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mc:AlternateContent xmlns:mc="http://schemas.openxmlformats.org/markup-compatibility/2006">
    <mc:Choice Requires="x15">
      <x15ac:absPath xmlns:x15ac="http://schemas.microsoft.com/office/spreadsheetml/2010/11/ac" url="C:\Users\W78159\Downloads\"/>
    </mc:Choice>
  </mc:AlternateContent>
  <xr:revisionPtr revIDLastSave="0" documentId="13_ncr:1_{E01E0CD4-13DD-43DD-B9A4-ECECCD6D4D6B}" xr6:coauthVersionLast="47" xr6:coauthVersionMax="47" xr10:uidLastSave="{00000000-0000-0000-0000-000000000000}"/>
  <bookViews>
    <workbookView minimized="1" xWindow="18270" yWindow="1035" windowWidth="9600" windowHeight="5790" tabRatio="578" firstSheet="5" activeTab="5" xr2:uid="{00000000-000D-0000-FFFF-FFFF00000000}"/>
  </bookViews>
  <sheets>
    <sheet name="Colour coding" sheetId="2" r:id="rId1"/>
    <sheet name="Dashboard" sheetId="4" r:id="rId2"/>
    <sheet name="Sheet3" sheetId="5" r:id="rId3"/>
    <sheet name="📊 Report" sheetId="7" r:id="rId4"/>
    <sheet name="Working" sheetId="8" r:id="rId5"/>
    <sheet name="OKHA 2410" sheetId="1" r:id="rId6"/>
    <sheet name="Reservation" sheetId="13" r:id="rId7"/>
    <sheet name="Monitor PO" sheetId="12" r:id="rId8"/>
  </sheets>
  <externalReferences>
    <externalReference r:id="rId9"/>
    <externalReference r:id="rId10"/>
  </externalReferences>
  <definedNames>
    <definedName name="_xlnm._FilterDatabase" localSheetId="7" hidden="1">'Monitor PO'!$A$1:$K$129</definedName>
    <definedName name="_xlnm._FilterDatabase" localSheetId="5" hidden="1">'OKHA 2410'!$A$1:$U$873</definedName>
    <definedName name="_xlnm._FilterDatabase" localSheetId="6" hidden="1">Reservation!$B$1:$T$500</definedName>
    <definedName name="_xlcn.WorksheetConnection_InfoB6B7" hidden="1">#REF!</definedName>
    <definedName name="Categories">[1]!TblCategories[Category]</definedName>
    <definedName name="_xlnm.Print_Area" localSheetId="1">Dashboard!$A$1:$Q$40</definedName>
    <definedName name="Slicer_Alert___Exception">#N/A</definedName>
    <definedName name="Slicer_Req_Priority_for_Material_Component">#N/A</definedName>
    <definedName name="Slicer_Req_Priority_for_Material_Component1">#N/A</definedName>
    <definedName name="Slicer_WO_Main_work_centre">#N/A</definedName>
    <definedName name="Slicer_WO_Revision">#N/A</definedName>
    <definedName name="Slicer_WO_Status">#N/A</definedName>
    <definedName name="Slicer_WO_Status1">#N/A</definedName>
    <definedName name="subcategories">[1]!TblCategories[Sub-category]</definedName>
  </definedNames>
  <calcPr calcId="191029"/>
  <pivotCaches>
    <pivotCache cacheId="53" r:id="rId11"/>
    <pivotCache cacheId="5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O72" i="1" l="1" a="1"/>
  <c r="CO72" i="1" s="1"/>
  <c r="B173" i="13"/>
  <c r="B430" i="13"/>
  <c r="B20" i="13"/>
  <c r="B21" i="13"/>
  <c r="B19" i="13"/>
  <c r="B155" i="13"/>
  <c r="B156" i="13"/>
  <c r="B157" i="13"/>
  <c r="B158" i="13"/>
  <c r="B159" i="13"/>
  <c r="B160" i="13"/>
  <c r="B161" i="13"/>
  <c r="B162" i="13"/>
  <c r="B163" i="13"/>
  <c r="B164" i="13"/>
  <c r="B165" i="13"/>
  <c r="B166" i="13"/>
  <c r="B167" i="13"/>
  <c r="B168" i="13"/>
  <c r="B169" i="13"/>
  <c r="B170" i="13"/>
  <c r="B171" i="13"/>
  <c r="B105" i="13"/>
  <c r="B346" i="13"/>
  <c r="B472" i="13"/>
  <c r="B37" i="13"/>
  <c r="B48" i="13"/>
  <c r="B52" i="13"/>
  <c r="B479" i="13"/>
  <c r="B480" i="13"/>
  <c r="B481" i="13"/>
  <c r="B60" i="13"/>
  <c r="B73" i="13"/>
  <c r="B74" i="13"/>
  <c r="B108" i="13"/>
  <c r="B174" i="13"/>
  <c r="B410" i="13"/>
  <c r="B422" i="13"/>
  <c r="B429" i="13"/>
  <c r="B426" i="13"/>
  <c r="B423" i="13"/>
  <c r="B428" i="13"/>
  <c r="B427" i="13"/>
  <c r="B31" i="13"/>
  <c r="B226" i="13"/>
  <c r="B177" i="13"/>
  <c r="B433" i="13"/>
  <c r="B198" i="13"/>
  <c r="B291" i="13"/>
  <c r="B292" i="13"/>
  <c r="B94" i="13"/>
  <c r="B418" i="13"/>
  <c r="B78" i="13"/>
  <c r="B62" i="13"/>
  <c r="B63" i="13"/>
  <c r="B273" i="13"/>
  <c r="B38" i="13"/>
  <c r="B39" i="13"/>
  <c r="B40" i="13"/>
  <c r="B41" i="13"/>
  <c r="B42" i="13"/>
  <c r="B79" i="13"/>
  <c r="B80" i="13"/>
  <c r="B81" i="13"/>
  <c r="B43" i="13"/>
  <c r="B106" i="13"/>
  <c r="B107" i="13"/>
  <c r="B64" i="13"/>
  <c r="B152" i="13"/>
  <c r="B53" i="13"/>
  <c r="B58" i="13"/>
  <c r="B320" i="13"/>
  <c r="B321" i="13"/>
  <c r="B54" i="13"/>
  <c r="B55" i="13"/>
  <c r="B65" i="13"/>
  <c r="B75" i="13"/>
  <c r="B305" i="13"/>
  <c r="B180" i="13"/>
  <c r="B344" i="13"/>
  <c r="B385" i="13"/>
  <c r="B387" i="13"/>
  <c r="B345" i="13"/>
  <c r="B424" i="13"/>
  <c r="B356" i="13"/>
  <c r="B383" i="13"/>
  <c r="B257" i="13"/>
  <c r="B420" i="13"/>
  <c r="B82" i="13"/>
  <c r="B258" i="13"/>
  <c r="B259" i="13"/>
  <c r="B260" i="13"/>
  <c r="B261" i="13"/>
  <c r="B262" i="13"/>
  <c r="B263" i="13"/>
  <c r="B264" i="13"/>
  <c r="B265" i="13"/>
  <c r="B266" i="13"/>
  <c r="B84" i="13"/>
  <c r="B27" i="13"/>
  <c r="B129" i="13"/>
  <c r="B132" i="13"/>
  <c r="B335" i="13"/>
  <c r="B33" i="13"/>
  <c r="B136" i="13"/>
  <c r="B56" i="13"/>
  <c r="B126" i="13"/>
  <c r="B127" i="13"/>
  <c r="B83" i="13"/>
  <c r="B137" i="13"/>
  <c r="B133" i="13"/>
  <c r="B130" i="13"/>
  <c r="B85" i="13"/>
  <c r="B121" i="13"/>
  <c r="B122" i="13"/>
  <c r="B328" i="13"/>
  <c r="B498" i="13"/>
  <c r="B267" i="13"/>
  <c r="B341" i="13"/>
  <c r="B406" i="13"/>
  <c r="B316" i="13"/>
  <c r="B216" i="13"/>
  <c r="B209" i="13"/>
  <c r="B145" i="13"/>
  <c r="B16" i="13"/>
  <c r="B6" i="13"/>
  <c r="B407" i="13"/>
  <c r="B317" i="13"/>
  <c r="B217" i="13"/>
  <c r="B210" i="13"/>
  <c r="B146" i="13"/>
  <c r="B17" i="13"/>
  <c r="B7" i="13"/>
  <c r="B342" i="13"/>
  <c r="B343" i="13"/>
  <c r="B232" i="13"/>
  <c r="B306" i="13"/>
  <c r="B268" i="13"/>
  <c r="B233" i="13"/>
  <c r="B66" i="13"/>
  <c r="B384" i="13"/>
  <c r="B221" i="13"/>
  <c r="B223" i="13"/>
  <c r="B277" i="13"/>
  <c r="B269" i="13"/>
  <c r="B499" i="13"/>
  <c r="B500" i="13"/>
  <c r="BM160" i="1"/>
  <c r="BM664" i="1"/>
  <c r="BM665" i="1"/>
  <c r="BM57" i="1"/>
  <c r="BM110" i="1"/>
  <c r="BM272" i="1"/>
  <c r="BM11" i="1"/>
  <c r="BM15" i="1"/>
  <c r="BM203" i="1"/>
  <c r="BM204" i="1"/>
  <c r="BM129" i="1"/>
  <c r="BM136" i="1"/>
  <c r="BM666" i="1"/>
  <c r="BM855" i="1"/>
  <c r="BM268" i="1"/>
  <c r="BM667" i="1"/>
  <c r="BM261" i="1"/>
  <c r="BM668" i="1"/>
  <c r="BM258" i="1"/>
  <c r="BM259" i="1"/>
  <c r="BM669" i="1"/>
  <c r="BM264" i="1"/>
  <c r="BM267" i="1"/>
  <c r="BM262" i="1"/>
  <c r="BM256" i="1"/>
  <c r="BM257" i="1"/>
  <c r="BM263" i="1"/>
  <c r="BM260" i="1"/>
  <c r="BM274" i="1"/>
  <c r="BM226" i="1"/>
  <c r="BM275" i="1"/>
  <c r="BM227" i="1"/>
  <c r="BM62" i="1"/>
  <c r="BM670" i="1"/>
  <c r="BM671" i="1"/>
  <c r="BM78" i="1"/>
  <c r="BM293" i="1"/>
  <c r="BM43" i="1"/>
  <c r="BM23" i="1"/>
  <c r="BM278" i="1"/>
  <c r="BM672" i="1"/>
  <c r="BM17" i="1"/>
  <c r="BM673" i="1"/>
  <c r="BM184" i="1"/>
  <c r="BM292" i="1"/>
  <c r="BM674" i="1"/>
  <c r="BM675" i="1"/>
  <c r="BM676" i="1"/>
  <c r="BM677" i="1"/>
  <c r="BM265" i="1"/>
  <c r="BM266" i="1"/>
  <c r="BM678" i="1"/>
  <c r="BM200" i="1"/>
  <c r="BM117" i="1"/>
  <c r="BM208" i="1"/>
  <c r="BM207" i="1"/>
  <c r="BM97" i="1"/>
  <c r="BM98" i="1"/>
  <c r="BM99" i="1"/>
  <c r="BM100" i="1"/>
  <c r="BM186" i="1"/>
  <c r="BM101" i="1"/>
  <c r="BM102" i="1"/>
  <c r="BM103" i="1"/>
  <c r="BM679" i="1"/>
  <c r="BM856" i="1"/>
  <c r="BM104" i="1"/>
  <c r="BM93" i="1"/>
  <c r="BM105" i="1"/>
  <c r="BM194" i="1"/>
  <c r="BM680" i="1"/>
  <c r="BM95" i="1"/>
  <c r="BM681" i="1"/>
  <c r="BM195" i="1"/>
  <c r="BM199" i="1"/>
  <c r="BM255" i="1"/>
  <c r="BM682" i="1"/>
  <c r="BM213" i="1"/>
  <c r="BM198" i="1"/>
  <c r="BM197" i="1"/>
  <c r="BM683" i="1"/>
  <c r="BM254" i="1"/>
  <c r="BM684" i="1"/>
  <c r="BM685" i="1"/>
  <c r="BM686" i="1"/>
  <c r="BM215" i="1"/>
  <c r="BM687" i="1"/>
  <c r="BM688" i="1"/>
  <c r="BM689" i="1"/>
  <c r="BM236" i="1"/>
  <c r="BM196" i="1"/>
  <c r="BM276" i="1"/>
  <c r="BM277" i="1"/>
  <c r="BM690" i="1"/>
  <c r="BM691" i="1"/>
  <c r="BM692" i="1"/>
  <c r="BM302" i="1"/>
  <c r="BM303" i="1"/>
  <c r="BM121" i="1"/>
  <c r="BM46" i="1"/>
  <c r="BM29" i="1"/>
  <c r="BM173" i="1"/>
  <c r="BM693" i="1"/>
  <c r="BM857" i="1"/>
  <c r="BM201" i="1"/>
  <c r="BM9" i="1"/>
  <c r="BM172" i="1"/>
  <c r="BM247" i="1"/>
  <c r="BM174" i="1"/>
  <c r="BM175" i="1"/>
  <c r="BM694" i="1"/>
  <c r="BM858" i="1"/>
  <c r="BM695" i="1"/>
  <c r="BM859" i="1"/>
  <c r="BM860" i="1"/>
  <c r="BM696" i="1"/>
  <c r="BM697" i="1"/>
  <c r="BM698" i="1"/>
  <c r="BM699" i="1"/>
  <c r="BM700" i="1"/>
  <c r="BM139" i="1"/>
  <c r="BM248" i="1"/>
  <c r="BM701" i="1"/>
  <c r="BM171" i="1"/>
  <c r="BM702" i="1"/>
  <c r="BM703" i="1"/>
  <c r="BM861" i="1"/>
  <c r="BM704" i="1"/>
  <c r="BM80" i="1"/>
  <c r="BM55" i="1"/>
  <c r="BM56" i="1"/>
  <c r="BM81" i="1"/>
  <c r="BM705" i="1"/>
  <c r="BM706" i="1"/>
  <c r="BM707" i="1"/>
  <c r="BM708" i="1"/>
  <c r="BM709" i="1"/>
  <c r="BM710" i="1"/>
  <c r="BM711" i="1"/>
  <c r="BM712" i="1"/>
  <c r="BM713" i="1"/>
  <c r="BM714" i="1"/>
  <c r="BM715" i="1"/>
  <c r="BM716" i="1"/>
  <c r="BM75" i="1"/>
  <c r="BM76" i="1"/>
  <c r="BM77" i="1"/>
  <c r="BM253" i="1"/>
  <c r="BM717" i="1"/>
  <c r="BM718" i="1"/>
  <c r="BM218" i="1"/>
  <c r="BM141" i="1"/>
  <c r="BM719" i="1"/>
  <c r="BM720" i="1"/>
  <c r="BM721" i="1"/>
  <c r="BM722" i="1"/>
  <c r="BM723" i="1"/>
  <c r="BM20" i="1"/>
  <c r="BM32" i="1"/>
  <c r="BM724" i="1"/>
  <c r="BM14" i="1"/>
  <c r="BM13" i="1"/>
  <c r="BM72" i="1"/>
  <c r="BM725" i="1"/>
  <c r="BM269" i="1"/>
  <c r="BM73" i="1"/>
  <c r="BM726" i="1"/>
  <c r="BM304" i="1"/>
  <c r="BM305" i="1"/>
  <c r="BM727" i="1"/>
  <c r="BM728" i="1"/>
  <c r="BM729" i="1"/>
  <c r="BM730" i="1"/>
  <c r="BM731" i="1"/>
  <c r="BM732" i="1"/>
  <c r="BM285" i="1"/>
  <c r="BM21" i="1"/>
  <c r="BM733" i="1"/>
  <c r="BM734" i="1"/>
  <c r="BM862" i="1"/>
  <c r="BM735" i="1"/>
  <c r="BM146" i="1"/>
  <c r="BM143" i="1"/>
  <c r="BM290" i="1"/>
  <c r="BM736" i="1"/>
  <c r="BM144" i="1"/>
  <c r="BM142" i="1"/>
  <c r="BM737" i="1"/>
  <c r="BM738" i="1"/>
  <c r="BM739" i="1"/>
  <c r="BM740" i="1"/>
  <c r="BM145" i="1"/>
  <c r="BM206" i="1"/>
  <c r="BM240" i="1"/>
  <c r="BM185" i="1"/>
  <c r="BM91" i="1"/>
  <c r="BM741" i="1"/>
  <c r="BM246" i="1"/>
  <c r="BM742" i="1"/>
  <c r="BM743" i="1"/>
  <c r="BM233" i="1"/>
  <c r="BM744" i="1"/>
  <c r="BM745" i="1"/>
  <c r="BM746" i="1"/>
  <c r="BM747" i="1"/>
  <c r="BM748" i="1"/>
  <c r="BM749" i="1"/>
  <c r="BM750" i="1"/>
  <c r="BM751" i="1"/>
  <c r="BM752" i="1"/>
  <c r="BM753" i="1"/>
  <c r="BM754" i="1"/>
  <c r="BM755" i="1"/>
  <c r="BM756" i="1"/>
  <c r="BM757" i="1"/>
  <c r="BM758" i="1"/>
  <c r="BM759" i="1"/>
  <c r="BM760" i="1"/>
  <c r="BM283" i="1"/>
  <c r="BM161" i="1"/>
  <c r="BM140" i="1"/>
  <c r="BM761" i="1"/>
  <c r="BM284" i="1"/>
  <c r="BM762" i="1"/>
  <c r="BM287" i="1"/>
  <c r="BM763" i="1"/>
  <c r="BM286" i="1"/>
  <c r="BM205" i="1"/>
  <c r="BM18" i="1"/>
  <c r="BM188" i="1"/>
  <c r="BM148" i="1"/>
  <c r="BM288" i="1"/>
  <c r="BM289" i="1"/>
  <c r="BM764" i="1"/>
  <c r="BM765" i="1"/>
  <c r="BM766" i="1"/>
  <c r="BM767" i="1"/>
  <c r="BM37" i="1"/>
  <c r="BM5" i="1"/>
  <c r="BM36" i="1"/>
  <c r="BM768" i="1"/>
  <c r="BM769" i="1"/>
  <c r="BM770" i="1"/>
  <c r="BM771" i="1"/>
  <c r="BM245" i="1"/>
  <c r="BM96" i="1"/>
  <c r="BM89" i="1"/>
  <c r="BM772" i="1"/>
  <c r="BM773" i="1"/>
  <c r="BM7" i="1"/>
  <c r="BM774" i="1"/>
  <c r="BM775" i="1"/>
  <c r="BM776" i="1"/>
  <c r="BM777" i="1"/>
  <c r="BM8" i="1"/>
  <c r="BM778" i="1"/>
  <c r="BM6" i="1"/>
  <c r="BM779" i="1"/>
  <c r="BM82" i="1"/>
  <c r="BM83" i="1"/>
  <c r="BM780" i="1"/>
  <c r="BM781" i="1"/>
  <c r="BM84" i="1"/>
  <c r="BM782" i="1"/>
  <c r="BM85" i="1"/>
  <c r="BM86" i="1"/>
  <c r="BM783" i="1"/>
  <c r="BM87" i="1"/>
  <c r="BM784" i="1"/>
  <c r="BM863" i="1"/>
  <c r="BM53" i="1"/>
  <c r="BM182" i="1"/>
  <c r="BM273" i="1"/>
  <c r="BM785" i="1"/>
  <c r="BM22" i="1"/>
  <c r="BM19" i="1"/>
  <c r="BM282" i="1"/>
  <c r="BM24" i="1"/>
  <c r="BM33" i="1"/>
  <c r="BM30" i="1"/>
  <c r="BM280" i="1"/>
  <c r="BM281" i="1"/>
  <c r="BM242" i="1"/>
  <c r="BM244" i="1"/>
  <c r="BM238" i="1"/>
  <c r="BM243" i="1"/>
  <c r="BM90" i="1"/>
  <c r="BM241" i="1"/>
  <c r="BM237" i="1"/>
  <c r="BM54" i="1"/>
  <c r="BM228" i="1"/>
  <c r="BM116" i="1"/>
  <c r="BM786" i="1"/>
  <c r="BM787" i="1"/>
  <c r="BM788" i="1"/>
  <c r="BM789" i="1"/>
  <c r="BM790" i="1"/>
  <c r="BM791" i="1"/>
  <c r="BM149" i="1"/>
  <c r="BM234" i="1"/>
  <c r="BM792" i="1"/>
  <c r="BM31" i="1"/>
  <c r="BM793" i="1"/>
  <c r="BM794" i="1"/>
  <c r="BM162" i="1"/>
  <c r="BM79" i="1"/>
  <c r="BM25" i="1"/>
  <c r="BM163" i="1"/>
  <c r="BM28" i="1"/>
  <c r="BM26" i="1"/>
  <c r="BM795" i="1"/>
  <c r="BM12" i="1"/>
  <c r="BM63" i="1"/>
  <c r="BM27" i="1"/>
  <c r="BM796" i="1"/>
  <c r="BM65" i="1"/>
  <c r="BM16" i="1"/>
  <c r="BM39" i="1"/>
  <c r="BM797" i="1"/>
  <c r="BM66" i="1"/>
  <c r="BM38" i="1"/>
  <c r="BM69" i="1"/>
  <c r="BM64" i="1"/>
  <c r="BM40" i="1"/>
  <c r="BM67" i="1"/>
  <c r="BM68" i="1"/>
  <c r="BM70" i="1"/>
  <c r="BM170" i="1"/>
  <c r="BM299" i="1"/>
  <c r="BM864" i="1"/>
  <c r="BM865" i="1"/>
  <c r="BM866" i="1"/>
  <c r="BM301" i="1"/>
  <c r="BM300" i="1"/>
  <c r="BM134" i="1"/>
  <c r="BM135" i="1"/>
  <c r="BM2" i="1"/>
  <c r="BM225" i="1"/>
  <c r="BM74" i="1"/>
  <c r="BM159" i="1"/>
  <c r="BM109" i="1"/>
  <c r="BM111" i="1"/>
  <c r="BM3" i="1"/>
  <c r="BM4" i="1"/>
  <c r="BM115" i="1"/>
  <c r="BM114" i="1"/>
  <c r="BM137" i="1"/>
  <c r="BM10" i="1"/>
  <c r="BM112" i="1"/>
  <c r="BM59" i="1"/>
  <c r="BM60" i="1"/>
  <c r="BM211" i="1"/>
  <c r="BM156" i="1"/>
  <c r="BM138" i="1"/>
  <c r="BM113" i="1"/>
  <c r="BM152" i="1"/>
  <c r="BM306" i="1"/>
  <c r="BM307" i="1"/>
  <c r="BM235" i="1"/>
  <c r="BM183" i="1"/>
  <c r="BM147" i="1"/>
  <c r="BM250" i="1"/>
  <c r="BM251" i="1"/>
  <c r="BM252" i="1"/>
  <c r="BM798" i="1"/>
  <c r="BM192" i="1"/>
  <c r="BM799" i="1"/>
  <c r="BM800" i="1"/>
  <c r="BM153" i="1"/>
  <c r="BM193" i="1"/>
  <c r="BM176" i="1"/>
  <c r="BM71" i="1"/>
  <c r="BM187" i="1"/>
  <c r="BM118" i="1"/>
  <c r="BM120" i="1"/>
  <c r="BM61" i="1"/>
  <c r="BM801" i="1"/>
  <c r="BM58" i="1"/>
  <c r="BM189" i="1"/>
  <c r="BM88" i="1"/>
  <c r="BM130" i="1"/>
  <c r="BM131" i="1"/>
  <c r="BM157" i="1"/>
  <c r="BM802" i="1"/>
  <c r="BM803" i="1"/>
  <c r="BM132" i="1"/>
  <c r="BM133" i="1"/>
  <c r="BM177" i="1"/>
  <c r="BM178" i="1"/>
  <c r="BM179" i="1"/>
  <c r="BM119" i="1"/>
  <c r="BM158" i="1"/>
  <c r="BM92" i="1"/>
  <c r="BM804" i="1"/>
  <c r="BM805" i="1"/>
  <c r="BM806" i="1"/>
  <c r="BM220" i="1"/>
  <c r="BM807" i="1"/>
  <c r="BM808" i="1"/>
  <c r="BM94" i="1"/>
  <c r="BM210" i="1"/>
  <c r="BM809" i="1"/>
  <c r="BM202" i="1"/>
  <c r="BM219" i="1"/>
  <c r="BM168" i="1"/>
  <c r="BM164" i="1"/>
  <c r="BM810" i="1"/>
  <c r="BM166" i="1"/>
  <c r="BM811" i="1"/>
  <c r="BM812" i="1"/>
  <c r="BM813" i="1"/>
  <c r="BM814" i="1"/>
  <c r="BM815" i="1"/>
  <c r="BM816" i="1"/>
  <c r="BM817" i="1"/>
  <c r="BM818" i="1"/>
  <c r="BM819" i="1"/>
  <c r="BM51" i="1"/>
  <c r="BM125" i="1"/>
  <c r="BM229" i="1"/>
  <c r="BM44" i="1"/>
  <c r="BM820" i="1"/>
  <c r="BM821" i="1"/>
  <c r="BM123" i="1"/>
  <c r="BM822" i="1"/>
  <c r="BM823" i="1"/>
  <c r="BM124" i="1"/>
  <c r="BM47" i="1"/>
  <c r="BM867" i="1"/>
  <c r="BM824" i="1"/>
  <c r="BM825" i="1"/>
  <c r="BM150" i="1"/>
  <c r="BM249" i="1"/>
  <c r="BM826" i="1"/>
  <c r="BM154" i="1"/>
  <c r="BM221" i="1"/>
  <c r="BM41" i="1"/>
  <c r="BM49" i="1"/>
  <c r="BM827" i="1"/>
  <c r="BM828" i="1"/>
  <c r="BM222" i="1"/>
  <c r="BM190" i="1"/>
  <c r="BM34" i="1"/>
  <c r="BM829" i="1"/>
  <c r="BM830" i="1"/>
  <c r="BM230" i="1"/>
  <c r="BM831" i="1"/>
  <c r="BM191" i="1"/>
  <c r="BM126" i="1"/>
  <c r="BM122" i="1"/>
  <c r="BM868" i="1"/>
  <c r="BM832" i="1"/>
  <c r="BM45" i="1"/>
  <c r="BM231" i="1"/>
  <c r="BM833" i="1"/>
  <c r="BM48" i="1"/>
  <c r="BM834" i="1"/>
  <c r="BM835" i="1"/>
  <c r="BM836" i="1"/>
  <c r="BM216" i="1"/>
  <c r="BM52" i="1"/>
  <c r="BM107" i="1"/>
  <c r="BM837" i="1"/>
  <c r="BM223" i="1"/>
  <c r="BM838" i="1"/>
  <c r="BM839" i="1"/>
  <c r="BM232" i="1"/>
  <c r="BM840" i="1"/>
  <c r="BM841" i="1"/>
  <c r="BM35" i="1"/>
  <c r="BM842" i="1"/>
  <c r="BM155" i="1"/>
  <c r="BM843" i="1"/>
  <c r="BM844" i="1"/>
  <c r="BM42" i="1"/>
  <c r="BM108" i="1"/>
  <c r="BM224" i="1"/>
  <c r="BM845" i="1"/>
  <c r="BM50" i="1"/>
  <c r="BM846" i="1"/>
  <c r="BM847" i="1"/>
  <c r="BM217" i="1"/>
  <c r="BM848" i="1"/>
  <c r="BM151" i="1"/>
  <c r="BM849" i="1"/>
  <c r="BM869" i="1"/>
  <c r="BM850" i="1"/>
  <c r="BM851" i="1"/>
  <c r="BM870" i="1"/>
  <c r="BM209" i="1"/>
  <c r="BM852" i="1"/>
  <c r="BM270" i="1"/>
  <c r="BM271" i="1"/>
  <c r="BM294" i="1"/>
  <c r="BM296" i="1"/>
  <c r="BM279" i="1"/>
  <c r="BM291" i="1"/>
  <c r="BM853" i="1"/>
  <c r="BM297" i="1"/>
  <c r="BM854" i="1"/>
  <c r="BM298" i="1"/>
  <c r="BM295" i="1"/>
  <c r="BM214" i="1"/>
  <c r="BM180" i="1"/>
  <c r="BM212" i="1"/>
  <c r="BM181" i="1"/>
  <c r="BM239" i="1"/>
  <c r="BM106"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871" i="1"/>
  <c r="BM402" i="1"/>
  <c r="BM403" i="1"/>
  <c r="BM404" i="1"/>
  <c r="BM405" i="1"/>
  <c r="BM406" i="1"/>
  <c r="BM407" i="1"/>
  <c r="BM408" i="1"/>
  <c r="BM872" i="1"/>
  <c r="BM409" i="1"/>
  <c r="BM410" i="1"/>
  <c r="BM411" i="1"/>
  <c r="BM412" i="1"/>
  <c r="BM413" i="1"/>
  <c r="BM414" i="1"/>
  <c r="BM415" i="1"/>
  <c r="BM416" i="1"/>
  <c r="BM417" i="1"/>
  <c r="BM418" i="1"/>
  <c r="BM419" i="1"/>
  <c r="BM420" i="1"/>
  <c r="BM421" i="1"/>
  <c r="BM873"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128"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165" i="1"/>
  <c r="BM167" i="1"/>
  <c r="BM169"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127" i="1"/>
  <c r="CJ244" i="1"/>
  <c r="CJ238" i="1"/>
  <c r="CJ243" i="1"/>
  <c r="CJ90" i="1"/>
  <c r="CJ241" i="1"/>
  <c r="CJ237" i="1"/>
  <c r="CJ54" i="1"/>
  <c r="CJ228" i="1"/>
  <c r="CJ116" i="1"/>
  <c r="CJ786" i="1"/>
  <c r="CJ787" i="1"/>
  <c r="CJ788" i="1"/>
  <c r="CJ789" i="1"/>
  <c r="CJ790" i="1"/>
  <c r="CJ791" i="1"/>
  <c r="CJ149" i="1"/>
  <c r="CJ234" i="1"/>
  <c r="CJ792" i="1"/>
  <c r="CJ31" i="1"/>
  <c r="CJ793" i="1"/>
  <c r="CJ794" i="1"/>
  <c r="CJ162" i="1"/>
  <c r="CJ79" i="1"/>
  <c r="CJ25" i="1"/>
  <c r="CJ163" i="1"/>
  <c r="CJ28" i="1"/>
  <c r="CJ26" i="1"/>
  <c r="CJ795" i="1"/>
  <c r="CJ12" i="1"/>
  <c r="CJ63" i="1"/>
  <c r="CJ27" i="1"/>
  <c r="CJ796" i="1"/>
  <c r="CJ65" i="1"/>
  <c r="CJ16" i="1"/>
  <c r="CJ39" i="1"/>
  <c r="CJ797" i="1"/>
  <c r="CJ66" i="1"/>
  <c r="CJ38" i="1"/>
  <c r="CJ69" i="1"/>
  <c r="CJ64" i="1"/>
  <c r="CJ40" i="1"/>
  <c r="CJ67" i="1"/>
  <c r="CJ68" i="1"/>
  <c r="CJ70" i="1"/>
  <c r="CJ170" i="1"/>
  <c r="CJ299" i="1"/>
  <c r="CJ864" i="1"/>
  <c r="CJ865" i="1"/>
  <c r="CJ866" i="1"/>
  <c r="CJ301" i="1"/>
  <c r="CJ300" i="1"/>
  <c r="CJ134" i="1"/>
  <c r="CJ135" i="1"/>
  <c r="CJ2" i="1"/>
  <c r="CJ225" i="1"/>
  <c r="CJ74" i="1"/>
  <c r="CJ159" i="1"/>
  <c r="CJ109" i="1"/>
  <c r="CJ111" i="1"/>
  <c r="CJ3" i="1"/>
  <c r="CJ4" i="1"/>
  <c r="CJ115" i="1"/>
  <c r="CJ114" i="1"/>
  <c r="CJ137" i="1"/>
  <c r="CJ10" i="1"/>
  <c r="CJ112" i="1"/>
  <c r="CJ59" i="1"/>
  <c r="CJ60" i="1"/>
  <c r="CJ211" i="1"/>
  <c r="CJ156" i="1"/>
  <c r="CJ138" i="1"/>
  <c r="CJ113" i="1"/>
  <c r="CJ152" i="1"/>
  <c r="CJ306" i="1"/>
  <c r="CJ307" i="1"/>
  <c r="CJ235" i="1"/>
  <c r="CJ183" i="1"/>
  <c r="CJ147" i="1"/>
  <c r="CJ250" i="1"/>
  <c r="CJ251" i="1"/>
  <c r="CJ252" i="1"/>
  <c r="CJ798" i="1"/>
  <c r="CJ192" i="1"/>
  <c r="CJ799" i="1"/>
  <c r="CJ800" i="1"/>
  <c r="CJ153" i="1"/>
  <c r="CJ193" i="1"/>
  <c r="CJ176" i="1"/>
  <c r="CJ71" i="1"/>
  <c r="CJ187" i="1"/>
  <c r="CJ118" i="1"/>
  <c r="CJ120" i="1"/>
  <c r="CJ61" i="1"/>
  <c r="CJ801" i="1"/>
  <c r="CJ58" i="1"/>
  <c r="CJ189" i="1"/>
  <c r="CJ88" i="1"/>
  <c r="CJ130" i="1"/>
  <c r="CJ131" i="1"/>
  <c r="CJ157" i="1"/>
  <c r="CJ802" i="1"/>
  <c r="CJ803" i="1"/>
  <c r="CJ132" i="1"/>
  <c r="CJ133" i="1"/>
  <c r="CJ177" i="1"/>
  <c r="CJ178" i="1"/>
  <c r="CJ179" i="1"/>
  <c r="CJ119" i="1"/>
  <c r="CJ158" i="1"/>
  <c r="CJ92" i="1"/>
  <c r="CJ804" i="1"/>
  <c r="CJ805" i="1"/>
  <c r="CJ806" i="1"/>
  <c r="CJ220" i="1"/>
  <c r="CJ807" i="1"/>
  <c r="CJ808" i="1"/>
  <c r="CJ94" i="1"/>
  <c r="CJ210" i="1"/>
  <c r="CJ809" i="1"/>
  <c r="CJ202" i="1"/>
  <c r="CJ219" i="1"/>
  <c r="CJ168" i="1"/>
  <c r="CJ164" i="1"/>
  <c r="CJ810" i="1"/>
  <c r="CJ166" i="1"/>
  <c r="CJ811" i="1"/>
  <c r="CJ812" i="1"/>
  <c r="CJ813" i="1"/>
  <c r="CJ814" i="1"/>
  <c r="CJ815" i="1"/>
  <c r="CJ816" i="1"/>
  <c r="CJ817" i="1"/>
  <c r="CJ818" i="1"/>
  <c r="CJ819" i="1"/>
  <c r="CJ51" i="1"/>
  <c r="CJ125" i="1"/>
  <c r="CJ229" i="1"/>
  <c r="CJ44" i="1"/>
  <c r="CJ820" i="1"/>
  <c r="CJ821" i="1"/>
  <c r="CJ123" i="1"/>
  <c r="CJ822" i="1"/>
  <c r="CJ823" i="1"/>
  <c r="CJ124" i="1"/>
  <c r="CJ47" i="1"/>
  <c r="CJ867" i="1"/>
  <c r="CJ824" i="1"/>
  <c r="CJ825" i="1"/>
  <c r="CJ150" i="1"/>
  <c r="CJ249" i="1"/>
  <c r="CJ826" i="1"/>
  <c r="CJ154" i="1"/>
  <c r="CJ221" i="1"/>
  <c r="CJ41" i="1"/>
  <c r="CJ49" i="1"/>
  <c r="CJ827" i="1"/>
  <c r="CJ828" i="1"/>
  <c r="CJ222" i="1"/>
  <c r="CJ190" i="1"/>
  <c r="CJ34" i="1"/>
  <c r="CJ829" i="1"/>
  <c r="CJ830" i="1"/>
  <c r="CJ230" i="1"/>
  <c r="CJ831" i="1"/>
  <c r="CJ191" i="1"/>
  <c r="CJ126" i="1"/>
  <c r="CJ122" i="1"/>
  <c r="CJ868" i="1"/>
  <c r="CJ832" i="1"/>
  <c r="CJ45" i="1"/>
  <c r="CJ231" i="1"/>
  <c r="CJ833" i="1"/>
  <c r="CJ48" i="1"/>
  <c r="CJ834" i="1"/>
  <c r="CJ835" i="1"/>
  <c r="CJ836" i="1"/>
  <c r="CJ216" i="1"/>
  <c r="CJ52" i="1"/>
  <c r="CJ107" i="1"/>
  <c r="CJ837" i="1"/>
  <c r="CJ223" i="1"/>
  <c r="CJ838" i="1"/>
  <c r="CJ839" i="1"/>
  <c r="CJ232" i="1"/>
  <c r="CJ840" i="1"/>
  <c r="CJ841" i="1"/>
  <c r="CJ35" i="1"/>
  <c r="CJ842" i="1"/>
  <c r="CJ155" i="1"/>
  <c r="CJ843" i="1"/>
  <c r="CJ844" i="1"/>
  <c r="CJ42" i="1"/>
  <c r="CJ108" i="1"/>
  <c r="CJ224" i="1"/>
  <c r="CJ845" i="1"/>
  <c r="CJ50" i="1"/>
  <c r="CJ846" i="1"/>
  <c r="CJ847" i="1"/>
  <c r="CJ217" i="1"/>
  <c r="CJ848" i="1"/>
  <c r="CJ151" i="1"/>
  <c r="CJ849" i="1"/>
  <c r="CJ869" i="1"/>
  <c r="CJ850" i="1"/>
  <c r="CJ851" i="1"/>
  <c r="CJ870" i="1"/>
  <c r="CJ209" i="1"/>
  <c r="CJ852" i="1"/>
  <c r="CJ270" i="1"/>
  <c r="CJ271" i="1"/>
  <c r="CJ294" i="1"/>
  <c r="CJ296" i="1"/>
  <c r="CJ279" i="1"/>
  <c r="CJ291" i="1"/>
  <c r="CJ853" i="1"/>
  <c r="CJ297" i="1"/>
  <c r="CJ854" i="1"/>
  <c r="CJ298" i="1"/>
  <c r="CJ295" i="1"/>
  <c r="CJ214" i="1"/>
  <c r="CJ180" i="1"/>
  <c r="CJ212" i="1"/>
  <c r="CJ181" i="1"/>
  <c r="CJ239" i="1"/>
  <c r="CJ106" i="1"/>
  <c r="CJ308" i="1"/>
  <c r="CJ309" i="1"/>
  <c r="CJ310" i="1"/>
  <c r="CJ311" i="1"/>
  <c r="CJ312" i="1"/>
  <c r="CJ313" i="1"/>
  <c r="CJ314" i="1"/>
  <c r="CJ315" i="1"/>
  <c r="CJ316" i="1"/>
  <c r="CJ317" i="1"/>
  <c r="CJ318" i="1"/>
  <c r="CJ319" i="1"/>
  <c r="CJ320" i="1"/>
  <c r="CJ321" i="1"/>
  <c r="CJ322" i="1"/>
  <c r="CJ323" i="1"/>
  <c r="CJ324" i="1"/>
  <c r="CJ325" i="1"/>
  <c r="CJ326" i="1"/>
  <c r="CJ327" i="1"/>
  <c r="CJ328" i="1"/>
  <c r="CJ329" i="1"/>
  <c r="CJ330" i="1"/>
  <c r="CJ331" i="1"/>
  <c r="CJ332" i="1"/>
  <c r="CJ333" i="1"/>
  <c r="CJ334" i="1"/>
  <c r="CJ335" i="1"/>
  <c r="CJ336" i="1"/>
  <c r="CJ337" i="1"/>
  <c r="CJ338" i="1"/>
  <c r="CJ339" i="1"/>
  <c r="CJ340" i="1"/>
  <c r="CJ341" i="1"/>
  <c r="CJ342" i="1"/>
  <c r="CJ343" i="1"/>
  <c r="CJ344" i="1"/>
  <c r="CJ345" i="1"/>
  <c r="CJ346" i="1"/>
  <c r="CJ347" i="1"/>
  <c r="CJ348" i="1"/>
  <c r="CJ349" i="1"/>
  <c r="CJ350" i="1"/>
  <c r="CJ351" i="1"/>
  <c r="CJ352" i="1"/>
  <c r="CJ353" i="1"/>
  <c r="CJ354" i="1"/>
  <c r="CJ355" i="1"/>
  <c r="CJ356" i="1"/>
  <c r="CJ357" i="1"/>
  <c r="CJ358" i="1"/>
  <c r="CJ359" i="1"/>
  <c r="CJ360" i="1"/>
  <c r="CJ361" i="1"/>
  <c r="CJ362" i="1"/>
  <c r="CJ363" i="1"/>
  <c r="CJ364" i="1"/>
  <c r="CJ365" i="1"/>
  <c r="CJ366" i="1"/>
  <c r="CJ367" i="1"/>
  <c r="CJ368" i="1"/>
  <c r="CJ369" i="1"/>
  <c r="CJ370" i="1"/>
  <c r="CJ371" i="1"/>
  <c r="CJ372" i="1"/>
  <c r="CJ373" i="1"/>
  <c r="CJ374" i="1"/>
  <c r="CJ375" i="1"/>
  <c r="CJ376" i="1"/>
  <c r="CJ377" i="1"/>
  <c r="CJ378" i="1"/>
  <c r="CJ379" i="1"/>
  <c r="CJ380" i="1"/>
  <c r="CJ381" i="1"/>
  <c r="CJ382" i="1"/>
  <c r="CJ383" i="1"/>
  <c r="CJ384" i="1"/>
  <c r="CJ385" i="1"/>
  <c r="CJ386" i="1"/>
  <c r="CJ387" i="1"/>
  <c r="CJ388" i="1"/>
  <c r="CJ389" i="1"/>
  <c r="CJ390" i="1"/>
  <c r="CJ391" i="1"/>
  <c r="CJ392" i="1"/>
  <c r="CJ393" i="1"/>
  <c r="CJ394" i="1"/>
  <c r="CJ395" i="1"/>
  <c r="CJ396" i="1"/>
  <c r="CJ397" i="1"/>
  <c r="CJ398" i="1"/>
  <c r="CJ399" i="1"/>
  <c r="CJ400" i="1"/>
  <c r="CJ401" i="1"/>
  <c r="CJ871" i="1"/>
  <c r="CJ402" i="1"/>
  <c r="CJ403" i="1"/>
  <c r="CJ404" i="1"/>
  <c r="CJ405" i="1"/>
  <c r="CJ406" i="1"/>
  <c r="CJ407" i="1"/>
  <c r="CJ408" i="1"/>
  <c r="CJ872" i="1"/>
  <c r="CJ409" i="1"/>
  <c r="CJ410" i="1"/>
  <c r="CJ411" i="1"/>
  <c r="CJ412" i="1"/>
  <c r="CJ413" i="1"/>
  <c r="CJ414" i="1"/>
  <c r="CJ415" i="1"/>
  <c r="CJ416" i="1"/>
  <c r="CJ417" i="1"/>
  <c r="CJ418" i="1"/>
  <c r="CJ419" i="1"/>
  <c r="CJ420" i="1"/>
  <c r="CJ421" i="1"/>
  <c r="CJ873" i="1"/>
  <c r="CJ422" i="1"/>
  <c r="CJ423" i="1"/>
  <c r="CJ424" i="1"/>
  <c r="CJ425" i="1"/>
  <c r="CJ426" i="1"/>
  <c r="CJ427" i="1"/>
  <c r="CJ428" i="1"/>
  <c r="CJ429" i="1"/>
  <c r="CJ430" i="1"/>
  <c r="CJ431" i="1"/>
  <c r="CJ432" i="1"/>
  <c r="CJ433" i="1"/>
  <c r="CJ434" i="1"/>
  <c r="CJ435" i="1"/>
  <c r="CJ436" i="1"/>
  <c r="CJ437" i="1"/>
  <c r="CJ438" i="1"/>
  <c r="CJ439" i="1"/>
  <c r="CJ440" i="1"/>
  <c r="CJ441" i="1"/>
  <c r="CJ442" i="1"/>
  <c r="CJ443" i="1"/>
  <c r="CJ444" i="1"/>
  <c r="CJ445" i="1"/>
  <c r="CJ446" i="1"/>
  <c r="CJ447" i="1"/>
  <c r="CJ448" i="1"/>
  <c r="CJ449" i="1"/>
  <c r="CJ450" i="1"/>
  <c r="CJ451" i="1"/>
  <c r="CJ452" i="1"/>
  <c r="CJ453" i="1"/>
  <c r="CJ454" i="1"/>
  <c r="CJ455" i="1"/>
  <c r="CJ456" i="1"/>
  <c r="CJ457" i="1"/>
  <c r="CJ458" i="1"/>
  <c r="CJ459" i="1"/>
  <c r="CJ460" i="1"/>
  <c r="CJ461" i="1"/>
  <c r="CJ462" i="1"/>
  <c r="CJ463" i="1"/>
  <c r="CJ464" i="1"/>
  <c r="CJ465" i="1"/>
  <c r="CJ466" i="1"/>
  <c r="CJ467" i="1"/>
  <c r="CJ468" i="1"/>
  <c r="CJ469" i="1"/>
  <c r="CJ470" i="1"/>
  <c r="CJ471" i="1"/>
  <c r="CJ472" i="1"/>
  <c r="CJ473" i="1"/>
  <c r="CJ474" i="1"/>
  <c r="CJ475" i="1"/>
  <c r="CJ476" i="1"/>
  <c r="CJ477" i="1"/>
  <c r="CJ478" i="1"/>
  <c r="CJ479" i="1"/>
  <c r="CJ480" i="1"/>
  <c r="CJ481" i="1"/>
  <c r="CJ482" i="1"/>
  <c r="CJ483" i="1"/>
  <c r="CJ484" i="1"/>
  <c r="CJ485" i="1"/>
  <c r="CJ486" i="1"/>
  <c r="CJ487" i="1"/>
  <c r="CJ488" i="1"/>
  <c r="CJ489" i="1"/>
  <c r="CJ490" i="1"/>
  <c r="CJ491" i="1"/>
  <c r="CJ492" i="1"/>
  <c r="CJ493" i="1"/>
  <c r="CJ494" i="1"/>
  <c r="CJ495" i="1"/>
  <c r="CJ496" i="1"/>
  <c r="CJ497" i="1"/>
  <c r="CJ498" i="1"/>
  <c r="CJ499" i="1"/>
  <c r="CJ500" i="1"/>
  <c r="CJ501" i="1"/>
  <c r="CJ502" i="1"/>
  <c r="CJ503" i="1"/>
  <c r="CJ504" i="1"/>
  <c r="CJ505" i="1"/>
  <c r="CJ506" i="1"/>
  <c r="CJ507" i="1"/>
  <c r="CJ508" i="1"/>
  <c r="CJ509" i="1"/>
  <c r="CJ510" i="1"/>
  <c r="CJ511" i="1"/>
  <c r="CJ512" i="1"/>
  <c r="CJ513" i="1"/>
  <c r="CJ514" i="1"/>
  <c r="CJ515" i="1"/>
  <c r="CJ516" i="1"/>
  <c r="CJ517" i="1"/>
  <c r="CJ518" i="1"/>
  <c r="CJ519" i="1"/>
  <c r="CJ520" i="1"/>
  <c r="CJ521" i="1"/>
  <c r="CJ522" i="1"/>
  <c r="CJ523" i="1"/>
  <c r="CJ524" i="1"/>
  <c r="CJ525" i="1"/>
  <c r="CJ526" i="1"/>
  <c r="CJ527" i="1"/>
  <c r="CJ528" i="1"/>
  <c r="CJ529" i="1"/>
  <c r="CJ530" i="1"/>
  <c r="CJ531" i="1"/>
  <c r="CJ532" i="1"/>
  <c r="CJ533" i="1"/>
  <c r="CJ534" i="1"/>
  <c r="CJ535" i="1"/>
  <c r="CJ536" i="1"/>
  <c r="CJ537" i="1"/>
  <c r="CJ538" i="1"/>
  <c r="CJ539" i="1"/>
  <c r="CJ540" i="1"/>
  <c r="CJ541" i="1"/>
  <c r="CJ542" i="1"/>
  <c r="CJ543" i="1"/>
  <c r="CJ544" i="1"/>
  <c r="CJ545" i="1"/>
  <c r="CJ546" i="1"/>
  <c r="CJ547" i="1"/>
  <c r="CJ548" i="1"/>
  <c r="CJ549" i="1"/>
  <c r="CJ550" i="1"/>
  <c r="CJ551" i="1"/>
  <c r="CJ552" i="1"/>
  <c r="CJ553" i="1"/>
  <c r="CJ128" i="1"/>
  <c r="CJ554" i="1"/>
  <c r="CJ555" i="1"/>
  <c r="CJ556" i="1"/>
  <c r="CJ557" i="1"/>
  <c r="CJ558" i="1"/>
  <c r="CJ559" i="1"/>
  <c r="CJ560" i="1"/>
  <c r="CJ561" i="1"/>
  <c r="CJ562" i="1"/>
  <c r="CJ563" i="1"/>
  <c r="CJ564" i="1"/>
  <c r="CJ565" i="1"/>
  <c r="CJ566" i="1"/>
  <c r="CJ567" i="1"/>
  <c r="CJ568" i="1"/>
  <c r="CJ569" i="1"/>
  <c r="CJ570" i="1"/>
  <c r="CJ571" i="1"/>
  <c r="CJ572" i="1"/>
  <c r="CJ573" i="1"/>
  <c r="CJ574" i="1"/>
  <c r="CJ575" i="1"/>
  <c r="CJ576" i="1"/>
  <c r="CJ577" i="1"/>
  <c r="CJ578" i="1"/>
  <c r="CJ579" i="1"/>
  <c r="CJ580" i="1"/>
  <c r="CJ581" i="1"/>
  <c r="CJ582" i="1"/>
  <c r="CJ583" i="1"/>
  <c r="CJ584" i="1"/>
  <c r="CJ585" i="1"/>
  <c r="CJ586" i="1"/>
  <c r="CJ587" i="1"/>
  <c r="CJ588" i="1"/>
  <c r="CJ589" i="1"/>
  <c r="CJ590" i="1"/>
  <c r="CJ591" i="1"/>
  <c r="CJ592" i="1"/>
  <c r="CJ593" i="1"/>
  <c r="CJ594" i="1"/>
  <c r="CJ595" i="1"/>
  <c r="CJ596" i="1"/>
  <c r="CJ597" i="1"/>
  <c r="CJ598" i="1"/>
  <c r="CJ599" i="1"/>
  <c r="CJ600" i="1"/>
  <c r="CJ601" i="1"/>
  <c r="CJ602" i="1"/>
  <c r="CJ603" i="1"/>
  <c r="CJ604" i="1"/>
  <c r="CJ605" i="1"/>
  <c r="CJ606" i="1"/>
  <c r="CJ607" i="1"/>
  <c r="CJ608" i="1"/>
  <c r="CJ609" i="1"/>
  <c r="CJ610" i="1"/>
  <c r="CJ611" i="1"/>
  <c r="CJ165" i="1"/>
  <c r="CJ167" i="1"/>
  <c r="CJ169" i="1"/>
  <c r="CJ612" i="1"/>
  <c r="CJ613" i="1"/>
  <c r="CJ614" i="1"/>
  <c r="CJ615" i="1"/>
  <c r="CJ616" i="1"/>
  <c r="CJ617" i="1"/>
  <c r="CJ618" i="1"/>
  <c r="CJ619" i="1"/>
  <c r="CJ620" i="1"/>
  <c r="CJ621" i="1"/>
  <c r="CJ622" i="1"/>
  <c r="CJ623" i="1"/>
  <c r="CJ624" i="1"/>
  <c r="CJ625" i="1"/>
  <c r="CJ626" i="1"/>
  <c r="CJ627" i="1"/>
  <c r="CJ628" i="1"/>
  <c r="CJ629" i="1"/>
  <c r="CJ630" i="1"/>
  <c r="CJ631" i="1"/>
  <c r="CJ632" i="1"/>
  <c r="CJ633" i="1"/>
  <c r="CJ634" i="1"/>
  <c r="CJ635" i="1"/>
  <c r="CJ636" i="1"/>
  <c r="CJ637" i="1"/>
  <c r="CJ638" i="1"/>
  <c r="CJ639" i="1"/>
  <c r="CJ640" i="1"/>
  <c r="CJ641" i="1"/>
  <c r="CJ642" i="1"/>
  <c r="CJ643" i="1"/>
  <c r="CJ644" i="1"/>
  <c r="CJ645" i="1"/>
  <c r="CJ646" i="1"/>
  <c r="CJ647" i="1"/>
  <c r="CJ648" i="1"/>
  <c r="CJ649" i="1"/>
  <c r="CJ650" i="1"/>
  <c r="CJ651" i="1"/>
  <c r="CJ652" i="1"/>
  <c r="CJ653" i="1"/>
  <c r="CJ654" i="1"/>
  <c r="CJ655" i="1"/>
  <c r="CJ656" i="1"/>
  <c r="CJ657" i="1"/>
  <c r="CJ658" i="1"/>
  <c r="CJ659" i="1"/>
  <c r="CJ660" i="1"/>
  <c r="CJ661" i="1"/>
  <c r="CJ662" i="1"/>
  <c r="CJ663" i="1"/>
  <c r="CK244" i="1"/>
  <c r="CK238" i="1"/>
  <c r="CK243" i="1"/>
  <c r="CK90" i="1"/>
  <c r="CK241" i="1"/>
  <c r="CK237" i="1"/>
  <c r="CK54" i="1"/>
  <c r="CK228" i="1"/>
  <c r="CK116" i="1"/>
  <c r="CK786" i="1"/>
  <c r="CK787" i="1"/>
  <c r="CK788" i="1"/>
  <c r="CL788" i="1" s="1"/>
  <c r="CK789" i="1"/>
  <c r="CL789" i="1" s="1"/>
  <c r="CK790" i="1"/>
  <c r="CL790" i="1" s="1"/>
  <c r="CK791" i="1"/>
  <c r="CL791" i="1" s="1"/>
  <c r="CK149" i="1"/>
  <c r="CL149" i="1" s="1"/>
  <c r="CK234" i="1"/>
  <c r="CL234" i="1" s="1"/>
  <c r="CK792" i="1"/>
  <c r="CL792" i="1" s="1"/>
  <c r="CK31" i="1"/>
  <c r="CK793" i="1"/>
  <c r="CL793" i="1" s="1"/>
  <c r="CK794" i="1"/>
  <c r="CL794" i="1" s="1"/>
  <c r="CK162" i="1"/>
  <c r="CK79" i="1"/>
  <c r="CK25" i="1"/>
  <c r="CK163" i="1"/>
  <c r="CL163" i="1" s="1"/>
  <c r="CK28" i="1"/>
  <c r="CK26" i="1"/>
  <c r="CK795" i="1"/>
  <c r="CL795" i="1" s="1"/>
  <c r="CK12" i="1"/>
  <c r="CL12" i="1" s="1"/>
  <c r="CK63" i="1"/>
  <c r="CL63" i="1" s="1"/>
  <c r="CK27" i="1"/>
  <c r="CL27" i="1" s="1"/>
  <c r="CK796" i="1"/>
  <c r="CL796" i="1" s="1"/>
  <c r="CK65" i="1"/>
  <c r="CK16" i="1"/>
  <c r="CL16" i="1" s="1"/>
  <c r="CK39" i="1"/>
  <c r="CK797" i="1"/>
  <c r="CL797" i="1" s="1"/>
  <c r="CK66" i="1"/>
  <c r="CK38" i="1"/>
  <c r="CK69" i="1"/>
  <c r="CK64" i="1"/>
  <c r="CL64" i="1" s="1"/>
  <c r="CK40" i="1"/>
  <c r="CK67" i="1"/>
  <c r="CK68" i="1"/>
  <c r="CK70" i="1"/>
  <c r="CK170" i="1"/>
  <c r="CL170" i="1" s="1"/>
  <c r="CK299" i="1"/>
  <c r="CL299" i="1" s="1"/>
  <c r="CK864" i="1"/>
  <c r="CK865" i="1"/>
  <c r="CK866" i="1"/>
  <c r="CK301" i="1"/>
  <c r="CL301" i="1" s="1"/>
  <c r="CK300" i="1"/>
  <c r="CL300" i="1" s="1"/>
  <c r="CK134" i="1"/>
  <c r="CK135" i="1"/>
  <c r="CK2" i="1"/>
  <c r="CK225" i="1"/>
  <c r="CL225" i="1" s="1"/>
  <c r="CK74" i="1"/>
  <c r="CK159" i="1"/>
  <c r="CK109" i="1"/>
  <c r="CK111" i="1"/>
  <c r="CK3" i="1"/>
  <c r="CK4" i="1"/>
  <c r="CK115" i="1"/>
  <c r="CK114" i="1"/>
  <c r="CK137" i="1"/>
  <c r="CK10" i="1"/>
  <c r="CL10" i="1" s="1"/>
  <c r="CK112" i="1"/>
  <c r="CK59" i="1"/>
  <c r="CK60" i="1"/>
  <c r="CK211" i="1"/>
  <c r="CK156" i="1"/>
  <c r="CK138" i="1"/>
  <c r="CK113" i="1"/>
  <c r="CK152" i="1"/>
  <c r="CK306" i="1"/>
  <c r="CK307" i="1"/>
  <c r="CK235" i="1"/>
  <c r="CL235" i="1" s="1"/>
  <c r="CK183" i="1"/>
  <c r="CL183" i="1" s="1"/>
  <c r="CK147" i="1"/>
  <c r="CL147" i="1" s="1"/>
  <c r="CK250" i="1"/>
  <c r="CL250" i="1" s="1"/>
  <c r="CK251" i="1"/>
  <c r="CL251" i="1" s="1"/>
  <c r="CK252" i="1"/>
  <c r="CL252" i="1" s="1"/>
  <c r="CK798" i="1"/>
  <c r="CL798" i="1" s="1"/>
  <c r="CK192" i="1"/>
  <c r="CL192" i="1" s="1"/>
  <c r="CK799" i="1"/>
  <c r="CL799" i="1" s="1"/>
  <c r="CK800" i="1"/>
  <c r="CL800" i="1" s="1"/>
  <c r="CK153" i="1"/>
  <c r="CK193" i="1"/>
  <c r="CL193" i="1" s="1"/>
  <c r="CK176" i="1"/>
  <c r="CL176" i="1" s="1"/>
  <c r="CK71" i="1"/>
  <c r="CK187" i="1"/>
  <c r="CK118" i="1"/>
  <c r="CK120" i="1"/>
  <c r="CK61" i="1"/>
  <c r="CK801" i="1"/>
  <c r="CL801" i="1" s="1"/>
  <c r="CK58" i="1"/>
  <c r="CK189" i="1"/>
  <c r="CK88" i="1"/>
  <c r="CL88" i="1" s="1"/>
  <c r="CK130" i="1"/>
  <c r="CL130" i="1" s="1"/>
  <c r="CK131" i="1"/>
  <c r="CK157" i="1"/>
  <c r="CK802" i="1"/>
  <c r="CL802" i="1" s="1"/>
  <c r="CK803" i="1"/>
  <c r="CL803" i="1" s="1"/>
  <c r="CK132" i="1"/>
  <c r="CK133" i="1"/>
  <c r="CK177" i="1"/>
  <c r="CK178" i="1"/>
  <c r="CK179" i="1"/>
  <c r="CK119" i="1"/>
  <c r="CK158" i="1"/>
  <c r="CK92" i="1"/>
  <c r="CK804" i="1"/>
  <c r="CL804" i="1" s="1"/>
  <c r="CK805" i="1"/>
  <c r="CL805" i="1" s="1"/>
  <c r="CK806" i="1"/>
  <c r="CL806" i="1" s="1"/>
  <c r="CK220" i="1"/>
  <c r="CL220" i="1" s="1"/>
  <c r="CK807" i="1"/>
  <c r="CL807" i="1" s="1"/>
  <c r="CK808" i="1"/>
  <c r="CL808" i="1" s="1"/>
  <c r="CK94" i="1"/>
  <c r="CK210" i="1"/>
  <c r="CK809" i="1"/>
  <c r="CL809" i="1" s="1"/>
  <c r="CK202" i="1"/>
  <c r="CK219" i="1"/>
  <c r="CK168" i="1"/>
  <c r="CL168" i="1" s="1"/>
  <c r="CK164" i="1"/>
  <c r="CL164" i="1" s="1"/>
  <c r="CK810" i="1"/>
  <c r="CL810" i="1" s="1"/>
  <c r="CK166" i="1"/>
  <c r="CL166" i="1" s="1"/>
  <c r="CK811" i="1"/>
  <c r="CL811" i="1" s="1"/>
  <c r="CK812" i="1"/>
  <c r="CL812" i="1" s="1"/>
  <c r="CK813" i="1"/>
  <c r="CL813" i="1" s="1"/>
  <c r="CK814" i="1"/>
  <c r="CL814" i="1" s="1"/>
  <c r="CK815" i="1"/>
  <c r="CL815" i="1" s="1"/>
  <c r="CK816" i="1"/>
  <c r="CL816" i="1" s="1"/>
  <c r="CK817" i="1"/>
  <c r="CL817" i="1" s="1"/>
  <c r="CK818" i="1"/>
  <c r="CL818" i="1" s="1"/>
  <c r="CK819" i="1"/>
  <c r="CL819" i="1" s="1"/>
  <c r="CK51" i="1"/>
  <c r="CK125" i="1"/>
  <c r="CL125" i="1" s="1"/>
  <c r="CK229" i="1"/>
  <c r="CL229" i="1" s="1"/>
  <c r="CK44" i="1"/>
  <c r="CK820" i="1"/>
  <c r="CL820" i="1" s="1"/>
  <c r="CK821" i="1"/>
  <c r="CL821" i="1" s="1"/>
  <c r="CK123" i="1"/>
  <c r="CL123" i="1" s="1"/>
  <c r="CK822" i="1"/>
  <c r="CL822" i="1" s="1"/>
  <c r="CK823" i="1"/>
  <c r="CL823" i="1" s="1"/>
  <c r="CK124" i="1"/>
  <c r="CL124" i="1" s="1"/>
  <c r="CK47" i="1"/>
  <c r="CK867" i="1"/>
  <c r="CK824" i="1"/>
  <c r="CL824" i="1" s="1"/>
  <c r="CK825" i="1"/>
  <c r="CL825" i="1" s="1"/>
  <c r="CK150" i="1"/>
  <c r="CL150" i="1" s="1"/>
  <c r="CK249" i="1"/>
  <c r="CL249" i="1" s="1"/>
  <c r="CK826" i="1"/>
  <c r="CL826" i="1" s="1"/>
  <c r="CK154" i="1"/>
  <c r="CK221" i="1"/>
  <c r="CL221" i="1" s="1"/>
  <c r="CK41" i="1"/>
  <c r="CK49" i="1"/>
  <c r="CK827" i="1"/>
  <c r="CL827" i="1" s="1"/>
  <c r="CK828" i="1"/>
  <c r="CL828" i="1" s="1"/>
  <c r="CK222" i="1"/>
  <c r="CL222" i="1" s="1"/>
  <c r="CK190" i="1"/>
  <c r="CL190" i="1" s="1"/>
  <c r="CK34" i="1"/>
  <c r="CK829" i="1"/>
  <c r="CL829" i="1" s="1"/>
  <c r="CK830" i="1"/>
  <c r="CL830" i="1" s="1"/>
  <c r="CK230" i="1"/>
  <c r="CL230" i="1" s="1"/>
  <c r="CK831" i="1"/>
  <c r="CL831" i="1" s="1"/>
  <c r="CK191" i="1"/>
  <c r="CL191" i="1" s="1"/>
  <c r="CK126" i="1"/>
  <c r="CL126" i="1" s="1"/>
  <c r="CK122" i="1"/>
  <c r="CL122" i="1" s="1"/>
  <c r="CK868" i="1"/>
  <c r="CK832" i="1"/>
  <c r="CL832" i="1" s="1"/>
  <c r="CK45" i="1"/>
  <c r="CK231" i="1"/>
  <c r="CL231" i="1" s="1"/>
  <c r="CK833" i="1"/>
  <c r="CL833" i="1" s="1"/>
  <c r="CK48" i="1"/>
  <c r="CK834" i="1"/>
  <c r="CL834" i="1" s="1"/>
  <c r="CK835" i="1"/>
  <c r="CL835" i="1" s="1"/>
  <c r="CK836" i="1"/>
  <c r="CL836" i="1" s="1"/>
  <c r="CK216" i="1"/>
  <c r="CL216" i="1" s="1"/>
  <c r="CK52" i="1"/>
  <c r="CK107" i="1"/>
  <c r="CL107" i="1" s="1"/>
  <c r="CK837" i="1"/>
  <c r="CL837" i="1" s="1"/>
  <c r="CK223" i="1"/>
  <c r="CL223" i="1" s="1"/>
  <c r="CK838" i="1"/>
  <c r="CL838" i="1" s="1"/>
  <c r="CK839" i="1"/>
  <c r="CL839" i="1" s="1"/>
  <c r="CK232" i="1"/>
  <c r="CL232" i="1" s="1"/>
  <c r="CK840" i="1"/>
  <c r="CL840" i="1" s="1"/>
  <c r="CK841" i="1"/>
  <c r="CL841" i="1" s="1"/>
  <c r="CK35" i="1"/>
  <c r="CK842" i="1"/>
  <c r="CL842" i="1" s="1"/>
  <c r="CK155" i="1"/>
  <c r="CK843" i="1"/>
  <c r="CL843" i="1" s="1"/>
  <c r="CK844" i="1"/>
  <c r="CL844" i="1" s="1"/>
  <c r="CK42" i="1"/>
  <c r="CK108" i="1"/>
  <c r="CL108" i="1" s="1"/>
  <c r="CK224" i="1"/>
  <c r="CL224" i="1" s="1"/>
  <c r="CK845" i="1"/>
  <c r="CL845" i="1" s="1"/>
  <c r="CK50" i="1"/>
  <c r="CK846" i="1"/>
  <c r="CL846" i="1" s="1"/>
  <c r="CK847" i="1"/>
  <c r="CL847" i="1" s="1"/>
  <c r="CK217" i="1"/>
  <c r="CL217" i="1" s="1"/>
  <c r="CK848" i="1"/>
  <c r="CL848" i="1" s="1"/>
  <c r="CK151" i="1"/>
  <c r="CL151" i="1" s="1"/>
  <c r="CK849" i="1"/>
  <c r="CL849" i="1" s="1"/>
  <c r="CK869" i="1"/>
  <c r="CK850" i="1"/>
  <c r="CL850" i="1" s="1"/>
  <c r="CK851" i="1"/>
  <c r="CL851" i="1" s="1"/>
  <c r="CK870" i="1"/>
  <c r="CK209" i="1"/>
  <c r="CL209" i="1" s="1"/>
  <c r="CK852" i="1"/>
  <c r="CL852" i="1" s="1"/>
  <c r="CK270" i="1"/>
  <c r="CL270" i="1" s="1"/>
  <c r="CK271" i="1"/>
  <c r="CL271" i="1" s="1"/>
  <c r="CK294" i="1"/>
  <c r="CL294" i="1" s="1"/>
  <c r="CK296" i="1"/>
  <c r="CL296" i="1" s="1"/>
  <c r="CK279" i="1"/>
  <c r="CL279" i="1" s="1"/>
  <c r="CK291" i="1"/>
  <c r="CL291" i="1" s="1"/>
  <c r="CK853" i="1"/>
  <c r="CL853" i="1" s="1"/>
  <c r="CK297" i="1"/>
  <c r="CL297" i="1" s="1"/>
  <c r="CK854" i="1"/>
  <c r="CL854" i="1" s="1"/>
  <c r="CK298" i="1"/>
  <c r="CL298" i="1" s="1"/>
  <c r="CK295" i="1"/>
  <c r="CL295" i="1" s="1"/>
  <c r="CK214" i="1"/>
  <c r="CL214" i="1" s="1"/>
  <c r="CK180" i="1"/>
  <c r="CL180" i="1" s="1"/>
  <c r="CK212" i="1"/>
  <c r="CL212" i="1" s="1"/>
  <c r="CK181" i="1"/>
  <c r="CL181" i="1" s="1"/>
  <c r="CK239" i="1"/>
  <c r="CL239" i="1" s="1"/>
  <c r="CK106" i="1"/>
  <c r="CK308" i="1"/>
  <c r="CK309" i="1"/>
  <c r="CK310" i="1"/>
  <c r="CK311" i="1"/>
  <c r="CK312" i="1"/>
  <c r="CK313" i="1"/>
  <c r="CK314" i="1"/>
  <c r="CK315" i="1"/>
  <c r="CK316" i="1"/>
  <c r="CK317" i="1"/>
  <c r="CK318" i="1"/>
  <c r="CK319" i="1"/>
  <c r="CK320" i="1"/>
  <c r="CK321" i="1"/>
  <c r="CK322" i="1"/>
  <c r="CK323" i="1"/>
  <c r="CK324" i="1"/>
  <c r="CK325" i="1"/>
  <c r="CK326" i="1"/>
  <c r="CK327" i="1"/>
  <c r="CK328" i="1"/>
  <c r="CK329" i="1"/>
  <c r="CK330" i="1"/>
  <c r="CK331" i="1"/>
  <c r="CK332" i="1"/>
  <c r="CK333" i="1"/>
  <c r="CK334" i="1"/>
  <c r="CK335" i="1"/>
  <c r="CK336" i="1"/>
  <c r="CK337" i="1"/>
  <c r="CK338" i="1"/>
  <c r="CK339" i="1"/>
  <c r="CK340" i="1"/>
  <c r="CK341" i="1"/>
  <c r="CK342" i="1"/>
  <c r="CK343" i="1"/>
  <c r="CK344" i="1"/>
  <c r="CK345" i="1"/>
  <c r="CK346" i="1"/>
  <c r="CK347" i="1"/>
  <c r="CK348" i="1"/>
  <c r="CK349" i="1"/>
  <c r="CK350" i="1"/>
  <c r="CK351" i="1"/>
  <c r="CK352" i="1"/>
  <c r="CK353" i="1"/>
  <c r="CK354" i="1"/>
  <c r="CK355" i="1"/>
  <c r="CK356" i="1"/>
  <c r="CK357" i="1"/>
  <c r="CK358" i="1"/>
  <c r="CK359" i="1"/>
  <c r="CK360" i="1"/>
  <c r="CK361" i="1"/>
  <c r="CK362" i="1"/>
  <c r="CK363" i="1"/>
  <c r="CK364" i="1"/>
  <c r="CK365" i="1"/>
  <c r="CK366" i="1"/>
  <c r="CK367" i="1"/>
  <c r="CK368" i="1"/>
  <c r="CK369" i="1"/>
  <c r="CK370" i="1"/>
  <c r="CK371" i="1"/>
  <c r="CK372" i="1"/>
  <c r="CK373" i="1"/>
  <c r="CK374" i="1"/>
  <c r="CK375" i="1"/>
  <c r="CK376" i="1"/>
  <c r="CK377" i="1"/>
  <c r="CK378" i="1"/>
  <c r="CK379" i="1"/>
  <c r="CK380" i="1"/>
  <c r="CK381" i="1"/>
  <c r="CK382" i="1"/>
  <c r="CK383" i="1"/>
  <c r="CK384" i="1"/>
  <c r="CK385" i="1"/>
  <c r="CK386" i="1"/>
  <c r="CK387" i="1"/>
  <c r="CK388" i="1"/>
  <c r="CK389" i="1"/>
  <c r="CK390" i="1"/>
  <c r="CK391" i="1"/>
  <c r="CK392" i="1"/>
  <c r="CK393" i="1"/>
  <c r="CK394" i="1"/>
  <c r="CK395" i="1"/>
  <c r="CK396" i="1"/>
  <c r="CK397" i="1"/>
  <c r="CK398" i="1"/>
  <c r="CK399" i="1"/>
  <c r="CK400" i="1"/>
  <c r="CK401" i="1"/>
  <c r="CK871" i="1"/>
  <c r="CK402" i="1"/>
  <c r="CK403" i="1"/>
  <c r="CK404" i="1"/>
  <c r="CK405" i="1"/>
  <c r="CK406" i="1"/>
  <c r="CK407" i="1"/>
  <c r="CK408" i="1"/>
  <c r="CK872" i="1"/>
  <c r="CK409" i="1"/>
  <c r="CK410" i="1"/>
  <c r="CK411" i="1"/>
  <c r="CK412" i="1"/>
  <c r="CK413" i="1"/>
  <c r="CK414" i="1"/>
  <c r="CK415" i="1"/>
  <c r="CK416" i="1"/>
  <c r="CK417" i="1"/>
  <c r="CK418" i="1"/>
  <c r="CK419" i="1"/>
  <c r="CK420" i="1"/>
  <c r="CK421" i="1"/>
  <c r="CK873" i="1"/>
  <c r="CK422" i="1"/>
  <c r="CK423" i="1"/>
  <c r="CK424" i="1"/>
  <c r="CK425" i="1"/>
  <c r="CK426" i="1"/>
  <c r="CK427" i="1"/>
  <c r="CK428" i="1"/>
  <c r="CK429" i="1"/>
  <c r="CK430" i="1"/>
  <c r="CK431" i="1"/>
  <c r="CK432" i="1"/>
  <c r="CK433" i="1"/>
  <c r="CK434" i="1"/>
  <c r="CK435" i="1"/>
  <c r="CK436" i="1"/>
  <c r="CK437" i="1"/>
  <c r="CK438" i="1"/>
  <c r="CK439" i="1"/>
  <c r="CK440" i="1"/>
  <c r="CK441" i="1"/>
  <c r="CK442" i="1"/>
  <c r="CK443" i="1"/>
  <c r="CK444" i="1"/>
  <c r="CK445" i="1"/>
  <c r="CK446" i="1"/>
  <c r="CK447" i="1"/>
  <c r="CK448" i="1"/>
  <c r="CK449" i="1"/>
  <c r="CK450" i="1"/>
  <c r="CK451" i="1"/>
  <c r="CK452" i="1"/>
  <c r="CK453" i="1"/>
  <c r="CK454" i="1"/>
  <c r="CK455" i="1"/>
  <c r="CK456" i="1"/>
  <c r="CK457" i="1"/>
  <c r="CK458" i="1"/>
  <c r="CK459" i="1"/>
  <c r="CK460" i="1"/>
  <c r="CK461" i="1"/>
  <c r="CK462" i="1"/>
  <c r="CK463" i="1"/>
  <c r="CK464" i="1"/>
  <c r="CK465" i="1"/>
  <c r="CK466" i="1"/>
  <c r="CK467" i="1"/>
  <c r="CK468" i="1"/>
  <c r="CK469" i="1"/>
  <c r="CK470" i="1"/>
  <c r="CK471" i="1"/>
  <c r="CK472" i="1"/>
  <c r="CK473" i="1"/>
  <c r="CK474" i="1"/>
  <c r="CK475" i="1"/>
  <c r="CK476" i="1"/>
  <c r="CK477" i="1"/>
  <c r="CK478" i="1"/>
  <c r="CK479" i="1"/>
  <c r="CK480" i="1"/>
  <c r="CK481" i="1"/>
  <c r="CK482" i="1"/>
  <c r="CK483" i="1"/>
  <c r="CK484" i="1"/>
  <c r="CK485" i="1"/>
  <c r="CK486" i="1"/>
  <c r="CK487" i="1"/>
  <c r="CK488" i="1"/>
  <c r="CK489" i="1"/>
  <c r="CK490" i="1"/>
  <c r="CK491" i="1"/>
  <c r="CK492" i="1"/>
  <c r="CK493" i="1"/>
  <c r="CK494" i="1"/>
  <c r="CK495" i="1"/>
  <c r="CK496" i="1"/>
  <c r="CK497" i="1"/>
  <c r="CK498" i="1"/>
  <c r="CK499" i="1"/>
  <c r="CK500" i="1"/>
  <c r="CK501" i="1"/>
  <c r="CK502" i="1"/>
  <c r="CK503" i="1"/>
  <c r="CK504" i="1"/>
  <c r="CK505" i="1"/>
  <c r="CK506" i="1"/>
  <c r="CK507" i="1"/>
  <c r="CK508" i="1"/>
  <c r="CK509" i="1"/>
  <c r="CK510" i="1"/>
  <c r="CK511" i="1"/>
  <c r="CK512" i="1"/>
  <c r="CK513" i="1"/>
  <c r="CK514" i="1"/>
  <c r="CK515" i="1"/>
  <c r="CK516" i="1"/>
  <c r="CK517" i="1"/>
  <c r="CK518" i="1"/>
  <c r="CK519" i="1"/>
  <c r="CK520" i="1"/>
  <c r="CK521" i="1"/>
  <c r="CK522" i="1"/>
  <c r="CK523" i="1"/>
  <c r="CK524" i="1"/>
  <c r="CK525" i="1"/>
  <c r="CK526" i="1"/>
  <c r="CK527" i="1"/>
  <c r="CK528" i="1"/>
  <c r="CK529" i="1"/>
  <c r="CK530" i="1"/>
  <c r="CK531" i="1"/>
  <c r="CK532" i="1"/>
  <c r="CK533" i="1"/>
  <c r="CK534" i="1"/>
  <c r="CK535" i="1"/>
  <c r="CK536" i="1"/>
  <c r="CK537" i="1"/>
  <c r="CK538" i="1"/>
  <c r="CK539" i="1"/>
  <c r="CK540" i="1"/>
  <c r="CK541" i="1"/>
  <c r="CK542" i="1"/>
  <c r="CK543" i="1"/>
  <c r="CK544" i="1"/>
  <c r="CK545" i="1"/>
  <c r="CK546" i="1"/>
  <c r="CK547" i="1"/>
  <c r="CK548" i="1"/>
  <c r="CK549" i="1"/>
  <c r="CK550" i="1"/>
  <c r="CK551" i="1"/>
  <c r="CK552" i="1"/>
  <c r="CK553" i="1"/>
  <c r="CK128" i="1"/>
  <c r="CK554" i="1"/>
  <c r="CK555" i="1"/>
  <c r="CK556" i="1"/>
  <c r="CK557" i="1"/>
  <c r="CK558" i="1"/>
  <c r="CK559" i="1"/>
  <c r="CK560" i="1"/>
  <c r="CK561" i="1"/>
  <c r="CK562" i="1"/>
  <c r="CK563" i="1"/>
  <c r="CK564" i="1"/>
  <c r="CK565" i="1"/>
  <c r="CK566" i="1"/>
  <c r="CK567" i="1"/>
  <c r="CK568" i="1"/>
  <c r="CK569" i="1"/>
  <c r="CK570" i="1"/>
  <c r="CK571" i="1"/>
  <c r="CK572" i="1"/>
  <c r="CK573" i="1"/>
  <c r="CK574" i="1"/>
  <c r="CK575" i="1"/>
  <c r="CK576" i="1"/>
  <c r="CK577" i="1"/>
  <c r="CK578" i="1"/>
  <c r="CK579" i="1"/>
  <c r="CK580" i="1"/>
  <c r="CK581" i="1"/>
  <c r="CK582" i="1"/>
  <c r="CK583" i="1"/>
  <c r="CK584" i="1"/>
  <c r="CK585" i="1"/>
  <c r="CK586" i="1"/>
  <c r="CK587" i="1"/>
  <c r="CK588" i="1"/>
  <c r="CK589" i="1"/>
  <c r="CK590" i="1"/>
  <c r="CK591" i="1"/>
  <c r="CK592" i="1"/>
  <c r="CK593" i="1"/>
  <c r="CK594" i="1"/>
  <c r="CK595" i="1"/>
  <c r="CK596" i="1"/>
  <c r="CK597" i="1"/>
  <c r="CK598" i="1"/>
  <c r="CK599" i="1"/>
  <c r="CK600" i="1"/>
  <c r="CK601" i="1"/>
  <c r="CK602" i="1"/>
  <c r="CK603" i="1"/>
  <c r="CK604" i="1"/>
  <c r="CK605" i="1"/>
  <c r="CK606" i="1"/>
  <c r="CK607" i="1"/>
  <c r="CK608" i="1"/>
  <c r="CK609" i="1"/>
  <c r="CK610" i="1"/>
  <c r="CK611" i="1"/>
  <c r="CK165" i="1"/>
  <c r="CK167" i="1"/>
  <c r="CK169" i="1"/>
  <c r="CK612" i="1"/>
  <c r="CK613" i="1"/>
  <c r="CK614" i="1"/>
  <c r="CK615" i="1"/>
  <c r="CK616" i="1"/>
  <c r="CK617" i="1"/>
  <c r="CK618" i="1"/>
  <c r="CK619" i="1"/>
  <c r="CK620" i="1"/>
  <c r="CK621" i="1"/>
  <c r="CK622" i="1"/>
  <c r="CK623" i="1"/>
  <c r="CK624" i="1"/>
  <c r="CK625" i="1"/>
  <c r="CK626" i="1"/>
  <c r="CK627" i="1"/>
  <c r="CK628" i="1"/>
  <c r="CK629" i="1"/>
  <c r="CK630" i="1"/>
  <c r="CK631" i="1"/>
  <c r="CK632" i="1"/>
  <c r="CK633" i="1"/>
  <c r="CK634" i="1"/>
  <c r="CK635" i="1"/>
  <c r="CK636" i="1"/>
  <c r="CK637" i="1"/>
  <c r="CK638" i="1"/>
  <c r="CK639" i="1"/>
  <c r="CK640" i="1"/>
  <c r="CK641" i="1"/>
  <c r="CK642" i="1"/>
  <c r="CK643" i="1"/>
  <c r="CK644" i="1"/>
  <c r="CK645" i="1"/>
  <c r="CK646" i="1"/>
  <c r="CK647" i="1"/>
  <c r="CK648" i="1"/>
  <c r="CK649" i="1"/>
  <c r="CK650" i="1"/>
  <c r="CK651" i="1"/>
  <c r="CK652" i="1"/>
  <c r="CK653" i="1"/>
  <c r="CK654" i="1"/>
  <c r="CK655" i="1"/>
  <c r="CK656" i="1"/>
  <c r="CK657" i="1"/>
  <c r="CK658" i="1"/>
  <c r="CK659" i="1"/>
  <c r="CK660" i="1"/>
  <c r="CK661" i="1"/>
  <c r="CK662" i="1"/>
  <c r="CK663" i="1"/>
  <c r="CL244" i="1"/>
  <c r="CL238" i="1"/>
  <c r="CL243" i="1"/>
  <c r="CL90" i="1"/>
  <c r="CL241" i="1"/>
  <c r="CL237" i="1"/>
  <c r="CL54" i="1"/>
  <c r="CL228" i="1"/>
  <c r="CL116" i="1"/>
  <c r="CL786" i="1"/>
  <c r="CL787" i="1"/>
  <c r="CL31" i="1"/>
  <c r="CL162" i="1"/>
  <c r="CL79" i="1"/>
  <c r="CL25" i="1"/>
  <c r="CL28" i="1"/>
  <c r="CL26" i="1"/>
  <c r="CL65" i="1"/>
  <c r="CL39" i="1"/>
  <c r="CL66" i="1"/>
  <c r="CL38" i="1"/>
  <c r="CL69" i="1"/>
  <c r="CL40" i="1"/>
  <c r="CL67" i="1"/>
  <c r="CL68" i="1"/>
  <c r="CL70" i="1"/>
  <c r="CL864" i="1"/>
  <c r="CL865" i="1"/>
  <c r="CL866" i="1"/>
  <c r="CL134" i="1"/>
  <c r="CL135" i="1"/>
  <c r="CL2" i="1"/>
  <c r="CL74" i="1"/>
  <c r="CL159" i="1"/>
  <c r="CL109" i="1"/>
  <c r="CL111" i="1"/>
  <c r="CL3" i="1"/>
  <c r="CL4" i="1"/>
  <c r="CL115" i="1"/>
  <c r="CL114" i="1"/>
  <c r="CL137" i="1"/>
  <c r="CL112" i="1"/>
  <c r="CL59" i="1"/>
  <c r="CL60" i="1"/>
  <c r="CL211" i="1"/>
  <c r="CL156" i="1"/>
  <c r="CL138" i="1"/>
  <c r="CL113" i="1"/>
  <c r="CL152" i="1"/>
  <c r="CL306" i="1"/>
  <c r="CL307" i="1"/>
  <c r="CL153" i="1"/>
  <c r="CL71" i="1"/>
  <c r="CL187" i="1"/>
  <c r="CL118" i="1"/>
  <c r="CL120" i="1"/>
  <c r="CL61" i="1"/>
  <c r="CL58" i="1"/>
  <c r="CL189" i="1"/>
  <c r="CL131" i="1"/>
  <c r="CL157" i="1"/>
  <c r="CL132" i="1"/>
  <c r="CL133" i="1"/>
  <c r="CL177" i="1"/>
  <c r="CL178" i="1"/>
  <c r="CL179" i="1"/>
  <c r="CL119" i="1"/>
  <c r="CL158" i="1"/>
  <c r="CL92" i="1"/>
  <c r="CL94" i="1"/>
  <c r="CL210" i="1"/>
  <c r="CL202" i="1"/>
  <c r="CL219" i="1"/>
  <c r="CL51" i="1"/>
  <c r="CL44" i="1"/>
  <c r="CL47" i="1"/>
  <c r="CL867" i="1"/>
  <c r="CL154" i="1"/>
  <c r="CL41" i="1"/>
  <c r="CL49" i="1"/>
  <c r="CL34" i="1"/>
  <c r="CL868" i="1"/>
  <c r="CL45" i="1"/>
  <c r="CL48" i="1"/>
  <c r="CL52" i="1"/>
  <c r="CL35" i="1"/>
  <c r="CL155" i="1"/>
  <c r="CL42" i="1"/>
  <c r="CL50" i="1"/>
  <c r="CL869" i="1"/>
  <c r="CL870" i="1"/>
  <c r="CL106" i="1"/>
  <c r="CL308" i="1"/>
  <c r="CL309" i="1"/>
  <c r="CL310" i="1"/>
  <c r="CL311" i="1"/>
  <c r="CL312" i="1"/>
  <c r="CL313" i="1"/>
  <c r="CL314" i="1"/>
  <c r="CL315" i="1"/>
  <c r="CL316" i="1"/>
  <c r="CL317" i="1"/>
  <c r="CL318" i="1"/>
  <c r="CL319" i="1"/>
  <c r="CL320" i="1"/>
  <c r="CL321" i="1"/>
  <c r="CL322" i="1"/>
  <c r="CL323" i="1"/>
  <c r="CL324" i="1"/>
  <c r="CL325" i="1"/>
  <c r="CL326" i="1"/>
  <c r="CL327" i="1"/>
  <c r="CL328" i="1"/>
  <c r="CL329" i="1"/>
  <c r="CL330" i="1"/>
  <c r="CL331" i="1"/>
  <c r="CL332" i="1"/>
  <c r="CL333" i="1"/>
  <c r="CL334" i="1"/>
  <c r="CL335" i="1"/>
  <c r="CL336" i="1"/>
  <c r="CL337" i="1"/>
  <c r="CL338" i="1"/>
  <c r="CL339" i="1"/>
  <c r="CL340" i="1"/>
  <c r="CL341" i="1"/>
  <c r="CL342" i="1"/>
  <c r="CL343" i="1"/>
  <c r="CL344" i="1"/>
  <c r="CL345" i="1"/>
  <c r="CL346" i="1"/>
  <c r="CL347" i="1"/>
  <c r="CL348" i="1"/>
  <c r="CL349" i="1"/>
  <c r="CL350" i="1"/>
  <c r="CL351" i="1"/>
  <c r="CL352" i="1"/>
  <c r="CL353" i="1"/>
  <c r="CL354" i="1"/>
  <c r="CL355" i="1"/>
  <c r="CL356" i="1"/>
  <c r="CL357" i="1"/>
  <c r="CL358" i="1"/>
  <c r="CL359" i="1"/>
  <c r="CL360" i="1"/>
  <c r="CL361" i="1"/>
  <c r="CL362" i="1"/>
  <c r="CL363" i="1"/>
  <c r="CL364" i="1"/>
  <c r="CL365" i="1"/>
  <c r="CL366" i="1"/>
  <c r="CL367" i="1"/>
  <c r="CL368" i="1"/>
  <c r="CL369" i="1"/>
  <c r="CL370" i="1"/>
  <c r="CL371" i="1"/>
  <c r="CL372" i="1"/>
  <c r="CL373" i="1"/>
  <c r="CL374" i="1"/>
  <c r="CL375" i="1"/>
  <c r="CL376" i="1"/>
  <c r="CL377" i="1"/>
  <c r="CL378" i="1"/>
  <c r="CL379" i="1"/>
  <c r="CL380" i="1"/>
  <c r="CL381" i="1"/>
  <c r="CL382" i="1"/>
  <c r="CL383" i="1"/>
  <c r="CL384" i="1"/>
  <c r="CL385" i="1"/>
  <c r="CL386" i="1"/>
  <c r="CL387" i="1"/>
  <c r="CL388" i="1"/>
  <c r="CL389" i="1"/>
  <c r="CL390" i="1"/>
  <c r="CL391" i="1"/>
  <c r="CL392" i="1"/>
  <c r="CL393" i="1"/>
  <c r="CL394" i="1"/>
  <c r="CL395" i="1"/>
  <c r="CL396" i="1"/>
  <c r="CL397" i="1"/>
  <c r="CL398" i="1"/>
  <c r="CL399" i="1"/>
  <c r="CL400" i="1"/>
  <c r="CL401" i="1"/>
  <c r="CL871" i="1"/>
  <c r="CL402" i="1"/>
  <c r="CL403" i="1"/>
  <c r="CL404" i="1"/>
  <c r="CL405" i="1"/>
  <c r="CL406" i="1"/>
  <c r="CL407" i="1"/>
  <c r="CL408" i="1"/>
  <c r="CL872" i="1"/>
  <c r="CL409" i="1"/>
  <c r="CL410" i="1"/>
  <c r="CL411" i="1"/>
  <c r="CL412" i="1"/>
  <c r="CL413" i="1"/>
  <c r="CL414" i="1"/>
  <c r="CL415" i="1"/>
  <c r="CL416" i="1"/>
  <c r="CL417" i="1"/>
  <c r="CL418" i="1"/>
  <c r="CL419" i="1"/>
  <c r="CL420" i="1"/>
  <c r="CL421" i="1"/>
  <c r="CL873" i="1"/>
  <c r="CL422" i="1"/>
  <c r="CL423" i="1"/>
  <c r="CL424" i="1"/>
  <c r="CL425" i="1"/>
  <c r="CL426" i="1"/>
  <c r="CL427" i="1"/>
  <c r="CL428" i="1"/>
  <c r="CL429" i="1"/>
  <c r="CL430" i="1"/>
  <c r="CL431" i="1"/>
  <c r="CL432" i="1"/>
  <c r="CL433" i="1"/>
  <c r="CL434" i="1"/>
  <c r="CL435" i="1"/>
  <c r="CL436" i="1"/>
  <c r="CL437" i="1"/>
  <c r="CL438" i="1"/>
  <c r="CL439" i="1"/>
  <c r="CL440" i="1"/>
  <c r="CL441" i="1"/>
  <c r="CL442" i="1"/>
  <c r="CL443" i="1"/>
  <c r="CL444" i="1"/>
  <c r="CL445" i="1"/>
  <c r="CL446" i="1"/>
  <c r="CL447" i="1"/>
  <c r="CL448" i="1"/>
  <c r="CL449" i="1"/>
  <c r="CL450" i="1"/>
  <c r="CL451" i="1"/>
  <c r="CL452" i="1"/>
  <c r="CL453" i="1"/>
  <c r="CL454" i="1"/>
  <c r="CL455" i="1"/>
  <c r="CL456" i="1"/>
  <c r="CL457" i="1"/>
  <c r="CL458" i="1"/>
  <c r="CL459" i="1"/>
  <c r="CL460" i="1"/>
  <c r="CL461" i="1"/>
  <c r="CL462" i="1"/>
  <c r="CL463" i="1"/>
  <c r="CL464" i="1"/>
  <c r="CL465" i="1"/>
  <c r="CL466" i="1"/>
  <c r="CL467" i="1"/>
  <c r="CL468" i="1"/>
  <c r="CL469" i="1"/>
  <c r="CL470" i="1"/>
  <c r="CL471" i="1"/>
  <c r="CL472" i="1"/>
  <c r="CL473" i="1"/>
  <c r="CL474" i="1"/>
  <c r="CL475" i="1"/>
  <c r="CL476" i="1"/>
  <c r="CL477" i="1"/>
  <c r="CL478" i="1"/>
  <c r="CL479" i="1"/>
  <c r="CL480" i="1"/>
  <c r="CL481" i="1"/>
  <c r="CL482" i="1"/>
  <c r="CL483" i="1"/>
  <c r="CL484" i="1"/>
  <c r="CL485" i="1"/>
  <c r="CL486" i="1"/>
  <c r="CL487" i="1"/>
  <c r="CL488" i="1"/>
  <c r="CL489" i="1"/>
  <c r="CL490" i="1"/>
  <c r="CL491" i="1"/>
  <c r="CL492" i="1"/>
  <c r="CL493" i="1"/>
  <c r="CL494" i="1"/>
  <c r="CL495" i="1"/>
  <c r="CL496" i="1"/>
  <c r="CL497" i="1"/>
  <c r="CL498" i="1"/>
  <c r="CL499" i="1"/>
  <c r="CL500" i="1"/>
  <c r="CL501" i="1"/>
  <c r="CL502" i="1"/>
  <c r="CL503" i="1"/>
  <c r="CL504" i="1"/>
  <c r="CL505" i="1"/>
  <c r="CL506" i="1"/>
  <c r="CL507" i="1"/>
  <c r="CL508" i="1"/>
  <c r="CL509" i="1"/>
  <c r="CL510" i="1"/>
  <c r="CL511" i="1"/>
  <c r="CL512" i="1"/>
  <c r="CL513" i="1"/>
  <c r="CL514" i="1"/>
  <c r="CL515" i="1"/>
  <c r="CL516" i="1"/>
  <c r="CL517" i="1"/>
  <c r="CL518" i="1"/>
  <c r="CL519" i="1"/>
  <c r="CL520" i="1"/>
  <c r="CL521" i="1"/>
  <c r="CL522" i="1"/>
  <c r="CL523" i="1"/>
  <c r="CL524" i="1"/>
  <c r="CL525" i="1"/>
  <c r="CL526" i="1"/>
  <c r="CL527" i="1"/>
  <c r="CL528" i="1"/>
  <c r="CL529" i="1"/>
  <c r="CL530" i="1"/>
  <c r="CL531" i="1"/>
  <c r="CL532" i="1"/>
  <c r="CL533" i="1"/>
  <c r="CL534" i="1"/>
  <c r="CL535" i="1"/>
  <c r="CL536" i="1"/>
  <c r="CL537" i="1"/>
  <c r="CL538" i="1"/>
  <c r="CL539" i="1"/>
  <c r="CL540" i="1"/>
  <c r="CL541" i="1"/>
  <c r="CL542" i="1"/>
  <c r="CL543" i="1"/>
  <c r="CL544" i="1"/>
  <c r="CL545" i="1"/>
  <c r="CL546" i="1"/>
  <c r="CL547" i="1"/>
  <c r="CL548" i="1"/>
  <c r="CL549" i="1"/>
  <c r="CL550" i="1"/>
  <c r="CL551" i="1"/>
  <c r="CL552" i="1"/>
  <c r="CL553" i="1"/>
  <c r="CL128" i="1"/>
  <c r="CL554" i="1"/>
  <c r="CL555" i="1"/>
  <c r="CL556" i="1"/>
  <c r="CL557" i="1"/>
  <c r="CL558" i="1"/>
  <c r="CL559" i="1"/>
  <c r="CL560" i="1"/>
  <c r="CL561" i="1"/>
  <c r="CL562" i="1"/>
  <c r="CL563" i="1"/>
  <c r="CL564" i="1"/>
  <c r="CL565" i="1"/>
  <c r="CL566" i="1"/>
  <c r="CL567" i="1"/>
  <c r="CL568" i="1"/>
  <c r="CL569" i="1"/>
  <c r="CL570" i="1"/>
  <c r="CL571" i="1"/>
  <c r="CL572" i="1"/>
  <c r="CL573" i="1"/>
  <c r="CL574" i="1"/>
  <c r="CL575" i="1"/>
  <c r="CL576" i="1"/>
  <c r="CL577" i="1"/>
  <c r="CL578" i="1"/>
  <c r="CL579" i="1"/>
  <c r="CL580" i="1"/>
  <c r="CL581" i="1"/>
  <c r="CL582" i="1"/>
  <c r="CL583" i="1"/>
  <c r="CL584" i="1"/>
  <c r="CL585" i="1"/>
  <c r="CL586" i="1"/>
  <c r="CL587" i="1"/>
  <c r="CL588" i="1"/>
  <c r="CL589" i="1"/>
  <c r="CL590" i="1"/>
  <c r="CL591" i="1"/>
  <c r="CL592" i="1"/>
  <c r="CL593" i="1"/>
  <c r="CL594" i="1"/>
  <c r="CL595" i="1"/>
  <c r="CL596" i="1"/>
  <c r="CL597" i="1"/>
  <c r="CL598" i="1"/>
  <c r="CL599" i="1"/>
  <c r="CL600" i="1"/>
  <c r="CL601" i="1"/>
  <c r="CL602" i="1"/>
  <c r="CL603" i="1"/>
  <c r="CL604" i="1"/>
  <c r="CL605" i="1"/>
  <c r="CL606" i="1"/>
  <c r="CL607" i="1"/>
  <c r="CL608" i="1"/>
  <c r="CL609" i="1"/>
  <c r="CL610" i="1"/>
  <c r="CL611" i="1"/>
  <c r="CL165" i="1"/>
  <c r="CL167" i="1"/>
  <c r="CL169" i="1"/>
  <c r="CL612" i="1"/>
  <c r="CL613" i="1"/>
  <c r="CL614" i="1"/>
  <c r="CL615" i="1"/>
  <c r="CL616" i="1"/>
  <c r="CL617" i="1"/>
  <c r="CL618" i="1"/>
  <c r="CL619" i="1"/>
  <c r="CL620" i="1"/>
  <c r="CL621" i="1"/>
  <c r="CL622" i="1"/>
  <c r="CL623" i="1"/>
  <c r="CL624" i="1"/>
  <c r="CL625" i="1"/>
  <c r="CL626" i="1"/>
  <c r="CL627" i="1"/>
  <c r="CL628" i="1"/>
  <c r="CL629" i="1"/>
  <c r="CL630" i="1"/>
  <c r="CL631" i="1"/>
  <c r="CL632" i="1"/>
  <c r="CL633" i="1"/>
  <c r="CL634" i="1"/>
  <c r="CL635" i="1"/>
  <c r="CL636" i="1"/>
  <c r="CL637" i="1"/>
  <c r="CL638" i="1"/>
  <c r="CL639" i="1"/>
  <c r="CL640" i="1"/>
  <c r="CL641" i="1"/>
  <c r="CL642" i="1"/>
  <c r="CL643" i="1"/>
  <c r="CL644" i="1"/>
  <c r="CL645" i="1"/>
  <c r="CL646" i="1"/>
  <c r="CL647" i="1"/>
  <c r="CL648" i="1"/>
  <c r="CL649" i="1"/>
  <c r="CL650" i="1"/>
  <c r="CL651" i="1"/>
  <c r="CL652" i="1"/>
  <c r="CL653" i="1"/>
  <c r="CL654" i="1"/>
  <c r="CL655" i="1"/>
  <c r="CL656" i="1"/>
  <c r="CL657" i="1"/>
  <c r="CL658" i="1"/>
  <c r="CL659" i="1"/>
  <c r="CL660" i="1"/>
  <c r="CL661" i="1"/>
  <c r="CL662" i="1"/>
  <c r="CL663" i="1"/>
  <c r="CM244" i="1"/>
  <c r="CM238" i="1"/>
  <c r="CM243" i="1"/>
  <c r="CM90" i="1"/>
  <c r="CM241" i="1"/>
  <c r="CM237" i="1"/>
  <c r="CM54" i="1"/>
  <c r="CM228" i="1"/>
  <c r="CM116" i="1"/>
  <c r="CM786" i="1"/>
  <c r="CM787" i="1"/>
  <c r="CM788" i="1"/>
  <c r="CM789" i="1"/>
  <c r="CN789" i="1" s="1"/>
  <c r="CM790" i="1"/>
  <c r="CN790" i="1" s="1"/>
  <c r="CM791" i="1"/>
  <c r="CN791" i="1" s="1"/>
  <c r="CM149" i="1"/>
  <c r="CN149" i="1" s="1"/>
  <c r="CM234" i="1"/>
  <c r="CN234" i="1" s="1"/>
  <c r="CM792" i="1"/>
  <c r="CN792" i="1" s="1"/>
  <c r="CM31" i="1"/>
  <c r="CN31" i="1" s="1"/>
  <c r="CM793" i="1"/>
  <c r="CN793" i="1" s="1"/>
  <c r="CM794" i="1"/>
  <c r="CN794" i="1" s="1"/>
  <c r="CM162" i="1"/>
  <c r="CN162" i="1" s="1"/>
  <c r="CM79" i="1"/>
  <c r="CN79" i="1" s="1"/>
  <c r="CM25" i="1"/>
  <c r="CN25" i="1" s="1"/>
  <c r="CM163" i="1"/>
  <c r="CN163" i="1" s="1"/>
  <c r="CM28" i="1"/>
  <c r="CN28" i="1" s="1"/>
  <c r="CM26" i="1"/>
  <c r="CN26" i="1" s="1"/>
  <c r="CM795" i="1"/>
  <c r="CN795" i="1" s="1"/>
  <c r="CM12" i="1"/>
  <c r="CN12" i="1" s="1"/>
  <c r="CM63" i="1"/>
  <c r="CN63" i="1" s="1"/>
  <c r="CM27" i="1"/>
  <c r="CN27" i="1" s="1"/>
  <c r="CM796" i="1"/>
  <c r="CN796" i="1" s="1"/>
  <c r="CM65" i="1"/>
  <c r="CN65" i="1" s="1"/>
  <c r="CM16" i="1"/>
  <c r="CN16" i="1" s="1"/>
  <c r="CM39" i="1"/>
  <c r="CN39" i="1" s="1"/>
  <c r="CM797" i="1"/>
  <c r="CN797" i="1" s="1"/>
  <c r="CM66" i="1"/>
  <c r="CN66" i="1" s="1"/>
  <c r="CM38" i="1"/>
  <c r="CN38" i="1" s="1"/>
  <c r="CM69" i="1"/>
  <c r="CN69" i="1" s="1"/>
  <c r="CM64" i="1"/>
  <c r="CN64" i="1" s="1"/>
  <c r="CM40" i="1"/>
  <c r="CN40" i="1" s="1"/>
  <c r="CM67" i="1"/>
  <c r="CN67" i="1" s="1"/>
  <c r="CM68" i="1"/>
  <c r="CN68" i="1" s="1"/>
  <c r="CM70" i="1"/>
  <c r="CN70" i="1" s="1"/>
  <c r="CM170" i="1"/>
  <c r="CN170" i="1" s="1"/>
  <c r="CM299" i="1"/>
  <c r="CN299" i="1" s="1"/>
  <c r="CM864" i="1"/>
  <c r="CN864" i="1" s="1"/>
  <c r="CM865" i="1"/>
  <c r="CN865" i="1" s="1"/>
  <c r="CM866" i="1"/>
  <c r="CN866" i="1" s="1"/>
  <c r="CM301" i="1"/>
  <c r="CN301" i="1" s="1"/>
  <c r="CM300" i="1"/>
  <c r="CN300" i="1" s="1"/>
  <c r="CM134" i="1"/>
  <c r="CN134" i="1" s="1"/>
  <c r="CM135" i="1"/>
  <c r="CN135" i="1" s="1"/>
  <c r="CM2" i="1"/>
  <c r="CN2" i="1" s="1"/>
  <c r="CM225" i="1"/>
  <c r="CN225" i="1" s="1"/>
  <c r="CM74" i="1"/>
  <c r="CN74" i="1" s="1"/>
  <c r="CM159" i="1"/>
  <c r="CN159" i="1" s="1"/>
  <c r="CM109" i="1"/>
  <c r="CN109" i="1" s="1"/>
  <c r="CM111" i="1"/>
  <c r="CN111" i="1" s="1"/>
  <c r="CM3" i="1"/>
  <c r="CN3" i="1" s="1"/>
  <c r="CM4" i="1"/>
  <c r="CN4" i="1" s="1"/>
  <c r="CM115" i="1"/>
  <c r="CN115" i="1" s="1"/>
  <c r="CM114" i="1"/>
  <c r="CN114" i="1" s="1"/>
  <c r="CM137" i="1"/>
  <c r="CN137" i="1" s="1"/>
  <c r="CM10" i="1"/>
  <c r="CN10" i="1" s="1"/>
  <c r="CM112" i="1"/>
  <c r="CN112" i="1" s="1"/>
  <c r="CM59" i="1"/>
  <c r="CN59" i="1" s="1"/>
  <c r="CM60" i="1"/>
  <c r="CN60" i="1" s="1"/>
  <c r="CM211" i="1"/>
  <c r="CN211" i="1" s="1"/>
  <c r="CM156" i="1"/>
  <c r="CN156" i="1" s="1"/>
  <c r="CM138" i="1"/>
  <c r="CN138" i="1" s="1"/>
  <c r="CM113" i="1"/>
  <c r="CN113" i="1" s="1"/>
  <c r="CM152" i="1"/>
  <c r="CN152" i="1" s="1"/>
  <c r="CM306" i="1"/>
  <c r="CN306" i="1" s="1"/>
  <c r="CM307" i="1"/>
  <c r="CN307" i="1" s="1"/>
  <c r="CM235" i="1"/>
  <c r="CN235" i="1" s="1"/>
  <c r="CM183" i="1"/>
  <c r="CN183" i="1" s="1"/>
  <c r="CM147" i="1"/>
  <c r="CN147" i="1" s="1"/>
  <c r="CM250" i="1"/>
  <c r="CN250" i="1" s="1"/>
  <c r="CM251" i="1"/>
  <c r="CN251" i="1" s="1"/>
  <c r="CM252" i="1"/>
  <c r="CN252" i="1" s="1"/>
  <c r="CM798" i="1"/>
  <c r="CN798" i="1" s="1"/>
  <c r="CM192" i="1"/>
  <c r="CN192" i="1" s="1"/>
  <c r="CM799" i="1"/>
  <c r="CN799" i="1" s="1"/>
  <c r="CM800" i="1"/>
  <c r="CN800" i="1" s="1"/>
  <c r="CM153" i="1"/>
  <c r="CN153" i="1" s="1"/>
  <c r="CM193" i="1"/>
  <c r="CN193" i="1" s="1"/>
  <c r="CM176" i="1"/>
  <c r="CN176" i="1" s="1"/>
  <c r="CM71" i="1"/>
  <c r="CN71" i="1" s="1"/>
  <c r="CM187" i="1"/>
  <c r="CN187" i="1" s="1"/>
  <c r="CM118" i="1"/>
  <c r="CN118" i="1" s="1"/>
  <c r="CM120" i="1"/>
  <c r="CN120" i="1" s="1"/>
  <c r="CM61" i="1"/>
  <c r="CN61" i="1" s="1"/>
  <c r="CM801" i="1"/>
  <c r="CN801" i="1" s="1"/>
  <c r="CM58" i="1"/>
  <c r="CN58" i="1" s="1"/>
  <c r="CM189" i="1"/>
  <c r="CN189" i="1" s="1"/>
  <c r="CM88" i="1"/>
  <c r="CN88" i="1" s="1"/>
  <c r="CM130" i="1"/>
  <c r="CN130" i="1" s="1"/>
  <c r="CM131" i="1"/>
  <c r="CN131" i="1" s="1"/>
  <c r="CM157" i="1"/>
  <c r="CN157" i="1" s="1"/>
  <c r="CM802" i="1"/>
  <c r="CN802" i="1" s="1"/>
  <c r="CM803" i="1"/>
  <c r="CN803" i="1" s="1"/>
  <c r="CM132" i="1"/>
  <c r="CN132" i="1" s="1"/>
  <c r="CM133" i="1"/>
  <c r="CN133" i="1" s="1"/>
  <c r="CM177" i="1"/>
  <c r="CN177" i="1" s="1"/>
  <c r="CM178" i="1"/>
  <c r="CN178" i="1" s="1"/>
  <c r="CM179" i="1"/>
  <c r="CN179" i="1" s="1"/>
  <c r="CM119" i="1"/>
  <c r="CN119" i="1" s="1"/>
  <c r="CM158" i="1"/>
  <c r="CN158" i="1" s="1"/>
  <c r="CM92" i="1"/>
  <c r="CN92" i="1" s="1"/>
  <c r="CM804" i="1"/>
  <c r="CN804" i="1" s="1"/>
  <c r="CM805" i="1"/>
  <c r="CN805" i="1" s="1"/>
  <c r="CM806" i="1"/>
  <c r="CN806" i="1" s="1"/>
  <c r="CM220" i="1"/>
  <c r="CN220" i="1" s="1"/>
  <c r="CM807" i="1"/>
  <c r="CN807" i="1" s="1"/>
  <c r="CM808" i="1"/>
  <c r="CN808" i="1" s="1"/>
  <c r="CM94" i="1"/>
  <c r="CN94" i="1" s="1"/>
  <c r="CM210" i="1"/>
  <c r="CN210" i="1" s="1"/>
  <c r="CM809" i="1"/>
  <c r="CN809" i="1" s="1"/>
  <c r="CM202" i="1"/>
  <c r="CN202" i="1" s="1"/>
  <c r="CM219" i="1"/>
  <c r="CN219" i="1" s="1"/>
  <c r="CM168" i="1"/>
  <c r="CN168" i="1" s="1"/>
  <c r="CM164" i="1"/>
  <c r="CN164" i="1" s="1"/>
  <c r="CM810" i="1"/>
  <c r="CN810" i="1" s="1"/>
  <c r="CM166" i="1"/>
  <c r="CN166" i="1" s="1"/>
  <c r="CM811" i="1"/>
  <c r="CN811" i="1" s="1"/>
  <c r="CM812" i="1"/>
  <c r="CN812" i="1" s="1"/>
  <c r="CM813" i="1"/>
  <c r="CN813" i="1" s="1"/>
  <c r="CM814" i="1"/>
  <c r="CN814" i="1" s="1"/>
  <c r="CM815" i="1"/>
  <c r="CN815" i="1" s="1"/>
  <c r="CM816" i="1"/>
  <c r="CN816" i="1" s="1"/>
  <c r="CM817" i="1"/>
  <c r="CN817" i="1" s="1"/>
  <c r="CM818" i="1"/>
  <c r="CN818" i="1" s="1"/>
  <c r="CM819" i="1"/>
  <c r="CN819" i="1" s="1"/>
  <c r="CM51" i="1"/>
  <c r="CN51" i="1" s="1"/>
  <c r="CM125" i="1"/>
  <c r="CN125" i="1" s="1"/>
  <c r="CM229" i="1"/>
  <c r="CN229" i="1" s="1"/>
  <c r="CM44" i="1"/>
  <c r="CN44" i="1" s="1"/>
  <c r="CM820" i="1"/>
  <c r="CN820" i="1" s="1"/>
  <c r="CM821" i="1"/>
  <c r="CN821" i="1" s="1"/>
  <c r="CM123" i="1"/>
  <c r="CN123" i="1" s="1"/>
  <c r="CM822" i="1"/>
  <c r="CN822" i="1" s="1"/>
  <c r="CM823" i="1"/>
  <c r="CN823" i="1" s="1"/>
  <c r="CM124" i="1"/>
  <c r="CN124" i="1" s="1"/>
  <c r="CM47" i="1"/>
  <c r="CN47" i="1" s="1"/>
  <c r="CM867" i="1"/>
  <c r="CN867" i="1" s="1"/>
  <c r="CM824" i="1"/>
  <c r="CN824" i="1" s="1"/>
  <c r="CM825" i="1"/>
  <c r="CN825" i="1" s="1"/>
  <c r="CM150" i="1"/>
  <c r="CN150" i="1" s="1"/>
  <c r="CM249" i="1"/>
  <c r="CN249" i="1" s="1"/>
  <c r="CM826" i="1"/>
  <c r="CN826" i="1" s="1"/>
  <c r="CM154" i="1"/>
  <c r="CN154" i="1" s="1"/>
  <c r="CM221" i="1"/>
  <c r="CN221" i="1" s="1"/>
  <c r="CM41" i="1"/>
  <c r="CN41" i="1" s="1"/>
  <c r="CM49" i="1"/>
  <c r="CN49" i="1" s="1"/>
  <c r="CM827" i="1"/>
  <c r="CN827" i="1" s="1"/>
  <c r="CM828" i="1"/>
  <c r="CN828" i="1" s="1"/>
  <c r="CM222" i="1"/>
  <c r="CN222" i="1" s="1"/>
  <c r="CM190" i="1"/>
  <c r="CN190" i="1" s="1"/>
  <c r="CM34" i="1"/>
  <c r="CN34" i="1" s="1"/>
  <c r="CM829" i="1"/>
  <c r="CN829" i="1" s="1"/>
  <c r="CM830" i="1"/>
  <c r="CN830" i="1" s="1"/>
  <c r="CM230" i="1"/>
  <c r="CN230" i="1" s="1"/>
  <c r="CM831" i="1"/>
  <c r="CN831" i="1" s="1"/>
  <c r="CM191" i="1"/>
  <c r="CN191" i="1" s="1"/>
  <c r="CM126" i="1"/>
  <c r="CN126" i="1" s="1"/>
  <c r="CM122" i="1"/>
  <c r="CN122" i="1" s="1"/>
  <c r="CM868" i="1"/>
  <c r="CN868" i="1" s="1"/>
  <c r="CM832" i="1"/>
  <c r="CN832" i="1" s="1"/>
  <c r="CM45" i="1"/>
  <c r="CN45" i="1" s="1"/>
  <c r="CM231" i="1"/>
  <c r="CN231" i="1" s="1"/>
  <c r="CM833" i="1"/>
  <c r="CN833" i="1" s="1"/>
  <c r="CM48" i="1"/>
  <c r="CN48" i="1" s="1"/>
  <c r="CM834" i="1"/>
  <c r="CN834" i="1" s="1"/>
  <c r="CM835" i="1"/>
  <c r="CN835" i="1" s="1"/>
  <c r="CM836" i="1"/>
  <c r="CN836" i="1" s="1"/>
  <c r="CM216" i="1"/>
  <c r="CN216" i="1" s="1"/>
  <c r="CM52" i="1"/>
  <c r="CN52" i="1" s="1"/>
  <c r="CM107" i="1"/>
  <c r="CN107" i="1" s="1"/>
  <c r="CM837" i="1"/>
  <c r="CN837" i="1" s="1"/>
  <c r="CM223" i="1"/>
  <c r="CN223" i="1" s="1"/>
  <c r="CM838" i="1"/>
  <c r="CN838" i="1" s="1"/>
  <c r="CM839" i="1"/>
  <c r="CN839" i="1" s="1"/>
  <c r="CM232" i="1"/>
  <c r="CN232" i="1" s="1"/>
  <c r="CM840" i="1"/>
  <c r="CN840" i="1" s="1"/>
  <c r="CM841" i="1"/>
  <c r="CN841" i="1" s="1"/>
  <c r="CM35" i="1"/>
  <c r="CN35" i="1" s="1"/>
  <c r="CM842" i="1"/>
  <c r="CN842" i="1" s="1"/>
  <c r="CM155" i="1"/>
  <c r="CN155" i="1" s="1"/>
  <c r="CM843" i="1"/>
  <c r="CN843" i="1" s="1"/>
  <c r="CM844" i="1"/>
  <c r="CN844" i="1" s="1"/>
  <c r="CM42" i="1"/>
  <c r="CN42" i="1" s="1"/>
  <c r="CM108" i="1"/>
  <c r="CN108" i="1" s="1"/>
  <c r="CM224" i="1"/>
  <c r="CN224" i="1" s="1"/>
  <c r="CM845" i="1"/>
  <c r="CN845" i="1" s="1"/>
  <c r="CM50" i="1"/>
  <c r="CN50" i="1" s="1"/>
  <c r="CM846" i="1"/>
  <c r="CN846" i="1" s="1"/>
  <c r="CM847" i="1"/>
  <c r="CN847" i="1" s="1"/>
  <c r="CM217" i="1"/>
  <c r="CN217" i="1" s="1"/>
  <c r="CM848" i="1"/>
  <c r="CN848" i="1" s="1"/>
  <c r="CM151" i="1"/>
  <c r="CN151" i="1" s="1"/>
  <c r="CM849" i="1"/>
  <c r="CN849" i="1" s="1"/>
  <c r="CM869" i="1"/>
  <c r="CN869" i="1" s="1"/>
  <c r="CM850" i="1"/>
  <c r="CN850" i="1" s="1"/>
  <c r="CM851" i="1"/>
  <c r="CN851" i="1" s="1"/>
  <c r="CM870" i="1"/>
  <c r="CN870" i="1" s="1"/>
  <c r="CM209" i="1"/>
  <c r="CN209" i="1" s="1"/>
  <c r="CM852" i="1"/>
  <c r="CN852" i="1" s="1"/>
  <c r="CM270" i="1"/>
  <c r="CN270" i="1" s="1"/>
  <c r="CM271" i="1"/>
  <c r="CN271" i="1" s="1"/>
  <c r="CM294" i="1"/>
  <c r="CN294" i="1" s="1"/>
  <c r="CM296" i="1"/>
  <c r="CN296" i="1" s="1"/>
  <c r="CM279" i="1"/>
  <c r="CN279" i="1" s="1"/>
  <c r="CM291" i="1"/>
  <c r="CN291" i="1" s="1"/>
  <c r="CM853" i="1"/>
  <c r="CN853" i="1" s="1"/>
  <c r="CM297" i="1"/>
  <c r="CN297" i="1" s="1"/>
  <c r="CM854" i="1"/>
  <c r="CN854" i="1" s="1"/>
  <c r="CM298" i="1"/>
  <c r="CN298" i="1" s="1"/>
  <c r="CM295" i="1"/>
  <c r="CN295" i="1" s="1"/>
  <c r="CM214" i="1"/>
  <c r="CN214" i="1" s="1"/>
  <c r="CM180" i="1"/>
  <c r="CN180" i="1" s="1"/>
  <c r="CM212" i="1"/>
  <c r="CN212" i="1" s="1"/>
  <c r="CM181" i="1"/>
  <c r="CN181" i="1" s="1"/>
  <c r="CM239" i="1"/>
  <c r="CN239" i="1" s="1"/>
  <c r="CM106" i="1"/>
  <c r="CN106" i="1" s="1"/>
  <c r="CM308" i="1"/>
  <c r="CN308" i="1" s="1"/>
  <c r="CM309" i="1"/>
  <c r="CN309" i="1" s="1"/>
  <c r="CM310" i="1"/>
  <c r="CN310" i="1" s="1"/>
  <c r="CM311" i="1"/>
  <c r="CN311" i="1" s="1"/>
  <c r="CM312" i="1"/>
  <c r="CN312" i="1" s="1"/>
  <c r="CM313" i="1"/>
  <c r="CN313" i="1" s="1"/>
  <c r="CM314" i="1"/>
  <c r="CN314" i="1" s="1"/>
  <c r="CM315" i="1"/>
  <c r="CN315" i="1" s="1"/>
  <c r="CM316" i="1"/>
  <c r="CN316" i="1" s="1"/>
  <c r="CM317" i="1"/>
  <c r="CN317" i="1" s="1"/>
  <c r="CM318" i="1"/>
  <c r="CN318" i="1" s="1"/>
  <c r="CM319" i="1"/>
  <c r="CN319" i="1" s="1"/>
  <c r="CM320" i="1"/>
  <c r="CN320" i="1" s="1"/>
  <c r="CM321" i="1"/>
  <c r="CN321" i="1" s="1"/>
  <c r="CM322" i="1"/>
  <c r="CN322" i="1" s="1"/>
  <c r="CM323" i="1"/>
  <c r="CN323" i="1" s="1"/>
  <c r="CM324" i="1"/>
  <c r="CN324" i="1" s="1"/>
  <c r="CM325" i="1"/>
  <c r="CN325" i="1" s="1"/>
  <c r="CM326" i="1"/>
  <c r="CN326" i="1" s="1"/>
  <c r="CM327" i="1"/>
  <c r="CN327" i="1" s="1"/>
  <c r="CM328" i="1"/>
  <c r="CN328" i="1" s="1"/>
  <c r="CM329" i="1"/>
  <c r="CN329" i="1" s="1"/>
  <c r="CM330" i="1"/>
  <c r="CN330" i="1" s="1"/>
  <c r="CM331" i="1"/>
  <c r="CN331" i="1" s="1"/>
  <c r="CM332" i="1"/>
  <c r="CN332" i="1" s="1"/>
  <c r="CM333" i="1"/>
  <c r="CN333" i="1" s="1"/>
  <c r="CM334" i="1"/>
  <c r="CN334" i="1" s="1"/>
  <c r="CM335" i="1"/>
  <c r="CN335" i="1" s="1"/>
  <c r="CM336" i="1"/>
  <c r="CN336" i="1" s="1"/>
  <c r="CM337" i="1"/>
  <c r="CN337" i="1" s="1"/>
  <c r="CM338" i="1"/>
  <c r="CN338" i="1" s="1"/>
  <c r="CM339" i="1"/>
  <c r="CN339" i="1" s="1"/>
  <c r="CM340" i="1"/>
  <c r="CN340" i="1" s="1"/>
  <c r="CM341" i="1"/>
  <c r="CN341" i="1" s="1"/>
  <c r="CM342" i="1"/>
  <c r="CN342" i="1" s="1"/>
  <c r="CM343" i="1"/>
  <c r="CN343" i="1" s="1"/>
  <c r="CM344" i="1"/>
  <c r="CN344" i="1" s="1"/>
  <c r="CM345" i="1"/>
  <c r="CN345" i="1" s="1"/>
  <c r="CM346" i="1"/>
  <c r="CN346" i="1" s="1"/>
  <c r="CM347" i="1"/>
  <c r="CN347" i="1" s="1"/>
  <c r="CM348" i="1"/>
  <c r="CN348" i="1" s="1"/>
  <c r="CM349" i="1"/>
  <c r="CN349" i="1" s="1"/>
  <c r="CM350" i="1"/>
  <c r="CN350" i="1" s="1"/>
  <c r="CM351" i="1"/>
  <c r="CN351" i="1" s="1"/>
  <c r="CM352" i="1"/>
  <c r="CN352" i="1" s="1"/>
  <c r="CM353" i="1"/>
  <c r="CN353" i="1" s="1"/>
  <c r="CM354" i="1"/>
  <c r="CN354" i="1" s="1"/>
  <c r="CM355" i="1"/>
  <c r="CN355" i="1" s="1"/>
  <c r="CM356" i="1"/>
  <c r="CN356" i="1" s="1"/>
  <c r="CM357" i="1"/>
  <c r="CN357" i="1" s="1"/>
  <c r="CM358" i="1"/>
  <c r="CN358" i="1" s="1"/>
  <c r="CM359" i="1"/>
  <c r="CN359" i="1" s="1"/>
  <c r="CM360" i="1"/>
  <c r="CN360" i="1" s="1"/>
  <c r="CM361" i="1"/>
  <c r="CN361" i="1" s="1"/>
  <c r="CM362" i="1"/>
  <c r="CN362" i="1" s="1"/>
  <c r="CM363" i="1"/>
  <c r="CN363" i="1" s="1"/>
  <c r="CM364" i="1"/>
  <c r="CN364" i="1" s="1"/>
  <c r="CM365" i="1"/>
  <c r="CN365" i="1" s="1"/>
  <c r="CM366" i="1"/>
  <c r="CN366" i="1" s="1"/>
  <c r="CM367" i="1"/>
  <c r="CN367" i="1" s="1"/>
  <c r="CM368" i="1"/>
  <c r="CN368" i="1" s="1"/>
  <c r="CM369" i="1"/>
  <c r="CN369" i="1" s="1"/>
  <c r="CM370" i="1"/>
  <c r="CN370" i="1" s="1"/>
  <c r="CM371" i="1"/>
  <c r="CN371" i="1" s="1"/>
  <c r="CM372" i="1"/>
  <c r="CN372" i="1" s="1"/>
  <c r="CM373" i="1"/>
  <c r="CN373" i="1" s="1"/>
  <c r="CM374" i="1"/>
  <c r="CN374" i="1" s="1"/>
  <c r="CM375" i="1"/>
  <c r="CN375" i="1" s="1"/>
  <c r="CM376" i="1"/>
  <c r="CN376" i="1" s="1"/>
  <c r="CM377" i="1"/>
  <c r="CN377" i="1" s="1"/>
  <c r="CM378" i="1"/>
  <c r="CN378" i="1" s="1"/>
  <c r="CM379" i="1"/>
  <c r="CN379" i="1" s="1"/>
  <c r="CM380" i="1"/>
  <c r="CN380" i="1" s="1"/>
  <c r="CM381" i="1"/>
  <c r="CN381" i="1" s="1"/>
  <c r="CM382" i="1"/>
  <c r="CN382" i="1" s="1"/>
  <c r="CM383" i="1"/>
  <c r="CN383" i="1" s="1"/>
  <c r="CM384" i="1"/>
  <c r="CN384" i="1" s="1"/>
  <c r="CM385" i="1"/>
  <c r="CN385" i="1" s="1"/>
  <c r="CM386" i="1"/>
  <c r="CN386" i="1" s="1"/>
  <c r="CM387" i="1"/>
  <c r="CN387" i="1" s="1"/>
  <c r="CM388" i="1"/>
  <c r="CN388" i="1" s="1"/>
  <c r="CM389" i="1"/>
  <c r="CN389" i="1" s="1"/>
  <c r="CM390" i="1"/>
  <c r="CN390" i="1" s="1"/>
  <c r="CM391" i="1"/>
  <c r="CN391" i="1" s="1"/>
  <c r="CM392" i="1"/>
  <c r="CN392" i="1" s="1"/>
  <c r="CM393" i="1"/>
  <c r="CN393" i="1" s="1"/>
  <c r="CM394" i="1"/>
  <c r="CN394" i="1" s="1"/>
  <c r="CM395" i="1"/>
  <c r="CN395" i="1" s="1"/>
  <c r="CM396" i="1"/>
  <c r="CN396" i="1" s="1"/>
  <c r="CM397" i="1"/>
  <c r="CN397" i="1" s="1"/>
  <c r="CM398" i="1"/>
  <c r="CN398" i="1" s="1"/>
  <c r="CM399" i="1"/>
  <c r="CN399" i="1" s="1"/>
  <c r="CM400" i="1"/>
  <c r="CN400" i="1" s="1"/>
  <c r="CM401" i="1"/>
  <c r="CN401" i="1" s="1"/>
  <c r="CM871" i="1"/>
  <c r="CN871" i="1" s="1"/>
  <c r="CM402" i="1"/>
  <c r="CN402" i="1" s="1"/>
  <c r="CM403" i="1"/>
  <c r="CN403" i="1" s="1"/>
  <c r="CM404" i="1"/>
  <c r="CN404" i="1" s="1"/>
  <c r="CM405" i="1"/>
  <c r="CN405" i="1" s="1"/>
  <c r="CM406" i="1"/>
  <c r="CN406" i="1" s="1"/>
  <c r="CM407" i="1"/>
  <c r="CN407" i="1" s="1"/>
  <c r="CM408" i="1"/>
  <c r="CN408" i="1" s="1"/>
  <c r="CM872" i="1"/>
  <c r="CN872" i="1" s="1"/>
  <c r="CM409" i="1"/>
  <c r="CN409" i="1" s="1"/>
  <c r="CM410" i="1"/>
  <c r="CN410" i="1" s="1"/>
  <c r="CM411" i="1"/>
  <c r="CN411" i="1" s="1"/>
  <c r="CM412" i="1"/>
  <c r="CN412" i="1" s="1"/>
  <c r="CM413" i="1"/>
  <c r="CN413" i="1" s="1"/>
  <c r="CM414" i="1"/>
  <c r="CN414" i="1" s="1"/>
  <c r="CM415" i="1"/>
  <c r="CN415" i="1" s="1"/>
  <c r="CM416" i="1"/>
  <c r="CN416" i="1" s="1"/>
  <c r="CM417" i="1"/>
  <c r="CN417" i="1" s="1"/>
  <c r="CM418" i="1"/>
  <c r="CN418" i="1" s="1"/>
  <c r="CM419" i="1"/>
  <c r="CN419" i="1" s="1"/>
  <c r="CM420" i="1"/>
  <c r="CN420" i="1" s="1"/>
  <c r="CM421" i="1"/>
  <c r="CN421" i="1" s="1"/>
  <c r="CM873" i="1"/>
  <c r="CN873" i="1" s="1"/>
  <c r="CM422" i="1"/>
  <c r="CN422" i="1" s="1"/>
  <c r="CM423" i="1"/>
  <c r="CN423" i="1" s="1"/>
  <c r="CM424" i="1"/>
  <c r="CN424" i="1" s="1"/>
  <c r="CM425" i="1"/>
  <c r="CN425" i="1" s="1"/>
  <c r="CM426" i="1"/>
  <c r="CN426" i="1" s="1"/>
  <c r="CM427" i="1"/>
  <c r="CN427" i="1" s="1"/>
  <c r="CM428" i="1"/>
  <c r="CN428" i="1" s="1"/>
  <c r="CM429" i="1"/>
  <c r="CN429" i="1" s="1"/>
  <c r="CM430" i="1"/>
  <c r="CN430" i="1" s="1"/>
  <c r="CM431" i="1"/>
  <c r="CN431" i="1" s="1"/>
  <c r="CM432" i="1"/>
  <c r="CN432" i="1" s="1"/>
  <c r="CM433" i="1"/>
  <c r="CN433" i="1" s="1"/>
  <c r="CM434" i="1"/>
  <c r="CN434" i="1" s="1"/>
  <c r="CM435" i="1"/>
  <c r="CN435" i="1" s="1"/>
  <c r="CM436" i="1"/>
  <c r="CN436" i="1" s="1"/>
  <c r="CM437" i="1"/>
  <c r="CN437" i="1" s="1"/>
  <c r="CM438" i="1"/>
  <c r="CN438" i="1" s="1"/>
  <c r="CM439" i="1"/>
  <c r="CN439" i="1" s="1"/>
  <c r="CM440" i="1"/>
  <c r="CN440" i="1" s="1"/>
  <c r="CM441" i="1"/>
  <c r="CN441" i="1" s="1"/>
  <c r="CM442" i="1"/>
  <c r="CN442" i="1" s="1"/>
  <c r="CM443" i="1"/>
  <c r="CN443" i="1" s="1"/>
  <c r="CM444" i="1"/>
  <c r="CN444" i="1" s="1"/>
  <c r="CM445" i="1"/>
  <c r="CN445" i="1" s="1"/>
  <c r="CM446" i="1"/>
  <c r="CN446" i="1" s="1"/>
  <c r="CM447" i="1"/>
  <c r="CN447" i="1" s="1"/>
  <c r="CM448" i="1"/>
  <c r="CN448" i="1" s="1"/>
  <c r="CM449" i="1"/>
  <c r="CN449" i="1" s="1"/>
  <c r="CM450" i="1"/>
  <c r="CN450" i="1" s="1"/>
  <c r="CM451" i="1"/>
  <c r="CN451" i="1" s="1"/>
  <c r="CM452" i="1"/>
  <c r="CN452" i="1" s="1"/>
  <c r="CM453" i="1"/>
  <c r="CN453" i="1" s="1"/>
  <c r="CM454" i="1"/>
  <c r="CN454" i="1" s="1"/>
  <c r="CM455" i="1"/>
  <c r="CN455" i="1" s="1"/>
  <c r="CM456" i="1"/>
  <c r="CN456" i="1" s="1"/>
  <c r="CM457" i="1"/>
  <c r="CN457" i="1" s="1"/>
  <c r="CM458" i="1"/>
  <c r="CN458" i="1" s="1"/>
  <c r="CM459" i="1"/>
  <c r="CN459" i="1" s="1"/>
  <c r="CM460" i="1"/>
  <c r="CN460" i="1" s="1"/>
  <c r="CM461" i="1"/>
  <c r="CN461" i="1" s="1"/>
  <c r="CM462" i="1"/>
  <c r="CN462" i="1" s="1"/>
  <c r="CM463" i="1"/>
  <c r="CN463" i="1" s="1"/>
  <c r="CM464" i="1"/>
  <c r="CN464" i="1" s="1"/>
  <c r="CM465" i="1"/>
  <c r="CN465" i="1" s="1"/>
  <c r="CM466" i="1"/>
  <c r="CN466" i="1" s="1"/>
  <c r="CM467" i="1"/>
  <c r="CN467" i="1" s="1"/>
  <c r="CM468" i="1"/>
  <c r="CN468" i="1" s="1"/>
  <c r="CM469" i="1"/>
  <c r="CN469" i="1" s="1"/>
  <c r="CM470" i="1"/>
  <c r="CN470" i="1" s="1"/>
  <c r="CM471" i="1"/>
  <c r="CN471" i="1" s="1"/>
  <c r="CM472" i="1"/>
  <c r="CN472" i="1" s="1"/>
  <c r="CM473" i="1"/>
  <c r="CN473" i="1" s="1"/>
  <c r="CM474" i="1"/>
  <c r="CN474" i="1" s="1"/>
  <c r="CM475" i="1"/>
  <c r="CN475" i="1" s="1"/>
  <c r="CM476" i="1"/>
  <c r="CN476" i="1" s="1"/>
  <c r="CM477" i="1"/>
  <c r="CN477" i="1" s="1"/>
  <c r="CM478" i="1"/>
  <c r="CN478" i="1" s="1"/>
  <c r="CM479" i="1"/>
  <c r="CN479" i="1" s="1"/>
  <c r="CM480" i="1"/>
  <c r="CN480" i="1" s="1"/>
  <c r="CM481" i="1"/>
  <c r="CN481" i="1" s="1"/>
  <c r="CM482" i="1"/>
  <c r="CN482" i="1" s="1"/>
  <c r="CM483" i="1"/>
  <c r="CN483" i="1" s="1"/>
  <c r="CM484" i="1"/>
  <c r="CN484" i="1" s="1"/>
  <c r="CM485" i="1"/>
  <c r="CN485" i="1" s="1"/>
  <c r="CM486" i="1"/>
  <c r="CN486" i="1" s="1"/>
  <c r="CM487" i="1"/>
  <c r="CN487" i="1" s="1"/>
  <c r="CM488" i="1"/>
  <c r="CN488" i="1" s="1"/>
  <c r="CM489" i="1"/>
  <c r="CN489" i="1" s="1"/>
  <c r="CM490" i="1"/>
  <c r="CN490" i="1" s="1"/>
  <c r="CM491" i="1"/>
  <c r="CN491" i="1" s="1"/>
  <c r="CM492" i="1"/>
  <c r="CN492" i="1" s="1"/>
  <c r="CM493" i="1"/>
  <c r="CN493" i="1" s="1"/>
  <c r="CM494" i="1"/>
  <c r="CN494" i="1" s="1"/>
  <c r="CM495" i="1"/>
  <c r="CN495" i="1" s="1"/>
  <c r="CM496" i="1"/>
  <c r="CN496" i="1" s="1"/>
  <c r="CM497" i="1"/>
  <c r="CN497" i="1" s="1"/>
  <c r="CM498" i="1"/>
  <c r="CN498" i="1" s="1"/>
  <c r="CM499" i="1"/>
  <c r="CN499" i="1" s="1"/>
  <c r="CM500" i="1"/>
  <c r="CN500" i="1" s="1"/>
  <c r="CM501" i="1"/>
  <c r="CN501" i="1" s="1"/>
  <c r="CM502" i="1"/>
  <c r="CN502" i="1" s="1"/>
  <c r="CM503" i="1"/>
  <c r="CN503" i="1" s="1"/>
  <c r="CM504" i="1"/>
  <c r="CN504" i="1" s="1"/>
  <c r="CM505" i="1"/>
  <c r="CN505" i="1" s="1"/>
  <c r="CM506" i="1"/>
  <c r="CN506" i="1" s="1"/>
  <c r="CM507" i="1"/>
  <c r="CN507" i="1" s="1"/>
  <c r="CM508" i="1"/>
  <c r="CN508" i="1" s="1"/>
  <c r="CM509" i="1"/>
  <c r="CN509" i="1" s="1"/>
  <c r="CM510" i="1"/>
  <c r="CN510" i="1" s="1"/>
  <c r="CM511" i="1"/>
  <c r="CN511" i="1" s="1"/>
  <c r="CM512" i="1"/>
  <c r="CN512" i="1" s="1"/>
  <c r="CM513" i="1"/>
  <c r="CN513" i="1" s="1"/>
  <c r="CM514" i="1"/>
  <c r="CN514" i="1" s="1"/>
  <c r="CM515" i="1"/>
  <c r="CN515" i="1" s="1"/>
  <c r="CM516" i="1"/>
  <c r="CN516" i="1" s="1"/>
  <c r="CM517" i="1"/>
  <c r="CN517" i="1" s="1"/>
  <c r="CM518" i="1"/>
  <c r="CN518" i="1" s="1"/>
  <c r="CM519" i="1"/>
  <c r="CN519" i="1" s="1"/>
  <c r="CM520" i="1"/>
  <c r="CN520" i="1" s="1"/>
  <c r="CM521" i="1"/>
  <c r="CN521" i="1" s="1"/>
  <c r="CM522" i="1"/>
  <c r="CN522" i="1" s="1"/>
  <c r="CM523" i="1"/>
  <c r="CN523" i="1" s="1"/>
  <c r="CM524" i="1"/>
  <c r="CN524" i="1" s="1"/>
  <c r="CM525" i="1"/>
  <c r="CN525" i="1" s="1"/>
  <c r="CM526" i="1"/>
  <c r="CN526" i="1" s="1"/>
  <c r="CM527" i="1"/>
  <c r="CN527" i="1" s="1"/>
  <c r="CM528" i="1"/>
  <c r="CN528" i="1" s="1"/>
  <c r="CM529" i="1"/>
  <c r="CN529" i="1" s="1"/>
  <c r="CM530" i="1"/>
  <c r="CN530" i="1" s="1"/>
  <c r="CM531" i="1"/>
  <c r="CN531" i="1" s="1"/>
  <c r="CM532" i="1"/>
  <c r="CN532" i="1" s="1"/>
  <c r="CM533" i="1"/>
  <c r="CN533" i="1" s="1"/>
  <c r="CM534" i="1"/>
  <c r="CN534" i="1" s="1"/>
  <c r="CM535" i="1"/>
  <c r="CN535" i="1" s="1"/>
  <c r="CM536" i="1"/>
  <c r="CN536" i="1" s="1"/>
  <c r="CM537" i="1"/>
  <c r="CN537" i="1" s="1"/>
  <c r="CM538" i="1"/>
  <c r="CN538" i="1" s="1"/>
  <c r="CM539" i="1"/>
  <c r="CN539" i="1" s="1"/>
  <c r="CM540" i="1"/>
  <c r="CN540" i="1" s="1"/>
  <c r="CM541" i="1"/>
  <c r="CN541" i="1" s="1"/>
  <c r="CM542" i="1"/>
  <c r="CN542" i="1" s="1"/>
  <c r="CM543" i="1"/>
  <c r="CN543" i="1" s="1"/>
  <c r="CM544" i="1"/>
  <c r="CN544" i="1" s="1"/>
  <c r="CM545" i="1"/>
  <c r="CN545" i="1" s="1"/>
  <c r="CM546" i="1"/>
  <c r="CN546" i="1" s="1"/>
  <c r="CM547" i="1"/>
  <c r="CN547" i="1" s="1"/>
  <c r="CM548" i="1"/>
  <c r="CN548" i="1" s="1"/>
  <c r="CM549" i="1"/>
  <c r="CN549" i="1" s="1"/>
  <c r="CM550" i="1"/>
  <c r="CN550" i="1" s="1"/>
  <c r="CM551" i="1"/>
  <c r="CN551" i="1" s="1"/>
  <c r="CM552" i="1"/>
  <c r="CN552" i="1" s="1"/>
  <c r="CM553" i="1"/>
  <c r="CN553" i="1" s="1"/>
  <c r="CM128" i="1"/>
  <c r="CN128" i="1" s="1"/>
  <c r="CM554" i="1"/>
  <c r="CN554" i="1" s="1"/>
  <c r="CM555" i="1"/>
  <c r="CN555" i="1" s="1"/>
  <c r="CM556" i="1"/>
  <c r="CN556" i="1" s="1"/>
  <c r="CM557" i="1"/>
  <c r="CN557" i="1" s="1"/>
  <c r="CM558" i="1"/>
  <c r="CN558" i="1" s="1"/>
  <c r="CM559" i="1"/>
  <c r="CN559" i="1" s="1"/>
  <c r="CM560" i="1"/>
  <c r="CN560" i="1" s="1"/>
  <c r="CM561" i="1"/>
  <c r="CN561" i="1" s="1"/>
  <c r="CM562" i="1"/>
  <c r="CN562" i="1" s="1"/>
  <c r="CM563" i="1"/>
  <c r="CN563" i="1" s="1"/>
  <c r="CM564" i="1"/>
  <c r="CN564" i="1" s="1"/>
  <c r="CM565" i="1"/>
  <c r="CN565" i="1" s="1"/>
  <c r="CM566" i="1"/>
  <c r="CN566" i="1" s="1"/>
  <c r="CM567" i="1"/>
  <c r="CN567" i="1" s="1"/>
  <c r="CM568" i="1"/>
  <c r="CN568" i="1" s="1"/>
  <c r="CM569" i="1"/>
  <c r="CN569" i="1" s="1"/>
  <c r="CM570" i="1"/>
  <c r="CN570" i="1" s="1"/>
  <c r="CM571" i="1"/>
  <c r="CN571" i="1" s="1"/>
  <c r="CM572" i="1"/>
  <c r="CN572" i="1" s="1"/>
  <c r="CM573" i="1"/>
  <c r="CN573" i="1" s="1"/>
  <c r="CM574" i="1"/>
  <c r="CN574" i="1" s="1"/>
  <c r="CM575" i="1"/>
  <c r="CN575" i="1" s="1"/>
  <c r="CM576" i="1"/>
  <c r="CN576" i="1" s="1"/>
  <c r="CM577" i="1"/>
  <c r="CN577" i="1" s="1"/>
  <c r="CM578" i="1"/>
  <c r="CN578" i="1" s="1"/>
  <c r="CM579" i="1"/>
  <c r="CN579" i="1" s="1"/>
  <c r="CM580" i="1"/>
  <c r="CN580" i="1" s="1"/>
  <c r="CM581" i="1"/>
  <c r="CN581" i="1" s="1"/>
  <c r="CM582" i="1"/>
  <c r="CN582" i="1" s="1"/>
  <c r="CM583" i="1"/>
  <c r="CN583" i="1" s="1"/>
  <c r="CM584" i="1"/>
  <c r="CN584" i="1" s="1"/>
  <c r="CM585" i="1"/>
  <c r="CN585" i="1" s="1"/>
  <c r="CM586" i="1"/>
  <c r="CN586" i="1" s="1"/>
  <c r="CM587" i="1"/>
  <c r="CN587" i="1" s="1"/>
  <c r="CM588" i="1"/>
  <c r="CN588" i="1" s="1"/>
  <c r="CM589" i="1"/>
  <c r="CN589" i="1" s="1"/>
  <c r="CM590" i="1"/>
  <c r="CN590" i="1" s="1"/>
  <c r="CM591" i="1"/>
  <c r="CN591" i="1" s="1"/>
  <c r="CM592" i="1"/>
  <c r="CN592" i="1" s="1"/>
  <c r="CM593" i="1"/>
  <c r="CN593" i="1" s="1"/>
  <c r="CM594" i="1"/>
  <c r="CN594" i="1" s="1"/>
  <c r="CM595" i="1"/>
  <c r="CN595" i="1" s="1"/>
  <c r="CM596" i="1"/>
  <c r="CN596" i="1" s="1"/>
  <c r="CM597" i="1"/>
  <c r="CN597" i="1" s="1"/>
  <c r="CM598" i="1"/>
  <c r="CN598" i="1" s="1"/>
  <c r="CM599" i="1"/>
  <c r="CN599" i="1" s="1"/>
  <c r="CM600" i="1"/>
  <c r="CN600" i="1" s="1"/>
  <c r="CM601" i="1"/>
  <c r="CN601" i="1" s="1"/>
  <c r="CM602" i="1"/>
  <c r="CN602" i="1" s="1"/>
  <c r="CM603" i="1"/>
  <c r="CN603" i="1" s="1"/>
  <c r="CM604" i="1"/>
  <c r="CN604" i="1" s="1"/>
  <c r="CM605" i="1"/>
  <c r="CN605" i="1" s="1"/>
  <c r="CM606" i="1"/>
  <c r="CN606" i="1" s="1"/>
  <c r="CM607" i="1"/>
  <c r="CN607" i="1" s="1"/>
  <c r="CM608" i="1"/>
  <c r="CN608" i="1" s="1"/>
  <c r="CM609" i="1"/>
  <c r="CN609" i="1" s="1"/>
  <c r="CM610" i="1"/>
  <c r="CN610" i="1" s="1"/>
  <c r="CM611" i="1"/>
  <c r="CN611" i="1" s="1"/>
  <c r="CM165" i="1"/>
  <c r="CN165" i="1" s="1"/>
  <c r="CM167" i="1"/>
  <c r="CN167" i="1" s="1"/>
  <c r="CM169" i="1"/>
  <c r="CN169" i="1" s="1"/>
  <c r="CM612" i="1"/>
  <c r="CN612" i="1" s="1"/>
  <c r="CM613" i="1"/>
  <c r="CN613" i="1" s="1"/>
  <c r="CM614" i="1"/>
  <c r="CN614" i="1" s="1"/>
  <c r="CM615" i="1"/>
  <c r="CN615" i="1" s="1"/>
  <c r="CM616" i="1"/>
  <c r="CN616" i="1" s="1"/>
  <c r="CM617" i="1"/>
  <c r="CN617" i="1" s="1"/>
  <c r="CM618" i="1"/>
  <c r="CN618" i="1" s="1"/>
  <c r="CM619" i="1"/>
  <c r="CN619" i="1" s="1"/>
  <c r="CM620" i="1"/>
  <c r="CN620" i="1" s="1"/>
  <c r="CM621" i="1"/>
  <c r="CN621" i="1" s="1"/>
  <c r="CM622" i="1"/>
  <c r="CN622" i="1" s="1"/>
  <c r="CM623" i="1"/>
  <c r="CN623" i="1" s="1"/>
  <c r="CM624" i="1"/>
  <c r="CN624" i="1" s="1"/>
  <c r="CM625" i="1"/>
  <c r="CN625" i="1" s="1"/>
  <c r="CM626" i="1"/>
  <c r="CN626" i="1" s="1"/>
  <c r="CM627" i="1"/>
  <c r="CN627" i="1" s="1"/>
  <c r="CM628" i="1"/>
  <c r="CN628" i="1" s="1"/>
  <c r="CM629" i="1"/>
  <c r="CN629" i="1" s="1"/>
  <c r="CM630" i="1"/>
  <c r="CN630" i="1" s="1"/>
  <c r="CM631" i="1"/>
  <c r="CN631" i="1" s="1"/>
  <c r="CM632" i="1"/>
  <c r="CN632" i="1" s="1"/>
  <c r="CM633" i="1"/>
  <c r="CN633" i="1" s="1"/>
  <c r="CM634" i="1"/>
  <c r="CN634" i="1" s="1"/>
  <c r="CM635" i="1"/>
  <c r="CN635" i="1" s="1"/>
  <c r="CM636" i="1"/>
  <c r="CN636" i="1" s="1"/>
  <c r="CM637" i="1"/>
  <c r="CN637" i="1" s="1"/>
  <c r="CM638" i="1"/>
  <c r="CN638" i="1" s="1"/>
  <c r="CM639" i="1"/>
  <c r="CN639" i="1" s="1"/>
  <c r="CM640" i="1"/>
  <c r="CN640" i="1" s="1"/>
  <c r="CM641" i="1"/>
  <c r="CN641" i="1" s="1"/>
  <c r="CM642" i="1"/>
  <c r="CN642" i="1" s="1"/>
  <c r="CM643" i="1"/>
  <c r="CN643" i="1" s="1"/>
  <c r="CM644" i="1"/>
  <c r="CN644" i="1" s="1"/>
  <c r="CM645" i="1"/>
  <c r="CN645" i="1" s="1"/>
  <c r="CM646" i="1"/>
  <c r="CN646" i="1" s="1"/>
  <c r="CM647" i="1"/>
  <c r="CN647" i="1" s="1"/>
  <c r="CM648" i="1"/>
  <c r="CN648" i="1" s="1"/>
  <c r="CM649" i="1"/>
  <c r="CN649" i="1" s="1"/>
  <c r="CM650" i="1"/>
  <c r="CN650" i="1" s="1"/>
  <c r="CM651" i="1"/>
  <c r="CN651" i="1" s="1"/>
  <c r="CM652" i="1"/>
  <c r="CN652" i="1" s="1"/>
  <c r="CM653" i="1"/>
  <c r="CN653" i="1" s="1"/>
  <c r="CM654" i="1"/>
  <c r="CN654" i="1" s="1"/>
  <c r="CM655" i="1"/>
  <c r="CN655" i="1" s="1"/>
  <c r="CM656" i="1"/>
  <c r="CN656" i="1" s="1"/>
  <c r="CM657" i="1"/>
  <c r="CN657" i="1" s="1"/>
  <c r="CM658" i="1"/>
  <c r="CN658" i="1" s="1"/>
  <c r="CM659" i="1"/>
  <c r="CN659" i="1" s="1"/>
  <c r="CM660" i="1"/>
  <c r="CN660" i="1" s="1"/>
  <c r="CM661" i="1"/>
  <c r="CN661" i="1" s="1"/>
  <c r="CM662" i="1"/>
  <c r="CN662" i="1" s="1"/>
  <c r="CM663" i="1"/>
  <c r="CN663" i="1" s="1"/>
  <c r="CN244" i="1"/>
  <c r="CN238" i="1"/>
  <c r="CN243" i="1"/>
  <c r="CN90" i="1"/>
  <c r="CN241" i="1"/>
  <c r="CN237" i="1"/>
  <c r="CN54" i="1"/>
  <c r="CN228" i="1"/>
  <c r="CN116" i="1"/>
  <c r="CN786" i="1"/>
  <c r="CN787" i="1"/>
  <c r="CN788" i="1"/>
  <c r="CQ244" i="1"/>
  <c r="CP244" i="1" s="1"/>
  <c r="CQ238" i="1"/>
  <c r="CP238" i="1" s="1"/>
  <c r="CQ243" i="1"/>
  <c r="CP243" i="1" s="1"/>
  <c r="CQ90" i="1"/>
  <c r="CP90" i="1" s="1"/>
  <c r="CQ241" i="1"/>
  <c r="CP241" i="1" s="1"/>
  <c r="CQ237" i="1"/>
  <c r="CP237" i="1" s="1"/>
  <c r="CQ54" i="1"/>
  <c r="CP54" i="1" s="1"/>
  <c r="CQ228" i="1"/>
  <c r="CP228" i="1" s="1"/>
  <c r="CQ116" i="1"/>
  <c r="CP116" i="1" s="1"/>
  <c r="CQ786" i="1"/>
  <c r="CP786" i="1" s="1"/>
  <c r="CQ787" i="1"/>
  <c r="CP787" i="1" s="1"/>
  <c r="CQ788" i="1"/>
  <c r="CP788" i="1" s="1"/>
  <c r="CQ789" i="1"/>
  <c r="CP789" i="1" s="1"/>
  <c r="CQ790" i="1"/>
  <c r="CP790" i="1" s="1"/>
  <c r="CQ791" i="1"/>
  <c r="CP791" i="1" s="1"/>
  <c r="CQ149" i="1"/>
  <c r="CP149" i="1" s="1"/>
  <c r="CQ234" i="1"/>
  <c r="CP234" i="1" s="1"/>
  <c r="CQ792" i="1"/>
  <c r="CP792" i="1" s="1"/>
  <c r="CQ31" i="1"/>
  <c r="CP31" i="1" s="1"/>
  <c r="CQ793" i="1"/>
  <c r="CP793" i="1" s="1"/>
  <c r="CQ794" i="1"/>
  <c r="CP794" i="1" s="1"/>
  <c r="CQ162" i="1"/>
  <c r="CP162" i="1" s="1"/>
  <c r="CQ79" i="1"/>
  <c r="CP79" i="1" s="1"/>
  <c r="CQ25" i="1"/>
  <c r="CP25" i="1" s="1"/>
  <c r="CQ163" i="1"/>
  <c r="CP163" i="1" s="1"/>
  <c r="CQ28" i="1"/>
  <c r="CP28" i="1" s="1"/>
  <c r="CQ26" i="1"/>
  <c r="CP26" i="1" s="1"/>
  <c r="CQ795" i="1"/>
  <c r="CP795" i="1" s="1"/>
  <c r="CQ12" i="1"/>
  <c r="CP12" i="1" s="1"/>
  <c r="CQ63" i="1"/>
  <c r="CP63" i="1" s="1"/>
  <c r="CQ27" i="1"/>
  <c r="CP27" i="1" s="1"/>
  <c r="CQ796" i="1"/>
  <c r="CP796" i="1" s="1"/>
  <c r="CQ65" i="1"/>
  <c r="CP65" i="1" s="1"/>
  <c r="CQ16" i="1"/>
  <c r="CP16" i="1" s="1"/>
  <c r="CQ39" i="1"/>
  <c r="CP39" i="1" s="1"/>
  <c r="CQ797" i="1"/>
  <c r="CP797" i="1" s="1"/>
  <c r="CQ66" i="1"/>
  <c r="CP66" i="1" s="1"/>
  <c r="CQ38" i="1"/>
  <c r="CP38" i="1" s="1"/>
  <c r="CQ69" i="1"/>
  <c r="CP69" i="1" s="1"/>
  <c r="CQ64" i="1"/>
  <c r="CP64" i="1" s="1"/>
  <c r="CQ40" i="1"/>
  <c r="CP40" i="1" s="1"/>
  <c r="CQ67" i="1"/>
  <c r="CP67" i="1" s="1"/>
  <c r="CQ68" i="1"/>
  <c r="CP68" i="1" s="1"/>
  <c r="CQ70" i="1"/>
  <c r="CP70" i="1" s="1"/>
  <c r="CQ170" i="1"/>
  <c r="CP170" i="1" s="1"/>
  <c r="CQ299" i="1"/>
  <c r="CP299" i="1" s="1"/>
  <c r="CQ864" i="1"/>
  <c r="CP864" i="1" s="1"/>
  <c r="CQ865" i="1"/>
  <c r="CP865" i="1" s="1"/>
  <c r="CQ866" i="1"/>
  <c r="CP866" i="1" s="1"/>
  <c r="CQ301" i="1"/>
  <c r="CP301" i="1" s="1"/>
  <c r="CQ300" i="1"/>
  <c r="CP300" i="1" s="1"/>
  <c r="CQ134" i="1"/>
  <c r="CP134" i="1" s="1"/>
  <c r="CQ135" i="1"/>
  <c r="CP135" i="1" s="1"/>
  <c r="CQ2" i="1"/>
  <c r="CP2" i="1" s="1"/>
  <c r="CQ225" i="1"/>
  <c r="CP225" i="1" s="1"/>
  <c r="CQ74" i="1"/>
  <c r="CP74" i="1" s="1"/>
  <c r="CQ159" i="1"/>
  <c r="CP159" i="1" s="1"/>
  <c r="CQ109" i="1"/>
  <c r="CP109" i="1" s="1"/>
  <c r="CQ111" i="1"/>
  <c r="CP111" i="1" s="1"/>
  <c r="CQ3" i="1"/>
  <c r="CP3" i="1" s="1"/>
  <c r="CQ4" i="1"/>
  <c r="CP4" i="1" s="1"/>
  <c r="CQ115" i="1"/>
  <c r="CP115" i="1" s="1"/>
  <c r="CQ114" i="1"/>
  <c r="CP114" i="1" s="1"/>
  <c r="CQ137" i="1"/>
  <c r="CP137" i="1" s="1"/>
  <c r="CQ10" i="1"/>
  <c r="CP10" i="1" s="1"/>
  <c r="CQ112" i="1"/>
  <c r="CP112" i="1" s="1"/>
  <c r="CQ59" i="1"/>
  <c r="CP59" i="1" s="1"/>
  <c r="CQ60" i="1"/>
  <c r="CP60" i="1" s="1"/>
  <c r="CQ211" i="1"/>
  <c r="CP211" i="1" s="1"/>
  <c r="CQ156" i="1"/>
  <c r="CP156" i="1" s="1"/>
  <c r="CQ138" i="1"/>
  <c r="CP138" i="1" s="1"/>
  <c r="CQ113" i="1"/>
  <c r="CP113" i="1" s="1"/>
  <c r="CQ152" i="1"/>
  <c r="CP152" i="1" s="1"/>
  <c r="CQ306" i="1"/>
  <c r="CP306" i="1" s="1"/>
  <c r="CQ307" i="1"/>
  <c r="CP307" i="1" s="1"/>
  <c r="CQ235" i="1"/>
  <c r="CP235" i="1" s="1"/>
  <c r="CQ183" i="1"/>
  <c r="CP183" i="1" s="1"/>
  <c r="CQ147" i="1"/>
  <c r="CP147" i="1" s="1"/>
  <c r="CQ250" i="1"/>
  <c r="CP250" i="1" s="1"/>
  <c r="CQ251" i="1"/>
  <c r="CP251" i="1" s="1"/>
  <c r="CQ252" i="1"/>
  <c r="CP252" i="1" s="1"/>
  <c r="CQ798" i="1"/>
  <c r="CP798" i="1" s="1"/>
  <c r="CQ192" i="1"/>
  <c r="CP192" i="1" s="1"/>
  <c r="CQ799" i="1"/>
  <c r="CP799" i="1" s="1"/>
  <c r="CQ800" i="1"/>
  <c r="CP800" i="1" s="1"/>
  <c r="CQ153" i="1"/>
  <c r="CP153" i="1" s="1"/>
  <c r="CQ193" i="1"/>
  <c r="CP193" i="1" s="1"/>
  <c r="CQ176" i="1"/>
  <c r="CP176" i="1" s="1"/>
  <c r="CQ71" i="1"/>
  <c r="CP71" i="1" s="1"/>
  <c r="CQ187" i="1"/>
  <c r="CP187" i="1" s="1"/>
  <c r="CQ118" i="1"/>
  <c r="CP118" i="1" s="1"/>
  <c r="CQ120" i="1"/>
  <c r="CP120" i="1" s="1"/>
  <c r="CQ61" i="1"/>
  <c r="CP61" i="1" s="1"/>
  <c r="CQ801" i="1"/>
  <c r="CP801" i="1" s="1"/>
  <c r="CQ58" i="1"/>
  <c r="CP58" i="1" s="1"/>
  <c r="CQ189" i="1"/>
  <c r="CP189" i="1" s="1"/>
  <c r="CQ88" i="1"/>
  <c r="CP88" i="1" s="1"/>
  <c r="CQ130" i="1"/>
  <c r="CP130" i="1" s="1"/>
  <c r="CQ131" i="1"/>
  <c r="CP131" i="1" s="1"/>
  <c r="CQ157" i="1"/>
  <c r="CP157" i="1" s="1"/>
  <c r="CQ802" i="1"/>
  <c r="CP802" i="1" s="1"/>
  <c r="CQ803" i="1"/>
  <c r="CP803" i="1" s="1"/>
  <c r="CQ132" i="1"/>
  <c r="CP132" i="1" s="1"/>
  <c r="CQ133" i="1"/>
  <c r="CP133" i="1" s="1"/>
  <c r="CQ177" i="1"/>
  <c r="CP177" i="1" s="1"/>
  <c r="CQ178" i="1"/>
  <c r="CP178" i="1" s="1"/>
  <c r="CQ179" i="1"/>
  <c r="CP179" i="1" s="1"/>
  <c r="CQ119" i="1"/>
  <c r="CP119" i="1" s="1"/>
  <c r="CQ158" i="1"/>
  <c r="CP158" i="1" s="1"/>
  <c r="CQ92" i="1"/>
  <c r="CP92" i="1" s="1"/>
  <c r="CQ804" i="1"/>
  <c r="CP804" i="1" s="1"/>
  <c r="CQ805" i="1"/>
  <c r="CP805" i="1" s="1"/>
  <c r="CQ806" i="1"/>
  <c r="CP806" i="1" s="1"/>
  <c r="CQ220" i="1"/>
  <c r="CP220" i="1" s="1"/>
  <c r="CQ807" i="1"/>
  <c r="CP807" i="1" s="1"/>
  <c r="CQ808" i="1"/>
  <c r="CP808" i="1" s="1"/>
  <c r="CQ94" i="1"/>
  <c r="CP94" i="1" s="1"/>
  <c r="CQ210" i="1"/>
  <c r="CP210" i="1" s="1"/>
  <c r="CQ809" i="1"/>
  <c r="CP809" i="1" s="1"/>
  <c r="CQ202" i="1"/>
  <c r="CP202" i="1" s="1"/>
  <c r="CQ219" i="1"/>
  <c r="CP219" i="1" s="1"/>
  <c r="CQ168" i="1"/>
  <c r="CP168" i="1" s="1"/>
  <c r="CQ164" i="1"/>
  <c r="CP164" i="1" s="1"/>
  <c r="CQ810" i="1"/>
  <c r="CP810" i="1" s="1"/>
  <c r="CQ166" i="1"/>
  <c r="CP166" i="1" s="1"/>
  <c r="CQ811" i="1"/>
  <c r="CP811" i="1" s="1"/>
  <c r="CQ812" i="1"/>
  <c r="CP812" i="1" s="1"/>
  <c r="CQ813" i="1"/>
  <c r="CP813" i="1" s="1"/>
  <c r="CQ814" i="1"/>
  <c r="CP814" i="1" s="1"/>
  <c r="CQ815" i="1"/>
  <c r="CP815" i="1" s="1"/>
  <c r="CQ816" i="1"/>
  <c r="CP816" i="1" s="1"/>
  <c r="CQ817" i="1"/>
  <c r="CP817" i="1" s="1"/>
  <c r="CQ818" i="1"/>
  <c r="CP818" i="1" s="1"/>
  <c r="CQ819" i="1"/>
  <c r="CP819" i="1" s="1"/>
  <c r="CQ51" i="1"/>
  <c r="CP51" i="1" s="1"/>
  <c r="CQ125" i="1"/>
  <c r="CP125" i="1" s="1"/>
  <c r="CQ229" i="1"/>
  <c r="CP229" i="1" s="1"/>
  <c r="CQ44" i="1"/>
  <c r="CP44" i="1" s="1"/>
  <c r="CQ820" i="1"/>
  <c r="CP820" i="1" s="1"/>
  <c r="CQ821" i="1"/>
  <c r="CP821" i="1" s="1"/>
  <c r="CQ123" i="1"/>
  <c r="CP123" i="1" s="1"/>
  <c r="CQ822" i="1"/>
  <c r="CP822" i="1" s="1"/>
  <c r="CQ823" i="1"/>
  <c r="CP823" i="1" s="1"/>
  <c r="CQ124" i="1"/>
  <c r="CP124" i="1" s="1"/>
  <c r="CQ47" i="1"/>
  <c r="CP47" i="1" s="1"/>
  <c r="CQ867" i="1"/>
  <c r="CP867" i="1" s="1"/>
  <c r="CQ824" i="1"/>
  <c r="CP824" i="1" s="1"/>
  <c r="CQ825" i="1"/>
  <c r="CP825" i="1" s="1"/>
  <c r="CQ150" i="1"/>
  <c r="CP150" i="1" s="1"/>
  <c r="CQ249" i="1"/>
  <c r="CP249" i="1" s="1"/>
  <c r="CQ826" i="1"/>
  <c r="CP826" i="1" s="1"/>
  <c r="CQ154" i="1"/>
  <c r="CP154" i="1" s="1"/>
  <c r="CQ221" i="1"/>
  <c r="CP221" i="1" s="1"/>
  <c r="CQ41" i="1"/>
  <c r="CP41" i="1" s="1"/>
  <c r="CQ49" i="1"/>
  <c r="CP49" i="1" s="1"/>
  <c r="CQ827" i="1"/>
  <c r="CP827" i="1" s="1"/>
  <c r="CQ828" i="1"/>
  <c r="CP828" i="1" s="1"/>
  <c r="CQ222" i="1"/>
  <c r="CP222" i="1" s="1"/>
  <c r="CQ190" i="1"/>
  <c r="CP190" i="1" s="1"/>
  <c r="CQ34" i="1"/>
  <c r="CP34" i="1" s="1"/>
  <c r="CQ829" i="1"/>
  <c r="CP829" i="1" s="1"/>
  <c r="CQ830" i="1"/>
  <c r="CP830" i="1" s="1"/>
  <c r="CQ230" i="1"/>
  <c r="CP230" i="1" s="1"/>
  <c r="CQ831" i="1"/>
  <c r="CP831" i="1" s="1"/>
  <c r="CQ191" i="1"/>
  <c r="CP191" i="1" s="1"/>
  <c r="CQ126" i="1"/>
  <c r="CP126" i="1" s="1"/>
  <c r="CQ122" i="1"/>
  <c r="CP122" i="1" s="1"/>
  <c r="CQ868" i="1"/>
  <c r="CP868" i="1" s="1"/>
  <c r="CQ832" i="1"/>
  <c r="CP832" i="1" s="1"/>
  <c r="CQ45" i="1"/>
  <c r="CP45" i="1" s="1"/>
  <c r="CQ231" i="1"/>
  <c r="CP231" i="1" s="1"/>
  <c r="CQ833" i="1"/>
  <c r="CP833" i="1" s="1"/>
  <c r="CQ48" i="1"/>
  <c r="CP48" i="1" s="1"/>
  <c r="CQ834" i="1"/>
  <c r="CP834" i="1" s="1"/>
  <c r="CQ835" i="1"/>
  <c r="CP835" i="1" s="1"/>
  <c r="CQ836" i="1"/>
  <c r="CP836" i="1" s="1"/>
  <c r="CQ216" i="1"/>
  <c r="CP216" i="1" s="1"/>
  <c r="CQ52" i="1"/>
  <c r="CP52" i="1" s="1"/>
  <c r="CQ107" i="1"/>
  <c r="CP107" i="1" s="1"/>
  <c r="CQ837" i="1"/>
  <c r="CP837" i="1" s="1"/>
  <c r="CQ223" i="1"/>
  <c r="CP223" i="1" s="1"/>
  <c r="CQ838" i="1"/>
  <c r="CP838" i="1" s="1"/>
  <c r="CQ839" i="1"/>
  <c r="CP839" i="1" s="1"/>
  <c r="CQ232" i="1"/>
  <c r="CP232" i="1" s="1"/>
  <c r="CQ840" i="1"/>
  <c r="CP840" i="1" s="1"/>
  <c r="CQ841" i="1"/>
  <c r="CP841" i="1" s="1"/>
  <c r="CQ35" i="1"/>
  <c r="CP35" i="1" s="1"/>
  <c r="CQ842" i="1"/>
  <c r="CP842" i="1" s="1"/>
  <c r="CQ155" i="1"/>
  <c r="CP155" i="1" s="1"/>
  <c r="CQ843" i="1"/>
  <c r="CP843" i="1" s="1"/>
  <c r="CQ844" i="1"/>
  <c r="CP844" i="1" s="1"/>
  <c r="CQ42" i="1"/>
  <c r="CP42" i="1" s="1"/>
  <c r="CQ108" i="1"/>
  <c r="CP108" i="1" s="1"/>
  <c r="CQ224" i="1"/>
  <c r="CP224" i="1" s="1"/>
  <c r="CQ845" i="1"/>
  <c r="CP845" i="1" s="1"/>
  <c r="CQ50" i="1"/>
  <c r="CP50" i="1" s="1"/>
  <c r="CQ846" i="1"/>
  <c r="CP846" i="1" s="1"/>
  <c r="CQ847" i="1"/>
  <c r="CP847" i="1" s="1"/>
  <c r="CQ217" i="1"/>
  <c r="CP217" i="1" s="1"/>
  <c r="CQ848" i="1"/>
  <c r="CP848" i="1" s="1"/>
  <c r="CQ151" i="1"/>
  <c r="CP151" i="1" s="1"/>
  <c r="CQ849" i="1"/>
  <c r="CP849" i="1" s="1"/>
  <c r="CQ869" i="1"/>
  <c r="CP869" i="1" s="1"/>
  <c r="CQ850" i="1"/>
  <c r="CP850" i="1" s="1"/>
  <c r="CQ851" i="1"/>
  <c r="CP851" i="1" s="1"/>
  <c r="CQ870" i="1"/>
  <c r="CP870" i="1" s="1"/>
  <c r="CQ209" i="1"/>
  <c r="CP209" i="1" s="1"/>
  <c r="CQ852" i="1"/>
  <c r="CP852" i="1" s="1"/>
  <c r="CQ270" i="1"/>
  <c r="CP270" i="1" s="1"/>
  <c r="CQ271" i="1"/>
  <c r="CP271" i="1" s="1"/>
  <c r="CQ294" i="1"/>
  <c r="CP294" i="1" s="1"/>
  <c r="CQ296" i="1"/>
  <c r="CP296" i="1" s="1"/>
  <c r="CQ279" i="1"/>
  <c r="CP279" i="1" s="1"/>
  <c r="CQ291" i="1"/>
  <c r="CP291" i="1" s="1"/>
  <c r="CQ853" i="1"/>
  <c r="CP853" i="1" s="1"/>
  <c r="CQ297" i="1"/>
  <c r="CP297" i="1" s="1"/>
  <c r="CQ854" i="1"/>
  <c r="CP854" i="1" s="1"/>
  <c r="CQ298" i="1"/>
  <c r="CP298" i="1" s="1"/>
  <c r="CQ295" i="1"/>
  <c r="CP295" i="1" s="1"/>
  <c r="CQ214" i="1"/>
  <c r="CP214" i="1" s="1"/>
  <c r="CQ180" i="1"/>
  <c r="CP180" i="1" s="1"/>
  <c r="CQ212" i="1"/>
  <c r="CP212" i="1" s="1"/>
  <c r="CQ181" i="1"/>
  <c r="CP181" i="1" s="1"/>
  <c r="CQ239" i="1"/>
  <c r="CP239" i="1" s="1"/>
  <c r="CQ106" i="1"/>
  <c r="CP106" i="1" s="1"/>
  <c r="CQ308" i="1"/>
  <c r="CP308" i="1" s="1"/>
  <c r="CQ309" i="1"/>
  <c r="CP309" i="1" s="1"/>
  <c r="CQ310" i="1"/>
  <c r="CP310" i="1" s="1"/>
  <c r="CQ311" i="1"/>
  <c r="CP311" i="1" s="1"/>
  <c r="CQ312" i="1"/>
  <c r="CP312" i="1" s="1"/>
  <c r="CQ313" i="1"/>
  <c r="CP313" i="1" s="1"/>
  <c r="CQ314" i="1"/>
  <c r="CP314" i="1" s="1"/>
  <c r="CQ315" i="1"/>
  <c r="CP315" i="1" s="1"/>
  <c r="CQ316" i="1"/>
  <c r="CP316" i="1" s="1"/>
  <c r="CQ317" i="1"/>
  <c r="CP317" i="1" s="1"/>
  <c r="CQ318" i="1"/>
  <c r="CP318" i="1" s="1"/>
  <c r="CQ319" i="1"/>
  <c r="CP319" i="1" s="1"/>
  <c r="CQ320" i="1"/>
  <c r="CP320" i="1" s="1"/>
  <c r="CQ321" i="1"/>
  <c r="CP321" i="1" s="1"/>
  <c r="CQ322" i="1"/>
  <c r="CP322" i="1" s="1"/>
  <c r="CQ323" i="1"/>
  <c r="CP323" i="1" s="1"/>
  <c r="CQ324" i="1"/>
  <c r="CP324" i="1" s="1"/>
  <c r="CQ325" i="1"/>
  <c r="CP325" i="1" s="1"/>
  <c r="CQ326" i="1"/>
  <c r="CP326" i="1" s="1"/>
  <c r="CQ327" i="1"/>
  <c r="CP327" i="1" s="1"/>
  <c r="CQ328" i="1"/>
  <c r="CP328" i="1" s="1"/>
  <c r="CQ329" i="1"/>
  <c r="CP329" i="1" s="1"/>
  <c r="CQ330" i="1"/>
  <c r="CP330" i="1" s="1"/>
  <c r="CQ331" i="1"/>
  <c r="CP331" i="1" s="1"/>
  <c r="CQ332" i="1"/>
  <c r="CP332" i="1" s="1"/>
  <c r="CQ333" i="1"/>
  <c r="CP333" i="1" s="1"/>
  <c r="CQ334" i="1"/>
  <c r="CP334" i="1" s="1"/>
  <c r="CQ335" i="1"/>
  <c r="CP335" i="1" s="1"/>
  <c r="CQ336" i="1"/>
  <c r="CP336" i="1" s="1"/>
  <c r="CQ337" i="1"/>
  <c r="CP337" i="1" s="1"/>
  <c r="CQ338" i="1"/>
  <c r="CP338" i="1" s="1"/>
  <c r="CQ339" i="1"/>
  <c r="CP339" i="1" s="1"/>
  <c r="CQ340" i="1"/>
  <c r="CP340" i="1" s="1"/>
  <c r="CQ341" i="1"/>
  <c r="CP341" i="1" s="1"/>
  <c r="CQ342" i="1"/>
  <c r="CP342" i="1" s="1"/>
  <c r="CQ343" i="1"/>
  <c r="CP343" i="1" s="1"/>
  <c r="CQ344" i="1"/>
  <c r="CP344" i="1" s="1"/>
  <c r="CQ345" i="1"/>
  <c r="CP345" i="1" s="1"/>
  <c r="CQ346" i="1"/>
  <c r="CP346" i="1" s="1"/>
  <c r="CQ347" i="1"/>
  <c r="CP347" i="1" s="1"/>
  <c r="CQ348" i="1"/>
  <c r="CP348" i="1" s="1"/>
  <c r="CQ349" i="1"/>
  <c r="CP349" i="1" s="1"/>
  <c r="CQ350" i="1"/>
  <c r="CP350" i="1" s="1"/>
  <c r="CQ351" i="1"/>
  <c r="CP351" i="1" s="1"/>
  <c r="CQ352" i="1"/>
  <c r="CP352" i="1" s="1"/>
  <c r="CQ353" i="1"/>
  <c r="CP353" i="1" s="1"/>
  <c r="CQ354" i="1"/>
  <c r="CP354" i="1" s="1"/>
  <c r="CQ355" i="1"/>
  <c r="CP355" i="1" s="1"/>
  <c r="CQ356" i="1"/>
  <c r="CP356" i="1" s="1"/>
  <c r="CQ357" i="1"/>
  <c r="CP357" i="1" s="1"/>
  <c r="CQ358" i="1"/>
  <c r="CP358" i="1" s="1"/>
  <c r="CQ359" i="1"/>
  <c r="CP359" i="1" s="1"/>
  <c r="CQ360" i="1"/>
  <c r="CP360" i="1" s="1"/>
  <c r="CQ361" i="1"/>
  <c r="CP361" i="1" s="1"/>
  <c r="CQ362" i="1"/>
  <c r="CP362" i="1" s="1"/>
  <c r="CQ363" i="1"/>
  <c r="CP363" i="1" s="1"/>
  <c r="CQ364" i="1"/>
  <c r="CP364" i="1" s="1"/>
  <c r="CQ365" i="1"/>
  <c r="CP365" i="1" s="1"/>
  <c r="CQ366" i="1"/>
  <c r="CP366" i="1" s="1"/>
  <c r="CQ367" i="1"/>
  <c r="CP367" i="1" s="1"/>
  <c r="CQ368" i="1"/>
  <c r="CP368" i="1" s="1"/>
  <c r="CQ369" i="1"/>
  <c r="CP369" i="1" s="1"/>
  <c r="CQ370" i="1"/>
  <c r="CP370" i="1" s="1"/>
  <c r="CQ371" i="1"/>
  <c r="CP371" i="1" s="1"/>
  <c r="CQ372" i="1"/>
  <c r="CP372" i="1" s="1"/>
  <c r="CQ373" i="1"/>
  <c r="CP373" i="1" s="1"/>
  <c r="CQ374" i="1"/>
  <c r="CP374" i="1" s="1"/>
  <c r="CQ375" i="1"/>
  <c r="CP375" i="1" s="1"/>
  <c r="CQ376" i="1"/>
  <c r="CP376" i="1" s="1"/>
  <c r="CQ377" i="1"/>
  <c r="CP377" i="1" s="1"/>
  <c r="CQ378" i="1"/>
  <c r="CP378" i="1" s="1"/>
  <c r="CQ379" i="1"/>
  <c r="CP379" i="1" s="1"/>
  <c r="CQ380" i="1"/>
  <c r="CP380" i="1" s="1"/>
  <c r="CQ381" i="1"/>
  <c r="CP381" i="1" s="1"/>
  <c r="CQ382" i="1"/>
  <c r="CP382" i="1" s="1"/>
  <c r="CQ383" i="1"/>
  <c r="CP383" i="1" s="1"/>
  <c r="CQ384" i="1"/>
  <c r="CP384" i="1" s="1"/>
  <c r="CQ385" i="1"/>
  <c r="CP385" i="1" s="1"/>
  <c r="CQ386" i="1"/>
  <c r="CP386" i="1" s="1"/>
  <c r="CQ387" i="1"/>
  <c r="CP387" i="1" s="1"/>
  <c r="CQ388" i="1"/>
  <c r="CP388" i="1" s="1"/>
  <c r="CQ389" i="1"/>
  <c r="CP389" i="1" s="1"/>
  <c r="CQ390" i="1"/>
  <c r="CP390" i="1" s="1"/>
  <c r="CQ391" i="1"/>
  <c r="CP391" i="1" s="1"/>
  <c r="CQ392" i="1"/>
  <c r="CP392" i="1" s="1"/>
  <c r="CQ393" i="1"/>
  <c r="CP393" i="1" s="1"/>
  <c r="CQ394" i="1"/>
  <c r="CP394" i="1" s="1"/>
  <c r="CQ395" i="1"/>
  <c r="CP395" i="1" s="1"/>
  <c r="CQ396" i="1"/>
  <c r="CP396" i="1" s="1"/>
  <c r="CQ397" i="1"/>
  <c r="CP397" i="1" s="1"/>
  <c r="CQ398" i="1"/>
  <c r="CP398" i="1" s="1"/>
  <c r="CQ399" i="1"/>
  <c r="CP399" i="1" s="1"/>
  <c r="CQ400" i="1"/>
  <c r="CP400" i="1" s="1"/>
  <c r="CQ401" i="1"/>
  <c r="CP401" i="1" s="1"/>
  <c r="CQ871" i="1"/>
  <c r="CP871" i="1" s="1"/>
  <c r="CQ402" i="1"/>
  <c r="CP402" i="1" s="1"/>
  <c r="CQ403" i="1"/>
  <c r="CP403" i="1" s="1"/>
  <c r="CQ404" i="1"/>
  <c r="CP404" i="1" s="1"/>
  <c r="CQ405" i="1"/>
  <c r="CP405" i="1" s="1"/>
  <c r="CQ406" i="1"/>
  <c r="CP406" i="1" s="1"/>
  <c r="CQ407" i="1"/>
  <c r="CP407" i="1" s="1"/>
  <c r="CQ408" i="1"/>
  <c r="CP408" i="1" s="1"/>
  <c r="CQ872" i="1"/>
  <c r="CP872" i="1" s="1"/>
  <c r="CQ409" i="1"/>
  <c r="CP409" i="1" s="1"/>
  <c r="CQ410" i="1"/>
  <c r="CP410" i="1" s="1"/>
  <c r="CQ411" i="1"/>
  <c r="CP411" i="1" s="1"/>
  <c r="CQ412" i="1"/>
  <c r="CP412" i="1" s="1"/>
  <c r="CQ413" i="1"/>
  <c r="CP413" i="1" s="1"/>
  <c r="CQ414" i="1"/>
  <c r="CP414" i="1" s="1"/>
  <c r="CQ415" i="1"/>
  <c r="CP415" i="1" s="1"/>
  <c r="CQ416" i="1"/>
  <c r="CP416" i="1" s="1"/>
  <c r="CQ417" i="1"/>
  <c r="CP417" i="1" s="1"/>
  <c r="CQ418" i="1"/>
  <c r="CP418" i="1" s="1"/>
  <c r="CQ419" i="1"/>
  <c r="CP419" i="1" s="1"/>
  <c r="CQ420" i="1"/>
  <c r="CP420" i="1" s="1"/>
  <c r="CQ421" i="1"/>
  <c r="CP421" i="1" s="1"/>
  <c r="CQ873" i="1"/>
  <c r="CP873" i="1" s="1"/>
  <c r="CQ422" i="1"/>
  <c r="CP422" i="1" s="1"/>
  <c r="CQ423" i="1"/>
  <c r="CP423" i="1" s="1"/>
  <c r="CQ424" i="1"/>
  <c r="CP424" i="1" s="1"/>
  <c r="CQ425" i="1"/>
  <c r="CP425" i="1" s="1"/>
  <c r="CQ426" i="1"/>
  <c r="CP426" i="1" s="1"/>
  <c r="CQ427" i="1"/>
  <c r="CP427" i="1" s="1"/>
  <c r="CQ428" i="1"/>
  <c r="CP428" i="1" s="1"/>
  <c r="CQ429" i="1"/>
  <c r="CP429" i="1" s="1"/>
  <c r="CQ430" i="1"/>
  <c r="CP430" i="1" s="1"/>
  <c r="CQ431" i="1"/>
  <c r="CP431" i="1" s="1"/>
  <c r="CQ432" i="1"/>
  <c r="CP432" i="1" s="1"/>
  <c r="CQ433" i="1"/>
  <c r="CP433" i="1" s="1"/>
  <c r="CQ434" i="1"/>
  <c r="CP434" i="1" s="1"/>
  <c r="CQ435" i="1"/>
  <c r="CP435" i="1" s="1"/>
  <c r="CQ436" i="1"/>
  <c r="CP436" i="1" s="1"/>
  <c r="CQ437" i="1"/>
  <c r="CP437" i="1" s="1"/>
  <c r="CQ438" i="1"/>
  <c r="CP438" i="1" s="1"/>
  <c r="CQ439" i="1"/>
  <c r="CP439" i="1" s="1"/>
  <c r="CQ440" i="1"/>
  <c r="CP440" i="1" s="1"/>
  <c r="CQ441" i="1"/>
  <c r="CP441" i="1" s="1"/>
  <c r="CQ442" i="1"/>
  <c r="CP442" i="1" s="1"/>
  <c r="CQ443" i="1"/>
  <c r="CP443" i="1" s="1"/>
  <c r="CQ444" i="1"/>
  <c r="CP444" i="1" s="1"/>
  <c r="CQ445" i="1"/>
  <c r="CP445" i="1" s="1"/>
  <c r="CQ446" i="1"/>
  <c r="CP446" i="1" s="1"/>
  <c r="CQ447" i="1"/>
  <c r="CP447" i="1" s="1"/>
  <c r="CQ448" i="1"/>
  <c r="CP448" i="1" s="1"/>
  <c r="CQ449" i="1"/>
  <c r="CP449" i="1" s="1"/>
  <c r="CQ450" i="1"/>
  <c r="CP450" i="1" s="1"/>
  <c r="CQ451" i="1"/>
  <c r="CP451" i="1" s="1"/>
  <c r="CQ452" i="1"/>
  <c r="CP452" i="1" s="1"/>
  <c r="CQ453" i="1"/>
  <c r="CP453" i="1" s="1"/>
  <c r="CQ454" i="1"/>
  <c r="CP454" i="1" s="1"/>
  <c r="CQ455" i="1"/>
  <c r="CP455" i="1" s="1"/>
  <c r="CQ456" i="1"/>
  <c r="CP456" i="1" s="1"/>
  <c r="CQ457" i="1"/>
  <c r="CP457" i="1" s="1"/>
  <c r="CQ458" i="1"/>
  <c r="CP458" i="1" s="1"/>
  <c r="CQ459" i="1"/>
  <c r="CP459" i="1" s="1"/>
  <c r="CQ460" i="1"/>
  <c r="CP460" i="1" s="1"/>
  <c r="CQ461" i="1"/>
  <c r="CP461" i="1" s="1"/>
  <c r="CQ462" i="1"/>
  <c r="CP462" i="1" s="1"/>
  <c r="CQ463" i="1"/>
  <c r="CP463" i="1" s="1"/>
  <c r="CQ464" i="1"/>
  <c r="CP464" i="1" s="1"/>
  <c r="CQ465" i="1"/>
  <c r="CP465" i="1" s="1"/>
  <c r="CQ466" i="1"/>
  <c r="CP466" i="1" s="1"/>
  <c r="CQ467" i="1"/>
  <c r="CP467" i="1" s="1"/>
  <c r="CQ468" i="1"/>
  <c r="CP468" i="1" s="1"/>
  <c r="CQ469" i="1"/>
  <c r="CP469" i="1" s="1"/>
  <c r="CQ470" i="1"/>
  <c r="CP470" i="1" s="1"/>
  <c r="CQ471" i="1"/>
  <c r="CP471" i="1" s="1"/>
  <c r="CQ472" i="1"/>
  <c r="CP472" i="1" s="1"/>
  <c r="CQ473" i="1"/>
  <c r="CP473" i="1" s="1"/>
  <c r="CQ474" i="1"/>
  <c r="CP474" i="1" s="1"/>
  <c r="CQ475" i="1"/>
  <c r="CP475" i="1" s="1"/>
  <c r="CQ476" i="1"/>
  <c r="CP476" i="1" s="1"/>
  <c r="CQ477" i="1"/>
  <c r="CP477" i="1" s="1"/>
  <c r="CQ478" i="1"/>
  <c r="CP478" i="1" s="1"/>
  <c r="CQ479" i="1"/>
  <c r="CP479" i="1" s="1"/>
  <c r="CQ480" i="1"/>
  <c r="CP480" i="1" s="1"/>
  <c r="CQ481" i="1"/>
  <c r="CP481" i="1" s="1"/>
  <c r="CQ482" i="1"/>
  <c r="CP482" i="1" s="1"/>
  <c r="CQ483" i="1"/>
  <c r="CP483" i="1" s="1"/>
  <c r="CQ484" i="1"/>
  <c r="CP484" i="1" s="1"/>
  <c r="CQ485" i="1"/>
  <c r="CP485" i="1" s="1"/>
  <c r="CQ486" i="1"/>
  <c r="CP486" i="1" s="1"/>
  <c r="CQ487" i="1"/>
  <c r="CP487" i="1" s="1"/>
  <c r="CQ488" i="1"/>
  <c r="CP488" i="1" s="1"/>
  <c r="CQ489" i="1"/>
  <c r="CP489" i="1" s="1"/>
  <c r="CQ490" i="1"/>
  <c r="CP490" i="1" s="1"/>
  <c r="CQ491" i="1"/>
  <c r="CP491" i="1" s="1"/>
  <c r="CQ492" i="1"/>
  <c r="CP492" i="1" s="1"/>
  <c r="CQ493" i="1"/>
  <c r="CP493" i="1" s="1"/>
  <c r="CQ494" i="1"/>
  <c r="CP494" i="1" s="1"/>
  <c r="CQ495" i="1"/>
  <c r="CP495" i="1" s="1"/>
  <c r="CQ496" i="1"/>
  <c r="CP496" i="1" s="1"/>
  <c r="CQ497" i="1"/>
  <c r="CP497" i="1" s="1"/>
  <c r="CQ498" i="1"/>
  <c r="CP498" i="1" s="1"/>
  <c r="CQ499" i="1"/>
  <c r="CP499" i="1" s="1"/>
  <c r="CQ500" i="1"/>
  <c r="CP500" i="1" s="1"/>
  <c r="CQ501" i="1"/>
  <c r="CP501" i="1" s="1"/>
  <c r="CQ502" i="1"/>
  <c r="CP502" i="1" s="1"/>
  <c r="CQ503" i="1"/>
  <c r="CP503" i="1" s="1"/>
  <c r="CQ504" i="1"/>
  <c r="CP504" i="1" s="1"/>
  <c r="CQ505" i="1"/>
  <c r="CP505" i="1" s="1"/>
  <c r="CQ506" i="1"/>
  <c r="CP506" i="1" s="1"/>
  <c r="CQ507" i="1"/>
  <c r="CP507" i="1" s="1"/>
  <c r="CQ508" i="1"/>
  <c r="CP508" i="1" s="1"/>
  <c r="CQ509" i="1"/>
  <c r="CP509" i="1" s="1"/>
  <c r="CQ510" i="1"/>
  <c r="CP510" i="1" s="1"/>
  <c r="CQ511" i="1"/>
  <c r="CP511" i="1" s="1"/>
  <c r="CQ512" i="1"/>
  <c r="CP512" i="1" s="1"/>
  <c r="CQ513" i="1"/>
  <c r="CP513" i="1" s="1"/>
  <c r="CQ514" i="1"/>
  <c r="CP514" i="1" s="1"/>
  <c r="CQ515" i="1"/>
  <c r="CP515" i="1" s="1"/>
  <c r="CQ516" i="1"/>
  <c r="CP516" i="1" s="1"/>
  <c r="CQ517" i="1"/>
  <c r="CP517" i="1" s="1"/>
  <c r="CQ518" i="1"/>
  <c r="CP518" i="1" s="1"/>
  <c r="CQ519" i="1"/>
  <c r="CP519" i="1" s="1"/>
  <c r="CQ520" i="1"/>
  <c r="CP520" i="1" s="1"/>
  <c r="CQ521" i="1"/>
  <c r="CP521" i="1" s="1"/>
  <c r="CQ522" i="1"/>
  <c r="CP522" i="1" s="1"/>
  <c r="CQ523" i="1"/>
  <c r="CP523" i="1" s="1"/>
  <c r="CQ524" i="1"/>
  <c r="CP524" i="1" s="1"/>
  <c r="CQ525" i="1"/>
  <c r="CP525" i="1" s="1"/>
  <c r="CQ526" i="1"/>
  <c r="CP526" i="1" s="1"/>
  <c r="CQ527" i="1"/>
  <c r="CP527" i="1" s="1"/>
  <c r="CQ528" i="1"/>
  <c r="CP528" i="1" s="1"/>
  <c r="CQ529" i="1"/>
  <c r="CP529" i="1" s="1"/>
  <c r="CQ530" i="1"/>
  <c r="CP530" i="1" s="1"/>
  <c r="CQ531" i="1"/>
  <c r="CP531" i="1" s="1"/>
  <c r="CQ532" i="1"/>
  <c r="CP532" i="1" s="1"/>
  <c r="CQ533" i="1"/>
  <c r="CP533" i="1" s="1"/>
  <c r="CQ534" i="1"/>
  <c r="CP534" i="1" s="1"/>
  <c r="CQ535" i="1"/>
  <c r="CP535" i="1" s="1"/>
  <c r="CQ536" i="1"/>
  <c r="CP536" i="1" s="1"/>
  <c r="CQ537" i="1"/>
  <c r="CP537" i="1" s="1"/>
  <c r="CQ538" i="1"/>
  <c r="CP538" i="1" s="1"/>
  <c r="CQ539" i="1"/>
  <c r="CP539" i="1" s="1"/>
  <c r="CQ540" i="1"/>
  <c r="CP540" i="1" s="1"/>
  <c r="CQ541" i="1"/>
  <c r="CP541" i="1" s="1"/>
  <c r="CQ542" i="1"/>
  <c r="CP542" i="1" s="1"/>
  <c r="CQ543" i="1"/>
  <c r="CP543" i="1" s="1"/>
  <c r="CQ544" i="1"/>
  <c r="CP544" i="1" s="1"/>
  <c r="CQ545" i="1"/>
  <c r="CP545" i="1" s="1"/>
  <c r="CQ546" i="1"/>
  <c r="CP546" i="1" s="1"/>
  <c r="CQ547" i="1"/>
  <c r="CP547" i="1" s="1"/>
  <c r="CQ548" i="1"/>
  <c r="CP548" i="1" s="1"/>
  <c r="CQ549" i="1"/>
  <c r="CP549" i="1" s="1"/>
  <c r="CQ550" i="1"/>
  <c r="CP550" i="1" s="1"/>
  <c r="CQ551" i="1"/>
  <c r="CP551" i="1" s="1"/>
  <c r="CQ552" i="1"/>
  <c r="CP552" i="1" s="1"/>
  <c r="CQ553" i="1"/>
  <c r="CP553" i="1" s="1"/>
  <c r="CQ128" i="1"/>
  <c r="CP128" i="1" s="1"/>
  <c r="CQ554" i="1"/>
  <c r="CP554" i="1" s="1"/>
  <c r="CQ555" i="1"/>
  <c r="CP555" i="1" s="1"/>
  <c r="CQ556" i="1"/>
  <c r="CP556" i="1" s="1"/>
  <c r="CQ557" i="1"/>
  <c r="CP557" i="1" s="1"/>
  <c r="CQ558" i="1"/>
  <c r="CP558" i="1" s="1"/>
  <c r="CQ559" i="1"/>
  <c r="CP559" i="1" s="1"/>
  <c r="CQ560" i="1"/>
  <c r="CP560" i="1" s="1"/>
  <c r="CQ561" i="1"/>
  <c r="CP561" i="1" s="1"/>
  <c r="CQ562" i="1"/>
  <c r="CP562" i="1" s="1"/>
  <c r="CQ563" i="1"/>
  <c r="CP563" i="1" s="1"/>
  <c r="CQ564" i="1"/>
  <c r="CP564" i="1" s="1"/>
  <c r="CQ565" i="1"/>
  <c r="CP565" i="1" s="1"/>
  <c r="CQ566" i="1"/>
  <c r="CP566" i="1" s="1"/>
  <c r="CQ567" i="1"/>
  <c r="CP567" i="1" s="1"/>
  <c r="CQ568" i="1"/>
  <c r="CP568" i="1" s="1"/>
  <c r="CQ569" i="1"/>
  <c r="CP569" i="1" s="1"/>
  <c r="CQ570" i="1"/>
  <c r="CP570" i="1" s="1"/>
  <c r="CQ571" i="1"/>
  <c r="CP571" i="1" s="1"/>
  <c r="CQ572" i="1"/>
  <c r="CP572" i="1" s="1"/>
  <c r="CQ573" i="1"/>
  <c r="CP573" i="1" s="1"/>
  <c r="CQ574" i="1"/>
  <c r="CP574" i="1" s="1"/>
  <c r="CQ575" i="1"/>
  <c r="CP575" i="1" s="1"/>
  <c r="CQ576" i="1"/>
  <c r="CP576" i="1" s="1"/>
  <c r="CQ577" i="1"/>
  <c r="CP577" i="1" s="1"/>
  <c r="CQ578" i="1"/>
  <c r="CP578" i="1" s="1"/>
  <c r="CQ579" i="1"/>
  <c r="CP579" i="1" s="1"/>
  <c r="CQ580" i="1"/>
  <c r="CP580" i="1" s="1"/>
  <c r="CQ581" i="1"/>
  <c r="CP581" i="1" s="1"/>
  <c r="CQ582" i="1"/>
  <c r="CP582" i="1" s="1"/>
  <c r="CQ583" i="1"/>
  <c r="CP583" i="1" s="1"/>
  <c r="CQ584" i="1"/>
  <c r="CP584" i="1" s="1"/>
  <c r="CQ585" i="1"/>
  <c r="CP585" i="1" s="1"/>
  <c r="CQ586" i="1"/>
  <c r="CP586" i="1" s="1"/>
  <c r="CQ587" i="1"/>
  <c r="CP587" i="1" s="1"/>
  <c r="CQ588" i="1"/>
  <c r="CP588" i="1" s="1"/>
  <c r="CQ589" i="1"/>
  <c r="CP589" i="1" s="1"/>
  <c r="CQ590" i="1"/>
  <c r="CP590" i="1" s="1"/>
  <c r="CQ591" i="1"/>
  <c r="CP591" i="1" s="1"/>
  <c r="CQ592" i="1"/>
  <c r="CP592" i="1" s="1"/>
  <c r="CQ593" i="1"/>
  <c r="CP593" i="1" s="1"/>
  <c r="CQ594" i="1"/>
  <c r="CP594" i="1" s="1"/>
  <c r="CQ595" i="1"/>
  <c r="CP595" i="1" s="1"/>
  <c r="CQ596" i="1"/>
  <c r="CP596" i="1" s="1"/>
  <c r="CQ597" i="1"/>
  <c r="CP597" i="1" s="1"/>
  <c r="CQ598" i="1"/>
  <c r="CP598" i="1" s="1"/>
  <c r="CQ599" i="1"/>
  <c r="CP599" i="1" s="1"/>
  <c r="CQ600" i="1"/>
  <c r="CP600" i="1" s="1"/>
  <c r="CQ601" i="1"/>
  <c r="CP601" i="1" s="1"/>
  <c r="CQ602" i="1"/>
  <c r="CP602" i="1" s="1"/>
  <c r="CQ603" i="1"/>
  <c r="CP603" i="1" s="1"/>
  <c r="CQ604" i="1"/>
  <c r="CP604" i="1" s="1"/>
  <c r="CQ605" i="1"/>
  <c r="CP605" i="1" s="1"/>
  <c r="CQ606" i="1"/>
  <c r="CP606" i="1" s="1"/>
  <c r="CQ607" i="1"/>
  <c r="CP607" i="1" s="1"/>
  <c r="CQ608" i="1"/>
  <c r="CP608" i="1" s="1"/>
  <c r="CQ609" i="1"/>
  <c r="CP609" i="1" s="1"/>
  <c r="CQ610" i="1"/>
  <c r="CP610" i="1" s="1"/>
  <c r="CQ611" i="1"/>
  <c r="CP611" i="1" s="1"/>
  <c r="CQ165" i="1"/>
  <c r="CP165" i="1" s="1"/>
  <c r="CQ167" i="1"/>
  <c r="CP167" i="1" s="1"/>
  <c r="CQ169" i="1"/>
  <c r="CP169" i="1" s="1"/>
  <c r="CQ612" i="1"/>
  <c r="CP612" i="1" s="1"/>
  <c r="CQ613" i="1"/>
  <c r="CP613" i="1" s="1"/>
  <c r="CQ614" i="1"/>
  <c r="CP614" i="1" s="1"/>
  <c r="CQ615" i="1"/>
  <c r="CP615" i="1" s="1"/>
  <c r="CQ616" i="1"/>
  <c r="CP616" i="1" s="1"/>
  <c r="CQ617" i="1"/>
  <c r="CP617" i="1" s="1"/>
  <c r="CQ618" i="1"/>
  <c r="CP618" i="1" s="1"/>
  <c r="CQ619" i="1"/>
  <c r="CP619" i="1" s="1"/>
  <c r="CQ620" i="1"/>
  <c r="CP620" i="1" s="1"/>
  <c r="CQ621" i="1"/>
  <c r="CP621" i="1" s="1"/>
  <c r="CQ622" i="1"/>
  <c r="CP622" i="1" s="1"/>
  <c r="CQ623" i="1"/>
  <c r="CP623" i="1" s="1"/>
  <c r="CQ624" i="1"/>
  <c r="CP624" i="1" s="1"/>
  <c r="CQ625" i="1"/>
  <c r="CP625" i="1" s="1"/>
  <c r="CQ626" i="1"/>
  <c r="CP626" i="1" s="1"/>
  <c r="CQ627" i="1"/>
  <c r="CP627" i="1" s="1"/>
  <c r="CQ628" i="1"/>
  <c r="CP628" i="1" s="1"/>
  <c r="CQ629" i="1"/>
  <c r="CP629" i="1" s="1"/>
  <c r="CQ630" i="1"/>
  <c r="CP630" i="1" s="1"/>
  <c r="CQ631" i="1"/>
  <c r="CP631" i="1" s="1"/>
  <c r="CQ632" i="1"/>
  <c r="CP632" i="1" s="1"/>
  <c r="CQ633" i="1"/>
  <c r="CP633" i="1" s="1"/>
  <c r="CQ634" i="1"/>
  <c r="CP634" i="1" s="1"/>
  <c r="CQ635" i="1"/>
  <c r="CP635" i="1" s="1"/>
  <c r="CQ636" i="1"/>
  <c r="CP636" i="1" s="1"/>
  <c r="CQ637" i="1"/>
  <c r="CP637" i="1" s="1"/>
  <c r="CQ638" i="1"/>
  <c r="CP638" i="1" s="1"/>
  <c r="CQ639" i="1"/>
  <c r="CP639" i="1" s="1"/>
  <c r="CQ640" i="1"/>
  <c r="CP640" i="1" s="1"/>
  <c r="CQ641" i="1"/>
  <c r="CP641" i="1" s="1"/>
  <c r="CQ642" i="1"/>
  <c r="CP642" i="1" s="1"/>
  <c r="CQ643" i="1"/>
  <c r="CP643" i="1" s="1"/>
  <c r="CQ644" i="1"/>
  <c r="CP644" i="1" s="1"/>
  <c r="CQ645" i="1"/>
  <c r="CP645" i="1" s="1"/>
  <c r="CQ646" i="1"/>
  <c r="CP646" i="1" s="1"/>
  <c r="CQ647" i="1"/>
  <c r="CP647" i="1" s="1"/>
  <c r="CQ648" i="1"/>
  <c r="CP648" i="1" s="1"/>
  <c r="CQ649" i="1"/>
  <c r="CP649" i="1" s="1"/>
  <c r="CQ650" i="1"/>
  <c r="CP650" i="1" s="1"/>
  <c r="CQ651" i="1"/>
  <c r="CP651" i="1" s="1"/>
  <c r="CQ652" i="1"/>
  <c r="CP652" i="1" s="1"/>
  <c r="CQ653" i="1"/>
  <c r="CP653" i="1" s="1"/>
  <c r="CQ654" i="1"/>
  <c r="CP654" i="1" s="1"/>
  <c r="CQ655" i="1"/>
  <c r="CP655" i="1" s="1"/>
  <c r="CQ656" i="1"/>
  <c r="CP656" i="1" s="1"/>
  <c r="CQ657" i="1"/>
  <c r="CP657" i="1" s="1"/>
  <c r="CQ658" i="1"/>
  <c r="CP658" i="1" s="1"/>
  <c r="CQ659" i="1"/>
  <c r="CP659" i="1" s="1"/>
  <c r="CQ660" i="1"/>
  <c r="CP660" i="1" s="1"/>
  <c r="CQ661" i="1"/>
  <c r="CP661" i="1" s="1"/>
  <c r="CQ662" i="1"/>
  <c r="CP662" i="1" s="1"/>
  <c r="CQ663" i="1"/>
  <c r="CP663" i="1" s="1"/>
  <c r="CR244" i="1"/>
  <c r="CR238" i="1"/>
  <c r="CR243" i="1"/>
  <c r="CR90" i="1"/>
  <c r="CR241" i="1"/>
  <c r="CR237" i="1"/>
  <c r="CR54" i="1"/>
  <c r="CR228" i="1"/>
  <c r="CR116" i="1"/>
  <c r="CR786" i="1"/>
  <c r="CR787" i="1"/>
  <c r="CR788" i="1"/>
  <c r="CR789" i="1"/>
  <c r="CR790" i="1"/>
  <c r="CR791" i="1"/>
  <c r="CR149" i="1"/>
  <c r="CR234" i="1"/>
  <c r="CR792" i="1"/>
  <c r="CR31" i="1"/>
  <c r="CR793" i="1"/>
  <c r="CR794" i="1"/>
  <c r="CR162" i="1"/>
  <c r="CR79" i="1"/>
  <c r="CR25" i="1"/>
  <c r="CR163" i="1"/>
  <c r="CR28" i="1"/>
  <c r="CR26" i="1"/>
  <c r="CR795" i="1"/>
  <c r="CR12" i="1"/>
  <c r="CR63" i="1"/>
  <c r="CR27" i="1"/>
  <c r="CR796" i="1"/>
  <c r="CR65" i="1"/>
  <c r="CR16" i="1"/>
  <c r="CR39" i="1"/>
  <c r="CR797" i="1"/>
  <c r="CR66" i="1"/>
  <c r="CR38" i="1"/>
  <c r="CR69" i="1"/>
  <c r="CR64" i="1"/>
  <c r="CR40" i="1"/>
  <c r="CR67" i="1"/>
  <c r="CR68" i="1"/>
  <c r="CR70" i="1"/>
  <c r="CR170" i="1"/>
  <c r="CR299" i="1"/>
  <c r="CR864" i="1"/>
  <c r="CR865" i="1"/>
  <c r="CR866" i="1"/>
  <c r="CR301" i="1"/>
  <c r="CR300" i="1"/>
  <c r="CR134" i="1"/>
  <c r="CR135" i="1"/>
  <c r="CR2" i="1"/>
  <c r="CR225" i="1"/>
  <c r="CR74" i="1"/>
  <c r="CR159" i="1"/>
  <c r="CR109" i="1"/>
  <c r="CR111" i="1"/>
  <c r="CR3" i="1"/>
  <c r="CR4" i="1"/>
  <c r="CR115" i="1"/>
  <c r="CR114" i="1"/>
  <c r="CR137" i="1"/>
  <c r="CR10" i="1"/>
  <c r="CR112" i="1"/>
  <c r="CR59" i="1"/>
  <c r="CR60" i="1"/>
  <c r="CR211" i="1"/>
  <c r="CR156" i="1"/>
  <c r="CR138" i="1"/>
  <c r="CR113" i="1"/>
  <c r="CR152" i="1"/>
  <c r="CR306" i="1"/>
  <c r="CR307" i="1"/>
  <c r="CR235" i="1"/>
  <c r="CR183" i="1"/>
  <c r="CR147" i="1"/>
  <c r="CR250" i="1"/>
  <c r="CR251" i="1"/>
  <c r="CR252" i="1"/>
  <c r="CR798" i="1"/>
  <c r="CR192" i="1"/>
  <c r="CR799" i="1"/>
  <c r="CR800" i="1"/>
  <c r="CR153" i="1"/>
  <c r="CR193" i="1"/>
  <c r="CR176" i="1"/>
  <c r="CR71" i="1"/>
  <c r="CR187" i="1"/>
  <c r="CR118" i="1"/>
  <c r="CR120" i="1"/>
  <c r="CR61" i="1"/>
  <c r="CR801" i="1"/>
  <c r="CR58" i="1"/>
  <c r="CR189" i="1"/>
  <c r="CR88" i="1"/>
  <c r="CR130" i="1"/>
  <c r="CR131" i="1"/>
  <c r="CR157" i="1"/>
  <c r="CR802" i="1"/>
  <c r="CR803" i="1"/>
  <c r="CR132" i="1"/>
  <c r="CR133" i="1"/>
  <c r="CR177" i="1"/>
  <c r="CR178" i="1"/>
  <c r="CR179" i="1"/>
  <c r="CR119" i="1"/>
  <c r="CR158" i="1"/>
  <c r="CR92" i="1"/>
  <c r="CR804" i="1"/>
  <c r="CR805" i="1"/>
  <c r="CR806" i="1"/>
  <c r="CR220" i="1"/>
  <c r="CR807" i="1"/>
  <c r="CR808" i="1"/>
  <c r="CR94" i="1"/>
  <c r="CR210" i="1"/>
  <c r="CR809" i="1"/>
  <c r="CR202" i="1"/>
  <c r="CR219" i="1"/>
  <c r="CR168" i="1"/>
  <c r="CR164" i="1"/>
  <c r="CR810" i="1"/>
  <c r="CR166" i="1"/>
  <c r="CR811" i="1"/>
  <c r="CR812" i="1"/>
  <c r="CR813" i="1"/>
  <c r="CR814" i="1"/>
  <c r="CR815" i="1"/>
  <c r="CR816" i="1"/>
  <c r="CR817" i="1"/>
  <c r="CR818" i="1"/>
  <c r="CR819" i="1"/>
  <c r="CR51" i="1"/>
  <c r="CR125" i="1"/>
  <c r="CR229" i="1"/>
  <c r="CR44" i="1"/>
  <c r="CR820" i="1"/>
  <c r="CR821" i="1"/>
  <c r="CR123" i="1"/>
  <c r="CR822" i="1"/>
  <c r="CR823" i="1"/>
  <c r="CR124" i="1"/>
  <c r="CR47" i="1"/>
  <c r="CR867" i="1"/>
  <c r="CR824" i="1"/>
  <c r="CR825" i="1"/>
  <c r="CR150" i="1"/>
  <c r="CR249" i="1"/>
  <c r="CR826" i="1"/>
  <c r="CR154" i="1"/>
  <c r="CR221" i="1"/>
  <c r="CR41" i="1"/>
  <c r="CR49" i="1"/>
  <c r="CR827" i="1"/>
  <c r="CR828" i="1"/>
  <c r="CR222" i="1"/>
  <c r="CR190" i="1"/>
  <c r="CR34" i="1"/>
  <c r="CR829" i="1"/>
  <c r="CR830" i="1"/>
  <c r="CR230" i="1"/>
  <c r="CR831" i="1"/>
  <c r="CR191" i="1"/>
  <c r="CR126" i="1"/>
  <c r="CR122" i="1"/>
  <c r="CR868" i="1"/>
  <c r="CR832" i="1"/>
  <c r="CR45" i="1"/>
  <c r="CR231" i="1"/>
  <c r="CR833" i="1"/>
  <c r="CR48" i="1"/>
  <c r="CR834" i="1"/>
  <c r="CR835" i="1"/>
  <c r="CR836" i="1"/>
  <c r="CR216" i="1"/>
  <c r="CR52" i="1"/>
  <c r="CR107" i="1"/>
  <c r="CR837" i="1"/>
  <c r="CR223" i="1"/>
  <c r="CR838" i="1"/>
  <c r="CR839" i="1"/>
  <c r="CR232" i="1"/>
  <c r="CR840" i="1"/>
  <c r="CR841" i="1"/>
  <c r="CR35" i="1"/>
  <c r="CR842" i="1"/>
  <c r="CR155" i="1"/>
  <c r="CR843" i="1"/>
  <c r="CR844" i="1"/>
  <c r="CR42" i="1"/>
  <c r="CR108" i="1"/>
  <c r="CR224" i="1"/>
  <c r="CR845" i="1"/>
  <c r="CR50" i="1"/>
  <c r="CR846" i="1"/>
  <c r="CR847" i="1"/>
  <c r="CR217" i="1"/>
  <c r="CR848" i="1"/>
  <c r="CR151" i="1"/>
  <c r="CR849" i="1"/>
  <c r="CR869" i="1"/>
  <c r="CR850" i="1"/>
  <c r="CR851" i="1"/>
  <c r="CR870" i="1"/>
  <c r="CR209" i="1"/>
  <c r="CR852" i="1"/>
  <c r="CR270" i="1"/>
  <c r="CR271" i="1"/>
  <c r="CR294" i="1"/>
  <c r="CR296" i="1"/>
  <c r="CR279" i="1"/>
  <c r="CR291" i="1"/>
  <c r="CR853" i="1"/>
  <c r="CR297" i="1"/>
  <c r="CR854" i="1"/>
  <c r="CR298" i="1"/>
  <c r="CR295" i="1"/>
  <c r="CR214" i="1"/>
  <c r="CR180" i="1"/>
  <c r="CR212" i="1"/>
  <c r="CR181" i="1"/>
  <c r="CR239" i="1"/>
  <c r="CR106" i="1"/>
  <c r="CR308" i="1"/>
  <c r="CR309" i="1"/>
  <c r="CR310" i="1"/>
  <c r="CR311" i="1"/>
  <c r="CR312" i="1"/>
  <c r="CR313" i="1"/>
  <c r="CR314" i="1"/>
  <c r="CR315" i="1"/>
  <c r="CR316" i="1"/>
  <c r="CR317" i="1"/>
  <c r="CR318" i="1"/>
  <c r="CR319" i="1"/>
  <c r="CR320" i="1"/>
  <c r="CR321" i="1"/>
  <c r="CR322" i="1"/>
  <c r="CR323" i="1"/>
  <c r="CR324" i="1"/>
  <c r="CR325" i="1"/>
  <c r="CR326" i="1"/>
  <c r="CR327" i="1"/>
  <c r="CR328" i="1"/>
  <c r="CR329" i="1"/>
  <c r="CR330" i="1"/>
  <c r="CR331" i="1"/>
  <c r="CR332" i="1"/>
  <c r="CR333" i="1"/>
  <c r="CR334" i="1"/>
  <c r="CR335" i="1"/>
  <c r="CR336" i="1"/>
  <c r="CR337" i="1"/>
  <c r="CR338" i="1"/>
  <c r="CR339" i="1"/>
  <c r="CR340" i="1"/>
  <c r="CR341" i="1"/>
  <c r="CR342" i="1"/>
  <c r="CR343" i="1"/>
  <c r="CR344" i="1"/>
  <c r="CR345" i="1"/>
  <c r="CR346" i="1"/>
  <c r="CR347" i="1"/>
  <c r="CR348" i="1"/>
  <c r="CR349" i="1"/>
  <c r="CR350" i="1"/>
  <c r="CR351" i="1"/>
  <c r="CR352" i="1"/>
  <c r="CR353" i="1"/>
  <c r="CR354" i="1"/>
  <c r="CR355" i="1"/>
  <c r="CR356" i="1"/>
  <c r="CR357" i="1"/>
  <c r="CR358" i="1"/>
  <c r="CR359" i="1"/>
  <c r="CR360" i="1"/>
  <c r="CR361" i="1"/>
  <c r="CR362" i="1"/>
  <c r="CR363" i="1"/>
  <c r="CR364" i="1"/>
  <c r="CR365" i="1"/>
  <c r="CR366" i="1"/>
  <c r="CR367" i="1"/>
  <c r="CR368" i="1"/>
  <c r="CR369" i="1"/>
  <c r="CR370" i="1"/>
  <c r="CR371" i="1"/>
  <c r="CR372" i="1"/>
  <c r="CR373" i="1"/>
  <c r="CR374" i="1"/>
  <c r="CR375" i="1"/>
  <c r="CR376" i="1"/>
  <c r="CR377" i="1"/>
  <c r="CR378" i="1"/>
  <c r="CR379" i="1"/>
  <c r="CR380" i="1"/>
  <c r="CR381" i="1"/>
  <c r="CR382" i="1"/>
  <c r="CR383" i="1"/>
  <c r="CR384" i="1"/>
  <c r="CR385" i="1"/>
  <c r="CR386" i="1"/>
  <c r="CR387" i="1"/>
  <c r="CR388" i="1"/>
  <c r="CR389" i="1"/>
  <c r="CR390" i="1"/>
  <c r="CR391" i="1"/>
  <c r="CR392" i="1"/>
  <c r="CR393" i="1"/>
  <c r="CR394" i="1"/>
  <c r="CR395" i="1"/>
  <c r="CR396" i="1"/>
  <c r="CR397" i="1"/>
  <c r="CR398" i="1"/>
  <c r="CR399" i="1"/>
  <c r="CR400" i="1"/>
  <c r="CR401" i="1"/>
  <c r="CR871" i="1"/>
  <c r="CR402" i="1"/>
  <c r="CR403" i="1"/>
  <c r="CR404" i="1"/>
  <c r="CR405" i="1"/>
  <c r="CR406" i="1"/>
  <c r="CR407" i="1"/>
  <c r="CR408" i="1"/>
  <c r="CR872" i="1"/>
  <c r="CR409" i="1"/>
  <c r="CR410" i="1"/>
  <c r="CR411" i="1"/>
  <c r="CR412" i="1"/>
  <c r="CR413" i="1"/>
  <c r="CR414" i="1"/>
  <c r="CR415" i="1"/>
  <c r="CR416" i="1"/>
  <c r="CR417" i="1"/>
  <c r="CR418" i="1"/>
  <c r="CR419" i="1"/>
  <c r="CR420" i="1"/>
  <c r="CR421" i="1"/>
  <c r="CR873" i="1"/>
  <c r="CR422" i="1"/>
  <c r="CR423" i="1"/>
  <c r="CR424" i="1"/>
  <c r="CR425" i="1"/>
  <c r="CR426" i="1"/>
  <c r="CR427" i="1"/>
  <c r="CR428" i="1"/>
  <c r="CR429" i="1"/>
  <c r="CR430" i="1"/>
  <c r="CR431" i="1"/>
  <c r="CR432" i="1"/>
  <c r="CR433" i="1"/>
  <c r="CR434" i="1"/>
  <c r="CR435" i="1"/>
  <c r="CR436" i="1"/>
  <c r="CR437" i="1"/>
  <c r="CR438" i="1"/>
  <c r="CR439" i="1"/>
  <c r="CR440" i="1"/>
  <c r="CR441" i="1"/>
  <c r="CR442" i="1"/>
  <c r="CR443" i="1"/>
  <c r="CR444" i="1"/>
  <c r="CR445" i="1"/>
  <c r="CR446" i="1"/>
  <c r="CR447" i="1"/>
  <c r="CR448" i="1"/>
  <c r="CR449" i="1"/>
  <c r="CR450" i="1"/>
  <c r="CR451" i="1"/>
  <c r="CR452" i="1"/>
  <c r="CR453" i="1"/>
  <c r="CR454" i="1"/>
  <c r="CR455" i="1"/>
  <c r="CR456" i="1"/>
  <c r="CR457" i="1"/>
  <c r="CR458" i="1"/>
  <c r="CR459" i="1"/>
  <c r="CR460" i="1"/>
  <c r="CR461" i="1"/>
  <c r="CR462" i="1"/>
  <c r="CR463" i="1"/>
  <c r="CR464" i="1"/>
  <c r="CR465" i="1"/>
  <c r="CR466" i="1"/>
  <c r="CR467" i="1"/>
  <c r="CR468" i="1"/>
  <c r="CR469" i="1"/>
  <c r="CR470" i="1"/>
  <c r="CR471" i="1"/>
  <c r="CR472" i="1"/>
  <c r="CR473" i="1"/>
  <c r="CR474" i="1"/>
  <c r="CR475" i="1"/>
  <c r="CR476" i="1"/>
  <c r="CR477" i="1"/>
  <c r="CR478" i="1"/>
  <c r="CR479" i="1"/>
  <c r="CR480" i="1"/>
  <c r="CR481" i="1"/>
  <c r="CR482" i="1"/>
  <c r="CR483" i="1"/>
  <c r="CR484" i="1"/>
  <c r="CR485" i="1"/>
  <c r="CR486" i="1"/>
  <c r="CR487" i="1"/>
  <c r="CR488" i="1"/>
  <c r="CR489" i="1"/>
  <c r="CR490" i="1"/>
  <c r="CR491" i="1"/>
  <c r="CR492" i="1"/>
  <c r="CR493" i="1"/>
  <c r="CR494" i="1"/>
  <c r="CR495" i="1"/>
  <c r="CR496" i="1"/>
  <c r="CR497" i="1"/>
  <c r="CR498" i="1"/>
  <c r="CR499" i="1"/>
  <c r="CR500" i="1"/>
  <c r="CR501" i="1"/>
  <c r="CR502" i="1"/>
  <c r="CR503" i="1"/>
  <c r="CR504" i="1"/>
  <c r="CR505" i="1"/>
  <c r="CR506" i="1"/>
  <c r="CR507" i="1"/>
  <c r="CR508" i="1"/>
  <c r="CR509" i="1"/>
  <c r="CR510" i="1"/>
  <c r="CR511" i="1"/>
  <c r="CR512" i="1"/>
  <c r="CR513" i="1"/>
  <c r="CR514" i="1"/>
  <c r="CR515" i="1"/>
  <c r="CR516" i="1"/>
  <c r="CR517" i="1"/>
  <c r="CR518" i="1"/>
  <c r="CR519" i="1"/>
  <c r="CR520" i="1"/>
  <c r="CR521" i="1"/>
  <c r="CR522" i="1"/>
  <c r="CR523" i="1"/>
  <c r="CR524" i="1"/>
  <c r="CR525" i="1"/>
  <c r="CR526" i="1"/>
  <c r="CR527" i="1"/>
  <c r="CR528" i="1"/>
  <c r="CR529" i="1"/>
  <c r="CR530" i="1"/>
  <c r="CR531" i="1"/>
  <c r="CR532" i="1"/>
  <c r="CR533" i="1"/>
  <c r="CR534" i="1"/>
  <c r="CR535" i="1"/>
  <c r="CR536" i="1"/>
  <c r="CR537" i="1"/>
  <c r="CR538" i="1"/>
  <c r="CR539" i="1"/>
  <c r="CR540" i="1"/>
  <c r="CR541" i="1"/>
  <c r="CR542" i="1"/>
  <c r="CR543" i="1"/>
  <c r="CR544" i="1"/>
  <c r="CR545" i="1"/>
  <c r="CR546" i="1"/>
  <c r="CR547" i="1"/>
  <c r="CR548" i="1"/>
  <c r="CR549" i="1"/>
  <c r="CR550" i="1"/>
  <c r="CR551" i="1"/>
  <c r="CR552" i="1"/>
  <c r="CR553" i="1"/>
  <c r="CR128" i="1"/>
  <c r="CR554" i="1"/>
  <c r="CR555" i="1"/>
  <c r="CR556" i="1"/>
  <c r="CR557" i="1"/>
  <c r="CR558" i="1"/>
  <c r="CR559" i="1"/>
  <c r="CR560" i="1"/>
  <c r="CR561" i="1"/>
  <c r="CR562" i="1"/>
  <c r="CR563" i="1"/>
  <c r="CR564" i="1"/>
  <c r="CR565" i="1"/>
  <c r="CR566" i="1"/>
  <c r="CR567" i="1"/>
  <c r="CR568" i="1"/>
  <c r="CR569" i="1"/>
  <c r="CR570" i="1"/>
  <c r="CR571" i="1"/>
  <c r="CR572" i="1"/>
  <c r="CR573" i="1"/>
  <c r="CR574" i="1"/>
  <c r="CR575" i="1"/>
  <c r="CR576" i="1"/>
  <c r="CR577" i="1"/>
  <c r="CR578" i="1"/>
  <c r="CR579" i="1"/>
  <c r="CR580" i="1"/>
  <c r="CR581" i="1"/>
  <c r="CR582" i="1"/>
  <c r="CR583" i="1"/>
  <c r="CR584" i="1"/>
  <c r="CR585" i="1"/>
  <c r="CR586" i="1"/>
  <c r="CR587" i="1"/>
  <c r="CR588" i="1"/>
  <c r="CR589" i="1"/>
  <c r="CR590" i="1"/>
  <c r="CR591" i="1"/>
  <c r="CR592" i="1"/>
  <c r="CR593" i="1"/>
  <c r="CR594" i="1"/>
  <c r="CR595" i="1"/>
  <c r="CR596" i="1"/>
  <c r="CR597" i="1"/>
  <c r="CR598" i="1"/>
  <c r="CR599" i="1"/>
  <c r="CR600" i="1"/>
  <c r="CR601" i="1"/>
  <c r="CR602" i="1"/>
  <c r="CR603" i="1"/>
  <c r="CR604" i="1"/>
  <c r="CR605" i="1"/>
  <c r="CR606" i="1"/>
  <c r="CR607" i="1"/>
  <c r="CR608" i="1"/>
  <c r="CR609" i="1"/>
  <c r="CR610" i="1"/>
  <c r="CR611" i="1"/>
  <c r="CR165" i="1"/>
  <c r="CR167" i="1"/>
  <c r="CR169" i="1"/>
  <c r="CR612" i="1"/>
  <c r="CR613" i="1"/>
  <c r="CR614" i="1"/>
  <c r="CR615" i="1"/>
  <c r="CR616" i="1"/>
  <c r="CR617" i="1"/>
  <c r="CR618" i="1"/>
  <c r="CR619" i="1"/>
  <c r="CR620" i="1"/>
  <c r="CR621" i="1"/>
  <c r="CR622" i="1"/>
  <c r="CR623" i="1"/>
  <c r="CR624" i="1"/>
  <c r="CR625" i="1"/>
  <c r="CR626" i="1"/>
  <c r="CR627" i="1"/>
  <c r="CR628" i="1"/>
  <c r="CR629" i="1"/>
  <c r="CR630" i="1"/>
  <c r="CR631" i="1"/>
  <c r="CR632" i="1"/>
  <c r="CR633" i="1"/>
  <c r="CR634" i="1"/>
  <c r="CR635" i="1"/>
  <c r="CR636" i="1"/>
  <c r="CR637" i="1"/>
  <c r="CR638" i="1"/>
  <c r="CR639" i="1"/>
  <c r="CR640" i="1"/>
  <c r="CR641" i="1"/>
  <c r="CR642" i="1"/>
  <c r="CR643" i="1"/>
  <c r="CR644" i="1"/>
  <c r="CR645" i="1"/>
  <c r="CR646" i="1"/>
  <c r="CR647" i="1"/>
  <c r="CR648" i="1"/>
  <c r="CR649" i="1"/>
  <c r="CR650" i="1"/>
  <c r="CR651" i="1"/>
  <c r="CR652" i="1"/>
  <c r="CR653" i="1"/>
  <c r="CR654" i="1"/>
  <c r="CR655" i="1"/>
  <c r="CR656" i="1"/>
  <c r="CR657" i="1"/>
  <c r="CR658" i="1"/>
  <c r="CR659" i="1"/>
  <c r="CR660" i="1"/>
  <c r="CR661" i="1"/>
  <c r="CR662" i="1"/>
  <c r="CR663" i="1"/>
  <c r="CS244" i="1"/>
  <c r="CS238" i="1"/>
  <c r="CS243" i="1"/>
  <c r="CS90" i="1"/>
  <c r="CS241" i="1"/>
  <c r="CS237" i="1"/>
  <c r="CS54" i="1"/>
  <c r="CS228" i="1"/>
  <c r="CS116" i="1"/>
  <c r="CS786" i="1"/>
  <c r="CS787" i="1"/>
  <c r="CS788" i="1"/>
  <c r="CS789" i="1"/>
  <c r="CS790" i="1"/>
  <c r="CS791" i="1"/>
  <c r="CS149" i="1"/>
  <c r="CS234" i="1"/>
  <c r="CS792" i="1"/>
  <c r="CS31" i="1"/>
  <c r="CS793" i="1"/>
  <c r="CS794" i="1"/>
  <c r="CS162" i="1"/>
  <c r="CS79" i="1"/>
  <c r="CS25" i="1"/>
  <c r="CS163" i="1"/>
  <c r="CS28" i="1"/>
  <c r="CS26" i="1"/>
  <c r="CS795" i="1"/>
  <c r="CS12" i="1"/>
  <c r="CS63" i="1"/>
  <c r="CS27" i="1"/>
  <c r="CS796" i="1"/>
  <c r="CS65" i="1"/>
  <c r="CS16" i="1"/>
  <c r="CS39" i="1"/>
  <c r="CS797" i="1"/>
  <c r="CS66" i="1"/>
  <c r="CS38" i="1"/>
  <c r="CS69" i="1"/>
  <c r="CS64" i="1"/>
  <c r="CS40" i="1"/>
  <c r="CS67" i="1"/>
  <c r="CS68" i="1"/>
  <c r="CS70" i="1"/>
  <c r="CS170" i="1"/>
  <c r="CS299" i="1"/>
  <c r="CS864" i="1"/>
  <c r="CS865" i="1"/>
  <c r="CS866" i="1"/>
  <c r="CS301" i="1"/>
  <c r="CS300" i="1"/>
  <c r="CS134" i="1"/>
  <c r="CS135" i="1"/>
  <c r="CS2" i="1"/>
  <c r="CS225" i="1"/>
  <c r="CS74" i="1"/>
  <c r="CS159" i="1"/>
  <c r="CS109" i="1"/>
  <c r="CS111" i="1"/>
  <c r="CS3" i="1"/>
  <c r="CS4" i="1"/>
  <c r="CS115" i="1"/>
  <c r="CS114" i="1"/>
  <c r="CS137" i="1"/>
  <c r="CS10" i="1"/>
  <c r="CS112" i="1"/>
  <c r="CS59" i="1"/>
  <c r="CS60" i="1"/>
  <c r="CS211" i="1"/>
  <c r="CS156" i="1"/>
  <c r="CS138" i="1"/>
  <c r="CS113" i="1"/>
  <c r="CS152" i="1"/>
  <c r="CS306" i="1"/>
  <c r="CS307" i="1"/>
  <c r="CS235" i="1"/>
  <c r="CS183" i="1"/>
  <c r="CS147" i="1"/>
  <c r="CS250" i="1"/>
  <c r="CS251" i="1"/>
  <c r="CS252" i="1"/>
  <c r="CS798" i="1"/>
  <c r="CS192" i="1"/>
  <c r="CS799" i="1"/>
  <c r="CS800" i="1"/>
  <c r="CS153" i="1"/>
  <c r="CS193" i="1"/>
  <c r="CS176" i="1"/>
  <c r="CS71" i="1"/>
  <c r="CS187" i="1"/>
  <c r="CS118" i="1"/>
  <c r="CS120" i="1"/>
  <c r="CS61" i="1"/>
  <c r="CS801" i="1"/>
  <c r="CS58" i="1"/>
  <c r="CS189" i="1"/>
  <c r="CS88" i="1"/>
  <c r="CS130" i="1"/>
  <c r="CS131" i="1"/>
  <c r="CS157" i="1"/>
  <c r="CS802" i="1"/>
  <c r="CS803" i="1"/>
  <c r="CS132" i="1"/>
  <c r="CS133" i="1"/>
  <c r="CS177" i="1"/>
  <c r="CS178" i="1"/>
  <c r="CS179" i="1"/>
  <c r="CS119" i="1"/>
  <c r="CS158" i="1"/>
  <c r="CS92" i="1"/>
  <c r="CS804" i="1"/>
  <c r="CS805" i="1"/>
  <c r="CS806" i="1"/>
  <c r="CS220" i="1"/>
  <c r="CS807" i="1"/>
  <c r="CS808" i="1"/>
  <c r="CS94" i="1"/>
  <c r="CS210" i="1"/>
  <c r="CS809" i="1"/>
  <c r="CS202" i="1"/>
  <c r="CS219" i="1"/>
  <c r="CS168" i="1"/>
  <c r="CS164" i="1"/>
  <c r="CS810" i="1"/>
  <c r="CS166" i="1"/>
  <c r="CS811" i="1"/>
  <c r="CS812" i="1"/>
  <c r="CS813" i="1"/>
  <c r="CS814" i="1"/>
  <c r="CS815" i="1"/>
  <c r="CS816" i="1"/>
  <c r="CS817" i="1"/>
  <c r="CS818" i="1"/>
  <c r="CS819" i="1"/>
  <c r="CS51" i="1"/>
  <c r="CS125" i="1"/>
  <c r="CS229" i="1"/>
  <c r="CS44" i="1"/>
  <c r="CS820" i="1"/>
  <c r="CS821" i="1"/>
  <c r="CS123" i="1"/>
  <c r="CS822" i="1"/>
  <c r="CS823" i="1"/>
  <c r="CS124" i="1"/>
  <c r="CS47" i="1"/>
  <c r="CS867" i="1"/>
  <c r="CS824" i="1"/>
  <c r="CS825" i="1"/>
  <c r="CS150" i="1"/>
  <c r="CS249" i="1"/>
  <c r="CS826" i="1"/>
  <c r="CS154" i="1"/>
  <c r="CS221" i="1"/>
  <c r="CS41" i="1"/>
  <c r="CS49" i="1"/>
  <c r="CS827" i="1"/>
  <c r="CS828" i="1"/>
  <c r="CS222" i="1"/>
  <c r="CS190" i="1"/>
  <c r="CS34" i="1"/>
  <c r="CS829" i="1"/>
  <c r="CS830" i="1"/>
  <c r="CS230" i="1"/>
  <c r="CS831" i="1"/>
  <c r="CS191" i="1"/>
  <c r="CS126" i="1"/>
  <c r="CS122" i="1"/>
  <c r="CS868" i="1"/>
  <c r="CS832" i="1"/>
  <c r="CS45" i="1"/>
  <c r="CS231" i="1"/>
  <c r="CS833" i="1"/>
  <c r="CS48" i="1"/>
  <c r="CS834" i="1"/>
  <c r="CS835" i="1"/>
  <c r="CS836" i="1"/>
  <c r="CS216" i="1"/>
  <c r="CS52" i="1"/>
  <c r="CS107" i="1"/>
  <c r="CS837" i="1"/>
  <c r="CS223" i="1"/>
  <c r="CS838" i="1"/>
  <c r="CS839" i="1"/>
  <c r="CS232" i="1"/>
  <c r="CS840" i="1"/>
  <c r="CS841" i="1"/>
  <c r="CS35" i="1"/>
  <c r="CS842" i="1"/>
  <c r="CS155" i="1"/>
  <c r="CS843" i="1"/>
  <c r="CS844" i="1"/>
  <c r="CS42" i="1"/>
  <c r="CS108" i="1"/>
  <c r="CS224" i="1"/>
  <c r="CS845" i="1"/>
  <c r="CS50" i="1"/>
  <c r="CS846" i="1"/>
  <c r="CS847" i="1"/>
  <c r="CS217" i="1"/>
  <c r="CS848" i="1"/>
  <c r="CS151" i="1"/>
  <c r="CS849" i="1"/>
  <c r="CS869" i="1"/>
  <c r="CS850" i="1"/>
  <c r="CS851" i="1"/>
  <c r="CS870" i="1"/>
  <c r="CS209" i="1"/>
  <c r="CS852" i="1"/>
  <c r="CS270" i="1"/>
  <c r="CS271" i="1"/>
  <c r="CS294" i="1"/>
  <c r="CS296" i="1"/>
  <c r="CS279" i="1"/>
  <c r="CS291" i="1"/>
  <c r="CS853" i="1"/>
  <c r="CS297" i="1"/>
  <c r="CS854" i="1"/>
  <c r="CS298" i="1"/>
  <c r="CS295" i="1"/>
  <c r="CS214" i="1"/>
  <c r="CS180" i="1"/>
  <c r="CS212" i="1"/>
  <c r="CS181" i="1"/>
  <c r="CS239" i="1"/>
  <c r="CS106" i="1"/>
  <c r="CS308" i="1"/>
  <c r="CS309" i="1"/>
  <c r="CS310" i="1"/>
  <c r="CS311" i="1"/>
  <c r="CS312" i="1"/>
  <c r="CS313" i="1"/>
  <c r="CS314" i="1"/>
  <c r="CS315" i="1"/>
  <c r="CS316" i="1"/>
  <c r="CS317" i="1"/>
  <c r="CS318" i="1"/>
  <c r="CS319" i="1"/>
  <c r="CS320" i="1"/>
  <c r="CS321" i="1"/>
  <c r="CS322" i="1"/>
  <c r="CS323" i="1"/>
  <c r="CS324" i="1"/>
  <c r="CS325" i="1"/>
  <c r="CS326" i="1"/>
  <c r="CS327" i="1"/>
  <c r="CS328" i="1"/>
  <c r="CS329" i="1"/>
  <c r="CS330" i="1"/>
  <c r="CS331" i="1"/>
  <c r="CS332" i="1"/>
  <c r="CS333" i="1"/>
  <c r="CS334" i="1"/>
  <c r="CS335" i="1"/>
  <c r="CS336" i="1"/>
  <c r="CS337" i="1"/>
  <c r="CS338" i="1"/>
  <c r="CS339" i="1"/>
  <c r="CS340" i="1"/>
  <c r="CS341" i="1"/>
  <c r="CS342" i="1"/>
  <c r="CS343" i="1"/>
  <c r="CS344" i="1"/>
  <c r="CS345" i="1"/>
  <c r="CS346" i="1"/>
  <c r="CS347" i="1"/>
  <c r="CS348" i="1"/>
  <c r="CS349" i="1"/>
  <c r="CS350" i="1"/>
  <c r="CS351" i="1"/>
  <c r="CS352" i="1"/>
  <c r="CS353" i="1"/>
  <c r="CS354" i="1"/>
  <c r="CS355" i="1"/>
  <c r="CS356" i="1"/>
  <c r="CS357" i="1"/>
  <c r="CS358" i="1"/>
  <c r="CS359" i="1"/>
  <c r="CS360" i="1"/>
  <c r="CS361" i="1"/>
  <c r="CS362" i="1"/>
  <c r="CS363" i="1"/>
  <c r="CS364" i="1"/>
  <c r="CS365" i="1"/>
  <c r="CS366" i="1"/>
  <c r="CS367" i="1"/>
  <c r="CS368" i="1"/>
  <c r="CS369" i="1"/>
  <c r="CS370" i="1"/>
  <c r="CS371" i="1"/>
  <c r="CS372" i="1"/>
  <c r="CS373" i="1"/>
  <c r="CS374" i="1"/>
  <c r="CS375" i="1"/>
  <c r="CS376" i="1"/>
  <c r="CS377" i="1"/>
  <c r="CS378" i="1"/>
  <c r="CS379" i="1"/>
  <c r="CS380" i="1"/>
  <c r="CS381" i="1"/>
  <c r="CS382" i="1"/>
  <c r="CS383" i="1"/>
  <c r="CS384" i="1"/>
  <c r="CS385" i="1"/>
  <c r="CS386" i="1"/>
  <c r="CS387" i="1"/>
  <c r="CS388" i="1"/>
  <c r="CS389" i="1"/>
  <c r="CS390" i="1"/>
  <c r="CS391" i="1"/>
  <c r="CS392" i="1"/>
  <c r="CS393" i="1"/>
  <c r="CS394" i="1"/>
  <c r="CS395" i="1"/>
  <c r="CS396" i="1"/>
  <c r="CS397" i="1"/>
  <c r="CS398" i="1"/>
  <c r="CS399" i="1"/>
  <c r="CS400" i="1"/>
  <c r="CS401" i="1"/>
  <c r="CS871" i="1"/>
  <c r="CS402" i="1"/>
  <c r="CS403" i="1"/>
  <c r="CS404" i="1"/>
  <c r="CS405" i="1"/>
  <c r="CS406" i="1"/>
  <c r="CS407" i="1"/>
  <c r="CS408" i="1"/>
  <c r="CS872" i="1"/>
  <c r="CS409" i="1"/>
  <c r="CS410" i="1"/>
  <c r="CS411" i="1"/>
  <c r="CS412" i="1"/>
  <c r="CS413" i="1"/>
  <c r="CS414" i="1"/>
  <c r="CS415" i="1"/>
  <c r="CS416" i="1"/>
  <c r="CS417" i="1"/>
  <c r="CS418" i="1"/>
  <c r="CS419" i="1"/>
  <c r="CS420" i="1"/>
  <c r="CS421" i="1"/>
  <c r="CS873" i="1"/>
  <c r="CS422" i="1"/>
  <c r="CS423" i="1"/>
  <c r="CS424" i="1"/>
  <c r="CS425" i="1"/>
  <c r="CS426" i="1"/>
  <c r="CS427" i="1"/>
  <c r="CS428" i="1"/>
  <c r="CS429" i="1"/>
  <c r="CS430" i="1"/>
  <c r="CS431" i="1"/>
  <c r="CS432" i="1"/>
  <c r="CS433" i="1"/>
  <c r="CS434" i="1"/>
  <c r="CS435" i="1"/>
  <c r="CS436" i="1"/>
  <c r="CS437" i="1"/>
  <c r="CS438" i="1"/>
  <c r="CS439" i="1"/>
  <c r="CS440" i="1"/>
  <c r="CS441" i="1"/>
  <c r="CS442" i="1"/>
  <c r="CS443" i="1"/>
  <c r="CS444" i="1"/>
  <c r="CS445" i="1"/>
  <c r="CS446" i="1"/>
  <c r="CS447" i="1"/>
  <c r="CS448" i="1"/>
  <c r="CS449" i="1"/>
  <c r="CS450" i="1"/>
  <c r="CS451" i="1"/>
  <c r="CS452" i="1"/>
  <c r="CS453" i="1"/>
  <c r="CS454" i="1"/>
  <c r="CS455" i="1"/>
  <c r="CS456" i="1"/>
  <c r="CS457" i="1"/>
  <c r="CS458" i="1"/>
  <c r="CS459" i="1"/>
  <c r="CS460" i="1"/>
  <c r="CS461" i="1"/>
  <c r="CS462" i="1"/>
  <c r="CS463" i="1"/>
  <c r="CS464" i="1"/>
  <c r="CS465" i="1"/>
  <c r="CS466" i="1"/>
  <c r="CS467" i="1"/>
  <c r="CS468" i="1"/>
  <c r="CS469" i="1"/>
  <c r="CS470" i="1"/>
  <c r="CS471" i="1"/>
  <c r="CS472" i="1"/>
  <c r="CS473" i="1"/>
  <c r="CS474" i="1"/>
  <c r="CS475" i="1"/>
  <c r="CS476" i="1"/>
  <c r="CS477" i="1"/>
  <c r="CS478" i="1"/>
  <c r="CS479" i="1"/>
  <c r="CS480" i="1"/>
  <c r="CS481" i="1"/>
  <c r="CS482" i="1"/>
  <c r="CS483" i="1"/>
  <c r="CS484" i="1"/>
  <c r="CS485" i="1"/>
  <c r="CS486" i="1"/>
  <c r="CS487" i="1"/>
  <c r="CS488" i="1"/>
  <c r="CS489" i="1"/>
  <c r="CS490" i="1"/>
  <c r="CS491" i="1"/>
  <c r="CS492" i="1"/>
  <c r="CS493" i="1"/>
  <c r="CS494" i="1"/>
  <c r="CS495" i="1"/>
  <c r="CS496" i="1"/>
  <c r="CS497" i="1"/>
  <c r="CS498" i="1"/>
  <c r="CS499" i="1"/>
  <c r="CS500" i="1"/>
  <c r="CS501" i="1"/>
  <c r="CS502" i="1"/>
  <c r="CS503" i="1"/>
  <c r="CS504" i="1"/>
  <c r="CS505" i="1"/>
  <c r="CS506" i="1"/>
  <c r="CS507" i="1"/>
  <c r="CS508" i="1"/>
  <c r="CS509" i="1"/>
  <c r="CS510" i="1"/>
  <c r="CS511" i="1"/>
  <c r="CS512" i="1"/>
  <c r="CS513" i="1"/>
  <c r="CS514" i="1"/>
  <c r="CS515" i="1"/>
  <c r="CS516" i="1"/>
  <c r="CS517" i="1"/>
  <c r="CS518" i="1"/>
  <c r="CS519" i="1"/>
  <c r="CS520" i="1"/>
  <c r="CS521" i="1"/>
  <c r="CS522" i="1"/>
  <c r="CS523" i="1"/>
  <c r="CS524" i="1"/>
  <c r="CS525" i="1"/>
  <c r="CS526" i="1"/>
  <c r="CS527" i="1"/>
  <c r="CS528" i="1"/>
  <c r="CS529" i="1"/>
  <c r="CS530" i="1"/>
  <c r="CS531" i="1"/>
  <c r="CS532" i="1"/>
  <c r="CS533" i="1"/>
  <c r="CS534" i="1"/>
  <c r="CS535" i="1"/>
  <c r="CS536" i="1"/>
  <c r="CS537" i="1"/>
  <c r="CS538" i="1"/>
  <c r="CS539" i="1"/>
  <c r="CS540" i="1"/>
  <c r="CS541" i="1"/>
  <c r="CS542" i="1"/>
  <c r="CS543" i="1"/>
  <c r="CS544" i="1"/>
  <c r="CS545" i="1"/>
  <c r="CS546" i="1"/>
  <c r="CS547" i="1"/>
  <c r="CS548" i="1"/>
  <c r="CS549" i="1"/>
  <c r="CS550" i="1"/>
  <c r="CS551" i="1"/>
  <c r="CS552" i="1"/>
  <c r="CS553" i="1"/>
  <c r="CS128" i="1"/>
  <c r="CS554" i="1"/>
  <c r="CS555" i="1"/>
  <c r="CS556" i="1"/>
  <c r="CS557" i="1"/>
  <c r="CS558" i="1"/>
  <c r="CS559" i="1"/>
  <c r="CS560" i="1"/>
  <c r="CS561" i="1"/>
  <c r="CS562" i="1"/>
  <c r="CS563" i="1"/>
  <c r="CS564" i="1"/>
  <c r="CS565" i="1"/>
  <c r="CS566" i="1"/>
  <c r="CS567" i="1"/>
  <c r="CS568" i="1"/>
  <c r="CS569" i="1"/>
  <c r="CS570" i="1"/>
  <c r="CS571" i="1"/>
  <c r="CS572" i="1"/>
  <c r="CS573" i="1"/>
  <c r="CS574" i="1"/>
  <c r="CS575" i="1"/>
  <c r="CS576" i="1"/>
  <c r="CS577" i="1"/>
  <c r="CS578" i="1"/>
  <c r="CS579" i="1"/>
  <c r="CS580" i="1"/>
  <c r="CS581" i="1"/>
  <c r="CS582" i="1"/>
  <c r="CS583" i="1"/>
  <c r="CS584" i="1"/>
  <c r="CS585" i="1"/>
  <c r="CS586" i="1"/>
  <c r="CS587" i="1"/>
  <c r="CS588" i="1"/>
  <c r="CS589" i="1"/>
  <c r="CS590" i="1"/>
  <c r="CS591" i="1"/>
  <c r="CS592" i="1"/>
  <c r="CS593" i="1"/>
  <c r="CS594" i="1"/>
  <c r="CS595" i="1"/>
  <c r="CS596" i="1"/>
  <c r="CS597" i="1"/>
  <c r="CS598" i="1"/>
  <c r="CS599" i="1"/>
  <c r="CS600" i="1"/>
  <c r="CS601" i="1"/>
  <c r="CS602" i="1"/>
  <c r="CS603" i="1"/>
  <c r="CS604" i="1"/>
  <c r="CS605" i="1"/>
  <c r="CS606" i="1"/>
  <c r="CS607" i="1"/>
  <c r="CS608" i="1"/>
  <c r="CS609" i="1"/>
  <c r="CS610" i="1"/>
  <c r="CS611" i="1"/>
  <c r="CS165" i="1"/>
  <c r="CS167" i="1"/>
  <c r="CS169" i="1"/>
  <c r="CS612" i="1"/>
  <c r="CS613" i="1"/>
  <c r="CS614" i="1"/>
  <c r="CS615" i="1"/>
  <c r="CS616" i="1"/>
  <c r="CS617" i="1"/>
  <c r="CS618" i="1"/>
  <c r="CS619" i="1"/>
  <c r="CS620" i="1"/>
  <c r="CS621" i="1"/>
  <c r="CS622" i="1"/>
  <c r="CS623" i="1"/>
  <c r="CS624" i="1"/>
  <c r="CS625" i="1"/>
  <c r="CS626" i="1"/>
  <c r="CS627" i="1"/>
  <c r="CS628" i="1"/>
  <c r="CS629" i="1"/>
  <c r="CS630" i="1"/>
  <c r="CS631" i="1"/>
  <c r="CS632" i="1"/>
  <c r="CS633" i="1"/>
  <c r="CS634" i="1"/>
  <c r="CS635" i="1"/>
  <c r="CS636" i="1"/>
  <c r="CS637" i="1"/>
  <c r="CS638" i="1"/>
  <c r="CS639" i="1"/>
  <c r="CS640" i="1"/>
  <c r="CS641" i="1"/>
  <c r="CS642" i="1"/>
  <c r="CS643" i="1"/>
  <c r="CS644" i="1"/>
  <c r="CS645" i="1"/>
  <c r="CS646" i="1"/>
  <c r="CS647" i="1"/>
  <c r="CS648" i="1"/>
  <c r="CS649" i="1"/>
  <c r="CS650" i="1"/>
  <c r="CS651" i="1"/>
  <c r="CS652" i="1"/>
  <c r="CS653" i="1"/>
  <c r="CS654" i="1"/>
  <c r="CS655" i="1"/>
  <c r="CS656" i="1"/>
  <c r="CS657" i="1"/>
  <c r="CS658" i="1"/>
  <c r="CS659" i="1"/>
  <c r="CS660" i="1"/>
  <c r="CS661" i="1"/>
  <c r="CS662" i="1"/>
  <c r="CS663" i="1"/>
  <c r="CU244" i="1"/>
  <c r="CU238" i="1"/>
  <c r="CU243" i="1"/>
  <c r="CU90" i="1"/>
  <c r="CU241" i="1"/>
  <c r="CU237" i="1"/>
  <c r="CU54" i="1"/>
  <c r="CU228" i="1"/>
  <c r="CU116" i="1"/>
  <c r="CU786" i="1"/>
  <c r="CU787" i="1"/>
  <c r="CU788" i="1"/>
  <c r="CU789" i="1"/>
  <c r="CU790" i="1"/>
  <c r="CU791" i="1"/>
  <c r="CU149" i="1"/>
  <c r="CU234" i="1"/>
  <c r="CU792" i="1"/>
  <c r="CU31" i="1"/>
  <c r="CU793" i="1"/>
  <c r="CU794" i="1"/>
  <c r="CU162" i="1"/>
  <c r="CU79" i="1"/>
  <c r="CU25" i="1"/>
  <c r="CU163" i="1"/>
  <c r="CU28" i="1"/>
  <c r="CU26" i="1"/>
  <c r="CU795" i="1"/>
  <c r="CU12" i="1"/>
  <c r="CU63" i="1"/>
  <c r="CU27" i="1"/>
  <c r="CU796" i="1"/>
  <c r="CU65" i="1"/>
  <c r="CU16" i="1"/>
  <c r="CU39" i="1"/>
  <c r="CU797" i="1"/>
  <c r="CU66" i="1"/>
  <c r="CU38" i="1"/>
  <c r="CU69" i="1"/>
  <c r="CU64" i="1"/>
  <c r="CU40" i="1"/>
  <c r="CU67" i="1"/>
  <c r="CU68" i="1"/>
  <c r="CU70" i="1"/>
  <c r="CU170" i="1"/>
  <c r="CU299" i="1"/>
  <c r="CU864" i="1"/>
  <c r="CU865" i="1"/>
  <c r="CU866" i="1"/>
  <c r="CU301" i="1"/>
  <c r="CU300" i="1"/>
  <c r="CU134" i="1"/>
  <c r="CU135" i="1"/>
  <c r="CU2" i="1"/>
  <c r="CU225" i="1"/>
  <c r="CU74" i="1"/>
  <c r="CU159" i="1"/>
  <c r="CU109" i="1"/>
  <c r="CU111" i="1"/>
  <c r="CU3" i="1"/>
  <c r="CU4" i="1"/>
  <c r="CU115" i="1"/>
  <c r="CU114" i="1"/>
  <c r="CU137" i="1"/>
  <c r="CU10" i="1"/>
  <c r="CU112" i="1"/>
  <c r="CU59" i="1"/>
  <c r="CU60" i="1"/>
  <c r="CU211" i="1"/>
  <c r="CU156" i="1"/>
  <c r="CU138" i="1"/>
  <c r="CU113" i="1"/>
  <c r="CU152" i="1"/>
  <c r="CU306" i="1"/>
  <c r="CU307" i="1"/>
  <c r="CU235" i="1"/>
  <c r="CU183" i="1"/>
  <c r="CU147" i="1"/>
  <c r="CU250" i="1"/>
  <c r="CU251" i="1"/>
  <c r="CU252" i="1"/>
  <c r="CU798" i="1"/>
  <c r="CU192" i="1"/>
  <c r="CU799" i="1"/>
  <c r="CU800" i="1"/>
  <c r="CU153" i="1"/>
  <c r="CU193" i="1"/>
  <c r="CU176" i="1"/>
  <c r="CU71" i="1"/>
  <c r="CU187" i="1"/>
  <c r="CU118" i="1"/>
  <c r="CU120" i="1"/>
  <c r="CU61" i="1"/>
  <c r="CU801" i="1"/>
  <c r="CU58" i="1"/>
  <c r="CU189" i="1"/>
  <c r="CU88" i="1"/>
  <c r="CU130" i="1"/>
  <c r="CU131" i="1"/>
  <c r="CU157" i="1"/>
  <c r="CU802" i="1"/>
  <c r="CU803" i="1"/>
  <c r="CU132" i="1"/>
  <c r="CU133" i="1"/>
  <c r="CU177" i="1"/>
  <c r="CU178" i="1"/>
  <c r="CU179" i="1"/>
  <c r="CU119" i="1"/>
  <c r="CU158" i="1"/>
  <c r="CU92" i="1"/>
  <c r="CU804" i="1"/>
  <c r="CU805" i="1"/>
  <c r="CU806" i="1"/>
  <c r="CU220" i="1"/>
  <c r="CU807" i="1"/>
  <c r="CU808" i="1"/>
  <c r="CU94" i="1"/>
  <c r="CU210" i="1"/>
  <c r="CU809" i="1"/>
  <c r="CU202" i="1"/>
  <c r="CU219" i="1"/>
  <c r="CU168" i="1"/>
  <c r="CU164" i="1"/>
  <c r="CU810" i="1"/>
  <c r="CU166" i="1"/>
  <c r="CU811" i="1"/>
  <c r="CU812" i="1"/>
  <c r="CU813" i="1"/>
  <c r="CU814" i="1"/>
  <c r="CU815" i="1"/>
  <c r="CU816" i="1"/>
  <c r="CU817" i="1"/>
  <c r="CU818" i="1"/>
  <c r="CU819" i="1"/>
  <c r="CU51" i="1"/>
  <c r="CU125" i="1"/>
  <c r="CU229" i="1"/>
  <c r="CU44" i="1"/>
  <c r="CU820" i="1"/>
  <c r="CU821" i="1"/>
  <c r="CU123" i="1"/>
  <c r="CU822" i="1"/>
  <c r="CU823" i="1"/>
  <c r="CU124" i="1"/>
  <c r="CU47" i="1"/>
  <c r="CU867" i="1"/>
  <c r="CU824" i="1"/>
  <c r="CU825" i="1"/>
  <c r="CU150" i="1"/>
  <c r="CU249" i="1"/>
  <c r="CU826" i="1"/>
  <c r="CU154" i="1"/>
  <c r="CU221" i="1"/>
  <c r="CU41" i="1"/>
  <c r="CU49" i="1"/>
  <c r="CU827" i="1"/>
  <c r="CU828" i="1"/>
  <c r="CU222" i="1"/>
  <c r="CU190" i="1"/>
  <c r="CU34" i="1"/>
  <c r="CU829" i="1"/>
  <c r="CU830" i="1"/>
  <c r="CU230" i="1"/>
  <c r="CU831" i="1"/>
  <c r="CU191" i="1"/>
  <c r="CU126" i="1"/>
  <c r="CU122" i="1"/>
  <c r="CU868" i="1"/>
  <c r="CU832" i="1"/>
  <c r="CU45" i="1"/>
  <c r="CU231" i="1"/>
  <c r="CU833" i="1"/>
  <c r="CU48" i="1"/>
  <c r="CU834" i="1"/>
  <c r="CU835" i="1"/>
  <c r="CU836" i="1"/>
  <c r="CU216" i="1"/>
  <c r="CU52" i="1"/>
  <c r="CU107" i="1"/>
  <c r="CU837" i="1"/>
  <c r="CU223" i="1"/>
  <c r="CU838" i="1"/>
  <c r="CU839" i="1"/>
  <c r="CU232" i="1"/>
  <c r="CU840" i="1"/>
  <c r="CU841" i="1"/>
  <c r="CU35" i="1"/>
  <c r="CU842" i="1"/>
  <c r="CU155" i="1"/>
  <c r="CU843" i="1"/>
  <c r="CU844" i="1"/>
  <c r="CU42" i="1"/>
  <c r="CU108" i="1"/>
  <c r="CU224" i="1"/>
  <c r="CU845" i="1"/>
  <c r="CU50" i="1"/>
  <c r="CU846" i="1"/>
  <c r="CU847" i="1"/>
  <c r="CU217" i="1"/>
  <c r="CU848" i="1"/>
  <c r="CU151" i="1"/>
  <c r="CU849" i="1"/>
  <c r="CU869" i="1"/>
  <c r="CU850" i="1"/>
  <c r="CU851" i="1"/>
  <c r="CU870" i="1"/>
  <c r="CU209" i="1"/>
  <c r="CU852" i="1"/>
  <c r="CU270" i="1"/>
  <c r="CU271" i="1"/>
  <c r="CU294" i="1"/>
  <c r="CU296" i="1"/>
  <c r="CU279" i="1"/>
  <c r="CU291" i="1"/>
  <c r="CU853" i="1"/>
  <c r="CU297" i="1"/>
  <c r="CU854" i="1"/>
  <c r="CU298" i="1"/>
  <c r="CU295" i="1"/>
  <c r="CU214" i="1"/>
  <c r="CU180" i="1"/>
  <c r="CU212" i="1"/>
  <c r="CU181" i="1"/>
  <c r="CU239" i="1"/>
  <c r="CU106"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357" i="1"/>
  <c r="CU358" i="1"/>
  <c r="CU359" i="1"/>
  <c r="CU360" i="1"/>
  <c r="CU361" i="1"/>
  <c r="CU362" i="1"/>
  <c r="CU363" i="1"/>
  <c r="CU364" i="1"/>
  <c r="CU365" i="1"/>
  <c r="CU366" i="1"/>
  <c r="CU367" i="1"/>
  <c r="CU368" i="1"/>
  <c r="CU369" i="1"/>
  <c r="CU370" i="1"/>
  <c r="CU371" i="1"/>
  <c r="CU372" i="1"/>
  <c r="CU373" i="1"/>
  <c r="CU374" i="1"/>
  <c r="CU375" i="1"/>
  <c r="CU376" i="1"/>
  <c r="CU377" i="1"/>
  <c r="CU378" i="1"/>
  <c r="CU379" i="1"/>
  <c r="CU380" i="1"/>
  <c r="CU381" i="1"/>
  <c r="CU382" i="1"/>
  <c r="CU383" i="1"/>
  <c r="CU384" i="1"/>
  <c r="CU385" i="1"/>
  <c r="CU386" i="1"/>
  <c r="CU387" i="1"/>
  <c r="CU388" i="1"/>
  <c r="CU389" i="1"/>
  <c r="CU390" i="1"/>
  <c r="CU391" i="1"/>
  <c r="CU392" i="1"/>
  <c r="CU393" i="1"/>
  <c r="CU394" i="1"/>
  <c r="CU395" i="1"/>
  <c r="CU396" i="1"/>
  <c r="CU397" i="1"/>
  <c r="CU398" i="1"/>
  <c r="CU399" i="1"/>
  <c r="CU400" i="1"/>
  <c r="CU401" i="1"/>
  <c r="CU871" i="1"/>
  <c r="CU402" i="1"/>
  <c r="CU403" i="1"/>
  <c r="CU404" i="1"/>
  <c r="CU405" i="1"/>
  <c r="CU406" i="1"/>
  <c r="CU407" i="1"/>
  <c r="CU408" i="1"/>
  <c r="CU872" i="1"/>
  <c r="CU409" i="1"/>
  <c r="CU410" i="1"/>
  <c r="CU411" i="1"/>
  <c r="CU412" i="1"/>
  <c r="CU413" i="1"/>
  <c r="CU414" i="1"/>
  <c r="CU415" i="1"/>
  <c r="CU416" i="1"/>
  <c r="CU417" i="1"/>
  <c r="CU418" i="1"/>
  <c r="CU419" i="1"/>
  <c r="CU420" i="1"/>
  <c r="CU421" i="1"/>
  <c r="CU873" i="1"/>
  <c r="CU422" i="1"/>
  <c r="CU423" i="1"/>
  <c r="CU424" i="1"/>
  <c r="CU425" i="1"/>
  <c r="CU426" i="1"/>
  <c r="CU427" i="1"/>
  <c r="CU428" i="1"/>
  <c r="CU429" i="1"/>
  <c r="CU430" i="1"/>
  <c r="CU431" i="1"/>
  <c r="CU432" i="1"/>
  <c r="CU433" i="1"/>
  <c r="CU434" i="1"/>
  <c r="CU435" i="1"/>
  <c r="CU436" i="1"/>
  <c r="CU437" i="1"/>
  <c r="CU438" i="1"/>
  <c r="CU439" i="1"/>
  <c r="CU440" i="1"/>
  <c r="CU441" i="1"/>
  <c r="CU442" i="1"/>
  <c r="CU443" i="1"/>
  <c r="CU444" i="1"/>
  <c r="CU445" i="1"/>
  <c r="CU446" i="1"/>
  <c r="CU447" i="1"/>
  <c r="CU448" i="1"/>
  <c r="CU449" i="1"/>
  <c r="CU450" i="1"/>
  <c r="CU451" i="1"/>
  <c r="CU452" i="1"/>
  <c r="CU453" i="1"/>
  <c r="CU454" i="1"/>
  <c r="CU455" i="1"/>
  <c r="CU456" i="1"/>
  <c r="CU457" i="1"/>
  <c r="CU458" i="1"/>
  <c r="CU459" i="1"/>
  <c r="CU460" i="1"/>
  <c r="CU461" i="1"/>
  <c r="CU462" i="1"/>
  <c r="CU463" i="1"/>
  <c r="CU464" i="1"/>
  <c r="CU465" i="1"/>
  <c r="CU466" i="1"/>
  <c r="CU467" i="1"/>
  <c r="CU468" i="1"/>
  <c r="CU469" i="1"/>
  <c r="CU470" i="1"/>
  <c r="CU471" i="1"/>
  <c r="CU472" i="1"/>
  <c r="CU473" i="1"/>
  <c r="CU474" i="1"/>
  <c r="CU475" i="1"/>
  <c r="CU476" i="1"/>
  <c r="CU477" i="1"/>
  <c r="CU478" i="1"/>
  <c r="CU479" i="1"/>
  <c r="CU480" i="1"/>
  <c r="CU481" i="1"/>
  <c r="CU482" i="1"/>
  <c r="CU483" i="1"/>
  <c r="CU484" i="1"/>
  <c r="CU485" i="1"/>
  <c r="CU486" i="1"/>
  <c r="CU487" i="1"/>
  <c r="CU488" i="1"/>
  <c r="CU489" i="1"/>
  <c r="CU490" i="1"/>
  <c r="CU491" i="1"/>
  <c r="CU492" i="1"/>
  <c r="CU493" i="1"/>
  <c r="CU494" i="1"/>
  <c r="CU495" i="1"/>
  <c r="CU496" i="1"/>
  <c r="CU497" i="1"/>
  <c r="CU498" i="1"/>
  <c r="CU499" i="1"/>
  <c r="CU500" i="1"/>
  <c r="CU501" i="1"/>
  <c r="CU502" i="1"/>
  <c r="CU503" i="1"/>
  <c r="CU504" i="1"/>
  <c r="CU505" i="1"/>
  <c r="CU506" i="1"/>
  <c r="CU507" i="1"/>
  <c r="CU508" i="1"/>
  <c r="CU509" i="1"/>
  <c r="CU510" i="1"/>
  <c r="CU511" i="1"/>
  <c r="CU512" i="1"/>
  <c r="CU513" i="1"/>
  <c r="CU514" i="1"/>
  <c r="CU515" i="1"/>
  <c r="CU516" i="1"/>
  <c r="CU517" i="1"/>
  <c r="CU518" i="1"/>
  <c r="CU519" i="1"/>
  <c r="CU520" i="1"/>
  <c r="CU521" i="1"/>
  <c r="CU522" i="1"/>
  <c r="CU523" i="1"/>
  <c r="CU524" i="1"/>
  <c r="CU525" i="1"/>
  <c r="CU526" i="1"/>
  <c r="CU527" i="1"/>
  <c r="CU528" i="1"/>
  <c r="CU529" i="1"/>
  <c r="CU530" i="1"/>
  <c r="CU531" i="1"/>
  <c r="CU532" i="1"/>
  <c r="CU533" i="1"/>
  <c r="CU534" i="1"/>
  <c r="CU535" i="1"/>
  <c r="CU536" i="1"/>
  <c r="CU537" i="1"/>
  <c r="CU538" i="1"/>
  <c r="CU539" i="1"/>
  <c r="CU540" i="1"/>
  <c r="CU541" i="1"/>
  <c r="CU542" i="1"/>
  <c r="CU543" i="1"/>
  <c r="CU544" i="1"/>
  <c r="CU545" i="1"/>
  <c r="CU546" i="1"/>
  <c r="CU547" i="1"/>
  <c r="CU548" i="1"/>
  <c r="CU549" i="1"/>
  <c r="CU550" i="1"/>
  <c r="CU551" i="1"/>
  <c r="CU552" i="1"/>
  <c r="CU553" i="1"/>
  <c r="CU128" i="1"/>
  <c r="CU554" i="1"/>
  <c r="CU555" i="1"/>
  <c r="CU556" i="1"/>
  <c r="CU557" i="1"/>
  <c r="CU558" i="1"/>
  <c r="CU559" i="1"/>
  <c r="CU560" i="1"/>
  <c r="CU561" i="1"/>
  <c r="CU562" i="1"/>
  <c r="CU563" i="1"/>
  <c r="CU564" i="1"/>
  <c r="CU565" i="1"/>
  <c r="CU566" i="1"/>
  <c r="CU567" i="1"/>
  <c r="CU568" i="1"/>
  <c r="CU569" i="1"/>
  <c r="CU570" i="1"/>
  <c r="CU571" i="1"/>
  <c r="CU572" i="1"/>
  <c r="CU573" i="1"/>
  <c r="CU574" i="1"/>
  <c r="CU575" i="1"/>
  <c r="CU576" i="1"/>
  <c r="CU577" i="1"/>
  <c r="CU578" i="1"/>
  <c r="CU579" i="1"/>
  <c r="CU580" i="1"/>
  <c r="CU581" i="1"/>
  <c r="CU582" i="1"/>
  <c r="CU583" i="1"/>
  <c r="CU584" i="1"/>
  <c r="CU585" i="1"/>
  <c r="CU586" i="1"/>
  <c r="CU587" i="1"/>
  <c r="CU588" i="1"/>
  <c r="CU589" i="1"/>
  <c r="CU590" i="1"/>
  <c r="CU591" i="1"/>
  <c r="CU592" i="1"/>
  <c r="CU593" i="1"/>
  <c r="CU594" i="1"/>
  <c r="CU595" i="1"/>
  <c r="CU596" i="1"/>
  <c r="CU597" i="1"/>
  <c r="CU598" i="1"/>
  <c r="CU599" i="1"/>
  <c r="CU600" i="1"/>
  <c r="CU601" i="1"/>
  <c r="CU602" i="1"/>
  <c r="CU603" i="1"/>
  <c r="CU604" i="1"/>
  <c r="CU605" i="1"/>
  <c r="CU606" i="1"/>
  <c r="CU607" i="1"/>
  <c r="CU608" i="1"/>
  <c r="CU609" i="1"/>
  <c r="CU610" i="1"/>
  <c r="CU611" i="1"/>
  <c r="CU165" i="1"/>
  <c r="CU167" i="1"/>
  <c r="CU169" i="1"/>
  <c r="CU612" i="1"/>
  <c r="CU613" i="1"/>
  <c r="CU614" i="1"/>
  <c r="CU615" i="1"/>
  <c r="CU616" i="1"/>
  <c r="CU617" i="1"/>
  <c r="CU618" i="1"/>
  <c r="CU619" i="1"/>
  <c r="CU620" i="1"/>
  <c r="CU621" i="1"/>
  <c r="CU622" i="1"/>
  <c r="CU623" i="1"/>
  <c r="CU624" i="1"/>
  <c r="CU625" i="1"/>
  <c r="CU626" i="1"/>
  <c r="CU627" i="1"/>
  <c r="CU628" i="1"/>
  <c r="CU629" i="1"/>
  <c r="CU630" i="1"/>
  <c r="CU631" i="1"/>
  <c r="CU632" i="1"/>
  <c r="CU633" i="1"/>
  <c r="CU634" i="1"/>
  <c r="CU635" i="1"/>
  <c r="CU636" i="1"/>
  <c r="CU637" i="1"/>
  <c r="CU638" i="1"/>
  <c r="CU639" i="1"/>
  <c r="CU640" i="1"/>
  <c r="CU641" i="1"/>
  <c r="CU642" i="1"/>
  <c r="CU643" i="1"/>
  <c r="CU644" i="1"/>
  <c r="CU645" i="1"/>
  <c r="CU646" i="1"/>
  <c r="CU647" i="1"/>
  <c r="CU648" i="1"/>
  <c r="CU649" i="1"/>
  <c r="CU650" i="1"/>
  <c r="CU651" i="1"/>
  <c r="CU652" i="1"/>
  <c r="CU653" i="1"/>
  <c r="CU654" i="1"/>
  <c r="CU655" i="1"/>
  <c r="CU656" i="1"/>
  <c r="CU657" i="1"/>
  <c r="CU658" i="1"/>
  <c r="CU659" i="1"/>
  <c r="CU660" i="1"/>
  <c r="CU661" i="1"/>
  <c r="CU662" i="1"/>
  <c r="CU663" i="1"/>
  <c r="CX244" i="1"/>
  <c r="CX238" i="1"/>
  <c r="CX243" i="1"/>
  <c r="CX90" i="1"/>
  <c r="CX241" i="1"/>
  <c r="CX237" i="1"/>
  <c r="CX54" i="1"/>
  <c r="CX228" i="1"/>
  <c r="CX116" i="1"/>
  <c r="CX786" i="1"/>
  <c r="CX787" i="1"/>
  <c r="CX788" i="1"/>
  <c r="CX789" i="1"/>
  <c r="CX790" i="1"/>
  <c r="CX791" i="1"/>
  <c r="CX149" i="1"/>
  <c r="CX234" i="1"/>
  <c r="CX792" i="1"/>
  <c r="CX31" i="1"/>
  <c r="CX793" i="1"/>
  <c r="CX794" i="1"/>
  <c r="CX162" i="1"/>
  <c r="CX79" i="1"/>
  <c r="CX25" i="1"/>
  <c r="CX163" i="1"/>
  <c r="CX28" i="1"/>
  <c r="CX26" i="1"/>
  <c r="CX795" i="1"/>
  <c r="CX12" i="1"/>
  <c r="CX63" i="1"/>
  <c r="CX27" i="1"/>
  <c r="CX796" i="1"/>
  <c r="CX65" i="1"/>
  <c r="CX16" i="1"/>
  <c r="CX39" i="1"/>
  <c r="CX797" i="1"/>
  <c r="CX66" i="1"/>
  <c r="CX38" i="1"/>
  <c r="CX69" i="1"/>
  <c r="CX64" i="1"/>
  <c r="CX40" i="1"/>
  <c r="CX67" i="1"/>
  <c r="CX68" i="1"/>
  <c r="CX70" i="1"/>
  <c r="CX170" i="1"/>
  <c r="CX299" i="1"/>
  <c r="CX864" i="1"/>
  <c r="CX865" i="1"/>
  <c r="CX866" i="1"/>
  <c r="CX301" i="1"/>
  <c r="CX300" i="1"/>
  <c r="CX134" i="1"/>
  <c r="CX135" i="1"/>
  <c r="CX2" i="1"/>
  <c r="CX225" i="1"/>
  <c r="CX74" i="1"/>
  <c r="CX159" i="1"/>
  <c r="CX109" i="1"/>
  <c r="CX111" i="1"/>
  <c r="CX3" i="1"/>
  <c r="CX4" i="1"/>
  <c r="CX115" i="1"/>
  <c r="CX114" i="1"/>
  <c r="CX137" i="1"/>
  <c r="CX10" i="1"/>
  <c r="CX112" i="1"/>
  <c r="CX59" i="1"/>
  <c r="CX60" i="1"/>
  <c r="CX211" i="1"/>
  <c r="CX156" i="1"/>
  <c r="CX138" i="1"/>
  <c r="CX113" i="1"/>
  <c r="CX152" i="1"/>
  <c r="CX306" i="1"/>
  <c r="CX307" i="1"/>
  <c r="CX235" i="1"/>
  <c r="CX183" i="1"/>
  <c r="CX147" i="1"/>
  <c r="CX250" i="1"/>
  <c r="CX251" i="1"/>
  <c r="CX252" i="1"/>
  <c r="CX798" i="1"/>
  <c r="CX192" i="1"/>
  <c r="CX799" i="1"/>
  <c r="CX800" i="1"/>
  <c r="CX153" i="1"/>
  <c r="CX193" i="1"/>
  <c r="CX176" i="1"/>
  <c r="CX71" i="1"/>
  <c r="CX187" i="1"/>
  <c r="CX118" i="1"/>
  <c r="CX120" i="1"/>
  <c r="CX61" i="1"/>
  <c r="CX801" i="1"/>
  <c r="CX58" i="1"/>
  <c r="CX189" i="1"/>
  <c r="CX88" i="1"/>
  <c r="CX130" i="1"/>
  <c r="CX131" i="1"/>
  <c r="CX157" i="1"/>
  <c r="CX802" i="1"/>
  <c r="CX803" i="1"/>
  <c r="CX132" i="1"/>
  <c r="CX133" i="1"/>
  <c r="CX177" i="1"/>
  <c r="CX178" i="1"/>
  <c r="CX179" i="1"/>
  <c r="CX119" i="1"/>
  <c r="CX158" i="1"/>
  <c r="CX92" i="1"/>
  <c r="CX804" i="1"/>
  <c r="CX805" i="1"/>
  <c r="CX806" i="1"/>
  <c r="CX220" i="1"/>
  <c r="CX807" i="1"/>
  <c r="CX808" i="1"/>
  <c r="CX94" i="1"/>
  <c r="CX210" i="1"/>
  <c r="CX809" i="1"/>
  <c r="CX202" i="1"/>
  <c r="CX219" i="1"/>
  <c r="CX168" i="1"/>
  <c r="CX164" i="1"/>
  <c r="CX810" i="1"/>
  <c r="CX166" i="1"/>
  <c r="CX811" i="1"/>
  <c r="CX812" i="1"/>
  <c r="CX813" i="1"/>
  <c r="CX814" i="1"/>
  <c r="CX815" i="1"/>
  <c r="CX816" i="1"/>
  <c r="CX817" i="1"/>
  <c r="CX818" i="1"/>
  <c r="CX819" i="1"/>
  <c r="CX51" i="1"/>
  <c r="CX125" i="1"/>
  <c r="CX229" i="1"/>
  <c r="CX44" i="1"/>
  <c r="CX820" i="1"/>
  <c r="CX821" i="1"/>
  <c r="CX123" i="1"/>
  <c r="CX822" i="1"/>
  <c r="CX823" i="1"/>
  <c r="CX124" i="1"/>
  <c r="CX47" i="1"/>
  <c r="CX867" i="1"/>
  <c r="CX824" i="1"/>
  <c r="CX825" i="1"/>
  <c r="CX150" i="1"/>
  <c r="CX249" i="1"/>
  <c r="CX826" i="1"/>
  <c r="CX154" i="1"/>
  <c r="CX221" i="1"/>
  <c r="CX41" i="1"/>
  <c r="CX49" i="1"/>
  <c r="CX827" i="1"/>
  <c r="CX828" i="1"/>
  <c r="CX222" i="1"/>
  <c r="CX190" i="1"/>
  <c r="CX34" i="1"/>
  <c r="CX829" i="1"/>
  <c r="CX830" i="1"/>
  <c r="CX230" i="1"/>
  <c r="CX831" i="1"/>
  <c r="CX191" i="1"/>
  <c r="CX126" i="1"/>
  <c r="CX122" i="1"/>
  <c r="CX868" i="1"/>
  <c r="CX832" i="1"/>
  <c r="CX45" i="1"/>
  <c r="CX231" i="1"/>
  <c r="CX833" i="1"/>
  <c r="CX48" i="1"/>
  <c r="CX834" i="1"/>
  <c r="CX835" i="1"/>
  <c r="CX836" i="1"/>
  <c r="CX216" i="1"/>
  <c r="CX52" i="1"/>
  <c r="CX107" i="1"/>
  <c r="CX837" i="1"/>
  <c r="CX223" i="1"/>
  <c r="CX838" i="1"/>
  <c r="CX839" i="1"/>
  <c r="CX232" i="1"/>
  <c r="CX840" i="1"/>
  <c r="CX841" i="1"/>
  <c r="CX35" i="1"/>
  <c r="CX842" i="1"/>
  <c r="CX155" i="1"/>
  <c r="CX843" i="1"/>
  <c r="CX844" i="1"/>
  <c r="CX42" i="1"/>
  <c r="CX108" i="1"/>
  <c r="CX224" i="1"/>
  <c r="CX845" i="1"/>
  <c r="CX50" i="1"/>
  <c r="CX846" i="1"/>
  <c r="CX847" i="1"/>
  <c r="CX217" i="1"/>
  <c r="CX848" i="1"/>
  <c r="CX151" i="1"/>
  <c r="CX849" i="1"/>
  <c r="CX869" i="1"/>
  <c r="CX850" i="1"/>
  <c r="CX851" i="1"/>
  <c r="CX870" i="1"/>
  <c r="CX209" i="1"/>
  <c r="CX852" i="1"/>
  <c r="CX270" i="1"/>
  <c r="CX271" i="1"/>
  <c r="CX294" i="1"/>
  <c r="CX296" i="1"/>
  <c r="CX279" i="1"/>
  <c r="CX291" i="1"/>
  <c r="CX853" i="1"/>
  <c r="CX297" i="1"/>
  <c r="CX854" i="1"/>
  <c r="CX298" i="1"/>
  <c r="CX295" i="1"/>
  <c r="CX214" i="1"/>
  <c r="CX180" i="1"/>
  <c r="CX212" i="1"/>
  <c r="CX181" i="1"/>
  <c r="CX239" i="1"/>
  <c r="CX106"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871" i="1"/>
  <c r="CX402" i="1"/>
  <c r="CX403" i="1"/>
  <c r="CX404" i="1"/>
  <c r="CX405" i="1"/>
  <c r="CX406" i="1"/>
  <c r="CX407" i="1"/>
  <c r="CX408" i="1"/>
  <c r="CX872" i="1"/>
  <c r="CX409" i="1"/>
  <c r="CX410" i="1"/>
  <c r="CX411" i="1"/>
  <c r="CX412" i="1"/>
  <c r="CX413" i="1"/>
  <c r="CX414" i="1"/>
  <c r="CX415" i="1"/>
  <c r="CX416" i="1"/>
  <c r="CX417" i="1"/>
  <c r="CX418" i="1"/>
  <c r="CX419" i="1"/>
  <c r="CX420" i="1"/>
  <c r="CX421" i="1"/>
  <c r="CX873"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128"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165" i="1"/>
  <c r="CX167" i="1"/>
  <c r="CX169"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A125" i="5" a="1"/>
  <c r="A125" i="5" s="1"/>
  <c r="D7" i="2"/>
  <c r="D13" i="2" a="1"/>
  <c r="D13" i="2" s="1"/>
  <c r="D9" i="2"/>
  <c r="G15" i="2"/>
  <c r="F15" i="2"/>
  <c r="E15" i="2"/>
  <c r="D12" i="2"/>
  <c r="CJ268" i="1"/>
  <c r="CK268" i="1"/>
  <c r="CL268" i="1" s="1"/>
  <c r="CM268" i="1"/>
  <c r="CJ667" i="1"/>
  <c r="CK667" i="1"/>
  <c r="CL667" i="1" s="1"/>
  <c r="CM667" i="1"/>
  <c r="CJ261" i="1"/>
  <c r="CK261" i="1"/>
  <c r="CL261" i="1" s="1"/>
  <c r="CM261" i="1"/>
  <c r="CJ668" i="1"/>
  <c r="CK668" i="1"/>
  <c r="CL668" i="1" s="1"/>
  <c r="CM668" i="1"/>
  <c r="CJ258" i="1"/>
  <c r="CK258" i="1"/>
  <c r="CL258" i="1" s="1"/>
  <c r="CM258" i="1"/>
  <c r="CJ259" i="1"/>
  <c r="CK259" i="1"/>
  <c r="CL259" i="1" s="1"/>
  <c r="CM259" i="1"/>
  <c r="CJ669" i="1"/>
  <c r="CK669" i="1"/>
  <c r="CL669" i="1" s="1"/>
  <c r="CM669" i="1"/>
  <c r="CJ264" i="1"/>
  <c r="CK264" i="1"/>
  <c r="CL264" i="1" s="1"/>
  <c r="CM264" i="1"/>
  <c r="CJ267" i="1"/>
  <c r="CK267" i="1"/>
  <c r="CL267" i="1" s="1"/>
  <c r="CM267" i="1"/>
  <c r="CJ262" i="1"/>
  <c r="CK262" i="1"/>
  <c r="CL262" i="1" s="1"/>
  <c r="CM262" i="1"/>
  <c r="CJ256" i="1"/>
  <c r="CK256" i="1"/>
  <c r="CL256" i="1" s="1"/>
  <c r="CM256" i="1"/>
  <c r="CJ257" i="1"/>
  <c r="CK257" i="1"/>
  <c r="CL257" i="1" s="1"/>
  <c r="CM257" i="1"/>
  <c r="CJ263" i="1"/>
  <c r="CK263" i="1"/>
  <c r="CL263" i="1" s="1"/>
  <c r="CM263" i="1"/>
  <c r="CJ260" i="1"/>
  <c r="CK260" i="1"/>
  <c r="CL260" i="1" s="1"/>
  <c r="CM260" i="1"/>
  <c r="CJ274" i="1"/>
  <c r="CK274" i="1"/>
  <c r="CL274" i="1" s="1"/>
  <c r="CM274" i="1"/>
  <c r="CJ226" i="1"/>
  <c r="CK226" i="1"/>
  <c r="CL226" i="1" s="1"/>
  <c r="CM226" i="1"/>
  <c r="CJ275" i="1"/>
  <c r="CK275" i="1"/>
  <c r="CL275" i="1" s="1"/>
  <c r="CM275" i="1"/>
  <c r="CJ227" i="1"/>
  <c r="CK227" i="1"/>
  <c r="CL227" i="1" s="1"/>
  <c r="CM227" i="1"/>
  <c r="CJ62" i="1"/>
  <c r="CK62" i="1"/>
  <c r="CL62" i="1" s="1"/>
  <c r="CM62" i="1"/>
  <c r="CJ670" i="1"/>
  <c r="CK670" i="1"/>
  <c r="CL670" i="1" s="1"/>
  <c r="CM670" i="1"/>
  <c r="CJ671" i="1"/>
  <c r="CK671" i="1"/>
  <c r="CL671" i="1" s="1"/>
  <c r="CM671" i="1"/>
  <c r="CJ78" i="1"/>
  <c r="CK78" i="1"/>
  <c r="CL78" i="1" s="1"/>
  <c r="CM78" i="1"/>
  <c r="CJ293" i="1"/>
  <c r="CK293" i="1"/>
  <c r="CL293" i="1" s="1"/>
  <c r="CM293" i="1"/>
  <c r="CJ43" i="1"/>
  <c r="CK43" i="1"/>
  <c r="CL43" i="1"/>
  <c r="CM43" i="1"/>
  <c r="CJ23" i="1"/>
  <c r="CK23" i="1"/>
  <c r="CL23" i="1" s="1"/>
  <c r="CM23" i="1"/>
  <c r="CJ278" i="1"/>
  <c r="CK278" i="1"/>
  <c r="CL278" i="1" s="1"/>
  <c r="CM278" i="1"/>
  <c r="CJ672" i="1"/>
  <c r="CK672" i="1"/>
  <c r="CL672" i="1" s="1"/>
  <c r="CM672" i="1"/>
  <c r="CJ17" i="1"/>
  <c r="CK17" i="1"/>
  <c r="CL17" i="1"/>
  <c r="CM17" i="1"/>
  <c r="CJ673" i="1"/>
  <c r="CK673" i="1"/>
  <c r="CL673" i="1" s="1"/>
  <c r="CM673" i="1"/>
  <c r="CJ184" i="1"/>
  <c r="CK184" i="1"/>
  <c r="CL184" i="1" s="1"/>
  <c r="CM184" i="1"/>
  <c r="CJ292" i="1"/>
  <c r="CK292" i="1"/>
  <c r="CL292" i="1" s="1"/>
  <c r="CM292" i="1"/>
  <c r="CJ674" i="1"/>
  <c r="CK674" i="1"/>
  <c r="CL674" i="1" s="1"/>
  <c r="CM674" i="1"/>
  <c r="CJ675" i="1"/>
  <c r="CK675" i="1"/>
  <c r="CL675" i="1" s="1"/>
  <c r="CM675" i="1"/>
  <c r="CJ676" i="1"/>
  <c r="CK676" i="1"/>
  <c r="CL676" i="1" s="1"/>
  <c r="CM676" i="1"/>
  <c r="CJ677" i="1"/>
  <c r="CK677" i="1"/>
  <c r="CL677" i="1" s="1"/>
  <c r="CM677" i="1"/>
  <c r="CJ265" i="1"/>
  <c r="CK265" i="1"/>
  <c r="CL265" i="1" s="1"/>
  <c r="CM265" i="1"/>
  <c r="CJ266" i="1"/>
  <c r="CK266" i="1"/>
  <c r="CL266" i="1" s="1"/>
  <c r="CM266" i="1"/>
  <c r="CJ678" i="1"/>
  <c r="CK678" i="1"/>
  <c r="CL678" i="1" s="1"/>
  <c r="CM678" i="1"/>
  <c r="CJ200" i="1"/>
  <c r="CK200" i="1"/>
  <c r="CL200" i="1" s="1"/>
  <c r="CM200" i="1"/>
  <c r="CJ117" i="1"/>
  <c r="CK117" i="1"/>
  <c r="CL117" i="1" s="1"/>
  <c r="CM117" i="1"/>
  <c r="CJ208" i="1"/>
  <c r="CK208" i="1"/>
  <c r="CL208" i="1"/>
  <c r="CM208" i="1"/>
  <c r="CJ207" i="1"/>
  <c r="CK207" i="1"/>
  <c r="CL207" i="1"/>
  <c r="CM207" i="1"/>
  <c r="CJ97" i="1"/>
  <c r="CK97" i="1"/>
  <c r="CL97" i="1" s="1"/>
  <c r="CM97" i="1"/>
  <c r="CJ98" i="1"/>
  <c r="CK98" i="1"/>
  <c r="CL98" i="1"/>
  <c r="CM98" i="1"/>
  <c r="CJ99" i="1"/>
  <c r="CK99" i="1"/>
  <c r="CL99" i="1"/>
  <c r="CM99" i="1"/>
  <c r="CJ100" i="1"/>
  <c r="CK100" i="1"/>
  <c r="CL100" i="1" s="1"/>
  <c r="CM100" i="1"/>
  <c r="CJ186" i="1"/>
  <c r="CK186" i="1"/>
  <c r="CL186" i="1"/>
  <c r="CM186" i="1"/>
  <c r="CJ101" i="1"/>
  <c r="CK101" i="1"/>
  <c r="CL101" i="1"/>
  <c r="CM101" i="1"/>
  <c r="CJ102" i="1"/>
  <c r="CK102" i="1"/>
  <c r="CL102" i="1" s="1"/>
  <c r="CM102" i="1"/>
  <c r="CJ103" i="1"/>
  <c r="CK103" i="1"/>
  <c r="CL103" i="1" s="1"/>
  <c r="CM103" i="1"/>
  <c r="CJ679" i="1"/>
  <c r="CK679" i="1"/>
  <c r="CL679" i="1" s="1"/>
  <c r="CM679" i="1"/>
  <c r="CJ856" i="1"/>
  <c r="CK856" i="1"/>
  <c r="CL856" i="1" s="1"/>
  <c r="CM856" i="1"/>
  <c r="CJ104" i="1"/>
  <c r="CK104" i="1"/>
  <c r="CL104" i="1"/>
  <c r="CM104" i="1"/>
  <c r="CJ93" i="1"/>
  <c r="CK93" i="1"/>
  <c r="CL93" i="1" s="1"/>
  <c r="CM93" i="1"/>
  <c r="CJ105" i="1"/>
  <c r="CK105" i="1"/>
  <c r="CL105" i="1" s="1"/>
  <c r="CM105" i="1"/>
  <c r="CJ194" i="1"/>
  <c r="CK194" i="1"/>
  <c r="CL194" i="1"/>
  <c r="CM194" i="1"/>
  <c r="CJ680" i="1"/>
  <c r="CK680" i="1"/>
  <c r="CL680" i="1" s="1"/>
  <c r="CM680" i="1"/>
  <c r="CJ95" i="1"/>
  <c r="CK95" i="1"/>
  <c r="CL95" i="1" s="1"/>
  <c r="CM95" i="1"/>
  <c r="CJ681" i="1"/>
  <c r="CK681" i="1"/>
  <c r="CL681" i="1" s="1"/>
  <c r="CM681" i="1"/>
  <c r="CJ195" i="1"/>
  <c r="CK195" i="1"/>
  <c r="CL195" i="1" s="1"/>
  <c r="CM195" i="1"/>
  <c r="CJ199" i="1"/>
  <c r="CK199" i="1"/>
  <c r="CL199" i="1" s="1"/>
  <c r="CM199" i="1"/>
  <c r="CJ255" i="1"/>
  <c r="CK255" i="1"/>
  <c r="CL255" i="1" s="1"/>
  <c r="CM255" i="1"/>
  <c r="CJ682" i="1"/>
  <c r="CK682" i="1"/>
  <c r="CL682" i="1" s="1"/>
  <c r="CM682" i="1"/>
  <c r="CJ213" i="1"/>
  <c r="CK213" i="1"/>
  <c r="CL213" i="1" s="1"/>
  <c r="CM213" i="1"/>
  <c r="CJ198" i="1"/>
  <c r="CK198" i="1"/>
  <c r="CL198" i="1" s="1"/>
  <c r="CM198" i="1"/>
  <c r="CJ197" i="1"/>
  <c r="CK197" i="1"/>
  <c r="CL197" i="1" s="1"/>
  <c r="CM197" i="1"/>
  <c r="CJ683" i="1"/>
  <c r="CK683" i="1"/>
  <c r="CL683" i="1" s="1"/>
  <c r="CM683" i="1"/>
  <c r="CJ254" i="1"/>
  <c r="CK254" i="1"/>
  <c r="CL254" i="1" s="1"/>
  <c r="CM254" i="1"/>
  <c r="CJ684" i="1"/>
  <c r="CK684" i="1"/>
  <c r="CL684" i="1" s="1"/>
  <c r="CM684" i="1"/>
  <c r="CJ685" i="1"/>
  <c r="CK685" i="1"/>
  <c r="CL685" i="1" s="1"/>
  <c r="CM685" i="1"/>
  <c r="CJ686" i="1"/>
  <c r="CK686" i="1"/>
  <c r="CL686" i="1" s="1"/>
  <c r="CM686" i="1"/>
  <c r="CJ215" i="1"/>
  <c r="CK215" i="1"/>
  <c r="CL215" i="1" s="1"/>
  <c r="CM215" i="1"/>
  <c r="CJ687" i="1"/>
  <c r="CK687" i="1"/>
  <c r="CL687" i="1" s="1"/>
  <c r="CM687" i="1"/>
  <c r="CJ688" i="1"/>
  <c r="CK688" i="1"/>
  <c r="CL688" i="1" s="1"/>
  <c r="CM688" i="1"/>
  <c r="CJ689" i="1"/>
  <c r="CK689" i="1"/>
  <c r="CL689" i="1" s="1"/>
  <c r="CM689" i="1"/>
  <c r="CJ236" i="1"/>
  <c r="CK236" i="1"/>
  <c r="CL236" i="1" s="1"/>
  <c r="CM236" i="1"/>
  <c r="CJ196" i="1"/>
  <c r="CK196" i="1"/>
  <c r="CL196" i="1" s="1"/>
  <c r="CM196" i="1"/>
  <c r="CJ276" i="1"/>
  <c r="CK276" i="1"/>
  <c r="CL276" i="1" s="1"/>
  <c r="CM276" i="1"/>
  <c r="CJ277" i="1"/>
  <c r="CK277" i="1"/>
  <c r="CL277" i="1" s="1"/>
  <c r="CM277" i="1"/>
  <c r="CJ690" i="1"/>
  <c r="CK690" i="1"/>
  <c r="CL690" i="1" s="1"/>
  <c r="CM690" i="1"/>
  <c r="CJ691" i="1"/>
  <c r="CK691" i="1"/>
  <c r="CL691" i="1" s="1"/>
  <c r="CM691" i="1"/>
  <c r="CJ692" i="1"/>
  <c r="CK692" i="1"/>
  <c r="CL692" i="1" s="1"/>
  <c r="CM692" i="1"/>
  <c r="CJ302" i="1"/>
  <c r="CK302" i="1"/>
  <c r="CL302" i="1"/>
  <c r="CM302" i="1"/>
  <c r="CJ303" i="1"/>
  <c r="CK303" i="1"/>
  <c r="CL303" i="1"/>
  <c r="CM303" i="1"/>
  <c r="CJ121" i="1"/>
  <c r="CK121" i="1"/>
  <c r="CL121" i="1" s="1"/>
  <c r="CM121" i="1"/>
  <c r="CJ46" i="1"/>
  <c r="CK46" i="1"/>
  <c r="CL46" i="1"/>
  <c r="CM46" i="1"/>
  <c r="CJ29" i="1"/>
  <c r="CK29" i="1"/>
  <c r="CL29" i="1"/>
  <c r="CM29" i="1"/>
  <c r="CJ173" i="1"/>
  <c r="CK173" i="1"/>
  <c r="CL173" i="1"/>
  <c r="CM173" i="1"/>
  <c r="CJ693" i="1"/>
  <c r="CK693" i="1"/>
  <c r="CL693" i="1" s="1"/>
  <c r="CM693" i="1"/>
  <c r="CJ857" i="1"/>
  <c r="CK857" i="1"/>
  <c r="CL857" i="1"/>
  <c r="CM857" i="1"/>
  <c r="CJ201" i="1"/>
  <c r="CK201" i="1"/>
  <c r="CL201" i="1" s="1"/>
  <c r="CM201" i="1"/>
  <c r="CJ9" i="1"/>
  <c r="CK9" i="1"/>
  <c r="CL9" i="1" s="1"/>
  <c r="CM9" i="1"/>
  <c r="CJ172" i="1"/>
  <c r="CK172" i="1"/>
  <c r="CL172" i="1"/>
  <c r="CM172" i="1"/>
  <c r="CJ247" i="1"/>
  <c r="CK247" i="1"/>
  <c r="CL247" i="1" s="1"/>
  <c r="CM247" i="1"/>
  <c r="CJ174" i="1"/>
  <c r="CK174" i="1"/>
  <c r="CL174" i="1" s="1"/>
  <c r="CM174" i="1"/>
  <c r="CJ175" i="1"/>
  <c r="CK175" i="1"/>
  <c r="CL175" i="1" s="1"/>
  <c r="CM175" i="1"/>
  <c r="CJ694" i="1"/>
  <c r="CK694" i="1"/>
  <c r="CL694" i="1" s="1"/>
  <c r="CM694" i="1"/>
  <c r="CJ858" i="1"/>
  <c r="CK858" i="1"/>
  <c r="CL858" i="1"/>
  <c r="CM858" i="1"/>
  <c r="CJ695" i="1"/>
  <c r="CK695" i="1"/>
  <c r="CL695" i="1" s="1"/>
  <c r="CM695" i="1"/>
  <c r="CJ859" i="1"/>
  <c r="CK859" i="1"/>
  <c r="CL859" i="1" s="1"/>
  <c r="CM859" i="1"/>
  <c r="CJ860" i="1"/>
  <c r="CK860" i="1"/>
  <c r="CL860" i="1"/>
  <c r="CM860" i="1"/>
  <c r="CJ696" i="1"/>
  <c r="CK696" i="1"/>
  <c r="CL696" i="1" s="1"/>
  <c r="CM696" i="1"/>
  <c r="CJ697" i="1"/>
  <c r="CK697" i="1"/>
  <c r="CL697" i="1" s="1"/>
  <c r="CM697" i="1"/>
  <c r="CJ698" i="1"/>
  <c r="CK698" i="1"/>
  <c r="CL698" i="1" s="1"/>
  <c r="CM698" i="1"/>
  <c r="CJ699" i="1"/>
  <c r="CK699" i="1"/>
  <c r="CL699" i="1" s="1"/>
  <c r="CM699" i="1"/>
  <c r="CJ700" i="1"/>
  <c r="CK700" i="1"/>
  <c r="CL700" i="1" s="1"/>
  <c r="CM700" i="1"/>
  <c r="CJ139" i="1"/>
  <c r="CK139" i="1"/>
  <c r="CL139" i="1" s="1"/>
  <c r="CM139" i="1"/>
  <c r="CJ248" i="1"/>
  <c r="CK248" i="1"/>
  <c r="CL248" i="1" s="1"/>
  <c r="CM248" i="1"/>
  <c r="CJ701" i="1"/>
  <c r="CK701" i="1"/>
  <c r="CL701" i="1" s="1"/>
  <c r="CM701" i="1"/>
  <c r="CJ171" i="1"/>
  <c r="CK171" i="1"/>
  <c r="CL171" i="1" s="1"/>
  <c r="CM171" i="1"/>
  <c r="CJ702" i="1"/>
  <c r="CK702" i="1"/>
  <c r="CL702" i="1" s="1"/>
  <c r="CM702" i="1"/>
  <c r="CJ703" i="1"/>
  <c r="CK703" i="1"/>
  <c r="CL703" i="1" s="1"/>
  <c r="CM703" i="1"/>
  <c r="CJ861" i="1"/>
  <c r="CK861" i="1"/>
  <c r="CL861" i="1"/>
  <c r="CM861" i="1"/>
  <c r="CJ704" i="1"/>
  <c r="CK704" i="1"/>
  <c r="CL704" i="1" s="1"/>
  <c r="CM704" i="1"/>
  <c r="CJ80" i="1"/>
  <c r="CK80" i="1"/>
  <c r="CL80" i="1" s="1"/>
  <c r="CM80" i="1"/>
  <c r="CJ55" i="1"/>
  <c r="CK55" i="1"/>
  <c r="CL55" i="1"/>
  <c r="CM55" i="1"/>
  <c r="CJ56" i="1"/>
  <c r="CK56" i="1"/>
  <c r="CL56" i="1"/>
  <c r="CM56" i="1"/>
  <c r="CJ81" i="1"/>
  <c r="CK81" i="1"/>
  <c r="CL81" i="1" s="1"/>
  <c r="CM81" i="1"/>
  <c r="CJ705" i="1"/>
  <c r="CK705" i="1"/>
  <c r="CL705" i="1" s="1"/>
  <c r="CM705" i="1"/>
  <c r="CJ706" i="1"/>
  <c r="CK706" i="1"/>
  <c r="CL706" i="1" s="1"/>
  <c r="CM706" i="1"/>
  <c r="CJ707" i="1"/>
  <c r="CK707" i="1"/>
  <c r="CL707" i="1" s="1"/>
  <c r="CM707" i="1"/>
  <c r="CJ708" i="1"/>
  <c r="CK708" i="1"/>
  <c r="CL708" i="1" s="1"/>
  <c r="CM708" i="1"/>
  <c r="CJ709" i="1"/>
  <c r="CK709" i="1"/>
  <c r="CL709" i="1" s="1"/>
  <c r="CM709" i="1"/>
  <c r="CJ710" i="1"/>
  <c r="CK710" i="1"/>
  <c r="CL710" i="1" s="1"/>
  <c r="CM710" i="1"/>
  <c r="CJ711" i="1"/>
  <c r="CK711" i="1"/>
  <c r="CL711" i="1" s="1"/>
  <c r="CM711" i="1"/>
  <c r="CJ712" i="1"/>
  <c r="CK712" i="1"/>
  <c r="CL712" i="1" s="1"/>
  <c r="CM712" i="1"/>
  <c r="CJ713" i="1"/>
  <c r="CK713" i="1"/>
  <c r="CL713" i="1" s="1"/>
  <c r="CM713" i="1"/>
  <c r="CJ714" i="1"/>
  <c r="CK714" i="1"/>
  <c r="CL714" i="1" s="1"/>
  <c r="CM714" i="1"/>
  <c r="CJ715" i="1"/>
  <c r="CK715" i="1"/>
  <c r="CL715" i="1" s="1"/>
  <c r="CM715" i="1"/>
  <c r="CJ716" i="1"/>
  <c r="CK716" i="1"/>
  <c r="CL716" i="1" s="1"/>
  <c r="CM716" i="1"/>
  <c r="CJ75" i="1"/>
  <c r="CK75" i="1"/>
  <c r="CL75" i="1"/>
  <c r="CM75" i="1"/>
  <c r="CJ76" i="1"/>
  <c r="CK76" i="1"/>
  <c r="CL76" i="1"/>
  <c r="CM76" i="1"/>
  <c r="CJ77" i="1"/>
  <c r="CK77" i="1"/>
  <c r="CL77" i="1"/>
  <c r="CM77" i="1"/>
  <c r="CJ253" i="1"/>
  <c r="CK253" i="1"/>
  <c r="CL253" i="1" s="1"/>
  <c r="CM253" i="1"/>
  <c r="CJ717" i="1"/>
  <c r="CK717" i="1"/>
  <c r="CL717" i="1" s="1"/>
  <c r="CM717" i="1"/>
  <c r="CJ718" i="1"/>
  <c r="CK718" i="1"/>
  <c r="CL718" i="1" s="1"/>
  <c r="CM718" i="1"/>
  <c r="CJ218" i="1"/>
  <c r="CK218" i="1"/>
  <c r="CL218" i="1" s="1"/>
  <c r="CM218" i="1"/>
  <c r="CJ141" i="1"/>
  <c r="CK141" i="1"/>
  <c r="CL141" i="1" s="1"/>
  <c r="CM141" i="1"/>
  <c r="CJ719" i="1"/>
  <c r="CK719" i="1"/>
  <c r="CL719" i="1" s="1"/>
  <c r="CM719" i="1"/>
  <c r="CJ720" i="1"/>
  <c r="CK720" i="1"/>
  <c r="CL720" i="1" s="1"/>
  <c r="CM720" i="1"/>
  <c r="CJ721" i="1"/>
  <c r="CK721" i="1"/>
  <c r="CL721" i="1" s="1"/>
  <c r="CM721" i="1"/>
  <c r="CJ722" i="1"/>
  <c r="CK722" i="1"/>
  <c r="CL722" i="1" s="1"/>
  <c r="CM722" i="1"/>
  <c r="CJ723" i="1"/>
  <c r="CK723" i="1"/>
  <c r="CL723" i="1" s="1"/>
  <c r="CM723" i="1"/>
  <c r="CJ20" i="1"/>
  <c r="CK20" i="1"/>
  <c r="CL20" i="1"/>
  <c r="CM20" i="1"/>
  <c r="CJ32" i="1"/>
  <c r="CK32" i="1"/>
  <c r="CL32" i="1"/>
  <c r="CM32" i="1"/>
  <c r="CJ724" i="1"/>
  <c r="CK724" i="1"/>
  <c r="CL724" i="1" s="1"/>
  <c r="CM724" i="1"/>
  <c r="CJ14" i="1"/>
  <c r="CK14" i="1"/>
  <c r="CL14" i="1"/>
  <c r="CM14" i="1"/>
  <c r="CJ13" i="1"/>
  <c r="CK13" i="1"/>
  <c r="CL13" i="1"/>
  <c r="CM13" i="1"/>
  <c r="CJ72" i="1"/>
  <c r="CK72" i="1"/>
  <c r="CL72" i="1" s="1"/>
  <c r="CM72" i="1"/>
  <c r="CJ725" i="1"/>
  <c r="CK725" i="1"/>
  <c r="CL725" i="1" s="1"/>
  <c r="CM725" i="1"/>
  <c r="CJ269" i="1"/>
  <c r="CK269" i="1"/>
  <c r="CL269" i="1" s="1"/>
  <c r="CM269" i="1"/>
  <c r="CJ73" i="1"/>
  <c r="CK73" i="1"/>
  <c r="CL73" i="1" s="1"/>
  <c r="CM73" i="1"/>
  <c r="CJ726" i="1"/>
  <c r="CK726" i="1"/>
  <c r="CL726" i="1" s="1"/>
  <c r="CM726" i="1"/>
  <c r="CJ304" i="1"/>
  <c r="CK304" i="1"/>
  <c r="CL304" i="1"/>
  <c r="CM304" i="1"/>
  <c r="CJ305" i="1"/>
  <c r="CK305" i="1"/>
  <c r="CL305" i="1"/>
  <c r="CM305" i="1"/>
  <c r="CJ727" i="1"/>
  <c r="CK727" i="1"/>
  <c r="CL727" i="1" s="1"/>
  <c r="CM727" i="1"/>
  <c r="CJ728" i="1"/>
  <c r="CK728" i="1"/>
  <c r="CL728" i="1" s="1"/>
  <c r="CM728" i="1"/>
  <c r="CJ729" i="1"/>
  <c r="CK729" i="1"/>
  <c r="CL729" i="1" s="1"/>
  <c r="CM729" i="1"/>
  <c r="CJ730" i="1"/>
  <c r="CK730" i="1"/>
  <c r="CL730" i="1" s="1"/>
  <c r="CM730" i="1"/>
  <c r="CJ731" i="1"/>
  <c r="CK731" i="1"/>
  <c r="CL731" i="1" s="1"/>
  <c r="CM731" i="1"/>
  <c r="CJ732" i="1"/>
  <c r="CK732" i="1"/>
  <c r="CL732" i="1" s="1"/>
  <c r="CM732" i="1"/>
  <c r="CJ285" i="1"/>
  <c r="CK285" i="1"/>
  <c r="CL285" i="1" s="1"/>
  <c r="CM285" i="1"/>
  <c r="CJ21" i="1"/>
  <c r="CK21" i="1"/>
  <c r="CL21" i="1"/>
  <c r="CM21" i="1"/>
  <c r="CJ733" i="1"/>
  <c r="CK733" i="1"/>
  <c r="CL733" i="1" s="1"/>
  <c r="CM733" i="1"/>
  <c r="CJ734" i="1"/>
  <c r="CK734" i="1"/>
  <c r="CL734" i="1" s="1"/>
  <c r="CM734" i="1"/>
  <c r="CJ862" i="1"/>
  <c r="CK862" i="1"/>
  <c r="CL862" i="1"/>
  <c r="CM862" i="1"/>
  <c r="CJ735" i="1"/>
  <c r="CK735" i="1"/>
  <c r="CL735" i="1" s="1"/>
  <c r="CM735" i="1"/>
  <c r="CJ146" i="1"/>
  <c r="CK146" i="1"/>
  <c r="CL146" i="1" s="1"/>
  <c r="CM146" i="1"/>
  <c r="CJ143" i="1"/>
  <c r="CK143" i="1"/>
  <c r="CL143" i="1" s="1"/>
  <c r="CM143" i="1"/>
  <c r="CJ290" i="1"/>
  <c r="CK290" i="1"/>
  <c r="CL290" i="1" s="1"/>
  <c r="CM290" i="1"/>
  <c r="CJ736" i="1"/>
  <c r="CK736" i="1"/>
  <c r="CL736" i="1" s="1"/>
  <c r="CM736" i="1"/>
  <c r="CJ144" i="1"/>
  <c r="CK144" i="1"/>
  <c r="CL144" i="1" s="1"/>
  <c r="CM144" i="1"/>
  <c r="CJ142" i="1"/>
  <c r="CK142" i="1"/>
  <c r="CL142" i="1" s="1"/>
  <c r="CM142" i="1"/>
  <c r="CJ737" i="1"/>
  <c r="CK737" i="1"/>
  <c r="CL737" i="1" s="1"/>
  <c r="CM737" i="1"/>
  <c r="CJ738" i="1"/>
  <c r="CK738" i="1"/>
  <c r="CL738" i="1" s="1"/>
  <c r="CM738" i="1"/>
  <c r="CJ739" i="1"/>
  <c r="CK739" i="1"/>
  <c r="CL739" i="1" s="1"/>
  <c r="CM739" i="1"/>
  <c r="CJ740" i="1"/>
  <c r="CK740" i="1"/>
  <c r="CL740" i="1" s="1"/>
  <c r="CM740" i="1"/>
  <c r="CJ145" i="1"/>
  <c r="CK145" i="1"/>
  <c r="CL145" i="1"/>
  <c r="CM145" i="1"/>
  <c r="CJ206" i="1"/>
  <c r="CK206" i="1"/>
  <c r="CL206" i="1" s="1"/>
  <c r="CM206" i="1"/>
  <c r="CJ240" i="1"/>
  <c r="CK240" i="1"/>
  <c r="CL240" i="1" s="1"/>
  <c r="CM240" i="1"/>
  <c r="CJ185" i="1"/>
  <c r="CK185" i="1"/>
  <c r="CL185" i="1" s="1"/>
  <c r="CM185" i="1"/>
  <c r="CJ91" i="1"/>
  <c r="CK91" i="1"/>
  <c r="CL91" i="1" s="1"/>
  <c r="CM91" i="1"/>
  <c r="CJ741" i="1"/>
  <c r="CK741" i="1"/>
  <c r="CL741" i="1" s="1"/>
  <c r="CM741" i="1"/>
  <c r="CJ246" i="1"/>
  <c r="CK246" i="1"/>
  <c r="CL246" i="1" s="1"/>
  <c r="CM246" i="1"/>
  <c r="CJ742" i="1"/>
  <c r="CK742" i="1"/>
  <c r="CL742" i="1" s="1"/>
  <c r="CM742" i="1"/>
  <c r="CJ743" i="1"/>
  <c r="CK743" i="1"/>
  <c r="CL743" i="1" s="1"/>
  <c r="CM743" i="1"/>
  <c r="CJ233" i="1"/>
  <c r="CK233" i="1"/>
  <c r="CL233" i="1" s="1"/>
  <c r="CM233" i="1"/>
  <c r="CJ744" i="1"/>
  <c r="CK744" i="1"/>
  <c r="CL744" i="1" s="1"/>
  <c r="CM744" i="1"/>
  <c r="CJ745" i="1"/>
  <c r="CK745" i="1"/>
  <c r="CL745" i="1" s="1"/>
  <c r="CM745" i="1"/>
  <c r="CJ746" i="1"/>
  <c r="CK746" i="1"/>
  <c r="CL746" i="1" s="1"/>
  <c r="CM746" i="1"/>
  <c r="CJ747" i="1"/>
  <c r="CK747" i="1"/>
  <c r="CL747" i="1" s="1"/>
  <c r="CM747" i="1"/>
  <c r="CJ748" i="1"/>
  <c r="CK748" i="1"/>
  <c r="CL748" i="1" s="1"/>
  <c r="CM748" i="1"/>
  <c r="CJ749" i="1"/>
  <c r="CK749" i="1"/>
  <c r="CL749" i="1" s="1"/>
  <c r="CM749" i="1"/>
  <c r="CJ750" i="1"/>
  <c r="CK750" i="1"/>
  <c r="CL750" i="1" s="1"/>
  <c r="CM750" i="1"/>
  <c r="CJ751" i="1"/>
  <c r="CK751" i="1"/>
  <c r="CL751" i="1" s="1"/>
  <c r="CM751" i="1"/>
  <c r="CJ752" i="1"/>
  <c r="CK752" i="1"/>
  <c r="CL752" i="1" s="1"/>
  <c r="CM752" i="1"/>
  <c r="CJ753" i="1"/>
  <c r="CK753" i="1"/>
  <c r="CL753" i="1" s="1"/>
  <c r="CM753" i="1"/>
  <c r="CJ754" i="1"/>
  <c r="CK754" i="1"/>
  <c r="CL754" i="1" s="1"/>
  <c r="CM754" i="1"/>
  <c r="CJ755" i="1"/>
  <c r="CK755" i="1"/>
  <c r="CL755" i="1" s="1"/>
  <c r="CM755" i="1"/>
  <c r="CJ756" i="1"/>
  <c r="CK756" i="1"/>
  <c r="CL756" i="1" s="1"/>
  <c r="CM756" i="1"/>
  <c r="CJ757" i="1"/>
  <c r="CK757" i="1"/>
  <c r="CL757" i="1" s="1"/>
  <c r="CM757" i="1"/>
  <c r="CJ758" i="1"/>
  <c r="CK758" i="1"/>
  <c r="CL758" i="1" s="1"/>
  <c r="CM758" i="1"/>
  <c r="CJ759" i="1"/>
  <c r="CK759" i="1"/>
  <c r="CL759" i="1" s="1"/>
  <c r="CM759" i="1"/>
  <c r="CJ760" i="1"/>
  <c r="CK760" i="1"/>
  <c r="CL760" i="1" s="1"/>
  <c r="CM760" i="1"/>
  <c r="CJ283" i="1"/>
  <c r="CK283" i="1"/>
  <c r="CL283" i="1" s="1"/>
  <c r="CM283" i="1"/>
  <c r="CJ161" i="1"/>
  <c r="CK161" i="1"/>
  <c r="CL161" i="1" s="1"/>
  <c r="CM161" i="1"/>
  <c r="CJ140" i="1"/>
  <c r="CK140" i="1"/>
  <c r="CL140" i="1" s="1"/>
  <c r="CM140" i="1"/>
  <c r="CJ761" i="1"/>
  <c r="CK761" i="1"/>
  <c r="CL761" i="1" s="1"/>
  <c r="CM761" i="1"/>
  <c r="CJ284" i="1"/>
  <c r="CK284" i="1"/>
  <c r="CL284" i="1" s="1"/>
  <c r="CM284" i="1"/>
  <c r="CJ762" i="1"/>
  <c r="CK762" i="1"/>
  <c r="CL762" i="1" s="1"/>
  <c r="CM762" i="1"/>
  <c r="CJ287" i="1"/>
  <c r="CK287" i="1"/>
  <c r="CL287" i="1" s="1"/>
  <c r="CM287" i="1"/>
  <c r="CJ763" i="1"/>
  <c r="CK763" i="1"/>
  <c r="CL763" i="1" s="1"/>
  <c r="CM763" i="1"/>
  <c r="CJ286" i="1"/>
  <c r="CK286" i="1"/>
  <c r="CL286" i="1" s="1"/>
  <c r="CM286" i="1"/>
  <c r="CJ205" i="1"/>
  <c r="CK205" i="1"/>
  <c r="CL205" i="1" s="1"/>
  <c r="CM205" i="1"/>
  <c r="CJ18" i="1"/>
  <c r="CK18" i="1"/>
  <c r="CL18" i="1"/>
  <c r="CM18" i="1"/>
  <c r="CJ188" i="1"/>
  <c r="CK188" i="1"/>
  <c r="CL188" i="1" s="1"/>
  <c r="CM188" i="1"/>
  <c r="CJ148" i="1"/>
  <c r="CK148" i="1"/>
  <c r="CL148" i="1" s="1"/>
  <c r="CM148" i="1"/>
  <c r="CJ288" i="1"/>
  <c r="CK288" i="1"/>
  <c r="CL288" i="1" s="1"/>
  <c r="CM288" i="1"/>
  <c r="CJ289" i="1"/>
  <c r="CK289" i="1"/>
  <c r="CL289" i="1" s="1"/>
  <c r="CM289" i="1"/>
  <c r="CJ764" i="1"/>
  <c r="CK764" i="1"/>
  <c r="CL764" i="1" s="1"/>
  <c r="CM764" i="1"/>
  <c r="CJ765" i="1"/>
  <c r="CK765" i="1"/>
  <c r="CL765" i="1" s="1"/>
  <c r="CM765" i="1"/>
  <c r="CJ766" i="1"/>
  <c r="CK766" i="1"/>
  <c r="CL766" i="1" s="1"/>
  <c r="CM766" i="1"/>
  <c r="CJ767" i="1"/>
  <c r="CK767" i="1"/>
  <c r="CL767" i="1" s="1"/>
  <c r="CM767" i="1"/>
  <c r="CJ37" i="1"/>
  <c r="CK37" i="1"/>
  <c r="CL37" i="1"/>
  <c r="CM37" i="1"/>
  <c r="CJ5" i="1"/>
  <c r="CK5" i="1"/>
  <c r="CL5" i="1"/>
  <c r="CM5" i="1"/>
  <c r="CJ36" i="1"/>
  <c r="CK36" i="1"/>
  <c r="CL36" i="1"/>
  <c r="CM36" i="1"/>
  <c r="CJ768" i="1"/>
  <c r="CK768" i="1"/>
  <c r="CL768" i="1" s="1"/>
  <c r="CM768" i="1"/>
  <c r="CJ769" i="1"/>
  <c r="CK769" i="1"/>
  <c r="CL769" i="1" s="1"/>
  <c r="CM769" i="1"/>
  <c r="CJ770" i="1"/>
  <c r="CK770" i="1"/>
  <c r="CL770" i="1" s="1"/>
  <c r="CM770" i="1"/>
  <c r="CJ771" i="1"/>
  <c r="CK771" i="1"/>
  <c r="CL771" i="1" s="1"/>
  <c r="CM771" i="1"/>
  <c r="CJ245" i="1"/>
  <c r="CK245" i="1"/>
  <c r="CL245" i="1" s="1"/>
  <c r="CM245" i="1"/>
  <c r="CJ96" i="1"/>
  <c r="CK96" i="1"/>
  <c r="CL96" i="1" s="1"/>
  <c r="CM96" i="1"/>
  <c r="CJ89" i="1"/>
  <c r="CK89" i="1"/>
  <c r="CL89" i="1"/>
  <c r="CM89" i="1"/>
  <c r="CJ772" i="1"/>
  <c r="CK772" i="1"/>
  <c r="CL772" i="1" s="1"/>
  <c r="CM772" i="1"/>
  <c r="CJ773" i="1"/>
  <c r="CK773" i="1"/>
  <c r="CL773" i="1" s="1"/>
  <c r="CM773" i="1"/>
  <c r="CJ7" i="1"/>
  <c r="CK7" i="1"/>
  <c r="CL7" i="1"/>
  <c r="CM7" i="1"/>
  <c r="CJ774" i="1"/>
  <c r="CK774" i="1"/>
  <c r="CL774" i="1" s="1"/>
  <c r="CM774" i="1"/>
  <c r="CJ775" i="1"/>
  <c r="CK775" i="1"/>
  <c r="CL775" i="1" s="1"/>
  <c r="CM775" i="1"/>
  <c r="CJ776" i="1"/>
  <c r="CK776" i="1"/>
  <c r="CL776" i="1" s="1"/>
  <c r="CM776" i="1"/>
  <c r="CJ777" i="1"/>
  <c r="CK777" i="1"/>
  <c r="CL777" i="1" s="1"/>
  <c r="CM777" i="1"/>
  <c r="CJ8" i="1"/>
  <c r="CK8" i="1"/>
  <c r="CL8" i="1"/>
  <c r="CM8" i="1"/>
  <c r="CJ778" i="1"/>
  <c r="CK778" i="1"/>
  <c r="CL778" i="1" s="1"/>
  <c r="CM778" i="1"/>
  <c r="CJ6" i="1"/>
  <c r="CK6" i="1"/>
  <c r="CL6" i="1"/>
  <c r="CM6" i="1"/>
  <c r="CJ779" i="1"/>
  <c r="CK779" i="1"/>
  <c r="CL779" i="1" s="1"/>
  <c r="CM779" i="1"/>
  <c r="CJ82" i="1"/>
  <c r="CK82" i="1"/>
  <c r="CL82" i="1"/>
  <c r="CM82" i="1"/>
  <c r="CJ83" i="1"/>
  <c r="CK83" i="1"/>
  <c r="CL83" i="1"/>
  <c r="CM83" i="1"/>
  <c r="CJ780" i="1"/>
  <c r="CK780" i="1"/>
  <c r="CL780" i="1" s="1"/>
  <c r="CM780" i="1"/>
  <c r="CJ781" i="1"/>
  <c r="CK781" i="1"/>
  <c r="CL781" i="1" s="1"/>
  <c r="CM781" i="1"/>
  <c r="CJ84" i="1"/>
  <c r="CK84" i="1"/>
  <c r="CL84" i="1"/>
  <c r="CM84" i="1"/>
  <c r="CJ782" i="1"/>
  <c r="CK782" i="1"/>
  <c r="CL782" i="1" s="1"/>
  <c r="CM782" i="1"/>
  <c r="CJ85" i="1"/>
  <c r="CK85" i="1"/>
  <c r="CL85" i="1"/>
  <c r="CM85" i="1"/>
  <c r="CJ86" i="1"/>
  <c r="CK86" i="1"/>
  <c r="CL86" i="1"/>
  <c r="CM86" i="1"/>
  <c r="CJ783" i="1"/>
  <c r="CK783" i="1"/>
  <c r="CL783" i="1" s="1"/>
  <c r="CM783" i="1"/>
  <c r="CJ87" i="1"/>
  <c r="CK87" i="1"/>
  <c r="CL87" i="1"/>
  <c r="CM87" i="1"/>
  <c r="CJ784" i="1"/>
  <c r="CK784" i="1"/>
  <c r="CL784" i="1" s="1"/>
  <c r="CM784" i="1"/>
  <c r="CJ863" i="1"/>
  <c r="CK863" i="1"/>
  <c r="CL863" i="1"/>
  <c r="CM863" i="1"/>
  <c r="CJ53" i="1"/>
  <c r="CK53" i="1"/>
  <c r="CL53" i="1"/>
  <c r="CM53" i="1"/>
  <c r="CJ182" i="1"/>
  <c r="CK182" i="1"/>
  <c r="CL182" i="1" s="1"/>
  <c r="CM182" i="1"/>
  <c r="CJ273" i="1"/>
  <c r="CK273" i="1"/>
  <c r="CL273" i="1" s="1"/>
  <c r="CM273" i="1"/>
  <c r="CJ785" i="1"/>
  <c r="CK785" i="1"/>
  <c r="CL785" i="1" s="1"/>
  <c r="CM785" i="1"/>
  <c r="CJ22" i="1"/>
  <c r="CK22" i="1"/>
  <c r="CL22" i="1"/>
  <c r="CM22" i="1"/>
  <c r="CJ19" i="1"/>
  <c r="CK19" i="1"/>
  <c r="CL19" i="1"/>
  <c r="CM19" i="1"/>
  <c r="CJ282" i="1"/>
  <c r="CK282" i="1"/>
  <c r="CL282" i="1" s="1"/>
  <c r="CM282" i="1"/>
  <c r="CJ24" i="1"/>
  <c r="CK24" i="1"/>
  <c r="CL24" i="1"/>
  <c r="CM24" i="1"/>
  <c r="CJ33" i="1"/>
  <c r="CK33" i="1"/>
  <c r="CL33" i="1"/>
  <c r="CM33" i="1"/>
  <c r="CJ30" i="1"/>
  <c r="CK30" i="1"/>
  <c r="CL30" i="1"/>
  <c r="CM30" i="1"/>
  <c r="CJ280" i="1"/>
  <c r="CK280" i="1"/>
  <c r="CL280" i="1" s="1"/>
  <c r="CM280" i="1"/>
  <c r="CJ281" i="1"/>
  <c r="CK281" i="1"/>
  <c r="CL281" i="1" s="1"/>
  <c r="CM281" i="1"/>
  <c r="CJ242" i="1"/>
  <c r="CK242" i="1"/>
  <c r="CL242" i="1" s="1"/>
  <c r="CM242" i="1"/>
  <c r="CX127" i="1"/>
  <c r="CX160" i="1"/>
  <c r="CX664" i="1"/>
  <c r="CX665" i="1"/>
  <c r="CX57" i="1"/>
  <c r="CX110" i="1"/>
  <c r="CX272" i="1"/>
  <c r="CX11" i="1"/>
  <c r="CX15" i="1"/>
  <c r="CX203" i="1"/>
  <c r="CX204" i="1"/>
  <c r="CX129" i="1"/>
  <c r="CX136" i="1"/>
  <c r="CX666" i="1"/>
  <c r="CX855" i="1"/>
  <c r="CX268" i="1"/>
  <c r="CX667" i="1"/>
  <c r="CX261" i="1"/>
  <c r="CX668" i="1"/>
  <c r="CX258" i="1"/>
  <c r="CX259" i="1"/>
  <c r="CX669" i="1"/>
  <c r="CX264" i="1"/>
  <c r="CX267" i="1"/>
  <c r="CX262" i="1"/>
  <c r="CX256" i="1"/>
  <c r="CX257" i="1"/>
  <c r="CX263" i="1"/>
  <c r="CX260" i="1"/>
  <c r="CX274" i="1"/>
  <c r="CX226" i="1"/>
  <c r="CX275" i="1"/>
  <c r="CX227" i="1"/>
  <c r="CX62" i="1"/>
  <c r="CX670" i="1"/>
  <c r="CX671" i="1"/>
  <c r="CX78" i="1"/>
  <c r="CX293" i="1"/>
  <c r="CX43" i="1"/>
  <c r="CX23" i="1"/>
  <c r="CX278" i="1"/>
  <c r="CX672" i="1"/>
  <c r="CX17" i="1"/>
  <c r="CX673" i="1"/>
  <c r="CX184" i="1"/>
  <c r="CX292" i="1"/>
  <c r="CX674" i="1"/>
  <c r="CX675" i="1"/>
  <c r="CX676" i="1"/>
  <c r="CX677" i="1"/>
  <c r="CX265" i="1"/>
  <c r="CX266" i="1"/>
  <c r="CX678" i="1"/>
  <c r="CX200" i="1"/>
  <c r="CX117" i="1"/>
  <c r="CX208" i="1"/>
  <c r="CX207" i="1"/>
  <c r="CX97" i="1"/>
  <c r="CX98" i="1"/>
  <c r="CX99" i="1"/>
  <c r="CX100" i="1"/>
  <c r="CX186" i="1"/>
  <c r="CX101" i="1"/>
  <c r="CX102" i="1"/>
  <c r="CX103" i="1"/>
  <c r="CX679" i="1"/>
  <c r="CX856" i="1"/>
  <c r="CX104" i="1"/>
  <c r="CX93" i="1"/>
  <c r="CX105" i="1"/>
  <c r="CX194" i="1"/>
  <c r="CX680" i="1"/>
  <c r="CX95" i="1"/>
  <c r="CX681" i="1"/>
  <c r="CX195" i="1"/>
  <c r="CX199" i="1"/>
  <c r="CX255" i="1"/>
  <c r="CX682" i="1"/>
  <c r="CX213" i="1"/>
  <c r="CX198" i="1"/>
  <c r="CX197" i="1"/>
  <c r="CX683" i="1"/>
  <c r="CX254" i="1"/>
  <c r="CX684" i="1"/>
  <c r="CX685" i="1"/>
  <c r="CX686" i="1"/>
  <c r="CX215" i="1"/>
  <c r="CX687" i="1"/>
  <c r="CX688" i="1"/>
  <c r="CX689" i="1"/>
  <c r="CX236" i="1"/>
  <c r="CX196" i="1"/>
  <c r="CX276" i="1"/>
  <c r="CX277" i="1"/>
  <c r="CX690" i="1"/>
  <c r="CX691" i="1"/>
  <c r="CX692" i="1"/>
  <c r="CX302" i="1"/>
  <c r="CX303" i="1"/>
  <c r="CX121" i="1"/>
  <c r="CX46" i="1"/>
  <c r="CX29" i="1"/>
  <c r="CX173" i="1"/>
  <c r="CX693" i="1"/>
  <c r="CX857" i="1"/>
  <c r="CX201" i="1"/>
  <c r="CX9" i="1"/>
  <c r="CX172" i="1"/>
  <c r="CX247" i="1"/>
  <c r="CX174" i="1"/>
  <c r="CX175" i="1"/>
  <c r="CX694" i="1"/>
  <c r="CX858" i="1"/>
  <c r="CX695" i="1"/>
  <c r="CX859" i="1"/>
  <c r="CX860" i="1"/>
  <c r="CX696" i="1"/>
  <c r="CX697" i="1"/>
  <c r="CX698" i="1"/>
  <c r="CX699" i="1"/>
  <c r="CX700" i="1"/>
  <c r="CX139" i="1"/>
  <c r="CX248" i="1"/>
  <c r="CX701" i="1"/>
  <c r="CX171" i="1"/>
  <c r="CX702" i="1"/>
  <c r="CX703" i="1"/>
  <c r="CX861" i="1"/>
  <c r="CX704" i="1"/>
  <c r="CX80" i="1"/>
  <c r="CX55" i="1"/>
  <c r="CX56" i="1"/>
  <c r="CX81" i="1"/>
  <c r="CX705" i="1"/>
  <c r="CX706" i="1"/>
  <c r="CX707" i="1"/>
  <c r="CX708" i="1"/>
  <c r="CX709" i="1"/>
  <c r="CX710" i="1"/>
  <c r="CX711" i="1"/>
  <c r="CX712" i="1"/>
  <c r="CX713" i="1"/>
  <c r="CX714" i="1"/>
  <c r="CX715" i="1"/>
  <c r="CX716" i="1"/>
  <c r="CX75" i="1"/>
  <c r="CX76" i="1"/>
  <c r="CX77" i="1"/>
  <c r="CX253" i="1"/>
  <c r="CX717" i="1"/>
  <c r="CX718" i="1"/>
  <c r="CX218" i="1"/>
  <c r="CX141" i="1"/>
  <c r="CX719" i="1"/>
  <c r="CX720" i="1"/>
  <c r="CX721" i="1"/>
  <c r="CX722" i="1"/>
  <c r="CX723" i="1"/>
  <c r="CX20" i="1"/>
  <c r="CX32" i="1"/>
  <c r="CX724" i="1"/>
  <c r="CX14" i="1"/>
  <c r="CX13" i="1"/>
  <c r="CX72" i="1"/>
  <c r="CX725" i="1"/>
  <c r="CX269" i="1"/>
  <c r="CX73" i="1"/>
  <c r="CX726" i="1"/>
  <c r="CX304" i="1"/>
  <c r="CX305" i="1"/>
  <c r="CX727" i="1"/>
  <c r="CX728" i="1"/>
  <c r="CX729" i="1"/>
  <c r="CX730" i="1"/>
  <c r="CX731" i="1"/>
  <c r="CX732" i="1"/>
  <c r="CX285" i="1"/>
  <c r="CX21" i="1"/>
  <c r="CX733" i="1"/>
  <c r="CX734" i="1"/>
  <c r="CX862" i="1"/>
  <c r="CX735" i="1"/>
  <c r="CX146" i="1"/>
  <c r="CX143" i="1"/>
  <c r="CX290" i="1"/>
  <c r="CX736" i="1"/>
  <c r="CX144" i="1"/>
  <c r="CX142" i="1"/>
  <c r="CX737" i="1"/>
  <c r="CX738" i="1"/>
  <c r="CX739" i="1"/>
  <c r="CX740" i="1"/>
  <c r="CX145" i="1"/>
  <c r="CX206" i="1"/>
  <c r="CX240" i="1"/>
  <c r="CX185" i="1"/>
  <c r="CX91" i="1"/>
  <c r="CX741" i="1"/>
  <c r="CX246" i="1"/>
  <c r="CX742" i="1"/>
  <c r="CX743" i="1"/>
  <c r="CX233" i="1"/>
  <c r="CX744" i="1"/>
  <c r="CX745" i="1"/>
  <c r="CX746" i="1"/>
  <c r="CX747" i="1"/>
  <c r="CX748" i="1"/>
  <c r="CX749" i="1"/>
  <c r="CX750" i="1"/>
  <c r="CX751" i="1"/>
  <c r="CX752" i="1"/>
  <c r="CX753" i="1"/>
  <c r="CX754" i="1"/>
  <c r="CX755" i="1"/>
  <c r="CX756" i="1"/>
  <c r="CX757" i="1"/>
  <c r="CX758" i="1"/>
  <c r="CX759" i="1"/>
  <c r="CX760" i="1"/>
  <c r="CX283" i="1"/>
  <c r="CX161" i="1"/>
  <c r="CX140" i="1"/>
  <c r="CX761" i="1"/>
  <c r="CX284" i="1"/>
  <c r="CX762" i="1"/>
  <c r="CX287" i="1"/>
  <c r="CX763" i="1"/>
  <c r="CX286" i="1"/>
  <c r="CX205" i="1"/>
  <c r="CX18" i="1"/>
  <c r="CX188" i="1"/>
  <c r="CX148" i="1"/>
  <c r="CX288" i="1"/>
  <c r="CX289" i="1"/>
  <c r="CX764" i="1"/>
  <c r="CX765" i="1"/>
  <c r="CX766" i="1"/>
  <c r="CX767" i="1"/>
  <c r="CX37" i="1"/>
  <c r="CX5" i="1"/>
  <c r="CX36" i="1"/>
  <c r="CX768" i="1"/>
  <c r="CX769" i="1"/>
  <c r="CX770" i="1"/>
  <c r="CX771" i="1"/>
  <c r="CX245" i="1"/>
  <c r="CX96" i="1"/>
  <c r="CX89" i="1"/>
  <c r="CX772" i="1"/>
  <c r="CX773" i="1"/>
  <c r="CX7" i="1"/>
  <c r="CX774" i="1"/>
  <c r="CX775" i="1"/>
  <c r="CX776" i="1"/>
  <c r="CX777" i="1"/>
  <c r="CX8" i="1"/>
  <c r="CX778" i="1"/>
  <c r="CX6" i="1"/>
  <c r="CX779" i="1"/>
  <c r="CX82" i="1"/>
  <c r="CX83" i="1"/>
  <c r="CX780" i="1"/>
  <c r="CX781" i="1"/>
  <c r="CX84" i="1"/>
  <c r="CX782" i="1"/>
  <c r="CX85" i="1"/>
  <c r="CX86" i="1"/>
  <c r="CX783" i="1"/>
  <c r="CX87" i="1"/>
  <c r="CX784" i="1"/>
  <c r="CX863" i="1"/>
  <c r="CX53" i="1"/>
  <c r="CX182" i="1"/>
  <c r="CX273" i="1"/>
  <c r="CX785" i="1"/>
  <c r="CX22" i="1"/>
  <c r="CX19" i="1"/>
  <c r="CX282" i="1"/>
  <c r="CX24" i="1"/>
  <c r="CX33" i="1"/>
  <c r="CX30" i="1"/>
  <c r="CX280" i="1"/>
  <c r="CX281" i="1"/>
  <c r="CX242" i="1"/>
  <c r="R4" i="5"/>
  <c r="Q4" i="5"/>
  <c r="BT2" i="5" l="1"/>
  <c r="A258" i="13"/>
  <c r="A257" i="13"/>
  <c r="A256" i="13"/>
  <c r="CV510" i="1" s="1"/>
  <c r="CW510" i="1" s="1"/>
  <c r="CU127" i="1"/>
  <c r="CU160" i="1"/>
  <c r="CU664" i="1"/>
  <c r="CU665" i="1"/>
  <c r="CU57" i="1"/>
  <c r="CU110" i="1"/>
  <c r="CU272" i="1"/>
  <c r="CU11" i="1"/>
  <c r="CU15" i="1"/>
  <c r="CU203" i="1"/>
  <c r="CU204" i="1"/>
  <c r="CU129" i="1"/>
  <c r="CU136" i="1"/>
  <c r="CU666" i="1"/>
  <c r="CU855" i="1"/>
  <c r="CU268" i="1"/>
  <c r="CU667" i="1"/>
  <c r="CU261" i="1"/>
  <c r="CU668" i="1"/>
  <c r="CU258" i="1"/>
  <c r="CU259" i="1"/>
  <c r="CU669" i="1"/>
  <c r="CU264" i="1"/>
  <c r="CU267" i="1"/>
  <c r="CU262" i="1"/>
  <c r="CU256" i="1"/>
  <c r="CU257" i="1"/>
  <c r="CU263" i="1"/>
  <c r="CU260" i="1"/>
  <c r="CU274" i="1"/>
  <c r="CU226" i="1"/>
  <c r="CU275" i="1"/>
  <c r="CU227" i="1"/>
  <c r="CU62" i="1"/>
  <c r="CU670" i="1"/>
  <c r="CU671" i="1"/>
  <c r="CU78" i="1"/>
  <c r="CU293" i="1"/>
  <c r="CU43" i="1"/>
  <c r="CU23" i="1"/>
  <c r="CU278" i="1"/>
  <c r="CU672" i="1"/>
  <c r="CU17" i="1"/>
  <c r="CU673" i="1"/>
  <c r="CU184" i="1"/>
  <c r="CU292" i="1"/>
  <c r="CU674" i="1"/>
  <c r="CU675" i="1"/>
  <c r="CU676" i="1"/>
  <c r="CU677" i="1"/>
  <c r="CU265" i="1"/>
  <c r="CU266" i="1"/>
  <c r="CU678" i="1"/>
  <c r="CU200" i="1"/>
  <c r="CU117" i="1"/>
  <c r="CU208" i="1"/>
  <c r="CU207" i="1"/>
  <c r="CU97" i="1"/>
  <c r="CU98" i="1"/>
  <c r="CU99" i="1"/>
  <c r="CU100" i="1"/>
  <c r="CU186" i="1"/>
  <c r="CU101" i="1"/>
  <c r="CU102" i="1"/>
  <c r="CU103" i="1"/>
  <c r="CU679" i="1"/>
  <c r="CU856" i="1"/>
  <c r="CU104" i="1"/>
  <c r="CU93" i="1"/>
  <c r="CU105" i="1"/>
  <c r="CU194" i="1"/>
  <c r="CU680" i="1"/>
  <c r="CU95" i="1"/>
  <c r="CU681" i="1"/>
  <c r="CU195" i="1"/>
  <c r="CU199" i="1"/>
  <c r="CU255" i="1"/>
  <c r="CU682" i="1"/>
  <c r="CU213" i="1"/>
  <c r="CU198" i="1"/>
  <c r="CU197" i="1"/>
  <c r="CU683" i="1"/>
  <c r="CU254" i="1"/>
  <c r="CU684" i="1"/>
  <c r="CU685" i="1"/>
  <c r="CU686" i="1"/>
  <c r="CU215" i="1"/>
  <c r="CU687" i="1"/>
  <c r="CU688" i="1"/>
  <c r="CU689" i="1"/>
  <c r="CU236" i="1"/>
  <c r="CU196" i="1"/>
  <c r="CU276" i="1"/>
  <c r="CU277" i="1"/>
  <c r="CU690" i="1"/>
  <c r="CU691" i="1"/>
  <c r="CU692" i="1"/>
  <c r="CU302" i="1"/>
  <c r="CU303" i="1"/>
  <c r="CU121" i="1"/>
  <c r="CU46" i="1"/>
  <c r="CU29" i="1"/>
  <c r="CU173" i="1"/>
  <c r="CU693" i="1"/>
  <c r="CU857" i="1"/>
  <c r="CU201" i="1"/>
  <c r="CU9" i="1"/>
  <c r="CU172" i="1"/>
  <c r="CU247" i="1"/>
  <c r="CU174" i="1"/>
  <c r="CU175" i="1"/>
  <c r="CU694" i="1"/>
  <c r="CU858" i="1"/>
  <c r="CU695" i="1"/>
  <c r="CU859" i="1"/>
  <c r="CU860" i="1"/>
  <c r="CU696" i="1"/>
  <c r="CU697" i="1"/>
  <c r="CU698" i="1"/>
  <c r="CU699" i="1"/>
  <c r="CU700" i="1"/>
  <c r="CU139" i="1"/>
  <c r="CU248" i="1"/>
  <c r="CU701" i="1"/>
  <c r="CU171" i="1"/>
  <c r="CU702" i="1"/>
  <c r="CU703" i="1"/>
  <c r="CU861" i="1"/>
  <c r="CU704" i="1"/>
  <c r="CU80" i="1"/>
  <c r="CU55" i="1"/>
  <c r="CU56" i="1"/>
  <c r="CU81" i="1"/>
  <c r="CU705" i="1"/>
  <c r="CU706" i="1"/>
  <c r="CU707" i="1"/>
  <c r="CU708" i="1"/>
  <c r="CU709" i="1"/>
  <c r="CU710" i="1"/>
  <c r="CU711" i="1"/>
  <c r="CU712" i="1"/>
  <c r="CU713" i="1"/>
  <c r="CU714" i="1"/>
  <c r="CU715" i="1"/>
  <c r="CU716" i="1"/>
  <c r="CU75" i="1"/>
  <c r="CU76" i="1"/>
  <c r="CU77" i="1"/>
  <c r="CU253" i="1"/>
  <c r="CU717" i="1"/>
  <c r="CU718" i="1"/>
  <c r="CU218" i="1"/>
  <c r="CU141" i="1"/>
  <c r="CU719" i="1"/>
  <c r="CU720" i="1"/>
  <c r="CU721" i="1"/>
  <c r="CU722" i="1"/>
  <c r="CU723" i="1"/>
  <c r="CU20" i="1"/>
  <c r="CU32" i="1"/>
  <c r="CU724" i="1"/>
  <c r="CU14" i="1"/>
  <c r="CU13" i="1"/>
  <c r="CU72" i="1"/>
  <c r="CU725" i="1"/>
  <c r="CU269" i="1"/>
  <c r="CU73" i="1"/>
  <c r="CU726" i="1"/>
  <c r="CU304" i="1"/>
  <c r="CU305" i="1"/>
  <c r="CU727" i="1"/>
  <c r="CU728" i="1"/>
  <c r="CU729" i="1"/>
  <c r="CU730" i="1"/>
  <c r="CU731" i="1"/>
  <c r="CU732" i="1"/>
  <c r="CU285" i="1"/>
  <c r="CU21" i="1"/>
  <c r="CU733" i="1"/>
  <c r="CU734" i="1"/>
  <c r="CU862" i="1"/>
  <c r="CU735" i="1"/>
  <c r="CU146" i="1"/>
  <c r="CU143" i="1"/>
  <c r="CU290" i="1"/>
  <c r="CU736" i="1"/>
  <c r="CU144" i="1"/>
  <c r="CU142" i="1"/>
  <c r="CU737" i="1"/>
  <c r="CU738" i="1"/>
  <c r="CU739" i="1"/>
  <c r="CU740" i="1"/>
  <c r="CU145" i="1"/>
  <c r="CU206" i="1"/>
  <c r="CU240" i="1"/>
  <c r="CU185" i="1"/>
  <c r="CU91" i="1"/>
  <c r="CU741" i="1"/>
  <c r="CU246" i="1"/>
  <c r="CU742" i="1"/>
  <c r="CU743" i="1"/>
  <c r="CU233" i="1"/>
  <c r="CU744" i="1"/>
  <c r="CU745" i="1"/>
  <c r="CU746" i="1"/>
  <c r="CU747" i="1"/>
  <c r="CU748" i="1"/>
  <c r="CU749" i="1"/>
  <c r="CU750" i="1"/>
  <c r="CU751" i="1"/>
  <c r="CU752" i="1"/>
  <c r="CU753" i="1"/>
  <c r="CU754" i="1"/>
  <c r="CU755" i="1"/>
  <c r="CU756" i="1"/>
  <c r="CU757" i="1"/>
  <c r="CU758" i="1"/>
  <c r="CU759" i="1"/>
  <c r="CU760" i="1"/>
  <c r="CU283" i="1"/>
  <c r="CU161" i="1"/>
  <c r="CU140" i="1"/>
  <c r="CU761" i="1"/>
  <c r="CU284" i="1"/>
  <c r="CU762" i="1"/>
  <c r="CU287" i="1"/>
  <c r="CU763" i="1"/>
  <c r="CU286" i="1"/>
  <c r="CU205" i="1"/>
  <c r="CU18" i="1"/>
  <c r="CU188" i="1"/>
  <c r="CU148" i="1"/>
  <c r="CU288" i="1"/>
  <c r="CU289" i="1"/>
  <c r="CU764" i="1"/>
  <c r="CU765" i="1"/>
  <c r="CU766" i="1"/>
  <c r="CU767" i="1"/>
  <c r="CU37" i="1"/>
  <c r="CU5" i="1"/>
  <c r="CU36" i="1"/>
  <c r="CU768" i="1"/>
  <c r="CU769" i="1"/>
  <c r="CU770" i="1"/>
  <c r="CU771" i="1"/>
  <c r="CU245" i="1"/>
  <c r="CU96" i="1"/>
  <c r="CU89" i="1"/>
  <c r="CU772" i="1"/>
  <c r="CU773" i="1"/>
  <c r="CU7" i="1"/>
  <c r="CU774" i="1"/>
  <c r="CU775" i="1"/>
  <c r="CU776" i="1"/>
  <c r="CU777" i="1"/>
  <c r="CU8" i="1"/>
  <c r="CU778" i="1"/>
  <c r="CU6" i="1"/>
  <c r="CU779" i="1"/>
  <c r="CU82" i="1"/>
  <c r="CU83" i="1"/>
  <c r="CU780" i="1"/>
  <c r="CU781" i="1"/>
  <c r="CU84" i="1"/>
  <c r="CU782" i="1"/>
  <c r="CU85" i="1"/>
  <c r="CU86" i="1"/>
  <c r="CU783" i="1"/>
  <c r="CU87" i="1"/>
  <c r="CU784" i="1"/>
  <c r="CU863" i="1"/>
  <c r="CU53" i="1"/>
  <c r="CU182" i="1"/>
  <c r="CU273" i="1"/>
  <c r="CU785" i="1"/>
  <c r="CU22" i="1"/>
  <c r="CU19" i="1"/>
  <c r="CU282" i="1"/>
  <c r="CU24" i="1"/>
  <c r="CU33" i="1"/>
  <c r="CU30" i="1"/>
  <c r="CU280" i="1"/>
  <c r="CU281" i="1"/>
  <c r="CU242" i="1"/>
  <c r="B184" i="13"/>
  <c r="B76" i="13"/>
  <c r="B77" i="13"/>
  <c r="B18" i="13"/>
  <c r="B432" i="13"/>
  <c r="B176" i="13"/>
  <c r="B225" i="13"/>
  <c r="B488" i="13"/>
  <c r="B487" i="13"/>
  <c r="B290" i="13"/>
  <c r="B486" i="13"/>
  <c r="B485" i="13"/>
  <c r="B354" i="13"/>
  <c r="B373" i="13"/>
  <c r="B36" i="13"/>
  <c r="B279" i="13"/>
  <c r="B319" i="13"/>
  <c r="B483" i="13"/>
  <c r="B482" i="13"/>
  <c r="B51" i="13"/>
  <c r="B72" i="13"/>
  <c r="B416" i="13"/>
  <c r="B431" i="13"/>
  <c r="B175" i="13"/>
  <c r="B224" i="13"/>
  <c r="B374" i="13"/>
  <c r="B425" i="13"/>
  <c r="B350" i="13"/>
  <c r="B372" i="13"/>
  <c r="B284" i="13"/>
  <c r="B286" i="13"/>
  <c r="B489" i="13"/>
  <c r="B287" i="13"/>
  <c r="B288" i="13"/>
  <c r="B282" i="13"/>
  <c r="B285" i="13"/>
  <c r="B283" i="13"/>
  <c r="B47" i="13"/>
  <c r="B50" i="13"/>
  <c r="B484" i="13"/>
  <c r="B89" i="13"/>
  <c r="B415" i="13"/>
  <c r="B417" i="13"/>
  <c r="B35" i="13"/>
  <c r="B468" i="13"/>
  <c r="B32" i="13"/>
  <c r="B28" i="13"/>
  <c r="B30" i="13"/>
  <c r="B138" i="13"/>
  <c r="B140" i="13"/>
  <c r="B71" i="13"/>
  <c r="B46" i="13"/>
  <c r="B26" i="13"/>
  <c r="B281" i="13"/>
  <c r="B280" i="13"/>
  <c r="B393" i="13"/>
  <c r="B88" i="13"/>
  <c r="B442" i="13"/>
  <c r="B96" i="13"/>
  <c r="B150" i="13"/>
  <c r="B149" i="13"/>
  <c r="B148" i="13"/>
  <c r="B147" i="13"/>
  <c r="B368" i="13"/>
  <c r="B436" i="13"/>
  <c r="B330" i="13"/>
  <c r="B329" i="13"/>
  <c r="B278" i="13"/>
  <c r="B22" i="13"/>
  <c r="B434" i="13"/>
  <c r="B367" i="13"/>
  <c r="B435" i="13"/>
  <c r="B332" i="13"/>
  <c r="B333" i="13"/>
  <c r="B154" i="13"/>
  <c r="B110" i="13"/>
  <c r="B153" i="13"/>
  <c r="B109" i="13"/>
  <c r="B183" i="13"/>
  <c r="B371" i="13"/>
  <c r="B331" i="13"/>
  <c r="B59" i="13"/>
  <c r="B239" i="13"/>
  <c r="B95" i="13"/>
  <c r="B57" i="13"/>
  <c r="B476" i="13"/>
  <c r="B475" i="13"/>
  <c r="B182" i="13"/>
  <c r="B360" i="13"/>
  <c r="B361" i="13"/>
  <c r="B386" i="13"/>
  <c r="B444" i="13"/>
  <c r="B421" i="13"/>
  <c r="B388" i="13"/>
  <c r="B365" i="13"/>
  <c r="B364" i="13"/>
  <c r="B363" i="13"/>
  <c r="B362" i="13"/>
  <c r="B443" i="13"/>
  <c r="B196" i="13"/>
  <c r="B179" i="13"/>
  <c r="B195" i="13"/>
  <c r="B194" i="13"/>
  <c r="B193" i="13"/>
  <c r="B192" i="13"/>
  <c r="B351" i="13"/>
  <c r="B191" i="13"/>
  <c r="B190" i="13"/>
  <c r="B189" i="13"/>
  <c r="B188" i="13"/>
  <c r="B471" i="13"/>
  <c r="B376" i="13"/>
  <c r="B375" i="13"/>
  <c r="B211" i="13"/>
  <c r="B227" i="13"/>
  <c r="B366" i="13"/>
  <c r="B93" i="13"/>
  <c r="B464" i="13"/>
  <c r="B463" i="13"/>
  <c r="B187" i="13"/>
  <c r="B349" i="13"/>
  <c r="B491" i="13"/>
  <c r="B348" i="13"/>
  <c r="B492" i="13"/>
  <c r="B151" i="13"/>
  <c r="B90" i="13"/>
  <c r="B49" i="13"/>
  <c r="B34" i="13"/>
  <c r="B477" i="13"/>
  <c r="B111" i="13"/>
  <c r="B197" i="13"/>
  <c r="B125" i="13"/>
  <c r="B474" i="13"/>
  <c r="B473" i="13"/>
  <c r="B408" i="13"/>
  <c r="B409" i="13"/>
  <c r="B462" i="13"/>
  <c r="B459" i="13"/>
  <c r="B454" i="13"/>
  <c r="B449" i="13"/>
  <c r="B458" i="13"/>
  <c r="B453" i="13"/>
  <c r="B448" i="13"/>
  <c r="B466" i="13"/>
  <c r="B461" i="13"/>
  <c r="B457" i="13"/>
  <c r="B452" i="13"/>
  <c r="B447" i="13"/>
  <c r="B465" i="13"/>
  <c r="B460" i="13"/>
  <c r="B456" i="13"/>
  <c r="B451" i="13"/>
  <c r="B446" i="13"/>
  <c r="B455" i="13"/>
  <c r="B450" i="13"/>
  <c r="B445" i="13"/>
  <c r="B467" i="13"/>
  <c r="B414" i="13"/>
  <c r="B413" i="13"/>
  <c r="B401" i="13"/>
  <c r="B400" i="13"/>
  <c r="B392" i="13"/>
  <c r="B102" i="13"/>
  <c r="B100" i="13"/>
  <c r="B98" i="13"/>
  <c r="B294" i="13"/>
  <c r="B202" i="13"/>
  <c r="B201" i="13"/>
  <c r="B391" i="13"/>
  <c r="B299" i="13"/>
  <c r="B92" i="13"/>
  <c r="B70" i="13"/>
  <c r="B87" i="13"/>
  <c r="B104" i="13"/>
  <c r="B412" i="13"/>
  <c r="B411" i="13"/>
  <c r="B399" i="13"/>
  <c r="B398" i="13"/>
  <c r="B390" i="13"/>
  <c r="B437" i="13"/>
  <c r="B298" i="13"/>
  <c r="B101" i="13"/>
  <c r="B99" i="13"/>
  <c r="B97" i="13"/>
  <c r="B293" i="13"/>
  <c r="B244" i="13"/>
  <c r="B358" i="13"/>
  <c r="B357" i="13"/>
  <c r="B243" i="13"/>
  <c r="B240" i="13"/>
  <c r="B242" i="13"/>
  <c r="B200" i="13"/>
  <c r="B241" i="13"/>
  <c r="B199" i="13"/>
  <c r="B389" i="13"/>
  <c r="B91" i="13"/>
  <c r="B69" i="13"/>
  <c r="B86" i="13"/>
  <c r="B327" i="13"/>
  <c r="B325" i="13"/>
  <c r="B323" i="13"/>
  <c r="B326" i="13"/>
  <c r="B324" i="13"/>
  <c r="B322" i="13"/>
  <c r="B370" i="13"/>
  <c r="B395" i="13"/>
  <c r="B61" i="13"/>
  <c r="B238" i="13"/>
  <c r="B237" i="13"/>
  <c r="B25" i="13"/>
  <c r="B378" i="13"/>
  <c r="B315" i="13"/>
  <c r="B314" i="13"/>
  <c r="B208" i="13"/>
  <c r="B313" i="13"/>
  <c r="B312" i="13"/>
  <c r="B181" i="13"/>
  <c r="B207" i="13"/>
  <c r="B311" i="13"/>
  <c r="B397" i="13"/>
  <c r="B396" i="13"/>
  <c r="B236" i="13"/>
  <c r="B304" i="13"/>
  <c r="B231" i="13"/>
  <c r="B340" i="13"/>
  <c r="B339" i="13"/>
  <c r="B338" i="13"/>
  <c r="B178" i="13"/>
  <c r="B250" i="13"/>
  <c r="B251" i="13"/>
  <c r="B249" i="13"/>
  <c r="B301" i="13"/>
  <c r="B139" i="13"/>
  <c r="B248" i="13"/>
  <c r="B172" i="13"/>
  <c r="B355" i="13"/>
  <c r="B124" i="13"/>
  <c r="B112" i="13"/>
  <c r="B272" i="13"/>
  <c r="B103" i="13"/>
  <c r="B353" i="13"/>
  <c r="B228" i="13"/>
  <c r="B235" i="13"/>
  <c r="B334" i="13"/>
  <c r="B135" i="13"/>
  <c r="B359" i="13"/>
  <c r="B297" i="13"/>
  <c r="B441" i="13"/>
  <c r="B440" i="13"/>
  <c r="B439" i="13"/>
  <c r="B438" i="13"/>
  <c r="B134" i="13"/>
  <c r="B131" i="13"/>
  <c r="B128" i="13"/>
  <c r="B419" i="13"/>
  <c r="B289" i="13"/>
  <c r="B347" i="13"/>
  <c r="B295" i="13"/>
  <c r="B219" i="13"/>
  <c r="B276" i="13"/>
  <c r="B300" i="13"/>
  <c r="B382" i="13"/>
  <c r="B120" i="13"/>
  <c r="B119" i="13"/>
  <c r="B218" i="13"/>
  <c r="B24" i="13"/>
  <c r="B220" i="13"/>
  <c r="B222" i="13"/>
  <c r="B275" i="13"/>
  <c r="B274" i="13"/>
  <c r="B45" i="13"/>
  <c r="B318" i="13"/>
  <c r="B246" i="13"/>
  <c r="B245" i="13"/>
  <c r="B247" i="13"/>
  <c r="B381" i="13"/>
  <c r="B118" i="13"/>
  <c r="B117" i="13"/>
  <c r="B405" i="13"/>
  <c r="B5" i="13"/>
  <c r="B310" i="13"/>
  <c r="B215" i="13"/>
  <c r="B206" i="13"/>
  <c r="B144" i="13"/>
  <c r="B15" i="13"/>
  <c r="B11" i="13"/>
  <c r="B404" i="13"/>
  <c r="B4" i="13"/>
  <c r="B309" i="13"/>
  <c r="B214" i="13"/>
  <c r="B205" i="13"/>
  <c r="B143" i="13"/>
  <c r="B14" i="13"/>
  <c r="B10" i="13"/>
  <c r="B303" i="13"/>
  <c r="B230" i="13"/>
  <c r="B68" i="13"/>
  <c r="B29" i="13"/>
  <c r="B44" i="13"/>
  <c r="B23" i="13"/>
  <c r="B380" i="13"/>
  <c r="B256" i="13"/>
  <c r="B116" i="13"/>
  <c r="B403" i="13"/>
  <c r="B3" i="13"/>
  <c r="B308" i="13"/>
  <c r="B213" i="13"/>
  <c r="B204" i="13"/>
  <c r="B142" i="13"/>
  <c r="B13" i="13"/>
  <c r="B9" i="13"/>
  <c r="B402" i="13"/>
  <c r="B2" i="13"/>
  <c r="B307" i="13"/>
  <c r="B212" i="13"/>
  <c r="B203" i="13"/>
  <c r="B141" i="13"/>
  <c r="B12" i="13"/>
  <c r="B8" i="13"/>
  <c r="B115" i="13"/>
  <c r="B255" i="13"/>
  <c r="B254" i="13"/>
  <c r="B302" i="13"/>
  <c r="B229" i="13"/>
  <c r="B337" i="13"/>
  <c r="B336" i="13"/>
  <c r="B379" i="13"/>
  <c r="B67" i="13"/>
  <c r="B123" i="13"/>
  <c r="B114" i="13"/>
  <c r="B113" i="13"/>
  <c r="B271" i="13"/>
  <c r="B270" i="13"/>
  <c r="B253" i="13"/>
  <c r="B252" i="13"/>
  <c r="B234" i="13"/>
  <c r="B394" i="13"/>
  <c r="B369" i="13"/>
  <c r="B352" i="13"/>
  <c r="B296" i="13"/>
  <c r="B186" i="13"/>
  <c r="B185" i="13"/>
  <c r="B497" i="13"/>
  <c r="B496" i="13"/>
  <c r="B495" i="13"/>
  <c r="B494" i="13"/>
  <c r="B493" i="13"/>
  <c r="B490" i="13"/>
  <c r="B478" i="13"/>
  <c r="B470" i="13"/>
  <c r="B469" i="13"/>
  <c r="B377" i="13"/>
  <c r="T313" i="13"/>
  <c r="CS127" i="1"/>
  <c r="CS160" i="1"/>
  <c r="CS664" i="1"/>
  <c r="CS665" i="1"/>
  <c r="CS57" i="1"/>
  <c r="CS110" i="1"/>
  <c r="CS272" i="1"/>
  <c r="CS11" i="1"/>
  <c r="CS15" i="1"/>
  <c r="CS203" i="1"/>
  <c r="CS204" i="1"/>
  <c r="CS129" i="1"/>
  <c r="CS136" i="1"/>
  <c r="CS666" i="1"/>
  <c r="CS855" i="1"/>
  <c r="CS268" i="1"/>
  <c r="CS667" i="1"/>
  <c r="CS261" i="1"/>
  <c r="CS668" i="1"/>
  <c r="CS258" i="1"/>
  <c r="CS259" i="1"/>
  <c r="CS669" i="1"/>
  <c r="CS264" i="1"/>
  <c r="CS267" i="1"/>
  <c r="CS262" i="1"/>
  <c r="CS256" i="1"/>
  <c r="CS257" i="1"/>
  <c r="CS263" i="1"/>
  <c r="CS260" i="1"/>
  <c r="CS274" i="1"/>
  <c r="CS226" i="1"/>
  <c r="CS275" i="1"/>
  <c r="CS227" i="1"/>
  <c r="CS62" i="1"/>
  <c r="CS670" i="1"/>
  <c r="CS671" i="1"/>
  <c r="CS78" i="1"/>
  <c r="CS293" i="1"/>
  <c r="CS43" i="1"/>
  <c r="CS23" i="1"/>
  <c r="CS278" i="1"/>
  <c r="CS672" i="1"/>
  <c r="CS17" i="1"/>
  <c r="CS673" i="1"/>
  <c r="CS184" i="1"/>
  <c r="CS292" i="1"/>
  <c r="CS674" i="1"/>
  <c r="CS675" i="1"/>
  <c r="CS676" i="1"/>
  <c r="CS677" i="1"/>
  <c r="CS265" i="1"/>
  <c r="CS266" i="1"/>
  <c r="CS678" i="1"/>
  <c r="CS200" i="1"/>
  <c r="CS117" i="1"/>
  <c r="CS208" i="1"/>
  <c r="CS207" i="1"/>
  <c r="CS97" i="1"/>
  <c r="CS98" i="1"/>
  <c r="CS99" i="1"/>
  <c r="CS100" i="1"/>
  <c r="CS186" i="1"/>
  <c r="CS101" i="1"/>
  <c r="CS102" i="1"/>
  <c r="CS103" i="1"/>
  <c r="CS679" i="1"/>
  <c r="CS856" i="1"/>
  <c r="CS104" i="1"/>
  <c r="CS93" i="1"/>
  <c r="CS105" i="1"/>
  <c r="CS194" i="1"/>
  <c r="CS680" i="1"/>
  <c r="CS95" i="1"/>
  <c r="CS681" i="1"/>
  <c r="CS195" i="1"/>
  <c r="CS199" i="1"/>
  <c r="CS255" i="1"/>
  <c r="CS682" i="1"/>
  <c r="CS213" i="1"/>
  <c r="CS198" i="1"/>
  <c r="CS197" i="1"/>
  <c r="CS683" i="1"/>
  <c r="CS254" i="1"/>
  <c r="CS684" i="1"/>
  <c r="CS685" i="1"/>
  <c r="CS686" i="1"/>
  <c r="CS215" i="1"/>
  <c r="CS687" i="1"/>
  <c r="CS688" i="1"/>
  <c r="CS689" i="1"/>
  <c r="CS236" i="1"/>
  <c r="CS196" i="1"/>
  <c r="CS276" i="1"/>
  <c r="CS277" i="1"/>
  <c r="CS690" i="1"/>
  <c r="CS691" i="1"/>
  <c r="CS692" i="1"/>
  <c r="CS302" i="1"/>
  <c r="CS303" i="1"/>
  <c r="CS121" i="1"/>
  <c r="CS46" i="1"/>
  <c r="CS29" i="1"/>
  <c r="CS173" i="1"/>
  <c r="CS693" i="1"/>
  <c r="CS857" i="1"/>
  <c r="CS201" i="1"/>
  <c r="CS9" i="1"/>
  <c r="CS172" i="1"/>
  <c r="CS247" i="1"/>
  <c r="CS174" i="1"/>
  <c r="CS175" i="1"/>
  <c r="CS694" i="1"/>
  <c r="CS858" i="1"/>
  <c r="CS695" i="1"/>
  <c r="CS859" i="1"/>
  <c r="CS860" i="1"/>
  <c r="CS696" i="1"/>
  <c r="CS697" i="1"/>
  <c r="CS698" i="1"/>
  <c r="CS699" i="1"/>
  <c r="CS700" i="1"/>
  <c r="CS139" i="1"/>
  <c r="CS248" i="1"/>
  <c r="CS701" i="1"/>
  <c r="CS171" i="1"/>
  <c r="CS702" i="1"/>
  <c r="CS703" i="1"/>
  <c r="CS861" i="1"/>
  <c r="CS704" i="1"/>
  <c r="CS80" i="1"/>
  <c r="CS55" i="1"/>
  <c r="CS56" i="1"/>
  <c r="CS81" i="1"/>
  <c r="CS705" i="1"/>
  <c r="CS706" i="1"/>
  <c r="CS707" i="1"/>
  <c r="CS708" i="1"/>
  <c r="CS709" i="1"/>
  <c r="CS710" i="1"/>
  <c r="CS711" i="1"/>
  <c r="CS712" i="1"/>
  <c r="CS713" i="1"/>
  <c r="CS714" i="1"/>
  <c r="CS715" i="1"/>
  <c r="CS716" i="1"/>
  <c r="CS75" i="1"/>
  <c r="CS76" i="1"/>
  <c r="CS77" i="1"/>
  <c r="CS253" i="1"/>
  <c r="CS717" i="1"/>
  <c r="CS718" i="1"/>
  <c r="CS218" i="1"/>
  <c r="CS141" i="1"/>
  <c r="CS719" i="1"/>
  <c r="CS720" i="1"/>
  <c r="CS721" i="1"/>
  <c r="CS722" i="1"/>
  <c r="CS723" i="1"/>
  <c r="CS20" i="1"/>
  <c r="CS32" i="1"/>
  <c r="CS724" i="1"/>
  <c r="CS14" i="1"/>
  <c r="CS13" i="1"/>
  <c r="CS72" i="1"/>
  <c r="CS725" i="1"/>
  <c r="CS269" i="1"/>
  <c r="CS73" i="1"/>
  <c r="CS726" i="1"/>
  <c r="CS304" i="1"/>
  <c r="CS305" i="1"/>
  <c r="CS727" i="1"/>
  <c r="CS728" i="1"/>
  <c r="CS729" i="1"/>
  <c r="CS730" i="1"/>
  <c r="CS731" i="1"/>
  <c r="CS732" i="1"/>
  <c r="CS285" i="1"/>
  <c r="CS21" i="1"/>
  <c r="CS733" i="1"/>
  <c r="CS734" i="1"/>
  <c r="CS862" i="1"/>
  <c r="CS735" i="1"/>
  <c r="CS146" i="1"/>
  <c r="CS143" i="1"/>
  <c r="CS290" i="1"/>
  <c r="CS736" i="1"/>
  <c r="CS144" i="1"/>
  <c r="CS142" i="1"/>
  <c r="CS737" i="1"/>
  <c r="CS738" i="1"/>
  <c r="CS739" i="1"/>
  <c r="CS740" i="1"/>
  <c r="CS145" i="1"/>
  <c r="CS206" i="1"/>
  <c r="CS240" i="1"/>
  <c r="CS185" i="1"/>
  <c r="CS91" i="1"/>
  <c r="CS741" i="1"/>
  <c r="CS246" i="1"/>
  <c r="CS742" i="1"/>
  <c r="CS743" i="1"/>
  <c r="CS233" i="1"/>
  <c r="CS744" i="1"/>
  <c r="CS745" i="1"/>
  <c r="CS746" i="1"/>
  <c r="CS747" i="1"/>
  <c r="CS748" i="1"/>
  <c r="CS749" i="1"/>
  <c r="CS750" i="1"/>
  <c r="CS751" i="1"/>
  <c r="CS752" i="1"/>
  <c r="CS753" i="1"/>
  <c r="CS754" i="1"/>
  <c r="CS755" i="1"/>
  <c r="CS756" i="1"/>
  <c r="CS757" i="1"/>
  <c r="CS758" i="1"/>
  <c r="CS759" i="1"/>
  <c r="CS760" i="1"/>
  <c r="CS283" i="1"/>
  <c r="CS161" i="1"/>
  <c r="CS140" i="1"/>
  <c r="CS761" i="1"/>
  <c r="CS284" i="1"/>
  <c r="CS762" i="1"/>
  <c r="CS287" i="1"/>
  <c r="CS763" i="1"/>
  <c r="CS286" i="1"/>
  <c r="CS205" i="1"/>
  <c r="CS18" i="1"/>
  <c r="CS188" i="1"/>
  <c r="CS148" i="1"/>
  <c r="CS288" i="1"/>
  <c r="CS289" i="1"/>
  <c r="CS764" i="1"/>
  <c r="CS765" i="1"/>
  <c r="CS766" i="1"/>
  <c r="CS767" i="1"/>
  <c r="CS37" i="1"/>
  <c r="CS5" i="1"/>
  <c r="CS36" i="1"/>
  <c r="CS768" i="1"/>
  <c r="CS769" i="1"/>
  <c r="CS770" i="1"/>
  <c r="CS771" i="1"/>
  <c r="CS245" i="1"/>
  <c r="CS96" i="1"/>
  <c r="CS89" i="1"/>
  <c r="CS772" i="1"/>
  <c r="CS773" i="1"/>
  <c r="CS7" i="1"/>
  <c r="CS774" i="1"/>
  <c r="CS775" i="1"/>
  <c r="CS776" i="1"/>
  <c r="CS777" i="1"/>
  <c r="CS8" i="1"/>
  <c r="CS778" i="1"/>
  <c r="CS6" i="1"/>
  <c r="CS779" i="1"/>
  <c r="CS82" i="1"/>
  <c r="CS83" i="1"/>
  <c r="CS780" i="1"/>
  <c r="CS781" i="1"/>
  <c r="CS84" i="1"/>
  <c r="CS782" i="1"/>
  <c r="CS85" i="1"/>
  <c r="CS86" i="1"/>
  <c r="CS783" i="1"/>
  <c r="CS87" i="1"/>
  <c r="CS784" i="1"/>
  <c r="CS863" i="1"/>
  <c r="CS53" i="1"/>
  <c r="CS182" i="1"/>
  <c r="CS273" i="1"/>
  <c r="CS785" i="1"/>
  <c r="CS22" i="1"/>
  <c r="CS19" i="1"/>
  <c r="CS282" i="1"/>
  <c r="CS24" i="1"/>
  <c r="CS33" i="1"/>
  <c r="CS30" i="1"/>
  <c r="CS280" i="1"/>
  <c r="CS281" i="1"/>
  <c r="CS242" i="1"/>
  <c r="BI1" i="5"/>
  <c r="CV27" i="1" l="1"/>
  <c r="CV466" i="1"/>
  <c r="CW466" i="1" s="1"/>
  <c r="CV431" i="1"/>
  <c r="CW431" i="1" s="1"/>
  <c r="CV568" i="1"/>
  <c r="CW568" i="1" s="1"/>
  <c r="CV464" i="1"/>
  <c r="CW464" i="1" s="1"/>
  <c r="CV870" i="1"/>
  <c r="CW870" i="1" s="1"/>
  <c r="CV163" i="1"/>
  <c r="CW163" i="1" s="1"/>
  <c r="CV231" i="1"/>
  <c r="CW231" i="1" s="1"/>
  <c r="CV327" i="1"/>
  <c r="CW327" i="1" s="1"/>
  <c r="CV481" i="1"/>
  <c r="CW481" i="1" s="1"/>
  <c r="CV341" i="1"/>
  <c r="CW341" i="1" s="1"/>
  <c r="CV787" i="1"/>
  <c r="CW787" i="1" s="1"/>
  <c r="CV116" i="1"/>
  <c r="CW116" i="1" s="1"/>
  <c r="CV309" i="1"/>
  <c r="CW309" i="1" s="1"/>
  <c r="CV379" i="1"/>
  <c r="CW379" i="1" s="1"/>
  <c r="CV868" i="1"/>
  <c r="CW868" i="1" s="1"/>
  <c r="CV850" i="1"/>
  <c r="CW850" i="1" s="1"/>
  <c r="CV658" i="1"/>
  <c r="CW658" i="1" s="1"/>
  <c r="CV381" i="1"/>
  <c r="CW381" i="1" s="1"/>
  <c r="CV88" i="1"/>
  <c r="CW88" i="1" s="1"/>
  <c r="CV360" i="1"/>
  <c r="CW360" i="1" s="1"/>
  <c r="CV137" i="1"/>
  <c r="CW137" i="1" s="1"/>
  <c r="CV468" i="1"/>
  <c r="CW468" i="1" s="1"/>
  <c r="CV482" i="1"/>
  <c r="CW482" i="1" s="1"/>
  <c r="CV479" i="1"/>
  <c r="CW479" i="1" s="1"/>
  <c r="CV169" i="1"/>
  <c r="CW169" i="1" s="1"/>
  <c r="CV498" i="1"/>
  <c r="CW498" i="1" s="1"/>
  <c r="CV450" i="1"/>
  <c r="CW450" i="1" s="1"/>
  <c r="CV832" i="1"/>
  <c r="CW832" i="1" s="1"/>
  <c r="CV429" i="1"/>
  <c r="CW429" i="1" s="1"/>
  <c r="CV125" i="1"/>
  <c r="CW125" i="1" s="1"/>
  <c r="CV480" i="1"/>
  <c r="CW480" i="1" s="1"/>
  <c r="CV494" i="1"/>
  <c r="CW494" i="1" s="1"/>
  <c r="CV491" i="1"/>
  <c r="CW491" i="1" s="1"/>
  <c r="CV623" i="1"/>
  <c r="CW623" i="1" s="1"/>
  <c r="CT643" i="1"/>
  <c r="CV629" i="1"/>
  <c r="CW629" i="1" s="1"/>
  <c r="CV865" i="1"/>
  <c r="CW865" i="1" s="1"/>
  <c r="CV311" i="1"/>
  <c r="CW311" i="1" s="1"/>
  <c r="CV791" i="1"/>
  <c r="CW791" i="1" s="1"/>
  <c r="CV50" i="1"/>
  <c r="CW50" i="1" s="1"/>
  <c r="CV220" i="1"/>
  <c r="CW220" i="1" s="1"/>
  <c r="CV813" i="1"/>
  <c r="CW813" i="1" s="1"/>
  <c r="CV619" i="1"/>
  <c r="CW619" i="1" s="1"/>
  <c r="CV591" i="1"/>
  <c r="CW591" i="1" s="1"/>
  <c r="CV638" i="1"/>
  <c r="CW638" i="1" s="1"/>
  <c r="CV3" i="1"/>
  <c r="CW3" i="1" s="1"/>
  <c r="CV323" i="1"/>
  <c r="CW323" i="1" s="1"/>
  <c r="CV26" i="1"/>
  <c r="CW26" i="1" s="1"/>
  <c r="CV852" i="1"/>
  <c r="CW852" i="1" s="1"/>
  <c r="CV811" i="1"/>
  <c r="CW811" i="1" s="1"/>
  <c r="CV821" i="1"/>
  <c r="CW821" i="1" s="1"/>
  <c r="CV631" i="1"/>
  <c r="CW631" i="1" s="1"/>
  <c r="CV603" i="1"/>
  <c r="CW603" i="1" s="1"/>
  <c r="CV650" i="1"/>
  <c r="CW650" i="1" s="1"/>
  <c r="CV817" i="1"/>
  <c r="CW817" i="1" s="1"/>
  <c r="CV395" i="1"/>
  <c r="CW395" i="1" s="1"/>
  <c r="CV131" i="1"/>
  <c r="CW131" i="1" s="1"/>
  <c r="CV362" i="1"/>
  <c r="CW362" i="1" s="1"/>
  <c r="CV340" i="1"/>
  <c r="CW340" i="1" s="1"/>
  <c r="CV354" i="1"/>
  <c r="CW354" i="1" s="1"/>
  <c r="CV575" i="1"/>
  <c r="CW575" i="1" s="1"/>
  <c r="CV109" i="1"/>
  <c r="CW109" i="1" s="1"/>
  <c r="CV487" i="1"/>
  <c r="CW487" i="1" s="1"/>
  <c r="CV42" i="1"/>
  <c r="CW42" i="1" s="1"/>
  <c r="CV452" i="1"/>
  <c r="CW452" i="1" s="1"/>
  <c r="CV190" i="1"/>
  <c r="CW190" i="1" s="1"/>
  <c r="CV420" i="1"/>
  <c r="CW420" i="1" s="1"/>
  <c r="CV352" i="1"/>
  <c r="CW352" i="1" s="1"/>
  <c r="CV366" i="1"/>
  <c r="CW366" i="1" s="1"/>
  <c r="CV587" i="1"/>
  <c r="CW587" i="1" s="1"/>
  <c r="CV156" i="1"/>
  <c r="CW156" i="1" s="1"/>
  <c r="CV499" i="1"/>
  <c r="CW499" i="1" s="1"/>
  <c r="CV553" i="1"/>
  <c r="CW553" i="1" s="1"/>
  <c r="CV849" i="1"/>
  <c r="CW849" i="1" s="1"/>
  <c r="CV627" i="1"/>
  <c r="CW627" i="1" s="1"/>
  <c r="CV192" i="1"/>
  <c r="CW192" i="1" s="1"/>
  <c r="CV358" i="1"/>
  <c r="CW358" i="1" s="1"/>
  <c r="CV115" i="1"/>
  <c r="CW115" i="1" s="1"/>
  <c r="CV325" i="1"/>
  <c r="CW325" i="1" s="1"/>
  <c r="CV40" i="1"/>
  <c r="CW40" i="1" s="1"/>
  <c r="CV493" i="1"/>
  <c r="CW493" i="1" s="1"/>
  <c r="CV794" i="1"/>
  <c r="CW794" i="1" s="1"/>
  <c r="CV564" i="1"/>
  <c r="CW564" i="1" s="1"/>
  <c r="CV291" i="1"/>
  <c r="CW291" i="1" s="1"/>
  <c r="CV639" i="1"/>
  <c r="CW639" i="1" s="1"/>
  <c r="CV823" i="1"/>
  <c r="CW823" i="1" s="1"/>
  <c r="CV416" i="1"/>
  <c r="CW416" i="1" s="1"/>
  <c r="CV168" i="1"/>
  <c r="CW168" i="1" s="1"/>
  <c r="CV385" i="1"/>
  <c r="CW385" i="1" s="1"/>
  <c r="CV802" i="1"/>
  <c r="CW802" i="1" s="1"/>
  <c r="CV807" i="1"/>
  <c r="CW807" i="1" s="1"/>
  <c r="CV221" i="1"/>
  <c r="CW221" i="1" s="1"/>
  <c r="CV518" i="1"/>
  <c r="CW518" i="1" s="1"/>
  <c r="CV425" i="1"/>
  <c r="CW425" i="1" s="1"/>
  <c r="CV654" i="1"/>
  <c r="CW654" i="1" s="1"/>
  <c r="CV49" i="1"/>
  <c r="CW49" i="1" s="1"/>
  <c r="CV427" i="1"/>
  <c r="CW427" i="1" s="1"/>
  <c r="CV819" i="1"/>
  <c r="CW819" i="1" s="1"/>
  <c r="CV397" i="1"/>
  <c r="CW397" i="1" s="1"/>
  <c r="CV806" i="1"/>
  <c r="CW806" i="1" s="1"/>
  <c r="CV812" i="1"/>
  <c r="CW812" i="1" s="1"/>
  <c r="CV191" i="1"/>
  <c r="CW191" i="1" s="1"/>
  <c r="CV530" i="1"/>
  <c r="CW530" i="1" s="1"/>
  <c r="CV437" i="1"/>
  <c r="CW437" i="1" s="1"/>
  <c r="CV488" i="1"/>
  <c r="CW488" i="1" s="1"/>
  <c r="CV616" i="1"/>
  <c r="CW616" i="1" s="1"/>
  <c r="CV369" i="1"/>
  <c r="CW369" i="1" s="1"/>
  <c r="CV800" i="1"/>
  <c r="CW800" i="1" s="1"/>
  <c r="CV348" i="1"/>
  <c r="CW348" i="1" s="1"/>
  <c r="CV134" i="1"/>
  <c r="CW134" i="1" s="1"/>
  <c r="CV339" i="1"/>
  <c r="CW339" i="1" s="1"/>
  <c r="CV353" i="1"/>
  <c r="CW353" i="1" s="1"/>
  <c r="CV391" i="1"/>
  <c r="CW391" i="1" s="1"/>
  <c r="CV514" i="1"/>
  <c r="CW514" i="1" s="1"/>
  <c r="CV580" i="1"/>
  <c r="CW580" i="1" s="1"/>
  <c r="CV628" i="1"/>
  <c r="CW628" i="1" s="1"/>
  <c r="CV79" i="1"/>
  <c r="CW79" i="1" s="1"/>
  <c r="CV122" i="1"/>
  <c r="CW122" i="1" s="1"/>
  <c r="CV393" i="1"/>
  <c r="CW393" i="1" s="1"/>
  <c r="CV113" i="1"/>
  <c r="CW113" i="1" s="1"/>
  <c r="CV297" i="1"/>
  <c r="CW297" i="1" s="1"/>
  <c r="CV439" i="1"/>
  <c r="CW439" i="1" s="1"/>
  <c r="CV158" i="1"/>
  <c r="CW158" i="1" s="1"/>
  <c r="CV335" i="1"/>
  <c r="CW335" i="1" s="1"/>
  <c r="CV476" i="1"/>
  <c r="CW476" i="1" s="1"/>
  <c r="CV867" i="1"/>
  <c r="CW867" i="1" s="1"/>
  <c r="CV372" i="1"/>
  <c r="CW372" i="1" s="1"/>
  <c r="CV69" i="1"/>
  <c r="CW69" i="1" s="1"/>
  <c r="CV839" i="1"/>
  <c r="CW839" i="1" s="1"/>
  <c r="CV408" i="1"/>
  <c r="CW408" i="1" s="1"/>
  <c r="CV235" i="1"/>
  <c r="CW235" i="1" s="1"/>
  <c r="CV214" i="1"/>
  <c r="CW214" i="1" s="1"/>
  <c r="CV443" i="1"/>
  <c r="CW443" i="1" s="1"/>
  <c r="CV166" i="1"/>
  <c r="CW166" i="1" s="1"/>
  <c r="CV351" i="1"/>
  <c r="CW351" i="1" s="1"/>
  <c r="CT651" i="1"/>
  <c r="CV44" i="1"/>
  <c r="CW44" i="1" s="1"/>
  <c r="CV364" i="1"/>
  <c r="CW364" i="1" s="1"/>
  <c r="CV505" i="1"/>
  <c r="CW505" i="1" s="1"/>
  <c r="CV820" i="1"/>
  <c r="CW820" i="1" s="1"/>
  <c r="CV365" i="1"/>
  <c r="CW365" i="1" s="1"/>
  <c r="CV228" i="1"/>
  <c r="CW228" i="1" s="1"/>
  <c r="CV154" i="1"/>
  <c r="CW154" i="1" s="1"/>
  <c r="CV378" i="1"/>
  <c r="CW378" i="1" s="1"/>
  <c r="CV65" i="1"/>
  <c r="CW65" i="1" s="1"/>
  <c r="CV216" i="1"/>
  <c r="CW216" i="1" s="1"/>
  <c r="CV402" i="1"/>
  <c r="CW402" i="1" s="1"/>
  <c r="CV503" i="1"/>
  <c r="CW503" i="1" s="1"/>
  <c r="CV643" i="1"/>
  <c r="CW643" i="1" s="1"/>
  <c r="CV599" i="1"/>
  <c r="CW599" i="1" s="1"/>
  <c r="CV576" i="1"/>
  <c r="CW576" i="1" s="1"/>
  <c r="CV542" i="1"/>
  <c r="CW542" i="1" s="1"/>
  <c r="CV495" i="1"/>
  <c r="CW495" i="1" s="1"/>
  <c r="CV635" i="1"/>
  <c r="CW635" i="1" s="1"/>
  <c r="CV612" i="1"/>
  <c r="CW612" i="1" s="1"/>
  <c r="CV798" i="1"/>
  <c r="CW798" i="1" s="1"/>
  <c r="CV308" i="1"/>
  <c r="CW308" i="1" s="1"/>
  <c r="CV449" i="1"/>
  <c r="CW449" i="1" s="1"/>
  <c r="CV592" i="1"/>
  <c r="CW592" i="1" s="1"/>
  <c r="CV522" i="1"/>
  <c r="CW522" i="1" s="1"/>
  <c r="CV662" i="1"/>
  <c r="CW662" i="1" s="1"/>
  <c r="CV511" i="1"/>
  <c r="CW511" i="1" s="1"/>
  <c r="CV651" i="1"/>
  <c r="CW651" i="1" s="1"/>
  <c r="CV500" i="1"/>
  <c r="CW500" i="1" s="1"/>
  <c r="CV640" i="1"/>
  <c r="CW640" i="1" s="1"/>
  <c r="CV39" i="1"/>
  <c r="CW39" i="1" s="1"/>
  <c r="CV107" i="1"/>
  <c r="CW107" i="1" s="1"/>
  <c r="CV404" i="1"/>
  <c r="CW404" i="1" s="1"/>
  <c r="CV799" i="1"/>
  <c r="CW799" i="1" s="1"/>
  <c r="CV310" i="1"/>
  <c r="CW310" i="1" s="1"/>
  <c r="CV451" i="1"/>
  <c r="CW451" i="1" s="1"/>
  <c r="CV219" i="1"/>
  <c r="CW219" i="1" s="1"/>
  <c r="CV347" i="1"/>
  <c r="CW347" i="1" s="1"/>
  <c r="CV790" i="1"/>
  <c r="CW790" i="1" s="1"/>
  <c r="CV222" i="1"/>
  <c r="CW222" i="1" s="1"/>
  <c r="CV384" i="1"/>
  <c r="CW384" i="1" s="1"/>
  <c r="CV300" i="1"/>
  <c r="CW300" i="1" s="1"/>
  <c r="CV845" i="1"/>
  <c r="CW845" i="1" s="1"/>
  <c r="CV419" i="1"/>
  <c r="CW419" i="1" s="1"/>
  <c r="CV176" i="1"/>
  <c r="CW176" i="1" s="1"/>
  <c r="CV314" i="1"/>
  <c r="CW314" i="1" s="1"/>
  <c r="CV455" i="1"/>
  <c r="CW455" i="1" s="1"/>
  <c r="CV229" i="1"/>
  <c r="CW229" i="1" s="1"/>
  <c r="CV363" i="1"/>
  <c r="CW363" i="1" s="1"/>
  <c r="CT663" i="1"/>
  <c r="CV249" i="1"/>
  <c r="CW249" i="1" s="1"/>
  <c r="CV376" i="1"/>
  <c r="CW376" i="1" s="1"/>
  <c r="CT652" i="1"/>
  <c r="CV826" i="1"/>
  <c r="CW826" i="1" s="1"/>
  <c r="CV377" i="1"/>
  <c r="CW377" i="1" s="1"/>
  <c r="CV793" i="1"/>
  <c r="CW793" i="1" s="1"/>
  <c r="CV831" i="1"/>
  <c r="CW831" i="1" s="1"/>
  <c r="CV390" i="1"/>
  <c r="CW390" i="1" s="1"/>
  <c r="CV170" i="1"/>
  <c r="CW170" i="1" s="1"/>
  <c r="CV155" i="1"/>
  <c r="CW155" i="1" s="1"/>
  <c r="CV413" i="1"/>
  <c r="CW413" i="1" s="1"/>
  <c r="CV515" i="1"/>
  <c r="CW515" i="1" s="1"/>
  <c r="CV655" i="1"/>
  <c r="CW655" i="1" s="1"/>
  <c r="CV611" i="1"/>
  <c r="CW611" i="1" s="1"/>
  <c r="CV588" i="1"/>
  <c r="CW588" i="1" s="1"/>
  <c r="CV128" i="1"/>
  <c r="CW128" i="1" s="1"/>
  <c r="CV507" i="1"/>
  <c r="CW507" i="1" s="1"/>
  <c r="CV647" i="1"/>
  <c r="CW647" i="1" s="1"/>
  <c r="CV624" i="1"/>
  <c r="CW624" i="1" s="1"/>
  <c r="CV801" i="1"/>
  <c r="CW801" i="1" s="1"/>
  <c r="CV320" i="1"/>
  <c r="CW320" i="1" s="1"/>
  <c r="CV461" i="1"/>
  <c r="CW461" i="1" s="1"/>
  <c r="CV604" i="1"/>
  <c r="CW604" i="1" s="1"/>
  <c r="CV534" i="1"/>
  <c r="CW534" i="1" s="1"/>
  <c r="CV513" i="1"/>
  <c r="CW513" i="1" s="1"/>
  <c r="CV523" i="1"/>
  <c r="CW523" i="1" s="1"/>
  <c r="CV663" i="1"/>
  <c r="CW663" i="1" s="1"/>
  <c r="CV512" i="1"/>
  <c r="CW512" i="1" s="1"/>
  <c r="CV652" i="1"/>
  <c r="CW652" i="1" s="1"/>
  <c r="CV864" i="1"/>
  <c r="CW864" i="1" s="1"/>
  <c r="CV844" i="1"/>
  <c r="CW844" i="1" s="1"/>
  <c r="CV415" i="1"/>
  <c r="CW415" i="1" s="1"/>
  <c r="CV189" i="1"/>
  <c r="CW189" i="1" s="1"/>
  <c r="CV322" i="1"/>
  <c r="CW322" i="1" s="1"/>
  <c r="CV463" i="1"/>
  <c r="CW463" i="1" s="1"/>
  <c r="CV818" i="1"/>
  <c r="CW818" i="1" s="1"/>
  <c r="CV359" i="1"/>
  <c r="CW359" i="1" s="1"/>
  <c r="CV28" i="1"/>
  <c r="CW28" i="1" s="1"/>
  <c r="CV45" i="1"/>
  <c r="CW45" i="1" s="1"/>
  <c r="CV396" i="1"/>
  <c r="CW396" i="1" s="1"/>
  <c r="CV114" i="1"/>
  <c r="CW114" i="1" s="1"/>
  <c r="CV209" i="1"/>
  <c r="CW209" i="1" s="1"/>
  <c r="CV430" i="1"/>
  <c r="CW430" i="1" s="1"/>
  <c r="CV157" i="1"/>
  <c r="CW157" i="1" s="1"/>
  <c r="CV326" i="1"/>
  <c r="CW326" i="1" s="1"/>
  <c r="CV467" i="1"/>
  <c r="CW467" i="1" s="1"/>
  <c r="CV150" i="1"/>
  <c r="CW150" i="1" s="1"/>
  <c r="CV375" i="1"/>
  <c r="CW375" i="1" s="1"/>
  <c r="CV792" i="1"/>
  <c r="CW792" i="1" s="1"/>
  <c r="CV830" i="1"/>
  <c r="CW830" i="1" s="1"/>
  <c r="CV388" i="1"/>
  <c r="CW388" i="1" s="1"/>
  <c r="CV31" i="1"/>
  <c r="CW31" i="1" s="1"/>
  <c r="CV230" i="1"/>
  <c r="CW230" i="1" s="1"/>
  <c r="CV389" i="1"/>
  <c r="CW389" i="1" s="1"/>
  <c r="CV796" i="1"/>
  <c r="CW796" i="1" s="1"/>
  <c r="CV836" i="1"/>
  <c r="CW836" i="1" s="1"/>
  <c r="CV871" i="1"/>
  <c r="CW871" i="1" s="1"/>
  <c r="CV159" i="1"/>
  <c r="CW159" i="1" s="1"/>
  <c r="CV151" i="1"/>
  <c r="CW151" i="1" s="1"/>
  <c r="CV424" i="1"/>
  <c r="CW424" i="1" s="1"/>
  <c r="CV527" i="1"/>
  <c r="CW527" i="1" s="1"/>
  <c r="CV561" i="1"/>
  <c r="CW561" i="1" s="1"/>
  <c r="CV620" i="1"/>
  <c r="CW620" i="1" s="1"/>
  <c r="CV600" i="1"/>
  <c r="CW600" i="1" s="1"/>
  <c r="CV565" i="1"/>
  <c r="CW565" i="1" s="1"/>
  <c r="CV519" i="1"/>
  <c r="CW519" i="1" s="1"/>
  <c r="CV659" i="1"/>
  <c r="CW659" i="1" s="1"/>
  <c r="CV636" i="1"/>
  <c r="CW636" i="1" s="1"/>
  <c r="CV178" i="1"/>
  <c r="CW178" i="1" s="1"/>
  <c r="CV332" i="1"/>
  <c r="CW332" i="1" s="1"/>
  <c r="CV473" i="1"/>
  <c r="CW473" i="1" s="1"/>
  <c r="CV613" i="1"/>
  <c r="CW613" i="1" s="1"/>
  <c r="CV546" i="1"/>
  <c r="CW546" i="1" s="1"/>
  <c r="CV537" i="1"/>
  <c r="CW537" i="1" s="1"/>
  <c r="CV535" i="1"/>
  <c r="CW535" i="1" s="1"/>
  <c r="CV501" i="1"/>
  <c r="CW501" i="1" s="1"/>
  <c r="CV524" i="1"/>
  <c r="CW524" i="1" s="1"/>
  <c r="CV489" i="1"/>
  <c r="CW489" i="1" s="1"/>
  <c r="CV665" i="1"/>
  <c r="CW665" i="1" s="1"/>
  <c r="CV111" i="1"/>
  <c r="CW111" i="1" s="1"/>
  <c r="CV869" i="1"/>
  <c r="CW869" i="1" s="1"/>
  <c r="CV426" i="1"/>
  <c r="CW426" i="1" s="1"/>
  <c r="CV119" i="1"/>
  <c r="CW119" i="1" s="1"/>
  <c r="CV334" i="1"/>
  <c r="CW334" i="1" s="1"/>
  <c r="CV475" i="1"/>
  <c r="CW475" i="1" s="1"/>
  <c r="CV47" i="1"/>
  <c r="CW47" i="1" s="1"/>
  <c r="CV371" i="1"/>
  <c r="CW371" i="1" s="1"/>
  <c r="CV38" i="1"/>
  <c r="CW38" i="1" s="1"/>
  <c r="CV838" i="1"/>
  <c r="CW838" i="1" s="1"/>
  <c r="CV407" i="1"/>
  <c r="CW407" i="1" s="1"/>
  <c r="CV307" i="1"/>
  <c r="CW307" i="1" s="1"/>
  <c r="CV295" i="1"/>
  <c r="CW295" i="1" s="1"/>
  <c r="CV442" i="1"/>
  <c r="CW442" i="1" s="1"/>
  <c r="CV805" i="1"/>
  <c r="CW805" i="1" s="1"/>
  <c r="CV338" i="1"/>
  <c r="CW338" i="1" s="1"/>
  <c r="CV234" i="1"/>
  <c r="CW234" i="1" s="1"/>
  <c r="CV829" i="1"/>
  <c r="CW829" i="1" s="1"/>
  <c r="CV387" i="1"/>
  <c r="CW387" i="1" s="1"/>
  <c r="CV63" i="1"/>
  <c r="CW63" i="1" s="1"/>
  <c r="CV834" i="1"/>
  <c r="CW834" i="1" s="1"/>
  <c r="CV400" i="1"/>
  <c r="CW400" i="1" s="1"/>
  <c r="CW27" i="1"/>
  <c r="CV835" i="1"/>
  <c r="CW835" i="1" s="1"/>
  <c r="CV401" i="1"/>
  <c r="CW401" i="1" s="1"/>
  <c r="CV70" i="1"/>
  <c r="CW70" i="1" s="1"/>
  <c r="CV842" i="1"/>
  <c r="CW842" i="1" s="1"/>
  <c r="CV412" i="1"/>
  <c r="CW412" i="1" s="1"/>
  <c r="CV211" i="1"/>
  <c r="CW211" i="1" s="1"/>
  <c r="CV279" i="1"/>
  <c r="CW279" i="1" s="1"/>
  <c r="CV436" i="1"/>
  <c r="CW436" i="1" s="1"/>
  <c r="CV539" i="1"/>
  <c r="CW539" i="1" s="1"/>
  <c r="CV492" i="1"/>
  <c r="CW492" i="1" s="1"/>
  <c r="CV632" i="1"/>
  <c r="CW632" i="1" s="1"/>
  <c r="CV165" i="1"/>
  <c r="CW165" i="1" s="1"/>
  <c r="CV577" i="1"/>
  <c r="CW577" i="1" s="1"/>
  <c r="CV531" i="1"/>
  <c r="CW531" i="1" s="1"/>
  <c r="CV526" i="1"/>
  <c r="CW526" i="1" s="1"/>
  <c r="CV648" i="1"/>
  <c r="CW648" i="1" s="1"/>
  <c r="CV210" i="1"/>
  <c r="CW210" i="1" s="1"/>
  <c r="CV344" i="1"/>
  <c r="CW344" i="1" s="1"/>
  <c r="CV485" i="1"/>
  <c r="CW485" i="1" s="1"/>
  <c r="CV625" i="1"/>
  <c r="CW625" i="1" s="1"/>
  <c r="CV557" i="1"/>
  <c r="CW557" i="1" s="1"/>
  <c r="CV572" i="1"/>
  <c r="CW572" i="1" s="1"/>
  <c r="CV547" i="1"/>
  <c r="CW547" i="1" s="1"/>
  <c r="CV549" i="1"/>
  <c r="CW549" i="1" s="1"/>
  <c r="CV536" i="1"/>
  <c r="CW536" i="1" s="1"/>
  <c r="CV525" i="1"/>
  <c r="CW525" i="1" s="1"/>
  <c r="CV138" i="1"/>
  <c r="CW138" i="1" s="1"/>
  <c r="CV853" i="1"/>
  <c r="CW853" i="1" s="1"/>
  <c r="CV438" i="1"/>
  <c r="CW438" i="1" s="1"/>
  <c r="CV202" i="1"/>
  <c r="CW202" i="1" s="1"/>
  <c r="CV346" i="1"/>
  <c r="CW346" i="1" s="1"/>
  <c r="CV789" i="1"/>
  <c r="CW789" i="1" s="1"/>
  <c r="CV828" i="1"/>
  <c r="CW828" i="1" s="1"/>
  <c r="CV383" i="1"/>
  <c r="CW383" i="1" s="1"/>
  <c r="CV301" i="1"/>
  <c r="CW301" i="1" s="1"/>
  <c r="CV224" i="1"/>
  <c r="CW224" i="1" s="1"/>
  <c r="CV418" i="1"/>
  <c r="CW418" i="1" s="1"/>
  <c r="CV193" i="1"/>
  <c r="CW193" i="1" s="1"/>
  <c r="CV313" i="1"/>
  <c r="CW313" i="1" s="1"/>
  <c r="CV454" i="1"/>
  <c r="CW454" i="1" s="1"/>
  <c r="CV810" i="1"/>
  <c r="CW810" i="1" s="1"/>
  <c r="CV350" i="1"/>
  <c r="CW350" i="1" s="1"/>
  <c r="CV12" i="1"/>
  <c r="CW12" i="1" s="1"/>
  <c r="CV48" i="1"/>
  <c r="CW48" i="1" s="1"/>
  <c r="CV399" i="1"/>
  <c r="CW399" i="1" s="1"/>
  <c r="CV67" i="1"/>
  <c r="CW67" i="1" s="1"/>
  <c r="CV841" i="1"/>
  <c r="CW841" i="1" s="1"/>
  <c r="CV410" i="1"/>
  <c r="CW410" i="1" s="1"/>
  <c r="CV68" i="1"/>
  <c r="CW68" i="1" s="1"/>
  <c r="CV35" i="1"/>
  <c r="CW35" i="1" s="1"/>
  <c r="CV411" i="1"/>
  <c r="CW411" i="1" s="1"/>
  <c r="CV74" i="1"/>
  <c r="CW74" i="1" s="1"/>
  <c r="CV848" i="1"/>
  <c r="CW848" i="1" s="1"/>
  <c r="CV423" i="1"/>
  <c r="CW423" i="1" s="1"/>
  <c r="CV252" i="1"/>
  <c r="CW252" i="1" s="1"/>
  <c r="CV106" i="1"/>
  <c r="CW106" i="1" s="1"/>
  <c r="CV448" i="1"/>
  <c r="CW448" i="1" s="1"/>
  <c r="CV551" i="1"/>
  <c r="CW551" i="1" s="1"/>
  <c r="CV504" i="1"/>
  <c r="CW504" i="1" s="1"/>
  <c r="CV644" i="1"/>
  <c r="CW644" i="1" s="1"/>
  <c r="CV621" i="1"/>
  <c r="CW621" i="1" s="1"/>
  <c r="CV589" i="1"/>
  <c r="CW589" i="1" s="1"/>
  <c r="CV543" i="1"/>
  <c r="CW543" i="1" s="1"/>
  <c r="CV520" i="1"/>
  <c r="CW520" i="1" s="1"/>
  <c r="CV660" i="1"/>
  <c r="CW660" i="1" s="1"/>
  <c r="CV815" i="1"/>
  <c r="CW815" i="1" s="1"/>
  <c r="CV356" i="1"/>
  <c r="CW356" i="1" s="1"/>
  <c r="CV497" i="1"/>
  <c r="CW497" i="1" s="1"/>
  <c r="CV637" i="1"/>
  <c r="CW637" i="1" s="1"/>
  <c r="CV569" i="1"/>
  <c r="CW569" i="1" s="1"/>
  <c r="CV608" i="1"/>
  <c r="CW608" i="1" s="1"/>
  <c r="CV558" i="1"/>
  <c r="CW558" i="1" s="1"/>
  <c r="CV584" i="1"/>
  <c r="CW584" i="1" s="1"/>
  <c r="CV548" i="1"/>
  <c r="CW548" i="1" s="1"/>
  <c r="CV560" i="1"/>
  <c r="CW560" i="1" s="1"/>
  <c r="CV840" i="1"/>
  <c r="CW840" i="1" s="1"/>
  <c r="CV409" i="1"/>
  <c r="CW409" i="1" s="1"/>
  <c r="CV2" i="1"/>
  <c r="CW2" i="1" s="1"/>
  <c r="CV847" i="1"/>
  <c r="CW847" i="1" s="1"/>
  <c r="CV873" i="1"/>
  <c r="CW873" i="1" s="1"/>
  <c r="CV225" i="1"/>
  <c r="CW225" i="1" s="1"/>
  <c r="CV217" i="1"/>
  <c r="CW217" i="1" s="1"/>
  <c r="CV422" i="1"/>
  <c r="CW422" i="1" s="1"/>
  <c r="CV60" i="1"/>
  <c r="CW60" i="1" s="1"/>
  <c r="CV296" i="1"/>
  <c r="CW296" i="1" s="1"/>
  <c r="CV435" i="1"/>
  <c r="CW435" i="1" s="1"/>
  <c r="CV61" i="1"/>
  <c r="CW61" i="1" s="1"/>
  <c r="CV319" i="1"/>
  <c r="CW319" i="1" s="1"/>
  <c r="CV460" i="1"/>
  <c r="CW460" i="1" s="1"/>
  <c r="CV562" i="1"/>
  <c r="CW562" i="1" s="1"/>
  <c r="CV516" i="1"/>
  <c r="CW516" i="1" s="1"/>
  <c r="CV656" i="1"/>
  <c r="CW656" i="1" s="1"/>
  <c r="CV633" i="1"/>
  <c r="CW633" i="1" s="1"/>
  <c r="CV601" i="1"/>
  <c r="CW601" i="1" s="1"/>
  <c r="CV554" i="1"/>
  <c r="CW554" i="1" s="1"/>
  <c r="CV532" i="1"/>
  <c r="CW532" i="1" s="1"/>
  <c r="CV585" i="1"/>
  <c r="CW585" i="1" s="1"/>
  <c r="CV822" i="1"/>
  <c r="CW822" i="1" s="1"/>
  <c r="CV368" i="1"/>
  <c r="CW368" i="1" s="1"/>
  <c r="CV509" i="1"/>
  <c r="CW509" i="1" s="1"/>
  <c r="CV649" i="1"/>
  <c r="CW649" i="1" s="1"/>
  <c r="CV581" i="1"/>
  <c r="CW581" i="1" s="1"/>
  <c r="CV641" i="1"/>
  <c r="CW641" i="1" s="1"/>
  <c r="CV570" i="1"/>
  <c r="CW570" i="1" s="1"/>
  <c r="CV617" i="1"/>
  <c r="CW617" i="1" s="1"/>
  <c r="CV559" i="1"/>
  <c r="CW559" i="1" s="1"/>
  <c r="CV596" i="1"/>
  <c r="CW596" i="1" s="1"/>
  <c r="CV58" i="1"/>
  <c r="CW58" i="1" s="1"/>
  <c r="CV321" i="1"/>
  <c r="CW321" i="1" s="1"/>
  <c r="CV462" i="1"/>
  <c r="CW462" i="1" s="1"/>
  <c r="CV124" i="1"/>
  <c r="CW124" i="1" s="1"/>
  <c r="CV370" i="1"/>
  <c r="CW370" i="1" s="1"/>
  <c r="CV66" i="1"/>
  <c r="CW66" i="1" s="1"/>
  <c r="CV223" i="1"/>
  <c r="CW223" i="1" s="1"/>
  <c r="CV406" i="1"/>
  <c r="CW406" i="1" s="1"/>
  <c r="CV306" i="1"/>
  <c r="CW306" i="1" s="1"/>
  <c r="CV298" i="1"/>
  <c r="CW298" i="1" s="1"/>
  <c r="CV441" i="1"/>
  <c r="CW441" i="1" s="1"/>
  <c r="CV804" i="1"/>
  <c r="CW804" i="1" s="1"/>
  <c r="CV337" i="1"/>
  <c r="CW337" i="1" s="1"/>
  <c r="CT637" i="1"/>
  <c r="CV825" i="1"/>
  <c r="CW825" i="1" s="1"/>
  <c r="CV374" i="1"/>
  <c r="CW374" i="1" s="1"/>
  <c r="CV135" i="1"/>
  <c r="CW135" i="1" s="1"/>
  <c r="CV846" i="1"/>
  <c r="CW846" i="1" s="1"/>
  <c r="CV421" i="1"/>
  <c r="CW421" i="1" s="1"/>
  <c r="CV112" i="1"/>
  <c r="CW112" i="1" s="1"/>
  <c r="CV271" i="1"/>
  <c r="CW271" i="1" s="1"/>
  <c r="CV433" i="1"/>
  <c r="CW433" i="1" s="1"/>
  <c r="CV59" i="1"/>
  <c r="CW59" i="1" s="1"/>
  <c r="CV294" i="1"/>
  <c r="CW294" i="1" s="1"/>
  <c r="CV434" i="1"/>
  <c r="CW434" i="1" s="1"/>
  <c r="CV251" i="1"/>
  <c r="CW251" i="1" s="1"/>
  <c r="CV239" i="1"/>
  <c r="CW239" i="1" s="1"/>
  <c r="CV447" i="1"/>
  <c r="CW447" i="1" s="1"/>
  <c r="CV177" i="1"/>
  <c r="CW177" i="1" s="1"/>
  <c r="CV331" i="1"/>
  <c r="CW331" i="1" s="1"/>
  <c r="CV472" i="1"/>
  <c r="CW472" i="1" s="1"/>
  <c r="CV574" i="1"/>
  <c r="CW574" i="1" s="1"/>
  <c r="CV528" i="1"/>
  <c r="CW528" i="1" s="1"/>
  <c r="CV573" i="1"/>
  <c r="CW573" i="1" s="1"/>
  <c r="CV645" i="1"/>
  <c r="CW645" i="1" s="1"/>
  <c r="CV167" i="1"/>
  <c r="CW167" i="1" s="1"/>
  <c r="CV566" i="1"/>
  <c r="CW566" i="1" s="1"/>
  <c r="CV544" i="1"/>
  <c r="CW544" i="1" s="1"/>
  <c r="CV786" i="1"/>
  <c r="CW786" i="1" s="1"/>
  <c r="CV41" i="1"/>
  <c r="CW41" i="1" s="1"/>
  <c r="CV380" i="1"/>
  <c r="CW380" i="1" s="1"/>
  <c r="CV521" i="1"/>
  <c r="CW521" i="1" s="1"/>
  <c r="CV661" i="1"/>
  <c r="CW661" i="1" s="1"/>
  <c r="CV593" i="1"/>
  <c r="CW593" i="1" s="1"/>
  <c r="CV582" i="1"/>
  <c r="CW582" i="1" s="1"/>
  <c r="CV653" i="1"/>
  <c r="CW653" i="1" s="1"/>
  <c r="CV571" i="1"/>
  <c r="CW571" i="1" s="1"/>
  <c r="CT241" i="1"/>
  <c r="CT234" i="1"/>
  <c r="CT12" i="1"/>
  <c r="CT40" i="1"/>
  <c r="CT135" i="1"/>
  <c r="CT10" i="1"/>
  <c r="CT183" i="1"/>
  <c r="CT71" i="1"/>
  <c r="CT802" i="1"/>
  <c r="CT806" i="1"/>
  <c r="CT166" i="1"/>
  <c r="CT229" i="1"/>
  <c r="CT150" i="1"/>
  <c r="CT829" i="1"/>
  <c r="CT48" i="1"/>
  <c r="CT840" i="1"/>
  <c r="CT846" i="1"/>
  <c r="CT270" i="1"/>
  <c r="CT180" i="1"/>
  <c r="CT315" i="1"/>
  <c r="CT327" i="1"/>
  <c r="CT339" i="1"/>
  <c r="CT351" i="1"/>
  <c r="CT363" i="1"/>
  <c r="CT375" i="1"/>
  <c r="CT387" i="1"/>
  <c r="CT399" i="1"/>
  <c r="CT409" i="1"/>
  <c r="CT421" i="1"/>
  <c r="CT432" i="1"/>
  <c r="CT444" i="1"/>
  <c r="CT456" i="1"/>
  <c r="CT468" i="1"/>
  <c r="CT480" i="1"/>
  <c r="CT492" i="1"/>
  <c r="CT504" i="1"/>
  <c r="CT516" i="1"/>
  <c r="CT528" i="1"/>
  <c r="CT540" i="1"/>
  <c r="CT552" i="1"/>
  <c r="CT563" i="1"/>
  <c r="CT575" i="1"/>
  <c r="CT587" i="1"/>
  <c r="CT599" i="1"/>
  <c r="CT611" i="1"/>
  <c r="CT620" i="1"/>
  <c r="CT632" i="1"/>
  <c r="CT646" i="1"/>
  <c r="CT661" i="1"/>
  <c r="CT237" i="1"/>
  <c r="CT792" i="1"/>
  <c r="CT63" i="1"/>
  <c r="CT67" i="1"/>
  <c r="CT2" i="1"/>
  <c r="CT112" i="1"/>
  <c r="CT147" i="1"/>
  <c r="CT187" i="1"/>
  <c r="CT803" i="1"/>
  <c r="CT220" i="1"/>
  <c r="CT811" i="1"/>
  <c r="CT44" i="1"/>
  <c r="CT249" i="1"/>
  <c r="CT830" i="1"/>
  <c r="CT834" i="1"/>
  <c r="CT841" i="1"/>
  <c r="CT847" i="1"/>
  <c r="CT271" i="1"/>
  <c r="CT212" i="1"/>
  <c r="CT316" i="1"/>
  <c r="CT328" i="1"/>
  <c r="CT340" i="1"/>
  <c r="CT352" i="1"/>
  <c r="CT364" i="1"/>
  <c r="CT376" i="1"/>
  <c r="CT388" i="1"/>
  <c r="CT400" i="1"/>
  <c r="CT410" i="1"/>
  <c r="CT873" i="1"/>
  <c r="CT433" i="1"/>
  <c r="CT445" i="1"/>
  <c r="CT457" i="1"/>
  <c r="CT469" i="1"/>
  <c r="CT481" i="1"/>
  <c r="CT493" i="1"/>
  <c r="CT505" i="1"/>
  <c r="CT517" i="1"/>
  <c r="CT529" i="1"/>
  <c r="CT541" i="1"/>
  <c r="CT553" i="1"/>
  <c r="CT564" i="1"/>
  <c r="CT576" i="1"/>
  <c r="CT588" i="1"/>
  <c r="CT600" i="1"/>
  <c r="CT165" i="1"/>
  <c r="CT621" i="1"/>
  <c r="CT633" i="1"/>
  <c r="CT647" i="1"/>
  <c r="CT662" i="1"/>
  <c r="CT54" i="1"/>
  <c r="CT31" i="1"/>
  <c r="CT27" i="1"/>
  <c r="CT68" i="1"/>
  <c r="CT225" i="1"/>
  <c r="CT59" i="1"/>
  <c r="CT250" i="1"/>
  <c r="CT118" i="1"/>
  <c r="CT132" i="1"/>
  <c r="CT807" i="1"/>
  <c r="CT812" i="1"/>
  <c r="CT820" i="1"/>
  <c r="CT826" i="1"/>
  <c r="CT230" i="1"/>
  <c r="CT835" i="1"/>
  <c r="CT35" i="1"/>
  <c r="CT217" i="1"/>
  <c r="CT294" i="1"/>
  <c r="CT181" i="1"/>
  <c r="CT317" i="1"/>
  <c r="CT329" i="1"/>
  <c r="CT341" i="1"/>
  <c r="CT353" i="1"/>
  <c r="CT365" i="1"/>
  <c r="CT377" i="1"/>
  <c r="CT389" i="1"/>
  <c r="CT401" i="1"/>
  <c r="CT411" i="1"/>
  <c r="CT422" i="1"/>
  <c r="CT434" i="1"/>
  <c r="CT446" i="1"/>
  <c r="CT458" i="1"/>
  <c r="CT470" i="1"/>
  <c r="CT482" i="1"/>
  <c r="CT494" i="1"/>
  <c r="CT506" i="1"/>
  <c r="CT518" i="1"/>
  <c r="CT530" i="1"/>
  <c r="CT542" i="1"/>
  <c r="CT128" i="1"/>
  <c r="CT565" i="1"/>
  <c r="CT577" i="1"/>
  <c r="CT589" i="1"/>
  <c r="CT601" i="1"/>
  <c r="CT167" i="1"/>
  <c r="CT622" i="1"/>
  <c r="CT634" i="1"/>
  <c r="CT648" i="1"/>
  <c r="CT228" i="1"/>
  <c r="CT793" i="1"/>
  <c r="CT796" i="1"/>
  <c r="CT70" i="1"/>
  <c r="CT74" i="1"/>
  <c r="CT60" i="1"/>
  <c r="CT251" i="1"/>
  <c r="CT120" i="1"/>
  <c r="CT133" i="1"/>
  <c r="CT808" i="1"/>
  <c r="CT813" i="1"/>
  <c r="CT821" i="1"/>
  <c r="CT154" i="1"/>
  <c r="CT831" i="1"/>
  <c r="CT836" i="1"/>
  <c r="CT842" i="1"/>
  <c r="CT848" i="1"/>
  <c r="CT296" i="1"/>
  <c r="CT239" i="1"/>
  <c r="CT318" i="1"/>
  <c r="CT330" i="1"/>
  <c r="CT342" i="1"/>
  <c r="CT354" i="1"/>
  <c r="CT366" i="1"/>
  <c r="CT378" i="1"/>
  <c r="CT390" i="1"/>
  <c r="CT871" i="1"/>
  <c r="CT412" i="1"/>
  <c r="CT423" i="1"/>
  <c r="CT435" i="1"/>
  <c r="CT447" i="1"/>
  <c r="CT459" i="1"/>
  <c r="CT471" i="1"/>
  <c r="CT483" i="1"/>
  <c r="CT495" i="1"/>
  <c r="CT507" i="1"/>
  <c r="CT519" i="1"/>
  <c r="CT531" i="1"/>
  <c r="CT543" i="1"/>
  <c r="CT554" i="1"/>
  <c r="CT566" i="1"/>
  <c r="CT578" i="1"/>
  <c r="CT590" i="1"/>
  <c r="CT602" i="1"/>
  <c r="CT169" i="1"/>
  <c r="CT623" i="1"/>
  <c r="CT635" i="1"/>
  <c r="CT649" i="1"/>
  <c r="CT116" i="1"/>
  <c r="CT794" i="1"/>
  <c r="CT65" i="1"/>
  <c r="CT170" i="1"/>
  <c r="CT159" i="1"/>
  <c r="CT211" i="1"/>
  <c r="CT252" i="1"/>
  <c r="CT61" i="1"/>
  <c r="CT177" i="1"/>
  <c r="CT94" i="1"/>
  <c r="CT814" i="1"/>
  <c r="CT123" i="1"/>
  <c r="CT221" i="1"/>
  <c r="CT191" i="1"/>
  <c r="CT216" i="1"/>
  <c r="CT155" i="1"/>
  <c r="CT151" i="1"/>
  <c r="CT279" i="1"/>
  <c r="CT106" i="1"/>
  <c r="CT319" i="1"/>
  <c r="CT331" i="1"/>
  <c r="CT343" i="1"/>
  <c r="CT355" i="1"/>
  <c r="CT367" i="1"/>
  <c r="CT379" i="1"/>
  <c r="CT391" i="1"/>
  <c r="CT402" i="1"/>
  <c r="CT413" i="1"/>
  <c r="CT424" i="1"/>
  <c r="CT436" i="1"/>
  <c r="CT448" i="1"/>
  <c r="CT460" i="1"/>
  <c r="CT472" i="1"/>
  <c r="CT484" i="1"/>
  <c r="CT496" i="1"/>
  <c r="CT508" i="1"/>
  <c r="CT520" i="1"/>
  <c r="CT532" i="1"/>
  <c r="CT544" i="1"/>
  <c r="CT555" i="1"/>
  <c r="CT567" i="1"/>
  <c r="CT579" i="1"/>
  <c r="CT591" i="1"/>
  <c r="CT603" i="1"/>
  <c r="CT612" i="1"/>
  <c r="CT624" i="1"/>
  <c r="CT636" i="1"/>
  <c r="CT650" i="1"/>
  <c r="CT786" i="1"/>
  <c r="CT162" i="1"/>
  <c r="CT16" i="1"/>
  <c r="CT299" i="1"/>
  <c r="CT109" i="1"/>
  <c r="CT156" i="1"/>
  <c r="CT798" i="1"/>
  <c r="CT801" i="1"/>
  <c r="CT178" i="1"/>
  <c r="CT210" i="1"/>
  <c r="CT815" i="1"/>
  <c r="CT822" i="1"/>
  <c r="CT41" i="1"/>
  <c r="CT126" i="1"/>
  <c r="CT52" i="1"/>
  <c r="CT843" i="1"/>
  <c r="CT849" i="1"/>
  <c r="CT291" i="1"/>
  <c r="CT308" i="1"/>
  <c r="CT320" i="1"/>
  <c r="CT332" i="1"/>
  <c r="CT344" i="1"/>
  <c r="CT356" i="1"/>
  <c r="CT368" i="1"/>
  <c r="CT380" i="1"/>
  <c r="CT392" i="1"/>
  <c r="CT403" i="1"/>
  <c r="CT414" i="1"/>
  <c r="CT425" i="1"/>
  <c r="CT437" i="1"/>
  <c r="CT449" i="1"/>
  <c r="CT461" i="1"/>
  <c r="CT473" i="1"/>
  <c r="CT485" i="1"/>
  <c r="CT497" i="1"/>
  <c r="CT509" i="1"/>
  <c r="CT521" i="1"/>
  <c r="CT533" i="1"/>
  <c r="CT545" i="1"/>
  <c r="CT556" i="1"/>
  <c r="CT568" i="1"/>
  <c r="CT580" i="1"/>
  <c r="CT592" i="1"/>
  <c r="CT604" i="1"/>
  <c r="CT613" i="1"/>
  <c r="CT625" i="1"/>
  <c r="CT638" i="1"/>
  <c r="CT653" i="1"/>
  <c r="CT787" i="1"/>
  <c r="CT79" i="1"/>
  <c r="CT39" i="1"/>
  <c r="CT864" i="1"/>
  <c r="CT111" i="1"/>
  <c r="CT138" i="1"/>
  <c r="CT192" i="1"/>
  <c r="CT58" i="1"/>
  <c r="CT179" i="1"/>
  <c r="CT809" i="1"/>
  <c r="CT816" i="1"/>
  <c r="CT823" i="1"/>
  <c r="CT49" i="1"/>
  <c r="CT122" i="1"/>
  <c r="CT107" i="1"/>
  <c r="CT844" i="1"/>
  <c r="CT869" i="1"/>
  <c r="CT853" i="1"/>
  <c r="CT309" i="1"/>
  <c r="CT321" i="1"/>
  <c r="CT333" i="1"/>
  <c r="CT345" i="1"/>
  <c r="CT357" i="1"/>
  <c r="CT369" i="1"/>
  <c r="CT381" i="1"/>
  <c r="CT393" i="1"/>
  <c r="CT404" i="1"/>
  <c r="CT415" i="1"/>
  <c r="CT426" i="1"/>
  <c r="CT438" i="1"/>
  <c r="CT450" i="1"/>
  <c r="CT462" i="1"/>
  <c r="CT474" i="1"/>
  <c r="CT486" i="1"/>
  <c r="CT498" i="1"/>
  <c r="CT510" i="1"/>
  <c r="CT522" i="1"/>
  <c r="CT534" i="1"/>
  <c r="CT546" i="1"/>
  <c r="CT557" i="1"/>
  <c r="CT569" i="1"/>
  <c r="CT581" i="1"/>
  <c r="CT593" i="1"/>
  <c r="CT605" i="1"/>
  <c r="CT614" i="1"/>
  <c r="CT626" i="1"/>
  <c r="CT639" i="1"/>
  <c r="CT654" i="1"/>
  <c r="CT788" i="1"/>
  <c r="CT25" i="1"/>
  <c r="CT797" i="1"/>
  <c r="CT865" i="1"/>
  <c r="CT3" i="1"/>
  <c r="CT113" i="1"/>
  <c r="CT799" i="1"/>
  <c r="CT189" i="1"/>
  <c r="CT119" i="1"/>
  <c r="CT202" i="1"/>
  <c r="CT817" i="1"/>
  <c r="CT124" i="1"/>
  <c r="CT827" i="1"/>
  <c r="CT868" i="1"/>
  <c r="CT837" i="1"/>
  <c r="CT42" i="1"/>
  <c r="CT850" i="1"/>
  <c r="CT297" i="1"/>
  <c r="CT310" i="1"/>
  <c r="CT322" i="1"/>
  <c r="CT334" i="1"/>
  <c r="CT346" i="1"/>
  <c r="CT358" i="1"/>
  <c r="CT370" i="1"/>
  <c r="CT382" i="1"/>
  <c r="CT394" i="1"/>
  <c r="CT405" i="1"/>
  <c r="CT416" i="1"/>
  <c r="CT427" i="1"/>
  <c r="CT439" i="1"/>
  <c r="CT451" i="1"/>
  <c r="CT463" i="1"/>
  <c r="CT475" i="1"/>
  <c r="CT487" i="1"/>
  <c r="CT499" i="1"/>
  <c r="CT511" i="1"/>
  <c r="CT523" i="1"/>
  <c r="CT535" i="1"/>
  <c r="CT547" i="1"/>
  <c r="CT558" i="1"/>
  <c r="CT570" i="1"/>
  <c r="CT582" i="1"/>
  <c r="CT594" i="1"/>
  <c r="CT606" i="1"/>
  <c r="CT615" i="1"/>
  <c r="CT627" i="1"/>
  <c r="CT640" i="1"/>
  <c r="CT656" i="1"/>
  <c r="CT244" i="1"/>
  <c r="CT789" i="1"/>
  <c r="CT163" i="1"/>
  <c r="CT66" i="1"/>
  <c r="CT866" i="1"/>
  <c r="CT4" i="1"/>
  <c r="CT152" i="1"/>
  <c r="CT800" i="1"/>
  <c r="CT88" i="1"/>
  <c r="CT158" i="1"/>
  <c r="CT219" i="1"/>
  <c r="CT818" i="1"/>
  <c r="CT47" i="1"/>
  <c r="CT828" i="1"/>
  <c r="CT832" i="1"/>
  <c r="CT223" i="1"/>
  <c r="CT108" i="1"/>
  <c r="CT851" i="1"/>
  <c r="CT854" i="1"/>
  <c r="CT311" i="1"/>
  <c r="CT323" i="1"/>
  <c r="CT335" i="1"/>
  <c r="CT347" i="1"/>
  <c r="CT359" i="1"/>
  <c r="CT371" i="1"/>
  <c r="CT383" i="1"/>
  <c r="CT395" i="1"/>
  <c r="CT406" i="1"/>
  <c r="CT417" i="1"/>
  <c r="CT428" i="1"/>
  <c r="CT440" i="1"/>
  <c r="CT452" i="1"/>
  <c r="CT464" i="1"/>
  <c r="CT476" i="1"/>
  <c r="CT488" i="1"/>
  <c r="CT500" i="1"/>
  <c r="CT512" i="1"/>
  <c r="CT524" i="1"/>
  <c r="CT536" i="1"/>
  <c r="CT548" i="1"/>
  <c r="CT559" i="1"/>
  <c r="CT571" i="1"/>
  <c r="CT583" i="1"/>
  <c r="CT595" i="1"/>
  <c r="CT607" i="1"/>
  <c r="CT616" i="1"/>
  <c r="CT628" i="1"/>
  <c r="CT641" i="1"/>
  <c r="CT657" i="1"/>
  <c r="CT238" i="1"/>
  <c r="CT790" i="1"/>
  <c r="CT28" i="1"/>
  <c r="CT38" i="1"/>
  <c r="CT301" i="1"/>
  <c r="CT115" i="1"/>
  <c r="CT306" i="1"/>
  <c r="CT153" i="1"/>
  <c r="CT130" i="1"/>
  <c r="CT92" i="1"/>
  <c r="CT168" i="1"/>
  <c r="CT819" i="1"/>
  <c r="CT867" i="1"/>
  <c r="CT222" i="1"/>
  <c r="CT45" i="1"/>
  <c r="CT838" i="1"/>
  <c r="CT224" i="1"/>
  <c r="CT870" i="1"/>
  <c r="CT298" i="1"/>
  <c r="CT312" i="1"/>
  <c r="CT324" i="1"/>
  <c r="CT336" i="1"/>
  <c r="CT348" i="1"/>
  <c r="CT360" i="1"/>
  <c r="CT372" i="1"/>
  <c r="CT384" i="1"/>
  <c r="CT396" i="1"/>
  <c r="CT407" i="1"/>
  <c r="CT418" i="1"/>
  <c r="CT429" i="1"/>
  <c r="CT441" i="1"/>
  <c r="CT453" i="1"/>
  <c r="CT465" i="1"/>
  <c r="CT477" i="1"/>
  <c r="CT489" i="1"/>
  <c r="CT501" i="1"/>
  <c r="CT513" i="1"/>
  <c r="CT525" i="1"/>
  <c r="CT537" i="1"/>
  <c r="CT549" i="1"/>
  <c r="CT560" i="1"/>
  <c r="CT572" i="1"/>
  <c r="CT584" i="1"/>
  <c r="CT596" i="1"/>
  <c r="CT608" i="1"/>
  <c r="CT617" i="1"/>
  <c r="CT629" i="1"/>
  <c r="CT642" i="1"/>
  <c r="CT658" i="1"/>
  <c r="CT243" i="1"/>
  <c r="CT791" i="1"/>
  <c r="CT26" i="1"/>
  <c r="CT69" i="1"/>
  <c r="CT300" i="1"/>
  <c r="CT114" i="1"/>
  <c r="CT307" i="1"/>
  <c r="CT193" i="1"/>
  <c r="CT131" i="1"/>
  <c r="CT804" i="1"/>
  <c r="CT164" i="1"/>
  <c r="CT51" i="1"/>
  <c r="CT824" i="1"/>
  <c r="CT190" i="1"/>
  <c r="CT231" i="1"/>
  <c r="CT839" i="1"/>
  <c r="CT845" i="1"/>
  <c r="CT209" i="1"/>
  <c r="CT295" i="1"/>
  <c r="CT313" i="1"/>
  <c r="CT325" i="1"/>
  <c r="CT337" i="1"/>
  <c r="CT349" i="1"/>
  <c r="CT361" i="1"/>
  <c r="CT373" i="1"/>
  <c r="CT385" i="1"/>
  <c r="CT397" i="1"/>
  <c r="CT408" i="1"/>
  <c r="CT419" i="1"/>
  <c r="CT430" i="1"/>
  <c r="CT442" i="1"/>
  <c r="CT454" i="1"/>
  <c r="CT466" i="1"/>
  <c r="CT478" i="1"/>
  <c r="CT490" i="1"/>
  <c r="CT502" i="1"/>
  <c r="CT514" i="1"/>
  <c r="CT526" i="1"/>
  <c r="CT538" i="1"/>
  <c r="CT550" i="1"/>
  <c r="CT561" i="1"/>
  <c r="CT573" i="1"/>
  <c r="CT585" i="1"/>
  <c r="CT597" i="1"/>
  <c r="CT609" i="1"/>
  <c r="CT618" i="1"/>
  <c r="CT630" i="1"/>
  <c r="CT644" i="1"/>
  <c r="CT659" i="1"/>
  <c r="CT134" i="1"/>
  <c r="CT50" i="1"/>
  <c r="CT420" i="1"/>
  <c r="CT562" i="1"/>
  <c r="CT137" i="1"/>
  <c r="CT852" i="1"/>
  <c r="CT431" i="1"/>
  <c r="CT574" i="1"/>
  <c r="CT235" i="1"/>
  <c r="CT214" i="1"/>
  <c r="CT443" i="1"/>
  <c r="CT586" i="1"/>
  <c r="CT176" i="1"/>
  <c r="CT314" i="1"/>
  <c r="CT455" i="1"/>
  <c r="CT598" i="1"/>
  <c r="CT157" i="1"/>
  <c r="CT326" i="1"/>
  <c r="CT467" i="1"/>
  <c r="CT610" i="1"/>
  <c r="CT805" i="1"/>
  <c r="CT338" i="1"/>
  <c r="CT479" i="1"/>
  <c r="CT619" i="1"/>
  <c r="CT810" i="1"/>
  <c r="CT350" i="1"/>
  <c r="CT491" i="1"/>
  <c r="CT631" i="1"/>
  <c r="CT125" i="1"/>
  <c r="CT362" i="1"/>
  <c r="CT503" i="1"/>
  <c r="CT645" i="1"/>
  <c r="CT833" i="1"/>
  <c r="CT539" i="1"/>
  <c r="CT232" i="1"/>
  <c r="CT90" i="1"/>
  <c r="CT825" i="1"/>
  <c r="CT374" i="1"/>
  <c r="CT515" i="1"/>
  <c r="CT660" i="1"/>
  <c r="CT398" i="1"/>
  <c r="CT551" i="1"/>
  <c r="CT149" i="1"/>
  <c r="CT34" i="1"/>
  <c r="CT386" i="1"/>
  <c r="CT527" i="1"/>
  <c r="CT795" i="1"/>
  <c r="CT64" i="1"/>
  <c r="CT872" i="1"/>
  <c r="CV90" i="1"/>
  <c r="CW90" i="1" s="1"/>
  <c r="CV241" i="1"/>
  <c r="CW241" i="1" s="1"/>
  <c r="CV237" i="1"/>
  <c r="CW237" i="1" s="1"/>
  <c r="CV54" i="1"/>
  <c r="CW54" i="1" s="1"/>
  <c r="CV244" i="1"/>
  <c r="CW244" i="1" s="1"/>
  <c r="CV238" i="1"/>
  <c r="CW238" i="1" s="1"/>
  <c r="CV243" i="1"/>
  <c r="CW243" i="1" s="1"/>
  <c r="CV179" i="1"/>
  <c r="CW179" i="1" s="1"/>
  <c r="CV333" i="1"/>
  <c r="CW333" i="1" s="1"/>
  <c r="CV788" i="1"/>
  <c r="CW788" i="1" s="1"/>
  <c r="CV827" i="1"/>
  <c r="CW827" i="1" s="1"/>
  <c r="CV382" i="1"/>
  <c r="CW382" i="1" s="1"/>
  <c r="CV866" i="1"/>
  <c r="CW866" i="1" s="1"/>
  <c r="CV108" i="1"/>
  <c r="CW108" i="1" s="1"/>
  <c r="CV417" i="1"/>
  <c r="CW417" i="1" s="1"/>
  <c r="CV153" i="1"/>
  <c r="CW153" i="1" s="1"/>
  <c r="CV312" i="1"/>
  <c r="CW312" i="1" s="1"/>
  <c r="CV453" i="1"/>
  <c r="CW453" i="1" s="1"/>
  <c r="CV164" i="1"/>
  <c r="CW164" i="1" s="1"/>
  <c r="CV349" i="1"/>
  <c r="CW349" i="1" s="1"/>
  <c r="CV149" i="1"/>
  <c r="CW149" i="1" s="1"/>
  <c r="CV34" i="1"/>
  <c r="CW34" i="1" s="1"/>
  <c r="CV386" i="1"/>
  <c r="CW386" i="1" s="1"/>
  <c r="CV10" i="1"/>
  <c r="CW10" i="1" s="1"/>
  <c r="CV270" i="1"/>
  <c r="CW270" i="1" s="1"/>
  <c r="CV432" i="1"/>
  <c r="CW432" i="1" s="1"/>
  <c r="CV147" i="1"/>
  <c r="CW147" i="1" s="1"/>
  <c r="CV212" i="1"/>
  <c r="CW212" i="1" s="1"/>
  <c r="CV445" i="1"/>
  <c r="CW445" i="1" s="1"/>
  <c r="CV250" i="1"/>
  <c r="CW250" i="1" s="1"/>
  <c r="CV181" i="1"/>
  <c r="CW181" i="1" s="1"/>
  <c r="CV446" i="1"/>
  <c r="CW446" i="1" s="1"/>
  <c r="CV120" i="1"/>
  <c r="CW120" i="1" s="1"/>
  <c r="CV318" i="1"/>
  <c r="CW318" i="1" s="1"/>
  <c r="CV459" i="1"/>
  <c r="CW459" i="1" s="1"/>
  <c r="CV94" i="1"/>
  <c r="CW94" i="1" s="1"/>
  <c r="CV343" i="1"/>
  <c r="CW343" i="1" s="1"/>
  <c r="CV484" i="1"/>
  <c r="CW484" i="1" s="1"/>
  <c r="CV586" i="1"/>
  <c r="CW586" i="1" s="1"/>
  <c r="CV540" i="1"/>
  <c r="CW540" i="1" s="1"/>
  <c r="CV517" i="1"/>
  <c r="CW517" i="1" s="1"/>
  <c r="CV657" i="1"/>
  <c r="CW657" i="1" s="1"/>
  <c r="CV622" i="1"/>
  <c r="CW622" i="1" s="1"/>
  <c r="CV578" i="1"/>
  <c r="CW578" i="1" s="1"/>
  <c r="CV555" i="1"/>
  <c r="CW555" i="1" s="1"/>
  <c r="CV162" i="1"/>
  <c r="CW162" i="1" s="1"/>
  <c r="CV126" i="1"/>
  <c r="CW126" i="1" s="1"/>
  <c r="CV392" i="1"/>
  <c r="CW392" i="1" s="1"/>
  <c r="CV533" i="1"/>
  <c r="CW533" i="1" s="1"/>
  <c r="CV550" i="1"/>
  <c r="CW550" i="1" s="1"/>
  <c r="CV605" i="1"/>
  <c r="CW605" i="1" s="1"/>
  <c r="CV478" i="1"/>
  <c r="CW478" i="1" s="1"/>
  <c r="CV594" i="1"/>
  <c r="CW594" i="1" s="1"/>
  <c r="CT655" i="1"/>
  <c r="CV583" i="1"/>
  <c r="CW583" i="1" s="1"/>
  <c r="CV490" i="1"/>
  <c r="CW490" i="1" s="1"/>
  <c r="CV345" i="1"/>
  <c r="CW345" i="1" s="1"/>
  <c r="CV25" i="1"/>
  <c r="CW25" i="1" s="1"/>
  <c r="CV394" i="1"/>
  <c r="CW394" i="1" s="1"/>
  <c r="CV4" i="1"/>
  <c r="CW4" i="1" s="1"/>
  <c r="CV851" i="1"/>
  <c r="CW851" i="1" s="1"/>
  <c r="CV428" i="1"/>
  <c r="CW428" i="1" s="1"/>
  <c r="CV130" i="1"/>
  <c r="CW130" i="1" s="1"/>
  <c r="CV324" i="1"/>
  <c r="CW324" i="1" s="1"/>
  <c r="CV465" i="1"/>
  <c r="CW465" i="1" s="1"/>
  <c r="CV51" i="1"/>
  <c r="CW51" i="1" s="1"/>
  <c r="CV361" i="1"/>
  <c r="CW361" i="1" s="1"/>
  <c r="CV795" i="1"/>
  <c r="CW795" i="1" s="1"/>
  <c r="CV833" i="1"/>
  <c r="CW833" i="1" s="1"/>
  <c r="CV398" i="1"/>
  <c r="CW398" i="1" s="1"/>
  <c r="CV183" i="1"/>
  <c r="CW183" i="1" s="1"/>
  <c r="CV180" i="1"/>
  <c r="CW180" i="1" s="1"/>
  <c r="CV444" i="1"/>
  <c r="CW444" i="1" s="1"/>
  <c r="CV187" i="1"/>
  <c r="CW187" i="1" s="1"/>
  <c r="CV316" i="1"/>
  <c r="CW316" i="1" s="1"/>
  <c r="CV457" i="1"/>
  <c r="CW457" i="1" s="1"/>
  <c r="CV118" i="1"/>
  <c r="CW118" i="1" s="1"/>
  <c r="CV317" i="1"/>
  <c r="CW317" i="1" s="1"/>
  <c r="CV458" i="1"/>
  <c r="CW458" i="1" s="1"/>
  <c r="CV133" i="1"/>
  <c r="CW133" i="1" s="1"/>
  <c r="CV330" i="1"/>
  <c r="CW330" i="1" s="1"/>
  <c r="CV471" i="1"/>
  <c r="CW471" i="1" s="1"/>
  <c r="CV814" i="1"/>
  <c r="CW814" i="1" s="1"/>
  <c r="CV355" i="1"/>
  <c r="CW355" i="1" s="1"/>
  <c r="CV496" i="1"/>
  <c r="CW496" i="1" s="1"/>
  <c r="CV598" i="1"/>
  <c r="CW598" i="1" s="1"/>
  <c r="CV552" i="1"/>
  <c r="CW552" i="1" s="1"/>
  <c r="CV529" i="1"/>
  <c r="CW529" i="1" s="1"/>
  <c r="CV538" i="1"/>
  <c r="CW538" i="1" s="1"/>
  <c r="CV634" i="1"/>
  <c r="CW634" i="1" s="1"/>
  <c r="CV590" i="1"/>
  <c r="CW590" i="1" s="1"/>
  <c r="CV567" i="1"/>
  <c r="CW567" i="1" s="1"/>
  <c r="CV16" i="1"/>
  <c r="CW16" i="1" s="1"/>
  <c r="CV52" i="1"/>
  <c r="CW52" i="1" s="1"/>
  <c r="CV403" i="1"/>
  <c r="CW403" i="1" s="1"/>
  <c r="CV545" i="1"/>
  <c r="CW545" i="1" s="1"/>
  <c r="CV474" i="1"/>
  <c r="CW474" i="1" s="1"/>
  <c r="CV614" i="1"/>
  <c r="CW614" i="1" s="1"/>
  <c r="CV597" i="1"/>
  <c r="CW597" i="1" s="1"/>
  <c r="CV606" i="1"/>
  <c r="CW606" i="1" s="1"/>
  <c r="CV502" i="1"/>
  <c r="CW502" i="1" s="1"/>
  <c r="CV595" i="1"/>
  <c r="CW595" i="1" s="1"/>
  <c r="CV609" i="1"/>
  <c r="CW609" i="1" s="1"/>
  <c r="CV809" i="1"/>
  <c r="CW809" i="1" s="1"/>
  <c r="CV816" i="1"/>
  <c r="CW816" i="1" s="1"/>
  <c r="CV357" i="1"/>
  <c r="CW357" i="1" s="1"/>
  <c r="CV797" i="1"/>
  <c r="CW797" i="1" s="1"/>
  <c r="CV837" i="1"/>
  <c r="CW837" i="1" s="1"/>
  <c r="CV405" i="1"/>
  <c r="CW405" i="1" s="1"/>
  <c r="CV152" i="1"/>
  <c r="CW152" i="1" s="1"/>
  <c r="CV854" i="1"/>
  <c r="CW854" i="1" s="1"/>
  <c r="CV440" i="1"/>
  <c r="CW440" i="1" s="1"/>
  <c r="CV92" i="1"/>
  <c r="CW92" i="1" s="1"/>
  <c r="CV336" i="1"/>
  <c r="CW336" i="1" s="1"/>
  <c r="CV477" i="1"/>
  <c r="CW477" i="1" s="1"/>
  <c r="CV824" i="1"/>
  <c r="CW824" i="1" s="1"/>
  <c r="CV373" i="1"/>
  <c r="CW373" i="1" s="1"/>
  <c r="CV64" i="1"/>
  <c r="CW64" i="1" s="1"/>
  <c r="CV232" i="1"/>
  <c r="CW232" i="1" s="1"/>
  <c r="CV872" i="1"/>
  <c r="CW872" i="1" s="1"/>
  <c r="CV71" i="1"/>
  <c r="CW71" i="1" s="1"/>
  <c r="CV315" i="1"/>
  <c r="CW315" i="1" s="1"/>
  <c r="CV456" i="1"/>
  <c r="CW456" i="1" s="1"/>
  <c r="CV803" i="1"/>
  <c r="CW803" i="1" s="1"/>
  <c r="CV328" i="1"/>
  <c r="CW328" i="1" s="1"/>
  <c r="CV469" i="1"/>
  <c r="CW469" i="1" s="1"/>
  <c r="CV132" i="1"/>
  <c r="CW132" i="1" s="1"/>
  <c r="CV329" i="1"/>
  <c r="CW329" i="1" s="1"/>
  <c r="CV470" i="1"/>
  <c r="CW470" i="1" s="1"/>
  <c r="CV808" i="1"/>
  <c r="CW808" i="1" s="1"/>
  <c r="CV342" i="1"/>
  <c r="CW342" i="1" s="1"/>
  <c r="CV483" i="1"/>
  <c r="CW483" i="1" s="1"/>
  <c r="CV123" i="1"/>
  <c r="CW123" i="1" s="1"/>
  <c r="CV367" i="1"/>
  <c r="CW367" i="1" s="1"/>
  <c r="CV508" i="1"/>
  <c r="CW508" i="1" s="1"/>
  <c r="CV610" i="1"/>
  <c r="CW610" i="1" s="1"/>
  <c r="CV563" i="1"/>
  <c r="CW563" i="1" s="1"/>
  <c r="CV541" i="1"/>
  <c r="CW541" i="1" s="1"/>
  <c r="CV506" i="1"/>
  <c r="CW506" i="1" s="1"/>
  <c r="CV646" i="1"/>
  <c r="CW646" i="1" s="1"/>
  <c r="CV602" i="1"/>
  <c r="CW602" i="1" s="1"/>
  <c r="CV579" i="1"/>
  <c r="CW579" i="1" s="1"/>
  <c r="CV299" i="1"/>
  <c r="CW299" i="1" s="1"/>
  <c r="CV843" i="1"/>
  <c r="CW843" i="1" s="1"/>
  <c r="CV414" i="1"/>
  <c r="CW414" i="1" s="1"/>
  <c r="CV556" i="1"/>
  <c r="CW556" i="1" s="1"/>
  <c r="CV486" i="1"/>
  <c r="CW486" i="1" s="1"/>
  <c r="CV626" i="1"/>
  <c r="CW626" i="1" s="1"/>
  <c r="CV630" i="1"/>
  <c r="CW630" i="1" s="1"/>
  <c r="CV615" i="1"/>
  <c r="CW615" i="1" s="1"/>
  <c r="CV618" i="1"/>
  <c r="CW618" i="1" s="1"/>
  <c r="CV607" i="1"/>
  <c r="CW607" i="1" s="1"/>
  <c r="CV642" i="1"/>
  <c r="CW642" i="1" s="1"/>
  <c r="CV5" i="1"/>
  <c r="CW5" i="1" s="1"/>
  <c r="CV757" i="1"/>
  <c r="CW757" i="1" s="1"/>
  <c r="CV699" i="1"/>
  <c r="CW699" i="1" s="1"/>
  <c r="CV691" i="1"/>
  <c r="CW691" i="1" s="1"/>
  <c r="CV267" i="1"/>
  <c r="CW267" i="1" s="1"/>
  <c r="CV242" i="1"/>
  <c r="CW242" i="1" s="1"/>
  <c r="CV53" i="1"/>
  <c r="CW53" i="1" s="1"/>
  <c r="CV82" i="1"/>
  <c r="CW82" i="1" s="1"/>
  <c r="CV89" i="1"/>
  <c r="CW89" i="1" s="1"/>
  <c r="CV765" i="1"/>
  <c r="CW765" i="1" s="1"/>
  <c r="CV284" i="1"/>
  <c r="CW284" i="1" s="1"/>
  <c r="CV753" i="1"/>
  <c r="CW753" i="1" s="1"/>
  <c r="CV742" i="1"/>
  <c r="CW742" i="1" s="1"/>
  <c r="CV142" i="1"/>
  <c r="CW142" i="1" s="1"/>
  <c r="CV732" i="1"/>
  <c r="CW732" i="1" s="1"/>
  <c r="CV72" i="1"/>
  <c r="CW72" i="1" s="1"/>
  <c r="CV218" i="1"/>
  <c r="CW218" i="1" s="1"/>
  <c r="CV711" i="1"/>
  <c r="CW711" i="1" s="1"/>
  <c r="CV861" i="1"/>
  <c r="CW861" i="1" s="1"/>
  <c r="CV860" i="1"/>
  <c r="CW860" i="1" s="1"/>
  <c r="CV693" i="1"/>
  <c r="CW693" i="1" s="1"/>
  <c r="CV196" i="1"/>
  <c r="CW196" i="1" s="1"/>
  <c r="CV198" i="1"/>
  <c r="CW198" i="1" s="1"/>
  <c r="CV104" i="1"/>
  <c r="CW104" i="1" s="1"/>
  <c r="CV208" i="1"/>
  <c r="CW208" i="1" s="1"/>
  <c r="CV673" i="1"/>
  <c r="CW673" i="1" s="1"/>
  <c r="CV275" i="1"/>
  <c r="CW275" i="1" s="1"/>
  <c r="CV258" i="1"/>
  <c r="CW258" i="1" s="1"/>
  <c r="CV11" i="1"/>
  <c r="CW11" i="1" s="1"/>
  <c r="CV740" i="1"/>
  <c r="CW740" i="1" s="1"/>
  <c r="CV675" i="1"/>
  <c r="CW675" i="1" s="1"/>
  <c r="CV281" i="1"/>
  <c r="CW281" i="1" s="1"/>
  <c r="CV863" i="1"/>
  <c r="CW863" i="1" s="1"/>
  <c r="CV779" i="1"/>
  <c r="CW779" i="1" s="1"/>
  <c r="CV96" i="1"/>
  <c r="CW96" i="1" s="1"/>
  <c r="CV764" i="1"/>
  <c r="CW764" i="1" s="1"/>
  <c r="CV761" i="1"/>
  <c r="CW761" i="1" s="1"/>
  <c r="CV752" i="1"/>
  <c r="CW752" i="1" s="1"/>
  <c r="CV246" i="1"/>
  <c r="CW246" i="1" s="1"/>
  <c r="CV144" i="1"/>
  <c r="CW144" i="1" s="1"/>
  <c r="CV731" i="1"/>
  <c r="CW731" i="1" s="1"/>
  <c r="CV13" i="1"/>
  <c r="CW13" i="1" s="1"/>
  <c r="CV718" i="1"/>
  <c r="CW718" i="1" s="1"/>
  <c r="CV710" i="1"/>
  <c r="CW710" i="1" s="1"/>
  <c r="CV703" i="1"/>
  <c r="CW703" i="1" s="1"/>
  <c r="CV859" i="1"/>
  <c r="CW859" i="1" s="1"/>
  <c r="CV173" i="1"/>
  <c r="CW173" i="1" s="1"/>
  <c r="CV236" i="1"/>
  <c r="CW236" i="1" s="1"/>
  <c r="CV213" i="1"/>
  <c r="CW213" i="1" s="1"/>
  <c r="CV856" i="1"/>
  <c r="CW856" i="1" s="1"/>
  <c r="CV117" i="1"/>
  <c r="CW117" i="1" s="1"/>
  <c r="CV17" i="1"/>
  <c r="CW17" i="1" s="1"/>
  <c r="CV226" i="1"/>
  <c r="CW226" i="1" s="1"/>
  <c r="CV668" i="1"/>
  <c r="CW668" i="1" s="1"/>
  <c r="CV272" i="1"/>
  <c r="CW272" i="1" s="1"/>
  <c r="CV734" i="1"/>
  <c r="CW734" i="1" s="1"/>
  <c r="CV129" i="1"/>
  <c r="CW129" i="1" s="1"/>
  <c r="CV280" i="1"/>
  <c r="CW280" i="1" s="1"/>
  <c r="CV784" i="1"/>
  <c r="CW784" i="1" s="1"/>
  <c r="CV6" i="1"/>
  <c r="CW6" i="1" s="1"/>
  <c r="CV245" i="1"/>
  <c r="CW245" i="1" s="1"/>
  <c r="CV289" i="1"/>
  <c r="CW289" i="1" s="1"/>
  <c r="CV140" i="1"/>
  <c r="CW140" i="1" s="1"/>
  <c r="CV751" i="1"/>
  <c r="CW751" i="1" s="1"/>
  <c r="CV741" i="1"/>
  <c r="CW741" i="1" s="1"/>
  <c r="CV736" i="1"/>
  <c r="CW736" i="1" s="1"/>
  <c r="CV730" i="1"/>
  <c r="CW730" i="1" s="1"/>
  <c r="CV14" i="1"/>
  <c r="CW14" i="1" s="1"/>
  <c r="CV717" i="1"/>
  <c r="CW717" i="1" s="1"/>
  <c r="CV709" i="1"/>
  <c r="CW709" i="1" s="1"/>
  <c r="CV702" i="1"/>
  <c r="CW702" i="1" s="1"/>
  <c r="CV695" i="1"/>
  <c r="CW695" i="1" s="1"/>
  <c r="CV29" i="1"/>
  <c r="CW29" i="1" s="1"/>
  <c r="CV689" i="1"/>
  <c r="CW689" i="1" s="1"/>
  <c r="CV682" i="1"/>
  <c r="CW682" i="1" s="1"/>
  <c r="CV679" i="1"/>
  <c r="CW679" i="1" s="1"/>
  <c r="CV200" i="1"/>
  <c r="CW200" i="1" s="1"/>
  <c r="CV672" i="1"/>
  <c r="CW672" i="1" s="1"/>
  <c r="CV274" i="1"/>
  <c r="CW274" i="1" s="1"/>
  <c r="CV261" i="1"/>
  <c r="CW261" i="1" s="1"/>
  <c r="CV110" i="1"/>
  <c r="CW110" i="1" s="1"/>
  <c r="CV84" i="1"/>
  <c r="CW84" i="1" s="1"/>
  <c r="CV726" i="1"/>
  <c r="CW726" i="1" s="1"/>
  <c r="CV671" i="1"/>
  <c r="CW671" i="1" s="1"/>
  <c r="CV30" i="1"/>
  <c r="CW30" i="1" s="1"/>
  <c r="CV87" i="1"/>
  <c r="CW87" i="1" s="1"/>
  <c r="CV778" i="1"/>
  <c r="CW778" i="1" s="1"/>
  <c r="CV771" i="1"/>
  <c r="CW771" i="1" s="1"/>
  <c r="CV288" i="1"/>
  <c r="CW288" i="1" s="1"/>
  <c r="CV161" i="1"/>
  <c r="CW161" i="1" s="1"/>
  <c r="CV750" i="1"/>
  <c r="CW750" i="1" s="1"/>
  <c r="CV91" i="1"/>
  <c r="CW91" i="1" s="1"/>
  <c r="CV290" i="1"/>
  <c r="CW290" i="1" s="1"/>
  <c r="CV729" i="1"/>
  <c r="CW729" i="1" s="1"/>
  <c r="CV724" i="1"/>
  <c r="CW724" i="1" s="1"/>
  <c r="CV253" i="1"/>
  <c r="CW253" i="1" s="1"/>
  <c r="CV708" i="1"/>
  <c r="CW708" i="1" s="1"/>
  <c r="CV171" i="1"/>
  <c r="CW171" i="1" s="1"/>
  <c r="CV858" i="1"/>
  <c r="CW858" i="1" s="1"/>
  <c r="CV46" i="1"/>
  <c r="CW46" i="1" s="1"/>
  <c r="CV688" i="1"/>
  <c r="CW688" i="1" s="1"/>
  <c r="CV255" i="1"/>
  <c r="CW255" i="1" s="1"/>
  <c r="CV103" i="1"/>
  <c r="CW103" i="1" s="1"/>
  <c r="CV678" i="1"/>
  <c r="CW678" i="1" s="1"/>
  <c r="CV278" i="1"/>
  <c r="CW278" i="1" s="1"/>
  <c r="CV260" i="1"/>
  <c r="CW260" i="1" s="1"/>
  <c r="CV667" i="1"/>
  <c r="CW667" i="1" s="1"/>
  <c r="CV57" i="1"/>
  <c r="CW57" i="1" s="1"/>
  <c r="CV22" i="1"/>
  <c r="CW22" i="1" s="1"/>
  <c r="CV715" i="1"/>
  <c r="CW715" i="1" s="1"/>
  <c r="CV783" i="1"/>
  <c r="CW783" i="1" s="1"/>
  <c r="CV148" i="1"/>
  <c r="CW148" i="1" s="1"/>
  <c r="CV749" i="1"/>
  <c r="CW749" i="1" s="1"/>
  <c r="CV728" i="1"/>
  <c r="CW728" i="1" s="1"/>
  <c r="CV707" i="1"/>
  <c r="CW707" i="1" s="1"/>
  <c r="CV694" i="1"/>
  <c r="CW694" i="1" s="1"/>
  <c r="CV199" i="1"/>
  <c r="CW199" i="1" s="1"/>
  <c r="CV266" i="1"/>
  <c r="CW266" i="1" s="1"/>
  <c r="CV268" i="1"/>
  <c r="CW268" i="1" s="1"/>
  <c r="CV24" i="1"/>
  <c r="CW24" i="1" s="1"/>
  <c r="CV86" i="1"/>
  <c r="CW86" i="1" s="1"/>
  <c r="CV777" i="1"/>
  <c r="CW777" i="1" s="1"/>
  <c r="CV769" i="1"/>
  <c r="CW769" i="1" s="1"/>
  <c r="CV188" i="1"/>
  <c r="CW188" i="1" s="1"/>
  <c r="CV760" i="1"/>
  <c r="CW760" i="1" s="1"/>
  <c r="CV748" i="1"/>
  <c r="CW748" i="1" s="1"/>
  <c r="CV240" i="1"/>
  <c r="CW240" i="1" s="1"/>
  <c r="CV146" i="1"/>
  <c r="CW146" i="1" s="1"/>
  <c r="CV727" i="1"/>
  <c r="CW727" i="1" s="1"/>
  <c r="CV20" i="1"/>
  <c r="CW20" i="1" s="1"/>
  <c r="CV76" i="1"/>
  <c r="CW76" i="1" s="1"/>
  <c r="CV706" i="1"/>
  <c r="CW706" i="1" s="1"/>
  <c r="CV248" i="1"/>
  <c r="CW248" i="1" s="1"/>
  <c r="CV175" i="1"/>
  <c r="CW175" i="1" s="1"/>
  <c r="CV303" i="1"/>
  <c r="CW303" i="1" s="1"/>
  <c r="CV215" i="1"/>
  <c r="CW215" i="1" s="1"/>
  <c r="CV195" i="1"/>
  <c r="CW195" i="1" s="1"/>
  <c r="CV101" i="1"/>
  <c r="CW101" i="1" s="1"/>
  <c r="CV265" i="1"/>
  <c r="CW265" i="1" s="1"/>
  <c r="CV43" i="1"/>
  <c r="CW43" i="1" s="1"/>
  <c r="CV257" i="1"/>
  <c r="CW257" i="1" s="1"/>
  <c r="CV855" i="1"/>
  <c r="CW855" i="1" s="1"/>
  <c r="CV664" i="1"/>
  <c r="CW664" i="1" s="1"/>
  <c r="CV774" i="1"/>
  <c r="CW774" i="1" s="1"/>
  <c r="CV172" i="1"/>
  <c r="CW172" i="1" s="1"/>
  <c r="CV8" i="1"/>
  <c r="CW8" i="1" s="1"/>
  <c r="CV283" i="1"/>
  <c r="CW283" i="1" s="1"/>
  <c r="CV143" i="1"/>
  <c r="CW143" i="1" s="1"/>
  <c r="CV77" i="1"/>
  <c r="CW77" i="1" s="1"/>
  <c r="CV701" i="1"/>
  <c r="CW701" i="1" s="1"/>
  <c r="CV687" i="1"/>
  <c r="CW687" i="1" s="1"/>
  <c r="CV102" i="1"/>
  <c r="CW102" i="1" s="1"/>
  <c r="CV263" i="1"/>
  <c r="CW263" i="1" s="1"/>
  <c r="CV282" i="1"/>
  <c r="CW282" i="1" s="1"/>
  <c r="CV85" i="1"/>
  <c r="CW85" i="1" s="1"/>
  <c r="CV776" i="1"/>
  <c r="CW776" i="1" s="1"/>
  <c r="CV768" i="1"/>
  <c r="CW768" i="1" s="1"/>
  <c r="CV18" i="1"/>
  <c r="CW18" i="1" s="1"/>
  <c r="CV759" i="1"/>
  <c r="CW759" i="1" s="1"/>
  <c r="CV747" i="1"/>
  <c r="CW747" i="1" s="1"/>
  <c r="CV206" i="1"/>
  <c r="CW206" i="1" s="1"/>
  <c r="CV735" i="1"/>
  <c r="CW735" i="1" s="1"/>
  <c r="CV305" i="1"/>
  <c r="CW305" i="1" s="1"/>
  <c r="CV723" i="1"/>
  <c r="CW723" i="1" s="1"/>
  <c r="CV75" i="1"/>
  <c r="CW75" i="1" s="1"/>
  <c r="CV705" i="1"/>
  <c r="CW705" i="1" s="1"/>
  <c r="CV139" i="1"/>
  <c r="CW139" i="1" s="1"/>
  <c r="CV174" i="1"/>
  <c r="CW174" i="1" s="1"/>
  <c r="CV302" i="1"/>
  <c r="CW302" i="1" s="1"/>
  <c r="CV686" i="1"/>
  <c r="CW686" i="1" s="1"/>
  <c r="CV681" i="1"/>
  <c r="CW681" i="1" s="1"/>
  <c r="CV186" i="1"/>
  <c r="CW186" i="1" s="1"/>
  <c r="CV677" i="1"/>
  <c r="CW677" i="1" s="1"/>
  <c r="CV293" i="1"/>
  <c r="CW293" i="1" s="1"/>
  <c r="CV256" i="1"/>
  <c r="CW256" i="1" s="1"/>
  <c r="CV666" i="1"/>
  <c r="CW666" i="1" s="1"/>
  <c r="CV160" i="1"/>
  <c r="CW160" i="1" s="1"/>
  <c r="CV721" i="1"/>
  <c r="CW721" i="1" s="1"/>
  <c r="CV33" i="1"/>
  <c r="CW33" i="1" s="1"/>
  <c r="CV770" i="1"/>
  <c r="CW770" i="1" s="1"/>
  <c r="CV185" i="1"/>
  <c r="CW185" i="1" s="1"/>
  <c r="CV32" i="1"/>
  <c r="CW32" i="1" s="1"/>
  <c r="CV121" i="1"/>
  <c r="CW121" i="1" s="1"/>
  <c r="CV23" i="1"/>
  <c r="CW23" i="1" s="1"/>
  <c r="CV19" i="1"/>
  <c r="CW19" i="1" s="1"/>
  <c r="CV782" i="1"/>
  <c r="CW782" i="1" s="1"/>
  <c r="CV775" i="1"/>
  <c r="CW775" i="1" s="1"/>
  <c r="CV36" i="1"/>
  <c r="CW36" i="1" s="1"/>
  <c r="CV205" i="1"/>
  <c r="CW205" i="1" s="1"/>
  <c r="CV758" i="1"/>
  <c r="CW758" i="1" s="1"/>
  <c r="CV746" i="1"/>
  <c r="CW746" i="1" s="1"/>
  <c r="CV145" i="1"/>
  <c r="CW145" i="1" s="1"/>
  <c r="CV862" i="1"/>
  <c r="CW862" i="1" s="1"/>
  <c r="CV304" i="1"/>
  <c r="CW304" i="1" s="1"/>
  <c r="CV722" i="1"/>
  <c r="CW722" i="1" s="1"/>
  <c r="CV716" i="1"/>
  <c r="CW716" i="1" s="1"/>
  <c r="CV81" i="1"/>
  <c r="CW81" i="1" s="1"/>
  <c r="CV700" i="1"/>
  <c r="CW700" i="1" s="1"/>
  <c r="CV247" i="1"/>
  <c r="CW247" i="1" s="1"/>
  <c r="CV692" i="1"/>
  <c r="CW692" i="1" s="1"/>
  <c r="CV685" i="1"/>
  <c r="CW685" i="1" s="1"/>
  <c r="CV95" i="1"/>
  <c r="CW95" i="1" s="1"/>
  <c r="CV100" i="1"/>
  <c r="CW100" i="1" s="1"/>
  <c r="CV676" i="1"/>
  <c r="CW676" i="1" s="1"/>
  <c r="CV78" i="1"/>
  <c r="CW78" i="1" s="1"/>
  <c r="CV262" i="1"/>
  <c r="CW262" i="1" s="1"/>
  <c r="CV136" i="1"/>
  <c r="CW136" i="1" s="1"/>
  <c r="CV127" i="1"/>
  <c r="CW127" i="1" s="1"/>
  <c r="CV745" i="1"/>
  <c r="CW745" i="1" s="1"/>
  <c r="CV684" i="1"/>
  <c r="CW684" i="1" s="1"/>
  <c r="CV785" i="1"/>
  <c r="CW785" i="1" s="1"/>
  <c r="CV781" i="1"/>
  <c r="CW781" i="1" s="1"/>
  <c r="CV7" i="1"/>
  <c r="CW7" i="1" s="1"/>
  <c r="CV37" i="1"/>
  <c r="CW37" i="1" s="1"/>
  <c r="CV763" i="1"/>
  <c r="CW763" i="1" s="1"/>
  <c r="CV756" i="1"/>
  <c r="CW756" i="1" s="1"/>
  <c r="CV744" i="1"/>
  <c r="CW744" i="1" s="1"/>
  <c r="CV739" i="1"/>
  <c r="CW739" i="1" s="1"/>
  <c r="CV733" i="1"/>
  <c r="CW733" i="1" s="1"/>
  <c r="CV73" i="1"/>
  <c r="CW73" i="1" s="1"/>
  <c r="CV720" i="1"/>
  <c r="CW720" i="1" s="1"/>
  <c r="CV714" i="1"/>
  <c r="CW714" i="1" s="1"/>
  <c r="CV55" i="1"/>
  <c r="CW55" i="1" s="1"/>
  <c r="CV698" i="1"/>
  <c r="CW698" i="1" s="1"/>
  <c r="CV9" i="1"/>
  <c r="CW9" i="1" s="1"/>
  <c r="CV690" i="1"/>
  <c r="CW690" i="1" s="1"/>
  <c r="CV254" i="1"/>
  <c r="CW254" i="1" s="1"/>
  <c r="CV194" i="1"/>
  <c r="CW194" i="1" s="1"/>
  <c r="CV98" i="1"/>
  <c r="CW98" i="1" s="1"/>
  <c r="CV674" i="1"/>
  <c r="CW674" i="1" s="1"/>
  <c r="CV670" i="1"/>
  <c r="CW670" i="1" s="1"/>
  <c r="CV264" i="1"/>
  <c r="CW264" i="1" s="1"/>
  <c r="CV204" i="1"/>
  <c r="CW204" i="1" s="1"/>
  <c r="CV680" i="1"/>
  <c r="CW680" i="1" s="1"/>
  <c r="CV780" i="1"/>
  <c r="CW780" i="1" s="1"/>
  <c r="CV773" i="1"/>
  <c r="CW773" i="1" s="1"/>
  <c r="CV767" i="1"/>
  <c r="CW767" i="1" s="1"/>
  <c r="CV287" i="1"/>
  <c r="CW287" i="1" s="1"/>
  <c r="CV755" i="1"/>
  <c r="CW755" i="1" s="1"/>
  <c r="CV233" i="1"/>
  <c r="CW233" i="1" s="1"/>
  <c r="CV738" i="1"/>
  <c r="CW738" i="1" s="1"/>
  <c r="CV21" i="1"/>
  <c r="CW21" i="1" s="1"/>
  <c r="CV269" i="1"/>
  <c r="CW269" i="1" s="1"/>
  <c r="CV719" i="1"/>
  <c r="CW719" i="1" s="1"/>
  <c r="CV713" i="1"/>
  <c r="CW713" i="1" s="1"/>
  <c r="CV80" i="1"/>
  <c r="CW80" i="1" s="1"/>
  <c r="CV697" i="1"/>
  <c r="CW697" i="1" s="1"/>
  <c r="CV201" i="1"/>
  <c r="CW201" i="1" s="1"/>
  <c r="CV277" i="1"/>
  <c r="CW277" i="1" s="1"/>
  <c r="CV683" i="1"/>
  <c r="CW683" i="1" s="1"/>
  <c r="CV105" i="1"/>
  <c r="CW105" i="1" s="1"/>
  <c r="CV97" i="1"/>
  <c r="CW97" i="1" s="1"/>
  <c r="CV292" i="1"/>
  <c r="CW292" i="1" s="1"/>
  <c r="CV62" i="1"/>
  <c r="CW62" i="1" s="1"/>
  <c r="CV669" i="1"/>
  <c r="CW669" i="1" s="1"/>
  <c r="CV203" i="1"/>
  <c r="CW203" i="1" s="1"/>
  <c r="CV286" i="1"/>
  <c r="CW286" i="1" s="1"/>
  <c r="CV56" i="1"/>
  <c r="CW56" i="1" s="1"/>
  <c r="CV99" i="1"/>
  <c r="CW99" i="1" s="1"/>
  <c r="CV273" i="1"/>
  <c r="CW273" i="1" s="1"/>
  <c r="CV182" i="1"/>
  <c r="CW182" i="1" s="1"/>
  <c r="CV83" i="1"/>
  <c r="CW83" i="1" s="1"/>
  <c r="CV772" i="1"/>
  <c r="CW772" i="1" s="1"/>
  <c r="CV766" i="1"/>
  <c r="CW766" i="1" s="1"/>
  <c r="CV762" i="1"/>
  <c r="CW762" i="1" s="1"/>
  <c r="CV754" i="1"/>
  <c r="CW754" i="1" s="1"/>
  <c r="CV743" i="1"/>
  <c r="CW743" i="1" s="1"/>
  <c r="CV737" i="1"/>
  <c r="CW737" i="1" s="1"/>
  <c r="CV285" i="1"/>
  <c r="CW285" i="1" s="1"/>
  <c r="CV725" i="1"/>
  <c r="CW725" i="1" s="1"/>
  <c r="CV141" i="1"/>
  <c r="CW141" i="1" s="1"/>
  <c r="CV712" i="1"/>
  <c r="CW712" i="1" s="1"/>
  <c r="CV704" i="1"/>
  <c r="CW704" i="1" s="1"/>
  <c r="CV696" i="1"/>
  <c r="CW696" i="1" s="1"/>
  <c r="CV857" i="1"/>
  <c r="CW857" i="1" s="1"/>
  <c r="CV276" i="1"/>
  <c r="CW276" i="1" s="1"/>
  <c r="CV197" i="1"/>
  <c r="CW197" i="1" s="1"/>
  <c r="CV93" i="1"/>
  <c r="CW93" i="1" s="1"/>
  <c r="CV207" i="1"/>
  <c r="CW207" i="1" s="1"/>
  <c r="CV184" i="1"/>
  <c r="CW184" i="1" s="1"/>
  <c r="CV227" i="1"/>
  <c r="CW227" i="1" s="1"/>
  <c r="CV259" i="1"/>
  <c r="CW259" i="1" s="1"/>
  <c r="CV15" i="1"/>
  <c r="CW15" i="1" s="1"/>
  <c r="CR160" i="1"/>
  <c r="CR664" i="1"/>
  <c r="CR665" i="1"/>
  <c r="CR57" i="1"/>
  <c r="CR110" i="1"/>
  <c r="CR272" i="1"/>
  <c r="CR11" i="1"/>
  <c r="CR15" i="1"/>
  <c r="CR203" i="1"/>
  <c r="CR204" i="1"/>
  <c r="CR129" i="1"/>
  <c r="CR136" i="1"/>
  <c r="CR666" i="1"/>
  <c r="CR855" i="1"/>
  <c r="CR268" i="1"/>
  <c r="CR667" i="1"/>
  <c r="CR261" i="1"/>
  <c r="CR668" i="1"/>
  <c r="CR258" i="1"/>
  <c r="CR259" i="1"/>
  <c r="CR669" i="1"/>
  <c r="CR264" i="1"/>
  <c r="CR267" i="1"/>
  <c r="CR262" i="1"/>
  <c r="CR256" i="1"/>
  <c r="CR257" i="1"/>
  <c r="CR263" i="1"/>
  <c r="CR260" i="1"/>
  <c r="CR274" i="1"/>
  <c r="CR226" i="1"/>
  <c r="CR275" i="1"/>
  <c r="CR227" i="1"/>
  <c r="CR62" i="1"/>
  <c r="CR670" i="1"/>
  <c r="CR671" i="1"/>
  <c r="CR78" i="1"/>
  <c r="CR293" i="1"/>
  <c r="CR43" i="1"/>
  <c r="CR23" i="1"/>
  <c r="CR278" i="1"/>
  <c r="CR672" i="1"/>
  <c r="CR17" i="1"/>
  <c r="CR673" i="1"/>
  <c r="CR184" i="1"/>
  <c r="CR292" i="1"/>
  <c r="CR674" i="1"/>
  <c r="CR675" i="1"/>
  <c r="CR676" i="1"/>
  <c r="CR677" i="1"/>
  <c r="CR265" i="1"/>
  <c r="CR266" i="1"/>
  <c r="CR678" i="1"/>
  <c r="CR200" i="1"/>
  <c r="CR117" i="1"/>
  <c r="CR208" i="1"/>
  <c r="CR207" i="1"/>
  <c r="CR97" i="1"/>
  <c r="CR98" i="1"/>
  <c r="CR99" i="1"/>
  <c r="CR100" i="1"/>
  <c r="CR186" i="1"/>
  <c r="CR101" i="1"/>
  <c r="CR102" i="1"/>
  <c r="CR103" i="1"/>
  <c r="CR679" i="1"/>
  <c r="CR856" i="1"/>
  <c r="CR104" i="1"/>
  <c r="CR93" i="1"/>
  <c r="CR105" i="1"/>
  <c r="CR194" i="1"/>
  <c r="CR680" i="1"/>
  <c r="CR95" i="1"/>
  <c r="CR681" i="1"/>
  <c r="CR195" i="1"/>
  <c r="CR199" i="1"/>
  <c r="CR255" i="1"/>
  <c r="CR682" i="1"/>
  <c r="CR213" i="1"/>
  <c r="CR198" i="1"/>
  <c r="CR197" i="1"/>
  <c r="CR683" i="1"/>
  <c r="CR254" i="1"/>
  <c r="CR684" i="1"/>
  <c r="CR685" i="1"/>
  <c r="CR686" i="1"/>
  <c r="CR215" i="1"/>
  <c r="CR687" i="1"/>
  <c r="CR688" i="1"/>
  <c r="CR689" i="1"/>
  <c r="CR236" i="1"/>
  <c r="CR196" i="1"/>
  <c r="CR276" i="1"/>
  <c r="CR277" i="1"/>
  <c r="CR690" i="1"/>
  <c r="CR691" i="1"/>
  <c r="CR692" i="1"/>
  <c r="CR302" i="1"/>
  <c r="CR303" i="1"/>
  <c r="CR121" i="1"/>
  <c r="CR46" i="1"/>
  <c r="CR29" i="1"/>
  <c r="CR173" i="1"/>
  <c r="CR693" i="1"/>
  <c r="CR857" i="1"/>
  <c r="CR201" i="1"/>
  <c r="CR9" i="1"/>
  <c r="CR172" i="1"/>
  <c r="CR247" i="1"/>
  <c r="CR174" i="1"/>
  <c r="CR175" i="1"/>
  <c r="CR694" i="1"/>
  <c r="CR858" i="1"/>
  <c r="CR695" i="1"/>
  <c r="CR859" i="1"/>
  <c r="CR860" i="1"/>
  <c r="CR696" i="1"/>
  <c r="CR697" i="1"/>
  <c r="CR698" i="1"/>
  <c r="CR699" i="1"/>
  <c r="CR700" i="1"/>
  <c r="CR139" i="1"/>
  <c r="CR248" i="1"/>
  <c r="CR701" i="1"/>
  <c r="CR171" i="1"/>
  <c r="CR702" i="1"/>
  <c r="CR703" i="1"/>
  <c r="CR861" i="1"/>
  <c r="CR704" i="1"/>
  <c r="CR80" i="1"/>
  <c r="CR55" i="1"/>
  <c r="CR56" i="1"/>
  <c r="CR81" i="1"/>
  <c r="CR705" i="1"/>
  <c r="CR706" i="1"/>
  <c r="CR707" i="1"/>
  <c r="CR708" i="1"/>
  <c r="CR709" i="1"/>
  <c r="CR710" i="1"/>
  <c r="CR711" i="1"/>
  <c r="CR712" i="1"/>
  <c r="CR713" i="1"/>
  <c r="CR714" i="1"/>
  <c r="CR715" i="1"/>
  <c r="CR716" i="1"/>
  <c r="CR75" i="1"/>
  <c r="CR76" i="1"/>
  <c r="CR77" i="1"/>
  <c r="CR253" i="1"/>
  <c r="CR717" i="1"/>
  <c r="CR718" i="1"/>
  <c r="CR218" i="1"/>
  <c r="CR141" i="1"/>
  <c r="CR719" i="1"/>
  <c r="CR720" i="1"/>
  <c r="CR721" i="1"/>
  <c r="CR722" i="1"/>
  <c r="CR723" i="1"/>
  <c r="CR20" i="1"/>
  <c r="CR32" i="1"/>
  <c r="CR724" i="1"/>
  <c r="CR14" i="1"/>
  <c r="CR13" i="1"/>
  <c r="CR72" i="1"/>
  <c r="CR725" i="1"/>
  <c r="CR269" i="1"/>
  <c r="CR73" i="1"/>
  <c r="CR726" i="1"/>
  <c r="CR304" i="1"/>
  <c r="CR305" i="1"/>
  <c r="CR727" i="1"/>
  <c r="CR728" i="1"/>
  <c r="CR729" i="1"/>
  <c r="CR730" i="1"/>
  <c r="CR731" i="1"/>
  <c r="CR732" i="1"/>
  <c r="CR285" i="1"/>
  <c r="CR21" i="1"/>
  <c r="CR733" i="1"/>
  <c r="CR734" i="1"/>
  <c r="CR862" i="1"/>
  <c r="CR735" i="1"/>
  <c r="CR146" i="1"/>
  <c r="CR143" i="1"/>
  <c r="CR290" i="1"/>
  <c r="CR736" i="1"/>
  <c r="CR144" i="1"/>
  <c r="CR142" i="1"/>
  <c r="CR737" i="1"/>
  <c r="CR738" i="1"/>
  <c r="CR739" i="1"/>
  <c r="CR740" i="1"/>
  <c r="CR145" i="1"/>
  <c r="CR206" i="1"/>
  <c r="CR240" i="1"/>
  <c r="CR185" i="1"/>
  <c r="CR91" i="1"/>
  <c r="CR741" i="1"/>
  <c r="CR246" i="1"/>
  <c r="CR742" i="1"/>
  <c r="CR743" i="1"/>
  <c r="CR233" i="1"/>
  <c r="CR744" i="1"/>
  <c r="CR745" i="1"/>
  <c r="CR746" i="1"/>
  <c r="CR747" i="1"/>
  <c r="CR748" i="1"/>
  <c r="CR749" i="1"/>
  <c r="CR750" i="1"/>
  <c r="CR751" i="1"/>
  <c r="CR752" i="1"/>
  <c r="CR753" i="1"/>
  <c r="CR754" i="1"/>
  <c r="CR755" i="1"/>
  <c r="CR756" i="1"/>
  <c r="CR757" i="1"/>
  <c r="CR758" i="1"/>
  <c r="CR759" i="1"/>
  <c r="CR760" i="1"/>
  <c r="CR283" i="1"/>
  <c r="CR161" i="1"/>
  <c r="CR140" i="1"/>
  <c r="CR761" i="1"/>
  <c r="CR284" i="1"/>
  <c r="CR762" i="1"/>
  <c r="CR287" i="1"/>
  <c r="CR763" i="1"/>
  <c r="CR286" i="1"/>
  <c r="CR205" i="1"/>
  <c r="CR18" i="1"/>
  <c r="CR188" i="1"/>
  <c r="CR148" i="1"/>
  <c r="CR288" i="1"/>
  <c r="CR289" i="1"/>
  <c r="CR764" i="1"/>
  <c r="CR765" i="1"/>
  <c r="CR766" i="1"/>
  <c r="CR767" i="1"/>
  <c r="CR37" i="1"/>
  <c r="CR5" i="1"/>
  <c r="CR36" i="1"/>
  <c r="CR768" i="1"/>
  <c r="CR769" i="1"/>
  <c r="CR770" i="1"/>
  <c r="CR771" i="1"/>
  <c r="CR245" i="1"/>
  <c r="CR96" i="1"/>
  <c r="CR89" i="1"/>
  <c r="CR772" i="1"/>
  <c r="CR773" i="1"/>
  <c r="CR7" i="1"/>
  <c r="CR774" i="1"/>
  <c r="CR775" i="1"/>
  <c r="CR776" i="1"/>
  <c r="CR777" i="1"/>
  <c r="CR8" i="1"/>
  <c r="CR778" i="1"/>
  <c r="CR6" i="1"/>
  <c r="CR779" i="1"/>
  <c r="CR82" i="1"/>
  <c r="CR83" i="1"/>
  <c r="CR780" i="1"/>
  <c r="CR781" i="1"/>
  <c r="CR84" i="1"/>
  <c r="CR782" i="1"/>
  <c r="CR85" i="1"/>
  <c r="CR86" i="1"/>
  <c r="CR783" i="1"/>
  <c r="CR87" i="1"/>
  <c r="CR784" i="1"/>
  <c r="CR863" i="1"/>
  <c r="CR53" i="1"/>
  <c r="CR182" i="1"/>
  <c r="CR273" i="1"/>
  <c r="CR785" i="1"/>
  <c r="CR22" i="1"/>
  <c r="CR19" i="1"/>
  <c r="CR282" i="1"/>
  <c r="CR24" i="1"/>
  <c r="CR33" i="1"/>
  <c r="CR30" i="1"/>
  <c r="CR280" i="1"/>
  <c r="CR281" i="1"/>
  <c r="CR242" i="1"/>
  <c r="CR127" i="1"/>
  <c r="CT136" i="1" l="1"/>
  <c r="CT710" i="1"/>
  <c r="CT759" i="1"/>
  <c r="CT269" i="1"/>
  <c r="CT29" i="1"/>
  <c r="CT256" i="1"/>
  <c r="CT727" i="1"/>
  <c r="CT30" i="1"/>
  <c r="CT863" i="1"/>
  <c r="CT82" i="1"/>
  <c r="CT772" i="1"/>
  <c r="CT37" i="1"/>
  <c r="CT286" i="1"/>
  <c r="CT758" i="1"/>
  <c r="CT748" i="1"/>
  <c r="CT185" i="1"/>
  <c r="CT290" i="1"/>
  <c r="CT731" i="1"/>
  <c r="CT72" i="1"/>
  <c r="CT141" i="1"/>
  <c r="CT714" i="1"/>
  <c r="CT56" i="1"/>
  <c r="CT700" i="1"/>
  <c r="CT175" i="1"/>
  <c r="CT121" i="1"/>
  <c r="CT688" i="1"/>
  <c r="CT213" i="1"/>
  <c r="CT104" i="1"/>
  <c r="CT207" i="1"/>
  <c r="CT674" i="1"/>
  <c r="CT671" i="1"/>
  <c r="CT262" i="1"/>
  <c r="CT855" i="1"/>
  <c r="CT665" i="1"/>
  <c r="CT83" i="1"/>
  <c r="CT205" i="1"/>
  <c r="CT91" i="1"/>
  <c r="CT725" i="1"/>
  <c r="CT81" i="1"/>
  <c r="CT46" i="1"/>
  <c r="CT93" i="1"/>
  <c r="CT78" i="1"/>
  <c r="CT57" i="1"/>
  <c r="CT53" i="1"/>
  <c r="CT741" i="1"/>
  <c r="CT705" i="1"/>
  <c r="CT97" i="1"/>
  <c r="CT764" i="1"/>
  <c r="CT204" i="1"/>
  <c r="CT33" i="1"/>
  <c r="CT784" i="1"/>
  <c r="CT6" i="1"/>
  <c r="CT89" i="1"/>
  <c r="CT767" i="1"/>
  <c r="CT287" i="1"/>
  <c r="CT757" i="1"/>
  <c r="CT747" i="1"/>
  <c r="CT206" i="1"/>
  <c r="CT143" i="1"/>
  <c r="CT730" i="1"/>
  <c r="CT14" i="1"/>
  <c r="CT218" i="1"/>
  <c r="CT713" i="1"/>
  <c r="CT80" i="1"/>
  <c r="CT699" i="1"/>
  <c r="CT174" i="1"/>
  <c r="CT302" i="1"/>
  <c r="CT687" i="1"/>
  <c r="CT682" i="1"/>
  <c r="CT679" i="1"/>
  <c r="CT208" i="1"/>
  <c r="CT292" i="1"/>
  <c r="CT62" i="1"/>
  <c r="CT267" i="1"/>
  <c r="CT666" i="1"/>
  <c r="CT160" i="1"/>
  <c r="CT779" i="1"/>
  <c r="CT763" i="1"/>
  <c r="CT240" i="1"/>
  <c r="CT13" i="1"/>
  <c r="CT55" i="1"/>
  <c r="CT303" i="1"/>
  <c r="CT856" i="1"/>
  <c r="CT670" i="1"/>
  <c r="CT664" i="1"/>
  <c r="CT780" i="1"/>
  <c r="CT736" i="1"/>
  <c r="CT694" i="1"/>
  <c r="CT293" i="1"/>
  <c r="CT744" i="1"/>
  <c r="CT24" i="1"/>
  <c r="CT783" i="1"/>
  <c r="CT778" i="1"/>
  <c r="CT96" i="1"/>
  <c r="CT765" i="1"/>
  <c r="CT762" i="1"/>
  <c r="CT756" i="1"/>
  <c r="CT745" i="1"/>
  <c r="CT145" i="1"/>
  <c r="CT146" i="1"/>
  <c r="CT728" i="1"/>
  <c r="CT724" i="1"/>
  <c r="CT718" i="1"/>
  <c r="CT711" i="1"/>
  <c r="CT704" i="1"/>
  <c r="CT698" i="1"/>
  <c r="CT172" i="1"/>
  <c r="CT692" i="1"/>
  <c r="CT215" i="1"/>
  <c r="CT199" i="1"/>
  <c r="CT103" i="1"/>
  <c r="CT117" i="1"/>
  <c r="CT673" i="1"/>
  <c r="CT227" i="1"/>
  <c r="CT264" i="1"/>
  <c r="CT129" i="1"/>
  <c r="CT775" i="1"/>
  <c r="CT161" i="1"/>
  <c r="CT737" i="1"/>
  <c r="CT722" i="1"/>
  <c r="CT171" i="1"/>
  <c r="CT276" i="1"/>
  <c r="CT100" i="1"/>
  <c r="CT260" i="1"/>
  <c r="CT5" i="1"/>
  <c r="CT732" i="1"/>
  <c r="CT689" i="1"/>
  <c r="CT268" i="1"/>
  <c r="CT9" i="1"/>
  <c r="CT282" i="1"/>
  <c r="CT85" i="1"/>
  <c r="CT8" i="1"/>
  <c r="CT245" i="1"/>
  <c r="CT289" i="1"/>
  <c r="CT284" i="1"/>
  <c r="CT755" i="1"/>
  <c r="CT233" i="1"/>
  <c r="CT740" i="1"/>
  <c r="CT735" i="1"/>
  <c r="CT305" i="1"/>
  <c r="CT32" i="1"/>
  <c r="CT717" i="1"/>
  <c r="CT709" i="1"/>
  <c r="CT861" i="1"/>
  <c r="CT697" i="1"/>
  <c r="CT201" i="1"/>
  <c r="CT691" i="1"/>
  <c r="CT686" i="1"/>
  <c r="CT681" i="1"/>
  <c r="CT102" i="1"/>
  <c r="CT200" i="1"/>
  <c r="CT672" i="1"/>
  <c r="CT275" i="1"/>
  <c r="CT669" i="1"/>
  <c r="CT203" i="1"/>
  <c r="CT281" i="1"/>
  <c r="CT7" i="1"/>
  <c r="CT760" i="1"/>
  <c r="CT144" i="1"/>
  <c r="CT720" i="1"/>
  <c r="CT248" i="1"/>
  <c r="CT236" i="1"/>
  <c r="CT98" i="1"/>
  <c r="CT257" i="1"/>
  <c r="CT18" i="1"/>
  <c r="CT715" i="1"/>
  <c r="CT105" i="1"/>
  <c r="CT195" i="1"/>
  <c r="CT22" i="1"/>
  <c r="CT782" i="1"/>
  <c r="CT777" i="1"/>
  <c r="CT770" i="1"/>
  <c r="CT288" i="1"/>
  <c r="CT761" i="1"/>
  <c r="CT753" i="1"/>
  <c r="CT743" i="1"/>
  <c r="CT739" i="1"/>
  <c r="CT734" i="1"/>
  <c r="CT304" i="1"/>
  <c r="CT20" i="1"/>
  <c r="CT77" i="1"/>
  <c r="CT708" i="1"/>
  <c r="CT703" i="1"/>
  <c r="CT860" i="1"/>
  <c r="CT857" i="1"/>
  <c r="CT690" i="1"/>
  <c r="CT684" i="1"/>
  <c r="CT95" i="1"/>
  <c r="CT101" i="1"/>
  <c r="CT266" i="1"/>
  <c r="CT278" i="1"/>
  <c r="CT226" i="1"/>
  <c r="CT258" i="1"/>
  <c r="CT15" i="1"/>
  <c r="CT19" i="1"/>
  <c r="CT771" i="1"/>
  <c r="CT754" i="1"/>
  <c r="CT862" i="1"/>
  <c r="CT253" i="1"/>
  <c r="CT696" i="1"/>
  <c r="CT685" i="1"/>
  <c r="CT678" i="1"/>
  <c r="CT259" i="1"/>
  <c r="CT280" i="1"/>
  <c r="CT749" i="1"/>
  <c r="CT139" i="1"/>
  <c r="CT675" i="1"/>
  <c r="CT86" i="1"/>
  <c r="CT17" i="1"/>
  <c r="CT273" i="1"/>
  <c r="CT84" i="1"/>
  <c r="CT776" i="1"/>
  <c r="CT768" i="1"/>
  <c r="CT148" i="1"/>
  <c r="CT140" i="1"/>
  <c r="CT751" i="1"/>
  <c r="CT742" i="1"/>
  <c r="CT738" i="1"/>
  <c r="CT21" i="1"/>
  <c r="CT726" i="1"/>
  <c r="CT723" i="1"/>
  <c r="CT75" i="1"/>
  <c r="CT707" i="1"/>
  <c r="CT702" i="1"/>
  <c r="CT695" i="1"/>
  <c r="CT693" i="1"/>
  <c r="CT277" i="1"/>
  <c r="CT683" i="1"/>
  <c r="CT680" i="1"/>
  <c r="CT186" i="1"/>
  <c r="CT677" i="1"/>
  <c r="CT23" i="1"/>
  <c r="CT274" i="1"/>
  <c r="CT261" i="1"/>
  <c r="CT11" i="1"/>
  <c r="CT785" i="1"/>
  <c r="CT769" i="1"/>
  <c r="CT752" i="1"/>
  <c r="CT733" i="1"/>
  <c r="CT76" i="1"/>
  <c r="CT859" i="1"/>
  <c r="CT254" i="1"/>
  <c r="CT265" i="1"/>
  <c r="CT668" i="1"/>
  <c r="CT773" i="1"/>
  <c r="CT719" i="1"/>
  <c r="CT198" i="1"/>
  <c r="CT110" i="1"/>
  <c r="CT242" i="1"/>
  <c r="CT182" i="1"/>
  <c r="CT781" i="1"/>
  <c r="CT774" i="1"/>
  <c r="CT36" i="1"/>
  <c r="CT188" i="1"/>
  <c r="CT283" i="1"/>
  <c r="CT750" i="1"/>
  <c r="CT246" i="1"/>
  <c r="CT142" i="1"/>
  <c r="CT285" i="1"/>
  <c r="CT73" i="1"/>
  <c r="CT721" i="1"/>
  <c r="CT716" i="1"/>
  <c r="CT706" i="1"/>
  <c r="CT701" i="1"/>
  <c r="CT858" i="1"/>
  <c r="CT173" i="1"/>
  <c r="CT196" i="1"/>
  <c r="CT197" i="1"/>
  <c r="CT194" i="1"/>
  <c r="CT99" i="1"/>
  <c r="CT676" i="1"/>
  <c r="CT43" i="1"/>
  <c r="CT263" i="1"/>
  <c r="CT667" i="1"/>
  <c r="CT272" i="1"/>
  <c r="CT87" i="1"/>
  <c r="CT766" i="1"/>
  <c r="CT746" i="1"/>
  <c r="CT729" i="1"/>
  <c r="CT712" i="1"/>
  <c r="CT247" i="1"/>
  <c r="CT255" i="1"/>
  <c r="CT184" i="1"/>
  <c r="CT127" i="1"/>
  <c r="CQ127" i="1"/>
  <c r="CP127" i="1" s="1"/>
  <c r="CQ160" i="1"/>
  <c r="CP160" i="1" s="1"/>
  <c r="CQ664" i="1"/>
  <c r="CP664" i="1" s="1"/>
  <c r="CQ665" i="1"/>
  <c r="CP665" i="1" s="1"/>
  <c r="CQ57" i="1"/>
  <c r="CP57" i="1" s="1"/>
  <c r="CQ110" i="1"/>
  <c r="CP110" i="1" s="1"/>
  <c r="CQ272" i="1"/>
  <c r="CP272" i="1" s="1"/>
  <c r="CQ11" i="1"/>
  <c r="CP11" i="1" s="1"/>
  <c r="CQ15" i="1"/>
  <c r="CP15" i="1" s="1"/>
  <c r="CQ203" i="1"/>
  <c r="CP203" i="1" s="1"/>
  <c r="CQ204" i="1"/>
  <c r="CP204" i="1" s="1"/>
  <c r="CQ129" i="1"/>
  <c r="CP129" i="1" s="1"/>
  <c r="CQ136" i="1"/>
  <c r="CP136" i="1" s="1"/>
  <c r="CQ666" i="1"/>
  <c r="CP666" i="1" s="1"/>
  <c r="CQ855" i="1"/>
  <c r="CP855" i="1" s="1"/>
  <c r="CQ268" i="1"/>
  <c r="CP268" i="1" s="1"/>
  <c r="CQ667" i="1"/>
  <c r="CP667" i="1" s="1"/>
  <c r="CQ261" i="1"/>
  <c r="CP261" i="1" s="1"/>
  <c r="CQ668" i="1"/>
  <c r="CP668" i="1" s="1"/>
  <c r="CQ258" i="1"/>
  <c r="CP258" i="1" s="1"/>
  <c r="CQ259" i="1"/>
  <c r="CP259" i="1" s="1"/>
  <c r="CQ669" i="1"/>
  <c r="CP669" i="1" s="1"/>
  <c r="CQ264" i="1"/>
  <c r="CP264" i="1" s="1"/>
  <c r="CQ267" i="1"/>
  <c r="CP267" i="1" s="1"/>
  <c r="CQ262" i="1"/>
  <c r="CP262" i="1" s="1"/>
  <c r="CQ256" i="1"/>
  <c r="CP256" i="1" s="1"/>
  <c r="CQ257" i="1"/>
  <c r="CP257" i="1" s="1"/>
  <c r="CQ263" i="1"/>
  <c r="CP263" i="1" s="1"/>
  <c r="CQ260" i="1"/>
  <c r="CP260" i="1" s="1"/>
  <c r="CQ274" i="1"/>
  <c r="CP274" i="1" s="1"/>
  <c r="CQ226" i="1"/>
  <c r="CP226" i="1" s="1"/>
  <c r="CQ275" i="1"/>
  <c r="CP275" i="1" s="1"/>
  <c r="CQ227" i="1"/>
  <c r="CP227" i="1" s="1"/>
  <c r="CQ62" i="1"/>
  <c r="CP62" i="1" s="1"/>
  <c r="CQ670" i="1"/>
  <c r="CP670" i="1" s="1"/>
  <c r="CQ671" i="1"/>
  <c r="CP671" i="1" s="1"/>
  <c r="CQ78" i="1"/>
  <c r="CP78" i="1" s="1"/>
  <c r="CQ293" i="1"/>
  <c r="CP293" i="1" s="1"/>
  <c r="CQ43" i="1"/>
  <c r="CP43" i="1" s="1"/>
  <c r="CQ23" i="1"/>
  <c r="CP23" i="1" s="1"/>
  <c r="CQ278" i="1"/>
  <c r="CP278" i="1" s="1"/>
  <c r="CQ672" i="1"/>
  <c r="CP672" i="1" s="1"/>
  <c r="CQ17" i="1"/>
  <c r="CP17" i="1" s="1"/>
  <c r="CQ673" i="1"/>
  <c r="CP673" i="1" s="1"/>
  <c r="CQ184" i="1"/>
  <c r="CP184" i="1" s="1"/>
  <c r="CQ292" i="1"/>
  <c r="CP292" i="1" s="1"/>
  <c r="CQ674" i="1"/>
  <c r="CP674" i="1" s="1"/>
  <c r="CQ675" i="1"/>
  <c r="CP675" i="1" s="1"/>
  <c r="CQ676" i="1"/>
  <c r="CP676" i="1" s="1"/>
  <c r="CQ677" i="1"/>
  <c r="CP677" i="1" s="1"/>
  <c r="CQ265" i="1"/>
  <c r="CP265" i="1" s="1"/>
  <c r="CQ266" i="1"/>
  <c r="CP266" i="1" s="1"/>
  <c r="CQ678" i="1"/>
  <c r="CP678" i="1" s="1"/>
  <c r="CQ200" i="1"/>
  <c r="CP200" i="1" s="1"/>
  <c r="CQ117" i="1"/>
  <c r="CP117" i="1" s="1"/>
  <c r="CQ208" i="1"/>
  <c r="CP208" i="1" s="1"/>
  <c r="CQ207" i="1"/>
  <c r="CP207" i="1" s="1"/>
  <c r="CQ97" i="1"/>
  <c r="CP97" i="1" s="1"/>
  <c r="CQ98" i="1"/>
  <c r="CP98" i="1" s="1"/>
  <c r="CQ99" i="1"/>
  <c r="CP99" i="1" s="1"/>
  <c r="CQ100" i="1"/>
  <c r="CP100" i="1" s="1"/>
  <c r="CQ186" i="1"/>
  <c r="CP186" i="1" s="1"/>
  <c r="CQ101" i="1"/>
  <c r="CP101" i="1" s="1"/>
  <c r="CQ102" i="1"/>
  <c r="CP102" i="1" s="1"/>
  <c r="CQ103" i="1"/>
  <c r="CP103" i="1" s="1"/>
  <c r="CQ679" i="1"/>
  <c r="CP679" i="1" s="1"/>
  <c r="CQ856" i="1"/>
  <c r="CP856" i="1" s="1"/>
  <c r="CQ104" i="1"/>
  <c r="CP104" i="1" s="1"/>
  <c r="CQ93" i="1"/>
  <c r="CP93" i="1" s="1"/>
  <c r="CQ105" i="1"/>
  <c r="CP105" i="1" s="1"/>
  <c r="CQ194" i="1"/>
  <c r="CP194" i="1" s="1"/>
  <c r="CQ680" i="1"/>
  <c r="CP680" i="1" s="1"/>
  <c r="CQ95" i="1"/>
  <c r="CP95" i="1" s="1"/>
  <c r="CQ681" i="1"/>
  <c r="CP681" i="1" s="1"/>
  <c r="CQ195" i="1"/>
  <c r="CP195" i="1" s="1"/>
  <c r="CQ199" i="1"/>
  <c r="CP199" i="1" s="1"/>
  <c r="CQ255" i="1"/>
  <c r="CP255" i="1" s="1"/>
  <c r="CQ682" i="1"/>
  <c r="CP682" i="1" s="1"/>
  <c r="CQ213" i="1"/>
  <c r="CP213" i="1" s="1"/>
  <c r="CQ198" i="1"/>
  <c r="CP198" i="1" s="1"/>
  <c r="CQ197" i="1"/>
  <c r="CP197" i="1" s="1"/>
  <c r="CQ683" i="1"/>
  <c r="CP683" i="1" s="1"/>
  <c r="CQ254" i="1"/>
  <c r="CP254" i="1" s="1"/>
  <c r="CQ684" i="1"/>
  <c r="CP684" i="1" s="1"/>
  <c r="CQ685" i="1"/>
  <c r="CP685" i="1" s="1"/>
  <c r="CQ686" i="1"/>
  <c r="CP686" i="1" s="1"/>
  <c r="CQ215" i="1"/>
  <c r="CP215" i="1" s="1"/>
  <c r="CQ687" i="1"/>
  <c r="CP687" i="1" s="1"/>
  <c r="CQ688" i="1"/>
  <c r="CP688" i="1" s="1"/>
  <c r="CQ689" i="1"/>
  <c r="CP689" i="1" s="1"/>
  <c r="CQ236" i="1"/>
  <c r="CP236" i="1" s="1"/>
  <c r="CQ196" i="1"/>
  <c r="CP196" i="1" s="1"/>
  <c r="CQ276" i="1"/>
  <c r="CP276" i="1" s="1"/>
  <c r="CQ277" i="1"/>
  <c r="CP277" i="1" s="1"/>
  <c r="CQ690" i="1"/>
  <c r="CP690" i="1" s="1"/>
  <c r="CQ691" i="1"/>
  <c r="CP691" i="1" s="1"/>
  <c r="CQ692" i="1"/>
  <c r="CP692" i="1" s="1"/>
  <c r="CQ302" i="1"/>
  <c r="CP302" i="1" s="1"/>
  <c r="CQ303" i="1"/>
  <c r="CP303" i="1" s="1"/>
  <c r="CQ121" i="1"/>
  <c r="CP121" i="1" s="1"/>
  <c r="CQ46" i="1"/>
  <c r="CP46" i="1" s="1"/>
  <c r="CQ29" i="1"/>
  <c r="CP29" i="1" s="1"/>
  <c r="CQ173" i="1"/>
  <c r="CP173" i="1" s="1"/>
  <c r="CQ693" i="1"/>
  <c r="CP693" i="1" s="1"/>
  <c r="CQ857" i="1"/>
  <c r="CP857" i="1" s="1"/>
  <c r="CQ201" i="1"/>
  <c r="CP201" i="1" s="1"/>
  <c r="CQ9" i="1"/>
  <c r="CP9" i="1" s="1"/>
  <c r="CQ172" i="1"/>
  <c r="CP172" i="1" s="1"/>
  <c r="CQ247" i="1"/>
  <c r="CP247" i="1" s="1"/>
  <c r="CQ174" i="1"/>
  <c r="CP174" i="1" s="1"/>
  <c r="CQ175" i="1"/>
  <c r="CP175" i="1" s="1"/>
  <c r="CQ694" i="1"/>
  <c r="CP694" i="1" s="1"/>
  <c r="CQ858" i="1"/>
  <c r="CP858" i="1" s="1"/>
  <c r="CQ695" i="1"/>
  <c r="CP695" i="1" s="1"/>
  <c r="CQ859" i="1"/>
  <c r="CP859" i="1" s="1"/>
  <c r="CQ860" i="1"/>
  <c r="CP860" i="1" s="1"/>
  <c r="CQ696" i="1"/>
  <c r="CP696" i="1" s="1"/>
  <c r="CQ697" i="1"/>
  <c r="CP697" i="1" s="1"/>
  <c r="CQ698" i="1"/>
  <c r="CP698" i="1" s="1"/>
  <c r="CQ699" i="1"/>
  <c r="CP699" i="1" s="1"/>
  <c r="CQ700" i="1"/>
  <c r="CP700" i="1" s="1"/>
  <c r="CQ139" i="1"/>
  <c r="CP139" i="1" s="1"/>
  <c r="CQ248" i="1"/>
  <c r="CP248" i="1" s="1"/>
  <c r="CQ701" i="1"/>
  <c r="CP701" i="1" s="1"/>
  <c r="CQ171" i="1"/>
  <c r="CP171" i="1" s="1"/>
  <c r="CQ702" i="1"/>
  <c r="CP702" i="1" s="1"/>
  <c r="CQ703" i="1"/>
  <c r="CP703" i="1" s="1"/>
  <c r="CQ861" i="1"/>
  <c r="CP861" i="1" s="1"/>
  <c r="CQ704" i="1"/>
  <c r="CP704" i="1" s="1"/>
  <c r="CQ80" i="1"/>
  <c r="CP80" i="1" s="1"/>
  <c r="CQ55" i="1"/>
  <c r="CP55" i="1" s="1"/>
  <c r="CQ56" i="1"/>
  <c r="CP56" i="1" s="1"/>
  <c r="CQ81" i="1"/>
  <c r="CP81" i="1" s="1"/>
  <c r="CQ705" i="1"/>
  <c r="CP705" i="1" s="1"/>
  <c r="CQ706" i="1"/>
  <c r="CP706" i="1" s="1"/>
  <c r="CQ707" i="1"/>
  <c r="CP707" i="1" s="1"/>
  <c r="CQ708" i="1"/>
  <c r="CP708" i="1" s="1"/>
  <c r="CQ709" i="1"/>
  <c r="CP709" i="1" s="1"/>
  <c r="CQ710" i="1"/>
  <c r="CP710" i="1" s="1"/>
  <c r="CQ711" i="1"/>
  <c r="CP711" i="1" s="1"/>
  <c r="CQ712" i="1"/>
  <c r="CP712" i="1" s="1"/>
  <c r="CQ713" i="1"/>
  <c r="CP713" i="1" s="1"/>
  <c r="CQ714" i="1"/>
  <c r="CP714" i="1" s="1"/>
  <c r="CQ715" i="1"/>
  <c r="CP715" i="1" s="1"/>
  <c r="CQ716" i="1"/>
  <c r="CP716" i="1" s="1"/>
  <c r="CQ75" i="1"/>
  <c r="CP75" i="1" s="1"/>
  <c r="CQ76" i="1"/>
  <c r="CP76" i="1" s="1"/>
  <c r="CQ77" i="1"/>
  <c r="CP77" i="1" s="1"/>
  <c r="CQ253" i="1"/>
  <c r="CP253" i="1" s="1"/>
  <c r="CQ717" i="1"/>
  <c r="CP717" i="1" s="1"/>
  <c r="CQ718" i="1"/>
  <c r="CP718" i="1" s="1"/>
  <c r="CQ218" i="1"/>
  <c r="CP218" i="1" s="1"/>
  <c r="CQ141" i="1"/>
  <c r="CP141" i="1" s="1"/>
  <c r="CQ719" i="1"/>
  <c r="CP719" i="1" s="1"/>
  <c r="CQ720" i="1"/>
  <c r="CP720" i="1" s="1"/>
  <c r="CQ721" i="1"/>
  <c r="CP721" i="1" s="1"/>
  <c r="CQ722" i="1"/>
  <c r="CP722" i="1" s="1"/>
  <c r="CQ723" i="1"/>
  <c r="CP723" i="1" s="1"/>
  <c r="CQ20" i="1"/>
  <c r="CP20" i="1" s="1"/>
  <c r="CQ32" i="1"/>
  <c r="CP32" i="1" s="1"/>
  <c r="CQ724" i="1"/>
  <c r="CP724" i="1" s="1"/>
  <c r="CQ14" i="1"/>
  <c r="CP14" i="1" s="1"/>
  <c r="CQ13" i="1"/>
  <c r="CP13" i="1" s="1"/>
  <c r="CQ72" i="1"/>
  <c r="CP72" i="1" s="1"/>
  <c r="CQ725" i="1"/>
  <c r="CP725" i="1" s="1"/>
  <c r="CQ269" i="1"/>
  <c r="CP269" i="1" s="1"/>
  <c r="CQ73" i="1"/>
  <c r="CP73" i="1" s="1"/>
  <c r="CQ726" i="1"/>
  <c r="CP726" i="1" s="1"/>
  <c r="CQ304" i="1"/>
  <c r="CP304" i="1" s="1"/>
  <c r="CQ305" i="1"/>
  <c r="CP305" i="1" s="1"/>
  <c r="CQ727" i="1"/>
  <c r="CP727" i="1" s="1"/>
  <c r="CQ728" i="1"/>
  <c r="CP728" i="1" s="1"/>
  <c r="CQ729" i="1"/>
  <c r="CP729" i="1" s="1"/>
  <c r="CQ730" i="1"/>
  <c r="CP730" i="1" s="1"/>
  <c r="CQ731" i="1"/>
  <c r="CP731" i="1" s="1"/>
  <c r="CQ732" i="1"/>
  <c r="CP732" i="1" s="1"/>
  <c r="CQ285" i="1"/>
  <c r="CP285" i="1" s="1"/>
  <c r="CQ21" i="1"/>
  <c r="CP21" i="1" s="1"/>
  <c r="CQ733" i="1"/>
  <c r="CP733" i="1" s="1"/>
  <c r="CQ734" i="1"/>
  <c r="CP734" i="1" s="1"/>
  <c r="CQ862" i="1"/>
  <c r="CP862" i="1" s="1"/>
  <c r="CQ735" i="1"/>
  <c r="CP735" i="1" s="1"/>
  <c r="CQ146" i="1"/>
  <c r="CP146" i="1" s="1"/>
  <c r="CQ143" i="1"/>
  <c r="CP143" i="1" s="1"/>
  <c r="CQ290" i="1"/>
  <c r="CP290" i="1" s="1"/>
  <c r="CQ736" i="1"/>
  <c r="CP736" i="1" s="1"/>
  <c r="CQ144" i="1"/>
  <c r="CP144" i="1" s="1"/>
  <c r="CQ142" i="1"/>
  <c r="CP142" i="1" s="1"/>
  <c r="CQ737" i="1"/>
  <c r="CP737" i="1" s="1"/>
  <c r="CQ738" i="1"/>
  <c r="CP738" i="1" s="1"/>
  <c r="CQ739" i="1"/>
  <c r="CP739" i="1" s="1"/>
  <c r="CQ740" i="1"/>
  <c r="CP740" i="1" s="1"/>
  <c r="CQ145" i="1"/>
  <c r="CP145" i="1" s="1"/>
  <c r="CQ206" i="1"/>
  <c r="CP206" i="1" s="1"/>
  <c r="CQ240" i="1"/>
  <c r="CP240" i="1" s="1"/>
  <c r="CQ185" i="1"/>
  <c r="CP185" i="1" s="1"/>
  <c r="CQ91" i="1"/>
  <c r="CP91" i="1" s="1"/>
  <c r="CQ741" i="1"/>
  <c r="CP741" i="1" s="1"/>
  <c r="CQ246" i="1"/>
  <c r="CP246" i="1" s="1"/>
  <c r="CQ742" i="1"/>
  <c r="CP742" i="1" s="1"/>
  <c r="CQ743" i="1"/>
  <c r="CP743" i="1" s="1"/>
  <c r="CQ233" i="1"/>
  <c r="CP233" i="1" s="1"/>
  <c r="CQ744" i="1"/>
  <c r="CP744" i="1" s="1"/>
  <c r="CQ745" i="1"/>
  <c r="CP745" i="1" s="1"/>
  <c r="CQ746" i="1"/>
  <c r="CP746" i="1" s="1"/>
  <c r="CQ747" i="1"/>
  <c r="CP747" i="1" s="1"/>
  <c r="CQ748" i="1"/>
  <c r="CP748" i="1" s="1"/>
  <c r="CQ749" i="1"/>
  <c r="CP749" i="1" s="1"/>
  <c r="CQ750" i="1"/>
  <c r="CP750" i="1" s="1"/>
  <c r="CQ751" i="1"/>
  <c r="CP751" i="1" s="1"/>
  <c r="CQ752" i="1"/>
  <c r="CP752" i="1" s="1"/>
  <c r="CQ753" i="1"/>
  <c r="CP753" i="1" s="1"/>
  <c r="CQ754" i="1"/>
  <c r="CP754" i="1" s="1"/>
  <c r="CQ755" i="1"/>
  <c r="CP755" i="1" s="1"/>
  <c r="CQ756" i="1"/>
  <c r="CP756" i="1" s="1"/>
  <c r="CQ757" i="1"/>
  <c r="CP757" i="1" s="1"/>
  <c r="CQ758" i="1"/>
  <c r="CP758" i="1" s="1"/>
  <c r="CQ759" i="1"/>
  <c r="CP759" i="1" s="1"/>
  <c r="CQ760" i="1"/>
  <c r="CP760" i="1" s="1"/>
  <c r="CQ283" i="1"/>
  <c r="CP283" i="1" s="1"/>
  <c r="CQ161" i="1"/>
  <c r="CP161" i="1" s="1"/>
  <c r="CQ140" i="1"/>
  <c r="CP140" i="1" s="1"/>
  <c r="CQ761" i="1"/>
  <c r="CP761" i="1" s="1"/>
  <c r="CQ284" i="1"/>
  <c r="CP284" i="1" s="1"/>
  <c r="CQ762" i="1"/>
  <c r="CP762" i="1" s="1"/>
  <c r="CQ287" i="1"/>
  <c r="CP287" i="1" s="1"/>
  <c r="CQ763" i="1"/>
  <c r="CP763" i="1" s="1"/>
  <c r="CQ286" i="1"/>
  <c r="CP286" i="1" s="1"/>
  <c r="CQ205" i="1"/>
  <c r="CP205" i="1" s="1"/>
  <c r="CQ18" i="1"/>
  <c r="CP18" i="1" s="1"/>
  <c r="CQ188" i="1"/>
  <c r="CP188" i="1" s="1"/>
  <c r="CQ148" i="1"/>
  <c r="CP148" i="1" s="1"/>
  <c r="CQ288" i="1"/>
  <c r="CP288" i="1" s="1"/>
  <c r="CQ289" i="1"/>
  <c r="CP289" i="1" s="1"/>
  <c r="CQ764" i="1"/>
  <c r="CP764" i="1" s="1"/>
  <c r="CQ765" i="1"/>
  <c r="CP765" i="1" s="1"/>
  <c r="CQ766" i="1"/>
  <c r="CP766" i="1" s="1"/>
  <c r="CQ767" i="1"/>
  <c r="CP767" i="1" s="1"/>
  <c r="CQ37" i="1"/>
  <c r="CP37" i="1" s="1"/>
  <c r="CQ5" i="1"/>
  <c r="CP5" i="1" s="1"/>
  <c r="CQ36" i="1"/>
  <c r="CP36" i="1" s="1"/>
  <c r="CQ768" i="1"/>
  <c r="CP768" i="1" s="1"/>
  <c r="CQ769" i="1"/>
  <c r="CP769" i="1" s="1"/>
  <c r="CQ770" i="1"/>
  <c r="CP770" i="1" s="1"/>
  <c r="CQ771" i="1"/>
  <c r="CP771" i="1" s="1"/>
  <c r="CQ245" i="1"/>
  <c r="CP245" i="1" s="1"/>
  <c r="CQ96" i="1"/>
  <c r="CP96" i="1" s="1"/>
  <c r="CQ89" i="1"/>
  <c r="CP89" i="1" s="1"/>
  <c r="CQ772" i="1"/>
  <c r="CP772" i="1" s="1"/>
  <c r="CQ773" i="1"/>
  <c r="CP773" i="1" s="1"/>
  <c r="CQ7" i="1"/>
  <c r="CP7" i="1" s="1"/>
  <c r="CQ774" i="1"/>
  <c r="CP774" i="1" s="1"/>
  <c r="CQ775" i="1"/>
  <c r="CP775" i="1" s="1"/>
  <c r="CQ776" i="1"/>
  <c r="CP776" i="1" s="1"/>
  <c r="CQ777" i="1"/>
  <c r="CP777" i="1" s="1"/>
  <c r="CQ8" i="1"/>
  <c r="CP8" i="1" s="1"/>
  <c r="CQ778" i="1"/>
  <c r="CP778" i="1" s="1"/>
  <c r="CQ6" i="1"/>
  <c r="CP6" i="1" s="1"/>
  <c r="CQ779" i="1"/>
  <c r="CP779" i="1" s="1"/>
  <c r="CQ82" i="1"/>
  <c r="CP82" i="1" s="1"/>
  <c r="CQ83" i="1"/>
  <c r="CP83" i="1" s="1"/>
  <c r="CQ780" i="1"/>
  <c r="CP780" i="1" s="1"/>
  <c r="CQ781" i="1"/>
  <c r="CP781" i="1" s="1"/>
  <c r="CQ84" i="1"/>
  <c r="CP84" i="1" s="1"/>
  <c r="CQ782" i="1"/>
  <c r="CP782" i="1" s="1"/>
  <c r="CQ85" i="1"/>
  <c r="CP85" i="1" s="1"/>
  <c r="CQ86" i="1"/>
  <c r="CP86" i="1" s="1"/>
  <c r="CQ783" i="1"/>
  <c r="CP783" i="1" s="1"/>
  <c r="CQ87" i="1"/>
  <c r="CP87" i="1" s="1"/>
  <c r="CQ784" i="1"/>
  <c r="CP784" i="1" s="1"/>
  <c r="CQ863" i="1"/>
  <c r="CP863" i="1" s="1"/>
  <c r="CQ53" i="1"/>
  <c r="CP53" i="1" s="1"/>
  <c r="CQ182" i="1"/>
  <c r="CP182" i="1" s="1"/>
  <c r="CQ273" i="1"/>
  <c r="CP273" i="1" s="1"/>
  <c r="CQ785" i="1"/>
  <c r="CP785" i="1" s="1"/>
  <c r="CQ22" i="1"/>
  <c r="CP22" i="1" s="1"/>
  <c r="CQ19" i="1"/>
  <c r="CP19" i="1" s="1"/>
  <c r="CQ282" i="1"/>
  <c r="CP282" i="1" s="1"/>
  <c r="CQ24" i="1"/>
  <c r="CP24" i="1" s="1"/>
  <c r="CQ33" i="1"/>
  <c r="CP33" i="1" s="1"/>
  <c r="CQ30" i="1"/>
  <c r="CP30" i="1" s="1"/>
  <c r="CQ280" i="1"/>
  <c r="CP280" i="1" s="1"/>
  <c r="CQ281" i="1"/>
  <c r="CP281" i="1" s="1"/>
  <c r="CQ242" i="1"/>
  <c r="CP242" i="1" s="1"/>
  <c r="CO127" i="1" a="1"/>
  <c r="CO127" i="1" s="1"/>
  <c r="CO160" i="1" a="1"/>
  <c r="CO160" i="1" s="1"/>
  <c r="CO664" i="1" a="1"/>
  <c r="CO664" i="1" s="1"/>
  <c r="CO665" i="1" a="1"/>
  <c r="CO665" i="1" s="1"/>
  <c r="CO57" i="1" a="1"/>
  <c r="CO57" i="1" s="1"/>
  <c r="CO110" i="1" a="1"/>
  <c r="CO110" i="1" s="1"/>
  <c r="CO272" i="1" a="1"/>
  <c r="CO272" i="1" s="1"/>
  <c r="CO11" i="1" a="1"/>
  <c r="CO11" i="1" s="1"/>
  <c r="CO15" i="1" a="1"/>
  <c r="CO15" i="1" s="1"/>
  <c r="CO203" i="1" a="1"/>
  <c r="CO203" i="1" s="1"/>
  <c r="CO204" i="1" a="1"/>
  <c r="CO204" i="1" s="1"/>
  <c r="CO129" i="1" a="1"/>
  <c r="CO129" i="1" s="1"/>
  <c r="CO136" i="1" a="1"/>
  <c r="CO136" i="1" s="1"/>
  <c r="CO666" i="1" a="1"/>
  <c r="CO666" i="1" s="1"/>
  <c r="CO855" i="1" a="1"/>
  <c r="CO855" i="1" s="1"/>
  <c r="CO268" i="1" a="1"/>
  <c r="CO268" i="1" s="1"/>
  <c r="CO213" i="1" a="1"/>
  <c r="CO213" i="1" s="1"/>
  <c r="CO198" i="1" a="1"/>
  <c r="CO198" i="1" s="1"/>
  <c r="CO197" i="1" a="1"/>
  <c r="CO197" i="1" s="1"/>
  <c r="CO683" i="1" a="1"/>
  <c r="CO683" i="1" s="1"/>
  <c r="CO254" i="1" a="1"/>
  <c r="CO254" i="1" s="1"/>
  <c r="CO684" i="1" a="1"/>
  <c r="CO684" i="1" s="1"/>
  <c r="CO685" i="1" a="1"/>
  <c r="CO685" i="1" s="1"/>
  <c r="CO686" i="1" a="1"/>
  <c r="CO686" i="1" s="1"/>
  <c r="CO215" i="1" a="1"/>
  <c r="CO215" i="1" s="1"/>
  <c r="CO687" i="1" a="1"/>
  <c r="CO687" i="1" s="1"/>
  <c r="CO688" i="1" a="1"/>
  <c r="CO688" i="1" s="1"/>
  <c r="CO689" i="1" a="1"/>
  <c r="CO689" i="1" s="1"/>
  <c r="CO236" i="1" a="1"/>
  <c r="CO236" i="1" s="1"/>
  <c r="CO196" i="1" a="1"/>
  <c r="CO196" i="1" s="1"/>
  <c r="CO276" i="1" a="1"/>
  <c r="CO276" i="1" s="1"/>
  <c r="CO277" i="1" a="1"/>
  <c r="CO277" i="1" s="1"/>
  <c r="CO690" i="1" a="1"/>
  <c r="CO690" i="1" s="1"/>
  <c r="CO691" i="1" a="1"/>
  <c r="CO691" i="1" s="1"/>
  <c r="CO692" i="1" a="1"/>
  <c r="CO692" i="1" s="1"/>
  <c r="CO302" i="1" a="1"/>
  <c r="CO302" i="1" s="1"/>
  <c r="CO303" i="1" a="1"/>
  <c r="CO303" i="1" s="1"/>
  <c r="CO121" i="1" a="1"/>
  <c r="CO121" i="1" s="1"/>
  <c r="CO46" i="1" a="1"/>
  <c r="CO46" i="1" s="1"/>
  <c r="CO29" i="1" a="1"/>
  <c r="CO29" i="1" s="1"/>
  <c r="CO173" i="1" a="1"/>
  <c r="CO173" i="1" s="1"/>
  <c r="CO693" i="1" a="1"/>
  <c r="CO693" i="1" s="1"/>
  <c r="CO857" i="1" a="1"/>
  <c r="CO857" i="1" s="1"/>
  <c r="CO201" i="1" a="1"/>
  <c r="CO201" i="1" s="1"/>
  <c r="CO9" i="1" a="1"/>
  <c r="CO9" i="1" s="1"/>
  <c r="CO172" i="1" a="1"/>
  <c r="CO172" i="1" s="1"/>
  <c r="CO247" i="1" a="1"/>
  <c r="CO247" i="1" s="1"/>
  <c r="CO174" i="1" a="1"/>
  <c r="CO174" i="1" s="1"/>
  <c r="CO175" i="1" a="1"/>
  <c r="CO175" i="1" s="1"/>
  <c r="CO694" i="1" a="1"/>
  <c r="CO694" i="1" s="1"/>
  <c r="CO858" i="1" a="1"/>
  <c r="CO858" i="1" s="1"/>
  <c r="CO695" i="1" a="1"/>
  <c r="CO695" i="1" s="1"/>
  <c r="CO859" i="1" a="1"/>
  <c r="CO859" i="1" s="1"/>
  <c r="CO860" i="1" a="1"/>
  <c r="CO860" i="1" s="1"/>
  <c r="CO696" i="1" a="1"/>
  <c r="CO696" i="1" s="1"/>
  <c r="CO697" i="1" a="1"/>
  <c r="CO697" i="1" s="1"/>
  <c r="CO698" i="1" a="1"/>
  <c r="CO698" i="1" s="1"/>
  <c r="CO699" i="1" a="1"/>
  <c r="CO699" i="1" s="1"/>
  <c r="CO700" i="1" a="1"/>
  <c r="CO700" i="1" s="1"/>
  <c r="CO139" i="1" a="1"/>
  <c r="CO139" i="1" s="1"/>
  <c r="CO248" i="1" a="1"/>
  <c r="CO248" i="1" s="1"/>
  <c r="CO701" i="1" a="1"/>
  <c r="CO701" i="1" s="1"/>
  <c r="CO171" i="1" a="1"/>
  <c r="CO171" i="1" s="1"/>
  <c r="CO702" i="1" a="1"/>
  <c r="CO702" i="1" s="1"/>
  <c r="CO703" i="1" a="1"/>
  <c r="CO703" i="1" s="1"/>
  <c r="CO861" i="1" a="1"/>
  <c r="CO861" i="1" s="1"/>
  <c r="CO704" i="1" a="1"/>
  <c r="CO704" i="1" s="1"/>
  <c r="CO80" i="1" a="1"/>
  <c r="CO80" i="1" s="1"/>
  <c r="CO55" i="1" a="1"/>
  <c r="CO55" i="1" s="1"/>
  <c r="CO56" i="1" a="1"/>
  <c r="CO56" i="1" s="1"/>
  <c r="CO81" i="1" a="1"/>
  <c r="CO81" i="1" s="1"/>
  <c r="CO705" i="1" a="1"/>
  <c r="CO705" i="1" s="1"/>
  <c r="CO706" i="1" a="1"/>
  <c r="CO706" i="1" s="1"/>
  <c r="CO707" i="1" a="1"/>
  <c r="CO707" i="1" s="1"/>
  <c r="CO708" i="1" a="1"/>
  <c r="CO708" i="1" s="1"/>
  <c r="CO709" i="1" a="1"/>
  <c r="CO709" i="1" s="1"/>
  <c r="CO710" i="1" a="1"/>
  <c r="CO710" i="1" s="1"/>
  <c r="CO711" i="1" a="1"/>
  <c r="CO711" i="1" s="1"/>
  <c r="CO712" i="1" a="1"/>
  <c r="CO712" i="1" s="1"/>
  <c r="CO713" i="1" a="1"/>
  <c r="CO713" i="1" s="1"/>
  <c r="CO714" i="1" a="1"/>
  <c r="CO714" i="1" s="1"/>
  <c r="CO715" i="1" a="1"/>
  <c r="CO715" i="1" s="1"/>
  <c r="CO716" i="1" a="1"/>
  <c r="CO716" i="1" s="1"/>
  <c r="CO75" i="1" a="1"/>
  <c r="CO75" i="1" s="1"/>
  <c r="CO76" i="1" a="1"/>
  <c r="CO76" i="1" s="1"/>
  <c r="CO77" i="1" a="1"/>
  <c r="CO77" i="1" s="1"/>
  <c r="CO253" i="1" a="1"/>
  <c r="CO253" i="1" s="1"/>
  <c r="CO717" i="1" a="1"/>
  <c r="CO717" i="1" s="1"/>
  <c r="CO718" i="1" a="1"/>
  <c r="CO718" i="1" s="1"/>
  <c r="CO218" i="1" a="1"/>
  <c r="CO218" i="1" s="1"/>
  <c r="CO141" i="1" a="1"/>
  <c r="CO141" i="1" s="1"/>
  <c r="CO719" i="1" a="1"/>
  <c r="CO719" i="1" s="1"/>
  <c r="CO720" i="1" a="1"/>
  <c r="CO720" i="1" s="1"/>
  <c r="CO721" i="1" a="1"/>
  <c r="CO721" i="1" s="1"/>
  <c r="CO722" i="1" a="1"/>
  <c r="CO722" i="1" s="1"/>
  <c r="CO723" i="1" a="1"/>
  <c r="CO723" i="1" s="1"/>
  <c r="CO20" i="1" a="1"/>
  <c r="CO20" i="1" s="1"/>
  <c r="CO32" i="1" a="1"/>
  <c r="CO32" i="1" s="1"/>
  <c r="CO724" i="1" a="1"/>
  <c r="CO724" i="1" s="1"/>
  <c r="CO14" i="1" a="1"/>
  <c r="CO14" i="1" s="1"/>
  <c r="CO13" i="1" a="1"/>
  <c r="CO13" i="1" s="1"/>
  <c r="CO725" i="1" a="1"/>
  <c r="CO725" i="1" s="1"/>
  <c r="CO269" i="1" a="1"/>
  <c r="CO269" i="1" s="1"/>
  <c r="CO73" i="1" a="1"/>
  <c r="CO73" i="1" s="1"/>
  <c r="CO726" i="1" a="1"/>
  <c r="CO726" i="1" s="1"/>
  <c r="CO304" i="1" a="1"/>
  <c r="CO304" i="1" s="1"/>
  <c r="CO305" i="1" a="1"/>
  <c r="CO305" i="1" s="1"/>
  <c r="CO727" i="1" a="1"/>
  <c r="CO727" i="1" s="1"/>
  <c r="CO728" i="1" a="1"/>
  <c r="CO728" i="1" s="1"/>
  <c r="CO729" i="1" a="1"/>
  <c r="CO729" i="1" s="1"/>
  <c r="CO730" i="1" a="1"/>
  <c r="CO730" i="1" s="1"/>
  <c r="CO731" i="1" a="1"/>
  <c r="CO731" i="1" s="1"/>
  <c r="CO732" i="1" a="1"/>
  <c r="CO732" i="1" s="1"/>
  <c r="CO285" i="1" a="1"/>
  <c r="CO285" i="1" s="1"/>
  <c r="CO21" i="1" a="1"/>
  <c r="CO21" i="1" s="1"/>
  <c r="CO733" i="1" a="1"/>
  <c r="CO733" i="1" s="1"/>
  <c r="CO734" i="1" a="1"/>
  <c r="CO734" i="1" s="1"/>
  <c r="CO862" i="1" a="1"/>
  <c r="CO862" i="1" s="1"/>
  <c r="CO735" i="1" a="1"/>
  <c r="CO735" i="1" s="1"/>
  <c r="CO146" i="1" a="1"/>
  <c r="CO146" i="1" s="1"/>
  <c r="CO143" i="1" a="1"/>
  <c r="CO143" i="1" s="1"/>
  <c r="CO290" i="1" a="1"/>
  <c r="CO290" i="1" s="1"/>
  <c r="CO736" i="1" a="1"/>
  <c r="CO736" i="1" s="1"/>
  <c r="CO144" i="1" a="1"/>
  <c r="CO144" i="1" s="1"/>
  <c r="CO142" i="1" a="1"/>
  <c r="CO142" i="1" s="1"/>
  <c r="CO737" i="1" a="1"/>
  <c r="CO737" i="1" s="1"/>
  <c r="CO738" i="1" a="1"/>
  <c r="CO738" i="1" s="1"/>
  <c r="CO739" i="1" a="1"/>
  <c r="CO739" i="1" s="1"/>
  <c r="CO740" i="1" a="1"/>
  <c r="CO740" i="1" s="1"/>
  <c r="CO145" i="1" a="1"/>
  <c r="CO145" i="1" s="1"/>
  <c r="CO206" i="1" a="1"/>
  <c r="CO206" i="1" s="1"/>
  <c r="CO240" i="1" a="1"/>
  <c r="CO240" i="1" s="1"/>
  <c r="CO185" i="1" a="1"/>
  <c r="CO185" i="1" s="1"/>
  <c r="CO91" i="1" a="1"/>
  <c r="CO91" i="1" s="1"/>
  <c r="CO741" i="1" a="1"/>
  <c r="CO741" i="1" s="1"/>
  <c r="CO246" i="1" a="1"/>
  <c r="CO246" i="1" s="1"/>
  <c r="CO742" i="1" a="1"/>
  <c r="CO742" i="1" s="1"/>
  <c r="CO743" i="1" a="1"/>
  <c r="CO743" i="1" s="1"/>
  <c r="CO233" i="1" a="1"/>
  <c r="CO233" i="1" s="1"/>
  <c r="CO744" i="1" a="1"/>
  <c r="CO744" i="1" s="1"/>
  <c r="CO745" i="1" a="1"/>
  <c r="CO745" i="1" s="1"/>
  <c r="CO746" i="1" a="1"/>
  <c r="CO746" i="1" s="1"/>
  <c r="CO747" i="1" a="1"/>
  <c r="CO747" i="1" s="1"/>
  <c r="CO748" i="1" a="1"/>
  <c r="CO748" i="1" s="1"/>
  <c r="CO749" i="1" a="1"/>
  <c r="CO749" i="1" s="1"/>
  <c r="CO750" i="1" a="1"/>
  <c r="CO750" i="1" s="1"/>
  <c r="CO751" i="1" a="1"/>
  <c r="CO751" i="1" s="1"/>
  <c r="CO752" i="1" a="1"/>
  <c r="CO752" i="1" s="1"/>
  <c r="CO753" i="1" a="1"/>
  <c r="CO753" i="1" s="1"/>
  <c r="CO754" i="1" a="1"/>
  <c r="CO754" i="1" s="1"/>
  <c r="CO755" i="1" a="1"/>
  <c r="CO755" i="1" s="1"/>
  <c r="CO756" i="1" a="1"/>
  <c r="CO756" i="1" s="1"/>
  <c r="CO757" i="1" a="1"/>
  <c r="CO757" i="1" s="1"/>
  <c r="CO758" i="1" a="1"/>
  <c r="CO758" i="1" s="1"/>
  <c r="CO759" i="1" a="1"/>
  <c r="CO759" i="1" s="1"/>
  <c r="CO760" i="1" a="1"/>
  <c r="CO760" i="1" s="1"/>
  <c r="CO283" i="1" a="1"/>
  <c r="CO283" i="1" s="1"/>
  <c r="CO161" i="1" a="1"/>
  <c r="CO161" i="1" s="1"/>
  <c r="CO140" i="1" a="1"/>
  <c r="CO140" i="1" s="1"/>
  <c r="CO761" i="1" a="1"/>
  <c r="CO761" i="1" s="1"/>
  <c r="CO284" i="1" a="1"/>
  <c r="CO284" i="1" s="1"/>
  <c r="CO762" i="1" a="1"/>
  <c r="CO762" i="1" s="1"/>
  <c r="CO287" i="1" a="1"/>
  <c r="CO287" i="1" s="1"/>
  <c r="CO763" i="1" a="1"/>
  <c r="CO763" i="1" s="1"/>
  <c r="CO286" i="1" a="1"/>
  <c r="CO286" i="1" s="1"/>
  <c r="CO205" i="1" a="1"/>
  <c r="CO205" i="1" s="1"/>
  <c r="CO18" i="1" a="1"/>
  <c r="CO18" i="1" s="1"/>
  <c r="CO188" i="1" a="1"/>
  <c r="CO188" i="1" s="1"/>
  <c r="CO148" i="1" a="1"/>
  <c r="CO148" i="1" s="1"/>
  <c r="CO288" i="1" a="1"/>
  <c r="CO288" i="1" s="1"/>
  <c r="CO289" i="1" a="1"/>
  <c r="CO289" i="1" s="1"/>
  <c r="CO764" i="1" a="1"/>
  <c r="CO764" i="1" s="1"/>
  <c r="CO765" i="1" a="1"/>
  <c r="CO765" i="1" s="1"/>
  <c r="CO766" i="1" a="1"/>
  <c r="CO766" i="1" s="1"/>
  <c r="CO767" i="1" a="1"/>
  <c r="CO767" i="1" s="1"/>
  <c r="CO37" i="1" a="1"/>
  <c r="CO37" i="1" s="1"/>
  <c r="CO5" i="1" a="1"/>
  <c r="CO5" i="1" s="1"/>
  <c r="CO36" i="1" a="1"/>
  <c r="CO36" i="1" s="1"/>
  <c r="CO768" i="1" a="1"/>
  <c r="CO768" i="1" s="1"/>
  <c r="CO769" i="1" a="1"/>
  <c r="CO769" i="1" s="1"/>
  <c r="CO770" i="1" a="1"/>
  <c r="CO770" i="1" s="1"/>
  <c r="CO771" i="1" a="1"/>
  <c r="CO771" i="1" s="1"/>
  <c r="CO245" i="1" a="1"/>
  <c r="CO245" i="1" s="1"/>
  <c r="CO96" i="1" a="1"/>
  <c r="CO96" i="1" s="1"/>
  <c r="CO89" i="1" a="1"/>
  <c r="CO89" i="1" s="1"/>
  <c r="CO772" i="1" a="1"/>
  <c r="CO772" i="1" s="1"/>
  <c r="CO773" i="1" a="1"/>
  <c r="CO773" i="1" s="1"/>
  <c r="CO7" i="1" a="1"/>
  <c r="CO7" i="1" s="1"/>
  <c r="CO774" i="1" a="1"/>
  <c r="CO774" i="1" s="1"/>
  <c r="CO775" i="1" a="1"/>
  <c r="CO775" i="1" s="1"/>
  <c r="CO776" i="1" a="1"/>
  <c r="CO776" i="1" s="1"/>
  <c r="CO777" i="1" a="1"/>
  <c r="CO777" i="1" s="1"/>
  <c r="CO8" i="1" a="1"/>
  <c r="CO8" i="1" s="1"/>
  <c r="CO778" i="1" a="1"/>
  <c r="CO778" i="1" s="1"/>
  <c r="CO6" i="1" a="1"/>
  <c r="CO6" i="1" s="1"/>
  <c r="CO779" i="1" a="1"/>
  <c r="CO779" i="1" s="1"/>
  <c r="CO82" i="1" a="1"/>
  <c r="CO82" i="1" s="1"/>
  <c r="CO83" i="1" a="1"/>
  <c r="CO83" i="1" s="1"/>
  <c r="CO780" i="1" a="1"/>
  <c r="CO780" i="1" s="1"/>
  <c r="CO781" i="1" a="1"/>
  <c r="CO781" i="1" s="1"/>
  <c r="CO84" i="1" a="1"/>
  <c r="CO84" i="1" s="1"/>
  <c r="CO782" i="1" a="1"/>
  <c r="CO782" i="1" s="1"/>
  <c r="CO85" i="1" a="1"/>
  <c r="CO85" i="1" s="1"/>
  <c r="CO86" i="1" a="1"/>
  <c r="CO86" i="1" s="1"/>
  <c r="CO783" i="1" a="1"/>
  <c r="CO783" i="1" s="1"/>
  <c r="CO87" i="1" a="1"/>
  <c r="CO87" i="1" s="1"/>
  <c r="CO784" i="1" a="1"/>
  <c r="CO784" i="1" s="1"/>
  <c r="CO863" i="1" a="1"/>
  <c r="CO863" i="1" s="1"/>
  <c r="CO53" i="1" a="1"/>
  <c r="CO53" i="1" s="1"/>
  <c r="CO182" i="1" a="1"/>
  <c r="CO182" i="1" s="1"/>
  <c r="CO273" i="1" a="1"/>
  <c r="CO273" i="1" s="1"/>
  <c r="CO785" i="1" a="1"/>
  <c r="CO785" i="1" s="1"/>
  <c r="CO22" i="1" a="1"/>
  <c r="CO22" i="1" s="1"/>
  <c r="CO19" i="1" a="1"/>
  <c r="CO19" i="1" s="1"/>
  <c r="CO282" i="1" a="1"/>
  <c r="CO282" i="1" s="1"/>
  <c r="CO24" i="1" a="1"/>
  <c r="CO24" i="1" s="1"/>
  <c r="CO33" i="1" a="1"/>
  <c r="CO33" i="1" s="1"/>
  <c r="CO30" i="1" a="1"/>
  <c r="CO30" i="1" s="1"/>
  <c r="CO280" i="1" a="1"/>
  <c r="CO280" i="1" s="1"/>
  <c r="CO281" i="1" a="1"/>
  <c r="CO281" i="1" s="1"/>
  <c r="CO242" i="1" a="1"/>
  <c r="CO242" i="1" s="1"/>
  <c r="CO667" i="1" a="1"/>
  <c r="CO667" i="1" s="1"/>
  <c r="CO261" i="1" a="1"/>
  <c r="CO261" i="1" s="1"/>
  <c r="CO668" i="1" a="1"/>
  <c r="CO668" i="1" s="1"/>
  <c r="CO258" i="1" a="1"/>
  <c r="CO258" i="1" s="1"/>
  <c r="CO259" i="1" a="1"/>
  <c r="CO259" i="1" s="1"/>
  <c r="CO669" i="1" a="1"/>
  <c r="CO669" i="1" s="1"/>
  <c r="CO264" i="1" a="1"/>
  <c r="CO264" i="1" s="1"/>
  <c r="CO267" i="1" a="1"/>
  <c r="CO267" i="1" s="1"/>
  <c r="CO262" i="1" a="1"/>
  <c r="CO262" i="1" s="1"/>
  <c r="CO256" i="1" a="1"/>
  <c r="CO256" i="1" s="1"/>
  <c r="CO257" i="1" a="1"/>
  <c r="CO257" i="1" s="1"/>
  <c r="CO263" i="1" a="1"/>
  <c r="CO263" i="1" s="1"/>
  <c r="CO260" i="1" a="1"/>
  <c r="CO260" i="1" s="1"/>
  <c r="CO274" i="1" a="1"/>
  <c r="CO274" i="1" s="1"/>
  <c r="CO226" i="1" a="1"/>
  <c r="CO226" i="1" s="1"/>
  <c r="CO275" i="1" a="1"/>
  <c r="CO275" i="1" s="1"/>
  <c r="CO227" i="1" a="1"/>
  <c r="CO227" i="1" s="1"/>
  <c r="CO62" i="1" a="1"/>
  <c r="CO62" i="1" s="1"/>
  <c r="CO670" i="1" a="1"/>
  <c r="CO670" i="1" s="1"/>
  <c r="CO671" i="1" a="1"/>
  <c r="CO671" i="1" s="1"/>
  <c r="CO78" i="1" a="1"/>
  <c r="CO78" i="1" s="1"/>
  <c r="CO293" i="1" a="1"/>
  <c r="CO293" i="1" s="1"/>
  <c r="CO43" i="1" a="1"/>
  <c r="CO43" i="1" s="1"/>
  <c r="CO23" i="1" a="1"/>
  <c r="CO23" i="1" s="1"/>
  <c r="CO278" i="1" a="1"/>
  <c r="CO278" i="1" s="1"/>
  <c r="CO672" i="1" a="1"/>
  <c r="CO672" i="1" s="1"/>
  <c r="CO17" i="1" a="1"/>
  <c r="CO17" i="1" s="1"/>
  <c r="CO673" i="1" a="1"/>
  <c r="CO673" i="1" s="1"/>
  <c r="CO184" i="1" a="1"/>
  <c r="CO184" i="1" s="1"/>
  <c r="CO292" i="1" a="1"/>
  <c r="CO292" i="1" s="1"/>
  <c r="CO674" i="1" a="1"/>
  <c r="CO674" i="1" s="1"/>
  <c r="CO675" i="1" a="1"/>
  <c r="CO675" i="1" s="1"/>
  <c r="CO676" i="1" a="1"/>
  <c r="CO676" i="1" s="1"/>
  <c r="CO677" i="1" a="1"/>
  <c r="CO677" i="1" s="1"/>
  <c r="CO265" i="1" a="1"/>
  <c r="CO265" i="1" s="1"/>
  <c r="CO266" i="1" a="1"/>
  <c r="CO266" i="1" s="1"/>
  <c r="CO678" i="1" a="1"/>
  <c r="CO678" i="1" s="1"/>
  <c r="CO200" i="1" a="1"/>
  <c r="CO200" i="1" s="1"/>
  <c r="CO117" i="1" a="1"/>
  <c r="CO117" i="1" s="1"/>
  <c r="CO208" i="1" a="1"/>
  <c r="CO208" i="1" s="1"/>
  <c r="CO207" i="1" a="1"/>
  <c r="CO207" i="1" s="1"/>
  <c r="CO97" i="1" a="1"/>
  <c r="CO97" i="1" s="1"/>
  <c r="CO98" i="1" a="1"/>
  <c r="CO98" i="1" s="1"/>
  <c r="CO99" i="1" a="1"/>
  <c r="CO99" i="1" s="1"/>
  <c r="CO100" i="1" a="1"/>
  <c r="CO100" i="1" s="1"/>
  <c r="CO186" i="1" a="1"/>
  <c r="CO186" i="1" s="1"/>
  <c r="CO101" i="1" a="1"/>
  <c r="CO101" i="1" s="1"/>
  <c r="CO102" i="1" a="1"/>
  <c r="CO102" i="1" s="1"/>
  <c r="CO103" i="1" a="1"/>
  <c r="CO103" i="1" s="1"/>
  <c r="CO679" i="1" a="1"/>
  <c r="CO679" i="1" s="1"/>
  <c r="CO856" i="1" a="1"/>
  <c r="CO856" i="1" s="1"/>
  <c r="CO104" i="1" a="1"/>
  <c r="CO104" i="1" s="1"/>
  <c r="CO93" i="1" a="1"/>
  <c r="CO93" i="1" s="1"/>
  <c r="CO105" i="1" a="1"/>
  <c r="CO105" i="1" s="1"/>
  <c r="CO194" i="1" a="1"/>
  <c r="CO194" i="1" s="1"/>
  <c r="CO680" i="1" a="1"/>
  <c r="CO680" i="1" s="1"/>
  <c r="CO95" i="1" a="1"/>
  <c r="CO95" i="1" s="1"/>
  <c r="CO681" i="1" a="1"/>
  <c r="CO681" i="1" s="1"/>
  <c r="CO195" i="1" a="1"/>
  <c r="CO195" i="1" s="1"/>
  <c r="CO199" i="1" a="1"/>
  <c r="CO199" i="1" s="1"/>
  <c r="CO255" i="1" a="1"/>
  <c r="CO255" i="1" s="1"/>
  <c r="CO682" i="1" a="1"/>
  <c r="CO682" i="1" s="1"/>
  <c r="BD10" i="5" l="1"/>
  <c r="H4" i="5"/>
  <c r="AW6" i="5" l="1"/>
  <c r="AW5" i="5" l="1"/>
  <c r="AW7" i="5" s="1"/>
  <c r="B18" i="5"/>
  <c r="CN197" i="1" l="1"/>
  <c r="CN683" i="1"/>
  <c r="CN254" i="1"/>
  <c r="CN684" i="1"/>
  <c r="CN685" i="1"/>
  <c r="CN686" i="1"/>
  <c r="CN215" i="1"/>
  <c r="CN687" i="1"/>
  <c r="CN688" i="1"/>
  <c r="CN689" i="1"/>
  <c r="CN236" i="1"/>
  <c r="CN196" i="1"/>
  <c r="CN276" i="1"/>
  <c r="CN277" i="1"/>
  <c r="CN690" i="1"/>
  <c r="CN691" i="1"/>
  <c r="CN692" i="1"/>
  <c r="CN302" i="1"/>
  <c r="CN303" i="1"/>
  <c r="CN121" i="1"/>
  <c r="CN46" i="1"/>
  <c r="CN29" i="1"/>
  <c r="CN173" i="1"/>
  <c r="CN693" i="1"/>
  <c r="CN857" i="1"/>
  <c r="CN201" i="1"/>
  <c r="CN9" i="1"/>
  <c r="CN172" i="1"/>
  <c r="CN247" i="1"/>
  <c r="CN174" i="1"/>
  <c r="CN175" i="1"/>
  <c r="CN694" i="1"/>
  <c r="CN858" i="1"/>
  <c r="CN695" i="1"/>
  <c r="CN859" i="1"/>
  <c r="CN860" i="1"/>
  <c r="CN696" i="1"/>
  <c r="CN697" i="1"/>
  <c r="CN698" i="1"/>
  <c r="CN699" i="1"/>
  <c r="CN700" i="1"/>
  <c r="CN139" i="1"/>
  <c r="CN248" i="1"/>
  <c r="CN701" i="1"/>
  <c r="CN171" i="1"/>
  <c r="CN702" i="1"/>
  <c r="CN703" i="1"/>
  <c r="CN861" i="1"/>
  <c r="CN704" i="1"/>
  <c r="CN80" i="1"/>
  <c r="CN55" i="1"/>
  <c r="CN56" i="1"/>
  <c r="CN81" i="1"/>
  <c r="CN705" i="1"/>
  <c r="CN706" i="1"/>
  <c r="CN707" i="1"/>
  <c r="CN708" i="1"/>
  <c r="CN709" i="1"/>
  <c r="CN710" i="1"/>
  <c r="CN711" i="1"/>
  <c r="CN712" i="1"/>
  <c r="CN713" i="1"/>
  <c r="CN714" i="1"/>
  <c r="CN715" i="1"/>
  <c r="CN716" i="1"/>
  <c r="CN75" i="1"/>
  <c r="CN76" i="1"/>
  <c r="CN77" i="1"/>
  <c r="CN253" i="1"/>
  <c r="CN717" i="1"/>
  <c r="CN718" i="1"/>
  <c r="CN218" i="1"/>
  <c r="CN141" i="1"/>
  <c r="CN719" i="1"/>
  <c r="CN720" i="1"/>
  <c r="CN721" i="1"/>
  <c r="CN722" i="1"/>
  <c r="CN723" i="1"/>
  <c r="CN20" i="1"/>
  <c r="CN32" i="1"/>
  <c r="CN724" i="1"/>
  <c r="CN14" i="1"/>
  <c r="CN13" i="1"/>
  <c r="CN72" i="1"/>
  <c r="CN725" i="1"/>
  <c r="CN269" i="1"/>
  <c r="CN73" i="1"/>
  <c r="CN726" i="1"/>
  <c r="CN304" i="1"/>
  <c r="CN305" i="1"/>
  <c r="CN727" i="1"/>
  <c r="CN728" i="1"/>
  <c r="CN729" i="1"/>
  <c r="CN730" i="1"/>
  <c r="CN731" i="1"/>
  <c r="CN732" i="1"/>
  <c r="CN285" i="1"/>
  <c r="CN21" i="1"/>
  <c r="CN733" i="1"/>
  <c r="CN734" i="1"/>
  <c r="CN862" i="1"/>
  <c r="CN735" i="1"/>
  <c r="CN146" i="1"/>
  <c r="CN143" i="1"/>
  <c r="CN290" i="1"/>
  <c r="CN736" i="1"/>
  <c r="CN144" i="1"/>
  <c r="CN142" i="1"/>
  <c r="CN737" i="1"/>
  <c r="CN738" i="1"/>
  <c r="CN739" i="1"/>
  <c r="CN740" i="1"/>
  <c r="CN145" i="1"/>
  <c r="CN206" i="1"/>
  <c r="CN240" i="1"/>
  <c r="CN185" i="1"/>
  <c r="CN91" i="1"/>
  <c r="CN741" i="1"/>
  <c r="CN246" i="1"/>
  <c r="CN742" i="1"/>
  <c r="CN743" i="1"/>
  <c r="CN233" i="1"/>
  <c r="CN744" i="1"/>
  <c r="CN745" i="1"/>
  <c r="CN746" i="1"/>
  <c r="CN747" i="1"/>
  <c r="CN748" i="1"/>
  <c r="CN749" i="1"/>
  <c r="CN750" i="1"/>
  <c r="CN751" i="1"/>
  <c r="CN752" i="1"/>
  <c r="CN753" i="1"/>
  <c r="CN754" i="1"/>
  <c r="CN755" i="1"/>
  <c r="CN756" i="1"/>
  <c r="CN757" i="1"/>
  <c r="CN758" i="1"/>
  <c r="CN759" i="1"/>
  <c r="CN760" i="1"/>
  <c r="CN283" i="1"/>
  <c r="CN161" i="1"/>
  <c r="CN140" i="1"/>
  <c r="CN761" i="1"/>
  <c r="CN284" i="1"/>
  <c r="CN762" i="1"/>
  <c r="CN287" i="1"/>
  <c r="CN763" i="1"/>
  <c r="CN286" i="1"/>
  <c r="CN205" i="1"/>
  <c r="CN18" i="1"/>
  <c r="CN188" i="1"/>
  <c r="CN148" i="1"/>
  <c r="CN288" i="1"/>
  <c r="CN289" i="1"/>
  <c r="CN764" i="1"/>
  <c r="CN765" i="1"/>
  <c r="CN766" i="1"/>
  <c r="CN767" i="1"/>
  <c r="CN37" i="1"/>
  <c r="CN5" i="1"/>
  <c r="CN36" i="1"/>
  <c r="CN768" i="1"/>
  <c r="CN769" i="1"/>
  <c r="CN770" i="1"/>
  <c r="CN771" i="1"/>
  <c r="CN245" i="1"/>
  <c r="CN96" i="1"/>
  <c r="CN89" i="1"/>
  <c r="CN772" i="1"/>
  <c r="CN773" i="1"/>
  <c r="CN7" i="1"/>
  <c r="CN774" i="1"/>
  <c r="CN775" i="1"/>
  <c r="CN776" i="1"/>
  <c r="CN777" i="1"/>
  <c r="CN8" i="1"/>
  <c r="CN778" i="1"/>
  <c r="CN6" i="1"/>
  <c r="CN779" i="1"/>
  <c r="CN82" i="1"/>
  <c r="CN83" i="1"/>
  <c r="CN780" i="1"/>
  <c r="CN781" i="1"/>
  <c r="CN84" i="1"/>
  <c r="CN782" i="1"/>
  <c r="CN85" i="1"/>
  <c r="CN86" i="1"/>
  <c r="CN783" i="1"/>
  <c r="CN87" i="1"/>
  <c r="CN784" i="1"/>
  <c r="CN863" i="1"/>
  <c r="CN53" i="1"/>
  <c r="CN182" i="1"/>
  <c r="CN273" i="1"/>
  <c r="CN785" i="1"/>
  <c r="CN22" i="1"/>
  <c r="CN19" i="1"/>
  <c r="CN282" i="1"/>
  <c r="CN24" i="1"/>
  <c r="CN33" i="1"/>
  <c r="CN30" i="1"/>
  <c r="CN280" i="1"/>
  <c r="CN281" i="1"/>
  <c r="CN242" i="1"/>
  <c r="AW4" i="5"/>
  <c r="A18" i="5"/>
  <c r="C147" i="5" l="1"/>
  <c r="CM160" i="1"/>
  <c r="CN160" i="1" s="1"/>
  <c r="CM664" i="1"/>
  <c r="CN664" i="1" s="1"/>
  <c r="CM665" i="1"/>
  <c r="CN665" i="1" s="1"/>
  <c r="CM57" i="1"/>
  <c r="CN57" i="1" s="1"/>
  <c r="CM110" i="1"/>
  <c r="CN110" i="1" s="1"/>
  <c r="CM272" i="1"/>
  <c r="CN272" i="1" s="1"/>
  <c r="CM11" i="1"/>
  <c r="CN11" i="1" s="1"/>
  <c r="CM15" i="1"/>
  <c r="CN15" i="1" s="1"/>
  <c r="CM203" i="1"/>
  <c r="CN203" i="1" s="1"/>
  <c r="CM204" i="1"/>
  <c r="CN204" i="1" s="1"/>
  <c r="CM129" i="1"/>
  <c r="CN129" i="1" s="1"/>
  <c r="CM136" i="1"/>
  <c r="CN136" i="1" s="1"/>
  <c r="CM666" i="1"/>
  <c r="CN666" i="1" s="1"/>
  <c r="CM855" i="1"/>
  <c r="CN855" i="1" s="1"/>
  <c r="CN268" i="1"/>
  <c r="CN667" i="1"/>
  <c r="CN261" i="1"/>
  <c r="CN668" i="1"/>
  <c r="CN258" i="1"/>
  <c r="CN259" i="1"/>
  <c r="CN669" i="1"/>
  <c r="CN264" i="1"/>
  <c r="CN267" i="1"/>
  <c r="CN262" i="1"/>
  <c r="CN256" i="1"/>
  <c r="CN257" i="1"/>
  <c r="CN263" i="1"/>
  <c r="CN260" i="1"/>
  <c r="CN274" i="1"/>
  <c r="CN226" i="1"/>
  <c r="CN275" i="1"/>
  <c r="CN227" i="1"/>
  <c r="CN62" i="1"/>
  <c r="CN670" i="1"/>
  <c r="CN671" i="1"/>
  <c r="CN78" i="1"/>
  <c r="CN293" i="1"/>
  <c r="CN43" i="1"/>
  <c r="CN23" i="1"/>
  <c r="CN278" i="1"/>
  <c r="CN672" i="1"/>
  <c r="CN17" i="1"/>
  <c r="CN673" i="1"/>
  <c r="CN184" i="1"/>
  <c r="CN292" i="1"/>
  <c r="CN674" i="1"/>
  <c r="CN675" i="1"/>
  <c r="CN676" i="1"/>
  <c r="CN677" i="1"/>
  <c r="CN265" i="1"/>
  <c r="CN266" i="1"/>
  <c r="CN678" i="1"/>
  <c r="CN200" i="1"/>
  <c r="CN117" i="1"/>
  <c r="CN208" i="1"/>
  <c r="CN207" i="1"/>
  <c r="CN97" i="1"/>
  <c r="CN98" i="1"/>
  <c r="CN99" i="1"/>
  <c r="CN100" i="1"/>
  <c r="CN186" i="1"/>
  <c r="CN101" i="1"/>
  <c r="CN102" i="1"/>
  <c r="CN103" i="1"/>
  <c r="CN679" i="1"/>
  <c r="CN856" i="1"/>
  <c r="CN104" i="1"/>
  <c r="CN93" i="1"/>
  <c r="CN105" i="1"/>
  <c r="CN194" i="1"/>
  <c r="CN680" i="1"/>
  <c r="CN95" i="1"/>
  <c r="CN681" i="1"/>
  <c r="CN195" i="1"/>
  <c r="CN199" i="1"/>
  <c r="CN255" i="1"/>
  <c r="CN682" i="1"/>
  <c r="CN213" i="1"/>
  <c r="CN198" i="1"/>
  <c r="CM127" i="1"/>
  <c r="CN127" i="1" s="1"/>
  <c r="CK127" i="1"/>
  <c r="CL127" i="1" s="1"/>
  <c r="CK160" i="1"/>
  <c r="CL160" i="1" s="1"/>
  <c r="CK664" i="1"/>
  <c r="CL664" i="1" s="1"/>
  <c r="CK665" i="1"/>
  <c r="CL665" i="1" s="1"/>
  <c r="CK57" i="1"/>
  <c r="CL57" i="1" s="1"/>
  <c r="CK110" i="1"/>
  <c r="CL110" i="1" s="1"/>
  <c r="CK272" i="1"/>
  <c r="CL272" i="1" s="1"/>
  <c r="CK11" i="1"/>
  <c r="CL11" i="1" s="1"/>
  <c r="CK15" i="1"/>
  <c r="CL15" i="1" s="1"/>
  <c r="CK203" i="1"/>
  <c r="CL203" i="1" s="1"/>
  <c r="CK204" i="1"/>
  <c r="CL204" i="1" s="1"/>
  <c r="CK129" i="1"/>
  <c r="CL129" i="1" s="1"/>
  <c r="CK136" i="1"/>
  <c r="CL136" i="1" s="1"/>
  <c r="CK666" i="1"/>
  <c r="CL666" i="1" s="1"/>
  <c r="CK855" i="1"/>
  <c r="CL855" i="1" s="1"/>
  <c r="K4" i="5"/>
  <c r="K5" i="5"/>
  <c r="H2" i="5"/>
  <c r="CJ160" i="1" l="1"/>
  <c r="CJ664" i="1"/>
  <c r="CJ665" i="1"/>
  <c r="CJ57" i="1"/>
  <c r="CJ110" i="1"/>
  <c r="CJ272" i="1"/>
  <c r="CJ11" i="1"/>
  <c r="CJ15" i="1"/>
  <c r="CJ203" i="1"/>
  <c r="CJ204" i="1"/>
  <c r="CJ129" i="1"/>
  <c r="CJ136" i="1"/>
  <c r="CJ666" i="1"/>
  <c r="CJ855" i="1"/>
  <c r="CJ127" i="1"/>
  <c r="D11" i="2" l="1"/>
  <c r="D10" i="2"/>
  <c r="D1" i="2" l="1"/>
  <c r="D14" i="2"/>
  <c r="D15" i="2" l="1"/>
  <c r="D8" i="2"/>
  <c r="D5" i="2"/>
  <c r="D17"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E3D0E-C724-46FF-8BDD-C0AD61F43549}"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CC99288F-CC65-45DD-939C-86D537413487}" keepAlive="1" name="Query - TblBudget" description="Connection to the 'TblBudget' query in the workbook." type="5" refreshedVersion="0" background="1">
    <dbPr connection="Provider=Microsoft.Mashup.OleDb.1;Data Source=$Workbook$;Location=TblBudget;Extended Properties=&quot;&quot;" command="SELECT * FROM [TblBudget]"/>
  </connection>
  <connection id="3" xr16:uid="{9322E05F-62A9-4238-BFD3-CB988323ACC2}" keepAlive="1" name="Query - TblCategories" description="Connection to the 'TblCategories' query in the workbook." type="5" refreshedVersion="0" background="1">
    <dbPr connection="Provider=Microsoft.Mashup.OleDb.1;Data Source=$Workbook$;Location=TblCategories;Extended Properties=&quot;&quot;" command="SELECT * FROM [TblCategories]"/>
  </connection>
  <connection id="4" xr16:uid="{BBAB48DE-F479-407B-9397-7DD05FAA357C}" keepAlive="1" name="Query - TblTransactions" description="Connection to the 'TblTransactions' query in the workbook." type="5" refreshedVersion="0" background="1">
    <dbPr connection="Provider=Microsoft.Mashup.OleDb.1;Data Source=$Workbook$;Location=TblTransactions;Extended Properties=&quot;&quot;" command="SELECT * FROM [TblTransaction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<sst xmlns="http://schemas.openxmlformats.org/spreadsheetml/2006/main" count="31839" uniqueCount="4351">
  <si>
    <t>Supply status</t>
  </si>
  <si>
    <t>Alert / Exception</t>
  </si>
  <si>
    <t>WO Revision</t>
  </si>
  <si>
    <t>WO creation date</t>
  </si>
  <si>
    <t>WO Status</t>
  </si>
  <si>
    <t>WO Main work centre</t>
  </si>
  <si>
    <t>WO basic Start date</t>
  </si>
  <si>
    <t>WO basic Finish date</t>
  </si>
  <si>
    <t>Requirement date (WO component)</t>
  </si>
  <si>
    <t>Material Staging date (STO)</t>
  </si>
  <si>
    <t>Req Priority for Material/Component</t>
  </si>
  <si>
    <t>WO Description</t>
  </si>
  <si>
    <t>WO number</t>
  </si>
  <si>
    <t>Material / Component</t>
  </si>
  <si>
    <t>Expediting Note / User Comment</t>
  </si>
  <si>
    <t>Material Description</t>
  </si>
  <si>
    <t>Reservation</t>
  </si>
  <si>
    <t>ReservationItem</t>
  </si>
  <si>
    <t>Batch (of Material)</t>
  </si>
  <si>
    <t>Requirement quantity</t>
  </si>
  <si>
    <t>Stock on-hand @ Base</t>
  </si>
  <si>
    <t>Stock on-hand @ Remote</t>
  </si>
  <si>
    <t>WithdrawnQuantity</t>
  </si>
  <si>
    <t>Unloading Point</t>
  </si>
  <si>
    <t>Functional location</t>
  </si>
  <si>
    <t>Requirement UOM</t>
  </si>
  <si>
    <t>Item deletion indicator</t>
  </si>
  <si>
    <t>Purchase Requisition</t>
  </si>
  <si>
    <t>Purchase Requisition Item</t>
  </si>
  <si>
    <t>PR Release Indicator</t>
  </si>
  <si>
    <t>Vendor PO</t>
  </si>
  <si>
    <t>Vendor PO item</t>
  </si>
  <si>
    <t>PO qty</t>
  </si>
  <si>
    <t>Delivery date (PO)</t>
  </si>
  <si>
    <t>ETA @ Demand plant</t>
  </si>
  <si>
    <t>Vendor</t>
  </si>
  <si>
    <t>Voyage status</t>
  </si>
  <si>
    <t>Message log</t>
  </si>
  <si>
    <t>Nested HU Lvl 2</t>
  </si>
  <si>
    <t>Nested HU Lvl 3</t>
  </si>
  <si>
    <t>Voyage-id</t>
  </si>
  <si>
    <t>Top HU</t>
  </si>
  <si>
    <t>Voyage type</t>
  </si>
  <si>
    <t>ContainerID</t>
  </si>
  <si>
    <t>HU Quantity</t>
  </si>
  <si>
    <t>WO Actual Release date</t>
  </si>
  <si>
    <t>Campaign (Y/N)</t>
  </si>
  <si>
    <t>Operation / Activity</t>
  </si>
  <si>
    <t>SupplyProcess</t>
  </si>
  <si>
    <t>WO Priority</t>
  </si>
  <si>
    <t>No Issue identified</t>
  </si>
  <si>
    <t>EA</t>
  </si>
  <si>
    <t>N</t>
  </si>
  <si>
    <t>Stock at Base (SP12)</t>
  </si>
  <si>
    <t>UserCommentLink</t>
  </si>
  <si>
    <t>Released</t>
  </si>
  <si>
    <t>INLEC</t>
  </si>
  <si>
    <t>Delivered Pre S/4</t>
  </si>
  <si>
    <t>M</t>
  </si>
  <si>
    <t>PAC</t>
  </si>
  <si>
    <t>STO raised (through orchestration)</t>
  </si>
  <si>
    <t>NEW</t>
  </si>
  <si>
    <t>PR NEVER</t>
  </si>
  <si>
    <t>CREATED</t>
  </si>
  <si>
    <t>DELIVERED PRE S/4</t>
  </si>
  <si>
    <t>GOOD</t>
  </si>
  <si>
    <t xml:space="preserve">Inventory </t>
  </si>
  <si>
    <t>PURCHASE</t>
  </si>
  <si>
    <t>Need to look at</t>
  </si>
  <si>
    <t>TOP</t>
  </si>
  <si>
    <t>BOTTOM Last</t>
  </si>
  <si>
    <t>BOTTOM Second</t>
  </si>
  <si>
    <t>BOTTOM Third</t>
  </si>
  <si>
    <t>BOTTOM Fourth</t>
  </si>
  <si>
    <t>BOTTOM Fifth</t>
  </si>
  <si>
    <t>YEAR</t>
  </si>
  <si>
    <t>EVENT</t>
  </si>
  <si>
    <t>START DATE</t>
  </si>
  <si>
    <t>FINISH DATE</t>
  </si>
  <si>
    <t>MLC</t>
  </si>
  <si>
    <t>Revision CODE</t>
  </si>
  <si>
    <t># DAYS in TA</t>
  </si>
  <si>
    <t xml:space="preserve">DAYS to TA START </t>
  </si>
  <si>
    <t>GEOFF DYSON</t>
  </si>
  <si>
    <t>2024 KGP WIN 1 TA</t>
  </si>
  <si>
    <r>
      <t xml:space="preserve"># WO Lines: TOTAL </t>
    </r>
    <r>
      <rPr>
        <sz val="12"/>
        <color theme="1"/>
        <rFont val="Calibri"/>
        <family val="2"/>
        <scheme val="minor"/>
      </rPr>
      <t>PR NEVER</t>
    </r>
  </si>
  <si>
    <t>C-28</t>
  </si>
  <si>
    <t>N/A</t>
  </si>
  <si>
    <t># WO Lines: INT'L FREIGHT REMAINING</t>
  </si>
  <si>
    <t># WO Lines:  
TO NOT MEET FINISH DATE</t>
  </si>
  <si>
    <t># WO Lines: 
TO NOT MEET START DATE</t>
  </si>
  <si>
    <t># WO Lines:CRITICAL 
WILL NOT MEET START DATE</t>
  </si>
  <si>
    <t># WO Lines:In Transit ~ Rc'd at PBRC ~ STAGED ~ ON SITE</t>
  </si>
  <si>
    <t>(Delivered Pre S/4) + Stock on hand (released) + PR Never +</t>
  </si>
  <si>
    <t>% WO Lines: In Transit ~ Rc'd at PBRC ~ STAGED ~ ON SITE</t>
  </si>
  <si>
    <r>
      <t># WO LineS:(</t>
    </r>
    <r>
      <rPr>
        <b/>
        <sz val="10"/>
        <color theme="1"/>
        <rFont val="Calibri"/>
        <family val="2"/>
        <scheme val="minor"/>
      </rPr>
      <t>RFQ, PR, PO</t>
    </r>
    <r>
      <rPr>
        <b/>
        <sz val="11"/>
        <color theme="1"/>
        <rFont val="Calibri"/>
        <family val="2"/>
        <scheme val="minor"/>
      </rPr>
      <t>):</t>
    </r>
    <r>
      <rPr>
        <b/>
        <sz val="13"/>
        <color theme="1"/>
        <rFont val="Calibri"/>
        <family val="2"/>
        <scheme val="minor"/>
      </rPr>
      <t xml:space="preserve"> 
To receive by Start Date</t>
    </r>
  </si>
  <si>
    <t>MRP NOT RUN</t>
  </si>
  <si>
    <t xml:space="preserve"># WO's: TOTAL </t>
  </si>
  <si>
    <t>TOTAL WO LINES</t>
  </si>
  <si>
    <t>Actual C-D</t>
  </si>
  <si>
    <t>Date Modified D-E</t>
  </si>
  <si>
    <t>CALC</t>
  </si>
  <si>
    <t># WO Lines: NOT RELEASED</t>
  </si>
  <si>
    <t>Grand Total</t>
  </si>
  <si>
    <t>Count of WO Status</t>
  </si>
  <si>
    <t>Count of Requirement date (WO component)</t>
  </si>
  <si>
    <t>KGP WIN 1 Material</t>
  </si>
  <si>
    <t>Supply Status</t>
  </si>
  <si>
    <t>Total</t>
  </si>
  <si>
    <t># Count</t>
  </si>
  <si>
    <t>Unknown</t>
  </si>
  <si>
    <t>Sum of Requirement quantity</t>
  </si>
  <si>
    <t>#No. of WO</t>
  </si>
  <si>
    <t>Average of ReservationItem</t>
  </si>
  <si>
    <t>g</t>
  </si>
  <si>
    <t>n</t>
  </si>
  <si>
    <t xml:space="preserve"># Created WO's: TOTAL </t>
  </si>
  <si>
    <t>(blank)</t>
  </si>
  <si>
    <t>(All)</t>
  </si>
  <si>
    <t>Count of WO number</t>
  </si>
  <si>
    <t>Unique WO number</t>
  </si>
  <si>
    <t>Sum of Unique WO number</t>
  </si>
  <si>
    <t>Row Labels</t>
  </si>
  <si>
    <t>WO Overall Status</t>
  </si>
  <si>
    <t>BOM item number</t>
  </si>
  <si>
    <t>Demand Plant</t>
  </si>
  <si>
    <t>Procurement plant</t>
  </si>
  <si>
    <t>ETA @ Procument plant</t>
  </si>
  <si>
    <t>Supplying Plant</t>
  </si>
  <si>
    <t>ETA @ Supply plant</t>
  </si>
  <si>
    <t>Req Urgency for Material/Component</t>
  </si>
  <si>
    <t>Planned Deliver Time (in days) (PR)</t>
  </si>
  <si>
    <t>Supplying Plant (STO)</t>
  </si>
  <si>
    <t>Current STO</t>
  </si>
  <si>
    <t>Current STO Item</t>
  </si>
  <si>
    <t>Planned Deliver Time (in days) (STO)</t>
  </si>
  <si>
    <t>Release date (PR)</t>
  </si>
  <si>
    <t>Delivery date (PR)</t>
  </si>
  <si>
    <t>GR PO Document</t>
  </si>
  <si>
    <t>IBD for PO</t>
  </si>
  <si>
    <t>Latest Inbound Delivery Document</t>
  </si>
  <si>
    <t>Process Phase</t>
  </si>
  <si>
    <t>Process Subphase</t>
  </si>
  <si>
    <t>WO_OVERALL_STATUS_CODE</t>
  </si>
  <si>
    <t>Status of Material (Demand Plant)</t>
  </si>
  <si>
    <t>Status of Material (Supplying Plant)</t>
  </si>
  <si>
    <t>HUUOM</t>
  </si>
  <si>
    <t>Linked Work-pack/HU</t>
  </si>
  <si>
    <t>Arrival (plan)</t>
  </si>
  <si>
    <t>Delay @ Supply plant</t>
  </si>
  <si>
    <t>Delay@ Demand plant</t>
  </si>
  <si>
    <t>Final Due Date</t>
  </si>
  <si>
    <t>Incompletion indic. (Y/N)</t>
  </si>
  <si>
    <t>Requirements date (PR)</t>
  </si>
  <si>
    <t>Return STO</t>
  </si>
  <si>
    <t>Return STO Item</t>
  </si>
  <si>
    <t>Return STO Qty</t>
  </si>
  <si>
    <t>Shipping Type</t>
  </si>
  <si>
    <t>Stock In-Transit into Remote</t>
  </si>
  <si>
    <t>WO item number</t>
  </si>
  <si>
    <t>0110</t>
  </si>
  <si>
    <t>Preparation (05)</t>
  </si>
  <si>
    <t>In Preparation (Order) (0055)</t>
  </si>
  <si>
    <t>3</t>
  </si>
  <si>
    <t>30</t>
  </si>
  <si>
    <t>WorkPackLink</t>
  </si>
  <si>
    <t>0080</t>
  </si>
  <si>
    <t>0120</t>
  </si>
  <si>
    <t>0100</t>
  </si>
  <si>
    <t>0090</t>
  </si>
  <si>
    <t>0050</t>
  </si>
  <si>
    <t>0040</t>
  </si>
  <si>
    <t>0070</t>
  </si>
  <si>
    <t>0060</t>
  </si>
  <si>
    <t>0030</t>
  </si>
  <si>
    <t>0020</t>
  </si>
  <si>
    <t>0010</t>
  </si>
  <si>
    <t>0022</t>
  </si>
  <si>
    <t>PK_STAGING</t>
  </si>
  <si>
    <t>SET</t>
  </si>
  <si>
    <t>0130</t>
  </si>
  <si>
    <t>0140</t>
  </si>
  <si>
    <t>MECH</t>
  </si>
  <si>
    <t>0240</t>
  </si>
  <si>
    <t>0330</t>
  </si>
  <si>
    <t>0220</t>
  </si>
  <si>
    <t>CQ</t>
  </si>
  <si>
    <t>0230</t>
  </si>
  <si>
    <t>TB</t>
  </si>
  <si>
    <t>0150</t>
  </si>
  <si>
    <t>0210</t>
  </si>
  <si>
    <t>0280</t>
  </si>
  <si>
    <t>0160</t>
  </si>
  <si>
    <t>KIT</t>
  </si>
  <si>
    <t>0190</t>
  </si>
  <si>
    <t>0170</t>
  </si>
  <si>
    <t>0200</t>
  </si>
  <si>
    <t>CAN</t>
  </si>
  <si>
    <t>0180</t>
  </si>
  <si>
    <t>10060889</t>
  </si>
  <si>
    <t>GASKET;SWCI,200MM,CL150,316L/GR/316</t>
  </si>
  <si>
    <t>PAI</t>
  </si>
  <si>
    <t>CON</t>
  </si>
  <si>
    <t>ROL</t>
  </si>
  <si>
    <t>ASY</t>
  </si>
  <si>
    <t>10060886</t>
  </si>
  <si>
    <t>GASKET;SWCI,80MM,CL150,316L/GR/316</t>
  </si>
  <si>
    <t>DR</t>
  </si>
  <si>
    <t>Scheduling (06)</t>
  </si>
  <si>
    <t>Ready to Schedule (Order) (0060)</t>
  </si>
  <si>
    <t>0092</t>
  </si>
  <si>
    <t>BAG</t>
  </si>
  <si>
    <t>BOX</t>
  </si>
  <si>
    <t>Execution (07)</t>
  </si>
  <si>
    <t>Main Work Started (Order) (0070)</t>
  </si>
  <si>
    <t>X</t>
  </si>
  <si>
    <t>0012</t>
  </si>
  <si>
    <t>0062</t>
  </si>
  <si>
    <t>1</t>
  </si>
  <si>
    <t>0032</t>
  </si>
  <si>
    <t>10060917</t>
  </si>
  <si>
    <t>GASKET;SWCI,25MM,CL300/600,316L/GR/316</t>
  </si>
  <si>
    <t>0042</t>
  </si>
  <si>
    <t>10060903</t>
  </si>
  <si>
    <t>GASKET;SWCI,200MM,CL300,316L/GR/316</t>
  </si>
  <si>
    <t>SHT</t>
  </si>
  <si>
    <t>10060890</t>
  </si>
  <si>
    <t>GASKET;SWCI,250MM,CL150,316L/GR/316</t>
  </si>
  <si>
    <t>CYL</t>
  </si>
  <si>
    <t>10305744</t>
  </si>
  <si>
    <t>GASKET,SW;CRIR,80MM,CL300/600,RF,316L</t>
  </si>
  <si>
    <t>Stock at Remote (SP13)</t>
  </si>
  <si>
    <t>4</t>
  </si>
  <si>
    <t>Planning (03)</t>
  </si>
  <si>
    <t>In Planning (Order) (0035)</t>
  </si>
  <si>
    <t>10060884</t>
  </si>
  <si>
    <t>GASKET,SW;40MM,CL150,4.5MM,SS316L,GR</t>
  </si>
  <si>
    <t>10060881</t>
  </si>
  <si>
    <t>GASKET,SWCI;15MM,CL150,4.5MM,316L/GR/316</t>
  </si>
  <si>
    <t>10062910</t>
  </si>
  <si>
    <t>SEALANT,SILASTIC,RTV732,CLEAR,CART</t>
  </si>
  <si>
    <t>10060891</t>
  </si>
  <si>
    <t>GASKET;SWCI,300MM,CL150,316L/GR/316</t>
  </si>
  <si>
    <t>10149809</t>
  </si>
  <si>
    <t>SEALANT,736 RED,HEAT RES,CART,300ML</t>
  </si>
  <si>
    <t>1-Not Started</t>
  </si>
  <si>
    <t>Count of Expediting Note / User Comment</t>
  </si>
  <si>
    <t>Count of WO Revision</t>
  </si>
  <si>
    <t>Missing Staging Date</t>
  </si>
  <si>
    <t>10</t>
  </si>
  <si>
    <t>PO Material Status</t>
  </si>
  <si>
    <t>Count of PO Material Status</t>
  </si>
  <si>
    <t>j</t>
  </si>
  <si>
    <t>Z</t>
  </si>
  <si>
    <t>Missing Supply Status</t>
  </si>
  <si>
    <t>Available Inventory</t>
  </si>
  <si>
    <t>0350</t>
  </si>
  <si>
    <t>0510</t>
  </si>
  <si>
    <t>0500</t>
  </si>
  <si>
    <t>Purchase Order</t>
  </si>
  <si>
    <t>Item</t>
  </si>
  <si>
    <t>Material</t>
  </si>
  <si>
    <t>Supplier</t>
  </si>
  <si>
    <t>Next Delivery Date</t>
  </si>
  <si>
    <t>Next Delivery Quantity</t>
  </si>
  <si>
    <t>Order Quantity</t>
  </si>
  <si>
    <t>Net Order Value</t>
  </si>
  <si>
    <t>Quantity to be Delivered</t>
  </si>
  <si>
    <t>Value to be Invoiced</t>
  </si>
  <si>
    <t>00050</t>
  </si>
  <si>
    <t>00070</t>
  </si>
  <si>
    <t>00020</t>
  </si>
  <si>
    <t>MACLEAN INTERNATIONAL GROUP AUSTRAL PTY LTD (30002422)</t>
  </si>
  <si>
    <t>00010</t>
  </si>
  <si>
    <t>00040</t>
  </si>
  <si>
    <t>00030</t>
  </si>
  <si>
    <t>00110</t>
  </si>
  <si>
    <t>00090</t>
  </si>
  <si>
    <t>00060</t>
  </si>
  <si>
    <t>00080</t>
  </si>
  <si>
    <t>00100</t>
  </si>
  <si>
    <t>SCORE AUSTRALASIA PTY LTD (30000225)</t>
  </si>
  <si>
    <t>KLINGER LIMITED (30000403)</t>
  </si>
  <si>
    <t>Material Number</t>
  </si>
  <si>
    <t>Delayed</t>
  </si>
  <si>
    <t>ON TIME</t>
  </si>
  <si>
    <t>Vendor PO2</t>
  </si>
  <si>
    <t>Delivery date (PO)2</t>
  </si>
  <si>
    <t>SOH</t>
  </si>
  <si>
    <t>Need Purchasing</t>
  </si>
  <si>
    <t>Material Category</t>
  </si>
  <si>
    <t>Column1</t>
  </si>
  <si>
    <t>Delivered Pre S4H</t>
  </si>
  <si>
    <t>Count of Material Category</t>
  </si>
  <si>
    <t>2</t>
  </si>
  <si>
    <t>Item number of reservation</t>
  </si>
  <si>
    <t>Record type</t>
  </si>
  <si>
    <t>Movement type</t>
  </si>
  <si>
    <t>Debit/Credit ind</t>
  </si>
  <si>
    <t>Requirement Quantity</t>
  </si>
  <si>
    <t>Difference Quantity</t>
  </si>
  <si>
    <t>Base Unit of Measure</t>
  </si>
  <si>
    <t>Requirement Urgency</t>
  </si>
  <si>
    <t>Requirement Priority</t>
  </si>
  <si>
    <t>Account assignment of reservation</t>
  </si>
  <si>
    <t>Account assignment</t>
  </si>
  <si>
    <t>Movement allowed</t>
  </si>
  <si>
    <t>11</t>
  </si>
  <si>
    <t/>
  </si>
  <si>
    <t>261</t>
  </si>
  <si>
    <t>H</t>
  </si>
  <si>
    <t>20</t>
  </si>
  <si>
    <t>F</t>
  </si>
  <si>
    <t>14</t>
  </si>
  <si>
    <t>5</t>
  </si>
  <si>
    <t>7</t>
  </si>
  <si>
    <t>17</t>
  </si>
  <si>
    <t>9</t>
  </si>
  <si>
    <t>6</t>
  </si>
  <si>
    <t>21</t>
  </si>
  <si>
    <t>19</t>
  </si>
  <si>
    <t>On Time</t>
  </si>
  <si>
    <t>Key</t>
  </si>
  <si>
    <t>00001277024541510060883000200089392</t>
  </si>
  <si>
    <t>0001277024541510060883000200089392</t>
  </si>
  <si>
    <t>Logic</t>
  </si>
  <si>
    <t>Key2</t>
  </si>
  <si>
    <t>Any order which is ahead (Date)</t>
  </si>
  <si>
    <t>Any order which is ahead (Qty)</t>
  </si>
  <si>
    <t>Vendor PO raised</t>
  </si>
  <si>
    <t>0072</t>
  </si>
  <si>
    <t>0142</t>
  </si>
  <si>
    <t>0052</t>
  </si>
  <si>
    <t>TRINKOR PTY LTD (30001954)</t>
  </si>
  <si>
    <t>CERTIFY PSV (0010)</t>
  </si>
  <si>
    <t>0202</t>
  </si>
  <si>
    <t>0082</t>
  </si>
  <si>
    <t>00130</t>
  </si>
  <si>
    <t>00300</t>
  </si>
  <si>
    <t>00350</t>
  </si>
  <si>
    <t>00810</t>
  </si>
  <si>
    <t>01030</t>
  </si>
  <si>
    <t>00480</t>
  </si>
  <si>
    <t>Del to Maintenance after Reqmt Date</t>
  </si>
  <si>
    <t>AB50</t>
  </si>
  <si>
    <t>AB01</t>
  </si>
  <si>
    <t>AB03</t>
  </si>
  <si>
    <t>Material work-packed @AB50</t>
  </si>
  <si>
    <t>04-Sea</t>
  </si>
  <si>
    <t>5-Completed</t>
  </si>
  <si>
    <t>REFURB</t>
  </si>
  <si>
    <t>COMPR,A043300,GAS COMPRESSOR (AB50.05K043300)</t>
  </si>
  <si>
    <t>AB02</t>
  </si>
  <si>
    <t>10537786</t>
  </si>
  <si>
    <t>OIL,LUB;SHELL TURBO S4GX46,1000L</t>
  </si>
  <si>
    <t>Ready for Execution (Order) (0065)</t>
  </si>
  <si>
    <t>No issue identified</t>
  </si>
  <si>
    <t>100037577</t>
  </si>
  <si>
    <t>Replace GT2 Lube Oil (100037577)</t>
  </si>
  <si>
    <t>TURB,GT400002 TURBINE (AB50.05GT400002)</t>
  </si>
  <si>
    <t>FILL TANK WIH NEW OIL (0040)</t>
  </si>
  <si>
    <t>Materials handed over to w/ Maintenance</t>
  </si>
  <si>
    <t>5300006180</t>
  </si>
  <si>
    <t>180004007</t>
  </si>
  <si>
    <t>0000136161</t>
  </si>
  <si>
    <t>Supply for Order 100037577, Item 9 cannot be changed 90000814 item 10 already exists</t>
  </si>
  <si>
    <t>102000000001126</t>
  </si>
  <si>
    <t>3-In Transit</t>
  </si>
  <si>
    <t>1000000437</t>
  </si>
  <si>
    <t>102000000001124</t>
  </si>
  <si>
    <t>Material In-Transit on-04-Sea</t>
  </si>
  <si>
    <t>OKHA STORES</t>
  </si>
  <si>
    <t>Material work-packed @AB01</t>
  </si>
  <si>
    <t>101000000022477</t>
  </si>
  <si>
    <t>01-Road</t>
  </si>
  <si>
    <t>ALLY 05</t>
  </si>
  <si>
    <t>Material avail; awaiting work-packing @AB01</t>
  </si>
  <si>
    <t>Vendor Not able to deliver on-time</t>
  </si>
  <si>
    <t>Shipping notification from Vendor received</t>
  </si>
  <si>
    <t>Directs (Inventory) (SP14)</t>
  </si>
  <si>
    <t>LIFTING BY DESIGN PTY LTD (30002258)</t>
  </si>
  <si>
    <t>WO item has not been released yet</t>
  </si>
  <si>
    <t>BREAKER,05MCC400101 FEEDR 03PM453001A (AB50.05MCC400101-A09)</t>
  </si>
  <si>
    <t>10605690</t>
  </si>
  <si>
    <t>METER,MOTOR;ARTESIS EMCMLVXAE</t>
  </si>
  <si>
    <t>10541467</t>
  </si>
  <si>
    <t>PLUG,CRIMP;RJ45 8P8C CAT6,SHIELDED</t>
  </si>
  <si>
    <t>10605691</t>
  </si>
  <si>
    <t>TXDCR,CURRENT;ARTESIS AC25R10100MA</t>
  </si>
  <si>
    <t>Planned delivery after Reqmt Date</t>
  </si>
  <si>
    <t>10060202</t>
  </si>
  <si>
    <t>GASKET,CNAF,20MM,CL150,1.5MM,RF</t>
  </si>
  <si>
    <t>100034425</t>
  </si>
  <si>
    <t>Replace LGC1 Seal Sys Vlv HV043018 (100034425)</t>
  </si>
  <si>
    <t>VALVE,K043300SEAL,MAN ISOL (AB50.05HV043018)</t>
  </si>
  <si>
    <t>Replace LGC1 Seal Sys Vlv HV043018 (0010)</t>
  </si>
  <si>
    <t>10445243</t>
  </si>
  <si>
    <t>VALVE,GATE;25MM,CL1500,SIEMENS 11788565</t>
  </si>
  <si>
    <t>5300000124</t>
  </si>
  <si>
    <t>0000132929</t>
  </si>
  <si>
    <t>Supply for Order 100034425, Item 2 cannot be changed 90001630 item 10 already exists</t>
  </si>
  <si>
    <t>10060929</t>
  </si>
  <si>
    <t>GASKET;SWCI,25MM,CL1500,316L/GR/316</t>
  </si>
  <si>
    <t>100034857</t>
  </si>
  <si>
    <t>Install SWLP A (0040)</t>
  </si>
  <si>
    <t>10503783</t>
  </si>
  <si>
    <t>TOOL,CLAMP,LIFTING FRAME,KSB UG1279444</t>
  </si>
  <si>
    <t>5300000188</t>
  </si>
  <si>
    <t>0000133401</t>
  </si>
  <si>
    <t>Supply for Order 100034857, Item 1 cannot be changed 90001632 item 10 already exists</t>
  </si>
  <si>
    <t>10503782</t>
  </si>
  <si>
    <t>TOOL,CLAMP,LIFTING FRAME,KSB UG1281712</t>
  </si>
  <si>
    <t>Supply for Order 100034857, Item 2 cannot be changed 90001632 item 20 already exists</t>
  </si>
  <si>
    <t>10606782</t>
  </si>
  <si>
    <t>FLANGE,CONN,HOSE;KSB 72273</t>
  </si>
  <si>
    <t>Supply for Order 100034857, Item 5 cannot be changed 90001632 item 30 already exists</t>
  </si>
  <si>
    <t>10606783</t>
  </si>
  <si>
    <t>KIT,FASTENER;HOSE CONN,KSB 90173</t>
  </si>
  <si>
    <t>180007223</t>
  </si>
  <si>
    <t>Supply for Order 100034857, Item 6 cannot be changed 9000150 item 40 already exists</t>
  </si>
  <si>
    <t>101000000020989</t>
  </si>
  <si>
    <t>101000000020893</t>
  </si>
  <si>
    <t>2100354089</t>
  </si>
  <si>
    <t>1000000781</t>
  </si>
  <si>
    <t>10606781</t>
  </si>
  <si>
    <t>SEAL,CONN,HOSE;KSB 41273</t>
  </si>
  <si>
    <t>Supply for Order 100034857, Item 9 cannot be changed 90001632 item 60 already exists</t>
  </si>
  <si>
    <t>10534877</t>
  </si>
  <si>
    <t>BRACKET,CABLEANDHOSE,CLAMP KSB 01376719</t>
  </si>
  <si>
    <t>10534799</t>
  </si>
  <si>
    <t>HOSE ASY,GLYCOL,12.45MMX20M</t>
  </si>
  <si>
    <t>101000000022862</t>
  </si>
  <si>
    <t>10616557</t>
  </si>
  <si>
    <t>Assorted Small Bore Tubing</t>
  </si>
  <si>
    <t>At Job Location</t>
  </si>
  <si>
    <t>10616558</t>
  </si>
  <si>
    <t>Assorted bolts, Anode and Cable Brackets</t>
  </si>
  <si>
    <t>10034184</t>
  </si>
  <si>
    <t>LUG,COMP;50MM2,12MM SCR</t>
  </si>
  <si>
    <t>Supply for Order 100034857, Item 15 cannot be changed 9000150 item 70 already exists</t>
  </si>
  <si>
    <t>101000000020894</t>
  </si>
  <si>
    <t>10060218</t>
  </si>
  <si>
    <t>GASKET;CNAF,900MM,CL150,RF,1.5MM</t>
  </si>
  <si>
    <t>Supply for Order 100034857, Item 16 cannot be changed 9000150 item 80 already exists</t>
  </si>
  <si>
    <t>101000000020895</t>
  </si>
  <si>
    <t>10454267</t>
  </si>
  <si>
    <t>GASKET,CNAF,900MM,CL150,RF,3MM,B16.47 A</t>
  </si>
  <si>
    <t>Supply for Order 100034857, Item 17 cannot be changed 90001632 item 90 already exists</t>
  </si>
  <si>
    <t>10498808</t>
  </si>
  <si>
    <t>CONNECTOR,MALE;SS316,0.5",HOKE 8CM8316</t>
  </si>
  <si>
    <t>Supply for Order 100034857, Item 18 cannot be changed 90001632 item 100 already exists</t>
  </si>
  <si>
    <t>10501971</t>
  </si>
  <si>
    <t>COOLANT,PROPYLENE GLYCOL,DRM/20L</t>
  </si>
  <si>
    <t>L</t>
  </si>
  <si>
    <t>Supply for Order 100034857, Item 20 cannot be changed 9000150 item 110 already exists</t>
  </si>
  <si>
    <t>101000000020896</t>
  </si>
  <si>
    <t>10443092</t>
  </si>
  <si>
    <t>CABLE,PWR,1C,50MM2,0.6/1KV,GRN/YL,SUBMER</t>
  </si>
  <si>
    <t>Supply for Order 100034857, Item 21 cannot be changed 9000150 item 120 already exists</t>
  </si>
  <si>
    <t>101000000020897</t>
  </si>
  <si>
    <t>0212</t>
  </si>
  <si>
    <t>30000055</t>
  </si>
  <si>
    <t>PUMP ASY,KSB 9971528167/100,SW LIFT</t>
  </si>
  <si>
    <t>10616555</t>
  </si>
  <si>
    <t>Chlorination and Glycol hoses + Gaskets</t>
  </si>
  <si>
    <t>10616556</t>
  </si>
  <si>
    <t>Electical and Alignment Brackets</t>
  </si>
  <si>
    <t>10300759</t>
  </si>
  <si>
    <t>CONTAINER,INTER BULK;SCHUTZ 4042289</t>
  </si>
  <si>
    <t>100036830</t>
  </si>
  <si>
    <t>Replace C/Medium Vlv 05MV460015 (100036830)</t>
  </si>
  <si>
    <t>VALVE,A043300,CM INLET (AB50.05MV460015)</t>
  </si>
  <si>
    <t>Replace valve 05MV460015 (0020)</t>
  </si>
  <si>
    <t>10058877</t>
  </si>
  <si>
    <t>STUDBOLT;0.625"X90MM,B7,CAD+XYLAN</t>
  </si>
  <si>
    <t>0000135362</t>
  </si>
  <si>
    <t>100037513</t>
  </si>
  <si>
    <t>Bosun - CLASS - Repl Port Filter Housing (100037513)</t>
  </si>
  <si>
    <t>DAMP,SUPPLY AIR,BOSUN STORE (AB50.04HDR680855A)</t>
  </si>
  <si>
    <t>Install replacement filter housing (0010)</t>
  </si>
  <si>
    <t>70002482</t>
  </si>
  <si>
    <t>FILTER; Single Stage, 1000mm x 1000mm x</t>
  </si>
  <si>
    <t>5300006434</t>
  </si>
  <si>
    <t>1000002382</t>
  </si>
  <si>
    <t>4500002724</t>
  </si>
  <si>
    <t>0000136037</t>
  </si>
  <si>
    <t>Issue detected, please check message in derivation</t>
  </si>
  <si>
    <t>PR approved; PO not issued</t>
  </si>
  <si>
    <t>100038587</t>
  </si>
  <si>
    <t>Paint hot bolt LGC1 flame arrestor bolts (100038587)</t>
  </si>
  <si>
    <t>ARREST,LGC A,VENT 2ND SEAL GAS (AB50.05SP623004)</t>
  </si>
  <si>
    <t>Build Scaffold (0010)</t>
  </si>
  <si>
    <t>10524915</t>
  </si>
  <si>
    <t>STUDBOLT;0.500" X 130MM,B7,ZN+XYLAN</t>
  </si>
  <si>
    <t>5300001726</t>
  </si>
  <si>
    <t>180007227</t>
  </si>
  <si>
    <t>0000137088</t>
  </si>
  <si>
    <t>Supply for Order 100038587, Item 2 cannot be changed 90001650 item 10 already exists</t>
  </si>
  <si>
    <t>101000000020941</t>
  </si>
  <si>
    <t>Hot Bolt Bolts where required (0030)</t>
  </si>
  <si>
    <t>10586568</t>
  </si>
  <si>
    <t>BOLT ASY,HEX;M16X35MM,GDE 8.8,HDG,N+2W</t>
  </si>
  <si>
    <t>180007216</t>
  </si>
  <si>
    <t>Supply for Order 100038587, Item 4 cannot be changed 90001651 item 10 already exists</t>
  </si>
  <si>
    <t>101000000020942</t>
  </si>
  <si>
    <t>100038738</t>
  </si>
  <si>
    <t>Repl. Monoflanges SS Fitng to CS Flange (100038738)</t>
  </si>
  <si>
    <t>VALVE,PDG043121,MAN ISOL (AB50.05MV043040)</t>
  </si>
  <si>
    <t>Isolate and purge LGC1 Train (0010)</t>
  </si>
  <si>
    <t>10449587</t>
  </si>
  <si>
    <t>MONOFLANGE,GALPERTI 090503-020-P-28,DBB</t>
  </si>
  <si>
    <t>5300001745</t>
  </si>
  <si>
    <t>180006430</t>
  </si>
  <si>
    <t>0000137259</t>
  </si>
  <si>
    <t>Supply for Order 100038738, Item 1 cannot be changed 9000343 item 10 already exists</t>
  </si>
  <si>
    <t>101000000020184</t>
  </si>
  <si>
    <t>1000000241</t>
  </si>
  <si>
    <t>Supply for Order 100038738, Item 2 cannot be changed 9000343 item 20 already exists</t>
  </si>
  <si>
    <t>101000000020187</t>
  </si>
  <si>
    <t>10449583</t>
  </si>
  <si>
    <t>MONOFLANGE,GALPERTI 090503-010-P-11,DBB</t>
  </si>
  <si>
    <t>180009187</t>
  </si>
  <si>
    <t>101000000020182</t>
  </si>
  <si>
    <t>10058387</t>
  </si>
  <si>
    <t>STUDBOLT;0.875" X 165MM,B7,ZN+XYLAN</t>
  </si>
  <si>
    <t>Supply for Order 100038738, Item 5 cannot be changed 9000343 item 30 already exists</t>
  </si>
  <si>
    <t>101000000020180</t>
  </si>
  <si>
    <t>100038806</t>
  </si>
  <si>
    <t>MOC110643 LGC1 Upgrade ASV Act Stem (100038806)</t>
  </si>
  <si>
    <t>VALVE,K043300,SURGE CTRL (AB50.05FCV043103)</t>
  </si>
  <si>
    <t>INSTALL NEW COMPONENTS IN ACTUATOR (0040)</t>
  </si>
  <si>
    <t>10021821</t>
  </si>
  <si>
    <t>DIAPHRAGM,ACT;FISHER 2E859502202</t>
  </si>
  <si>
    <t>0000137307</t>
  </si>
  <si>
    <t>10605206</t>
  </si>
  <si>
    <t>STEM,VV;ACT,SS316,FISHER 1J3329X0022</t>
  </si>
  <si>
    <t>5300001755</t>
  </si>
  <si>
    <t>180007215</t>
  </si>
  <si>
    <t>Supply for Order 100038806, Item 3 cannot be changed 90001652 item 10 already exists</t>
  </si>
  <si>
    <t>101000000020943</t>
  </si>
  <si>
    <t>10605251</t>
  </si>
  <si>
    <t>CONN ASY,STEM;SS316,FISHER 18A1671X092</t>
  </si>
  <si>
    <t>Supply for Order 100038806, Item 4 cannot be changed 90001652 item 20 already exists</t>
  </si>
  <si>
    <t>101000000020944</t>
  </si>
  <si>
    <t>100040734</t>
  </si>
  <si>
    <t>Replace GMDSS HF TX Antenna (100040734)</t>
  </si>
  <si>
    <t>ANTENNA,MF/HF TX/RX ANTENNA (AB50.03CAHF612804)</t>
  </si>
  <si>
    <t>Replace GMDSS HF TX Antenna (0010)</t>
  </si>
  <si>
    <t>10426703</t>
  </si>
  <si>
    <t>ANTENNA;COMROD AT82</t>
  </si>
  <si>
    <t>5300002319</t>
  </si>
  <si>
    <t>180007209</t>
  </si>
  <si>
    <t>0000139266</t>
  </si>
  <si>
    <t>101000000020962</t>
  </si>
  <si>
    <t>100040735</t>
  </si>
  <si>
    <t>Replace GMDSS HF RX Antenna (100040735)</t>
  </si>
  <si>
    <t>ANTENNA,MF/HF DSC RX ANTENNA (AB50.03CAHF612805)</t>
  </si>
  <si>
    <t>Replace GMDSS HF RX Antenna (0010)</t>
  </si>
  <si>
    <t>10468906</t>
  </si>
  <si>
    <t>ANTENNA;COMROD AR62</t>
  </si>
  <si>
    <t>5300002322</t>
  </si>
  <si>
    <t>0000139267</t>
  </si>
  <si>
    <t>OKHA Stores</t>
  </si>
  <si>
    <t>180007205</t>
  </si>
  <si>
    <t>101000000020964</t>
  </si>
  <si>
    <t>Okha Stores</t>
  </si>
  <si>
    <t>PKG EQ,SEAWTR LIFT PACKAGE B (AB50.03A453001B)</t>
  </si>
  <si>
    <t>100074097</t>
  </si>
  <si>
    <t>Install Monitoring SWLP-B MoC (100074097)</t>
  </si>
  <si>
    <t>BREAKER,05MCC400101 FEEDR 03PM453001B (AB50.05MCC400101-B10)</t>
  </si>
  <si>
    <t>Isolate SWLP - B (0010)</t>
  </si>
  <si>
    <t>0000225256</t>
  </si>
  <si>
    <t>BOAT,FAST RESC CRAFT,SB (AB50.03A092020)</t>
  </si>
  <si>
    <t>200067754</t>
  </si>
  <si>
    <t>5Y HPU HP ESD B SOLENOID REPLACEMENT (200067754)</t>
  </si>
  <si>
    <t>SOL,02A758001 ESD HYD OIL HP-B SUPPLY (AB50.02XZV758053B)</t>
  </si>
  <si>
    <t>REPLACE HP ESD SOLENOID (0020)</t>
  </si>
  <si>
    <t>10430531</t>
  </si>
  <si>
    <t>VALVE,SLND;BIFOLD FP15S30632S78A155</t>
  </si>
  <si>
    <t>0000102123</t>
  </si>
  <si>
    <t>GEN,G400301,GENERATOR (AB50.03G400301)</t>
  </si>
  <si>
    <t>200079587</t>
  </si>
  <si>
    <t>4Y F21 NRV LGC 1 REPLACE WITH ROTABLE (200079587)</t>
  </si>
  <si>
    <t>VALVE,E043301,NRV,GAS OUTLET (AB50.05MV043065)</t>
  </si>
  <si>
    <t>CHANGE OUT VALVE WITH SPARE (0020)</t>
  </si>
  <si>
    <t>10467825</t>
  </si>
  <si>
    <t>GASKET,RJ;OCT,R46,SI</t>
  </si>
  <si>
    <t>5300006997</t>
  </si>
  <si>
    <t>0000113856</t>
  </si>
  <si>
    <t>Supply for Order 200079587, Item 3 cannot be changed 90002066 item 30 already exists</t>
  </si>
  <si>
    <t>10507776</t>
  </si>
  <si>
    <t>VALVE,CHK;150MM,CL1500,RTJ,SS,AXIAL FLOW</t>
  </si>
  <si>
    <t>Supply for Order 200079587, Item 2 cannot be changed 90002066 item 20 already exists</t>
  </si>
  <si>
    <t>10206298</t>
  </si>
  <si>
    <t>GASKET,CNAF,150MM,CL150,1.5MM,FF,C4430</t>
  </si>
  <si>
    <t>200084031</t>
  </si>
  <si>
    <t>1Y RADAR MAGNETRON REPLACEMENT (200084031)</t>
  </si>
  <si>
    <t>ANTENNA,S BAND ANTENNA (AB50.03CARD612806)</t>
  </si>
  <si>
    <t>REMOVE &amp; REPLACE RADAR MAGNETRON (0010)</t>
  </si>
  <si>
    <t>10249942</t>
  </si>
  <si>
    <t>MAGNETRON,X-BAND;EEV MG5424</t>
  </si>
  <si>
    <t>0000122040</t>
  </si>
  <si>
    <t>10471890</t>
  </si>
  <si>
    <t>PCB ASY,TRIGGER,NORTHROP T65801801</t>
  </si>
  <si>
    <t>5300004084</t>
  </si>
  <si>
    <t>180007220</t>
  </si>
  <si>
    <t>101000000020957</t>
  </si>
  <si>
    <t>10471894</t>
  </si>
  <si>
    <t>PCB ASY,POWER SUPPLY,NORTHROP T65801809</t>
  </si>
  <si>
    <t>101000000020958</t>
  </si>
  <si>
    <t>10471895</t>
  </si>
  <si>
    <t>PCB ASY,MARKER,NORTHROP T65801805</t>
  </si>
  <si>
    <t>101000000020959</t>
  </si>
  <si>
    <t>CHANGE OUT VALVE (0020)</t>
  </si>
  <si>
    <t>200085162</t>
  </si>
  <si>
    <t>2Y F21 BIOC INJ HP SEP NRV TEST/REPL (200085162)</t>
  </si>
  <si>
    <t>VALVE,CHECK BIOCIDE INJ TO HP SEP (AB50.04MV020049)</t>
  </si>
  <si>
    <t>10574508</t>
  </si>
  <si>
    <t>VALVE,CHK;LIFT,DN20,316SS</t>
  </si>
  <si>
    <t>5300003501</t>
  </si>
  <si>
    <t>0000123412</t>
  </si>
  <si>
    <t>Supply for Order 200085162, Item 1 cannot be changed 90001660 item 10 already exists</t>
  </si>
  <si>
    <t>200085163</t>
  </si>
  <si>
    <t>2Y F21 BIOC INJ TEST SEP NRV TEST/REPL (200085163)</t>
  </si>
  <si>
    <t>VALVE,CHECK BIOCIDE INJ TO TEST SEP (AB50.04MV020050)</t>
  </si>
  <si>
    <t>5300003502</t>
  </si>
  <si>
    <t>180007201</t>
  </si>
  <si>
    <t>0000123413</t>
  </si>
  <si>
    <t>Supply for Order 200085163, Item 1 cannot be changed 90001661 item 10 already exists</t>
  </si>
  <si>
    <t>101000000020951</t>
  </si>
  <si>
    <t>Stock at Base and Remote (SP11)</t>
  </si>
  <si>
    <t>CHANGE OUT SEAL GAS FILTER (0030)</t>
  </si>
  <si>
    <t>10445237</t>
  </si>
  <si>
    <t>ELEMENT ASY,FLT;SIEMENS 64441565</t>
  </si>
  <si>
    <t>600001447</t>
  </si>
  <si>
    <t>Upgrage GMDSS System - Parts Purchasing (600001447)</t>
  </si>
  <si>
    <t>GMDSS SYSTEM (AB50.OKH.F0801008)</t>
  </si>
  <si>
    <t>GMDSS Full System Obsolescence for Repla (0010)</t>
  </si>
  <si>
    <t>70000265</t>
  </si>
  <si>
    <t>Cable Duct 80x80mm 2M PVC Grey</t>
  </si>
  <si>
    <t>5300004682</t>
  </si>
  <si>
    <t>1000000568</t>
  </si>
  <si>
    <t>4500000291</t>
  </si>
  <si>
    <t>5000009121_2024_0001</t>
  </si>
  <si>
    <t>/180001119</t>
  </si>
  <si>
    <t>180004746</t>
  </si>
  <si>
    <t>0000084362</t>
  </si>
  <si>
    <t>Supply for Order 600001447, Item 10 cannot be changed 9000421 item 20 already exists</t>
  </si>
  <si>
    <t>101000000015016</t>
  </si>
  <si>
    <t>70000266</t>
  </si>
  <si>
    <t>Transit Compression Sys Complete HHF1642</t>
  </si>
  <si>
    <t>5000015282_2024_0001</t>
  </si>
  <si>
    <t>180003346/</t>
  </si>
  <si>
    <t>Supply for Order 600001447, Item 11 cannot be changed 9000421 item 30 already exists</t>
  </si>
  <si>
    <t>101000000017522</t>
  </si>
  <si>
    <t>70000267</t>
  </si>
  <si>
    <t>H931P Transit Stayplate 3.5 Bar</t>
  </si>
  <si>
    <t>5000009647_2024_0001</t>
  </si>
  <si>
    <t>/180001477</t>
  </si>
  <si>
    <t>Supply for Order 600001447, Item 12 cannot be changed 9000421 item 40 already exists</t>
  </si>
  <si>
    <t>101000000017610</t>
  </si>
  <si>
    <t>70000268</t>
  </si>
  <si>
    <t>Stayplate Transit</t>
  </si>
  <si>
    <t>5000010399_2024_0001</t>
  </si>
  <si>
    <t>Supply for Order 600001447, Item 13 cannot be changed 9000421 item 50 already exists</t>
  </si>
  <si>
    <t>101000000017569</t>
  </si>
  <si>
    <t>70003694</t>
  </si>
  <si>
    <t>DWR for Tool Box</t>
  </si>
  <si>
    <t>10547649</t>
  </si>
  <si>
    <t>CABLE,DATA;CAT 6,4PR,CU,LSZH,GRY</t>
  </si>
  <si>
    <t>Supply for Order 600001447, Item 5 cannot be changed 90000821 item 10 already exists</t>
  </si>
  <si>
    <t>Midship Laydown</t>
  </si>
  <si>
    <t>100034040</t>
  </si>
  <si>
    <t>Replace SWLP-A ACB TU Contact S51 (100034040)</t>
  </si>
  <si>
    <t>Replace SWLP-A ACB TU Contact S51 (0010)</t>
  </si>
  <si>
    <t>0000132514</t>
  </si>
  <si>
    <t>OKHAEC</t>
  </si>
  <si>
    <t>CONFIRM ISOLATION OF GT2 SYSTEM (0010)</t>
  </si>
  <si>
    <t>TAKE SAMPLE AFt 24HRS RUNNING (0060)</t>
  </si>
  <si>
    <t>COMMS</t>
  </si>
  <si>
    <t>CARRY OUT OIL SAMPLING (0010)</t>
  </si>
  <si>
    <t>ENG,A600001A,FIRE WTR PUMP (AB50.03G600001)</t>
  </si>
  <si>
    <t>CRANE</t>
  </si>
  <si>
    <t>DAMAGED</t>
  </si>
  <si>
    <t>200089964</t>
  </si>
  <si>
    <t>4Y ROT EQ 05GT400002 ENG EXCH GT2 (200089964)</t>
  </si>
  <si>
    <t>INSTALL INTERNAL ENCLOSURE BEAMS (0030)</t>
  </si>
  <si>
    <t>0000128034</t>
  </si>
  <si>
    <t>CHANGE OUT SOLAR ENGINE (0110)</t>
  </si>
  <si>
    <t xml:space="preserve"> KPI FOR OKHA 2410 MATERIALS</t>
  </si>
  <si>
    <t>OKHA</t>
  </si>
  <si>
    <t xml:space="preserve"> </t>
  </si>
  <si>
    <t>1000000887</t>
  </si>
  <si>
    <t>180009702</t>
  </si>
  <si>
    <t>Supply for Order 100034857, Item 22 cannot be changed 90003748 item 10 already exists</t>
  </si>
  <si>
    <t>101000000000501</t>
  </si>
  <si>
    <t>180009704</t>
  </si>
  <si>
    <t>1000000882</t>
  </si>
  <si>
    <t>100037574</t>
  </si>
  <si>
    <t>0560</t>
  </si>
  <si>
    <t>Install new GT2 Eng - Blade Failure (100037574)</t>
  </si>
  <si>
    <t>INSTALL SOLAR ENGINE (0040)</t>
  </si>
  <si>
    <t>10462880</t>
  </si>
  <si>
    <t>ELBOW,PIPE;UNION,0.375",SOLAR 952344C1</t>
  </si>
  <si>
    <t>5300004702</t>
  </si>
  <si>
    <t>1000004024</t>
  </si>
  <si>
    <t>SOLAR TURBINES INTERNATIONAL COMPANY (30000400)</t>
  </si>
  <si>
    <t>4500004813</t>
  </si>
  <si>
    <t>0000136098</t>
  </si>
  <si>
    <t>0550</t>
  </si>
  <si>
    <t>10463080</t>
  </si>
  <si>
    <t>FITTING,PIPE,M,1"X 3/4",SAE/MS,964600C1</t>
  </si>
  <si>
    <t>0530</t>
  </si>
  <si>
    <t>10462881</t>
  </si>
  <si>
    <t>FITTING,UNION,ELBOW,1/2",SOLAR 960808C1</t>
  </si>
  <si>
    <t>0520</t>
  </si>
  <si>
    <t>11051939</t>
  </si>
  <si>
    <t>BOLT,HEX HD,1.5IN LG,SOLATURB 1010791</t>
  </si>
  <si>
    <t>70003498</t>
  </si>
  <si>
    <t>Expediting Freight Fees</t>
  </si>
  <si>
    <t>1000004043</t>
  </si>
  <si>
    <t>4500004816</t>
  </si>
  <si>
    <t>Supply for Order 100037574, Item 52 cannot be changed 90002704 item 90 already exists</t>
  </si>
  <si>
    <t>0470</t>
  </si>
  <si>
    <t>10463417</t>
  </si>
  <si>
    <t>FITTING,PIPE,1/2"X 1/2",SOLAR 960814C1</t>
  </si>
  <si>
    <t>0440</t>
  </si>
  <si>
    <t>10463589</t>
  </si>
  <si>
    <t>CLAMP,SPLIT FLG,2",SS,RF,SOLAR 980656C1</t>
  </si>
  <si>
    <t>Supply for Order 100037574, Item 43 cannot be changed 90002704 item 30 already exists</t>
  </si>
  <si>
    <t>0430</t>
  </si>
  <si>
    <t>10458817</t>
  </si>
  <si>
    <t>FITTING,ENG,TURB;SOLAR 23607R1</t>
  </si>
  <si>
    <t>1000003993</t>
  </si>
  <si>
    <t>0420</t>
  </si>
  <si>
    <t>10461404</t>
  </si>
  <si>
    <t>FITTING,TORCH,SOLAR;SWAG 960813C1</t>
  </si>
  <si>
    <t>Supply for Order 100037574, Item 41 cannot be changed 90002704 item 10 already exists</t>
  </si>
  <si>
    <t>PR due for release</t>
  </si>
  <si>
    <t>0410</t>
  </si>
  <si>
    <t>1000003478</t>
  </si>
  <si>
    <t>Supply for Order 100037574, Item 40 cannot be changed 90002201 item 20 already exists</t>
  </si>
  <si>
    <t>0400</t>
  </si>
  <si>
    <t>Supply for Order 100037574, Item 39 cannot be changed 90002201 item 10 already exists</t>
  </si>
  <si>
    <t>0390</t>
  </si>
  <si>
    <t>10613300</t>
  </si>
  <si>
    <t>TOOL,KIT,SHIM;178X610MM,6HOLES,S G250</t>
  </si>
  <si>
    <t>180006424</t>
  </si>
  <si>
    <t>Supply for Order 100037574, Item 38 cannot be changed 90001110 item 10 already exists</t>
  </si>
  <si>
    <t>101000000020311</t>
  </si>
  <si>
    <t>20000299</t>
  </si>
  <si>
    <t>Supply for Order 100040734, Item 1 cannot be changed 90002427 item 10 already exists</t>
  </si>
  <si>
    <t>1000000881</t>
  </si>
  <si>
    <t>Supply for Order 100040735, Item 1 cannot be changed 90002428 item 10 already exists</t>
  </si>
  <si>
    <t>Supply for Order 100040735, Item 2 cannot be changed 9000152 item 20 already exists</t>
  </si>
  <si>
    <t>10589262</t>
  </si>
  <si>
    <t>VALVE,CHK;DN150,CL1500,RTJ,LTCS,L15C8C</t>
  </si>
  <si>
    <t>Post Execution (08)</t>
  </si>
  <si>
    <t>Work Done (Order) (0080)</t>
  </si>
  <si>
    <t>Solar Mars 100-15000 GP&amp;PT ENGINE OVERHA (0150)</t>
  </si>
  <si>
    <t>0370</t>
  </si>
  <si>
    <t>CRANE ASSIST (0140)</t>
  </si>
  <si>
    <t>GT2</t>
  </si>
  <si>
    <t>2200631608</t>
  </si>
  <si>
    <t>0340</t>
  </si>
  <si>
    <t>0380</t>
  </si>
  <si>
    <t>2100358707</t>
  </si>
  <si>
    <t>0320</t>
  </si>
  <si>
    <t>0310</t>
  </si>
  <si>
    <t>0290</t>
  </si>
  <si>
    <t>0250</t>
  </si>
  <si>
    <t>0270</t>
  </si>
  <si>
    <t>0260</t>
  </si>
  <si>
    <t>MAMA</t>
  </si>
  <si>
    <t>200079030</t>
  </si>
  <si>
    <t>5Y P21 INTERNAL CLASS INSPECTION A (200079030)</t>
  </si>
  <si>
    <t>TANK,WTR BALLAST NO 6 PORT (AB50.WBT6PS)</t>
  </si>
  <si>
    <t>REPLACE HATCHES (0060)</t>
  </si>
  <si>
    <t>0000113312</t>
  </si>
  <si>
    <t>84362</t>
  </si>
  <si>
    <t>000600001447</t>
  </si>
  <si>
    <t>22</t>
  </si>
  <si>
    <t>87408</t>
  </si>
  <si>
    <t>000200053140</t>
  </si>
  <si>
    <t>89997</t>
  </si>
  <si>
    <t>000200055709</t>
  </si>
  <si>
    <t>95071</t>
  </si>
  <si>
    <t>000200060749</t>
  </si>
  <si>
    <t>95072</t>
  </si>
  <si>
    <t>000200060750</t>
  </si>
  <si>
    <t>98492</t>
  </si>
  <si>
    <t>000200064190</t>
  </si>
  <si>
    <t>102123</t>
  </si>
  <si>
    <t>000200067754</t>
  </si>
  <si>
    <t>113856</t>
  </si>
  <si>
    <t>000200079587</t>
  </si>
  <si>
    <t>118281</t>
  </si>
  <si>
    <t>000200082368</t>
  </si>
  <si>
    <t>122040</t>
  </si>
  <si>
    <t>000200084031</t>
  </si>
  <si>
    <t>122962</t>
  </si>
  <si>
    <t>000200084673</t>
  </si>
  <si>
    <t>123412</t>
  </si>
  <si>
    <t>000200085162</t>
  </si>
  <si>
    <t>123413</t>
  </si>
  <si>
    <t>000200085163</t>
  </si>
  <si>
    <t>126196</t>
  </si>
  <si>
    <t>000200087947</t>
  </si>
  <si>
    <t>126811</t>
  </si>
  <si>
    <t>000200088601</t>
  </si>
  <si>
    <t>128734</t>
  </si>
  <si>
    <t>000200090465</t>
  </si>
  <si>
    <t>129691</t>
  </si>
  <si>
    <t>000200091461</t>
  </si>
  <si>
    <t>132929</t>
  </si>
  <si>
    <t>000100034425</t>
  </si>
  <si>
    <t>133316</t>
  </si>
  <si>
    <t>000100034864</t>
  </si>
  <si>
    <t>133401</t>
  </si>
  <si>
    <t>000100034857</t>
  </si>
  <si>
    <t>18</t>
  </si>
  <si>
    <t>134119</t>
  </si>
  <si>
    <t>000100035665</t>
  </si>
  <si>
    <t>135362</t>
  </si>
  <si>
    <t>000100036830</t>
  </si>
  <si>
    <t>136067</t>
  </si>
  <si>
    <t>000100037555</t>
  </si>
  <si>
    <t>136098</t>
  </si>
  <si>
    <t>39</t>
  </si>
  <si>
    <t>000100037574</t>
  </si>
  <si>
    <t>40</t>
  </si>
  <si>
    <t>41</t>
  </si>
  <si>
    <t>46</t>
  </si>
  <si>
    <t>56</t>
  </si>
  <si>
    <t>57</t>
  </si>
  <si>
    <t>136161</t>
  </si>
  <si>
    <t>000100037577</t>
  </si>
  <si>
    <t>136490</t>
  </si>
  <si>
    <t>000100037966</t>
  </si>
  <si>
    <t>137307</t>
  </si>
  <si>
    <t>000100038806</t>
  </si>
  <si>
    <t>137520</t>
  </si>
  <si>
    <t>000100039046</t>
  </si>
  <si>
    <t>137608</t>
  </si>
  <si>
    <t>000100039107</t>
  </si>
  <si>
    <t>139267</t>
  </si>
  <si>
    <t>000100040735</t>
  </si>
  <si>
    <t>140028</t>
  </si>
  <si>
    <t>000100041524</t>
  </si>
  <si>
    <t>Created</t>
  </si>
  <si>
    <t>SP Count</t>
  </si>
  <si>
    <t>24OKCM19</t>
  </si>
  <si>
    <t>200063469</t>
  </si>
  <si>
    <t>CALIBRATE RV ROTABLE (200063469)</t>
  </si>
  <si>
    <t>PSV,PCV750030A,PCV FAIL (AB50.03PSV750061)</t>
  </si>
  <si>
    <t>CERTIFY PSV FROM STOCK (0010)</t>
  </si>
  <si>
    <t>10447827</t>
  </si>
  <si>
    <t>VALVE,REL,BROADY 3511N-CN-021,566-614KPA</t>
  </si>
  <si>
    <t>OK. - PDC.</t>
  </si>
  <si>
    <t>5300003606</t>
  </si>
  <si>
    <t>0000097778</t>
  </si>
  <si>
    <t>200063635</t>
  </si>
  <si>
    <t>4Y RECERTIFY PSV DISPOSABLE (200063635)</t>
  </si>
  <si>
    <t>PSV,K470006,2ND STAGE PRESS (AB50.03PSV471561)</t>
  </si>
  <si>
    <t>10482558</t>
  </si>
  <si>
    <t>VALVE,REL,SEETRU 616820073,3400KPAG</t>
  </si>
  <si>
    <t>Material avail; awaiting work-packing @AB03</t>
  </si>
  <si>
    <t>5300003634</t>
  </si>
  <si>
    <t>0000097984</t>
  </si>
  <si>
    <t>24OKCM16</t>
  </si>
  <si>
    <t>200083363</t>
  </si>
  <si>
    <t>4Y F21 RECERTIFY SC PSV DISPOSABLE (200083363)</t>
  </si>
  <si>
    <t>VALVE,T604021,PRES/VAC BREATHER (AB50.03PSV604161)</t>
  </si>
  <si>
    <t>10528709</t>
  </si>
  <si>
    <t>VALVE,REL;434KPAG,FORT VALE CE3A002003B</t>
  </si>
  <si>
    <t>OK - PDC.</t>
  </si>
  <si>
    <t>Material In-Transit on-01-Road</t>
  </si>
  <si>
    <t>5300003935</t>
  </si>
  <si>
    <t>180011602</t>
  </si>
  <si>
    <t>0000120656</t>
  </si>
  <si>
    <t>Supply for Order 200083363, Item 1 cannot be changed 90005902 item 10 already exists</t>
  </si>
  <si>
    <t>119000000002625</t>
  </si>
  <si>
    <t>119000000001651</t>
  </si>
  <si>
    <t>20000657</t>
  </si>
  <si>
    <t>200083364</t>
  </si>
  <si>
    <t>4Y F21 RECERTIFY SC PSV DISPOSABLE (200083364)</t>
  </si>
  <si>
    <t>VALVE,REL;FORT VALE 3000302B,434KPAG (AB50.03PSV604761)</t>
  </si>
  <si>
    <t>5300003936</t>
  </si>
  <si>
    <t>180011601</t>
  </si>
  <si>
    <t>0000120659</t>
  </si>
  <si>
    <t>Supply for Order 200083364, Item 1 cannot be changed 90005903 item 10 already exists</t>
  </si>
  <si>
    <t>119000000001469</t>
  </si>
  <si>
    <t>100033044</t>
  </si>
  <si>
    <t>Repl N2 Backup Cyl &amp; Reg Fittings MOC (100033044)</t>
  </si>
  <si>
    <t>PKG EQ,NITROGEN BOTTLE RACK (AB50.03A481004)</t>
  </si>
  <si>
    <t>Repl N2 Backup Cylinders (0010)</t>
  </si>
  <si>
    <t>10063416</t>
  </si>
  <si>
    <t>GAS,COMP;N2,EHP,99.9%,CYL G</t>
  </si>
  <si>
    <t>ETA.</t>
  </si>
  <si>
    <t>Material avail; awaiting work-packing @AB02</t>
  </si>
  <si>
    <t>5300007835</t>
  </si>
  <si>
    <t>0000131525</t>
  </si>
  <si>
    <t>100033628</t>
  </si>
  <si>
    <t>Repl Swivel HPU Bursting Disc &amp; Bladder (100033628)</t>
  </si>
  <si>
    <t>ACC,A098200,HYDR OIL BACK-UP (AB50.04V098000A)</t>
  </si>
  <si>
    <t>Repl Swivel HPU Bursting Disc &amp; Bladder (0020)</t>
  </si>
  <si>
    <t>10423729</t>
  </si>
  <si>
    <t>GAS,COMP;N2,IND GDE,EHP 99.5%,G2,MOP16</t>
  </si>
  <si>
    <t>OK. - OLC.</t>
  </si>
  <si>
    <t>0000132149</t>
  </si>
  <si>
    <t>Supply too early, consider delaying</t>
  </si>
  <si>
    <t>100033657</t>
  </si>
  <si>
    <t>CLASS Replace ODME solenoid - V12 (100033657)</t>
  </si>
  <si>
    <t>PKG EQ,SKID ASSEMBLY (AB50.03A450500)</t>
  </si>
  <si>
    <t>Install Control Solenoid V12 (0020)</t>
  </si>
  <si>
    <t>70001416</t>
  </si>
  <si>
    <t>SOLENOID VALVE</t>
  </si>
  <si>
    <t>ETA. - G. - 3 Aprill. - PDC.</t>
  </si>
  <si>
    <t>5300005950</t>
  </si>
  <si>
    <t>1000001698</t>
  </si>
  <si>
    <t>WARTSILA AUSTRALIA PTY LTD (30000386)</t>
  </si>
  <si>
    <t>4500001633</t>
  </si>
  <si>
    <t>0000132189</t>
  </si>
  <si>
    <t>Supply for Order 100033657, Item 4 cannot be changed 90001776 item 10 already exists</t>
  </si>
  <si>
    <t>100036757</t>
  </si>
  <si>
    <t>FP8 MOC Install EGC2 Motor Bearing Press (100036757)</t>
  </si>
  <si>
    <t>MOTOR,K042210,GAS COMP DRIVER (AB50.05KM042210)</t>
  </si>
  <si>
    <t>Install EGC2 Motor Bearing Pressure Bala (0020)</t>
  </si>
  <si>
    <t>10047907</t>
  </si>
  <si>
    <t>CONNECTOR,COMP/M,0.50" X 0.75" NPT,SS</t>
  </si>
  <si>
    <t>ETA. - R.</t>
  </si>
  <si>
    <t>5300001259</t>
  </si>
  <si>
    <t>0000135291</t>
  </si>
  <si>
    <t>100037132</t>
  </si>
  <si>
    <t>E/R - Replace Spool HVAC CSW1 CDR-30357 (100037132)</t>
  </si>
  <si>
    <t>PUMP,A/C COOLING,DUTY (AB50.03P753002A)</t>
  </si>
  <si>
    <t>replace spool (0030)</t>
  </si>
  <si>
    <t>10058213</t>
  </si>
  <si>
    <t>STUDBOLT;0.750"X100MM,A193 B8M CL2</t>
  </si>
  <si>
    <t>0000135616</t>
  </si>
  <si>
    <t>24OKCM13</t>
  </si>
  <si>
    <t>OK.</t>
  </si>
  <si>
    <t>10447849</t>
  </si>
  <si>
    <t>GASKET SET;BROADY P106652</t>
  </si>
  <si>
    <t>5300003605</t>
  </si>
  <si>
    <t>24OKCO16</t>
  </si>
  <si>
    <t>200083040</t>
  </si>
  <si>
    <t>6M P05 INSP/LUBE OF TURRET SWIVEL UNITS (200083040)</t>
  </si>
  <si>
    <t>TURRET,PRODUCTION SWIVEL 1 (AB50.04V020001)</t>
  </si>
  <si>
    <t>INSPECT &amp; LUBRICATE TURRET SWIVEL (0010)</t>
  </si>
  <si>
    <t>10452872</t>
  </si>
  <si>
    <t>OIL,LUB;OMALAS4GX460,20L,SHELL 300011329</t>
  </si>
  <si>
    <t>0000119827</t>
  </si>
  <si>
    <t>100031824</t>
  </si>
  <si>
    <t>Replace TSAIR#3 Oil level gauge (100031824)</t>
  </si>
  <si>
    <t>PKG EQ,AIR COMPRESSOR 3 (AB50.03A470003)</t>
  </si>
  <si>
    <t>Replace TSAIR#3 Oil level gauge (0010)</t>
  </si>
  <si>
    <t>10596891</t>
  </si>
  <si>
    <t>GAUGE,LEV;ATCOP 1614918400</t>
  </si>
  <si>
    <t>5300004912</t>
  </si>
  <si>
    <t>180014421</t>
  </si>
  <si>
    <t>0000130225</t>
  </si>
  <si>
    <t>Supply for Order 100031824, Item 1 cannot be changed 90001680 item 10 already exists</t>
  </si>
  <si>
    <t>101000000029743</t>
  </si>
  <si>
    <t>101000000029422</t>
  </si>
  <si>
    <t>20000716</t>
  </si>
  <si>
    <t>100031885</t>
  </si>
  <si>
    <t>Replace Hose GT1 Drain Hose (100031885)</t>
  </si>
  <si>
    <t>TURB,GT400001 TURBINE (AB50.05GT400001)</t>
  </si>
  <si>
    <t>GT1 Replace Hose (0010)</t>
  </si>
  <si>
    <t>10291291</t>
  </si>
  <si>
    <t>HOSE ASSY;FLEX,1/2",SOLAR 2567232</t>
  </si>
  <si>
    <t>0000130257</t>
  </si>
  <si>
    <t>100032076</t>
  </si>
  <si>
    <t>Invstigate EDG1 Cooling System (100032076)</t>
  </si>
  <si>
    <t>Investigate EDG1 Cooling System/Flush (0005)</t>
  </si>
  <si>
    <t>70000589</t>
  </si>
  <si>
    <t>Cooling system flush</t>
  </si>
  <si>
    <t>ETA - 14 Day Local.</t>
  </si>
  <si>
    <t>5300006842</t>
  </si>
  <si>
    <t>1000002945</t>
  </si>
  <si>
    <t>WESTRAC PTY LTD (30000280)</t>
  </si>
  <si>
    <t>4500003440</t>
  </si>
  <si>
    <t>0000130548</t>
  </si>
  <si>
    <t>Supply for Order 100032076, Item 6 cannot be changed 90003406 item 20 already exists</t>
  </si>
  <si>
    <t>10442621</t>
  </si>
  <si>
    <t>COOLANT;208L,CAT 3658397</t>
  </si>
  <si>
    <t>180014422</t>
  </si>
  <si>
    <t>Supply for Order 100032076, Item 1 cannot be changed 90003406 item 10 already exists</t>
  </si>
  <si>
    <t>101000000023771</t>
  </si>
  <si>
    <t>100032131</t>
  </si>
  <si>
    <t>FP8 Repl FGC Duplex Studs MOC-117600 (100032131)</t>
  </si>
  <si>
    <t>COMPR,K041100,1ST STG (AB50.05K041101)</t>
  </si>
  <si>
    <t>FP8 Repl FGC Duplex Studs MOC-117600 (0010)</t>
  </si>
  <si>
    <t>70000048</t>
  </si>
  <si>
    <t>STUDBOLT 3/4"-10UNC x 150mm S32760-S</t>
  </si>
  <si>
    <t>Material is received @AB01</t>
  </si>
  <si>
    <t>5300004683</t>
  </si>
  <si>
    <t>1000000338</t>
  </si>
  <si>
    <t>TRISTAR AUSTRALIA PTY LTD (30000148)</t>
  </si>
  <si>
    <t>4500000186</t>
  </si>
  <si>
    <t>5000010483_2024_0001</t>
  </si>
  <si>
    <t>/180001509</t>
  </si>
  <si>
    <t>0000130643</t>
  </si>
  <si>
    <t>Supply for Order 100032131, Item 6 cannot be changed 90001672 item 20 already exists</t>
  </si>
  <si>
    <t>PO Received; vendor delivered late</t>
  </si>
  <si>
    <t>70000044</t>
  </si>
  <si>
    <t>STUDBOLT 1/2"-13UNC x 150mm S32760-3</t>
  </si>
  <si>
    <t>ETA - 50 Day - 28 Feb - Tristar - Procurement.</t>
  </si>
  <si>
    <t>5000045218_2024_0001</t>
  </si>
  <si>
    <t>180012224/</t>
  </si>
  <si>
    <t>180013653</t>
  </si>
  <si>
    <t>Supply for Order 100032131, Item 2 cannot be changed 90001671 item 10 already exists</t>
  </si>
  <si>
    <t>101000000028846</t>
  </si>
  <si>
    <t>101000000028730</t>
  </si>
  <si>
    <t>1000000888</t>
  </si>
  <si>
    <t>70000047</t>
  </si>
  <si>
    <t>STUDBOLT 5/8"-11UNC x 150mm S32760-S</t>
  </si>
  <si>
    <t>5000045510_2024_0001/5000045505_2024_0001/5000045394_2024_0001/5000045386_2024_0001/5000045316_2024_0001/5000045221_2024_0001</t>
  </si>
  <si>
    <t>Supply for Order 100032131, Item 4 cannot be changed 90001672 item 10 already exists</t>
  </si>
  <si>
    <t>100032133</t>
  </si>
  <si>
    <t>FP8 Repl EGC2 Duplex Studs MOC-117600 (100032133)</t>
  </si>
  <si>
    <t>COMPR,K042210,2ND STG (AB50.05K042212)</t>
  </si>
  <si>
    <t>FP8 Repl EGC2 Duplex Studs MOC-117600 (0010)</t>
  </si>
  <si>
    <t>5300004684</t>
  </si>
  <si>
    <t>1000000339</t>
  </si>
  <si>
    <t>5000045574_2024_0001</t>
  </si>
  <si>
    <t>0000130645</t>
  </si>
  <si>
    <t>Supply for Order 100032133, Item 3 cannot be changed 90001674 item 10 already exists</t>
  </si>
  <si>
    <t>5000045222_2024_0001</t>
  </si>
  <si>
    <t>180013681</t>
  </si>
  <si>
    <t>Supply for Order 100032133, Item 2 cannot be changed 90001673 item 10 already exists</t>
  </si>
  <si>
    <t>101000000028733</t>
  </si>
  <si>
    <t>70000049</t>
  </si>
  <si>
    <t>STUDBOLT 7/8"-9UNC x 150mm S32760-S</t>
  </si>
  <si>
    <t>5000010485_2024_0001</t>
  </si>
  <si>
    <t>Supply for Order 100032133, Item 6 cannot be changed 90001674 item 30 already exists</t>
  </si>
  <si>
    <t>70000100</t>
  </si>
  <si>
    <t>STUDBOLT 1"-8UN x 150mm S32760-S</t>
  </si>
  <si>
    <t>5000045485_2024_0001/5000045167_2024_0001</t>
  </si>
  <si>
    <t>Supply for Order 100032133, Item 8 cannot be changed 90001674 item 40 already exists</t>
  </si>
  <si>
    <t>5000010484_2024_0001</t>
  </si>
  <si>
    <t>Supply for Order 100032133, Item 4 cannot be changed 90001674 item 20 already exists</t>
  </si>
  <si>
    <t>100032134</t>
  </si>
  <si>
    <t>FP8 Repl LGC1 Duplex Studs MOC-117600 (100032134)</t>
  </si>
  <si>
    <t>FP8 Repl LGC1 Duplex Studs MOC-117600 (0010)</t>
  </si>
  <si>
    <t>5300004685</t>
  </si>
  <si>
    <t>1000000410</t>
  </si>
  <si>
    <t>5000045177_2024_0001/5000045168_2024_0001</t>
  </si>
  <si>
    <t>180013741</t>
  </si>
  <si>
    <t>0000130646</t>
  </si>
  <si>
    <t>Supply for Order 100032134, Item 1 cannot be changed 90001675 item 10 already exists</t>
  </si>
  <si>
    <t>101000000028736</t>
  </si>
  <si>
    <t>101000000028732</t>
  </si>
  <si>
    <t>101000000028735</t>
  </si>
  <si>
    <t>5000010428_2024_0001</t>
  </si>
  <si>
    <t>Supply for Order 100032134, Item 3 cannot be changed 90001676 item 20 already exists</t>
  </si>
  <si>
    <t>5000045252_2024_0001</t>
  </si>
  <si>
    <t>Supply for Order 100032134, Item 2 cannot be changed 90001676 item 10 already exists</t>
  </si>
  <si>
    <t>100032477</t>
  </si>
  <si>
    <t>CLASS 4PCOT Install New Earth Bosses (100032477)</t>
  </si>
  <si>
    <t>TANK,CRUDE OIL STORAGE,NO 4 PORT (AB50.COT4-PS)</t>
  </si>
  <si>
    <t>4PCOT Install New Earth Bosses &amp; Cable (0010)</t>
  </si>
  <si>
    <t>70001522</t>
  </si>
  <si>
    <t>Cable, Green/ Yellow 10mm2. 1kV</t>
  </si>
  <si>
    <t>5300006318</t>
  </si>
  <si>
    <t>1000002281</t>
  </si>
  <si>
    <t>4500002429</t>
  </si>
  <si>
    <t>5000025167_2024_0001</t>
  </si>
  <si>
    <t>/180005891</t>
  </si>
  <si>
    <t>0000131021</t>
  </si>
  <si>
    <t>Supply for Order 100032477, Item 4 cannot be changed 90003387 item 30 already exists</t>
  </si>
  <si>
    <t>10583038</t>
  </si>
  <si>
    <t>BIT,DRILL;STEPPED,TSBT5.574S,HILTI</t>
  </si>
  <si>
    <t>Supply for Order 100032477, Item 2 cannot be changed 90003387 item 20 already exists</t>
  </si>
  <si>
    <t>70001523</t>
  </si>
  <si>
    <t>Crimp Lug Copper 10mm2, 10mm Stud</t>
  </si>
  <si>
    <t>4500002553</t>
  </si>
  <si>
    <t>5000021181_2024_0001</t>
  </si>
  <si>
    <t>/180004735</t>
  </si>
  <si>
    <t>Supply for Order 100032477, Item 6 cannot be changed 90003387 item 40 already exists</t>
  </si>
  <si>
    <t>10583039</t>
  </si>
  <si>
    <t>STUD;THD,ELEC,M10,SDSS,HILTI</t>
  </si>
  <si>
    <t>Supply for Order 100032477, Item 1 cannot be changed 90003387 item 10 already exists</t>
  </si>
  <si>
    <t>PAINT</t>
  </si>
  <si>
    <t>100032520</t>
  </si>
  <si>
    <t>072 - Apply Cladding Sealant TEG Reboilr (100032520)</t>
  </si>
  <si>
    <t>VE,A130010,GLYCOL REBOILER (AB50.05V130003)</t>
  </si>
  <si>
    <t>FAF - Apply Cladding Sealant TEG Reboilr (0010)</t>
  </si>
  <si>
    <t>0000131024</t>
  </si>
  <si>
    <t>100032535</t>
  </si>
  <si>
    <t>Repl TEG Transmitter 05LT130112 (100032535)</t>
  </si>
  <si>
    <t>TX,LIC130112,LEVEL (AB50.05LT130112)</t>
  </si>
  <si>
    <t>05LC130112 in Man. Isolate &amp; Disconnect (0010)</t>
  </si>
  <si>
    <t>10453776</t>
  </si>
  <si>
    <t>TX,DP:EMERSON 3051CD2A22A1KS2M5I7D4P1Q4+</t>
  </si>
  <si>
    <t>5300004722</t>
  </si>
  <si>
    <t>0000131039</t>
  </si>
  <si>
    <t>Supply for Order 100032535, Item 1 cannot be changed 90003351 item 10 already exists</t>
  </si>
  <si>
    <t>101000000010166</t>
  </si>
  <si>
    <t>HVAC</t>
  </si>
  <si>
    <t>100032702</t>
  </si>
  <si>
    <t>Replace HP Switch LER HVAC-A (100032702)</t>
  </si>
  <si>
    <t>ACOND,HAH680001,REFRIGERANT UNIT NO 1 (AB50.05HP680001)</t>
  </si>
  <si>
    <t>Remove and install Switch &amp; Ex Insp (0020)</t>
  </si>
  <si>
    <t>70001686</t>
  </si>
  <si>
    <t>Mechanical Pressure Switch RP2</t>
  </si>
  <si>
    <t>5300005951</t>
  </si>
  <si>
    <t>1000001705</t>
  </si>
  <si>
    <t>MOORE INDUSTRIES PACIFIC INC (30001975)</t>
  </si>
  <si>
    <t>4500001634</t>
  </si>
  <si>
    <t>5000033021_2024_0001</t>
  </si>
  <si>
    <t>180009136</t>
  </si>
  <si>
    <t>180010532</t>
  </si>
  <si>
    <t>0000131203</t>
  </si>
  <si>
    <t>Supply for Order 100032702, Item 2 cannot be changed 90003379 item 10 already exists</t>
  </si>
  <si>
    <t>101000000023543</t>
  </si>
  <si>
    <t>100032996</t>
  </si>
  <si>
    <t>Replace Vlv FG Scrub Vessel MV441022 (100032996)</t>
  </si>
  <si>
    <t>VALVE,LG441113,MAN DRAIN (AB50.05MV441022)</t>
  </si>
  <si>
    <t>Isolate 05MV441022 (0010)</t>
  </si>
  <si>
    <t>10227240</t>
  </si>
  <si>
    <t>VALVE,BALL;20MM,CL300,RF,CS,C3B1F</t>
  </si>
  <si>
    <t>ETA - ISSUE.</t>
  </si>
  <si>
    <t>5300008461</t>
  </si>
  <si>
    <t>0000131610</t>
  </si>
  <si>
    <t>70003767</t>
  </si>
  <si>
    <t>Carman, 20 NB x 300 Spec Blind to suit R</t>
  </si>
  <si>
    <t>MAINT. - R.</t>
  </si>
  <si>
    <t>1000007192</t>
  </si>
  <si>
    <t>4500009179</t>
  </si>
  <si>
    <t>10060916</t>
  </si>
  <si>
    <t>GASKET;SWCI,20MM,CL300-600,316L,GR</t>
  </si>
  <si>
    <t>10058878</t>
  </si>
  <si>
    <t>STUDBOLT;0.625"X95MM,B7,CAD+XYLAN</t>
  </si>
  <si>
    <t>70001748</t>
  </si>
  <si>
    <t>03PSV481061 set to 20MPA</t>
  </si>
  <si>
    <t>5300007834</t>
  </si>
  <si>
    <t>1000005319</t>
  </si>
  <si>
    <t>4500006563</t>
  </si>
  <si>
    <t>100033093</t>
  </si>
  <si>
    <t>CLASS Repl Bilge P/p X/ver Vlv MV643405 (100033093)</t>
  </si>
  <si>
    <t>VALVE,SCREWDWN,BILGEWTR TRANSFER PUMP (AB50.03MV643405)</t>
  </si>
  <si>
    <t>Isolate 03MV643405 (0010)</t>
  </si>
  <si>
    <t>10206293</t>
  </si>
  <si>
    <t>GASKET,CNAF,40MM,CL150,1.5MM,FF,C4430</t>
  </si>
  <si>
    <t>5300000020</t>
  </si>
  <si>
    <t>180014450</t>
  </si>
  <si>
    <t>0000131577</t>
  </si>
  <si>
    <t>Supply for Order 100033093, Item 1 cannot be changed 90001626 item 10 already exists</t>
  </si>
  <si>
    <t>101000000029423</t>
  </si>
  <si>
    <t>Replace valve 03MV643405 (0020)</t>
  </si>
  <si>
    <t>10058872</t>
  </si>
  <si>
    <t>STUDBOLT;0.500"X65MM,B7,CAD+XYLAN</t>
  </si>
  <si>
    <t>10509086</t>
  </si>
  <si>
    <t>VALVE,CHECK;DN40,JIS 5K,BZE,F7351</t>
  </si>
  <si>
    <t>180011975</t>
  </si>
  <si>
    <t>Supply for Order 100033093, Item 2 cannot be changed 9001200 item 20 already exists</t>
  </si>
  <si>
    <t>101000000026546</t>
  </si>
  <si>
    <t>100033135</t>
  </si>
  <si>
    <t>Replace AFT Crane Aviation Lights MOC (100033135)</t>
  </si>
  <si>
    <t>LIGHT,NAV,AFT CRANE,BOOM,-1 (AB50.05LT612482A)</t>
  </si>
  <si>
    <t>RA Replace AFT Crane Boom Lts &amp; Ex Insp (0020)</t>
  </si>
  <si>
    <t>10508764</t>
  </si>
  <si>
    <t>LIGHT,WARNING,AVIATION;ORGA L85EXRAC32</t>
  </si>
  <si>
    <t>5300004723</t>
  </si>
  <si>
    <t>0000131667</t>
  </si>
  <si>
    <t>Supply for Order 100033135, Item 1 cannot be changed 90003352 item 10 already exists</t>
  </si>
  <si>
    <t>70003747</t>
  </si>
  <si>
    <t>Plate 230 x 230</t>
  </si>
  <si>
    <t>1000004771</t>
  </si>
  <si>
    <t>LEGENEERING AUSTRALIA PTY LTD (30000143)</t>
  </si>
  <si>
    <t>4500005715</t>
  </si>
  <si>
    <t>Supply for Order 100033135, Item 3 cannot be changed 90005583 item 10 already exists</t>
  </si>
  <si>
    <t>100033230</t>
  </si>
  <si>
    <t>FRC - CLASS - Replace Grating (100033230)</t>
  </si>
  <si>
    <t>Replace grating (0010)</t>
  </si>
  <si>
    <t>70001554</t>
  </si>
  <si>
    <t>GRATING GW325AS - Section B</t>
  </si>
  <si>
    <t>OK. - Gr'd - 103 - 0180009155</t>
  </si>
  <si>
    <t>5300005854</t>
  </si>
  <si>
    <t>1000001610</t>
  </si>
  <si>
    <t>4500001465</t>
  </si>
  <si>
    <t>5000043435_2024_0001</t>
  </si>
  <si>
    <t>/180009155</t>
  </si>
  <si>
    <t>0000131762</t>
  </si>
  <si>
    <t>Supply for Order 100033230, Item 5 cannot be changed 90003378 item 20 already exists</t>
  </si>
  <si>
    <t>101000000028063</t>
  </si>
  <si>
    <t>70001560</t>
  </si>
  <si>
    <t>GRATING GW325AS - Section A</t>
  </si>
  <si>
    <t>5000043452_2024_0001</t>
  </si>
  <si>
    <t>Supply for Order 100033230, Item 3 cannot be changed 90003378 item 10 already exists</t>
  </si>
  <si>
    <t>101000000028062</t>
  </si>
  <si>
    <t>10295759</t>
  </si>
  <si>
    <t>CLIP SET;65X8MM,GALV ST,WEBFORGE C001MG</t>
  </si>
  <si>
    <t>180008884</t>
  </si>
  <si>
    <t>Supply for Order 100033230, Item 1 cannot be changed 90003377 item 10 already exists</t>
  </si>
  <si>
    <t>101000000022319</t>
  </si>
  <si>
    <t>101000000022318</t>
  </si>
  <si>
    <t>70001515</t>
  </si>
  <si>
    <t>GRATING GW325AS - Rescue winch peno</t>
  </si>
  <si>
    <t>5000043436_2024_0001</t>
  </si>
  <si>
    <t>Supply for Order 100033230, Item 10 cannot be changed 90003378 item 30 already exists</t>
  </si>
  <si>
    <t>101000000028064</t>
  </si>
  <si>
    <t>100033231</t>
  </si>
  <si>
    <t>Replace Hinge &amp; Lock Vlv Deck Box #2 (100033231)</t>
  </si>
  <si>
    <t>ENCL,SOLENOID VALVE BOX,DECK BOX NO 2 (AB50.03CP090012)</t>
  </si>
  <si>
    <t>Replace Hinge &amp; Lock Vlv Deck Box #2 (0010)</t>
  </si>
  <si>
    <t>70000094</t>
  </si>
  <si>
    <t>KNOB; 316 grade SS Quarter Turn Wing</t>
  </si>
  <si>
    <t>5300004730</t>
  </si>
  <si>
    <t>1000000406</t>
  </si>
  <si>
    <t>4500000625</t>
  </si>
  <si>
    <t>5000012122_2024_0001</t>
  </si>
  <si>
    <t>/180002409</t>
  </si>
  <si>
    <t>0000131763</t>
  </si>
  <si>
    <t>70000096</t>
  </si>
  <si>
    <t>HINGE; 100 x 75 x 2.5mm 316 Marine Grade</t>
  </si>
  <si>
    <t>5000012142_2024_0001</t>
  </si>
  <si>
    <t>24OKCO13</t>
  </si>
  <si>
    <t>100033247</t>
  </si>
  <si>
    <t>Replace PCB - ER Column Light (100033247)</t>
  </si>
  <si>
    <t>LIGHT,COLUMN,STEERING GEAR ROOM (AB50.03AP090500)</t>
  </si>
  <si>
    <t>Replace PCB - ER Column Light (0010)</t>
  </si>
  <si>
    <t>10536783</t>
  </si>
  <si>
    <t>BOARD,PRINTED CCT;HYUNJIN HJ1071</t>
  </si>
  <si>
    <t>5300000034</t>
  </si>
  <si>
    <t>180009219</t>
  </si>
  <si>
    <t>0000131748</t>
  </si>
  <si>
    <t>Supply for Order 100033247, Item 1 cannot be changed 90001124 item 10 already exists</t>
  </si>
  <si>
    <t>101000000022690</t>
  </si>
  <si>
    <t>Carry out isolations (0010)</t>
  </si>
  <si>
    <t>10534478</t>
  </si>
  <si>
    <t>DISC,RUPTURE;385BAR,G1/4"BSPP</t>
  </si>
  <si>
    <t>5300004738</t>
  </si>
  <si>
    <t>10440971</t>
  </si>
  <si>
    <t>BLADDER KIT,ACC;OLAER 19034200225</t>
  </si>
  <si>
    <t>Isolate ODME Supply (0010)</t>
  </si>
  <si>
    <t>10547281</t>
  </si>
  <si>
    <t>CELL;MEASURE,50/60HZ,WARTSILA</t>
  </si>
  <si>
    <t>10547280</t>
  </si>
  <si>
    <t>SENSOR,FLOW;SAMPLE,0.2-10L/M,WARTSILA R+</t>
  </si>
  <si>
    <t>100033739</t>
  </si>
  <si>
    <t>Replace EM Light Batteries MOD12 (9off) (100033739)</t>
  </si>
  <si>
    <t>LIGHT,EMERG, MOD 12,PROCESS DECK (AB50.05LT400302B4505)</t>
  </si>
  <si>
    <t>Conduct Lighting cct iso's x3 as req'd (0010)</t>
  </si>
  <si>
    <t>10304033</t>
  </si>
  <si>
    <t>BATTERY PACK;4AH,NICAD,SAFT SAFTV</t>
  </si>
  <si>
    <t>0000132271</t>
  </si>
  <si>
    <t>100033781</t>
  </si>
  <si>
    <t>Repl EM Batteries MOD3 (6off) (100033781)</t>
  </si>
  <si>
    <t>LIGHT,EMERG MOD 3 LEVEL 2 (AB50.05LT400302B1811)</t>
  </si>
  <si>
    <t>Isolate Lighting CCT's as Required (0010)</t>
  </si>
  <si>
    <t>0000132273</t>
  </si>
  <si>
    <t>100033782</t>
  </si>
  <si>
    <t>Repl EM Light Batteries MOD13 (4off) (100033782)</t>
  </si>
  <si>
    <t>LIGHT,EMERG MOD 13 UPPER DECK (AB50.05LT400302W4712)</t>
  </si>
  <si>
    <t>0000132274</t>
  </si>
  <si>
    <t>100033783</t>
  </si>
  <si>
    <t>Replace EM Light Batteries MOD11 (5off) (100033783)</t>
  </si>
  <si>
    <t>LIGHT,EMERG MOD 11 PROCESS DECK (AB50.05LT400302R4007)</t>
  </si>
  <si>
    <t>0000132275</t>
  </si>
  <si>
    <t>100033784</t>
  </si>
  <si>
    <t>Replace EM &amp; Exit Light Batteries LER (6 (100033784)</t>
  </si>
  <si>
    <t>LIGHT,EMERG EXIT MOD 13 INTERNAL (AB50.05LT400302R0113)</t>
  </si>
  <si>
    <t>Replace 6x Em Batteries &amp; Ex Inspection (0020)</t>
  </si>
  <si>
    <t>10509062</t>
  </si>
  <si>
    <t>BATTERY,CHARGEABLE;CCH NOR000000516012</t>
  </si>
  <si>
    <t>0000132276</t>
  </si>
  <si>
    <t>100033785</t>
  </si>
  <si>
    <t>Replace LT400302B3605 Battery MOD8 (100033785)</t>
  </si>
  <si>
    <t>LIGHT,EMERG MOD 8 UPPER DECK (AB50.05LT400302B3605)</t>
  </si>
  <si>
    <t>Isolate  Lt CCT LT400302B36 (0010)</t>
  </si>
  <si>
    <t>0000132277</t>
  </si>
  <si>
    <t>100033786</t>
  </si>
  <si>
    <t>Replace EM LT400302R0110 Batt Battery RM (100033786)</t>
  </si>
  <si>
    <t>LIGHT,EMERG MOD 13 INTERNAL (AB50.05LT400302R0110)</t>
  </si>
  <si>
    <t>Isolate Lighting CCT LT400302R01 (0010)</t>
  </si>
  <si>
    <t>0000132278</t>
  </si>
  <si>
    <t>100033799</t>
  </si>
  <si>
    <t>Replace 20x CCR ICSS montiors (100033799)</t>
  </si>
  <si>
    <t>PANEL,ICSS SERVER,SERVER ROOM (AB50.03CP850001A)</t>
  </si>
  <si>
    <t>RPE / SEO -Replace 20x CCR ICSS montiors (0010)</t>
  </si>
  <si>
    <t>70002753</t>
  </si>
  <si>
    <t>P2422H Dell 24'' FHD LED Monitor</t>
  </si>
  <si>
    <t>Workpack awaiting Shipment @AB01</t>
  </si>
  <si>
    <t>5300006661</t>
  </si>
  <si>
    <t>1000002770</t>
  </si>
  <si>
    <t>4500003103</t>
  </si>
  <si>
    <t>5000040347_2024_0001</t>
  </si>
  <si>
    <t>/180006793</t>
  </si>
  <si>
    <t>0000132351</t>
  </si>
  <si>
    <t>Supply for Order 100033799, Item 2 cannot be changed 90003399 item 10 already exists</t>
  </si>
  <si>
    <t>101000000026661</t>
  </si>
  <si>
    <t>101000000026660</t>
  </si>
  <si>
    <t>100033880</t>
  </si>
  <si>
    <t>Repl MOD6 G/Tray &amp; EM Light Bat (2off) (100033880)</t>
  </si>
  <si>
    <t>LIGHT,FLUOR,JN413-5102 (AB50.05LT400102W7106)</t>
  </si>
  <si>
    <t>Isolate Lt cct's 05LT400102W71 &amp; B27 (0010)</t>
  </si>
  <si>
    <t>10605607</t>
  </si>
  <si>
    <t>FIXTURE,LGT;EX,60W,CHALMIT PRRE05LLE4KI+</t>
  </si>
  <si>
    <t>0000132352</t>
  </si>
  <si>
    <t>100033881</t>
  </si>
  <si>
    <t>Repl EM Light Batteries &amp; Diffuser MOD5 (100033881)</t>
  </si>
  <si>
    <t>LIGHT,FLUOR,BTE1074-05-005 (AB50.05LT400102W6513)</t>
  </si>
  <si>
    <t>Isolate Lighting 05LT400302B24 &amp; R25 (0010)</t>
  </si>
  <si>
    <t>10251722</t>
  </si>
  <si>
    <t>DIFFUSER;CHALMIT SPROT100295</t>
  </si>
  <si>
    <t>OK . - PDC.</t>
  </si>
  <si>
    <t>5300004741</t>
  </si>
  <si>
    <t>0000132353</t>
  </si>
  <si>
    <t>Supply for Order 100033881, Item 1 cannot be changed 90003360 item 10 already exists</t>
  </si>
  <si>
    <t>100034052</t>
  </si>
  <si>
    <t>Replace Gasket EGC2 LO Cooler TCV (100034052)</t>
  </si>
  <si>
    <t>VALVE,E042231,TEMP CTRL (AB50.05TCV042804)</t>
  </si>
  <si>
    <t>Isolate 05TCV042804 and drain oil (0010)</t>
  </si>
  <si>
    <t>10533202</t>
  </si>
  <si>
    <t>OIL,LUB;SHELL TURBO S4,GX,46,209L</t>
  </si>
  <si>
    <t>OK. - PDC - PICK.</t>
  </si>
  <si>
    <t>0000132606</t>
  </si>
  <si>
    <t>10616638</t>
  </si>
  <si>
    <t>Set of 3-way valve seals, each set compr</t>
  </si>
  <si>
    <t>5300000091</t>
  </si>
  <si>
    <t>180014435</t>
  </si>
  <si>
    <t>Supply for Order 100034052, Item 1 cannot be changed 90003187 item 10 already exists</t>
  </si>
  <si>
    <t>101000000029653</t>
  </si>
  <si>
    <t>100034055</t>
  </si>
  <si>
    <t>Inspect EGC2 Discharge Cooler TCV042574 (100034055)</t>
  </si>
  <si>
    <t>VALVE,TIC042574,CONTR COOL MED OUTLET (AB50.05TCV042574)</t>
  </si>
  <si>
    <t>Inspect EGC2 Discharge Cooler TCV042574 (0020)</t>
  </si>
  <si>
    <t>10294417</t>
  </si>
  <si>
    <t>GASKET;FISHER RGASKETX392</t>
  </si>
  <si>
    <t>0000132609</t>
  </si>
  <si>
    <t>100034084</t>
  </si>
  <si>
    <t>CLASS Repl FWD FWP Inject&amp;Turb/C After/C (100034084)</t>
  </si>
  <si>
    <t>PUMP,A600011A,FIRE WTR FWD (AB50.03P600011)</t>
  </si>
  <si>
    <t>Isolate 03P600011 (0010)</t>
  </si>
  <si>
    <t>10534348</t>
  </si>
  <si>
    <t>O-RING;CAT 1121102</t>
  </si>
  <si>
    <t>5300000093</t>
  </si>
  <si>
    <t>180014454</t>
  </si>
  <si>
    <t>0000132568</t>
  </si>
  <si>
    <t>Supply for Order 100034084, Item 13 cannot be changed 90003188 item 90 already exists</t>
  </si>
  <si>
    <t>101000000029586</t>
  </si>
  <si>
    <t>10534107</t>
  </si>
  <si>
    <t>CLAMP;CAT 8T4984</t>
  </si>
  <si>
    <t>Supply for Order 100034084, Item 23 cannot be changed 90003188 item 190 already exists</t>
  </si>
  <si>
    <t>10534372</t>
  </si>
  <si>
    <t>SLEEVE;CAT 2027958</t>
  </si>
  <si>
    <t>Supply for Order 100034084, Item 14 cannot be changed 90003188 item 100 already exists</t>
  </si>
  <si>
    <t>10613351</t>
  </si>
  <si>
    <t>BOLT;CAT 8S9191</t>
  </si>
  <si>
    <t>Supply for Order 100034084, Item 19 cannot be changed 90003188 item 150 already exists</t>
  </si>
  <si>
    <t>0122</t>
  </si>
  <si>
    <t>10534344</t>
  </si>
  <si>
    <t>GASKET;CAT 2388708</t>
  </si>
  <si>
    <t>Supply for Order 100034084, Item 9 cannot be changed 90003188 item 50 already exists</t>
  </si>
  <si>
    <t>101000000029584</t>
  </si>
  <si>
    <t>10565086</t>
  </si>
  <si>
    <t>CLAMP,PIPE;16MM,SS,CAT 8T4983</t>
  </si>
  <si>
    <t>Supply for Order 100034084, Item 22 cannot be changed 90003188 item 180 already exists</t>
  </si>
  <si>
    <t>101000000029590</t>
  </si>
  <si>
    <t>10534347</t>
  </si>
  <si>
    <t>O-RING;CAT 5S9134</t>
  </si>
  <si>
    <t>Supply for Order 100034084, Item 12 cannot be changed 90003188 item 80 already exists</t>
  </si>
  <si>
    <t>0132</t>
  </si>
  <si>
    <t>10534346</t>
  </si>
  <si>
    <t>O-RING;CAT 3P0655</t>
  </si>
  <si>
    <t>OK. OLC.</t>
  </si>
  <si>
    <t>Supply for Order 100034084, Item 11 cannot be changed 90003188 item 70 already exists</t>
  </si>
  <si>
    <t>0172</t>
  </si>
  <si>
    <t>10613354</t>
  </si>
  <si>
    <t>SEAL,O-RING;CAT 3E6773</t>
  </si>
  <si>
    <t>Supply for Order 100034084, Item 21 cannot be changed 90003188 item 170 already exists</t>
  </si>
  <si>
    <t>101000000029589</t>
  </si>
  <si>
    <t>10613168</t>
  </si>
  <si>
    <t>INJECTOR,FUEL;CAT 10R7231</t>
  </si>
  <si>
    <t>Supply for Order 100034084, Item 1 cannot be changed 90003188 item 10 already exists</t>
  </si>
  <si>
    <t>101000000029624</t>
  </si>
  <si>
    <t>0222</t>
  </si>
  <si>
    <t>10613353</t>
  </si>
  <si>
    <t>GAURD,ALTERNATOR;CAT 3529713</t>
  </si>
  <si>
    <t>Supply for Order 100034084, Item 20 cannot be changed 90003188 item 160 already exists</t>
  </si>
  <si>
    <t>101000000029588</t>
  </si>
  <si>
    <t>0112</t>
  </si>
  <si>
    <t>10534345</t>
  </si>
  <si>
    <t>GASKET;CAT 2388709</t>
  </si>
  <si>
    <t>Supply for Order 100034084, Item 10 cannot be changed 90003188 item 60 already exists</t>
  </si>
  <si>
    <t>101000000029585</t>
  </si>
  <si>
    <t>10534150</t>
  </si>
  <si>
    <t>HOSE;CAT 371-8946</t>
  </si>
  <si>
    <t>Supply for Order 100034084, Item 7 cannot be changed 90003188 item 30 already exists</t>
  </si>
  <si>
    <t>101000000029582</t>
  </si>
  <si>
    <t>0182</t>
  </si>
  <si>
    <t>10568264</t>
  </si>
  <si>
    <t>O-RING;SEAL,CAT 6K6307</t>
  </si>
  <si>
    <t>Supply for Order 100034084, Item 17 cannot be changed 90003188 item 130 already exists</t>
  </si>
  <si>
    <t>10534378</t>
  </si>
  <si>
    <t>COOLER;CAT 3996239</t>
  </si>
  <si>
    <t>Supply for Order 100034084, Item 15 cannot be changed 90003188 item 110 already exists</t>
  </si>
  <si>
    <t>101000000029559</t>
  </si>
  <si>
    <t>10568140</t>
  </si>
  <si>
    <t>O-RING;SEAL,CAT 8T0315</t>
  </si>
  <si>
    <t>Supply for Order 100034084, Item 16 cannot be changed 90003188 item 120 already exists</t>
  </si>
  <si>
    <t>101000000029587</t>
  </si>
  <si>
    <t>0152</t>
  </si>
  <si>
    <t>10458410</t>
  </si>
  <si>
    <t>O-RING;CAT 6V3917</t>
  </si>
  <si>
    <t>Supply for Order 100034084, Item 6 cannot be changed 90003188 item 20 already exists</t>
  </si>
  <si>
    <t>101000000029581</t>
  </si>
  <si>
    <t>10594202</t>
  </si>
  <si>
    <t>HOSE;CAT 2647811</t>
  </si>
  <si>
    <t>Supply for Order 100034084, Item 18 cannot be changed 90003188 item 140 already exists</t>
  </si>
  <si>
    <t>0102</t>
  </si>
  <si>
    <t>10534326</t>
  </si>
  <si>
    <t>VALVE;CAT 1081478</t>
  </si>
  <si>
    <t>Supply for Order 100034084, Item 8 cannot be changed 90003188 item 40 already exists</t>
  </si>
  <si>
    <t>Vendor del date will not meet planned Work-packing</t>
  </si>
  <si>
    <t>100034141</t>
  </si>
  <si>
    <t>Replace scupper strainer mesh with SS (100034141)</t>
  </si>
  <si>
    <t>STRUC,VESSEL HULL (AB50.03HULL01)</t>
  </si>
  <si>
    <t>Replace scupper strainer mesh with SS (0010)</t>
  </si>
  <si>
    <t>70001542</t>
  </si>
  <si>
    <t>SHEET; SS Perforated, 300 x 235 x 1.5mm</t>
  </si>
  <si>
    <t>5300008462</t>
  </si>
  <si>
    <t>1000007193</t>
  </si>
  <si>
    <t>4500009169</t>
  </si>
  <si>
    <t>0000132645</t>
  </si>
  <si>
    <t>70001543</t>
  </si>
  <si>
    <t>SHEET; SS Perforated, 300 x 285 x 1.5mm</t>
  </si>
  <si>
    <t>100034344</t>
  </si>
  <si>
    <t>Replace AFT FWP Turbos (100034344)</t>
  </si>
  <si>
    <t>PUMP,A600001A,FIRE WTR AFT (AB50.03P600001)</t>
  </si>
  <si>
    <t>Isolate 03P600001 (0010)</t>
  </si>
  <si>
    <t>10606442</t>
  </si>
  <si>
    <t>GASKET;CAT 2264753</t>
  </si>
  <si>
    <t>5300000122</t>
  </si>
  <si>
    <t>180014449</t>
  </si>
  <si>
    <t>0000132798</t>
  </si>
  <si>
    <t>Supply for Order 100034344, Item 5 cannot be changed 90003190 item 30 already exists</t>
  </si>
  <si>
    <t>101000000029597</t>
  </si>
  <si>
    <t>10458413</t>
  </si>
  <si>
    <t>O RING;CAT 1123540</t>
  </si>
  <si>
    <t>Supply for Order 100034344, Item 4 cannot be changed 90003190 item 20 already exists</t>
  </si>
  <si>
    <t>101000000029719</t>
  </si>
  <si>
    <t>10616647</t>
  </si>
  <si>
    <t>TURBOCHARGER,CARTRIDGE GP;CAT 10R8230</t>
  </si>
  <si>
    <t>Supply for Order 100034344, Item 3 cannot be changed 90003190 item 10 already exists</t>
  </si>
  <si>
    <t>101000000029622</t>
  </si>
  <si>
    <t>100034411</t>
  </si>
  <si>
    <t>ENG - CLASS - Repair IG Fresh Air Inlets (100034411)</t>
  </si>
  <si>
    <t>SW,S480020,POS FRESH AIR INTAKE (AB50.03ZSC480958)</t>
  </si>
  <si>
    <t>Re-install Rubber to Cover Plate (0070)</t>
  </si>
  <si>
    <t>10266028</t>
  </si>
  <si>
    <t>ADHESIVE;CONT GRIP,BOSTIK 156248</t>
  </si>
  <si>
    <t>0000132945</t>
  </si>
  <si>
    <t>Apply Belzona (0060)</t>
  </si>
  <si>
    <t>10493611</t>
  </si>
  <si>
    <t>COMPOUND,REPAIR;BELZONA 1111 SUPER MTL</t>
  </si>
  <si>
    <t>KG</t>
  </si>
  <si>
    <t>ETA. - Y.</t>
  </si>
  <si>
    <t>OK. - 2023 - Staged</t>
  </si>
  <si>
    <t>100034735</t>
  </si>
  <si>
    <t>CLASS Repl Steam Drain Vlv Stripping Pp (100034735)</t>
  </si>
  <si>
    <t>VALVE,SP750434,MAN THROTTLE,INLET (AB50.03MV750338)</t>
  </si>
  <si>
    <t>Perform Isolations 03MV750338 (0010)</t>
  </si>
  <si>
    <t>0000133239</t>
  </si>
  <si>
    <t>10503357</t>
  </si>
  <si>
    <t>VALVE,GLOBE;BC6,16K,15A,F7409,HSN</t>
  </si>
  <si>
    <t>10058451</t>
  </si>
  <si>
    <t>STUDBOLT;0.500" X 45MM,B7,BLK</t>
  </si>
  <si>
    <t>5300000167</t>
  </si>
  <si>
    <t>180014418</t>
  </si>
  <si>
    <t>101000000029556</t>
  </si>
  <si>
    <t>Install SWLP B (100034857)</t>
  </si>
  <si>
    <t>ISSUE.</t>
  </si>
  <si>
    <t>25.03.24: RISK - No PO. Awaiting overdue RFQ: 6000002621 for PR: 2000041153</t>
  </si>
  <si>
    <t>Supply for Order 100034857, Item 23 cannot be changed 90006083 item 10 already exists</t>
  </si>
  <si>
    <t>25.03.24: OK - Available in Okha stock</t>
  </si>
  <si>
    <t>25.03.24: RISK - Last tracked as Del: 80836728 in L-PORTDECK in April 2022</t>
  </si>
  <si>
    <t>25.03.24: OK - Work-packed on Okha in 2001 SLOC</t>
  </si>
  <si>
    <t>25.03.24: OK - 1 only work-packed on Okha in 5001 SLOC</t>
  </si>
  <si>
    <t>Supply for Order 100034857, Item 7 cannot be changed 9000462 item 50 already exists</t>
  </si>
  <si>
    <t>25.03.24: OK - Work-packed on Okha in 5001 SLOC</t>
  </si>
  <si>
    <t>MINI 696541</t>
  </si>
  <si>
    <t>Voyage arrived: too late to meet planned Reqmt Dat</t>
  </si>
  <si>
    <t>Material is received @AB50</t>
  </si>
  <si>
    <t>0232</t>
  </si>
  <si>
    <t>10432379</t>
  </si>
  <si>
    <t>SEAL,MECH;Q1Q1VMG4,KSB 90070804</t>
  </si>
  <si>
    <t>Material In-Transit on-06-Air Passenger</t>
  </si>
  <si>
    <t>180013975</t>
  </si>
  <si>
    <t>Supply for Order 100034857, Item 24 cannot be changed 90006699 item 10 already exists</t>
  </si>
  <si>
    <t>101000000000964</t>
  </si>
  <si>
    <t>06-Air Passenger</t>
  </si>
  <si>
    <t>1000001083</t>
  </si>
  <si>
    <t>100034863</t>
  </si>
  <si>
    <t>Replace FWG 1&amp;2 S/Water Outlet Vlvs (100034863)</t>
  </si>
  <si>
    <t>VALVE,G452011,MAN ISOL (AB50.03MV753428)</t>
  </si>
  <si>
    <t>Isolate 03MV753427 (0010)</t>
  </si>
  <si>
    <t>10610492</t>
  </si>
  <si>
    <t>BOLT,HEX;HVY,M16,2.0PX35MM,PLN</t>
  </si>
  <si>
    <t>5300000187</t>
  </si>
  <si>
    <t>180014429</t>
  </si>
  <si>
    <t>0000133315</t>
  </si>
  <si>
    <t>101000000029557</t>
  </si>
  <si>
    <t>100034866</t>
  </si>
  <si>
    <t>Install GT3 HDF Seals &amp; Bolts (100034866)</t>
  </si>
  <si>
    <t>DAMP,B400003,INLET (AB50.05HDF400003-1)</t>
  </si>
  <si>
    <t>Isolate Vent Fans (0010)</t>
  </si>
  <si>
    <t>10228855</t>
  </si>
  <si>
    <t>KIT,REP;SEAL,FIRE DAMP,SOALR 1042202</t>
  </si>
  <si>
    <t>5300000191</t>
  </si>
  <si>
    <t>0000133318</t>
  </si>
  <si>
    <t>100034867</t>
  </si>
  <si>
    <t>Install GT4 HDF Seals &amp; Bolts (100034867)</t>
  </si>
  <si>
    <t>DAMP,B400004,INLET (AB50.05HDF400004-1)</t>
  </si>
  <si>
    <t>0000133319</t>
  </si>
  <si>
    <t>5300000192</t>
  </si>
  <si>
    <t>100034901</t>
  </si>
  <si>
    <t>Inst EGC2 Int/Strain Vac Break MOC116295 (100034901)</t>
  </si>
  <si>
    <t>STRAIN,E042212,COOL MED SUPPLY (AB50.05SP460009)</t>
  </si>
  <si>
    <t>Isolate 05SP460009 (0010)</t>
  </si>
  <si>
    <t>10047929</t>
  </si>
  <si>
    <t>CONNECTOR,TBG;0.25",NPTF X COMP,SS</t>
  </si>
  <si>
    <t>5300000198</t>
  </si>
  <si>
    <t>180014452</t>
  </si>
  <si>
    <t>0000133373</t>
  </si>
  <si>
    <t>101000000029627</t>
  </si>
  <si>
    <t>10609537</t>
  </si>
  <si>
    <t>TEE,PIPE;0.5",F,NPT,420BAR,SS316</t>
  </si>
  <si>
    <t>101000000029598</t>
  </si>
  <si>
    <t>10609536</t>
  </si>
  <si>
    <t>ELBOW,PIPE;90DEG,0.5",NPT,M&amp;M,SS316</t>
  </si>
  <si>
    <t>101000000029594</t>
  </si>
  <si>
    <t>10609432</t>
  </si>
  <si>
    <t>TUBE,SMLS;6.3X1.6MM,PROCHEM T0060DASA</t>
  </si>
  <si>
    <t>101000000029658</t>
  </si>
  <si>
    <t>10042524</t>
  </si>
  <si>
    <t>BUSH,RED;M&amp;F,0.50X0.25",NPT,SS316</t>
  </si>
  <si>
    <t>101000000029591</t>
  </si>
  <si>
    <t>10590371</t>
  </si>
  <si>
    <t>VALVE,CHK;0.25",NPT M,316SS,HOKE 6133M4Y</t>
  </si>
  <si>
    <t>101000000029593</t>
  </si>
  <si>
    <t>100034902</t>
  </si>
  <si>
    <t>Inst EGC2 Disch/Strain VacBreakMOC116295 (100034902)</t>
  </si>
  <si>
    <t>STRAIN,E042213,COOL MED SUPPLY (AB50.05SP460010)</t>
  </si>
  <si>
    <t>Isolate 05SP460010 (0010)</t>
  </si>
  <si>
    <t>5300000199</t>
  </si>
  <si>
    <t>180014458</t>
  </si>
  <si>
    <t>0000133374</t>
  </si>
  <si>
    <t>101000000029599</t>
  </si>
  <si>
    <t>101000000029595</t>
  </si>
  <si>
    <t>101000000029659</t>
  </si>
  <si>
    <t>101000000029596</t>
  </si>
  <si>
    <t>101000000029628</t>
  </si>
  <si>
    <t>101000000029592</t>
  </si>
  <si>
    <t>100035477</t>
  </si>
  <si>
    <t>Upgrade GT1 I/O Modules (100035477)</t>
  </si>
  <si>
    <t>PKG EQ,MAIN GEN 1 (AB50.05A400001)</t>
  </si>
  <si>
    <t>Upgrade GT1 I/O Modules (0010)</t>
  </si>
  <si>
    <t>10218797</t>
  </si>
  <si>
    <t>MODULE,IF;8-INPUT,AB 1794IRT8XT</t>
  </si>
  <si>
    <t>0000134011</t>
  </si>
  <si>
    <t>100035479</t>
  </si>
  <si>
    <t>Upgrade GT3 I/O Modules (100035479)</t>
  </si>
  <si>
    <t>PKG EQ,MAIN GEN 3 (AB50.05A400003)</t>
  </si>
  <si>
    <t>Upgrade GT3 I/O Modules (0010)</t>
  </si>
  <si>
    <t>0000134013</t>
  </si>
  <si>
    <t>100035560</t>
  </si>
  <si>
    <t>Upgrade GT4 I/O Modules (100035560)</t>
  </si>
  <si>
    <t>PKG EQ,MAIN GEN 4 (AB50.05A400004)</t>
  </si>
  <si>
    <t>Upgrade GT4 I/O Modules (0010)</t>
  </si>
  <si>
    <t>0000134014</t>
  </si>
  <si>
    <t>100035706</t>
  </si>
  <si>
    <t>Install GT1 Shield Blank Ex-Bellows MOC (100035706)</t>
  </si>
  <si>
    <t>Install GT1 Shield blanket Ex-Bellows (0010)</t>
  </si>
  <si>
    <t>10608970</t>
  </si>
  <si>
    <t>SET,BLANKET;EXH BELLOWS,SOLAR 1091568100</t>
  </si>
  <si>
    <t>5300000739</t>
  </si>
  <si>
    <t>0000134210</t>
  </si>
  <si>
    <t>100035867</t>
  </si>
  <si>
    <t>Replace TX Fresh/W Chiller (100035867)</t>
  </si>
  <si>
    <t>TX,K452030,TEMP (AB50.03TT452043)</t>
  </si>
  <si>
    <t>Calibrate &amp; Replace 03TT452043 (0010)</t>
  </si>
  <si>
    <t>10591507</t>
  </si>
  <si>
    <t>TX ASY,TEMP;R/MOUNT 3144PD6A1I7M5C8C4Q4+</t>
  </si>
  <si>
    <t>5300000807</t>
  </si>
  <si>
    <t>180006425</t>
  </si>
  <si>
    <t>0000134339</t>
  </si>
  <si>
    <t>Supply for Order 100035867, Item 1 cannot be changed 90001105 item 10 already exists</t>
  </si>
  <si>
    <t>101000000020158</t>
  </si>
  <si>
    <t>100036033</t>
  </si>
  <si>
    <t>HSE10 Install Accom Bag Store Shelves (100036033)</t>
  </si>
  <si>
    <t>STRUCT,DECKHOUSE (AB50.05STRUCT021)</t>
  </si>
  <si>
    <t>Fabricate support frames (0010)</t>
  </si>
  <si>
    <t>70002876</t>
  </si>
  <si>
    <t>PLYWOOD MARINE 1.2M X 2.4M X 18MM</t>
  </si>
  <si>
    <t>5300005760</t>
  </si>
  <si>
    <t>1000002964</t>
  </si>
  <si>
    <t>J BLACKWOOD AND SON LTD (30000394)</t>
  </si>
  <si>
    <t>4500003337</t>
  </si>
  <si>
    <t>5000022407_2024_0001</t>
  </si>
  <si>
    <t>/180005686</t>
  </si>
  <si>
    <t>180011310</t>
  </si>
  <si>
    <t>0000134557</t>
  </si>
  <si>
    <t>Supply for Order 100036033, Item 7 cannot be changed 90001686 item 10 already exists</t>
  </si>
  <si>
    <t>101000000025164</t>
  </si>
  <si>
    <t>1000000920</t>
  </si>
  <si>
    <t>100036218</t>
  </si>
  <si>
    <t>GT1 Repair leaks main tank &amp; return line (100036218)</t>
  </si>
  <si>
    <t>Confirm isolations of GT1 (0010)</t>
  </si>
  <si>
    <t>10569848</t>
  </si>
  <si>
    <t>GLOVES,CHEM;L,355MM,BUTYL,ANSELL</t>
  </si>
  <si>
    <t>5300001022</t>
  </si>
  <si>
    <t>0000134750</t>
  </si>
  <si>
    <t>10458397</t>
  </si>
  <si>
    <t>GASKET SET;CHESTERTON 860MPG3MM</t>
  </si>
  <si>
    <t>100036320</t>
  </si>
  <si>
    <t>"Replace Stbd PA input station, no chime (100036320)</t>
  </si>
  <si>
    <t>PANEL,IS HAZARDOUS AREA ACCESS PANEL (AB50.03CCSG611440)</t>
  </si>
  <si>
    <t>Replace Stbd PA input station, no chime (0010)</t>
  </si>
  <si>
    <t>10473696</t>
  </si>
  <si>
    <t>PANEL,ACCESS,SPECTOR ACETS01/F/1/2/IS</t>
  </si>
  <si>
    <t>5300001058</t>
  </si>
  <si>
    <t>180014441</t>
  </si>
  <si>
    <t>0000134844</t>
  </si>
  <si>
    <t>Supply for Order 100036320, Item 1 cannot be changed 90003230 item 10 already exists</t>
  </si>
  <si>
    <t>101000000029564</t>
  </si>
  <si>
    <t>10048148</t>
  </si>
  <si>
    <t>TEE,TUBE;UN,0.5",SS316,GYROLOK 8TTT316</t>
  </si>
  <si>
    <t>5300001257</t>
  </si>
  <si>
    <t>180014451</t>
  </si>
  <si>
    <t>101000000029629</t>
  </si>
  <si>
    <t>10048156</t>
  </si>
  <si>
    <t>UNION,COMP,STR;GYRO 8U316</t>
  </si>
  <si>
    <t>101000000029650</t>
  </si>
  <si>
    <t>10462574</t>
  </si>
  <si>
    <t>FLANGE,THD;PRESSDYN FLANGEDN40CL15034NP&gt;</t>
  </si>
  <si>
    <t>101000000029457</t>
  </si>
  <si>
    <t>10431306</t>
  </si>
  <si>
    <t>TUBE;0.5",SS316,SMLS,PROCHEM T0127EASA</t>
  </si>
  <si>
    <t>101000000029657</t>
  </si>
  <si>
    <t>100036926</t>
  </si>
  <si>
    <t>Replace Portable nav light - replace (100036926)</t>
  </si>
  <si>
    <t>LIGHT,RISER,SOLAR POWERED (AB50.04LT612001)</t>
  </si>
  <si>
    <t>Test, Charge &amp; Store Portable Nav light (0010)</t>
  </si>
  <si>
    <t>70000051</t>
  </si>
  <si>
    <t>LANTERN; Navigation, Tideland Signal,SOL</t>
  </si>
  <si>
    <t>5300004666</t>
  </si>
  <si>
    <t>1000000345</t>
  </si>
  <si>
    <t>4500000170</t>
  </si>
  <si>
    <t>5000030881_2024_0001</t>
  </si>
  <si>
    <t>/180007418</t>
  </si>
  <si>
    <t>180010534</t>
  </si>
  <si>
    <t>0000135427</t>
  </si>
  <si>
    <t>Supply for Order 100036926, Item 3 cannot be changed 90002200 item 10 already exists</t>
  </si>
  <si>
    <t>101000000022818</t>
  </si>
  <si>
    <t>10058201</t>
  </si>
  <si>
    <t>STUDBOLT;0.625" X 100MM,A193 B8M CL2</t>
  </si>
  <si>
    <t>10058191</t>
  </si>
  <si>
    <t>STUDBOLT;0.500" X 65MM,A193 B8M CL2</t>
  </si>
  <si>
    <t>10206291</t>
  </si>
  <si>
    <t>GASKET;CNAF,20MM,CL150,1.5MM,FF,C4430</t>
  </si>
  <si>
    <t>5300006988</t>
  </si>
  <si>
    <t>Supply for Order 100037132, Item 2 cannot be changed 90003413 item 20 already exists</t>
  </si>
  <si>
    <t>70001064</t>
  </si>
  <si>
    <t>Gasket;DN80,RF,C4430,1.5mm, PN16</t>
  </si>
  <si>
    <t>ETA - 15 March - Procurement - Klinger.</t>
  </si>
  <si>
    <t>1000003314</t>
  </si>
  <si>
    <t>4500004020</t>
  </si>
  <si>
    <t>5000043154_2024_0001</t>
  </si>
  <si>
    <t>180011759/</t>
  </si>
  <si>
    <t>180013677</t>
  </si>
  <si>
    <t>Supply for Order 100037132, Item 9 cannot be changed 90003414 item 20 already exists</t>
  </si>
  <si>
    <t>101000000027934</t>
  </si>
  <si>
    <t>70001063</t>
  </si>
  <si>
    <t>D-WEL23-215-01/EH4530DX0007.0001 Spool 1</t>
  </si>
  <si>
    <t>ETA - ISSUE's - 8 May - Procurement - Legeneering.</t>
  </si>
  <si>
    <t>4500004845</t>
  </si>
  <si>
    <t>Supply for Order 100037132, Item 8 cannot be changed 90003414 item 10 already exists</t>
  </si>
  <si>
    <t>Supply for Order 100037132, Item 1 cannot be changed 90003413 item 10 already exists</t>
  </si>
  <si>
    <t>100037134</t>
  </si>
  <si>
    <t>Replace Aft FWP Transmitter Manifold (100037134)</t>
  </si>
  <si>
    <t>TX,A600001A,PRESS IPF SD (AB50.03PZT601421)</t>
  </si>
  <si>
    <t>Replace Tx &amp; Manifold.  Funct. test Trip (0010)</t>
  </si>
  <si>
    <t>10453728</t>
  </si>
  <si>
    <t>TX,PRESS;EMERSON 3051TG,0/2000KPA</t>
  </si>
  <si>
    <t>5300001504</t>
  </si>
  <si>
    <t>180008876</t>
  </si>
  <si>
    <t>0000135618</t>
  </si>
  <si>
    <t>Supply for Order 100037134, Item 1 cannot be changed 90001645 item 10 already exists</t>
  </si>
  <si>
    <t>101000000021090</t>
  </si>
  <si>
    <t>OKHAOLC</t>
  </si>
  <si>
    <t>100037136</t>
  </si>
  <si>
    <t>POOP - CDR-30137 - Blst &amp; Pnt Emrgcy Gen (100037136)</t>
  </si>
  <si>
    <t>LOOP,CORROSION,FLARE SYSTEM (AB50.03E14-GE01)</t>
  </si>
  <si>
    <t>Blast &amp; Paint Exhaust (Intertherm 751) (0010)</t>
  </si>
  <si>
    <t>10501084</t>
  </si>
  <si>
    <t>REPLACED BY 10607812</t>
  </si>
  <si>
    <t>0000135620</t>
  </si>
  <si>
    <t>99</t>
  </si>
  <si>
    <t>Legeneering Paint</t>
  </si>
  <si>
    <t>10501085</t>
  </si>
  <si>
    <t>REPLACED BY 10607813</t>
  </si>
  <si>
    <t>100037219</t>
  </si>
  <si>
    <t>MOD7 - HSE10 Replace Light Support T1018 (100037219)</t>
  </si>
  <si>
    <t>LIGHT,EMERG MOD 7 UPPER DECK (AB50.05LT400302W3213)</t>
  </si>
  <si>
    <t>Replace light bracket (0010)</t>
  </si>
  <si>
    <t>10586381</t>
  </si>
  <si>
    <t>BOLT ASY,HEX;M16X60MM,GDE 8.8,HDG,N+2W</t>
  </si>
  <si>
    <t>5300001513</t>
  </si>
  <si>
    <t>180014455</t>
  </si>
  <si>
    <t>0000135763</t>
  </si>
  <si>
    <t>Supply for Order 100037219, Item 4 cannot be changed 90003253 item 40 already exists</t>
  </si>
  <si>
    <t>101000000029550</t>
  </si>
  <si>
    <t>10616701</t>
  </si>
  <si>
    <t>Frame</t>
  </si>
  <si>
    <t>Supply for Order 100037219, Item 1 cannot be changed 90003253 item 10 already exists</t>
  </si>
  <si>
    <t>101000000023513</t>
  </si>
  <si>
    <t>10616702</t>
  </si>
  <si>
    <t>Cable Tray Support Bracket</t>
  </si>
  <si>
    <t>Supply for Order 100037219, Item 2 cannot be changed 90003253 item 20 already exists</t>
  </si>
  <si>
    <t>101000000029654</t>
  </si>
  <si>
    <t>10616668</t>
  </si>
  <si>
    <t>MYLAR Insulating Sleeve</t>
  </si>
  <si>
    <t>Supply for Order 100037219, Item 3 cannot be changed 90003253 item 30 already exists</t>
  </si>
  <si>
    <t>101000000029870</t>
  </si>
  <si>
    <t>10586963</t>
  </si>
  <si>
    <t>BOLT ASY,HEX;M12X50MM,GDE A4-70,N+2W</t>
  </si>
  <si>
    <t>Supply for Order 100037219, Item 6 cannot be changed 90003253 item 60 already exists</t>
  </si>
  <si>
    <t>101000000029552</t>
  </si>
  <si>
    <t>10586379</t>
  </si>
  <si>
    <t>BOLT ASY,HEX;M16X50MM,GDE 8.8,HDG,N+2W</t>
  </si>
  <si>
    <t>180013656</t>
  </si>
  <si>
    <t>Supply for Order 100037219, Item 5 cannot be changed 90003253 item 50 already exists</t>
  </si>
  <si>
    <t>101000000027604</t>
  </si>
  <si>
    <t>Supply for Order 100037513, Item 5 cannot be changed 90001695 item 10 already exists</t>
  </si>
  <si>
    <t>100037555</t>
  </si>
  <si>
    <t>MOD7 - Repl Spool CG-5130339 CDR-29137 (100037555)</t>
  </si>
  <si>
    <t>LOOP,CORROSION, DEHYDRATION (AB50.05B02-CG01)</t>
  </si>
  <si>
    <t>replace spool (0020)</t>
  </si>
  <si>
    <t>0000136067</t>
  </si>
  <si>
    <t>10616560</t>
  </si>
  <si>
    <t>130x75x6mm Insulation Pad, PTFE</t>
  </si>
  <si>
    <t>5300001594</t>
  </si>
  <si>
    <t>180014440</t>
  </si>
  <si>
    <t>Supply for Order 100037555, Item 8 cannot be changed 90003262 item 20 already exists</t>
  </si>
  <si>
    <t>101000000029621</t>
  </si>
  <si>
    <t>10616559</t>
  </si>
  <si>
    <t>EH2100XX1000.0048 Spool 1</t>
  </si>
  <si>
    <t>Supply for Order 100037555, Item 7 cannot be changed 90003262 item 10 already exists</t>
  </si>
  <si>
    <t>101000000029620</t>
  </si>
  <si>
    <t>100037559</t>
  </si>
  <si>
    <t>Repl Light Fitting MOD7 Cargo/D Port/S (100037559)</t>
  </si>
  <si>
    <t>LIGHT,FLUOR,JN414-5102 (AB50.05LT400102R7605)</t>
  </si>
  <si>
    <t>Replace light fitting (0010)</t>
  </si>
  <si>
    <t>10580017</t>
  </si>
  <si>
    <t>FIXTURE,LGT;LED,4FT,60W,EXE,CHALMIT</t>
  </si>
  <si>
    <t>0000136071</t>
  </si>
  <si>
    <t>OK. - AIR - RFT.</t>
  </si>
  <si>
    <t>5000041551_2024_0001</t>
  </si>
  <si>
    <t>180012111</t>
  </si>
  <si>
    <t>180012424</t>
  </si>
  <si>
    <t>Supply for Order 100037574, Item 53 cannot be changed 9000764 item 100 already exists</t>
  </si>
  <si>
    <t>101000000027096</t>
  </si>
  <si>
    <t>180012110</t>
  </si>
  <si>
    <t>OK. - Air Freight</t>
  </si>
  <si>
    <t>180012780</t>
  </si>
  <si>
    <t>101000000027880</t>
  </si>
  <si>
    <t>1000000987</t>
  </si>
  <si>
    <t>Shipped qty below requirement qty</t>
  </si>
  <si>
    <t>5000041570_2024_0001</t>
  </si>
  <si>
    <t>Supply for Order 100037574, Item 42 cannot be changed 9000764 item 20 already exists</t>
  </si>
  <si>
    <t>101000000027132</t>
  </si>
  <si>
    <t>5000041527_2024_0001</t>
  </si>
  <si>
    <t>Supply for Order 100037574, Item 57 cannot be changed 9000764 item 130 already exists</t>
  </si>
  <si>
    <t>101000000027099</t>
  </si>
  <si>
    <t>5000041526_2024_0001</t>
  </si>
  <si>
    <t>Supply for Order 100037574, Item 54 cannot be changed 9000764 item 110 already exists</t>
  </si>
  <si>
    <t>101000000027097</t>
  </si>
  <si>
    <t>5000041538_2024_0001</t>
  </si>
  <si>
    <t>Supply for Order 100037574, Item 56 cannot be changed 9000764 item 120 already exists</t>
  </si>
  <si>
    <t>101000000027098</t>
  </si>
  <si>
    <t>100037641</t>
  </si>
  <si>
    <t>MID Install secondary ret to nav lights (100037641)</t>
  </si>
  <si>
    <t>CRANE,MIDSHIP PS (AB50.05X790001)</t>
  </si>
  <si>
    <t>Install sec retention to nav lights alon (0030)</t>
  </si>
  <si>
    <t>10546632</t>
  </si>
  <si>
    <t>FERRULE;CRIMP,1.6MM,CU,NI PLTD</t>
  </si>
  <si>
    <t>5300001605</t>
  </si>
  <si>
    <t>0000136165</t>
  </si>
  <si>
    <t>Supply for Order 100037641, Item 3 cannot be changed 90003263 item 30 already exists</t>
  </si>
  <si>
    <t>10602811</t>
  </si>
  <si>
    <t>TOOL,CRIMP;ALLOY ST,600MM</t>
  </si>
  <si>
    <t>Supply for Order 100037641, Item 2 cannot be changed 90003263 item 20 already exists</t>
  </si>
  <si>
    <t>10509009</t>
  </si>
  <si>
    <t>ROPE,WIRE;316SS,7X7,1.6MMX500M,ROLL</t>
  </si>
  <si>
    <t>Supply for Order 100037641, Item 1 cannot be changed 90003263 item 10 already exists</t>
  </si>
  <si>
    <t>100037795</t>
  </si>
  <si>
    <t>CLASS Repl 4SWBT Draft Gauge Vlv (100037795)</t>
  </si>
  <si>
    <t>VALVE,CP850370B,WBT 4 SB,DRAFT GAUGE (AB50.03SP752429)</t>
  </si>
  <si>
    <t>Empty 4S WBT (0010)</t>
  </si>
  <si>
    <t>10245447</t>
  </si>
  <si>
    <t>GASKET;CNAF,JIS10K,80MM,1.5MM,FF,C4430</t>
  </si>
  <si>
    <t>OK PDC TO PICK.</t>
  </si>
  <si>
    <t>5300001629</t>
  </si>
  <si>
    <t>0000136296</t>
  </si>
  <si>
    <t>10439222</t>
  </si>
  <si>
    <t>VALVE,COMPL;SHIPHAM DM991209E</t>
  </si>
  <si>
    <t>180009376</t>
  </si>
  <si>
    <t>101000000021532</t>
  </si>
  <si>
    <t>10606651</t>
  </si>
  <si>
    <t>BOLT ASY;HEX,M16X65MM,CAD PLTD,ALLOY ST</t>
  </si>
  <si>
    <t>100037796</t>
  </si>
  <si>
    <t>CT2 - CLASS - Coating 2SCOT AN006 Pittng (100037796)</t>
  </si>
  <si>
    <t>TANK,CRUDE OIL STORAGE,NO 2 STBD (AB50.COT2-SB)</t>
  </si>
  <si>
    <t>Apply Belzona + Coatings (0040)</t>
  </si>
  <si>
    <t>5300007411</t>
  </si>
  <si>
    <t>180011888</t>
  </si>
  <si>
    <t>0000136297</t>
  </si>
  <si>
    <t>Supply for Order 100037796, Item 2 cannot be changed 90003751 item 10 already exists</t>
  </si>
  <si>
    <t>101000000026618</t>
  </si>
  <si>
    <t>101000000026621</t>
  </si>
  <si>
    <t>100037863</t>
  </si>
  <si>
    <t>OR - HSE10 Install Shelves T1054 (100037863)</t>
  </si>
  <si>
    <t>PKG EQ,PRODUCTION STORE (AB50.05A800021)</t>
  </si>
  <si>
    <t>install fabricated shelves (0020)</t>
  </si>
  <si>
    <t>10571577</t>
  </si>
  <si>
    <t>COMPOUND,HARD;BELZONA 1121SUPER XL-M,3KG</t>
  </si>
  <si>
    <t>5300001647</t>
  </si>
  <si>
    <t>180000802</t>
  </si>
  <si>
    <t>0000136344</t>
  </si>
  <si>
    <t>Supply for Order 100037863, Item 7 cannot be changed 90000023 item 10 already exists</t>
  </si>
  <si>
    <t>101000000013321</t>
  </si>
  <si>
    <t>1000000034</t>
  </si>
  <si>
    <t>180013683</t>
  </si>
  <si>
    <t>Supply for Order 100037863, Item 3 cannot be changed 90003266 item 30 already exists</t>
  </si>
  <si>
    <t>101000000027603</t>
  </si>
  <si>
    <t>10543313</t>
  </si>
  <si>
    <t>WASHER,FLAT;M10,CS,HDG</t>
  </si>
  <si>
    <t>Supply for Order 100037863, Item 6 cannot be changed 90003266 item 60 already exists</t>
  </si>
  <si>
    <t>101000000017434</t>
  </si>
  <si>
    <t>10586385</t>
  </si>
  <si>
    <t>BOLT ASY,HEX;M16X80MM,GDE 8.8,HDG,N+2W</t>
  </si>
  <si>
    <t>180014448</t>
  </si>
  <si>
    <t>Supply for Order 100037863, Item 4 cannot be changed 90003266 item 40 already exists</t>
  </si>
  <si>
    <t>101000000029656</t>
  </si>
  <si>
    <t>10616704</t>
  </si>
  <si>
    <t>DWG ITEM 1 - Shelf Frame</t>
  </si>
  <si>
    <t>Supply for Order 100037863, Item 1 cannot be changed 90003266 item 10 already exists</t>
  </si>
  <si>
    <t>101000000017396</t>
  </si>
  <si>
    <t>10616705</t>
  </si>
  <si>
    <t>DWG ITEM 2 - Mesh Shelf</t>
  </si>
  <si>
    <t>Supply for Order 100037863, Item 2 cannot be changed 90003266 item 20 already exists</t>
  </si>
  <si>
    <t>101000000017397</t>
  </si>
  <si>
    <t>10616675</t>
  </si>
  <si>
    <t>65RB 40mm LG Spacer, AS3679-300</t>
  </si>
  <si>
    <t>Supply for Order 100037863, Item 5 cannot be changed 90003266 item 50 already exists</t>
  </si>
  <si>
    <t>101000000017431</t>
  </si>
  <si>
    <t>100037864</t>
  </si>
  <si>
    <t>MOD7 - HSE10 Install Bump Protect T1024 (100037864)</t>
  </si>
  <si>
    <t>VE,GLYCOL CONTACTOR (AB50.05V130002)</t>
  </si>
  <si>
    <t>Install bump protection Mod7 (0020)</t>
  </si>
  <si>
    <t>10615685</t>
  </si>
  <si>
    <t>SHIMPACK</t>
  </si>
  <si>
    <t>5300001648</t>
  </si>
  <si>
    <t>0000136345</t>
  </si>
  <si>
    <t>Supply for Order 100037864, Item 5 cannot be changed 90003267 item 30 already exists</t>
  </si>
  <si>
    <t>101000000029561</t>
  </si>
  <si>
    <t>10615684</t>
  </si>
  <si>
    <t>Bump Protection Barrier</t>
  </si>
  <si>
    <t>Supply for Order 100037864, Item 4 cannot be changed 90003267 item 20 already exists</t>
  </si>
  <si>
    <t>101000000029560</t>
  </si>
  <si>
    <t>10586383</t>
  </si>
  <si>
    <t>BOLT ASY,HEX;M16X70MM,GDE 8.8,HDG,N+2W</t>
  </si>
  <si>
    <t>180014446</t>
  </si>
  <si>
    <t>Supply for Order 100037864, Item 3 cannot be changed 90003267 item 10 already exists</t>
  </si>
  <si>
    <t>101000000029551</t>
  </si>
  <si>
    <t>100037865</t>
  </si>
  <si>
    <t>D/W - HSE10 Install Handrail Supp T1011 (100037865)</t>
  </si>
  <si>
    <t>STRUC,TOPSIDES DIRTY WORKSHOP (AB50.05A800010)</t>
  </si>
  <si>
    <t>Install handrail clamps (0010)</t>
  </si>
  <si>
    <t>10615687</t>
  </si>
  <si>
    <t>A45-8 Kee Klamp Split Crossover HDG CS</t>
  </si>
  <si>
    <t>5300001649</t>
  </si>
  <si>
    <t>180014436</t>
  </si>
  <si>
    <t>0000136346</t>
  </si>
  <si>
    <t>Supply for Order 100037865, Item 2 cannot be changed 90003268 item 20 already exists</t>
  </si>
  <si>
    <t>101000000029566</t>
  </si>
  <si>
    <t>10615686</t>
  </si>
  <si>
    <t>DN40XS A106B 278mm with Ø48x6PL caps</t>
  </si>
  <si>
    <t>Supply for Order 100037865, Item 1 cannot be changed 90003268 item 10 already exists</t>
  </si>
  <si>
    <t>101000000029580</t>
  </si>
  <si>
    <t>100037866</t>
  </si>
  <si>
    <t>MIDSHIP LAYDOWN -HSE10 Install Gate TEGR (100037866)</t>
  </si>
  <si>
    <t>PUMP,GLYCOL (AB50.05P130010)</t>
  </si>
  <si>
    <t>Fab/Install new Kee-klamp gate support (0010)</t>
  </si>
  <si>
    <t>10442952</t>
  </si>
  <si>
    <t>SCREW,SET;HEX HD,M12 X 50MM,SS316L A4/80</t>
  </si>
  <si>
    <t>5300001650</t>
  </si>
  <si>
    <t>180014453</t>
  </si>
  <si>
    <t>0000136347</t>
  </si>
  <si>
    <t>Supply for Order 100037866, Item 9 cannot be changed 90003269 item 60 already exists</t>
  </si>
  <si>
    <t>101000000029454</t>
  </si>
  <si>
    <t>10418742</t>
  </si>
  <si>
    <t>PLUG;HANDRAIL,44X37X25MM,RBR</t>
  </si>
  <si>
    <t>ISSUE - Procurement -  Invntory.</t>
  </si>
  <si>
    <t>Supply for Order 100037866, Item 6 cannot be changed 90003269 item 30 already exists</t>
  </si>
  <si>
    <t>101000000024837</t>
  </si>
  <si>
    <t>10204779</t>
  </si>
  <si>
    <t>NUT,HEX,M12,ISO MTR,NYLOC,SS316</t>
  </si>
  <si>
    <t>Supply for Order 100037866, Item 8 cannot be changed 90003269 item 50 already exists</t>
  </si>
  <si>
    <t>101000000029456</t>
  </si>
  <si>
    <t>10418677</t>
  </si>
  <si>
    <t>ELBOW;HANDRAIL,90 DEG,KEE 158</t>
  </si>
  <si>
    <t>Supply for Order 100037866, Item 1 cannot be changed 90003269 item 10 already exists</t>
  </si>
  <si>
    <t>101000000029389</t>
  </si>
  <si>
    <t>10418735</t>
  </si>
  <si>
    <t>SCREW,CAP;PL,KEE 1008</t>
  </si>
  <si>
    <t>Supply for Order 100037866, Item 7 cannot be changed 90003269 item 40 already exists</t>
  </si>
  <si>
    <t>101000000029453</t>
  </si>
  <si>
    <t>10059423</t>
  </si>
  <si>
    <t>WASHER,FLAT;RND,12 X 37 X 3MM,SS316</t>
  </si>
  <si>
    <t>Supply for Order 100037866, Item 10 cannot be changed 90003269 item 70 already exists</t>
  </si>
  <si>
    <t>101000000029452</t>
  </si>
  <si>
    <t>10418929</t>
  </si>
  <si>
    <t>PIPE,DN40,48.3MM x 4MM x 3050MM LONG</t>
  </si>
  <si>
    <t>Supply for Order 100037866, Item 5 cannot be changed 90003269 item 20 already exists</t>
  </si>
  <si>
    <t>101000000025000</t>
  </si>
  <si>
    <t>101000000024834</t>
  </si>
  <si>
    <t>100038113</t>
  </si>
  <si>
    <t>ER - Repl Spool Steam Sys CDR-28781 (100038113)</t>
  </si>
  <si>
    <t>LOOP,CORROSION SW1 (AB50.03E10-SW1)</t>
  </si>
  <si>
    <t>Replace 25-SL-3750656-EXB3A-H (0020)</t>
  </si>
  <si>
    <t>70002402</t>
  </si>
  <si>
    <t>D-WEL23-202-01/EH0950DX0005.0001 Spool 1</t>
  </si>
  <si>
    <t>ETA - 6 April - Procurement - Legeneering.</t>
  </si>
  <si>
    <t>5300006460</t>
  </si>
  <si>
    <t>1000002375</t>
  </si>
  <si>
    <t>4500001467</t>
  </si>
  <si>
    <t>0000136617</t>
  </si>
  <si>
    <t>Supply for Order 100038113, Item 16 cannot be changed 90003390 item 10 already exists</t>
  </si>
  <si>
    <t>10484646</t>
  </si>
  <si>
    <t>GASKET,CNAF;JIS10K,25MM,3MM,FF,C4430</t>
  </si>
  <si>
    <t>ETA - 17 April - Procurement - Klinger.</t>
  </si>
  <si>
    <t>1000003365</t>
  </si>
  <si>
    <t>4500003833</t>
  </si>
  <si>
    <t>Supply for Order 100038113, Item 18 cannot be changed 90003391 item 10 already exists</t>
  </si>
  <si>
    <t>10458155</t>
  </si>
  <si>
    <t>GASKET;CNAF,JIS16K,40MM,3MM,FF,C4430</t>
  </si>
  <si>
    <t>ETA. - PROC. INV.</t>
  </si>
  <si>
    <t>Supply for Order 100038113, Item 19 cannot be changed 90003391 item 20 already exists</t>
  </si>
  <si>
    <t>70003078</t>
  </si>
  <si>
    <t>STUDBOLT;0.625" X 75MM,B7,BLK</t>
  </si>
  <si>
    <t>1000003451</t>
  </si>
  <si>
    <t>4500004016</t>
  </si>
  <si>
    <t>5000028512_2024_0001</t>
  </si>
  <si>
    <t>/180006872</t>
  </si>
  <si>
    <t>180008879</t>
  </si>
  <si>
    <t>Supply for Order 100038113, Item 22 cannot be changed 9000655 item 30 already exists</t>
  </si>
  <si>
    <t>101000000022052</t>
  </si>
  <si>
    <t>70002403</t>
  </si>
  <si>
    <t>D-WEL23-202-01/EH0950DX0005.0001 Spool 2</t>
  </si>
  <si>
    <t>Supply for Order 100038113, Item 17 cannot be changed 90003390 item 20 already exists</t>
  </si>
  <si>
    <t>70003079</t>
  </si>
  <si>
    <t>STUDBOLT;0.625" X 80MM,B7,BLK</t>
  </si>
  <si>
    <t>5000028495_2024_0001</t>
  </si>
  <si>
    <t>Supply for Order 100038113, Item 23 cannot be changed 9000655 item 40 already exists</t>
  </si>
  <si>
    <t>101000000022050</t>
  </si>
  <si>
    <t>100038184</t>
  </si>
  <si>
    <t>E/R - Repl Spool Steam Cond CDR-28783 (100038184)</t>
  </si>
  <si>
    <t>replace 15-SW-3750718-EXA1X-P (0030)</t>
  </si>
  <si>
    <t>70003316</t>
  </si>
  <si>
    <t>D-WEL23-203-01 Spool 2</t>
  </si>
  <si>
    <t>5300007229</t>
  </si>
  <si>
    <t>1000003771</t>
  </si>
  <si>
    <t>4500004437</t>
  </si>
  <si>
    <t>0000136688</t>
  </si>
  <si>
    <t>Supply for Order 100038184, Item 8 cannot be changed 90003427 item 20 already exists</t>
  </si>
  <si>
    <t>10422182</t>
  </si>
  <si>
    <t>U-BOLT;CLP,40MM,M10,BG181,BINDER 181005</t>
  </si>
  <si>
    <t>180014430</t>
  </si>
  <si>
    <t>Supply for Order 100038184, Item 6 cannot be changed 90003426 item 30 already exists</t>
  </si>
  <si>
    <t>101000000029741</t>
  </si>
  <si>
    <t>70003315</t>
  </si>
  <si>
    <t>D-WEL23-203-01 Spool 1</t>
  </si>
  <si>
    <t>Supply for Order 100038184, Item 7 cannot be changed 90003427 item 10 already exists</t>
  </si>
  <si>
    <t>10543114</t>
  </si>
  <si>
    <t>GASKET;SWCI,JIS 16K,15MM,C4430</t>
  </si>
  <si>
    <t>Supply for Order 100038184, Item 4 cannot be changed 90003426 item 10 already exists</t>
  </si>
  <si>
    <t>10515037</t>
  </si>
  <si>
    <t>GASKET,FLG;40MM,1.5MM,JIS 5K,FF,CNAF</t>
  </si>
  <si>
    <t>Supply for Order 100038184, Item 5 cannot be changed 90003426 item 20 already exists</t>
  </si>
  <si>
    <t>100038290</t>
  </si>
  <si>
    <t>Repl Motor &amp; Align FGC Condensate Pp-B (100038290)</t>
  </si>
  <si>
    <t>PUMP,FGC CONDENSATE B (AB50.05P041101B)</t>
  </si>
  <si>
    <t>Remove FGC B Cond Motor (0030)</t>
  </si>
  <si>
    <t>10468800</t>
  </si>
  <si>
    <t>MOTOR,AC;440V,2P,ABB M3GP132SMB2EXNAIIT3</t>
  </si>
  <si>
    <t>5300001696</t>
  </si>
  <si>
    <t>0000136822</t>
  </si>
  <si>
    <t>Supply for Order 100038290, Item 1 cannot be changed 90001649 item 10 already exists</t>
  </si>
  <si>
    <t>Install new FGC B Cond Motor (0050)</t>
  </si>
  <si>
    <t>70003475</t>
  </si>
  <si>
    <t>Toshiba Ex d IIC T4 Motor</t>
  </si>
  <si>
    <t>1000004218</t>
  </si>
  <si>
    <t>TOSHIBA INTERNATIONAL CORPORATION (30000272)</t>
  </si>
  <si>
    <t>4500005097</t>
  </si>
  <si>
    <t>Supply for Order 100038290, Item 2 cannot be changed 90003593 item 10 already exists</t>
  </si>
  <si>
    <t>100038291</t>
  </si>
  <si>
    <t>Replace Motor FGC Condensate Pp-A (100038291)</t>
  </si>
  <si>
    <t>PUMP,FGC CONDENSATE A (AB50.05P041101A)</t>
  </si>
  <si>
    <t>Remove/Replace Motor with new (0030)</t>
  </si>
  <si>
    <t>5300007421</t>
  </si>
  <si>
    <t>1000004167</t>
  </si>
  <si>
    <t>0000136823</t>
  </si>
  <si>
    <t>Supply for Order 100038291, Item 3 cannot be changed 90003598 item 10 already exists</t>
  </si>
  <si>
    <t>OK, - OLC.</t>
  </si>
  <si>
    <t>24OKCO19</t>
  </si>
  <si>
    <t>100038602</t>
  </si>
  <si>
    <t>Overhaul P/Water Pp (100038602)</t>
  </si>
  <si>
    <t>PUMP,PROD WTR A (AB50.05P450001A)</t>
  </si>
  <si>
    <t>ELECTRICAL ISOLATE AU05.05P450001A (0010)</t>
  </si>
  <si>
    <t>0000137106</t>
  </si>
  <si>
    <t>10017194</t>
  </si>
  <si>
    <t>BEARING,BALL,RAD,65 X 140 X 33MM THK,C3</t>
  </si>
  <si>
    <t>Supply for Order 100038738, Item 6 cannot be changed 9000170 item 40 already exists</t>
  </si>
  <si>
    <t>100038739</t>
  </si>
  <si>
    <t>Replace HPU level sight glass (100038739)</t>
  </si>
  <si>
    <t>GAUGE,X790001-AMD2023, LEVEL (AB50.05X790001-YMD8790)</t>
  </si>
  <si>
    <t>Replace hyd tank level sight glass - aft (0010)</t>
  </si>
  <si>
    <t>10605994</t>
  </si>
  <si>
    <t>GAUGE,MEASURE;LIQ LEV,APPLETON YMD8790</t>
  </si>
  <si>
    <t>5300001746</t>
  </si>
  <si>
    <t>0000137260</t>
  </si>
  <si>
    <t>Supply for Order 100038739, Item 4 cannot be changed 90003273 item 20 already exists</t>
  </si>
  <si>
    <t>Supply for Order 100038739, Item 2 cannot be changed 90003273 item 10 already exists</t>
  </si>
  <si>
    <t>10241131</t>
  </si>
  <si>
    <t>PAD;ABSORBENT,OIL/FUEL,SPILL,100/PK</t>
  </si>
  <si>
    <t>100038807</t>
  </si>
  <si>
    <t>MOC110643 EGC2 Upgrade ASV Act Stem (100038807)</t>
  </si>
  <si>
    <t>VALVE,FIC042503,ANTI-SURGE CTRL (AB50.05FCV042503)</t>
  </si>
  <si>
    <t>INSTALL NEW COMPONENTS IN 05FCV042508 (0090)</t>
  </si>
  <si>
    <t>10605252</t>
  </si>
  <si>
    <t>CONN ASY,STEM;SS316,FISHER 18A1672F032</t>
  </si>
  <si>
    <t>5300001756</t>
  </si>
  <si>
    <t>180014438</t>
  </si>
  <si>
    <t>0000137308</t>
  </si>
  <si>
    <t>Supply for Order 100038807, Item 8 cannot be changed 90003277 item 20 already exists</t>
  </si>
  <si>
    <t>101000000029565</t>
  </si>
  <si>
    <t>10605250</t>
  </si>
  <si>
    <t>STEM,VV;ACT,SS316,FISHER 1V9656F0012</t>
  </si>
  <si>
    <t>180014459</t>
  </si>
  <si>
    <t>Supply for Order 100038807, Item 2 cannot be changed 90003276 item 10 already exists</t>
  </si>
  <si>
    <t>101000000029553</t>
  </si>
  <si>
    <t>10605253</t>
  </si>
  <si>
    <t>CONN ASY,STEM;SS316,FISHER 18A1685X022</t>
  </si>
  <si>
    <t>Supply for Order 100038807, Item 3 cannot be changed 90003276 item 20 already exists</t>
  </si>
  <si>
    <t>101000000029554</t>
  </si>
  <si>
    <t>10605207</t>
  </si>
  <si>
    <t>STEM,VV;ACT,SS316,FISHER 1E8324X0012</t>
  </si>
  <si>
    <t>Supply for Order 100038807, Item 7 cannot be changed 90003277 item 10 already exists</t>
  </si>
  <si>
    <t>101000000029558</t>
  </si>
  <si>
    <t>10021822</t>
  </si>
  <si>
    <t>DIAPHRAGM,ACT;FISHER 2N126902202</t>
  </si>
  <si>
    <t>10605255</t>
  </si>
  <si>
    <t>SCREW,ADJ;ACT,FISHER 1N1297X0062</t>
  </si>
  <si>
    <t>Supply for Order 100038807, Item 4 cannot be changed 90003276 item 30 already exists</t>
  </si>
  <si>
    <t>101000000029555</t>
  </si>
  <si>
    <t>10021820</t>
  </si>
  <si>
    <t>DIAPHRAGM,ACT;NTRL,FISHER 2E859702202</t>
  </si>
  <si>
    <t>100038880</t>
  </si>
  <si>
    <t>CT2 - 2WBT STBD FWD Ramp Blast &amp; Replace (100038880)</t>
  </si>
  <si>
    <t>STRUC,VESSEL DECKING (AB50.03DECK01)</t>
  </si>
  <si>
    <t>Apply Belzona to Ramp Edges (0060)</t>
  </si>
  <si>
    <t>5300005825</t>
  </si>
  <si>
    <t>180006920</t>
  </si>
  <si>
    <t>0000137381</t>
  </si>
  <si>
    <t>Supply for Order 100038880, Item 8 cannot be changed 90001902 item 10 already exists</t>
  </si>
  <si>
    <t>101000000019918</t>
  </si>
  <si>
    <t>Apply Coatings to Ramp (0070)</t>
  </si>
  <si>
    <t>10233767</t>
  </si>
  <si>
    <t>ADHESIVE;WHT,SIKAFLEX 252,CART 300ML</t>
  </si>
  <si>
    <t>100038883</t>
  </si>
  <si>
    <t>CT4 - 4WBT PORT AFT Ramp Blast &amp; Replace (100038883)</t>
  </si>
  <si>
    <t>0000137384</t>
  </si>
  <si>
    <t>5300005828</t>
  </si>
  <si>
    <t>180006413</t>
  </si>
  <si>
    <t>Supply for Order 100038883, Item 7 cannot be changed 90001118 item 10 already exists</t>
  </si>
  <si>
    <t>101000000020358</t>
  </si>
  <si>
    <t>101000000019911</t>
  </si>
  <si>
    <t>1000000172</t>
  </si>
  <si>
    <t>100038887</t>
  </si>
  <si>
    <t>CT2 - 2COT PORT X-Over Ramp Blst&amp;Replace (100038887)</t>
  </si>
  <si>
    <t>5300005837</t>
  </si>
  <si>
    <t>180006930</t>
  </si>
  <si>
    <t>0000137388</t>
  </si>
  <si>
    <t>Supply for Order 100038887, Item 8 cannot be changed 90001906 item 10 already exists</t>
  </si>
  <si>
    <t>101000000019932</t>
  </si>
  <si>
    <t>100038888</t>
  </si>
  <si>
    <t>CT2 - 2COT STBD X-Over Ramp Blst&amp;Replace (100038888)</t>
  </si>
  <si>
    <t>5300005838</t>
  </si>
  <si>
    <t>180006929</t>
  </si>
  <si>
    <t>0000137389</t>
  </si>
  <si>
    <t>Supply for Order 100038888, Item 7 cannot be changed 90001907 item 10 already exists</t>
  </si>
  <si>
    <t>101000000019933</t>
  </si>
  <si>
    <t>100038890</t>
  </si>
  <si>
    <t>CT4 - 4WBT PORT FWD Ramp Blast &amp; Replace (100038890)</t>
  </si>
  <si>
    <t>0000137391</t>
  </si>
  <si>
    <t>5300005845</t>
  </si>
  <si>
    <t>180006396</t>
  </si>
  <si>
    <t>Supply for Order 100038890, Item 7 cannot be changed 90001120 item 10 already exists</t>
  </si>
  <si>
    <t>101000000019916</t>
  </si>
  <si>
    <t>100038891</t>
  </si>
  <si>
    <t>CT5 - 5COT PORT X-Over Ramp Blst&amp;Replace (100038891)</t>
  </si>
  <si>
    <t>0000137392</t>
  </si>
  <si>
    <t>5300005846</t>
  </si>
  <si>
    <t>180006932</t>
  </si>
  <si>
    <t>Supply for Order 100038891, Item 8 cannot be changed 90001121 item 10 already exists</t>
  </si>
  <si>
    <t>101000000019807</t>
  </si>
  <si>
    <t>100038989</t>
  </si>
  <si>
    <t>RTM - Refurbish Gas Detector Brackets (100038989)</t>
  </si>
  <si>
    <t>DET,FZ0445,GAS IR LOS RECEIVER (AB50.0445GRX871002)</t>
  </si>
  <si>
    <t>Hand Prep &amp; Paint (0010)</t>
  </si>
  <si>
    <t>10440803</t>
  </si>
  <si>
    <t>BLADE,SAW;254MM,CENGAR MB250</t>
  </si>
  <si>
    <t>ETS. - Procurement.</t>
  </si>
  <si>
    <t>0000137493</t>
  </si>
  <si>
    <t>ALLEY-FLR-1 13/12</t>
  </si>
  <si>
    <t>100039000</t>
  </si>
  <si>
    <t>Paint Prod/W Pump-B Base (100039000)</t>
  </si>
  <si>
    <t>MOTOR,P450001B,PROD WTR PUMP DRIVER (AB50.05PM450001B)</t>
  </si>
  <si>
    <t>PMIC Isolations (0010)</t>
  </si>
  <si>
    <t>10062327</t>
  </si>
  <si>
    <t>TAPE;COR INH,50MM,10MRL,DENSO 600050</t>
  </si>
  <si>
    <t>0000137452</t>
  </si>
  <si>
    <t>100039045</t>
  </si>
  <si>
    <t>ER - Repl Spool LP Steam Sys CDR-28782 (100039045)</t>
  </si>
  <si>
    <t>LOOP,CORROSION SL1 (AB50.03E10-SL1)</t>
  </si>
  <si>
    <t>10507576</t>
  </si>
  <si>
    <t>GASKET;SWCI,JIS 16K,15MM,316L/GR/316</t>
  </si>
  <si>
    <t>ETA. - Procurement - Inventory.</t>
  </si>
  <si>
    <t>5300005852</t>
  </si>
  <si>
    <t>0000137519</t>
  </si>
  <si>
    <t>Supply for Order 100039045, Item 3 cannot be changed 90003375 item 20 already exists</t>
  </si>
  <si>
    <t>70001493</t>
  </si>
  <si>
    <t>D-WEL23-200-01/EH0950DX0004.0001 Spool 1</t>
  </si>
  <si>
    <t>ETA - 8 April - *(49 Day Lead)* - Procurement - Legeneering.</t>
  </si>
  <si>
    <t>1000001607</t>
  </si>
  <si>
    <t>Supply for Order 100039045, Item 4 cannot be changed 90003376 item 10 already exists</t>
  </si>
  <si>
    <t>10058453</t>
  </si>
  <si>
    <t>STUDBOLT;0.500" X 65MM,B7,BLK</t>
  </si>
  <si>
    <t>Supply for Order 100039045, Item 2 cannot be changed 90003375 item 10 already exists</t>
  </si>
  <si>
    <t>101000000018400</t>
  </si>
  <si>
    <t>100039046</t>
  </si>
  <si>
    <t>E/R - Repl 3x LP Steam Spools CDR-27187 (100039046)</t>
  </si>
  <si>
    <t>Repl 3x LP Steam DN80 Spools (0020)</t>
  </si>
  <si>
    <t>0000137520</t>
  </si>
  <si>
    <t>70002319</t>
  </si>
  <si>
    <t>D-WEL23-201-03/EH0950DX0008.0001 Spool 1</t>
  </si>
  <si>
    <t>5300006461</t>
  </si>
  <si>
    <t>1000002389</t>
  </si>
  <si>
    <t>Supply for Order 100039046, Item 9 cannot be changed 90003392 item 30 already exists</t>
  </si>
  <si>
    <t>10058879</t>
  </si>
  <si>
    <t>STUDBOLT;0.625"X100MM,B7,CAD+XYLAN</t>
  </si>
  <si>
    <t>70002317</t>
  </si>
  <si>
    <t>D-WEL23-201-01/EH0950DX0006.0001 Spool 1</t>
  </si>
  <si>
    <t>Supply for Order 100039046, Item 7 cannot be changed 90003392 item 10 already exists</t>
  </si>
  <si>
    <t>70002318</t>
  </si>
  <si>
    <t>D-WEL23-201-02/EH0950DX0007.0001 Spool 1</t>
  </si>
  <si>
    <t>Supply for Order 100039046, Item 8 cannot be changed 90003392 item 20 already exists</t>
  </si>
  <si>
    <t>100039544</t>
  </si>
  <si>
    <t>0002</t>
  </si>
  <si>
    <t>Replace GT1 external exhaust bellows (100039544)</t>
  </si>
  <si>
    <t>ISOLATE GT1 PACKAGE (0010)</t>
  </si>
  <si>
    <t>10605188</t>
  </si>
  <si>
    <t>WASHER,FLAT;0.5",SOLAR 1010476</t>
  </si>
  <si>
    <t>5300002004</t>
  </si>
  <si>
    <t>0000138045</t>
  </si>
  <si>
    <t>GT1</t>
  </si>
  <si>
    <t>10605423</t>
  </si>
  <si>
    <t>SET,BLANKET;EXH BELLOWS,SOLAR 2002220100</t>
  </si>
  <si>
    <t>10601256</t>
  </si>
  <si>
    <t>TAPE,DROP WARP;50FT,SOLAR 1102786</t>
  </si>
  <si>
    <t>10605323</t>
  </si>
  <si>
    <t>BOLT,HEX HD;0.5"X3.00",SOLAR 1113905</t>
  </si>
  <si>
    <t>10243755</t>
  </si>
  <si>
    <t>NUT,LK;SOLAR 903112C1</t>
  </si>
  <si>
    <t>10605184</t>
  </si>
  <si>
    <t>BELLOWS,ASSY;EXH,SOLAR 2002217300</t>
  </si>
  <si>
    <t>10601253</t>
  </si>
  <si>
    <t>NUT,HEX;0.5",13UNC,8M,SOLAR 964684C1</t>
  </si>
  <si>
    <t>10062849</t>
  </si>
  <si>
    <t>COMPOUND,ANTI-CORROSION;HENKEL 209758</t>
  </si>
  <si>
    <t>10584159</t>
  </si>
  <si>
    <t>WASHER,LK;SPLIT,0.5",SOLAR 964686C1</t>
  </si>
  <si>
    <t>100039936</t>
  </si>
  <si>
    <t>CLASS Replace ER Draft Gauge Vlv Potenti (100039936)</t>
  </si>
  <si>
    <t>VALVE,CP850370C,ENG ROOM HYD HAND VALVE (AB50.03SP752427)</t>
  </si>
  <si>
    <t>ROV Scope Awareness (0010)</t>
  </si>
  <si>
    <t>0216 - Gr'd -STO5000014700</t>
  </si>
  <si>
    <t>5300002106</t>
  </si>
  <si>
    <t>0000138437</t>
  </si>
  <si>
    <t>Supply for Order 100039936, Item 1 cannot be changed 90003285 item 10 already exists</t>
  </si>
  <si>
    <t>180014447</t>
  </si>
  <si>
    <t>Supply for Order 100039936, Item 2 cannot be changed 90003285 item 20 already exists</t>
  </si>
  <si>
    <t>101000000029623</t>
  </si>
  <si>
    <t>Supply for Order 100039936, Item 3 cannot be changed 90003285 item 30 already exists</t>
  </si>
  <si>
    <t>101000000029927</t>
  </si>
  <si>
    <t>100040126</t>
  </si>
  <si>
    <t>Replace SAS Vessel 04BDV621081 (100040126)</t>
  </si>
  <si>
    <t>VALVE,BLOWDOWN,TEST SEP PROD FLUIDS (AB50.04BDV621081)</t>
  </si>
  <si>
    <t>REMOVE/REPLACE SAS VESSEL (0010)</t>
  </si>
  <si>
    <t>10433043</t>
  </si>
  <si>
    <t>BOLT ASY,HEX HD;WITH NUT+WSH,M14X55MM</t>
  </si>
  <si>
    <t>5300002155</t>
  </si>
  <si>
    <t>180007214</t>
  </si>
  <si>
    <t>0000138627</t>
  </si>
  <si>
    <t>Supply for Order 100040126, Item 2 cannot be changed 90001655 item 20 already exists</t>
  </si>
  <si>
    <t>101000000020948</t>
  </si>
  <si>
    <t>Supply for Order 100040126, Item 1 cannot be changed 90001655 item 10 already exists</t>
  </si>
  <si>
    <t>101000000020946</t>
  </si>
  <si>
    <t>100040991</t>
  </si>
  <si>
    <t>RA - HSE10 Install Bracket &amp; Cable Tray (100040991)</t>
  </si>
  <si>
    <t>TURRET,ELECTRICAL SWIVEL (AB50.04V098103)</t>
  </si>
  <si>
    <t>Install bracket &amp; cable tray (0030)</t>
  </si>
  <si>
    <t>ETA. - Procurement.</t>
  </si>
  <si>
    <t>5300000284</t>
  </si>
  <si>
    <t>0000139525</t>
  </si>
  <si>
    <t>Supply for Order 100040991, Item 1 cannot be changed 90003199 item 10 already exists</t>
  </si>
  <si>
    <t>10058034</t>
  </si>
  <si>
    <t>BOLT ASY;HEX HD,M10X40MM,SS316L,A480</t>
  </si>
  <si>
    <t>180014437</t>
  </si>
  <si>
    <t>Supply for Order 100040991, Item 3 cannot be changed 90003199 item 20 already exists</t>
  </si>
  <si>
    <t>101000000029567</t>
  </si>
  <si>
    <t>100043119</t>
  </si>
  <si>
    <t>D - Replace EGC2 PDT Isol Valves (100043119)</t>
  </si>
  <si>
    <t>VALVE,PDT460520,MAN ISOL (AB50.05MV460127)</t>
  </si>
  <si>
    <t>Replace EGC2 PDT Isol Valves (0020)</t>
  </si>
  <si>
    <t>0000141703</t>
  </si>
  <si>
    <t>10446530</t>
  </si>
  <si>
    <t>VALVE,GATE;1.500",VALVITALIA 40GA0101T</t>
  </si>
  <si>
    <t>5300001154</t>
  </si>
  <si>
    <t>180014420</t>
  </si>
  <si>
    <t>Supply for Order 100043119, Item 3 cannot be changed 90003237 item 10 already exists</t>
  </si>
  <si>
    <t>101000000029362</t>
  </si>
  <si>
    <t>Supply for Order 100043119, Item 4 cannot be changed 90003237 item 20 already exists</t>
  </si>
  <si>
    <t>101000000025271</t>
  </si>
  <si>
    <t>100044230</t>
  </si>
  <si>
    <t>FP8 Replace 5x EGC2 Monoflanges (100044230)</t>
  </si>
  <si>
    <t>VALVE,FT042508,MAN ISOL (AB50.05MV042445)</t>
  </si>
  <si>
    <t>Replace Monoflange EGC 2 x 5 (0010)</t>
  </si>
  <si>
    <t>10485935</t>
  </si>
  <si>
    <t>VALVE,MONOFLG,50MM,CL1500,FLG,DSS,D15M8T</t>
  </si>
  <si>
    <t>ETA - 1X - Procurement.?</t>
  </si>
  <si>
    <t>0000142782</t>
  </si>
  <si>
    <t>10227715</t>
  </si>
  <si>
    <t>VALVE;MONOFLG,15MM,CL600,SS,S6M1L</t>
  </si>
  <si>
    <t>10058892</t>
  </si>
  <si>
    <t>STUDBOLT;0.750"X120MM,B7,CAD+XYLAN</t>
  </si>
  <si>
    <t>10485937</t>
  </si>
  <si>
    <t>VALVE,MONOFLG;50MM,CL1500,HAST,H15M8</t>
  </si>
  <si>
    <t>5300002304</t>
  </si>
  <si>
    <t>Supply for Order 100044230, Item 11 cannot be changed 90003291 item 10 already exists</t>
  </si>
  <si>
    <t>10058907</t>
  </si>
  <si>
    <t>STUDBOLT;0.875"X170MM,B7,CAD+XYLAN</t>
  </si>
  <si>
    <t>100046259</t>
  </si>
  <si>
    <t>"Replace monoflange @ 05MV042441, EGC2" (100046259)</t>
  </si>
  <si>
    <t>VALVE,05MV042441,MAN ISOL (AB50.05MV042441)</t>
  </si>
  <si>
    <t>Install Valve (0030)</t>
  </si>
  <si>
    <t>0000144760</t>
  </si>
  <si>
    <t>100072233</t>
  </si>
  <si>
    <t>Replace magnetic compass lamp holder (100072233)</t>
  </si>
  <si>
    <t>NAVAID,MAGNETIC COMPASS (AB50.03CEMC612822)</t>
  </si>
  <si>
    <t>Replace mag compass lamp holder &amp; Test (0010)</t>
  </si>
  <si>
    <t>11400347</t>
  </si>
  <si>
    <t>HOLDER,LAMP;75W,125V,MULTICOMPPRO CB25</t>
  </si>
  <si>
    <t>5300006296</t>
  </si>
  <si>
    <t>1000002197</t>
  </si>
  <si>
    <t>4500006027</t>
  </si>
  <si>
    <t>5000047659_2024_0001</t>
  </si>
  <si>
    <t>/180013463</t>
  </si>
  <si>
    <t>0000216769</t>
  </si>
  <si>
    <t>Supply for Order 100072233, Item 1 cannot be changed 90003385 item 10 already exists</t>
  </si>
  <si>
    <t>101000000030058</t>
  </si>
  <si>
    <t>INSP</t>
  </si>
  <si>
    <t>100072584</t>
  </si>
  <si>
    <t>Re-inspect Wrap COT4P CDR-17778 (100072584)</t>
  </si>
  <si>
    <t>SWING HC HEADER SPADES (0090)</t>
  </si>
  <si>
    <t>10058077</t>
  </si>
  <si>
    <t>BOLT ASY,HEX HD;WITH NUT,1.125"X100MM</t>
  </si>
  <si>
    <t>5300006987</t>
  </si>
  <si>
    <t>0000218511</t>
  </si>
  <si>
    <t>Supply for Order 100072584, Item 25 cannot be changed 90003409 item 20 already exists</t>
  </si>
  <si>
    <t>MECHANICAL DEISOLATE COTS (0230)</t>
  </si>
  <si>
    <t>10204117</t>
  </si>
  <si>
    <t>GASKET,FLG;125MM,1.5MM THK,CNAF,CL150</t>
  </si>
  <si>
    <t>Supply for Order 100072584, Item 41 cannot be changed 90003412 item 10 already exists</t>
  </si>
  <si>
    <t>SWING COW SPADES (0120)</t>
  </si>
  <si>
    <t>10058893</t>
  </si>
  <si>
    <t>STUDBOLT;0.750"X125MM,B7,CAD+XYLAN</t>
  </si>
  <si>
    <t>Supply for Order 100072584, Item 39 cannot be changed 90003411 item 20 already exists</t>
  </si>
  <si>
    <t>SWING IG HEADER SPADES (0100)</t>
  </si>
  <si>
    <t>10503901</t>
  </si>
  <si>
    <t>SCREW,SET;HEX,HVY,7/8" X 120MM,A193,B7</t>
  </si>
  <si>
    <t>180014428</t>
  </si>
  <si>
    <t>Supply for Order 100072584, Item 28 cannot be changed 90003410 item 10 already exists</t>
  </si>
  <si>
    <t>101000000029459</t>
  </si>
  <si>
    <t>10204124</t>
  </si>
  <si>
    <t>GASKET;450MM,CNAF,RF,KLINGER 864431171</t>
  </si>
  <si>
    <t>SWING PURGE HEADER SPADES (0110)</t>
  </si>
  <si>
    <t>10058535</t>
  </si>
  <si>
    <t>STUDBOLT;1.000"X 165MM,B7,CAD+XYLAN</t>
  </si>
  <si>
    <t>Supply for Order 100072584, Item 29 cannot be changed 90003411 item 10 already exists</t>
  </si>
  <si>
    <t>SWING LOAD HEADER SPADES (0080)</t>
  </si>
  <si>
    <t>10208071</t>
  </si>
  <si>
    <t>STUDBOLT;0.875"X160MM,B7,CAD+XYLAN</t>
  </si>
  <si>
    <t>180010548</t>
  </si>
  <si>
    <t>Supply for Order 100072584, Item 24 cannot be changed 9000393 item 10 already exists</t>
  </si>
  <si>
    <t>101000000024053</t>
  </si>
  <si>
    <t>10205993</t>
  </si>
  <si>
    <t>GASKET;400MM,406MM,FF,KLINGER 864434161</t>
  </si>
  <si>
    <t>Supply for Order 100072584, Item 40 cannot be changed 90003411 item 30 already exists</t>
  </si>
  <si>
    <t>10205990</t>
  </si>
  <si>
    <t>GASKET;250MM,273MM,FF,KLINGER 864434131</t>
  </si>
  <si>
    <t>ENG05</t>
  </si>
  <si>
    <t>100072801</t>
  </si>
  <si>
    <t>Replace MDO B purifier water hose (100072801)</t>
  </si>
  <si>
    <t>PKG EQ,MDO PURIFIER B (AB50.03A443001B)</t>
  </si>
  <si>
    <t>Replace MDO B purifier water hose (0010)</t>
  </si>
  <si>
    <t>10493451</t>
  </si>
  <si>
    <t>HOSE ASY,CW;13.6MM,AFLEX HYPERLINESB</t>
  </si>
  <si>
    <t>5300006327</t>
  </si>
  <si>
    <t>0000219434</t>
  </si>
  <si>
    <t>Supply for Order 100072801, Item 1 cannot be changed 90002710 item 10 already exists</t>
  </si>
  <si>
    <t>100072934</t>
  </si>
  <si>
    <t>GT1 Install Terminal Covers (100072934)</t>
  </si>
  <si>
    <t>Install Cover Over Exposed Terminals (0020)</t>
  </si>
  <si>
    <t>70004675</t>
  </si>
  <si>
    <t>KIT,INSTL,1-BAY METR/SW SHOCK</t>
  </si>
  <si>
    <t>5300008210</t>
  </si>
  <si>
    <t>1000006539</t>
  </si>
  <si>
    <t>4500008307</t>
  </si>
  <si>
    <t>0000219896</t>
  </si>
  <si>
    <t>Supply for Order 100072934, Item 2 cannot be changed – 4500008307 already exists</t>
  </si>
  <si>
    <t>OK. - STAGE 2023.</t>
  </si>
  <si>
    <t>100075531</t>
  </si>
  <si>
    <t>Replace Linear Winch HPU Impulse Lines (100075531)</t>
  </si>
  <si>
    <t>PKG EQ,LINEAR WINCH PACKAGE (AB50.04WM790001)</t>
  </si>
  <si>
    <t>Replace Linear Winch HPU Impulse Lines (0010)</t>
  </si>
  <si>
    <t>70004852</t>
  </si>
  <si>
    <t>Linear Winch 630 Bar Test Lines 2000mm</t>
  </si>
  <si>
    <t>5300008427</t>
  </si>
  <si>
    <t>1000007062</t>
  </si>
  <si>
    <t>HYDRAULIC ENERGY AUST PTY LTD (30002606)</t>
  </si>
  <si>
    <t>4500008855</t>
  </si>
  <si>
    <t>0000228982</t>
  </si>
  <si>
    <t>Supply for Order 100075531, Item 4 cannot be changed – 4500008855 already exists</t>
  </si>
  <si>
    <t>70004851</t>
  </si>
  <si>
    <t>Linear Winch 630 Bar Test Lines 1500mm</t>
  </si>
  <si>
    <t>Supply for Order 100075531, Item 3 cannot be changed – 4500008855 already exists</t>
  </si>
  <si>
    <t>OPS</t>
  </si>
  <si>
    <t>200056909</t>
  </si>
  <si>
    <t>3W BIOCIDE DOSING OF COOLING MEDIUM (200056909)</t>
  </si>
  <si>
    <t>EDUCTOR,CHEM TREATMENT (AB50.05SP460042)</t>
  </si>
  <si>
    <t>BIOCIDE DOSE OF COOLING MEDIUM (0010)</t>
  </si>
  <si>
    <t>10452835</t>
  </si>
  <si>
    <t>BIOCIDE;25L,CHAMPIONX BIOC77352A11R</t>
  </si>
  <si>
    <t>0000091197</t>
  </si>
  <si>
    <t>200057510</t>
  </si>
  <si>
    <t>3W BIOCIDE DOSING OF COOLING MEDIUM (200057510)</t>
  </si>
  <si>
    <t>OK. - CAMPAIGN PICK PDC.</t>
  </si>
  <si>
    <t>0000091798</t>
  </si>
  <si>
    <t>200061999</t>
  </si>
  <si>
    <t>6M SOLAR MARS 100 MECH &amp; ELEC SERV/INSP (200061999)</t>
  </si>
  <si>
    <t>SERVICE &amp; INSPECT SOLAR TURBINE (0040)</t>
  </si>
  <si>
    <t>10006659</t>
  </si>
  <si>
    <t>PLUG,SPARK;SOLAR 903316C1</t>
  </si>
  <si>
    <t>0000096341</t>
  </si>
  <si>
    <t>10576543</t>
  </si>
  <si>
    <t>INHIBITOR,CORROSION;COR BON D5010NS,12OZ</t>
  </si>
  <si>
    <t>5300003081</t>
  </si>
  <si>
    <t>10209468</t>
  </si>
  <si>
    <t>GASKET;SS,SOLAR 304649100</t>
  </si>
  <si>
    <t>10482346</t>
  </si>
  <si>
    <t>SEAL,METALLIC;12X18MM,SOLAR 912740C1</t>
  </si>
  <si>
    <t>10402509</t>
  </si>
  <si>
    <t>CLEANER,COMPRESSOR,TURB,DRM/25L,ZOK 27</t>
  </si>
  <si>
    <t>10424330</t>
  </si>
  <si>
    <t>FILTER KIT,ELEM,LUBE OIL;SOLAR 10647286</t>
  </si>
  <si>
    <t>10006856</t>
  </si>
  <si>
    <t>O-RING;TURB,BS228,SOLAR 912642C1</t>
  </si>
  <si>
    <t>10006930</t>
  </si>
  <si>
    <t>GASKET;CU,SOLAR 1739421</t>
  </si>
  <si>
    <t>200064912</t>
  </si>
  <si>
    <t>1Y LUBE OIL PURIFIER OVERHAUL B (200064912)</t>
  </si>
  <si>
    <t>PKG EQ,LO PURIFIER B (AB50.03A755890)</t>
  </si>
  <si>
    <t>ISOLATIONS OF LUBE OIL PURIFIER (0020)</t>
  </si>
  <si>
    <t>10438563</t>
  </si>
  <si>
    <t>NOZZLE;LAVAL 54233604</t>
  </si>
  <si>
    <t>0000099214</t>
  </si>
  <si>
    <t>10438413</t>
  </si>
  <si>
    <t>PLATE,ELS;LAVAL 6057100</t>
  </si>
  <si>
    <t>10453016</t>
  </si>
  <si>
    <t>OIL,GEAR,SHELL OMALA S2 GX 320,20L</t>
  </si>
  <si>
    <t>200064964</t>
  </si>
  <si>
    <t>7Y CALIBRATE RV DISPOSABLE (200064964)</t>
  </si>
  <si>
    <t>PSV,REL POWER GEN-T1 PILOT GAS INSTR (AB50.05PSV400244-1)</t>
  </si>
  <si>
    <t>10038987</t>
  </si>
  <si>
    <t>VALVE,REL;690KPAG,CIRSEAL 5159T13MP100</t>
  </si>
  <si>
    <t>5300003454</t>
  </si>
  <si>
    <t>0000099266</t>
  </si>
  <si>
    <t>200072354</t>
  </si>
  <si>
    <t>2M M3/M5/M7/FWD SECT OIL SAMPLING ROUTE (200072354)</t>
  </si>
  <si>
    <t>ENG,A600011A,FIRE WTR PUMP (AB50.03G600011)</t>
  </si>
  <si>
    <t>10063554</t>
  </si>
  <si>
    <t>BOTTLE;SAMPLE,125ML,PL,C/W SCR TOP</t>
  </si>
  <si>
    <t>0000106783</t>
  </si>
  <si>
    <t>200072355</t>
  </si>
  <si>
    <t>2M ENG ROOM OIL SAMPLING ROUTE 2 (200072355)</t>
  </si>
  <si>
    <t>0000106784</t>
  </si>
  <si>
    <t>200073134</t>
  </si>
  <si>
    <t>2M VRU AUTO DRAIN STRAINERS CLEAN (200073134)</t>
  </si>
  <si>
    <t>FILT,STRAINER, VRU SUCTION DRAIN (AB50.03SP040033)</t>
  </si>
  <si>
    <t>REPLACE STRAINERS AND TIGHTEN TO 100NM (0030)</t>
  </si>
  <si>
    <t>10563505</t>
  </si>
  <si>
    <t>GASKET,CAP;STRAINER,SPIRAX 0957212</t>
  </si>
  <si>
    <t>0000107503</t>
  </si>
  <si>
    <t>200074182</t>
  </si>
  <si>
    <t>1Y PORTABLE FIRE EXT INSP &amp; TEST (200074182)</t>
  </si>
  <si>
    <t>EXT FIRE FOAM APPL,9L,TOPSIDES, MOD 11 (AB50.05EXAF013)</t>
  </si>
  <si>
    <t>INSPECT &amp; TEST FIRE EXTINBGUISHER (0010)</t>
  </si>
  <si>
    <t>10478596</t>
  </si>
  <si>
    <t>EXTINGUISHER,FIRE;FOAM,AFFF,9.4L,AMEREX</t>
  </si>
  <si>
    <t>0000108509</t>
  </si>
  <si>
    <t>200078320</t>
  </si>
  <si>
    <t>1Y LUBE OIL PURIFIER OVERHAUL A (200078320)</t>
  </si>
  <si>
    <t>PKG EQ,LO PURIFIER A (AB50.03A755790)</t>
  </si>
  <si>
    <t>0000112609</t>
  </si>
  <si>
    <t>10438411</t>
  </si>
  <si>
    <t>SERV KIT;MAJOR,PURIFIER,LAVAL 54815301</t>
  </si>
  <si>
    <t>10473861</t>
  </si>
  <si>
    <t>SERV KIT;INTER,PURIFIER,LAVAL 55461001</t>
  </si>
  <si>
    <t>200079582</t>
  </si>
  <si>
    <t>4Y F21 NRV WELL SERVICE PUMP REPLACEMENT (200079582)</t>
  </si>
  <si>
    <t>VALVE,P010001 DISCHARGE,NRV (AB50.05SP010002)</t>
  </si>
  <si>
    <t>10464346</t>
  </si>
  <si>
    <t>GASKET,RJ;OCT,80MM,CL1500,R35,A182,F51</t>
  </si>
  <si>
    <t>0000113851</t>
  </si>
  <si>
    <t>10470892</t>
  </si>
  <si>
    <t>VALVE,CHK;CRANE 3NC150GGPR-638N,3",NOZ</t>
  </si>
  <si>
    <t>Supply for Order 200079587, Item 4 cannot be changed 90004312 item 10 already exists</t>
  </si>
  <si>
    <t>ETA, - PROC. -</t>
  </si>
  <si>
    <t>200081677</t>
  </si>
  <si>
    <t>10Y TURRET UTIL WINCH INSP/MRRI (200081677)</t>
  </si>
  <si>
    <t>WINCH,UTILITY LINEAR WINCH (AB50.04W790030)</t>
  </si>
  <si>
    <t>WINCH INSP/MRRI (0020)</t>
  </si>
  <si>
    <t>10607433</t>
  </si>
  <si>
    <t>BRAKE ASY;WINCH,PCT B82262</t>
  </si>
  <si>
    <t>5300003273</t>
  </si>
  <si>
    <t>0000116738</t>
  </si>
  <si>
    <t>Supply for Order 200081677, Item 1 cannot be changed 90001657 item 10 already exists</t>
  </si>
  <si>
    <t>200081679</t>
  </si>
  <si>
    <t>4Y TURRET UTIL WINCH WIRE ROPE REPL (200081679)</t>
  </si>
  <si>
    <t>REPLACE WIRE ROPE (0020)</t>
  </si>
  <si>
    <t>10608381</t>
  </si>
  <si>
    <t>ROPE,WIRE;WINCH,22MM,50M,ST,GALV</t>
  </si>
  <si>
    <t>5300003276</t>
  </si>
  <si>
    <t>0000116783</t>
  </si>
  <si>
    <t>Supply for Order 200081679, Item 1 cannot be changed 90001658 item 10 already exists</t>
  </si>
  <si>
    <t>200081722</t>
  </si>
  <si>
    <t>4Y TURRET TRLLY WINCH WIRE ROPE REPL (200081722)</t>
  </si>
  <si>
    <t>WINCH,RTM BEAM TROLLEY (AB50.04X790010)</t>
  </si>
  <si>
    <t>5300003297</t>
  </si>
  <si>
    <t>0000116792</t>
  </si>
  <si>
    <t>Supply for Order 200081722, Item 1 cannot be changed 90001659 item 10 already exists</t>
  </si>
  <si>
    <t>200082341</t>
  </si>
  <si>
    <t>5Y  INT INSP/CLASS SURVEY 03E753050 (200082341)</t>
  </si>
  <si>
    <t>VE,ATMOSPHERIC CONDENSER (AB50.03E753050)</t>
  </si>
  <si>
    <t>RE-INSTATE SPOOL/HEAD POST INSPECTION (0060)</t>
  </si>
  <si>
    <t>10245442</t>
  </si>
  <si>
    <t>GASKET;CNAF,JIS5K,200MM,3MM,FF,C4430</t>
  </si>
  <si>
    <t>5300003505</t>
  </si>
  <si>
    <t>180014444</t>
  </si>
  <si>
    <t>0000118169</t>
  </si>
  <si>
    <t>Supply for Order 200082341, Item 3 cannot be changed 90002199 item 20 already exists</t>
  </si>
  <si>
    <t>101000000029625</t>
  </si>
  <si>
    <t>10530706</t>
  </si>
  <si>
    <t>STUDBOLT,M20 X 140MM,CAD+PTFE,B7</t>
  </si>
  <si>
    <t>Supply for Order 200082341, Item 2 cannot be changed 90002199 item 10 already exists</t>
  </si>
  <si>
    <t>101000000029652</t>
  </si>
  <si>
    <t>10299450</t>
  </si>
  <si>
    <t>STUDBOLT;M20 X 100MM,GDE B7,CAD+PTFE</t>
  </si>
  <si>
    <t>Supply for Order 200082341, Item 4 cannot be changed 90002199 item 30 already exists</t>
  </si>
  <si>
    <t>101000000029408</t>
  </si>
  <si>
    <t>10245445</t>
  </si>
  <si>
    <t>GASKET;CNAF,JIS5K,100MM,3MM,FF,C4430</t>
  </si>
  <si>
    <t>Supply for Order 200082341, Item 5 cannot be changed 90002199 item 40 already exists</t>
  </si>
  <si>
    <t>101000000029569</t>
  </si>
  <si>
    <t>10476885</t>
  </si>
  <si>
    <t>GASKET;467MM ID X 570MM OD X 3MM THK</t>
  </si>
  <si>
    <t>101000000029651</t>
  </si>
  <si>
    <t>200082353</t>
  </si>
  <si>
    <t>1Y TEST PV VACUUM VALVE (200082353)</t>
  </si>
  <si>
    <t>VALVE,OKHA9021,VACUUM (AB50.03A480012A)</t>
  </si>
  <si>
    <t>Assit with IG header isolation (0020)</t>
  </si>
  <si>
    <t>5300003508</t>
  </si>
  <si>
    <t>0000118257</t>
  </si>
  <si>
    <t>Supply for Order 200082353, Item 2 cannot be changed 90003335 item 10 already exists</t>
  </si>
  <si>
    <t>Install IG header spades - OPEN (0010)</t>
  </si>
  <si>
    <t>200082368</t>
  </si>
  <si>
    <t>1Y INSP &amp; MAINT OF GAS COMPRESSSOR 2 (200082368)</t>
  </si>
  <si>
    <t>COMPR,A042210,GAS COMPRESSOR (AB50.05K042210)</t>
  </si>
  <si>
    <t>10509101</t>
  </si>
  <si>
    <t>ELEMENT,FLT;INDUFIL 87472167</t>
  </si>
  <si>
    <t>0000118281</t>
  </si>
  <si>
    <t>10443257</t>
  </si>
  <si>
    <t>KIT,FILTER ELM;JOHN CRANE 89689834</t>
  </si>
  <si>
    <t>200083035</t>
  </si>
  <si>
    <t>1Y F15 FIRE WATER HYDRANT INSP &amp; TEST (200083035)</t>
  </si>
  <si>
    <t>HYDT,FZ03,MAIN DECK,PORT (AB50.03SP602001)</t>
  </si>
  <si>
    <t>INSPECT &amp; TEST FIRE WATER HYDRANT (0010)</t>
  </si>
  <si>
    <t>10064932</t>
  </si>
  <si>
    <t>WASHER;65MM,MOULDED RBR,BS 336</t>
  </si>
  <si>
    <t>0000119900</t>
  </si>
  <si>
    <t>10503159</t>
  </si>
  <si>
    <t>SAMPLE KIT,OIL;SGS OVERPACK250ML</t>
  </si>
  <si>
    <t>5300003857</t>
  </si>
  <si>
    <t>180014442</t>
  </si>
  <si>
    <t>Supply for Order 200083040, Item 3 cannot be changed 90003342 item 10 already exists</t>
  </si>
  <si>
    <t>101000000029458</t>
  </si>
  <si>
    <t>10063466</t>
  </si>
  <si>
    <t>SILICA GEL,DESICCANT,PERMEABLE SACHET</t>
  </si>
  <si>
    <t>200083256</t>
  </si>
  <si>
    <t>6M CERTIFY NRV FROM STOCK CARCASS BLEED (200083256)</t>
  </si>
  <si>
    <t>VALVE,POPPET CHECK, VENT W3M TEST (AB50.4BL4167)</t>
  </si>
  <si>
    <t>CERTIFY VALVE 0.5 BARG (0010)</t>
  </si>
  <si>
    <t>10520559</t>
  </si>
  <si>
    <t>VALVE,CHK;POPPET,SWAG SSCHF85</t>
  </si>
  <si>
    <t>0000120451</t>
  </si>
  <si>
    <t>200083257</t>
  </si>
  <si>
    <t>5Y PORTABLE FIRE EXT REPLACEMENT (200083257)</t>
  </si>
  <si>
    <t>EXT FIRE,DP,9KG,B DECK FWD (AB50.05EXP017)</t>
  </si>
  <si>
    <t>REPLACE FIRE EXTINGUISHER (0010)</t>
  </si>
  <si>
    <t>10236513</t>
  </si>
  <si>
    <t>EXTINGUISHER,FIRE;FOAM,FOAM,ARC,9L,PORT</t>
  </si>
  <si>
    <t>5300003915</t>
  </si>
  <si>
    <t>0000120455</t>
  </si>
  <si>
    <t>Supply for Order 200083257, Item 3 cannot be changed 90001664 item 10 already exists</t>
  </si>
  <si>
    <t>10451306</t>
  </si>
  <si>
    <t>EXTINGUISHER,FIRE;2.3KG,AMEREX AB500TAS</t>
  </si>
  <si>
    <t>Supply for Order 200083257, Item 4 cannot be changed 90001664 item 20 already exists</t>
  </si>
  <si>
    <t>200083367</t>
  </si>
  <si>
    <t>1Y F15 FOAM FIRE EXT SPARES (200083367)</t>
  </si>
  <si>
    <t>EXT FIRE,FOAM FIRE EXT SPARES-9LTR (AB50.EXT-FOAM-001)</t>
  </si>
  <si>
    <t>INSPECT &amp; TEST FIRE EXTINGUISHER (0010)</t>
  </si>
  <si>
    <t>10451345</t>
  </si>
  <si>
    <t>EXTINGUISHER,FIRE;FOAM,AR-AFFF,45L</t>
  </si>
  <si>
    <t>0000120709</t>
  </si>
  <si>
    <t>200083405</t>
  </si>
  <si>
    <t>6M F27 PORTABLE APPLIANCE TEST &amp; TAG (200083405)</t>
  </si>
  <si>
    <t>PKG EQ,PORTABLE EX AND NON-EX ELEC EQUIP (AB50.PORTELEQUIP)</t>
  </si>
  <si>
    <t>INSPECT, TEST &amp; RE-TAG PORTABLE EQUIP (0010)</t>
  </si>
  <si>
    <t>10535547</t>
  </si>
  <si>
    <t>TAG,TEST;ORANGE,THERMAL,OPTIMA</t>
  </si>
  <si>
    <t>5300003941</t>
  </si>
  <si>
    <t>0000120685</t>
  </si>
  <si>
    <t>Supply for Order 200083405, Item 1 cannot be changed 90002064 item 10 already exists</t>
  </si>
  <si>
    <t>101000000023464</t>
  </si>
  <si>
    <t>10535548</t>
  </si>
  <si>
    <t>TAG,TEST;GRN,THERMAL,OPTIMA</t>
  </si>
  <si>
    <t>180013488</t>
  </si>
  <si>
    <t>Supply for Order 200083405, Item 2 cannot be changed 90002064 item 20 already exists</t>
  </si>
  <si>
    <t>696861</t>
  </si>
  <si>
    <t>101000000023465</t>
  </si>
  <si>
    <t>200083535</t>
  </si>
  <si>
    <t>1Y BA COMPRESSOR INSPECTION &amp; SERVICE (200083535)</t>
  </si>
  <si>
    <t>COMPR,BREATHING AIR (AB50.03K600010)</t>
  </si>
  <si>
    <t>CONDUCT SERVICE OF BA COMPRESSOR (0010)</t>
  </si>
  <si>
    <t>10451369</t>
  </si>
  <si>
    <t>SERV KIT;COMP,BAUER A120IIF7ABC1</t>
  </si>
  <si>
    <t>0000121112</t>
  </si>
  <si>
    <t>10451370</t>
  </si>
  <si>
    <t>ELEMENT,FLT;AIR,BAUER N70</t>
  </si>
  <si>
    <t>200084010</t>
  </si>
  <si>
    <t>3M INSTRUMENT AIR COMPRESSOR INSP (200084010)</t>
  </si>
  <si>
    <t>COMPR,A470001,AIR COMPRESSOR 1 (AB50.03K470001)</t>
  </si>
  <si>
    <t xml:space="preserve"> MECHANICAL  INSPECTION OF COMPRESSOR (0010)</t>
  </si>
  <si>
    <t>10504876</t>
  </si>
  <si>
    <t>ELEMENT KIT,FLT;ATCOP 2901300011</t>
  </si>
  <si>
    <t>0000122106</t>
  </si>
  <si>
    <t>200084011</t>
  </si>
  <si>
    <t>3M INSTRUMENT AIR COMPRESSOR INSP (200084011)</t>
  </si>
  <si>
    <t>COMPR,A470002,AIR COMPRESSOR 2 (AB50.03K470002)</t>
  </si>
  <si>
    <t>0000122109</t>
  </si>
  <si>
    <t>200084012</t>
  </si>
  <si>
    <t>3M INSTRUMENT AIR COMPRESSOR INSP (200084012)</t>
  </si>
  <si>
    <t>COMPR,K470003,AIR COMPRESSOR 3 (AB50.03K470003)</t>
  </si>
  <si>
    <t>0000122112</t>
  </si>
  <si>
    <t>200084013</t>
  </si>
  <si>
    <t>3M MAINT OF START/EMER AIR COMPRESSOR (200084013)</t>
  </si>
  <si>
    <t>COMPR,A470004,STARTING AIR NO 4 (AB50.03K470004)</t>
  </si>
  <si>
    <t>CONDUCT 3M MAINT ON START/EMER COMP (0010)</t>
  </si>
  <si>
    <t>10444408</t>
  </si>
  <si>
    <t>FILTER,OIL;SPERRE 3722</t>
  </si>
  <si>
    <t>0000122114</t>
  </si>
  <si>
    <t>10479633</t>
  </si>
  <si>
    <t>OIL,AIR COMP;SHELL 001D7788</t>
  </si>
  <si>
    <t>Supply for Order 200084031, Item 6 cannot be changed 90002426 item 30 already exists</t>
  </si>
  <si>
    <t>Supply for Order 200084031, Item 5 cannot be changed 90002426 item 20 already exists</t>
  </si>
  <si>
    <t>Supply for Order 200084031, Item 4 cannot be changed 90002426 item 10 already exists</t>
  </si>
  <si>
    <t>25.03.24: Check Valve for this job is not on Okha. Still in PDC Stock.</t>
  </si>
  <si>
    <t>200086029</t>
  </si>
  <si>
    <t>5Y F15 LAYFLAT HOSE REPL CARG DECK (200086029)</t>
  </si>
  <si>
    <t>HOSE,WTR,UPPER DECK (AB50.03FHR060)</t>
  </si>
  <si>
    <t>LAYFLAT HOSE RECIRTIFICATION (0010)</t>
  </si>
  <si>
    <t>10288499</t>
  </si>
  <si>
    <t>HOSE ASY;WTR/FOAM,RED,38MMX18M LG</t>
  </si>
  <si>
    <t>0000124287</t>
  </si>
  <si>
    <t>200086992</t>
  </si>
  <si>
    <t>5Y FW AUTO VENT VALVE INSPECTION (200086992)</t>
  </si>
  <si>
    <t>VALVE,AUTO VENT TO DECK SCUPPERING (AB50.03SP452654)</t>
  </si>
  <si>
    <t>FW AUTO VENT VALVE INSPECTION 03SP452654 (0010)</t>
  </si>
  <si>
    <t>10561611</t>
  </si>
  <si>
    <t>MAINT KIT;AIR ELIMINATOR,S.SARCO 0170380</t>
  </si>
  <si>
    <t>27.03.24: OK - Onboard Okha inside Store Bin: 10-14-02-02A</t>
  </si>
  <si>
    <t>0000125250</t>
  </si>
  <si>
    <t>00000106000000000044</t>
  </si>
  <si>
    <t>10206294</t>
  </si>
  <si>
    <t>GASKET,CNAF,50MM,CL150,1.5MM,FF,C4430</t>
  </si>
  <si>
    <t>5300003698</t>
  </si>
  <si>
    <t>180007211</t>
  </si>
  <si>
    <t>Supply for Order 200086992, Item 1 cannot be changed 90001662 item 10 already exists</t>
  </si>
  <si>
    <t>101000000020900</t>
  </si>
  <si>
    <t>200089100</t>
  </si>
  <si>
    <t>1Y INSP &amp; MAINT OF GAS COMPRESSSOR 2 (200089100)</t>
  </si>
  <si>
    <t>10537213</t>
  </si>
  <si>
    <t>ELEMENT,FLT;INDUFIL 87488642</t>
  </si>
  <si>
    <t>0000127318</t>
  </si>
  <si>
    <t>10572710</t>
  </si>
  <si>
    <t>O-RING;249.3X5.7,FLUOROCARB 90</t>
  </si>
  <si>
    <t>200089401</t>
  </si>
  <si>
    <t>4Y REPLACE HOSES - INHIB INJECT SKID (200089401)</t>
  </si>
  <si>
    <t>HOSE,T74003,CHEMICAL STORAGE TANK FILL (AB50.05SP740039)</t>
  </si>
  <si>
    <t>REPLACE HOSES (0020)</t>
  </si>
  <si>
    <t>10493402</t>
  </si>
  <si>
    <t>HOSE ASY,COR INH;2000MM,05SP740042</t>
  </si>
  <si>
    <t>5300003821</t>
  </si>
  <si>
    <t>0000127599</t>
  </si>
  <si>
    <t>Supply for Order 200089401, Item 7 cannot be changed 90001663 item 40 already exists</t>
  </si>
  <si>
    <t>10493398</t>
  </si>
  <si>
    <t>HOSE ASY,BIOCIDE;CONVOLUTED TECH STANDA&gt;</t>
  </si>
  <si>
    <t>Supply for Order 200089401, Item 5 cannot be changed 90001663 item 20 already exists</t>
  </si>
  <si>
    <t>10493401</t>
  </si>
  <si>
    <t>HOSE ASY,COR INH;2000MM,05SP740039</t>
  </si>
  <si>
    <t>180014439</t>
  </si>
  <si>
    <t>Supply for Order 200089401, Item 1 cannot be changed 90001663 item 10 already exists</t>
  </si>
  <si>
    <t>101000000029626</t>
  </si>
  <si>
    <t>10493399</t>
  </si>
  <si>
    <t>HOSE ASY,EMULSION;CONVOLUTED TECH STAND&gt;</t>
  </si>
  <si>
    <t>Supply for Order 200089401, Item 6 cannot be changed 90001663 item 30 already exists</t>
  </si>
  <si>
    <t>200090465</t>
  </si>
  <si>
    <t>2.5Y CLASS SURVEY BOILER 1 (200090465)</t>
  </si>
  <si>
    <t>PKG EQ,AUXILARY BOILER NO 1 (AB50.03A750001)</t>
  </si>
  <si>
    <t>REINSTATE PIPEWORK &amp; VALVES (0170)</t>
  </si>
  <si>
    <t>10447461</t>
  </si>
  <si>
    <t>VALVE,GLOBE;25MM,DI,ARI 23006PN25DN25</t>
  </si>
  <si>
    <t>5300004055</t>
  </si>
  <si>
    <t>180011325</t>
  </si>
  <si>
    <t>0000128734</t>
  </si>
  <si>
    <t>Supply for Order 200090465, Item 17 cannot be changed 180011325 item 70 already exists</t>
  </si>
  <si>
    <t>101000000023419</t>
  </si>
  <si>
    <t>10569059</t>
  </si>
  <si>
    <t>VALVE,GATE;200MM,PN25,RF,ST</t>
  </si>
  <si>
    <t>Supply for Order 200090465, Item 10 cannot be changed 180011325 item 10 already exists</t>
  </si>
  <si>
    <t>101000000023489</t>
  </si>
  <si>
    <t>0392</t>
  </si>
  <si>
    <t>10590781</t>
  </si>
  <si>
    <t>STUDBOLT;M16 X 70MM,B7,PLN</t>
  </si>
  <si>
    <t>180013490</t>
  </si>
  <si>
    <t>Supply for Order 200090465, Item 50 cannot be changed 9001259 item 310 already exists</t>
  </si>
  <si>
    <t>101000000023475</t>
  </si>
  <si>
    <t>0482</t>
  </si>
  <si>
    <t>ISOLATE &amp; ASSIST with SPADE (0020)</t>
  </si>
  <si>
    <t>10590626</t>
  </si>
  <si>
    <t>FLANGE,BLIND;1",FF,16K,A516-GR70</t>
  </si>
  <si>
    <t>180013486</t>
  </si>
  <si>
    <t>Supply for Order 200090465, Item 1 cannot be changed 90001666 item 10 already exists</t>
  </si>
  <si>
    <t>101000000023467</t>
  </si>
  <si>
    <t>0372</t>
  </si>
  <si>
    <t>10590782</t>
  </si>
  <si>
    <t>STUDBOLT;M16 X 80MM,B7,PLN</t>
  </si>
  <si>
    <t>Supply for Order 200090465, Item 51 cannot be changed 9001259 item 320 already exists</t>
  </si>
  <si>
    <t>101000000023476</t>
  </si>
  <si>
    <t>Supply for Order 200090465, Item 22 cannot be changed 180011325 item 80 already exists</t>
  </si>
  <si>
    <t>101000000023430</t>
  </si>
  <si>
    <t>0382</t>
  </si>
  <si>
    <t>10590783</t>
  </si>
  <si>
    <t>STUDBOLT;M16 X 90MM,B7,PLN</t>
  </si>
  <si>
    <t>Supply for Order 200090465, Item 52 cannot be changed 9001259 item 330 already exists</t>
  </si>
  <si>
    <t>101000000023477</t>
  </si>
  <si>
    <t>Supply for Order 200090465, Item 12 cannot be changed 180011325 item 20 already exists</t>
  </si>
  <si>
    <t>101000000023413</t>
  </si>
  <si>
    <t>0362</t>
  </si>
  <si>
    <t>10526668</t>
  </si>
  <si>
    <t>STUDBOLT;M12 X 70MM,B7,STL,BLK</t>
  </si>
  <si>
    <t>Supply for Order 200090465, Item 42 cannot be changed 9001259 item 230 already exists</t>
  </si>
  <si>
    <t>101000000023472</t>
  </si>
  <si>
    <t>10061172</t>
  </si>
  <si>
    <t>GASKET;SWCI,80MM,PN10-40,316L/GR/316</t>
  </si>
  <si>
    <t>10447458</t>
  </si>
  <si>
    <t>VALVE,GLOBE;80MM,ARI 23006PN25DN80C07A</t>
  </si>
  <si>
    <t>Supply for Order 200090465, Item 27 cannot be changed 90002701 item 170 already exists</t>
  </si>
  <si>
    <t>10584918</t>
  </si>
  <si>
    <t>VALVE,ANG;25A,JIS 16K,FLG,F7304</t>
  </si>
  <si>
    <t>Supply for Order 200090465, Item 47 cannot be changed 90002701 item 280 already exists</t>
  </si>
  <si>
    <t>ISOLATE &amp; SPADE (0030)</t>
  </si>
  <si>
    <t>10355246</t>
  </si>
  <si>
    <t>VALVE,GLOBE;DN40,PN25,LAVAL AG9685005747</t>
  </si>
  <si>
    <t>Supply for Order 200090465, Item 20 cannot be changed 9001259 item 100 already exists</t>
  </si>
  <si>
    <t>101000000023569</t>
  </si>
  <si>
    <t>0432</t>
  </si>
  <si>
    <t>10400603</t>
  </si>
  <si>
    <t>GASKET;CNAF,JIS16K,25MM,1.5MM,FF,C4430</t>
  </si>
  <si>
    <t>Supply for Order 200090465, Item 41 cannot be changed 9001259 item 220 already exists</t>
  </si>
  <si>
    <t>101000000023471</t>
  </si>
  <si>
    <t>10447453</t>
  </si>
  <si>
    <t>VALVE,GLOBE;40MM,ARI 23006RPN25DN40C11B</t>
  </si>
  <si>
    <t>Supply for Order 200090465, Item 19 cannot be changed 90002701 item 90 already exists</t>
  </si>
  <si>
    <t>0292</t>
  </si>
  <si>
    <t>10590362</t>
  </si>
  <si>
    <t>TRAP,STEAM;FCD250,JIS 16K,TLV AF3N</t>
  </si>
  <si>
    <t>Supply for Order 200090465, Item 49 cannot be changed 9001259 item 300 already exists</t>
  </si>
  <si>
    <t>101000000023474</t>
  </si>
  <si>
    <t>0442</t>
  </si>
  <si>
    <t>10061194</t>
  </si>
  <si>
    <t>GASKET;SWCI,200MM,PN25,316L/GR/316</t>
  </si>
  <si>
    <t>Supply for Order 200090465, Item 40 cannot be changed 9001259 item 210 already exists</t>
  </si>
  <si>
    <t>101000000023470</t>
  </si>
  <si>
    <t>OK - PDC Pick.</t>
  </si>
  <si>
    <t>Supply for Order 200090465, Item 21 cannot be changed 90002701 item 110 already exists</t>
  </si>
  <si>
    <t>10061160</t>
  </si>
  <si>
    <t>GASKET;SWCI,25MM,PN10-40,316L/GR/316</t>
  </si>
  <si>
    <t>Ex WO 2200566454</t>
  </si>
  <si>
    <t>Supply for Order 200090465, Item 18 cannot be changed 9001259 item 80 already exists</t>
  </si>
  <si>
    <t>101000000023568</t>
  </si>
  <si>
    <t>0572</t>
  </si>
  <si>
    <t>10058537</t>
  </si>
  <si>
    <t>STUDBOLT;1.000"X180MM,B7,BLK</t>
  </si>
  <si>
    <t>Supply for Order 200090465, Item 39 cannot be changed 9001259 item 200 already exists</t>
  </si>
  <si>
    <t>101000000023468</t>
  </si>
  <si>
    <t>10473813</t>
  </si>
  <si>
    <t>VALVE,ARI 35.006R,PN40,DN25,CS,GLOBE</t>
  </si>
  <si>
    <t>Supply for Order 200090465, Item 28 cannot be changed 90002701 item 180 already exists</t>
  </si>
  <si>
    <t>0592</t>
  </si>
  <si>
    <t>10607195</t>
  </si>
  <si>
    <t>BOLT,STUD;M20X120MM,2.5P,CS,PLN FINISH</t>
  </si>
  <si>
    <t>Supply for Order 200090465, Item 38 cannot be changed 90002701 item 190 already exists</t>
  </si>
  <si>
    <t>0282</t>
  </si>
  <si>
    <t>Supply for Order 200090465, Item 48 cannot be changed 9001259 item 290 already exists</t>
  </si>
  <si>
    <t>101000000023473</t>
  </si>
  <si>
    <t>10477745</t>
  </si>
  <si>
    <t>GASKET;MANHOLE,LAVAL 9970054</t>
  </si>
  <si>
    <t>10575223</t>
  </si>
  <si>
    <t>VALVE,CHK;25MM,JIS16K,FF,BZE</t>
  </si>
  <si>
    <t>Supply for Order 200090465, Item 45 cannot be changed 90002701 item 260 already exists</t>
  </si>
  <si>
    <t>10061164</t>
  </si>
  <si>
    <t>GASKET;SWCI,40MM,PN10-40,316L/GR/316</t>
  </si>
  <si>
    <t>ETA. - PROC. - INV.</t>
  </si>
  <si>
    <t>Supply for Order 200090465, Item 15 cannot be changed 180011325 item 50 already exists</t>
  </si>
  <si>
    <t>101000000023416</t>
  </si>
  <si>
    <t>Supply for Order 200090465, Item 14 cannot be changed 180011325 item 40 already exists</t>
  </si>
  <si>
    <t>101000000023415</t>
  </si>
  <si>
    <t>Supply for Order 200090465, Item 44 cannot be changed 90002701 item 250 already exists</t>
  </si>
  <si>
    <t>10527555</t>
  </si>
  <si>
    <t>VALVE,GLOBE;ARI STOBU 23.006R DN80 PN25</t>
  </si>
  <si>
    <t>Supply for Order 200090465, Item 26 cannot be changed 90002701 item 160 already exists</t>
  </si>
  <si>
    <t>Supply for Order 200090465, Item 16 cannot be changed 180011325 item 60 already exists</t>
  </si>
  <si>
    <t>101000000023418</t>
  </si>
  <si>
    <t>Supply for Order 200090465, Item 13 cannot be changed 180011325 item 30 already exists</t>
  </si>
  <si>
    <t>101000000023414</t>
  </si>
  <si>
    <t>Supply for Order 200090465, Item 46 cannot be changed 90002701 item 270 already exists</t>
  </si>
  <si>
    <t>Supply for Order 200090465, Item 43 cannot be changed 180011325 item 90 already exists</t>
  </si>
  <si>
    <t>101000000023540</t>
  </si>
  <si>
    <t>Supply for Order 200090465, Item 25 cannot be changed 90002701 item 150 already exists</t>
  </si>
  <si>
    <t>Supply for Order 200090465, Item 24 cannot be changed 90002701 item 140 already exists</t>
  </si>
  <si>
    <t>10447452</t>
  </si>
  <si>
    <t>VALVE,GLOBE;25MM,ARI 23006RPN25DN25C08B</t>
  </si>
  <si>
    <t>Supply for Order 200090465, Item 23 cannot be changed 90002701 item 130 already exists</t>
  </si>
  <si>
    <t>200091461</t>
  </si>
  <si>
    <t>2.5Y CLASS SURVEY BOILER 2 (200091461)</t>
  </si>
  <si>
    <t>PKG EQ,AUXILARY BOILER NO 2 (AB50.03A750002)</t>
  </si>
  <si>
    <t>0000129691</t>
  </si>
  <si>
    <t>Moved from WO 2200571221</t>
  </si>
  <si>
    <t>5300004393</t>
  </si>
  <si>
    <t>180011320</t>
  </si>
  <si>
    <t>Supply for Order 200091461, Item 17 cannot be changed 9000963 item 60 already exists</t>
  </si>
  <si>
    <t>101000000023461</t>
  </si>
  <si>
    <t>0570</t>
  </si>
  <si>
    <t>Supply for Order 200091461, Item 47 cannot be changed 90002702 item 210 already exists</t>
  </si>
  <si>
    <t>180013487</t>
  </si>
  <si>
    <t>Supply for Order 200091461, Item 48 cannot be changed 9001260 item 220 already exists</t>
  </si>
  <si>
    <t>101000000023481</t>
  </si>
  <si>
    <t>ETA. - PROC. - INVENT.</t>
  </si>
  <si>
    <t>Supply for Order 200091461, Item 52 cannot be changed 9001260 item 260 already exists</t>
  </si>
  <si>
    <t>101000000023485</t>
  </si>
  <si>
    <t>Supply for Order 200091461, Item 41 cannot be changed 9001260 item 150 already exists</t>
  </si>
  <si>
    <t>101000000023479</t>
  </si>
  <si>
    <t>0352</t>
  </si>
  <si>
    <t>Supply for Order 200091461, Item 42 cannot be changed 9001260 item 160 already exists</t>
  </si>
  <si>
    <t>101000000023480</t>
  </si>
  <si>
    <t>Supply for Order 200091461, Item 11 cannot be changed 90002702 item 10 already exists</t>
  </si>
  <si>
    <t>Supply for Order 200091461, Item 21 cannot be changed 90002702 item 90 already exists</t>
  </si>
  <si>
    <t>Supply for Order 200091461, Item 14 cannot be changed 9000963 item 30 already exists</t>
  </si>
  <si>
    <t>101000000023268</t>
  </si>
  <si>
    <t>Supply for Order 200091461, Item 44 cannot be changed 90002702 item 180 already exists</t>
  </si>
  <si>
    <t>Supply for Order 200091461, Item 51 cannot be changed 9001260 item 250 already exists</t>
  </si>
  <si>
    <t>101000000023484</t>
  </si>
  <si>
    <t>Supply for Order 200091461, Item 40 cannot be changed 9001260 item 140 already exists</t>
  </si>
  <si>
    <t>101000000023478</t>
  </si>
  <si>
    <t>Supply for Order 200091461, Item 46 cannot be changed 90002702 item 200 already exists</t>
  </si>
  <si>
    <t>Supply for Order 200091461, Item 18 cannot be changed 9000963 item 70 already exists</t>
  </si>
  <si>
    <t>101000000023462</t>
  </si>
  <si>
    <t>Supply for Order 200091461, Item 16 cannot be changed 9000963 item 50 already exists</t>
  </si>
  <si>
    <t>101000000023460</t>
  </si>
  <si>
    <t>Supply for Order 200091461, Item 50 cannot be changed 9001260 item 240 already exists</t>
  </si>
  <si>
    <t>101000000023483</t>
  </si>
  <si>
    <t>0490</t>
  </si>
  <si>
    <t>BOX UP ACCESS HATCHES (0160)</t>
  </si>
  <si>
    <t>0472</t>
  </si>
  <si>
    <t>10590576</t>
  </si>
  <si>
    <t>ADAPTOR;F,10BSPT,GYROLOK 8AF6316EC</t>
  </si>
  <si>
    <t>Supply for Order 200091461, Item 38 cannot be changed 9001260 item 120 already exists</t>
  </si>
  <si>
    <t>101000000023466</t>
  </si>
  <si>
    <t>Supply for Order 200091461, Item 39 cannot be changed 9001260 item 130 already exists</t>
  </si>
  <si>
    <t>101000000023469</t>
  </si>
  <si>
    <t>0540</t>
  </si>
  <si>
    <t>Supply for Order 200091461, Item 19 cannot be changed 90002702 item 80 already exists</t>
  </si>
  <si>
    <t>Supply for Order 200091461, Item 45 cannot be changed 90002702 item 190 already exists</t>
  </si>
  <si>
    <t>Supply for Order 200091461, Item 23 cannot be changed 9000963 item 100 already exists</t>
  </si>
  <si>
    <t>101000000023463</t>
  </si>
  <si>
    <t>Supply for Order 200091461, Item 49 cannot be changed 9001260 item 230 already exists</t>
  </si>
  <si>
    <t>101000000023482</t>
  </si>
  <si>
    <t>Supply for Order 200091461, Item 13 cannot be changed 9000963 item 20 already exists</t>
  </si>
  <si>
    <t>101000000023431</t>
  </si>
  <si>
    <t>Supply for Order 200091461, Item 43 cannot be changed 90002702 item 170 already exists</t>
  </si>
  <si>
    <t>Supply for Order 200091461, Item 15 cannot be changed 9000963 item 40 already exists</t>
  </si>
  <si>
    <t>101000000023269</t>
  </si>
  <si>
    <t>Supply for Order 200091461, Item 29 cannot be changed 90002702 item 110 already exists</t>
  </si>
  <si>
    <t>600001624</t>
  </si>
  <si>
    <t>MOC FP8 Mid Crane Blinds &amp; Tint (600001624)</t>
  </si>
  <si>
    <t>Install new tint film onto mid cr cab (0010)</t>
  </si>
  <si>
    <t>70001189</t>
  </si>
  <si>
    <t>TINT, MEP NS28 window film</t>
  </si>
  <si>
    <t>5300005990</t>
  </si>
  <si>
    <t>1000001767</t>
  </si>
  <si>
    <t>4500002013</t>
  </si>
  <si>
    <t>5000017117_2024_0001</t>
  </si>
  <si>
    <t>/180003928</t>
  </si>
  <si>
    <t>0000084480</t>
  </si>
  <si>
    <t>Supply for Order 600001624, Item 2 cannot be changed 90003380 item 10 already exists</t>
  </si>
  <si>
    <t>Install new blinds in mid crane cab (0020)</t>
  </si>
  <si>
    <t>70001200</t>
  </si>
  <si>
    <t>Blinds, Cassette, Reflective Black/Black</t>
  </si>
  <si>
    <t>5000027023_2024_0001/5000024603_2024_0001</t>
  </si>
  <si>
    <t>/180005719/180004342/180004018</t>
  </si>
  <si>
    <t>Supply for Order 600001624, Item 4 cannot be changed 90003380 item 20 already exists</t>
  </si>
  <si>
    <t>600001724</t>
  </si>
  <si>
    <t>HSE10 - Repl rigid arm m/rail hoist (600001724)</t>
  </si>
  <si>
    <t>MONOFB,RIGID ARM TOP DECK (AB50.04B790004)</t>
  </si>
  <si>
    <t>Commission and function test new system. (0080)</t>
  </si>
  <si>
    <t>70003940</t>
  </si>
  <si>
    <t>Stainless Steel Bolt Hex Set Screw SS316</t>
  </si>
  <si>
    <t>5300004592</t>
  </si>
  <si>
    <t>1000005254</t>
  </si>
  <si>
    <t>4500007066</t>
  </si>
  <si>
    <t>0000084579</t>
  </si>
  <si>
    <t>Supply for Order 600001724, Item 14 cannot be changed 90004666 item 20 already exists</t>
  </si>
  <si>
    <t>70003942</t>
  </si>
  <si>
    <t>Flat Round Washer Standard 316 Stainless</t>
  </si>
  <si>
    <t>5000040477_2024_0001</t>
  </si>
  <si>
    <t>/180011869</t>
  </si>
  <si>
    <t>Supply for Order 600001724, Item 16 cannot be changed 90004666 item 40 already exists</t>
  </si>
  <si>
    <t>Install new trolley and hoist (0050)</t>
  </si>
  <si>
    <t>70002089</t>
  </si>
  <si>
    <t>21m (cut length) x Ø5mm Hand Chain (KITO</t>
  </si>
  <si>
    <t>1000001963</t>
  </si>
  <si>
    <t>4500002711</t>
  </si>
  <si>
    <t>Supply for Order 600001724, Item 3 cannot be changed 90001109 item 10 already exists</t>
  </si>
  <si>
    <t>70003722</t>
  </si>
  <si>
    <t>Q#27746 Air Line Tie  Additional Fitting</t>
  </si>
  <si>
    <t>1000004610</t>
  </si>
  <si>
    <t>4500005544</t>
  </si>
  <si>
    <t>Supply for Order 600001724, Item 6 cannot be changed 90004209 item 10 already exists</t>
  </si>
  <si>
    <t>HSE10 - Repl rigid arm m/rail hoist (0010)</t>
  </si>
  <si>
    <t>10616642</t>
  </si>
  <si>
    <t>OKHA SUPPLY OF OVERHEAD HOIST MS1:</t>
  </si>
  <si>
    <t>180001924</t>
  </si>
  <si>
    <t>Supply for Order 600001724, Item 1 cannot be changed 90000435 item 10 already exists</t>
  </si>
  <si>
    <t>101000000014456</t>
  </si>
  <si>
    <t>101000000014455</t>
  </si>
  <si>
    <t>1000000243</t>
  </si>
  <si>
    <t>70003943</t>
  </si>
  <si>
    <t>5000040506_2024_0001</t>
  </si>
  <si>
    <t>Supply for Order 600001724, Item 18 cannot be changed 90004666 item 50 already exists</t>
  </si>
  <si>
    <t>70003898</t>
  </si>
  <si>
    <t>Stainless Steel Bolt Hex Standard SS316</t>
  </si>
  <si>
    <t>5000040476_2024_0001</t>
  </si>
  <si>
    <t>Supply for Order 600001724, Item 13 cannot be changed 90004666 item 10 already exists</t>
  </si>
  <si>
    <t>PACKING</t>
  </si>
  <si>
    <t>70003950</t>
  </si>
  <si>
    <t>Monorail Beam End stops (L&amp;R Pair)</t>
  </si>
  <si>
    <t>BENDTECH GROUP PTY LTD (30002958)</t>
  </si>
  <si>
    <t>4500007060</t>
  </si>
  <si>
    <t>Supply for Order 600001724, Item 20 cannot be changed 90004666 item 60 already exists</t>
  </si>
  <si>
    <t>70003941</t>
  </si>
  <si>
    <t>Stainless Steel Nut Hex Standard SS316 S</t>
  </si>
  <si>
    <t>5000040516_2024_0001</t>
  </si>
  <si>
    <t>Supply for Order 600001724, Item 15 cannot be changed 90004666 item 30 already exists</t>
  </si>
  <si>
    <t>600002860</t>
  </si>
  <si>
    <t>Paint OKHA Cables - UV Damaged (600002860)</t>
  </si>
  <si>
    <t>SWBD,TOPSIDES 11KV SWITCHGEAR,DEF41003 (AB50.05SB400101)</t>
  </si>
  <si>
    <t>LGA L3 Rope Access Paint / Permit holder (0010)</t>
  </si>
  <si>
    <t>10565211</t>
  </si>
  <si>
    <t>PAINT,SPRAY;FR COATING</t>
  </si>
  <si>
    <t>5300005952</t>
  </si>
  <si>
    <t>0000213591</t>
  </si>
  <si>
    <t>Supply for Order 600002860, Item 3 cannot be changed 90001689 item 30 already exists</t>
  </si>
  <si>
    <t>10506101</t>
  </si>
  <si>
    <t>TAPE,ELEC,25MM X 4.6M,3M SCOTCH 24-TAPE</t>
  </si>
  <si>
    <t>10564774</t>
  </si>
  <si>
    <t>TAPE;SPLC,RBR,FIRE SECURITY FS17</t>
  </si>
  <si>
    <t>Supply for Order 600002860, Item 2 cannot be changed 90001689 item 20 already exists</t>
  </si>
  <si>
    <t>Supply for Order 600002860, Item 1 cannot be changed 90001689 item 10 already exists</t>
  </si>
  <si>
    <t>10601282</t>
  </si>
  <si>
    <t>PAINT,SPRAY;BLUE,FR COATING</t>
  </si>
  <si>
    <t>ETA. -  ISSUE.</t>
  </si>
  <si>
    <t>Supply Process could not be determined for item 2, material 10305744 Plant AB50, check config.</t>
  </si>
  <si>
    <t>100033021</t>
  </si>
  <si>
    <t>Replace EM Light Batteries RTM All Level (100033021)</t>
  </si>
  <si>
    <t>LIGHT,FLUOR,BAT,EQ DECK 1,DEM46002-2 (AB50.04LT400304B1605)</t>
  </si>
  <si>
    <t>Batt Repl 04LT400304B1605 &amp; Ex Insp (0010)</t>
  </si>
  <si>
    <t>OK. - Delivered Pre S/4</t>
  </si>
  <si>
    <t>0000131433</t>
  </si>
  <si>
    <t>100033129</t>
  </si>
  <si>
    <t>Replace EM Light Batt N/Deck LT400309B06 (100033129)</t>
  </si>
  <si>
    <t>LIGHT,FLUOR,OUTSIDE,BAT,C083-E013.01 (AB50.03LT400309B0605)</t>
  </si>
  <si>
    <t>Isolate LT400309B06 (0010)</t>
  </si>
  <si>
    <t>0000131661</t>
  </si>
  <si>
    <t>100033248</t>
  </si>
  <si>
    <t>Check Torque Tst Separator (100033248)</t>
  </si>
  <si>
    <t>VE,TEST SEPARATOR (AB50.05V020003)</t>
  </si>
  <si>
    <t>Erect scaffold (0020)</t>
  </si>
  <si>
    <t>OK. - Campaign - Delivered Pre S/4</t>
  </si>
  <si>
    <t>0000131749</t>
  </si>
  <si>
    <t>100033633</t>
  </si>
  <si>
    <t>Replace SWLPB Inst Air Regulator (100033633)</t>
  </si>
  <si>
    <t>VALVE,A453001B,DISCHARGE (AB50.03XV453251)</t>
  </si>
  <si>
    <t>Isolate air to 03XV453251 (0010)</t>
  </si>
  <si>
    <t>ok.</t>
  </si>
  <si>
    <t>0000132154</t>
  </si>
  <si>
    <t>100034116</t>
  </si>
  <si>
    <t>Replace LVL TX PV Breaker (100034116)</t>
  </si>
  <si>
    <t>TX,A480001,LEVEL (AB50.03LZT480012B)</t>
  </si>
  <si>
    <t>Ex Inspection &amp; I99 Ex Data Entry (0020)</t>
  </si>
  <si>
    <t>0000132637</t>
  </si>
  <si>
    <t>L-ALLY05</t>
  </si>
  <si>
    <t>ETA. - G.</t>
  </si>
  <si>
    <t>100035137</t>
  </si>
  <si>
    <t>CLASS Replace FWD Foam Pump (100035137)</t>
  </si>
  <si>
    <t>PUMP,A604031,FOAM (AB50.03P604031)</t>
  </si>
  <si>
    <t>Remove and replace pump 03P604031 (0030)</t>
  </si>
  <si>
    <t>Maint. - R.</t>
  </si>
  <si>
    <t>0000133689</t>
  </si>
  <si>
    <t>Simo to SRF back Direct to Vendor - ITT Blakers Perth - Wangara -Arjun Maradia</t>
  </si>
  <si>
    <t>100035206</t>
  </si>
  <si>
    <t>Replace PDT Clean W/shop HVAC (100035206)</t>
  </si>
  <si>
    <t>PKG EQ,CLEAN WORKSHOP HVAC PACKAGE (AB50.05HP680100)</t>
  </si>
  <si>
    <t>Replace PDT Clean W/shop HVAC (0010)</t>
  </si>
  <si>
    <t>0000133710</t>
  </si>
  <si>
    <t>100035365</t>
  </si>
  <si>
    <t>FRC - Annual rectification's (100035365)</t>
  </si>
  <si>
    <t>FRC - Annual rectifications (0010)</t>
  </si>
  <si>
    <t>0000133869</t>
  </si>
  <si>
    <t>10314485 ROPE,FIB;PE,LIFE BUOY,SILVER,8M - On OKHA L-ALLEYFLR3 - Del: 80924926</t>
  </si>
  <si>
    <t>100035802</t>
  </si>
  <si>
    <t>Replace 230V Cabinet Fan EGC1 UCP (100035802)</t>
  </si>
  <si>
    <t>PANEL,EXPORT GAS COMPRESSOR T1 WITH A (AB50.05CP042200)</t>
  </si>
  <si>
    <t>Replace 230V Cabinet Fan EGC1 UCP (0010)</t>
  </si>
  <si>
    <t>0000134294</t>
  </si>
  <si>
    <t>Okha</t>
  </si>
  <si>
    <t>100036077</t>
  </si>
  <si>
    <t>Replace 03T400203B feeder module MCC (100036077)</t>
  </si>
  <si>
    <t>SWBD,LV VESSEL ESS NO.2,DEV43015 (AB50.03MCC400205)</t>
  </si>
  <si>
    <t>Replace 03T400203B feeder module MCC (0010)</t>
  </si>
  <si>
    <t>0000134609</t>
  </si>
  <si>
    <t>100036123</t>
  </si>
  <si>
    <t>5SCOT - Replace Brackets on Cargo deck (100036123)</t>
  </si>
  <si>
    <t>BEACON,BCN RADIO,EEX,UPP DECK,FR 57 SB (AB50.03CIPA611138A)</t>
  </si>
  <si>
    <t>replace corroded brackets (0099)</t>
  </si>
  <si>
    <t>0000134615</t>
  </si>
  <si>
    <t>100036124</t>
  </si>
  <si>
    <t>Replace GT2 Air Inlet RTD &amp; Anaconda (100036124)</t>
  </si>
  <si>
    <t>TXDCR,GT400002,AIR INLET TEMP (AB50.05TE400250-2)</t>
  </si>
  <si>
    <t>Replace 05TE400252/2 anaconda run x 26" (0020)</t>
  </si>
  <si>
    <t>0000134616</t>
  </si>
  <si>
    <t>Replace GT2 Air inlet RTD (0010)</t>
  </si>
  <si>
    <t>100036126</t>
  </si>
  <si>
    <t>Repair COP2 Actuation Valve (100036126)</t>
  </si>
  <si>
    <t>SOL,A750023,ACTUATION (AB50.03XYV750251B)</t>
  </si>
  <si>
    <t>Replace Actuation Valves 03XYV750251B 03 (0020)</t>
  </si>
  <si>
    <t>0000134618</t>
  </si>
  <si>
    <t>10458836 GASKET;SOLAR 10781561 - Del:71080335 on Okha: L-ALLYFLR2</t>
  </si>
  <si>
    <t>10569847 GLOVES,CHEM;XL - Del:71071638 on Okha: L-ALLYFLR2</t>
  </si>
  <si>
    <t>10418393 GASKET;SOLAR,1078159 - Del:71080335 on Okha: L-ALLYFLR2</t>
  </si>
  <si>
    <t>10612442 FILTER,CART;RESP,3M - Del:71077278 on Okha: L-ALLYFLR2</t>
  </si>
  <si>
    <t>10458837 GASKET;SOLAR 10781571 - Del:71080335 on Okha: L-ALLYFLR2</t>
  </si>
  <si>
    <t>100036395</t>
  </si>
  <si>
    <t>Replace Light-Sewage Macerator CP (100036395)</t>
  </si>
  <si>
    <t>PANEL,P640002,CONTROL (AB50.03CP640010)</t>
  </si>
  <si>
    <t>Replace Macerator Healthy Lamp unit (0010)</t>
  </si>
  <si>
    <t>0000134876</t>
  </si>
  <si>
    <t>100036478</t>
  </si>
  <si>
    <t>Replace incorrect temp probe (100036478)</t>
  </si>
  <si>
    <t>TX,A096010EXH,TEMP,EXHAUST GAS CYL 4 (AB50.03TT096040D)</t>
  </si>
  <si>
    <t>Remove/ Replace 03TE096040D (0010)</t>
  </si>
  <si>
    <t>0000135042</t>
  </si>
  <si>
    <t>100037085</t>
  </si>
  <si>
    <t>120 - Prep &amp; Paint GT1 Gen Enclosure (100037085)</t>
  </si>
  <si>
    <t>GEN,GT400001,GEN (AB50.05G400001)</t>
  </si>
  <si>
    <t>Apply Coatings (Devcon + Paint) (0040)</t>
  </si>
  <si>
    <t>0000135597</t>
  </si>
  <si>
    <t>100037129</t>
  </si>
  <si>
    <t>Bridge - Replace Spotlight Brackets (100037129)</t>
  </si>
  <si>
    <t>STRUC,HELIDECK (AB50.05STRUCT020)</t>
  </si>
  <si>
    <t>RA-L1 Replace 5x bridge Spotlight/mounts (0010)</t>
  </si>
  <si>
    <t>0000135613</t>
  </si>
  <si>
    <t>100037152</t>
  </si>
  <si>
    <t>Replace Galley 03MCC400201 Feeder Module (100037152)</t>
  </si>
  <si>
    <t>FEEDER,LV MOD 03MCC400201 TO 03DB400502 (AB50.03MCC400201-B08E)</t>
  </si>
  <si>
    <t>Isolate MCC and changeout CB (0010)</t>
  </si>
  <si>
    <t>0000135666</t>
  </si>
  <si>
    <t>100037153</t>
  </si>
  <si>
    <t>Replace Spare 05MCC400101 Feeder Module (100037153)</t>
  </si>
  <si>
    <t>FEEDER,LV MOD 05MCC400101 SPARE MODULE (AB50.05MCC400101-A08F)</t>
  </si>
  <si>
    <t>0000135667</t>
  </si>
  <si>
    <t>100037173</t>
  </si>
  <si>
    <t>Replace Steer/Gear-A Isolator MoC-55775 (100037173)</t>
  </si>
  <si>
    <t>START,P756005A (AB50.03MS756005A)</t>
  </si>
  <si>
    <t>Isolate Supply (0010)</t>
  </si>
  <si>
    <t>0000135725</t>
  </si>
  <si>
    <t>100037307</t>
  </si>
  <si>
    <t>Replace Galley 05MCC400101 Feeder Module (100037307)</t>
  </si>
  <si>
    <t>FEEDER,LV MOD 05MCC400101 SPARE MODULE (AB50.05MCC400101-B05C)</t>
  </si>
  <si>
    <t>0000135821</t>
  </si>
  <si>
    <t>OK. - STAAGE 2023.</t>
  </si>
  <si>
    <t>100038083</t>
  </si>
  <si>
    <t>Repl FWD Servo Winch Pp Oil &amp; Filter (100038083)</t>
  </si>
  <si>
    <t>PUMP,SERVO,WINCH CTRL FWD (AB50.03P756007)</t>
  </si>
  <si>
    <t>Repl FWD Servo Winch Pp Oil &amp; Filters (0010)</t>
  </si>
  <si>
    <t>0000136457</t>
  </si>
  <si>
    <t>100038185</t>
  </si>
  <si>
    <t>Install New Air Motor - Spooler Door (100038185)</t>
  </si>
  <si>
    <t>HOSEREEL,OFFLOADING HOSE (AB50.03A020100)</t>
  </si>
  <si>
    <t>Install Air Motor Control valve &amp; tubing (0100)</t>
  </si>
  <si>
    <t>0000136689</t>
  </si>
  <si>
    <t>OEGMN01969</t>
  </si>
  <si>
    <t>Install New Motor Assembly &amp; Contr VLV (0060)</t>
  </si>
  <si>
    <t>Offtake Hose Reel</t>
  </si>
  <si>
    <t>Isolate &amp; Disconnect Motor for removal (0020)</t>
  </si>
  <si>
    <t>OVERHAUL PUMP BEARINGS (0050)</t>
  </si>
  <si>
    <t>Install FRP Panels to Frame (0050)</t>
  </si>
  <si>
    <t>Paint Team</t>
  </si>
  <si>
    <t>0312 - ETA Vendor PO#W451768705 - Procurement Chasing.</t>
  </si>
  <si>
    <t>Install Motor/Coulping And Re-align (0070)</t>
  </si>
  <si>
    <t>Denzo Tape Jacking Bolts (0100)</t>
  </si>
  <si>
    <t>100039195</t>
  </si>
  <si>
    <t>CT6 - 6COT PORT AFT Ramp Blast &amp; Paint (100039195)</t>
  </si>
  <si>
    <t>Apply Coatings to Ramp / Frame (0030)</t>
  </si>
  <si>
    <t>0000137719</t>
  </si>
  <si>
    <t>100039819</t>
  </si>
  <si>
    <t>"Earth Boss refurb, Riser, RTM, RA, Swiv (100039819)</t>
  </si>
  <si>
    <t>PKG EQ,EARTHING VESSEL (AB50.03EARTH01)</t>
  </si>
  <si>
    <t>Earth Boss refurb, Riser, RTM, RA, Swive (0010)</t>
  </si>
  <si>
    <t>0000138300</t>
  </si>
  <si>
    <t>100039933</t>
  </si>
  <si>
    <t>Replace 5x Cargo HPU Accum Cylinders (100039933)</t>
  </si>
  <si>
    <t>ACC,A090001,BACK-UP PRESS (AB50.03V090001)</t>
  </si>
  <si>
    <t>REPLACE - AU05.03V090001 (0010)</t>
  </si>
  <si>
    <t>0000138434</t>
  </si>
  <si>
    <t>REPLACE - AU05.03V090002 (0020)</t>
  </si>
  <si>
    <t>REPLACE - AU05.03V090005 (0050)</t>
  </si>
  <si>
    <t>REPLACE - AU05.03V090003 (0030)</t>
  </si>
  <si>
    <t>REPLACE - AU05.03V090004 (0040)</t>
  </si>
  <si>
    <t>FAEN</t>
  </si>
  <si>
    <t>100046363</t>
  </si>
  <si>
    <t>Decommission BS&amp;W System MOC-80559 (100046363)</t>
  </si>
  <si>
    <t>ANLZ,HP SEPARATOR FAST LOOP (AB50.05AT020171)</t>
  </si>
  <si>
    <t>Geoff D, Raise MOC to decommissio (0010)</t>
  </si>
  <si>
    <t>0000144847</t>
  </si>
  <si>
    <t>RETURN PSV TO WAREHOUSE (0100)</t>
  </si>
  <si>
    <t>ISSUE - RETURNS</t>
  </si>
  <si>
    <t>200075652</t>
  </si>
  <si>
    <t>5Y PORTABLE FIRE EXT REPLACEMENT (200075652)</t>
  </si>
  <si>
    <t>EXT FIRE,FOAM APPL,9L,ENG ROOM FLAT AFT (AB50.03EXAF010)</t>
  </si>
  <si>
    <t>0000110008</t>
  </si>
  <si>
    <t>200075967</t>
  </si>
  <si>
    <t>5Y PORTABLE FIRE EXT REPLACEMENT (200075967)</t>
  </si>
  <si>
    <t>EXT FIRE,FOAM APPL,9L,EQUIP DECK1 REFUGE (AB50.04EXAF015)</t>
  </si>
  <si>
    <t>0000110303</t>
  </si>
  <si>
    <t>200075969</t>
  </si>
  <si>
    <t>5Y PORTABLE FIRE EXT REPLACEMENT (200075969)</t>
  </si>
  <si>
    <t>EXT FIRE,FOAM APPL,9L,EQUIP DECK2 FP RM (AB50.04EXAF017)</t>
  </si>
  <si>
    <t>0000110304</t>
  </si>
  <si>
    <t>200075970</t>
  </si>
  <si>
    <t>5Y PORTABLE FIRE EXT REPLACEMENT (200075970)</t>
  </si>
  <si>
    <t>EXT FIRE,FOAM APPL,9L,EQIP DK3 DISC HPU (AB50.04EXAF018)</t>
  </si>
  <si>
    <t>0000110306</t>
  </si>
  <si>
    <t>200083034</t>
  </si>
  <si>
    <t>6M F19 WC FIR SUP SYS INS&amp;TST(CLASS) (200083034)</t>
  </si>
  <si>
    <t>PANEL,WET CHEMICAL RELEASE (AB50.03CP606001)</t>
  </si>
  <si>
    <t>INSP WET CHEM FIRE SUPRESN SYS (0010)</t>
  </si>
  <si>
    <t>ISSUE. - Possibly cannot find in location - 71070063	SW1R39L02A</t>
  </si>
  <si>
    <t>0000119896</t>
  </si>
  <si>
    <t>200083546</t>
  </si>
  <si>
    <t>1Y P23 INSP/LUBE OF TURRET MAIN BRG GEAR (200083546)</t>
  </si>
  <si>
    <t>STRUC,MAIN ROLLER BEARING (AB50.BB0113)</t>
  </si>
  <si>
    <t>INSPECT &amp; LUBE ORIENTATION GEARING (0010)</t>
  </si>
  <si>
    <t>0000121088</t>
  </si>
  <si>
    <t>200084026</t>
  </si>
  <si>
    <t>5Y PORTABLE FIRE EXT REPLACEMENT (200084026)</t>
  </si>
  <si>
    <t>EXT FIRE,FOAM APPL,9L,2ND PLATF PURIF RM (AB50.03EXAF005)</t>
  </si>
  <si>
    <t>0000122035</t>
  </si>
  <si>
    <t>200086050</t>
  </si>
  <si>
    <t>1Y E09 PS LIFEBOAT MAINTENANCE CHECKS (200086050)</t>
  </si>
  <si>
    <t>LIFEBOAT,PORT SIDE LIFE BOAT,80 PERS (AB50.03A092001)</t>
  </si>
  <si>
    <t>PERFORMING AUTHORITY &amp; ASSIST VENDOR (0010)</t>
  </si>
  <si>
    <t>0000124279</t>
  </si>
  <si>
    <t>200086051</t>
  </si>
  <si>
    <t>1Y E09 SB LIFEBOAT MAINTENANCE CHECKS (200086051)</t>
  </si>
  <si>
    <t>LIFEBOAT,STBD SIDE LIFE BOAT,80 PERS (AB50.03A092002)</t>
  </si>
  <si>
    <t>0000124280</t>
  </si>
  <si>
    <t>200086290</t>
  </si>
  <si>
    <t>2Y REFRIG CHARGE &amp; CONDENSER PRESS T/INS (200086290)</t>
  </si>
  <si>
    <t>ACOND,CONDENSING UNIT RUNNING (AB50.03HP680011A)</t>
  </si>
  <si>
    <t>Pressure Test condenser with nitrogen (0040)</t>
  </si>
  <si>
    <t>0000124539</t>
  </si>
  <si>
    <t>Reclaim Refrigerant from condenser (0030)</t>
  </si>
  <si>
    <t>200086291</t>
  </si>
  <si>
    <t>3Y REPLACE COMPRESSOR SHAFT SEALS (200086291)</t>
  </si>
  <si>
    <t>Isolate Compressor Motor (0010)</t>
  </si>
  <si>
    <t>0000124540</t>
  </si>
  <si>
    <t>200086744</t>
  </si>
  <si>
    <t>1Y HVAC PACKAGE AC UNIT INSPECTION AER (200086744)</t>
  </si>
  <si>
    <t>ACOND,CONDENSER OUTDOOR UNIT (AB50.03HP680010A)</t>
  </si>
  <si>
    <t>VENDOR MAINTENANCE (0030)</t>
  </si>
  <si>
    <t>0000124993</t>
  </si>
  <si>
    <t>200086747</t>
  </si>
  <si>
    <t>1Y HVAC PACKAGE AC UNIT INSPECTION CCR (200086747)</t>
  </si>
  <si>
    <t>ACOND,CONDENSER OUTDOOR UNIT (AB50.03HP680013A)</t>
  </si>
  <si>
    <t>0000124996</t>
  </si>
  <si>
    <t>200086885</t>
  </si>
  <si>
    <t>1Y HVAC PCKG AC UNIT INSP TOPS STORAGE (200086885)</t>
  </si>
  <si>
    <t>ACOND,FLOOR STANDNG FAN COIL INDOOR UNIT (AB50.03HP680592)</t>
  </si>
  <si>
    <t>INSPECTION (0020)</t>
  </si>
  <si>
    <t>0000125154</t>
  </si>
  <si>
    <t>200087681</t>
  </si>
  <si>
    <t>2Y REFRIG CHARGE &amp; CONDENSER PRESS T/INS (200087681)</t>
  </si>
  <si>
    <t>ACOND,CONDENSING UNIT RUNNING (AB50.03HP680011B)</t>
  </si>
  <si>
    <t>0000125870</t>
  </si>
  <si>
    <t>200087682</t>
  </si>
  <si>
    <t>3Y REPLACE COMPRESSOR SHAFT SEALS (200087682)</t>
  </si>
  <si>
    <t>0000125871</t>
  </si>
  <si>
    <t>200088430</t>
  </si>
  <si>
    <t>1Y E11 FRC INSPECTION AND SEA TRIALS (200088430)</t>
  </si>
  <si>
    <t>INSPECTION &amp; SEA TRIAL OF FRC BOAT (0010)</t>
  </si>
  <si>
    <t>0000126679</t>
  </si>
  <si>
    <t>Supply Process could not be determined for item 2, material 10493398 Plant AB50, check config.</t>
  </si>
  <si>
    <t>Supply Process could not be determined for item 3, material 10493399 Plant AB50, check config.</t>
  </si>
  <si>
    <t>Supply Process could not be determined for item 4, material 10493402 Plant AB50, check config.</t>
  </si>
  <si>
    <t>0620</t>
  </si>
  <si>
    <t>BOILER WORKSCOPE - COMBUSTION (0140)</t>
  </si>
  <si>
    <t>0460</t>
  </si>
  <si>
    <t>0610</t>
  </si>
  <si>
    <t>0600</t>
  </si>
  <si>
    <t>0450</t>
  </si>
  <si>
    <t>200090871</t>
  </si>
  <si>
    <t>2Y F21 NRV EGC 2 REPLACE WITH ROTABLE (200090871)</t>
  </si>
  <si>
    <t>VALVE,NRV,GAS EXPORT TO TURRET (AB50.05MV042457)</t>
  </si>
  <si>
    <t>Change Out Valve AU05.05MV042457 (0020)</t>
  </si>
  <si>
    <t>0000129160</t>
  </si>
  <si>
    <t>Change Out Valve AU05.05SP042005 (0030)</t>
  </si>
  <si>
    <t>200090873</t>
  </si>
  <si>
    <t>2Y F21 NRV EGC 2 REPLACE WITH ROTABLE (200090873)</t>
  </si>
  <si>
    <t>VALVE,NRV,GAS TO TEG INLET FILET SEP (AB50.05MV042419)</t>
  </si>
  <si>
    <t>Install Valve AU05.05SP042007 (0090)</t>
  </si>
  <si>
    <t>0000129162</t>
  </si>
  <si>
    <t>Install Valve AU05.05MV042419 (0020)</t>
  </si>
  <si>
    <t>0590</t>
  </si>
  <si>
    <t>0580</t>
  </si>
  <si>
    <t>0480</t>
  </si>
  <si>
    <t>PR 2000030884</t>
  </si>
  <si>
    <t>PR 2000020754</t>
  </si>
  <si>
    <t>SOH @ AB50</t>
  </si>
  <si>
    <t>8 SOH @ AB50</t>
  </si>
  <si>
    <t>70 SOH @ AB50</t>
  </si>
  <si>
    <t>14 SOH @ AB50</t>
  </si>
  <si>
    <t>1 SOH @ AB50</t>
  </si>
  <si>
    <t>4 SOH @ AB50</t>
  </si>
  <si>
    <t>3 SOH @ AB50</t>
  </si>
  <si>
    <t>1 SOH @ AB01</t>
  </si>
  <si>
    <t>2 SOH @ AB01</t>
  </si>
  <si>
    <t>ETA 28.03.24 PO 4500004680 x 32 KONNECT</t>
  </si>
  <si>
    <t>17 SOH @ AB50</t>
  </si>
  <si>
    <t>26 SOH @ AB50</t>
  </si>
  <si>
    <t>ETA 01.07.24 PO 4500000722 x 2 SCORE</t>
  </si>
  <si>
    <t>ETA 29.04.24 PO 4500003941 x 32 TRISTAR</t>
  </si>
  <si>
    <t>ETA 29.04.24 PO 4500003941 x 16 TRISTAR</t>
  </si>
  <si>
    <t>SOH @ AB01/AB50</t>
  </si>
  <si>
    <t>ETA 15.06.24 PO 4500008307 SOLAR TURBINES</t>
  </si>
  <si>
    <t>ETA 10.04.24 PO 4500007060 BENDTECH GROUP</t>
  </si>
  <si>
    <t>84480</t>
  </si>
  <si>
    <t>000600001624</t>
  </si>
  <si>
    <t>84579</t>
  </si>
  <si>
    <t>000600001724</t>
  </si>
  <si>
    <t>15</t>
  </si>
  <si>
    <t>16</t>
  </si>
  <si>
    <t>84631</t>
  </si>
  <si>
    <t>255</t>
  </si>
  <si>
    <t>000600001695</t>
  </si>
  <si>
    <t>85196</t>
  </si>
  <si>
    <t>128</t>
  </si>
  <si>
    <t>000500001825</t>
  </si>
  <si>
    <t>85712</t>
  </si>
  <si>
    <t>100</t>
  </si>
  <si>
    <t>000500002406</t>
  </si>
  <si>
    <t>87674</t>
  </si>
  <si>
    <t>000200053366</t>
  </si>
  <si>
    <t>89040</t>
  </si>
  <si>
    <t>000200054732</t>
  </si>
  <si>
    <t>89688</t>
  </si>
  <si>
    <t>000200055359</t>
  </si>
  <si>
    <t>89693</t>
  </si>
  <si>
    <t>000200055424</t>
  </si>
  <si>
    <t>89694</t>
  </si>
  <si>
    <t>000200055425</t>
  </si>
  <si>
    <t>89991</t>
  </si>
  <si>
    <t>000200055703</t>
  </si>
  <si>
    <t>90259</t>
  </si>
  <si>
    <t>000200055931</t>
  </si>
  <si>
    <t>90283</t>
  </si>
  <si>
    <t>000200055954</t>
  </si>
  <si>
    <t>90284</t>
  </si>
  <si>
    <t>000200055955</t>
  </si>
  <si>
    <t>90285</t>
  </si>
  <si>
    <t>000200055956</t>
  </si>
  <si>
    <t>91197</t>
  </si>
  <si>
    <t>000200056909</t>
  </si>
  <si>
    <t>91798</t>
  </si>
  <si>
    <t>000200057510</t>
  </si>
  <si>
    <t>93640</t>
  </si>
  <si>
    <t>000200059318</t>
  </si>
  <si>
    <t>93649</t>
  </si>
  <si>
    <t>000200059360</t>
  </si>
  <si>
    <t>8</t>
  </si>
  <si>
    <t>93652</t>
  </si>
  <si>
    <t>000200059363</t>
  </si>
  <si>
    <t>93721</t>
  </si>
  <si>
    <t>000200059319</t>
  </si>
  <si>
    <t>93817</t>
  </si>
  <si>
    <t>000200059528</t>
  </si>
  <si>
    <t>94785</t>
  </si>
  <si>
    <t>000200060437</t>
  </si>
  <si>
    <t>95066</t>
  </si>
  <si>
    <t>262</t>
  </si>
  <si>
    <t>S</t>
  </si>
  <si>
    <t>000200060744</t>
  </si>
  <si>
    <t>96167</t>
  </si>
  <si>
    <t>000200061838</t>
  </si>
  <si>
    <t>96341</t>
  </si>
  <si>
    <t>000200061999</t>
  </si>
  <si>
    <t>96344</t>
  </si>
  <si>
    <t>000200062042</t>
  </si>
  <si>
    <t>96378</t>
  </si>
  <si>
    <t>000200062090</t>
  </si>
  <si>
    <t>96379</t>
  </si>
  <si>
    <t>000200062091</t>
  </si>
  <si>
    <t>97430</t>
  </si>
  <si>
    <t>000200063108</t>
  </si>
  <si>
    <t>97778</t>
  </si>
  <si>
    <t>000200063469</t>
  </si>
  <si>
    <t>97984</t>
  </si>
  <si>
    <t>000200063635</t>
  </si>
  <si>
    <t>99081</t>
  </si>
  <si>
    <t>000200064753</t>
  </si>
  <si>
    <t>99214</t>
  </si>
  <si>
    <t>000200064912</t>
  </si>
  <si>
    <t>99266</t>
  </si>
  <si>
    <t>000200064964</t>
  </si>
  <si>
    <t>106783</t>
  </si>
  <si>
    <t>000200072354</t>
  </si>
  <si>
    <t>106784</t>
  </si>
  <si>
    <t>000200072355</t>
  </si>
  <si>
    <t>107503</t>
  </si>
  <si>
    <t>000200073134</t>
  </si>
  <si>
    <t>108509</t>
  </si>
  <si>
    <t>000200074182</t>
  </si>
  <si>
    <t>112609</t>
  </si>
  <si>
    <t>000200078320</t>
  </si>
  <si>
    <t>116208</t>
  </si>
  <si>
    <t>000200081432</t>
  </si>
  <si>
    <t>116738</t>
  </si>
  <si>
    <t>000200081677</t>
  </si>
  <si>
    <t>116781</t>
  </si>
  <si>
    <t>000200081678</t>
  </si>
  <si>
    <t>116783</t>
  </si>
  <si>
    <t>000200081679</t>
  </si>
  <si>
    <t>116792</t>
  </si>
  <si>
    <t>000200081722</t>
  </si>
  <si>
    <t>118169</t>
  </si>
  <si>
    <t>000200082341</t>
  </si>
  <si>
    <t>118257</t>
  </si>
  <si>
    <t>000200082353</t>
  </si>
  <si>
    <t>119247</t>
  </si>
  <si>
    <t>13</t>
  </si>
  <si>
    <t>000200082767</t>
  </si>
  <si>
    <t>119827</t>
  </si>
  <si>
    <t>000200083040</t>
  </si>
  <si>
    <t>119900</t>
  </si>
  <si>
    <t>000200083035</t>
  </si>
  <si>
    <t>120451</t>
  </si>
  <si>
    <t>000200083256</t>
  </si>
  <si>
    <t>120455</t>
  </si>
  <si>
    <t>000200083257</t>
  </si>
  <si>
    <t>120647</t>
  </si>
  <si>
    <t>000200083360</t>
  </si>
  <si>
    <t>120709</t>
  </si>
  <si>
    <t>000200083367</t>
  </si>
  <si>
    <t>121112</t>
  </si>
  <si>
    <t>000200083535</t>
  </si>
  <si>
    <t>122106</t>
  </si>
  <si>
    <t>000200084010</t>
  </si>
  <si>
    <t>122109</t>
  </si>
  <si>
    <t>000200084011</t>
  </si>
  <si>
    <t>122112</t>
  </si>
  <si>
    <t>000200084012</t>
  </si>
  <si>
    <t>122114</t>
  </si>
  <si>
    <t>000200084013</t>
  </si>
  <si>
    <t>124089</t>
  </si>
  <si>
    <t>000200085795</t>
  </si>
  <si>
    <t>124287</t>
  </si>
  <si>
    <t>000200086029</t>
  </si>
  <si>
    <t>124601</t>
  </si>
  <si>
    <t>000200086292</t>
  </si>
  <si>
    <t>124683</t>
  </si>
  <si>
    <t>000200086394</t>
  </si>
  <si>
    <t>125250</t>
  </si>
  <si>
    <t>000200086992</t>
  </si>
  <si>
    <t>125357</t>
  </si>
  <si>
    <t>000200087108</t>
  </si>
  <si>
    <t>127317</t>
  </si>
  <si>
    <t>000200089039</t>
  </si>
  <si>
    <t>127318</t>
  </si>
  <si>
    <t>000200089100</t>
  </si>
  <si>
    <t>127599</t>
  </si>
  <si>
    <t>000200089401</t>
  </si>
  <si>
    <t>23</t>
  </si>
  <si>
    <t>24</t>
  </si>
  <si>
    <t>25</t>
  </si>
  <si>
    <t>26</t>
  </si>
  <si>
    <t>27</t>
  </si>
  <si>
    <t>28</t>
  </si>
  <si>
    <t>31</t>
  </si>
  <si>
    <t>32</t>
  </si>
  <si>
    <t>35</t>
  </si>
  <si>
    <t>38</t>
  </si>
  <si>
    <t>43</t>
  </si>
  <si>
    <t>44</t>
  </si>
  <si>
    <t>45</t>
  </si>
  <si>
    <t>47</t>
  </si>
  <si>
    <t>129469</t>
  </si>
  <si>
    <t>12</t>
  </si>
  <si>
    <t>000200091179</t>
  </si>
  <si>
    <t>29</t>
  </si>
  <si>
    <t>33</t>
  </si>
  <si>
    <t>130548</t>
  </si>
  <si>
    <t>000100032076</t>
  </si>
  <si>
    <t>130643</t>
  </si>
  <si>
    <t>000100032131</t>
  </si>
  <si>
    <t>130644</t>
  </si>
  <si>
    <t>000100032132</t>
  </si>
  <si>
    <t>130645</t>
  </si>
  <si>
    <t>000100032133</t>
  </si>
  <si>
    <t>130646</t>
  </si>
  <si>
    <t>000100032134</t>
  </si>
  <si>
    <t>130647</t>
  </si>
  <si>
    <t>000100032135</t>
  </si>
  <si>
    <t>131021</t>
  </si>
  <si>
    <t>000100032477</t>
  </si>
  <si>
    <t>131024</t>
  </si>
  <si>
    <t>000100032520</t>
  </si>
  <si>
    <t>131039</t>
  </si>
  <si>
    <t>000100032535</t>
  </si>
  <si>
    <t>131525</t>
  </si>
  <si>
    <t>000100033044</t>
  </si>
  <si>
    <t>131577</t>
  </si>
  <si>
    <t>000100033093</t>
  </si>
  <si>
    <t>131610</t>
  </si>
  <si>
    <t>000100032996</t>
  </si>
  <si>
    <t>131667</t>
  </si>
  <si>
    <t>000100033135</t>
  </si>
  <si>
    <t>131668</t>
  </si>
  <si>
    <t>000100033136</t>
  </si>
  <si>
    <t>131682</t>
  </si>
  <si>
    <t>000100033161</t>
  </si>
  <si>
    <t>131763</t>
  </si>
  <si>
    <t>000100033231</t>
  </si>
  <si>
    <t>131850</t>
  </si>
  <si>
    <t>000100033329</t>
  </si>
  <si>
    <t>132149</t>
  </si>
  <si>
    <t>000100033628</t>
  </si>
  <si>
    <t>132189</t>
  </si>
  <si>
    <t>000100033657</t>
  </si>
  <si>
    <t>132271</t>
  </si>
  <si>
    <t>000100033739</t>
  </si>
  <si>
    <t>132273</t>
  </si>
  <si>
    <t>000100033781</t>
  </si>
  <si>
    <t>132274</t>
  </si>
  <si>
    <t>000100033782</t>
  </si>
  <si>
    <t>132275</t>
  </si>
  <si>
    <t>000100033783</t>
  </si>
  <si>
    <t>132276</t>
  </si>
  <si>
    <t>000100033784</t>
  </si>
  <si>
    <t>132277</t>
  </si>
  <si>
    <t>000100033785</t>
  </si>
  <si>
    <t>132278</t>
  </si>
  <si>
    <t>000100033786</t>
  </si>
  <si>
    <t>132352</t>
  </si>
  <si>
    <t>000100033880</t>
  </si>
  <si>
    <t>132353</t>
  </si>
  <si>
    <t>000100033881</t>
  </si>
  <si>
    <t>132568</t>
  </si>
  <si>
    <t>000100034084</t>
  </si>
  <si>
    <t>132606</t>
  </si>
  <si>
    <t>000100034052</t>
  </si>
  <si>
    <t>132609</t>
  </si>
  <si>
    <t>000100034055</t>
  </si>
  <si>
    <t>132645</t>
  </si>
  <si>
    <t>000100034141</t>
  </si>
  <si>
    <t>132815</t>
  </si>
  <si>
    <t>000100034294</t>
  </si>
  <si>
    <t>133239</t>
  </si>
  <si>
    <t>000100034735</t>
  </si>
  <si>
    <t>133318</t>
  </si>
  <si>
    <t>000100034866</t>
  </si>
  <si>
    <t>133319</t>
  </si>
  <si>
    <t>000100034867</t>
  </si>
  <si>
    <t>134011</t>
  </si>
  <si>
    <t>000100035477</t>
  </si>
  <si>
    <t>134012</t>
  </si>
  <si>
    <t>000100035478</t>
  </si>
  <si>
    <t>134013</t>
  </si>
  <si>
    <t>000100035479</t>
  </si>
  <si>
    <t>134014</t>
  </si>
  <si>
    <t>000100035560</t>
  </si>
  <si>
    <t>134210</t>
  </si>
  <si>
    <t>000100035706</t>
  </si>
  <si>
    <t>134692</t>
  </si>
  <si>
    <t>000100036158</t>
  </si>
  <si>
    <t>134750</t>
  </si>
  <si>
    <t>000100036218</t>
  </si>
  <si>
    <t>134751</t>
  </si>
  <si>
    <t>000100036219</t>
  </si>
  <si>
    <t>135291</t>
  </si>
  <si>
    <t>000100036757</t>
  </si>
  <si>
    <t>135616</t>
  </si>
  <si>
    <t>000100037132</t>
  </si>
  <si>
    <t>135619</t>
  </si>
  <si>
    <t>000100037135</t>
  </si>
  <si>
    <t>135763</t>
  </si>
  <si>
    <t>000100037219</t>
  </si>
  <si>
    <t>135869</t>
  </si>
  <si>
    <t>000100037337</t>
  </si>
  <si>
    <t>136037</t>
  </si>
  <si>
    <t>000100037513</t>
  </si>
  <si>
    <t>136066</t>
  </si>
  <si>
    <t>000100037554</t>
  </si>
  <si>
    <t>42</t>
  </si>
  <si>
    <t>52</t>
  </si>
  <si>
    <t>136165</t>
  </si>
  <si>
    <t>000100037641</t>
  </si>
  <si>
    <t>136296</t>
  </si>
  <si>
    <t>000100037795</t>
  </si>
  <si>
    <t>136344</t>
  </si>
  <si>
    <t>000100037863</t>
  </si>
  <si>
    <t>136617</t>
  </si>
  <si>
    <t>000100038113</t>
  </si>
  <si>
    <t>136688</t>
  </si>
  <si>
    <t>000100038184</t>
  </si>
  <si>
    <t>136822</t>
  </si>
  <si>
    <t>000100038290</t>
  </si>
  <si>
    <t>136823</t>
  </si>
  <si>
    <t>000100038291</t>
  </si>
  <si>
    <t>136864</t>
  </si>
  <si>
    <t>000100038383</t>
  </si>
  <si>
    <t>137106</t>
  </si>
  <si>
    <t>000100038602</t>
  </si>
  <si>
    <t>137260</t>
  </si>
  <si>
    <t>000100038739</t>
  </si>
  <si>
    <t>137308</t>
  </si>
  <si>
    <t>000100038807</t>
  </si>
  <si>
    <t>137311</t>
  </si>
  <si>
    <t>000100038810</t>
  </si>
  <si>
    <t>137312</t>
  </si>
  <si>
    <t>000100038811</t>
  </si>
  <si>
    <t>137313</t>
  </si>
  <si>
    <t>000100038812</t>
  </si>
  <si>
    <t>137314</t>
  </si>
  <si>
    <t>000100038813</t>
  </si>
  <si>
    <t>137320</t>
  </si>
  <si>
    <t>000100038819</t>
  </si>
  <si>
    <t>137381</t>
  </si>
  <si>
    <t>000100038880</t>
  </si>
  <si>
    <t>137382</t>
  </si>
  <si>
    <t>000100038881</t>
  </si>
  <si>
    <t>137383</t>
  </si>
  <si>
    <t>000100038882</t>
  </si>
  <si>
    <t>137384</t>
  </si>
  <si>
    <t>000100038883</t>
  </si>
  <si>
    <t>137385</t>
  </si>
  <si>
    <t>000100038884</t>
  </si>
  <si>
    <t>137386</t>
  </si>
  <si>
    <t>000100038885</t>
  </si>
  <si>
    <t>137387</t>
  </si>
  <si>
    <t>000100038886</t>
  </si>
  <si>
    <t>137388</t>
  </si>
  <si>
    <t>000100038887</t>
  </si>
  <si>
    <t>137389</t>
  </si>
  <si>
    <t>000100038888</t>
  </si>
  <si>
    <t>137390</t>
  </si>
  <si>
    <t>000100038889</t>
  </si>
  <si>
    <t>137391</t>
  </si>
  <si>
    <t>000100038890</t>
  </si>
  <si>
    <t>137392</t>
  </si>
  <si>
    <t>000100038891</t>
  </si>
  <si>
    <t>137452</t>
  </si>
  <si>
    <t>000100039000</t>
  </si>
  <si>
    <t>137519</t>
  </si>
  <si>
    <t>000100039045</t>
  </si>
  <si>
    <t>138045</t>
  </si>
  <si>
    <t>000100039544</t>
  </si>
  <si>
    <t>138121</t>
  </si>
  <si>
    <t>000100039620</t>
  </si>
  <si>
    <t>138437</t>
  </si>
  <si>
    <t>000100039936</t>
  </si>
  <si>
    <t>138942</t>
  </si>
  <si>
    <t>000100040461</t>
  </si>
  <si>
    <t>139496</t>
  </si>
  <si>
    <t>000100041024</t>
  </si>
  <si>
    <t>139525</t>
  </si>
  <si>
    <t>000100040991</t>
  </si>
  <si>
    <t>140191</t>
  </si>
  <si>
    <t>000100041707</t>
  </si>
  <si>
    <t>140379</t>
  </si>
  <si>
    <t>000100041867</t>
  </si>
  <si>
    <t>140428</t>
  </si>
  <si>
    <t>000100041876</t>
  </si>
  <si>
    <t>140429</t>
  </si>
  <si>
    <t>000100041877</t>
  </si>
  <si>
    <t>140430</t>
  </si>
  <si>
    <t>000100041878</t>
  </si>
  <si>
    <t>140431</t>
  </si>
  <si>
    <t>000100041879</t>
  </si>
  <si>
    <t>140432</t>
  </si>
  <si>
    <t>000100041940</t>
  </si>
  <si>
    <t>140478</t>
  </si>
  <si>
    <t>000100041977</t>
  </si>
  <si>
    <t>140479</t>
  </si>
  <si>
    <t>000100041978</t>
  </si>
  <si>
    <t>140480</t>
  </si>
  <si>
    <t>000100041979</t>
  </si>
  <si>
    <t>140842</t>
  </si>
  <si>
    <t>000100042301</t>
  </si>
  <si>
    <t>141206</t>
  </si>
  <si>
    <t>000100042702</t>
  </si>
  <si>
    <t>141207</t>
  </si>
  <si>
    <t>000100042703</t>
  </si>
  <si>
    <t>141703</t>
  </si>
  <si>
    <t>000100043119</t>
  </si>
  <si>
    <t>142782</t>
  </si>
  <si>
    <t>000100044230</t>
  </si>
  <si>
    <t>144056</t>
  </si>
  <si>
    <t>000100045592</t>
  </si>
  <si>
    <t>144760</t>
  </si>
  <si>
    <t>000100046259</t>
  </si>
  <si>
    <t>213489</t>
  </si>
  <si>
    <t>000500003801</t>
  </si>
  <si>
    <t>213508</t>
  </si>
  <si>
    <t>000500003740</t>
  </si>
  <si>
    <t>213510</t>
  </si>
  <si>
    <t>000500003742</t>
  </si>
  <si>
    <t>213591</t>
  </si>
  <si>
    <t>000600002860</t>
  </si>
  <si>
    <t>215692</t>
  </si>
  <si>
    <t>000200134900</t>
  </si>
  <si>
    <t>215758</t>
  </si>
  <si>
    <t>000200134932</t>
  </si>
  <si>
    <t>215843</t>
  </si>
  <si>
    <t>000200134937</t>
  </si>
  <si>
    <t>216368</t>
  </si>
  <si>
    <t>000100072009</t>
  </si>
  <si>
    <t>216830</t>
  </si>
  <si>
    <t>000100072246</t>
  </si>
  <si>
    <t>217866</t>
  </si>
  <si>
    <t>000200136429</t>
  </si>
  <si>
    <t>217871</t>
  </si>
  <si>
    <t>000200136430</t>
  </si>
  <si>
    <t>217874</t>
  </si>
  <si>
    <t>000200136431</t>
  </si>
  <si>
    <t>217876</t>
  </si>
  <si>
    <t>000200136432</t>
  </si>
  <si>
    <t>217879</t>
  </si>
  <si>
    <t>000200136433</t>
  </si>
  <si>
    <t>217881</t>
  </si>
  <si>
    <t>000200136434</t>
  </si>
  <si>
    <t>217884</t>
  </si>
  <si>
    <t>000200136435</t>
  </si>
  <si>
    <t>217885</t>
  </si>
  <si>
    <t>000200136436</t>
  </si>
  <si>
    <t>217886</t>
  </si>
  <si>
    <t>000200136437</t>
  </si>
  <si>
    <t>218511</t>
  </si>
  <si>
    <t>000100072584</t>
  </si>
  <si>
    <t>218777</t>
  </si>
  <si>
    <t>000200136906</t>
  </si>
  <si>
    <t>218778</t>
  </si>
  <si>
    <t>000200136907</t>
  </si>
  <si>
    <t>219434</t>
  </si>
  <si>
    <t>000100072801</t>
  </si>
  <si>
    <t>219896</t>
  </si>
  <si>
    <t>000100072934</t>
  </si>
  <si>
    <t>220245</t>
  </si>
  <si>
    <t>000200137449</t>
  </si>
  <si>
    <t>222810</t>
  </si>
  <si>
    <t>000200139546</t>
  </si>
  <si>
    <t>222824</t>
  </si>
  <si>
    <t>000200139478</t>
  </si>
  <si>
    <t>222831</t>
  </si>
  <si>
    <t>000200139603</t>
  </si>
  <si>
    <t>222881</t>
  </si>
  <si>
    <t>000200139548</t>
  </si>
  <si>
    <t>222883</t>
  </si>
  <si>
    <t>000200139552</t>
  </si>
  <si>
    <t>222889</t>
  </si>
  <si>
    <t>000200139557</t>
  </si>
  <si>
    <t>225113</t>
  </si>
  <si>
    <t>000200140824</t>
  </si>
  <si>
    <t>225234</t>
  </si>
  <si>
    <t>000100074108</t>
  </si>
  <si>
    <t>225243</t>
  </si>
  <si>
    <t>000100074085</t>
  </si>
  <si>
    <t>227200</t>
  </si>
  <si>
    <t>000200142018</t>
  </si>
  <si>
    <t>227210</t>
  </si>
  <si>
    <t>000200142104</t>
  </si>
  <si>
    <t>228470</t>
  </si>
  <si>
    <t>000200142496</t>
  </si>
  <si>
    <t>228982</t>
  </si>
  <si>
    <t>000100075531</t>
  </si>
  <si>
    <t>Account Assignment Category</t>
  </si>
  <si>
    <t>Central Purchasing Block on Supplier</t>
  </si>
  <si>
    <t>Company Code</t>
  </si>
  <si>
    <t>Company Name</t>
  </si>
  <si>
    <t>Created By</t>
  </si>
  <si>
    <t>Created On</t>
  </si>
  <si>
    <t>Delivered Quantity</t>
  </si>
  <si>
    <t>Delivered Value</t>
  </si>
  <si>
    <t>Delivery Complete</t>
  </si>
  <si>
    <t>End of Performance Period</t>
  </si>
  <si>
    <t>Expected Value</t>
  </si>
  <si>
    <t>Final Invoice</t>
  </si>
  <si>
    <t>Fully Delivered &amp; Invoiced</t>
  </si>
  <si>
    <t>Goods Receipt</t>
  </si>
  <si>
    <t>Goods-Receipt-Based Invoice Verification</t>
  </si>
  <si>
    <t>Info Record Update</t>
  </si>
  <si>
    <t>Invoice Receipt</t>
  </si>
  <si>
    <t>Invoiced Quantity</t>
  </si>
  <si>
    <t>Invoiced Value</t>
  </si>
  <si>
    <t>Item Category</t>
  </si>
  <si>
    <t>Item Count</t>
  </si>
  <si>
    <t>Material Group</t>
  </si>
  <si>
    <t>Material Group Description</t>
  </si>
  <si>
    <t>Material Name</t>
  </si>
  <si>
    <t>Net Order Price</t>
  </si>
  <si>
    <t>Next Delivery Status</t>
  </si>
  <si>
    <t>Non-Valuated Goods Receipt</t>
  </si>
  <si>
    <t>Order Currency</t>
  </si>
  <si>
    <t>Order Date</t>
  </si>
  <si>
    <t>Order Status</t>
  </si>
  <si>
    <t>Order Type</t>
  </si>
  <si>
    <t>Order Unit</t>
  </si>
  <si>
    <t>Overall Limit</t>
  </si>
  <si>
    <t>Plant</t>
  </si>
  <si>
    <t>Plant Name</t>
  </si>
  <si>
    <t>Price Unit</t>
  </si>
  <si>
    <t>Product Type Group</t>
  </si>
  <si>
    <t>Purchase Contract</t>
  </si>
  <si>
    <t>Purchase Contract Item</t>
  </si>
  <si>
    <t>Purchase Order Item</t>
  </si>
  <si>
    <t>Purchasing Category</t>
  </si>
  <si>
    <t>Purchasing Group</t>
  </si>
  <si>
    <t>Purchasing Group Name</t>
  </si>
  <si>
    <t>Purchasing Info Record</t>
  </si>
  <si>
    <t>Purchasing Organization</t>
  </si>
  <si>
    <t>Purchasing Organization Name</t>
  </si>
  <si>
    <t>Quantity to be Invoiced</t>
  </si>
  <si>
    <t>Request For Quotation</t>
  </si>
  <si>
    <t>Request For Quotation Item</t>
  </si>
  <si>
    <t>Requirement Tracking Number</t>
  </si>
  <si>
    <t>Returns Item</t>
  </si>
  <si>
    <t>Service Performer</t>
  </si>
  <si>
    <t>Service Performer Name</t>
  </si>
  <si>
    <t>Short Text</t>
  </si>
  <si>
    <t>Start of Performance Period</t>
  </si>
  <si>
    <t>Stock Segment</t>
  </si>
  <si>
    <t>Storage Location</t>
  </si>
  <si>
    <t>Supplier ID</t>
  </si>
  <si>
    <t>Supplier Name</t>
  </si>
  <si>
    <t>Supplier Quotation</t>
  </si>
  <si>
    <t>Supplier Quotation Item</t>
  </si>
  <si>
    <t>Supplying Plant Name</t>
  </si>
  <si>
    <t>Value to be Delivered</t>
  </si>
  <si>
    <t>4500000548</t>
  </si>
  <si>
    <t>DISC,RUPTURE;385BAR,G1/4"BSPP (10534478)</t>
  </si>
  <si>
    <t>Woodside Energy Ltd (1001)</t>
  </si>
  <si>
    <t>Woodside Energy Ltd</t>
  </si>
  <si>
    <t>Terrey Gill</t>
  </si>
  <si>
    <t>Standard ()</t>
  </si>
  <si>
    <t>Pipe piping/fittings (40170000)</t>
  </si>
  <si>
    <t>Pipe piping/fittings</t>
  </si>
  <si>
    <t>Overdue</t>
  </si>
  <si>
    <t>Australian Dollar (AUD)</t>
  </si>
  <si>
    <t>Sent</t>
  </si>
  <si>
    <t>WEG Purchase Order (ZNB)</t>
  </si>
  <si>
    <t>Each (EA)</t>
  </si>
  <si>
    <t>PDC - NWS OIL (AB01)</t>
  </si>
  <si>
    <t>PDC - NWS OIL</t>
  </si>
  <si>
    <t>Material (1)</t>
  </si>
  <si>
    <t>4500000548/00020</t>
  </si>
  <si>
    <t>2000002505</t>
  </si>
  <si>
    <t>AUS Operations (106)</t>
  </si>
  <si>
    <t>AUS Operations</t>
  </si>
  <si>
    <t>5300000411</t>
  </si>
  <si>
    <t>AU00</t>
  </si>
  <si>
    <t>WEG Australia</t>
  </si>
  <si>
    <t>Main Store (1001)</t>
  </si>
  <si>
    <t>30002606</t>
  </si>
  <si>
    <t>HYDRAULIC ENERGY AUST PTY LTD</t>
  </si>
  <si>
    <t>6000000106</t>
  </si>
  <si>
    <t>4500000722</t>
  </si>
  <si>
    <t>VALVE,ARI 35.006R,PN40,DN25,CS,GLOBE (10473813)</t>
  </si>
  <si>
    <t>Fluid/gas distribut (40140000)</t>
  </si>
  <si>
    <t>Fluid/gas distribut</t>
  </si>
  <si>
    <t>Due Later</t>
  </si>
  <si>
    <t>4700000098</t>
  </si>
  <si>
    <t>08280</t>
  </si>
  <si>
    <t>4500000722/00010</t>
  </si>
  <si>
    <t>2000002536</t>
  </si>
  <si>
    <t>30000225</t>
  </si>
  <si>
    <t>SCORE AUSTRALASIA PTY LTD</t>
  </si>
  <si>
    <t>4500000792</t>
  </si>
  <si>
    <t>VALVE,COMPL;SHIPHAM DM991209E (10439222)</t>
  </si>
  <si>
    <t>PILS CO LTD (30002423)</t>
  </si>
  <si>
    <t>Brayden Tomkinson</t>
  </si>
  <si>
    <t>United States Dollar (USD)</t>
  </si>
  <si>
    <t>4500000792/00010</t>
  </si>
  <si>
    <t>2000002506</t>
  </si>
  <si>
    <t>5300000611</t>
  </si>
  <si>
    <t>30002423</t>
  </si>
  <si>
    <t>PILS CO LTD</t>
  </si>
  <si>
    <t>6000000111</t>
  </si>
  <si>
    <t>4500000887</t>
  </si>
  <si>
    <t>VALVE,GLOBE;BC6,16K,15A,F7409,HSN (10503357)</t>
  </si>
  <si>
    <t>4500000887/00030</t>
  </si>
  <si>
    <t>2000003348</t>
  </si>
  <si>
    <t>6000000134</t>
  </si>
  <si>
    <t>4500001334</t>
  </si>
  <si>
    <t>LIGHT,WARNING,AVIATION;ORGA L85EXRAC32 (10508764)</t>
  </si>
  <si>
    <t>Lighting Fixt/ accs. (39110000)</t>
  </si>
  <si>
    <t>Lighting Fixt/ accs.</t>
  </si>
  <si>
    <t>Follow-On Documents</t>
  </si>
  <si>
    <t>4500001334/00010</t>
  </si>
  <si>
    <t>2000002402</t>
  </si>
  <si>
    <t>30002422</t>
  </si>
  <si>
    <t>MACLEAN INTERNATIONAL GROUP AUSTRAL PTY LTD</t>
  </si>
  <si>
    <t>6000000056</t>
  </si>
  <si>
    <t>CABLE,DATA;CAT 6,4PR,CU,LSZH,GRY (10547649)</t>
  </si>
  <si>
    <t>Elec wire/cable/harn (26120000)</t>
  </si>
  <si>
    <t>Elec wire/cable/harn</t>
  </si>
  <si>
    <t>Meter (M)</t>
  </si>
  <si>
    <t>4500001334/00060</t>
  </si>
  <si>
    <t>2000003056</t>
  </si>
  <si>
    <t>4500001352</t>
  </si>
  <si>
    <t>NUT,LK;SOLAR 903112C1 (10243755)</t>
  </si>
  <si>
    <t>Hardware (31160000)</t>
  </si>
  <si>
    <t>Hardware</t>
  </si>
  <si>
    <t>4700000324</t>
  </si>
  <si>
    <t>31960</t>
  </si>
  <si>
    <t>4500001352/00050</t>
  </si>
  <si>
    <t>2000002823</t>
  </si>
  <si>
    <t>30000400</t>
  </si>
  <si>
    <t>SOLAR TURBINES INTERNATIONAL COMPANY</t>
  </si>
  <si>
    <t>4500001460</t>
  </si>
  <si>
    <t>GASKET;SWCI,JIS 16K,15MM,316L/GR/316 (10507576)</t>
  </si>
  <si>
    <t>Gaskets (31400000)</t>
  </si>
  <si>
    <t>Gaskets</t>
  </si>
  <si>
    <t>4700000001</t>
  </si>
  <si>
    <t>14580</t>
  </si>
  <si>
    <t>4500001460/00010</t>
  </si>
  <si>
    <t>2000012622</t>
  </si>
  <si>
    <t>30000403</t>
  </si>
  <si>
    <t>KLINGER LIMITED</t>
  </si>
  <si>
    <t>D-WEL23-200-01/EH0950DX0004.0001 Spool 1 (70001493)</t>
  </si>
  <si>
    <t>Fabricated pipe assy (31310000)</t>
  </si>
  <si>
    <t>Fabricated pipe assy</t>
  </si>
  <si>
    <t>4500001467/00010</t>
  </si>
  <si>
    <t>00004</t>
  </si>
  <si>
    <t>30000143</t>
  </si>
  <si>
    <t>LEGENEERING AUSTRALIA PTY LTD</t>
  </si>
  <si>
    <t>D-WEL23-201-01/EH0950DX0006.0001 Spool 1 (70002317)</t>
  </si>
  <si>
    <t>4500001467/00020</t>
  </si>
  <si>
    <t>00007</t>
  </si>
  <si>
    <t>D-WEL23-201-02/EH0950DX0007.0001 Spool 1 (70002318)</t>
  </si>
  <si>
    <t>4500001467/00030</t>
  </si>
  <si>
    <t>00008</t>
  </si>
  <si>
    <t>D-WEL23-201-03/EH0950DX0008.0001 Spool 1 (70002319)</t>
  </si>
  <si>
    <t>4500001467/00040</t>
  </si>
  <si>
    <t>00009</t>
  </si>
  <si>
    <t>D-WEL23-202-01/EH0950DX0005.0001 Spool 1 (70002402)</t>
  </si>
  <si>
    <t>4500001467/00050</t>
  </si>
  <si>
    <t>00016</t>
  </si>
  <si>
    <t>D-WEL23-202-01/EH0950DX0005.0001 Spool 2 (70002403)</t>
  </si>
  <si>
    <t>4500001467/00060</t>
  </si>
  <si>
    <t>00017</t>
  </si>
  <si>
    <t>4500001554</t>
  </si>
  <si>
    <t>00340</t>
  </si>
  <si>
    <t>ADHESIVE;WHT,SIKAFLEX 252,CART 300ML (10233767)</t>
  </si>
  <si>
    <t>Adhesives/sealants (31200000)</t>
  </si>
  <si>
    <t>Adhesives/sealants</t>
  </si>
  <si>
    <t>4700000820</t>
  </si>
  <si>
    <t>03350</t>
  </si>
  <si>
    <t>4500001554/00340</t>
  </si>
  <si>
    <t>2000009725</t>
  </si>
  <si>
    <t>30000394</t>
  </si>
  <si>
    <t>J BLACKWOOD AND SON LTD</t>
  </si>
  <si>
    <t>4500001554/00350</t>
  </si>
  <si>
    <t>2000012543</t>
  </si>
  <si>
    <t>00360</t>
  </si>
  <si>
    <t>4500001554/00360</t>
  </si>
  <si>
    <t>2000012544</t>
  </si>
  <si>
    <t>4500001717</t>
  </si>
  <si>
    <t>VALVE,MONOFLG;50MM,CL1500,HAST,H15M8 (10485937)</t>
  </si>
  <si>
    <t>British Pound (GBP)</t>
  </si>
  <si>
    <t>4500001717/00010</t>
  </si>
  <si>
    <t>2000002517</t>
  </si>
  <si>
    <t>6000000120</t>
  </si>
  <si>
    <t>4500001908</t>
  </si>
  <si>
    <t>PAINT,SPRAY;FR COATING (10565211)</t>
  </si>
  <si>
    <t>INTERNATIONAL CORROSION SERVICES PTY LTD (30002531)</t>
  </si>
  <si>
    <t>Paint/primer/finish (31210000)</t>
  </si>
  <si>
    <t>Paint/primer/finish</t>
  </si>
  <si>
    <t>4500001908/00010</t>
  </si>
  <si>
    <t>2000012992</t>
  </si>
  <si>
    <t>30002531</t>
  </si>
  <si>
    <t>INTERNATIONAL CORROSION SERVICES PTY LTD</t>
  </si>
  <si>
    <t>6000000775</t>
  </si>
  <si>
    <t>TAPE;SPLC,RBR,FIRE SECURITY FS17 (10564774)</t>
  </si>
  <si>
    <t>Roll (ROL)</t>
  </si>
  <si>
    <t>4500001908/00020</t>
  </si>
  <si>
    <t>2000012999</t>
  </si>
  <si>
    <t>TAPE,ELEC,25MM X 4.6M,3M SCOTCH 24-TAPE (10506101)</t>
  </si>
  <si>
    <t>4500001908/00030</t>
  </si>
  <si>
    <t>2000012995</t>
  </si>
  <si>
    <t>4500001908/00040</t>
  </si>
  <si>
    <t>2000040436</t>
  </si>
  <si>
    <t>4500002229</t>
  </si>
  <si>
    <t>GASKET,SW;CRIR,80MM,CL300/600,RF,316L (10305744)</t>
  </si>
  <si>
    <t>10240</t>
  </si>
  <si>
    <t>4500002229/00010</t>
  </si>
  <si>
    <t>1000002139</t>
  </si>
  <si>
    <t>00005</t>
  </si>
  <si>
    <t>100043385</t>
  </si>
  <si>
    <t>4500002479</t>
  </si>
  <si>
    <t>BIT,DRILL;STEPPED,TSBT5.574S,HILTI (10583038)</t>
  </si>
  <si>
    <t>Metal cut mch/accs. (23240000)</t>
  </si>
  <si>
    <t>Metal cut mch/accs.</t>
  </si>
  <si>
    <t>4700000818</t>
  </si>
  <si>
    <t>09610</t>
  </si>
  <si>
    <t>4500002479/00010</t>
  </si>
  <si>
    <t>2000016436</t>
  </si>
  <si>
    <t>FILTER; Single Stage, 1000mm x 1000mm x (70002482)</t>
  </si>
  <si>
    <t>HVAC equip/component (40100000)</t>
  </si>
  <si>
    <t>HVAC equip/component</t>
  </si>
  <si>
    <t>4500002724/00010</t>
  </si>
  <si>
    <t>30001954</t>
  </si>
  <si>
    <t>TRINKOR PTY LTD</t>
  </si>
  <si>
    <t>4500003280</t>
  </si>
  <si>
    <t>STUD;THD,ELEC,M10,SDSS,HILTI (10583039)</t>
  </si>
  <si>
    <t>4500003280/00010</t>
  </si>
  <si>
    <t>2000016432</t>
  </si>
  <si>
    <t>6000001129</t>
  </si>
  <si>
    <t>4500003416</t>
  </si>
  <si>
    <t>FILTER KIT,ELEM,LUBE OIL;SOLAR 10647286 (10424330)</t>
  </si>
  <si>
    <t>Ind filter/purific (40160000)</t>
  </si>
  <si>
    <t>Ind filter/purific</t>
  </si>
  <si>
    <t>23940</t>
  </si>
  <si>
    <t>4500003416/00010</t>
  </si>
  <si>
    <t>2000020515</t>
  </si>
  <si>
    <t>Cooling system flush (70000589)</t>
  </si>
  <si>
    <t>Additives (12160000)</t>
  </si>
  <si>
    <t>Additives</t>
  </si>
  <si>
    <t>4500003440/00010</t>
  </si>
  <si>
    <t>00006</t>
  </si>
  <si>
    <t>30000280</t>
  </si>
  <si>
    <t>WESTRAC PTY LTD</t>
  </si>
  <si>
    <t>4500003832</t>
  </si>
  <si>
    <t>GASKET;400MM,406MM,FF,KLINGER 864434161 (10205993)</t>
  </si>
  <si>
    <t>07700</t>
  </si>
  <si>
    <t>4500003832/00010</t>
  </si>
  <si>
    <t>2000022490</t>
  </si>
  <si>
    <t>GASKET,RJ;OCT,R46,SI (10467825)</t>
  </si>
  <si>
    <t>11160</t>
  </si>
  <si>
    <t>4500003832/00020</t>
  </si>
  <si>
    <t>2000022494</t>
  </si>
  <si>
    <t>GASKET;CNAF,20MM,CL150,1.5MM,FF,C4430 (10206291)</t>
  </si>
  <si>
    <t>07790</t>
  </si>
  <si>
    <t>4500003832/00030</t>
  </si>
  <si>
    <t>2000022496</t>
  </si>
  <si>
    <t>GASKET,FLG;125MM,1.5MM THK,CNAF,CL150 (10204117)</t>
  </si>
  <si>
    <t>07180</t>
  </si>
  <si>
    <t>4500003832/00040</t>
  </si>
  <si>
    <t>2000022522</t>
  </si>
  <si>
    <t>4500003832/00050</t>
  </si>
  <si>
    <t>2000022523</t>
  </si>
  <si>
    <t>GASKET;CNAF,JIS16K,40MM,3MM,FF,C4430 (10458155)</t>
  </si>
  <si>
    <t>11150</t>
  </si>
  <si>
    <t>4500003832/00060</t>
  </si>
  <si>
    <t>2000022530</t>
  </si>
  <si>
    <t>GASKET,CNAF;JIS10K,25MM,3MM,FF,C4430 (10484646)</t>
  </si>
  <si>
    <t>14070</t>
  </si>
  <si>
    <t>4500003833/00010</t>
  </si>
  <si>
    <t>00018</t>
  </si>
  <si>
    <t>4500003941</t>
  </si>
  <si>
    <t>STUDBOLT;0.750"X125MM,B7,CAD+XYLAN (10058893)</t>
  </si>
  <si>
    <t>4700000000</t>
  </si>
  <si>
    <t>4500003941/00010</t>
  </si>
  <si>
    <t>2000022502</t>
  </si>
  <si>
    <t>30000148</t>
  </si>
  <si>
    <t>TRISTAR AUSTRALIA PTY LTD</t>
  </si>
  <si>
    <t>STUDBOLT;1.000"X 165MM,B7,CAD+XYLAN (10058535)</t>
  </si>
  <si>
    <t>4500003941/00030</t>
  </si>
  <si>
    <t>2000022501</t>
  </si>
  <si>
    <t>4500004017</t>
  </si>
  <si>
    <t>4500004017/00010</t>
  </si>
  <si>
    <t>2000022491</t>
  </si>
  <si>
    <t>GASKET,CNAF,150MM,CL150,1.5MM,FF,C4430 (10206298)</t>
  </si>
  <si>
    <t>4500004017/00020</t>
  </si>
  <si>
    <t>2000022499</t>
  </si>
  <si>
    <t>4500004235</t>
  </si>
  <si>
    <t>HOSE ASY,CW;13.6MM,AFLEX HYPERLINESB (10493451)</t>
  </si>
  <si>
    <t>ALFA LAVAL AUSTRALIA PTY LTD (30000326)</t>
  </si>
  <si>
    <t>Assembly (ASY)</t>
  </si>
  <si>
    <t>4500004235/00010</t>
  </si>
  <si>
    <t>2000016423</t>
  </si>
  <si>
    <t>30000326</t>
  </si>
  <si>
    <t>ALFA LAVAL AUSTRALIA PTY LTD</t>
  </si>
  <si>
    <t>6000001164</t>
  </si>
  <si>
    <t>4500004322</t>
  </si>
  <si>
    <t>STUDBOLT 1/2"-13UNC x 150mm S32760-3 (70000044)</t>
  </si>
  <si>
    <t>4500004322/00010</t>
  </si>
  <si>
    <t>1000003746</t>
  </si>
  <si>
    <t>00001</t>
  </si>
  <si>
    <t>5300000120</t>
  </si>
  <si>
    <t>100032132</t>
  </si>
  <si>
    <t>STUDBOLT 5/8"-11UNC x 150mm S32760-S (70000047)</t>
  </si>
  <si>
    <t>4500004322/00020</t>
  </si>
  <si>
    <t>00002</t>
  </si>
  <si>
    <t>5300000121</t>
  </si>
  <si>
    <t>STUDBOLT 3/4"-10UNC x 150mm S32760-S (70000048)</t>
  </si>
  <si>
    <t>4500004322/00030</t>
  </si>
  <si>
    <t>00003</t>
  </si>
  <si>
    <t>STUDBOLT 1"-8UN x 150mm S32760-S (70000100)</t>
  </si>
  <si>
    <t>4500004322/00050</t>
  </si>
  <si>
    <t>4500004322/00060</t>
  </si>
  <si>
    <t>1000003749</t>
  </si>
  <si>
    <t>100032135</t>
  </si>
  <si>
    <t>4500004322/00070</t>
  </si>
  <si>
    <t>4500004322/00080</t>
  </si>
  <si>
    <t>4500004421</t>
  </si>
  <si>
    <t>GASKET,FLG;40MM,1.5MM,JIS 5K,FF,CNAF (10515037)</t>
  </si>
  <si>
    <t>14750</t>
  </si>
  <si>
    <t>4500004421/00010</t>
  </si>
  <si>
    <t>2000025015</t>
  </si>
  <si>
    <t>GASKET;SWCI,JIS 16K,15MM,C4430 (10543114)</t>
  </si>
  <si>
    <t>15610</t>
  </si>
  <si>
    <t>4500004421/00020</t>
  </si>
  <si>
    <t>2000025031</t>
  </si>
  <si>
    <t>D-WEL23-203-01 Spool 1 (70003315)</t>
  </si>
  <si>
    <t>4500004437/00010</t>
  </si>
  <si>
    <t>D-WEL23-203-01 Spool 2 (70003316)</t>
  </si>
  <si>
    <t>4500004437/00020</t>
  </si>
  <si>
    <t>4500004522</t>
  </si>
  <si>
    <t>SCREW,SET;HEX,HVY,7/8" X 120MM,A193,B7 (10503901)</t>
  </si>
  <si>
    <t>4500004522/00010</t>
  </si>
  <si>
    <t>2000022532</t>
  </si>
  <si>
    <t>6000001624</t>
  </si>
  <si>
    <t>4500004680</t>
  </si>
  <si>
    <t>BOLT ASY,HEX HD;WITH NUT,1.125"X100MM (10058077)</t>
  </si>
  <si>
    <t>KONNECT COVENTRY GROUP LTD (30001930)</t>
  </si>
  <si>
    <t>4500004680/00010</t>
  </si>
  <si>
    <t>2000022509</t>
  </si>
  <si>
    <t>30001930</t>
  </si>
  <si>
    <t>KONNECT COVENTRY GROUP LTD</t>
  </si>
  <si>
    <t>6000001634</t>
  </si>
  <si>
    <t>CLAMP,SPLIT FLG,2",SS,RF,SOLAR 980656C1 (10463589)</t>
  </si>
  <si>
    <t>29470</t>
  </si>
  <si>
    <t>4500004816/00020</t>
  </si>
  <si>
    <t>00043</t>
  </si>
  <si>
    <t>Expediting Freight Fees (70003498)</t>
  </si>
  <si>
    <t>4500004816/00030</t>
  </si>
  <si>
    <t>00052</t>
  </si>
  <si>
    <t>D-WEL23-215-01/EH4530DX0007.0001 Spool 1 (70001063)</t>
  </si>
  <si>
    <t>4500004845/00010</t>
  </si>
  <si>
    <t>Toshiba Ex d IIC T4 Motor (70003475)</t>
  </si>
  <si>
    <t>Electrical equipment (39120000)</t>
  </si>
  <si>
    <t>Electrical equipment</t>
  </si>
  <si>
    <t>4500005097/00010</t>
  </si>
  <si>
    <t>30000272</t>
  </si>
  <si>
    <t>TOSHIBA INTERNATIONAL CORPORATION</t>
  </si>
  <si>
    <t>4500005097/00020</t>
  </si>
  <si>
    <t>4500005670</t>
  </si>
  <si>
    <t>VALVE;MONOFLG,15MM,CL600,SS,S6M1L (10227715)</t>
  </si>
  <si>
    <t>13470</t>
  </si>
  <si>
    <t>4500005670/00010</t>
  </si>
  <si>
    <t>2000030799</t>
  </si>
  <si>
    <t>VALVE,CHK;DN150,CL1500,RTJ,LTCS,L15C8C (10589262)</t>
  </si>
  <si>
    <t>17320</t>
  </si>
  <si>
    <t>4500005670/00020</t>
  </si>
  <si>
    <t>2000030908</t>
  </si>
  <si>
    <t>4500005671</t>
  </si>
  <si>
    <t>HOSE ASY;WTR/FOAM,RED,38MMX18M LG (10288499)</t>
  </si>
  <si>
    <t>ARA MARINE PTY LTD (30000279)</t>
  </si>
  <si>
    <t>4700000267</t>
  </si>
  <si>
    <t>02380</t>
  </si>
  <si>
    <t>4500005671/00010</t>
  </si>
  <si>
    <t>2000030801</t>
  </si>
  <si>
    <t>30000279</t>
  </si>
  <si>
    <t>ARA MARINE PTY LTD</t>
  </si>
  <si>
    <t>EXTINGUISHER,FIRE;FOAM,AR-AFFF,45L (10451345)</t>
  </si>
  <si>
    <t>Fire protection (46190000)</t>
  </si>
  <si>
    <t>Fire protection</t>
  </si>
  <si>
    <t>05350</t>
  </si>
  <si>
    <t>4500005671/00020</t>
  </si>
  <si>
    <t>2000030860</t>
  </si>
  <si>
    <t>4500005685</t>
  </si>
  <si>
    <t>GASKET;SWCI,40MM,PN10-40,316L/GR/316 (10061164)</t>
  </si>
  <si>
    <t>05990</t>
  </si>
  <si>
    <t>4500005685/00020</t>
  </si>
  <si>
    <t>2000030836</t>
  </si>
  <si>
    <t>GASKET;SWCI,25MM,PN10-40,316L/GR/316 (10061160)</t>
  </si>
  <si>
    <t>05950</t>
  </si>
  <si>
    <t>4500005685/00030</t>
  </si>
  <si>
    <t>2000030864</t>
  </si>
  <si>
    <t>4500005685/00040</t>
  </si>
  <si>
    <t>2000031050</t>
  </si>
  <si>
    <t>4500005685/00050</t>
  </si>
  <si>
    <t>2000031051</t>
  </si>
  <si>
    <t>GASKET,SWCI;15MM,CL150,4.5MM,316L/GR/316 (10060881)</t>
  </si>
  <si>
    <t>04470</t>
  </si>
  <si>
    <t>4500005685/00060</t>
  </si>
  <si>
    <t>2000031072</t>
  </si>
  <si>
    <t>GASKET,SW;40MM,CL150,4.5MM,SS316L,GR (10060884)</t>
  </si>
  <si>
    <t>04500</t>
  </si>
  <si>
    <t>4500005685/00080</t>
  </si>
  <si>
    <t>2000031133</t>
  </si>
  <si>
    <t>GASKET;SWCI,80MM,CL150,316L/GR/316 (10060886)</t>
  </si>
  <si>
    <t>04520</t>
  </si>
  <si>
    <t>4500005685/00100</t>
  </si>
  <si>
    <t>2000031137</t>
  </si>
  <si>
    <t>4500005685/00110</t>
  </si>
  <si>
    <t>2000031138</t>
  </si>
  <si>
    <t>GASKET;SWCI,25MM,CL300/600,316L/GR/316 (10060917)</t>
  </si>
  <si>
    <t>04760</t>
  </si>
  <si>
    <t>4500005685/00130</t>
  </si>
  <si>
    <t>2000031140</t>
  </si>
  <si>
    <t>4500005690</t>
  </si>
  <si>
    <t>BATTERY PACK;4AH,NICAD,SAFT SAFTV (10304033)</t>
  </si>
  <si>
    <t>Battery/cells/accs. (26111700)</t>
  </si>
  <si>
    <t>Battery/cells/accs.</t>
  </si>
  <si>
    <t>00930</t>
  </si>
  <si>
    <t>4500005690/00010</t>
  </si>
  <si>
    <t>2000030872</t>
  </si>
  <si>
    <t>Plate 230 x 230 (70003747)</t>
  </si>
  <si>
    <t>Machinings (31390000)</t>
  </si>
  <si>
    <t>Machinings</t>
  </si>
  <si>
    <t>4500005715/00020</t>
  </si>
  <si>
    <t>4500005739</t>
  </si>
  <si>
    <t>OIL,GEAR,SHELL OMALA S2 GX 320,20L (10453016)</t>
  </si>
  <si>
    <t>VIVA ENERGY AUSTRALIA LTD SHELL COMPANY OF AUSTRALIA LIMITED (30000303)</t>
  </si>
  <si>
    <t>Lubricants and oils (15120000)</t>
  </si>
  <si>
    <t>Lubricants and oils</t>
  </si>
  <si>
    <t>Container (CON)</t>
  </si>
  <si>
    <t>4700000008</t>
  </si>
  <si>
    <t>4500005739/00030</t>
  </si>
  <si>
    <t>2000030788</t>
  </si>
  <si>
    <t>30000303</t>
  </si>
  <si>
    <t>VIVA ENERGY AUSTRALIA LTD SHELL COMPANY OF AUSTRALIA LIMITED</t>
  </si>
  <si>
    <t>OIL,AIR COMP;SHELL 001D7788 (10479633)</t>
  </si>
  <si>
    <t>Pail (PAI)</t>
  </si>
  <si>
    <t>01411</t>
  </si>
  <si>
    <t>4500005739/00040</t>
  </si>
  <si>
    <t>2000031231</t>
  </si>
  <si>
    <t>4500005739/00050</t>
  </si>
  <si>
    <t>2000031232</t>
  </si>
  <si>
    <t>4500005774</t>
  </si>
  <si>
    <t>CLEANER,COMPRESSOR,TURB,DRM/25L,ZOK 27 (10402509)</t>
  </si>
  <si>
    <t>SOLIDUS INDUSTRIES PTY LTD (30002657)</t>
  </si>
  <si>
    <t>Clean/janitorial sup (47130000)</t>
  </si>
  <si>
    <t>Clean/janitorial sup</t>
  </si>
  <si>
    <t>Drum (DR)</t>
  </si>
  <si>
    <t>4500005774/00010</t>
  </si>
  <si>
    <t>2000030840</t>
  </si>
  <si>
    <t>30002657</t>
  </si>
  <si>
    <t>SOLIDUS INDUSTRIES PTY LTD</t>
  </si>
  <si>
    <t>6000002097</t>
  </si>
  <si>
    <t>4500005774/00020</t>
  </si>
  <si>
    <t>2000030841</t>
  </si>
  <si>
    <t>4500005822</t>
  </si>
  <si>
    <t>GASKET;SS,SOLAR 304649100 (10209468)</t>
  </si>
  <si>
    <t>32030</t>
  </si>
  <si>
    <t>4500005822/00010</t>
  </si>
  <si>
    <t>2000031012</t>
  </si>
  <si>
    <t>6000002088</t>
  </si>
  <si>
    <t>MODULE,IF;8-INPUT,AB 1794IRT8XT (10218797)</t>
  </si>
  <si>
    <t>Comp bcast/telecom (43200000)</t>
  </si>
  <si>
    <t>Comp bcast/telecom</t>
  </si>
  <si>
    <t>32170</t>
  </si>
  <si>
    <t>4500005822/00020</t>
  </si>
  <si>
    <t>2000031049</t>
  </si>
  <si>
    <t>4500005927</t>
  </si>
  <si>
    <t>BOTTLE;SAMPLE,125ML,PL,C/W SCR TOP (10063554)</t>
  </si>
  <si>
    <t>ROWE SCIENTIFIC PTY LTD (30000347)</t>
  </si>
  <si>
    <t>Lab supplies/fixture (41120000)</t>
  </si>
  <si>
    <t>Lab supplies/fixture</t>
  </si>
  <si>
    <t>4700000011</t>
  </si>
  <si>
    <t>02300</t>
  </si>
  <si>
    <t>4500005927/00010</t>
  </si>
  <si>
    <t>2000032180</t>
  </si>
  <si>
    <t>30000347</t>
  </si>
  <si>
    <t>ROWE SCIENTIFIC PTY LTD</t>
  </si>
  <si>
    <t>4500006185</t>
  </si>
  <si>
    <t>ELEMENT KIT,FLT;ATCOP 2901300011 (10504876)</t>
  </si>
  <si>
    <t>ATLAS COPCO COMPRESSORS AUSTRALIA ATLAS COPCO AUSTRALIA PTY LTD (30002292)</t>
  </si>
  <si>
    <t>Kit (KIT)</t>
  </si>
  <si>
    <t>4500006185/00060</t>
  </si>
  <si>
    <t>2000030847</t>
  </si>
  <si>
    <t>30002292</t>
  </si>
  <si>
    <t>ATLAS COPCO COMPRESSORS AUSTRALIA ATLAS COPCO AUSTRALIA PTY LTD</t>
  </si>
  <si>
    <t>6000002196</t>
  </si>
  <si>
    <t>4500006185/00070</t>
  </si>
  <si>
    <t>2000030848</t>
  </si>
  <si>
    <t>4500006214</t>
  </si>
  <si>
    <t>4500006214/00010</t>
  </si>
  <si>
    <t>2000030868</t>
  </si>
  <si>
    <t>6000002186</t>
  </si>
  <si>
    <t>4500006214/00020</t>
  </si>
  <si>
    <t>2000030869</t>
  </si>
  <si>
    <t>4500006214/00030</t>
  </si>
  <si>
    <t>2000030870</t>
  </si>
  <si>
    <t>4500006254</t>
  </si>
  <si>
    <t>GASKET;467MM ID X 570MM OD X 3MM THK (10476885)</t>
  </si>
  <si>
    <t>COENS CO LTD (30002296)</t>
  </si>
  <si>
    <t>4500006254/00010</t>
  </si>
  <si>
    <t>2000030803</t>
  </si>
  <si>
    <t>30002296</t>
  </si>
  <si>
    <t>COENS CO LTD</t>
  </si>
  <si>
    <t>6000002095</t>
  </si>
  <si>
    <t>4500006260</t>
  </si>
  <si>
    <t>4500006260/00010</t>
  </si>
  <si>
    <t>2000030842</t>
  </si>
  <si>
    <t>6000002199</t>
  </si>
  <si>
    <t>4500006448</t>
  </si>
  <si>
    <t>4500006448/00010</t>
  </si>
  <si>
    <t>2000034017</t>
  </si>
  <si>
    <t>03PSV481061 set to 20MPA (70001748)</t>
  </si>
  <si>
    <t>European Euro (EUR)</t>
  </si>
  <si>
    <t>4500006563/00010</t>
  </si>
  <si>
    <t>4500006785</t>
  </si>
  <si>
    <t>4500006785/00010</t>
  </si>
  <si>
    <t>2000031134</t>
  </si>
  <si>
    <t>6000002189</t>
  </si>
  <si>
    <t>4500006785/00020</t>
  </si>
  <si>
    <t>2000031135</t>
  </si>
  <si>
    <t>4500007030</t>
  </si>
  <si>
    <t>GASKET SET;BROADY P106652 (10447849)</t>
  </si>
  <si>
    <t>Set (SET)</t>
  </si>
  <si>
    <t>14360</t>
  </si>
  <si>
    <t>4500007030/00010</t>
  </si>
  <si>
    <t>2000037954</t>
  </si>
  <si>
    <t>Monorail Beam End stops (L&amp;R Pair) (70003950)</t>
  </si>
  <si>
    <t>4500007060/00010</t>
  </si>
  <si>
    <t>30002958</t>
  </si>
  <si>
    <t>BENDTECH GROUP PTY LTD</t>
  </si>
  <si>
    <t>Stainless Steel Bolt Hex Set Screw SS316 (70003940)</t>
  </si>
  <si>
    <t>4500007066/00020</t>
  </si>
  <si>
    <t>00014</t>
  </si>
  <si>
    <t>4500007388</t>
  </si>
  <si>
    <t>WASHER;65MM,MOULDED RBR,BS 336 (10064932)</t>
  </si>
  <si>
    <t>04850</t>
  </si>
  <si>
    <t>4500007388/00010</t>
  </si>
  <si>
    <t>2000031011</t>
  </si>
  <si>
    <t>6000002085</t>
  </si>
  <si>
    <t>4500007393</t>
  </si>
  <si>
    <t>KIT,FILTER ELM;JOHN CRANE 89689834 (10443257)</t>
  </si>
  <si>
    <t>SIEMENS ENERGY PTY LTD (30000222)</t>
  </si>
  <si>
    <t>4500007393/00010</t>
  </si>
  <si>
    <t>2000031275</t>
  </si>
  <si>
    <t>30000222</t>
  </si>
  <si>
    <t>SIEMENS ENERGY PTY LTD</t>
  </si>
  <si>
    <t>4500007919</t>
  </si>
  <si>
    <t>4500007919/00070</t>
  </si>
  <si>
    <t>2000033194</t>
  </si>
  <si>
    <t>6000002135</t>
  </si>
  <si>
    <t>4500007919/00080</t>
  </si>
  <si>
    <t>2000033195</t>
  </si>
  <si>
    <t>4500007919/00090</t>
  </si>
  <si>
    <t>2000033196</t>
  </si>
  <si>
    <t>4500007919/00100</t>
  </si>
  <si>
    <t>2000033197</t>
  </si>
  <si>
    <t>4500007919/00110</t>
  </si>
  <si>
    <t>2000033198</t>
  </si>
  <si>
    <t>4500007962</t>
  </si>
  <si>
    <t>TAPE;COR INH,50MM,10MRL,DENSO 600050 (10062327)</t>
  </si>
  <si>
    <t>01840</t>
  </si>
  <si>
    <t>4500007962/00010</t>
  </si>
  <si>
    <t>2000030865</t>
  </si>
  <si>
    <t>6000002087</t>
  </si>
  <si>
    <t>4500007993</t>
  </si>
  <si>
    <t>ELEMENT ASY,FLT;SIEMENS 64441565 (10445237)</t>
  </si>
  <si>
    <t>4500007993/00010</t>
  </si>
  <si>
    <t>2000030844</t>
  </si>
  <si>
    <t>6000002117</t>
  </si>
  <si>
    <t>4500008059</t>
  </si>
  <si>
    <t>GASKET;SWCI,300MM,CL150,316L/GR/316 (10060891)</t>
  </si>
  <si>
    <t>04570</t>
  </si>
  <si>
    <t>4500008059/00010</t>
  </si>
  <si>
    <t>2000041961</t>
  </si>
  <si>
    <t>4500008063</t>
  </si>
  <si>
    <t>PAINT,SPRAY;BLUE,FR COATING (10601282)</t>
  </si>
  <si>
    <t>4500008063/00010</t>
  </si>
  <si>
    <t>2000040433</t>
  </si>
  <si>
    <t>6000002599</t>
  </si>
  <si>
    <t>KIT,INSTL,1-BAY METR/SW SHOCK (70004675)</t>
  </si>
  <si>
    <t>4500008307/00010</t>
  </si>
  <si>
    <t>4500008796</t>
  </si>
  <si>
    <t>4500008796/00010</t>
  </si>
  <si>
    <t>2000045188</t>
  </si>
  <si>
    <t>Linear Winch 630 Bar Test Lines 1500mm (70004851)</t>
  </si>
  <si>
    <t>4500008855/00010</t>
  </si>
  <si>
    <t>Linear Winch 630 Bar Test Lines 2000mm (70004852)</t>
  </si>
  <si>
    <t>4500008855/00020</t>
  </si>
  <si>
    <t>4500009019</t>
  </si>
  <si>
    <t>VALVE,BALL;20MM,CL300,RF,CS,C3B1F (10227240)</t>
  </si>
  <si>
    <t>14480</t>
  </si>
  <si>
    <t>4500009019/00010</t>
  </si>
  <si>
    <t>2000045783</t>
  </si>
  <si>
    <t>SHEET; SS Perforated, 300 x 235 x 1.5mm (70001542)</t>
  </si>
  <si>
    <t>4500009169/00010</t>
  </si>
  <si>
    <t>SHEET; SS Perforated, 300 x 285 x 1.5mm (70001543)</t>
  </si>
  <si>
    <t>4500009169/00020</t>
  </si>
  <si>
    <t>Carman, 20 NB x 300 Spec Blind to suit R (70003767)</t>
  </si>
  <si>
    <t>4500009179/00010</t>
  </si>
  <si>
    <t>4500009183</t>
  </si>
  <si>
    <t>STUDBOLT;0.625"X95MM,B7,CAD+XYLAN (10058878)</t>
  </si>
  <si>
    <t>4500009183/00010</t>
  </si>
  <si>
    <t>2000045782</t>
  </si>
  <si>
    <t>4500009244</t>
  </si>
  <si>
    <t>4500009244/00010</t>
  </si>
  <si>
    <t>2000046477</t>
  </si>
  <si>
    <t>W451758633</t>
  </si>
  <si>
    <t>VALVE,MONOFLG,50MM,CL1500,FLG,DSS,D15M8T (10485935)</t>
  </si>
  <si>
    <t>W451758633/00010</t>
  </si>
  <si>
    <t>AU05-0503</t>
  </si>
  <si>
    <t>W451761463</t>
  </si>
  <si>
    <t>W451761463/00010</t>
  </si>
  <si>
    <t>W451765389</t>
  </si>
  <si>
    <t>EXTINGUISHER,FIRE;FOAM,FOAM,ARC,9L,PORT (10236513)</t>
  </si>
  <si>
    <t>WORMALD AUSTRALIA PTY LTD (30000072)</t>
  </si>
  <si>
    <t>W451765389/00030</t>
  </si>
  <si>
    <t>2200668648</t>
  </si>
  <si>
    <t>30000072</t>
  </si>
  <si>
    <t>WORMALD AUSTRALIA PTY LTD</t>
  </si>
  <si>
    <t>W451776601</t>
  </si>
  <si>
    <t>INHIBITOR,CORROSION;COR BON D5010NS,12OZ (10576543)</t>
  </si>
  <si>
    <t>AIRFLITE PTY LTD (30002381)</t>
  </si>
  <si>
    <t>W451776601/00010</t>
  </si>
  <si>
    <t>2200705182</t>
  </si>
  <si>
    <t>30002381</t>
  </si>
  <si>
    <t>AIRFLITE PTY LTD</t>
  </si>
  <si>
    <t>W451776601/00020</t>
  </si>
  <si>
    <t>2200705185</t>
  </si>
  <si>
    <t>W451777676</t>
  </si>
  <si>
    <t>VALVE,GATE;25MM,CL1500,SIEMENS 11788565 (10445243)</t>
  </si>
  <si>
    <t>Not Yet Sent</t>
  </si>
  <si>
    <t>W451777676/00010</t>
  </si>
  <si>
    <t>2100366328</t>
  </si>
  <si>
    <t>W451778135</t>
  </si>
  <si>
    <t>W451778135/00010</t>
  </si>
  <si>
    <t>W451779258</t>
  </si>
  <si>
    <t>VALVE,REL,SEETRU 616820073,3400KPAG (10482558)</t>
  </si>
  <si>
    <t>08610</t>
  </si>
  <si>
    <t>W451779258/00010</t>
  </si>
  <si>
    <t>AU60-6001</t>
  </si>
  <si>
    <t>W451779281</t>
  </si>
  <si>
    <t>VALVE,SLND;BIFOLD FP15S30632S78A155 (10430531)</t>
  </si>
  <si>
    <t>ROTORK AUSTRALIA PTY LTD (30000103)</t>
  </si>
  <si>
    <t>W451779281/00010</t>
  </si>
  <si>
    <t>WINRPA</t>
  </si>
  <si>
    <t>30000103</t>
  </si>
  <si>
    <t>ROTORK AUSTRALIA PTY LTD</t>
  </si>
  <si>
    <t>W451780469</t>
  </si>
  <si>
    <t>Order (F)</t>
  </si>
  <si>
    <t>OKH Okha - NWS OIL (AB50)</t>
  </si>
  <si>
    <t>OKH Okha - NWS OIL</t>
  </si>
  <si>
    <t>W451780469/00010</t>
  </si>
  <si>
    <t>2100368459</t>
  </si>
  <si>
    <t>W451782182</t>
  </si>
  <si>
    <t>W451782182/00010</t>
  </si>
  <si>
    <t>2200670621</t>
  </si>
  <si>
    <t>W451782184</t>
  </si>
  <si>
    <t>ANTENNA;COMROD AR62 (10468906)</t>
  </si>
  <si>
    <t>ELECTROTECH AUSTRALIA PTY LIMITED (30001073)</t>
  </si>
  <si>
    <t>Media Nwork eqp/Plat (43220000)</t>
  </si>
  <si>
    <t>Media Nwork eqp/Plat</t>
  </si>
  <si>
    <t>W451782184/00010</t>
  </si>
  <si>
    <t>2100346318</t>
  </si>
  <si>
    <t>30001073</t>
  </si>
  <si>
    <t>ELECTROTECH AUSTRALIA PTY LIMITED</t>
  </si>
  <si>
    <t>Requirements date F</t>
  </si>
  <si>
    <t>Key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</si>
</sst>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4">
    <numFmt numFmtId="164" formatCode="&quot;$&quot;#,##0_);\(&quot;$&quot;#,##0\)"/>
    <numFmt numFmtId="165" formatCode="0.000"/>
    <numFmt numFmtId="166" formatCode="&quot;Yes&quot;;;&quot;No&quot;"/>
    <numFmt numFmtId="167" formatCode="0.000\ &quot;EA&quot;"/>
    <numFmt numFmtId="168" formatCode="0.000\ &quot;ASY&quot;"/>
    <numFmt numFmtId="169" formatCode="0.000\ &quot;M&quot;"/>
    <numFmt numFmtId="170" formatCode="0.000\ &quot;ROL&quot;"/>
    <numFmt numFmtId="171" formatCode="0.000\ &quot;KIT&quot;"/>
    <numFmt numFmtId="172" formatCode="* #,##0.00_0_0\ &quot;AUD&quot;;* \-\ #,##0.00_0_0\ &quot;AUD&quot;"/>
    <numFmt numFmtId="173" formatCode="dd\-mmm\-yy"/>
    <numFmt numFmtId="174" formatCode="0.000\ &quot;SET&quot;"/>
    <numFmt numFmtId="175" formatCode="0.000\ &quot;CON&quot;"/>
    <numFmt numFmtId="176" formatCode="0.000\ &quot;DR&quot;"/>
    <numFmt numFmtId="177" formatCode="0.000\ &quot;PAI&quot;"/>
    <numFmt numFmtId="178" formatCode="0\ &quot;EA&quot;"/>
    <numFmt numFmtId="179" formatCode="0\ &quot;M&quot;"/>
    <numFmt numFmtId="180" formatCode="0\ &quot;PKT&quot;"/>
    <numFmt numFmtId="181" formatCode="0\ &quot;ROL&quot;"/>
    <numFmt numFmtId="182" formatCode="0\ &quot;ASY&quot;"/>
    <numFmt numFmtId="183" formatCode="0\ &quot;CON&quot;"/>
    <numFmt numFmtId="184" formatCode="0\ &quot;PAI&quot;"/>
    <numFmt numFmtId="185" formatCode="0\ &quot;DR&quot;"/>
    <numFmt numFmtId="186" formatCode="0\ &quot;KIT&quot;"/>
    <numFmt numFmtId="187" formatCode="0\ &quot;SET&quot;"/>
  </numFmts>
  <fonts count="25" x14ac:knownFonts="1">
    <font>
      <sz val="11"/>
      <color theme="1"/>
      <name val="Arial"/>
      <family val="2"/>
    </font>
    <font>
      <sz val="11"/>
      <color theme="1"/>
      <name val="Calibri"/>
      <family val="2"/>
      <scheme val="minor"/>
    </font>
    <font>
      <sz val="11"/>
      <color theme="1"/>
      <name val="Arial"/>
      <family val="2"/>
    </font>
    <font>
      <sz val="11"/>
      <color rgb="FF9C0006"/>
      <name val="Calibri"/>
      <family val="2"/>
      <scheme val="minor"/>
    </font>
    <font>
      <b/>
      <sz val="9"/>
      <color theme="1"/>
      <name val="Arial"/>
      <family val="2"/>
    </font>
    <font>
      <sz val="9"/>
      <color theme="1"/>
      <name val="Arial"/>
      <family val="2"/>
    </font>
    <font>
      <b/>
      <sz val="11"/>
      <color theme="1"/>
      <name val="Calibri"/>
      <family val="2"/>
      <scheme val="minor"/>
    </font>
    <font>
      <b/>
      <sz val="14"/>
      <color theme="1"/>
      <name val="Calibri"/>
      <family val="2"/>
      <scheme val="minor"/>
    </font>
    <font>
      <b/>
      <sz val="18"/>
      <color rgb="FFC00000"/>
      <name val="Calibri"/>
      <family val="2"/>
      <scheme val="minor"/>
    </font>
    <font>
      <b/>
      <sz val="13"/>
      <color theme="1"/>
      <name val="Calibri"/>
      <family val="2"/>
      <scheme val="minor"/>
    </font>
    <font>
      <sz val="12"/>
      <color theme="1"/>
      <name val="Calibri"/>
      <family val="2"/>
      <scheme val="minor"/>
    </font>
    <font>
      <b/>
      <sz val="10"/>
      <color theme="1"/>
      <name val="Calibri"/>
      <family val="2"/>
      <scheme val="minor"/>
    </font>
    <font>
      <b/>
      <sz val="14"/>
      <color rgb="FFC00000"/>
      <name val="Calibri"/>
      <family val="2"/>
      <scheme val="minor"/>
    </font>
    <font>
      <sz val="18"/>
      <color theme="1"/>
      <name val="Arial"/>
      <family val="2"/>
    </font>
    <font>
      <sz val="18"/>
      <name val="Arial"/>
      <family val="2"/>
    </font>
    <font>
      <sz val="10"/>
      <color rgb="FF0C0D0E"/>
      <name val="Consolas"/>
      <family val="3"/>
    </font>
    <font>
      <b/>
      <sz val="22"/>
      <color theme="0"/>
      <name val="Arial"/>
      <family val="2"/>
    </font>
    <font>
      <sz val="24"/>
      <color theme="9" tint="-0.499984740745262"/>
      <name val="Calibri"/>
      <family val="2"/>
      <scheme val="minor"/>
    </font>
    <font>
      <sz val="10"/>
      <color rgb="FF040C28"/>
      <name val="Arial"/>
      <family val="2"/>
    </font>
    <font>
      <b/>
      <sz val="11"/>
      <color theme="1"/>
      <name val="Arial"/>
      <family val="2"/>
    </font>
    <font>
      <sz val="11"/>
      <color theme="0"/>
      <name val="Arial"/>
      <family val="2"/>
    </font>
    <font>
      <sz val="11"/>
      <name val="Arial"/>
      <family val="2"/>
    </font>
    <font>
      <sz val="11"/>
      <color theme="1"/>
      <name val="Calibri"/>
      <family val="2"/>
      <scheme val="minor"/>
    </font>
    <font>
      <sz val="9"/>
      <color theme="1"/>
      <name val="Abadi"/>
      <family val="2"/>
    </font>
    <font>
      <sz val="11"/>
      <color theme="1"/>
      <name val="Abadi"/>
      <family val="2"/>
    </font>
  </fonts>
  <fills count="20">
    <fill>
      <patternFill patternType="none"/>
    </fill>
    <fill>
      <patternFill patternType="gray125"/>
    </fill>
    <fill>
      <patternFill patternType="solid">
        <fgColor rgb="FFF7F7F7"/>
        <bgColor indexed="64"/>
      </patternFill>
    </fill>
    <fill>
      <patternFill patternType="solid">
        <fgColor rgb="FFFFC7CE"/>
      </patternFill>
    </fill>
    <fill>
      <patternFill patternType="solid">
        <fgColor rgb="FFFFFFCC"/>
      </patternFill>
    </fill>
    <fill>
      <patternFill patternType="solid">
        <fgColor theme="0"/>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B7B7"/>
        <bgColor indexed="64"/>
      </patternFill>
    </fill>
    <fill>
      <patternFill patternType="solid">
        <fgColor theme="9" tint="0.39997558519241921"/>
        <bgColor indexed="64"/>
      </patternFill>
    </fill>
    <fill>
      <patternFill patternType="solid">
        <fgColor rgb="FFFF7C80"/>
        <bgColor indexed="64"/>
      </patternFill>
    </fill>
    <fill>
      <patternFill patternType="solid">
        <fgColor theme="1" tint="0.34998626667073579"/>
        <bgColor indexed="64"/>
      </patternFill>
    </fill>
    <fill>
      <patternFill patternType="darkHorizontal">
        <bgColor rgb="FF2F6457"/>
      </patternFill>
    </fill>
    <fill>
      <patternFill patternType="solid">
        <fgColor indexed="22"/>
        <bgColor indexed="64"/>
      </patternFill>
    </fill>
    <fill>
      <patternFill patternType="solid">
        <fgColor theme="7" tint="0.59999389629810485"/>
        <bgColor indexed="64"/>
      </patternFill>
    </fill>
    <fill>
      <patternFill patternType="solid">
        <fgColor theme="4" tint="0.79998168889431442"/>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9"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5">
    <xf numFmtId="0" fontId="0" fillId="0" borderId="0"/>
    <xf numFmtId="0" fontId="3" fillId="3" borderId="0" applyNumberFormat="0" applyBorder="0" applyAlignment="0" applyProtection="0"/>
    <xf numFmtId="0" fontId="2" fillId="4" borderId="1" applyNumberFormat="0" applyFont="0" applyAlignment="0" applyProtection="0"/>
    <xf numFmtId="9" fontId="2" fillId="0" borderId="0" applyFont="0" applyFill="0" applyBorder="0" applyAlignment="0" applyProtection="0"/>
    <xf numFmtId="0" fontId="1" fillId="0" borderId="0"/>
  </cellStyleXfs>
  <cellXfs count="166">
    <xf numFmtId="0" fontId="0" fillId="0" borderId="0" xfId="0"/>
    <xf numFmtId="1" fontId="0" fillId="0" borderId="0" xfId="0" applyNumberFormat="1"/>
    <xf numFmtId="0" fontId="7" fillId="10" borderId="6" xfId="0" applyFont="1" applyFill="1" applyBorder="1" applyAlignment="1">
      <alignment horizontal="center" vertical="center"/>
    </xf>
    <xf numFmtId="0" fontId="7" fillId="10" borderId="6" xfId="0" applyFont="1" applyFill="1" applyBorder="1" applyAlignment="1">
      <alignment horizontal="center" vertical="center" wrapText="1"/>
    </xf>
    <xf numFmtId="0" fontId="8"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9" fillId="13" borderId="6"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7" borderId="5"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0" borderId="7" xfId="0" applyFont="1" applyFill="1" applyBorder="1" applyAlignment="1">
      <alignment horizontal="center" vertical="center" wrapText="1"/>
    </xf>
    <xf numFmtId="0" fontId="7" fillId="10" borderId="5" xfId="0" applyFont="1" applyFill="1" applyBorder="1" applyAlignment="1">
      <alignment horizontal="center" vertical="center"/>
    </xf>
    <xf numFmtId="0" fontId="0" fillId="0" borderId="0" xfId="0" applyNumberFormat="1"/>
    <xf numFmtId="0" fontId="12" fillId="10" borderId="6" xfId="0" applyFont="1" applyFill="1" applyBorder="1" applyAlignment="1">
      <alignment horizontal="center" vertical="center" wrapText="1"/>
    </xf>
    <xf numFmtId="0" fontId="0" fillId="0" borderId="0" xfId="0" applyAlignment="1">
      <alignment horizontal="center" wrapText="1"/>
    </xf>
    <xf numFmtId="9" fontId="9" fillId="13" borderId="6" xfId="3" applyFont="1" applyFill="1" applyBorder="1" applyAlignment="1">
      <alignment horizontal="center" vertical="center" wrapText="1"/>
    </xf>
    <xf numFmtId="0" fontId="13" fillId="4" borderId="3" xfId="2" applyFont="1" applyBorder="1"/>
    <xf numFmtId="0" fontId="13" fillId="8" borderId="3" xfId="2" applyFont="1" applyFill="1" applyBorder="1"/>
    <xf numFmtId="0" fontId="13" fillId="6" borderId="3" xfId="2" applyFont="1" applyFill="1" applyBorder="1"/>
    <xf numFmtId="0" fontId="13" fillId="7" borderId="3" xfId="2" applyFont="1" applyFill="1" applyBorder="1"/>
    <xf numFmtId="0" fontId="13" fillId="9" borderId="3" xfId="2" applyFont="1" applyFill="1" applyBorder="1"/>
    <xf numFmtId="0" fontId="14" fillId="3" borderId="4" xfId="1" applyFont="1" applyBorder="1"/>
    <xf numFmtId="0" fontId="13" fillId="0" borderId="2" xfId="0" applyFont="1" applyBorder="1"/>
    <xf numFmtId="0" fontId="15" fillId="0" borderId="0" xfId="0" applyFont="1"/>
    <xf numFmtId="0" fontId="0" fillId="15" borderId="0" xfId="0" applyFill="1"/>
    <xf numFmtId="0" fontId="0" fillId="15" borderId="0" xfId="0" applyFill="1" applyBorder="1"/>
    <xf numFmtId="0" fontId="0" fillId="0" borderId="0" xfId="0" pivotButton="1"/>
    <xf numFmtId="0" fontId="17" fillId="9" borderId="12" xfId="4" applyFont="1" applyFill="1" applyBorder="1" applyAlignment="1">
      <alignment horizontal="left" vertical="center" indent="4"/>
    </xf>
    <xf numFmtId="0" fontId="17" fillId="9" borderId="12" xfId="4" applyFont="1" applyFill="1" applyBorder="1" applyAlignment="1">
      <alignment vertical="center"/>
    </xf>
    <xf numFmtId="0" fontId="1" fillId="9" borderId="12" xfId="4" applyFill="1" applyBorder="1"/>
    <xf numFmtId="0" fontId="1" fillId="0" borderId="0" xfId="4"/>
    <xf numFmtId="164" fontId="1" fillId="0" borderId="0" xfId="4" applyNumberFormat="1"/>
    <xf numFmtId="0" fontId="0" fillId="0" borderId="0" xfId="0" applyAlignment="1">
      <alignment horizontal="left"/>
    </xf>
    <xf numFmtId="0" fontId="0" fillId="0" borderId="13" xfId="0" applyBorder="1"/>
    <xf numFmtId="0" fontId="0" fillId="0" borderId="14" xfId="0" applyBorder="1"/>
    <xf numFmtId="0" fontId="0" fillId="0" borderId="15" xfId="0" applyBorder="1"/>
    <xf numFmtId="15" fontId="0" fillId="0" borderId="16" xfId="0" applyNumberFormat="1" applyBorder="1"/>
    <xf numFmtId="15" fontId="0" fillId="0" borderId="17" xfId="0" applyNumberFormat="1" applyBorder="1"/>
    <xf numFmtId="15" fontId="0" fillId="0" borderId="18" xfId="0" applyNumberFormat="1" applyBorder="1"/>
    <xf numFmtId="15" fontId="0" fillId="0" borderId="19" xfId="0" applyNumberFormat="1" applyBorder="1"/>
    <xf numFmtId="15" fontId="0" fillId="0" borderId="20" xfId="0" applyNumberFormat="1" applyBorder="1"/>
    <xf numFmtId="15" fontId="0" fillId="0" borderId="21" xfId="0" applyNumberFormat="1" applyBorder="1"/>
    <xf numFmtId="0" fontId="18" fillId="0" borderId="0" xfId="0" applyFont="1"/>
    <xf numFmtId="9" fontId="0" fillId="0" borderId="0" xfId="3" applyFont="1"/>
    <xf numFmtId="0" fontId="0" fillId="10" borderId="6" xfId="0" applyFont="1" applyFill="1" applyBorder="1" applyAlignment="1">
      <alignment horizontal="center" vertical="center" wrapText="1"/>
    </xf>
    <xf numFmtId="0" fontId="0" fillId="11" borderId="5" xfId="0" applyFont="1" applyFill="1" applyBorder="1" applyAlignment="1">
      <alignment horizontal="center" vertical="center" wrapText="1"/>
    </xf>
    <xf numFmtId="0" fontId="0" fillId="13" borderId="7" xfId="0" applyFont="1" applyFill="1" applyBorder="1" applyAlignment="1">
      <alignment horizontal="center" vertical="center" wrapText="1"/>
    </xf>
    <xf numFmtId="0" fontId="0" fillId="12" borderId="6" xfId="0" applyFont="1" applyFill="1" applyBorder="1" applyAlignment="1">
      <alignment horizontal="center" vertical="center" wrapText="1"/>
    </xf>
    <xf numFmtId="0" fontId="19" fillId="2" borderId="0" xfId="0" applyFont="1" applyFill="1"/>
    <xf numFmtId="14" fontId="0" fillId="0" borderId="0" xfId="0" applyNumberFormat="1" applyAlignment="1">
      <alignment horizontal="right"/>
    </xf>
    <xf numFmtId="167" fontId="0" fillId="0" borderId="0" xfId="0" applyNumberFormat="1" applyAlignment="1">
      <alignment horizontal="right"/>
    </xf>
    <xf numFmtId="172" fontId="0" fillId="0" borderId="0" xfId="0" applyNumberFormat="1"/>
    <xf numFmtId="170" fontId="0" fillId="0" borderId="0" xfId="0" applyNumberFormat="1" applyAlignment="1">
      <alignment horizontal="right"/>
    </xf>
    <xf numFmtId="171" fontId="0" fillId="0" borderId="0" xfId="0" applyNumberFormat="1" applyAlignment="1">
      <alignment horizontal="right"/>
    </xf>
    <xf numFmtId="0" fontId="20" fillId="15" borderId="0" xfId="0" applyFont="1" applyFill="1" applyBorder="1"/>
    <xf numFmtId="0" fontId="5" fillId="17" borderId="2" xfId="0" applyFont="1" applyFill="1" applyBorder="1" applyAlignment="1">
      <alignment vertical="top" wrapText="1"/>
    </xf>
    <xf numFmtId="173" fontId="7" fillId="10" borderId="6" xfId="0" applyNumberFormat="1" applyFont="1" applyFill="1" applyBorder="1" applyAlignment="1">
      <alignment horizontal="center" vertical="center" wrapText="1"/>
    </xf>
    <xf numFmtId="0" fontId="0" fillId="0" borderId="2" xfId="0" applyBorder="1"/>
    <xf numFmtId="0" fontId="0" fillId="0" borderId="0" xfId="0" applyAlignment="1">
      <alignment wrapText="1"/>
    </xf>
    <xf numFmtId="15" fontId="5" fillId="17" borderId="2" xfId="0" applyNumberFormat="1" applyFont="1" applyFill="1" applyBorder="1" applyAlignment="1">
      <alignment vertical="top" wrapText="1"/>
    </xf>
    <xf numFmtId="15" fontId="0" fillId="0" borderId="0" xfId="0" applyNumberFormat="1"/>
    <xf numFmtId="0" fontId="21" fillId="0" borderId="0" xfId="0" applyNumberFormat="1" applyFont="1"/>
    <xf numFmtId="0" fontId="0" fillId="0" borderId="0" xfId="0" applyAlignment="1">
      <alignment vertical="top"/>
    </xf>
    <xf numFmtId="3" fontId="0" fillId="0" borderId="0" xfId="0" applyNumberFormat="1" applyAlignment="1">
      <alignment horizontal="right" vertical="top"/>
    </xf>
    <xf numFmtId="174" fontId="0" fillId="0" borderId="0" xfId="0" applyNumberFormat="1" applyAlignment="1">
      <alignment horizontal="right"/>
    </xf>
    <xf numFmtId="169" fontId="0" fillId="0" borderId="0" xfId="0" applyNumberFormat="1" applyAlignment="1">
      <alignment horizontal="righ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right" vertical="top"/>
    </xf>
    <xf numFmtId="0" fontId="4" fillId="2" borderId="2" xfId="0" applyFont="1" applyFill="1" applyBorder="1" applyAlignment="1" applyProtection="1">
      <alignment vertical="top" wrapText="1"/>
      <protection locked="0"/>
    </xf>
    <xf numFmtId="1" fontId="4" fillId="2" borderId="2" xfId="0" applyNumberFormat="1" applyFont="1" applyFill="1" applyBorder="1" applyAlignment="1" applyProtection="1">
      <alignment vertical="top" wrapText="1"/>
      <protection locked="0"/>
    </xf>
    <xf numFmtId="0" fontId="4" fillId="11" borderId="2" xfId="0" applyFont="1" applyFill="1" applyBorder="1" applyAlignment="1" applyProtection="1">
      <alignment vertical="top" wrapText="1"/>
      <protection locked="0"/>
    </xf>
    <xf numFmtId="15" fontId="4" fillId="11" borderId="2" xfId="0" applyNumberFormat="1" applyFont="1" applyFill="1" applyBorder="1" applyAlignment="1" applyProtection="1">
      <alignment vertical="top" wrapText="1"/>
      <protection locked="0"/>
    </xf>
    <xf numFmtId="0" fontId="5" fillId="0" borderId="0" xfId="0" applyFont="1" applyAlignment="1" applyProtection="1">
      <alignment vertical="top" wrapText="1"/>
      <protection locked="0"/>
    </xf>
    <xf numFmtId="0" fontId="5" fillId="0" borderId="0" xfId="0" applyFont="1" applyProtection="1">
      <protection locked="0"/>
    </xf>
    <xf numFmtId="15" fontId="5" fillId="0" borderId="0" xfId="0" applyNumberFormat="1" applyFont="1" applyProtection="1">
      <protection locked="0"/>
    </xf>
    <xf numFmtId="0" fontId="5" fillId="11" borderId="0" xfId="0" applyFont="1" applyFill="1" applyProtection="1">
      <protection locked="0"/>
    </xf>
    <xf numFmtId="1" fontId="5" fillId="0" borderId="0" xfId="0" applyNumberFormat="1" applyFont="1" applyProtection="1">
      <protection locked="0"/>
    </xf>
    <xf numFmtId="0" fontId="4" fillId="11" borderId="2" xfId="0" applyFont="1" applyFill="1" applyBorder="1" applyAlignment="1" applyProtection="1">
      <alignment vertical="top" wrapText="1"/>
    </xf>
    <xf numFmtId="14" fontId="4" fillId="11" borderId="8" xfId="0" applyNumberFormat="1" applyFont="1" applyFill="1" applyBorder="1" applyAlignment="1" applyProtection="1">
      <alignment vertical="top" wrapText="1"/>
    </xf>
    <xf numFmtId="14" fontId="4" fillId="11" borderId="9" xfId="0" applyNumberFormat="1" applyFont="1" applyFill="1" applyBorder="1" applyAlignment="1" applyProtection="1">
      <alignment vertical="top" wrapText="1"/>
    </xf>
    <xf numFmtId="14" fontId="4" fillId="11" borderId="0" xfId="0" applyNumberFormat="1" applyFont="1" applyFill="1" applyBorder="1" applyAlignment="1" applyProtection="1">
      <alignment vertical="top" wrapText="1"/>
    </xf>
    <xf numFmtId="15" fontId="4" fillId="11" borderId="2" xfId="0" applyNumberFormat="1" applyFont="1" applyFill="1" applyBorder="1" applyAlignment="1" applyProtection="1">
      <alignment vertical="top" wrapText="1"/>
    </xf>
    <xf numFmtId="0" fontId="4" fillId="2" borderId="0" xfId="0" applyFont="1" applyFill="1" applyAlignment="1" applyProtection="1">
      <alignment vertical="top" wrapText="1"/>
    </xf>
    <xf numFmtId="0" fontId="5" fillId="0" borderId="11" xfId="0" applyFont="1" applyBorder="1" applyProtection="1"/>
    <xf numFmtId="14" fontId="5" fillId="0" borderId="0" xfId="0" applyNumberFormat="1" applyFont="1" applyProtection="1"/>
    <xf numFmtId="0" fontId="5" fillId="0" borderId="0" xfId="0" applyNumberFormat="1" applyFont="1" applyProtection="1"/>
    <xf numFmtId="0" fontId="5" fillId="0" borderId="0" xfId="0" applyFont="1" applyProtection="1"/>
    <xf numFmtId="0" fontId="5" fillId="5" borderId="2" xfId="2" applyFont="1" applyFill="1" applyBorder="1" applyProtection="1"/>
    <xf numFmtId="0" fontId="0" fillId="0" borderId="0" xfId="0" applyProtection="1"/>
    <xf numFmtId="15" fontId="5" fillId="0" borderId="0" xfId="0" applyNumberFormat="1" applyFont="1" applyProtection="1"/>
    <xf numFmtId="0" fontId="5" fillId="0" borderId="0" xfId="0" applyNumberFormat="1" applyFont="1" applyBorder="1" applyProtection="1"/>
    <xf numFmtId="0" fontId="5" fillId="11" borderId="0" xfId="0" applyNumberFormat="1" applyFont="1" applyFill="1" applyBorder="1" applyProtection="1"/>
    <xf numFmtId="14" fontId="5" fillId="11" borderId="0" xfId="0" applyNumberFormat="1" applyFont="1" applyFill="1" applyProtection="1"/>
    <xf numFmtId="0" fontId="5" fillId="11" borderId="0" xfId="0" applyNumberFormat="1" applyFont="1" applyFill="1" applyProtection="1"/>
    <xf numFmtId="0" fontId="0" fillId="11" borderId="0" xfId="0" applyFill="1" applyProtection="1"/>
    <xf numFmtId="15" fontId="5" fillId="11" borderId="0" xfId="0" applyNumberFormat="1" applyFont="1" applyFill="1" applyProtection="1"/>
    <xf numFmtId="0" fontId="5" fillId="5" borderId="0" xfId="2" applyFont="1" applyFill="1" applyBorder="1" applyProtection="1"/>
    <xf numFmtId="0" fontId="0" fillId="0" borderId="0" xfId="0" applyAlignment="1">
      <alignment horizontal="right"/>
    </xf>
    <xf numFmtId="166" fontId="0" fillId="0" borderId="0" xfId="0" applyNumberFormat="1" applyAlignment="1">
      <alignment horizontal="left"/>
    </xf>
    <xf numFmtId="176" fontId="0" fillId="0" borderId="0" xfId="0" applyNumberFormat="1" applyAlignment="1">
      <alignment horizontal="right"/>
    </xf>
    <xf numFmtId="175" fontId="0" fillId="0" borderId="0" xfId="0" applyNumberFormat="1" applyAlignment="1">
      <alignment horizontal="right"/>
    </xf>
    <xf numFmtId="168" fontId="0" fillId="0" borderId="0" xfId="0" applyNumberFormat="1" applyAlignment="1">
      <alignment horizontal="right"/>
    </xf>
    <xf numFmtId="177" fontId="0" fillId="0" borderId="0" xfId="0" applyNumberFormat="1" applyAlignment="1">
      <alignment horizontal="right"/>
    </xf>
    <xf numFmtId="0" fontId="22" fillId="0" borderId="0" xfId="0" pivotButton="1" applyFont="1"/>
    <xf numFmtId="0" fontId="22" fillId="0" borderId="0" xfId="0" applyFont="1"/>
    <xf numFmtId="14" fontId="22" fillId="0" borderId="0" xfId="0" applyNumberFormat="1" applyFont="1"/>
    <xf numFmtId="0" fontId="22" fillId="0" borderId="0" xfId="0" applyNumberFormat="1" applyFont="1"/>
    <xf numFmtId="0" fontId="23" fillId="0" borderId="2" xfId="0" applyFont="1" applyBorder="1" applyAlignment="1">
      <alignment horizontal="left"/>
    </xf>
    <xf numFmtId="0" fontId="23" fillId="0" borderId="2" xfId="0" applyFont="1" applyBorder="1"/>
    <xf numFmtId="14" fontId="23" fillId="0" borderId="2" xfId="0" applyNumberFormat="1" applyFont="1" applyBorder="1" applyAlignment="1">
      <alignment horizontal="right"/>
    </xf>
    <xf numFmtId="165" fontId="23" fillId="0" borderId="2" xfId="0" applyNumberFormat="1" applyFont="1" applyBorder="1" applyAlignment="1">
      <alignment horizontal="right"/>
    </xf>
    <xf numFmtId="1" fontId="23" fillId="0" borderId="2" xfId="0" applyNumberFormat="1" applyFont="1" applyBorder="1" applyAlignment="1">
      <alignment horizontal="right"/>
    </xf>
    <xf numFmtId="0" fontId="23" fillId="0" borderId="2" xfId="0" applyFont="1" applyBorder="1" applyAlignment="1">
      <alignment horizontal="right"/>
    </xf>
    <xf numFmtId="166" fontId="23" fillId="0" borderId="2" xfId="0" applyNumberFormat="1" applyFont="1" applyBorder="1" applyAlignment="1">
      <alignment horizontal="left"/>
    </xf>
    <xf numFmtId="0" fontId="23" fillId="9" borderId="2" xfId="0" applyFont="1" applyFill="1" applyBorder="1" applyAlignment="1">
      <alignment horizontal="left"/>
    </xf>
    <xf numFmtId="0" fontId="23" fillId="9" borderId="2" xfId="0" applyFont="1" applyFill="1" applyBorder="1"/>
    <xf numFmtId="14" fontId="23" fillId="9" borderId="2" xfId="0" applyNumberFormat="1" applyFont="1" applyFill="1" applyBorder="1" applyAlignment="1">
      <alignment horizontal="right"/>
    </xf>
    <xf numFmtId="1" fontId="23" fillId="9" borderId="2" xfId="0" applyNumberFormat="1" applyFont="1" applyFill="1" applyBorder="1" applyAlignment="1">
      <alignment horizontal="right"/>
    </xf>
    <xf numFmtId="165" fontId="23" fillId="9" borderId="2" xfId="0" applyNumberFormat="1" applyFont="1" applyFill="1" applyBorder="1" applyAlignment="1">
      <alignment horizontal="right"/>
    </xf>
    <xf numFmtId="0" fontId="23" fillId="9" borderId="2" xfId="0" applyFont="1" applyFill="1" applyBorder="1" applyAlignment="1">
      <alignment horizontal="right"/>
    </xf>
    <xf numFmtId="166" fontId="23" fillId="9" borderId="2" xfId="0" applyNumberFormat="1" applyFont="1" applyFill="1" applyBorder="1" applyAlignment="1">
      <alignment horizontal="left"/>
    </xf>
    <xf numFmtId="0" fontId="24" fillId="9" borderId="0" xfId="0" applyFont="1" applyFill="1" applyAlignment="1">
      <alignment horizontal="left"/>
    </xf>
    <xf numFmtId="0" fontId="23" fillId="13" borderId="2" xfId="0" applyFont="1" applyFill="1" applyBorder="1" applyAlignment="1">
      <alignment horizontal="left"/>
    </xf>
    <xf numFmtId="0" fontId="23" fillId="13" borderId="2" xfId="0" applyFont="1" applyFill="1" applyBorder="1"/>
    <xf numFmtId="14" fontId="23" fillId="13" borderId="2" xfId="0" applyNumberFormat="1" applyFont="1" applyFill="1" applyBorder="1" applyAlignment="1">
      <alignment horizontal="right"/>
    </xf>
    <xf numFmtId="1" fontId="23" fillId="13" borderId="2" xfId="0" applyNumberFormat="1" applyFont="1" applyFill="1" applyBorder="1" applyAlignment="1">
      <alignment horizontal="right"/>
    </xf>
    <xf numFmtId="165" fontId="23" fillId="13" borderId="2" xfId="0" applyNumberFormat="1" applyFont="1" applyFill="1" applyBorder="1" applyAlignment="1">
      <alignment horizontal="right"/>
    </xf>
    <xf numFmtId="0" fontId="23" fillId="13" borderId="2" xfId="0" applyFont="1" applyFill="1" applyBorder="1" applyAlignment="1">
      <alignment horizontal="right"/>
    </xf>
    <xf numFmtId="166" fontId="23" fillId="13" borderId="2" xfId="0" applyNumberFormat="1" applyFont="1" applyFill="1" applyBorder="1" applyAlignment="1">
      <alignment horizontal="left"/>
    </xf>
    <xf numFmtId="0" fontId="23" fillId="6" borderId="2" xfId="0" applyFont="1" applyFill="1" applyBorder="1" applyAlignment="1">
      <alignment horizontal="left"/>
    </xf>
    <xf numFmtId="0" fontId="23" fillId="6" borderId="2" xfId="0" applyFont="1" applyFill="1" applyBorder="1"/>
    <xf numFmtId="14" fontId="23" fillId="6" borderId="2" xfId="0" applyNumberFormat="1" applyFont="1" applyFill="1" applyBorder="1" applyAlignment="1">
      <alignment horizontal="right"/>
    </xf>
    <xf numFmtId="1" fontId="23" fillId="6" borderId="2" xfId="0" applyNumberFormat="1" applyFont="1" applyFill="1" applyBorder="1" applyAlignment="1">
      <alignment horizontal="right"/>
    </xf>
    <xf numFmtId="165" fontId="23" fillId="6" borderId="2" xfId="0" applyNumberFormat="1" applyFont="1" applyFill="1" applyBorder="1" applyAlignment="1">
      <alignment horizontal="right"/>
    </xf>
    <xf numFmtId="0" fontId="23" fillId="6" borderId="2" xfId="0" applyFont="1" applyFill="1" applyBorder="1" applyAlignment="1">
      <alignment horizontal="right"/>
    </xf>
    <xf numFmtId="166" fontId="23" fillId="6" borderId="2" xfId="0" applyNumberFormat="1" applyFont="1" applyFill="1" applyBorder="1" applyAlignment="1">
      <alignment horizontal="left"/>
    </xf>
    <xf numFmtId="0" fontId="23" fillId="11" borderId="2" xfId="0" applyFont="1" applyFill="1" applyBorder="1" applyAlignment="1">
      <alignment horizontal="left"/>
    </xf>
    <xf numFmtId="0" fontId="23" fillId="11" borderId="2" xfId="0" applyFont="1" applyFill="1" applyBorder="1"/>
    <xf numFmtId="14" fontId="23" fillId="11" borderId="2" xfId="0" applyNumberFormat="1" applyFont="1" applyFill="1" applyBorder="1" applyAlignment="1">
      <alignment horizontal="right"/>
    </xf>
    <xf numFmtId="1" fontId="23" fillId="11" borderId="2" xfId="0" applyNumberFormat="1" applyFont="1" applyFill="1" applyBorder="1" applyAlignment="1">
      <alignment horizontal="right"/>
    </xf>
    <xf numFmtId="165" fontId="23" fillId="11" borderId="2" xfId="0" applyNumberFormat="1" applyFont="1" applyFill="1" applyBorder="1" applyAlignment="1">
      <alignment horizontal="right"/>
    </xf>
    <xf numFmtId="0" fontId="23" fillId="11" borderId="2" xfId="0" applyFont="1" applyFill="1" applyBorder="1" applyAlignment="1">
      <alignment horizontal="right"/>
    </xf>
    <xf numFmtId="166" fontId="23" fillId="11" borderId="2" xfId="0" applyNumberFormat="1" applyFont="1" applyFill="1" applyBorder="1" applyAlignment="1">
      <alignment horizontal="left"/>
    </xf>
    <xf numFmtId="0" fontId="5" fillId="0" borderId="11" xfId="0" applyNumberFormat="1" applyFont="1" applyBorder="1" applyProtection="1"/>
    <xf numFmtId="0" fontId="5" fillId="0" borderId="0" xfId="0" applyFont="1" applyBorder="1" applyProtection="1"/>
    <xf numFmtId="0" fontId="0" fillId="18" borderId="2" xfId="0" applyFill="1" applyBorder="1" applyAlignment="1">
      <alignment horizontal="left"/>
    </xf>
    <xf numFmtId="0" fontId="0" fillId="9" borderId="2" xfId="0" applyFill="1" applyBorder="1" applyAlignment="1">
      <alignment horizontal="left"/>
    </xf>
    <xf numFmtId="0" fontId="0" fillId="19" borderId="2" xfId="0" applyFill="1" applyBorder="1" applyAlignment="1">
      <alignment horizontal="left"/>
    </xf>
    <xf numFmtId="0" fontId="23" fillId="19" borderId="2" xfId="0" applyFont="1" applyFill="1" applyBorder="1" applyAlignment="1">
      <alignment horizontal="left"/>
    </xf>
    <xf numFmtId="178" fontId="0" fillId="0" borderId="0" xfId="0" applyNumberFormat="1" applyAlignment="1">
      <alignment horizontal="right"/>
    </xf>
    <xf numFmtId="179" fontId="0" fillId="0" borderId="0" xfId="0" applyNumberFormat="1" applyAlignment="1">
      <alignment horizontal="right"/>
    </xf>
    <xf numFmtId="180"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83" fontId="0" fillId="0" borderId="0" xfId="0" applyNumberFormat="1" applyAlignment="1">
      <alignment horizontal="right"/>
    </xf>
    <xf numFmtId="184" fontId="0" fillId="0" borderId="0" xfId="0" applyNumberFormat="1" applyAlignment="1">
      <alignment horizontal="right"/>
    </xf>
    <xf numFmtId="185" fontId="0" fillId="0" borderId="0" xfId="0" applyNumberFormat="1" applyAlignment="1">
      <alignment horizontal="right"/>
    </xf>
    <xf numFmtId="186" fontId="0" fillId="0" borderId="0" xfId="0" applyNumberFormat="1" applyAlignment="1">
      <alignment horizontal="right"/>
    </xf>
    <xf numFmtId="187" fontId="0" fillId="0" borderId="0" xfId="0" applyNumberFormat="1" applyAlignment="1">
      <alignment horizontal="right"/>
    </xf>
    <xf numFmtId="0" fontId="16" fillId="16" borderId="3" xfId="0" applyFont="1" applyFill="1" applyBorder="1" applyAlignment="1">
      <alignment horizontal="center" vertical="center"/>
    </xf>
    <xf numFmtId="0" fontId="16" fillId="16" borderId="10" xfId="0" applyFont="1" applyFill="1" applyBorder="1" applyAlignment="1">
      <alignment horizontal="center" vertical="center"/>
    </xf>
    <xf numFmtId="0" fontId="16" fillId="16" borderId="11" xfId="0" applyFont="1" applyFill="1" applyBorder="1" applyAlignment="1">
      <alignment horizontal="center" vertical="center"/>
    </xf>
  </cellXfs>
  <cellStyles count="5">
    <cellStyle name="Bad" xfId="1" builtinId="27"/>
    <cellStyle name="Normal" xfId="0" builtinId="0"/>
    <cellStyle name="Normal 2" xfId="4" xr:uid="{9A4A54E0-0F29-406B-B95E-3EBB3E35F53B}"/>
    <cellStyle name="Note" xfId="2" builtinId="10"/>
    <cellStyle name="Percent" xfId="3" builtinId="5"/>
  </cellStyles>
  <dxfs count="221">
    <dxf>
      <font>
        <color rgb="FF9C0006"/>
      </font>
      <fill>
        <patternFill>
          <bgColor rgb="FFFFC7CE"/>
        </patternFill>
      </fill>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20" formatCode="d\-mmm\-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0"/>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88" formatCode="0.0000000000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3" tint="0.5999938962981048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protection locked="0" hidden="0"/>
    </dxf>
    <dxf>
      <font>
        <strike val="0"/>
        <outline val="0"/>
        <shadow val="0"/>
        <u val="none"/>
        <vertAlign val="baseline"/>
        <sz val="9"/>
        <color theme="1"/>
        <name val="Arial"/>
        <family val="2"/>
        <scheme val="none"/>
      </font>
      <protection locked="0" hidden="0"/>
    </dxf>
    <dxf>
      <font>
        <b/>
        <i val="0"/>
        <strike val="0"/>
        <condense val="0"/>
        <extend val="0"/>
        <outline val="0"/>
        <shadow val="0"/>
        <u val="none"/>
        <vertAlign val="baseline"/>
        <sz val="9"/>
        <color theme="1"/>
        <name val="Arial"/>
        <family val="2"/>
        <scheme val="none"/>
      </font>
      <fill>
        <patternFill patternType="solid">
          <fgColor indexed="64"/>
          <bgColor rgb="FFF7F7F7"/>
        </patternFill>
      </fill>
      <alignment horizontal="general" vertical="top" textRotation="0" wrapText="1" indent="0" justifyLastLine="0" shrinkToFit="0" readingOrder="0"/>
      <protection locked="0" hidden="0"/>
    </dxf>
    <dxf>
      <numFmt numFmtId="1" formatCode="0"/>
    </dxf>
    <dxf>
      <font>
        <name val="Calibri"/>
        <scheme val="minor"/>
      </font>
    </dxf>
    <dxf>
      <font>
        <name val="Calibri"/>
        <scheme val="minor"/>
      </font>
    </dxf>
    <dxf>
      <font>
        <name val="Calibri"/>
        <scheme val="minor"/>
      </font>
    </dxf>
    <dxf>
      <font>
        <name val="Calibri"/>
        <scheme val="minor"/>
      </font>
    </dxf>
    <dxf>
      <numFmt numFmtId="1" formatCode="0"/>
    </dxf>
    <dxf>
      <numFmt numFmtId="20" formatCode="d\-mmm\-yy"/>
    </dxf>
    <dxf>
      <font>
        <color auto="1"/>
      </font>
    </dxf>
    <dxf>
      <font>
        <b/>
      </font>
    </dxf>
    <dxf>
      <font>
        <color auto="1"/>
      </font>
    </dxf>
    <dxf>
      <font>
        <b/>
      </font>
    </dxf>
    <dxf>
      <fill>
        <patternFill>
          <bgColor rgb="FF00B050"/>
        </patternFill>
      </fill>
    </dxf>
    <dxf>
      <fill>
        <patternFill>
          <bgColor theme="7" tint="0.39994506668294322"/>
        </patternFill>
      </fill>
    </dxf>
    <dxf>
      <fill>
        <patternFill>
          <bgColor rgb="FFFF0000"/>
        </patternFill>
      </fill>
    </dxf>
    <dxf>
      <font>
        <b/>
        <color theme="1"/>
      </font>
      <border>
        <bottom style="thin">
          <color theme="4"/>
        </bottom>
        <vertical/>
        <horizontal/>
      </border>
    </dxf>
    <dxf>
      <font>
        <color theme="1"/>
      </font>
      <fill>
        <patternFill>
          <bgColor theme="4" tint="0.59996337778862885"/>
        </patternFill>
      </fill>
      <border diagonalUp="0" diagonalDown="0">
        <left/>
        <right/>
        <top/>
        <bottom/>
        <vertical/>
        <horizontal/>
      </border>
    </dxf>
  </dxfs>
  <tableStyles count="1" defaultTableStyle="TableStyleMedium2" defaultPivotStyle="PivotStyleLight16">
    <tableStyle name="Slicer_NoBorder" pivot="0" table="0" count="10" xr9:uid="{E79F8457-7EA3-4979-9864-F82850E9ED3A}">
      <tableStyleElement type="wholeTable" dxfId="220"/>
      <tableStyleElement type="headerRow" dxfId="219"/>
    </tableStyle>
  </tableStyles>
  <colors>
    <mruColors>
      <color rgb="FF377666"/>
      <color rgb="FF3F8674"/>
      <color rgb="FF669FA2"/>
      <color rgb="FFFF9900"/>
      <color rgb="FF99CCFF"/>
      <color rgb="FF3366FF"/>
      <color rgb="FFFFCC66"/>
      <color rgb="FF385723"/>
      <color rgb="FF2F6457"/>
      <color rgb="FFA9D18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externalLink" Target="externalLinks/externalLink2.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Critical WO by Revision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Sheet3!$AJ$4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6"/>
                <c:pt idx="0">
                  <c:v>24OKCM19</c:v>
                </c:pt>
                <c:pt idx="1">
                  <c:v>24OKCM16</c:v>
                </c:pt>
                <c:pt idx="2">
                  <c:v>24OKCM13</c:v>
                </c:pt>
                <c:pt idx="3">
                  <c:v>24OKCO16</c:v>
                </c:pt>
                <c:pt idx="4">
                  <c:v>24OKCO13</c:v>
                </c:pt>
                <c:pt idx="5">
                  <c:v>24OKCO19</c:v>
                </c:pt>
              </c:strCache>
            </c:strRef>
          </c:cat>
          <c:val>
            <c:numRef>
              <c:f>Sheet3!$AJ$5:$AJ$10</c:f>
              <c:numCache>
                <c:formatCode>General</c:formatCode>
                <c:ptCount val="6"/>
                <c:pt idx="0">
                  <c:v>45.000000000000064</c:v>
                </c:pt>
                <c:pt idx="1">
                  <c:v>60.000000000000163</c:v>
                </c:pt>
                <c:pt idx="2">
                  <c:v>41.000000000000028</c:v>
                </c:pt>
                <c:pt idx="3">
                  <c:v>39.000000000000014</c:v>
                </c:pt>
                <c:pt idx="4">
                  <c:v>6</c:v>
                </c:pt>
                <c:pt idx="5">
                  <c:v>9.9999999999999964</c:v>
                </c:pt>
              </c:numCache>
            </c:numRef>
          </c:val>
          <c:extLst>
            <c:ext xmlns:c16="http://schemas.microsoft.com/office/drawing/2014/chart" uri="{C3380CC4-5D6E-409C-BE32-E72D297353CC}">
              <c16:uniqueId val="{0000000A-A45E-44B0-9AC5-FCAD9F24F393}"/>
            </c:ext>
          </c:extLst>
        </c:ser>
        <c:dLbls>
          <c:dLblPos val="outEnd"/>
          <c:showLegendKey val="0"/>
          <c:showVal val="1"/>
          <c:showCatName val="0"/>
          <c:showSerName val="0"/>
          <c:showPercent val="0"/>
          <c:showBubbleSize val="0"/>
        </c:dLbls>
        <c:gapWidth val="219"/>
        <c:overlap val="-27"/>
        <c:axId val="259136959"/>
        <c:axId val="388907807"/>
      </c:barChart>
      <c:catAx>
        <c:axId val="25913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907807"/>
        <c:crosses val="autoZero"/>
        <c:auto val="1"/>
        <c:lblAlgn val="ctr"/>
        <c:lblOffset val="100"/>
        <c:noMultiLvlLbl val="0"/>
      </c:catAx>
      <c:valAx>
        <c:axId val="38890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91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No</a:t>
            </a:r>
            <a:r>
              <a:rPr lang="en-US" b="1" baseline="0"/>
              <a:t> Procurement Docs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60231193969280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07643561567245E-16"/>
              <c:y val="-0.2184817442847129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092976868305520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5663418206652378E-3"/>
              <c:y val="-0.1093650774130870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342597488839971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6345544519590563E-17"/>
              <c:y val="-0.152974162844177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dLbls>
          <c:dLblPos val="ctr"/>
          <c:showLegendKey val="0"/>
          <c:showVal val="1"/>
          <c:showCatName val="0"/>
          <c:showSerName val="0"/>
          <c:showPercent val="0"/>
          <c:showBubbleSize val="0"/>
        </c:dLbls>
        <c:gapWidth val="150"/>
        <c:overlap val="100"/>
        <c:axId val="1123879519"/>
        <c:axId val="1630812639"/>
      </c:barChart>
      <c:catAx>
        <c:axId val="11238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30812639"/>
        <c:crosses val="autoZero"/>
        <c:auto val="1"/>
        <c:lblAlgn val="ctr"/>
        <c:lblOffset val="100"/>
        <c:noMultiLvlLbl val="0"/>
      </c:catAx>
      <c:valAx>
        <c:axId val="1630812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387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Lines with orchestration 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Sheet3!$AE$4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Sheet3!$AD$5:$AD$8</c:f>
              <c:strCache>
                <c:ptCount val="4"/>
                <c:pt idx="0">
                  <c:v>INLEC</c:v>
                </c:pt>
                <c:pt idx="1">
                  <c:v>MECH</c:v>
                </c:pt>
                <c:pt idx="2">
                  <c:v>PAINT</c:v>
                </c:pt>
                <c:pt idx="3">
                  <c:v>CRANE</c:v>
                </c:pt>
              </c:strCache>
            </c:strRef>
          </c:cat>
          <c:val>
            <c:numRef>
              <c:f>Sheet3!$AE$5:$AE$8</c:f>
              <c:numCache>
                <c:formatCode>General</c:formatCode>
                <c:ptCount val="4"/>
                <c:pt idx="0">
                  <c:v>2</c:v>
                </c:pt>
                <c:pt idx="1">
                  <c:v>23</c:v>
                </c:pt>
                <c:pt idx="2">
                  <c:v>32</c:v>
                </c:pt>
                <c:pt idx="3">
                  <c:v>2</c:v>
                </c:pt>
              </c:numCache>
            </c:numRef>
          </c:val>
          <c:extLst>
            <c:ext xmlns:c16="http://schemas.microsoft.com/office/drawing/2014/chart" uri="{C3380CC4-5D6E-409C-BE32-E72D297353CC}">
              <c16:uniqueId val="{0000000A-EEE9-4EA3-9BC4-CCE9CA7E53FE}"/>
            </c:ext>
          </c:extLst>
        </c:ser>
        <c:dLbls>
          <c:showLegendKey val="0"/>
          <c:showVal val="1"/>
          <c:showCatName val="0"/>
          <c:showSerName val="0"/>
          <c:showPercent val="0"/>
          <c:showBubbleSize val="0"/>
        </c:dLbls>
        <c:gapWidth val="150"/>
        <c:shape val="box"/>
        <c:axId val="396794336"/>
        <c:axId val="1518911872"/>
        <c:axId val="0"/>
      </c:bar3DChart>
      <c:catAx>
        <c:axId val="396794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18911872"/>
        <c:crosses val="autoZero"/>
        <c:auto val="1"/>
        <c:lblAlgn val="ctr"/>
        <c:lblOffset val="100"/>
        <c:noMultiLvlLbl val="0"/>
      </c:catAx>
      <c:valAx>
        <c:axId val="15189118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9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[OKHA Dashboard rev 2.xlsx]Sheet3!PivotTable2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PO Delivery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65000"/>
            </a:schemeClr>
          </a:solidFill>
          <a:ln w="19050">
            <a:noFill/>
          </a:ln>
          <a:effectLst/>
        </c:spPr>
        <c:dLbl>
          <c:idx val="0"/>
          <c:layout>
            <c:manualLayout>
              <c:x val="0.12942061700526711"/>
              <c:y val="-5.62587904360056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hade val="76000"/>
            </a:schemeClr>
          </a:solidFill>
          <a:ln w="19050">
            <a:noFill/>
          </a:ln>
          <a:effectLst/>
        </c:spPr>
        <c:dLbl>
          <c:idx val="0"/>
          <c:layout>
            <c:manualLayout>
              <c:x val="-0.10534236267870579"/>
              <c:y val="6.751054852320674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1"/>
          </a:solidFill>
          <a:ln w="19050">
            <a:noFill/>
          </a:ln>
          <a:effectLst/>
        </c:spPr>
        <c:dLbl>
          <c:idx val="0"/>
          <c:layout>
            <c:manualLayout>
              <c:x val="-5.4176072234762979E-2"/>
              <c:y val="-0.1237693389592123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hade val="65000"/>
            </a:schemeClr>
          </a:solidFill>
          <a:ln w="19050">
            <a:solidFill>
              <a:schemeClr val="lt1"/>
            </a:solidFill>
          </a:ln>
          <a:effectLst/>
        </c:spPr>
      </c:pivotFmt>
    </c:pivotFmts>
    <c:plotArea>
      <c:layout/>
      <c:doughnutChart>
        <c:varyColors val="1"/>
        <c:ser>
          <c:idx val="0"/>
          <c:order val="0"/>
          <c:tx>
            <c:strRef>
              <c:f>Sheet3!$AR$4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9-4F2F-819A-31D279EB1B6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Sheet3!$AQ$5</c:f>
              <c:strCache>
                <c:ptCount val="1"/>
                <c:pt idx="0">
                  <c:v>On Time</c:v>
                </c:pt>
              </c:strCache>
            </c:strRef>
          </c:cat>
          <c:val>
            <c:numRef>
              <c:f>Sheet3!$AR$5</c:f>
              <c:numCache>
                <c:formatCode>General</c:formatCode>
                <c:ptCount val="1"/>
                <c:pt idx="0">
                  <c:v>872</c:v>
                </c:pt>
              </c:numCache>
            </c:numRef>
          </c:val>
          <c:extLst>
            <c:ext xmlns:c16="http://schemas.microsoft.com/office/drawing/2014/chart" uri="{C3380CC4-5D6E-409C-BE32-E72D297353CC}">
              <c16:uniqueId val="{00000012-0BD4-4F98-A55B-E9D7496338EE}"/>
            </c:ext>
          </c:extLst>
        </c:ser>
        <c:dLbls>
          <c:showLegendKey val="0"/>
          <c:showVal val="0"/>
          <c:showCatName val="0"/>
          <c:showSerName val="0"/>
          <c:showPercent val="0"/>
          <c:showBubbleSize val="0"/>
          <c:showLeaderLines val="1"/>
        </c:dLbls>
        <c:firstSliceAng val="0"/>
        <c:holeSize val="75"/>
      </c:doughnut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61080341147832717"/>
          <c:y val="0.24880165062697496"/>
          <c:w val="0.18201261746259031"/>
          <c:h val="0.10220282048005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Supply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Sheet3!$AU$3:$AU$19</c:f>
              <c:strCache>
                <c:ptCount val="17"/>
                <c:pt idx="0">
                  <c:v>STO raised (through orchestration)</c:v>
                </c:pt>
                <c:pt idx="1">
                  <c:v>Vendor PO raised</c:v>
                </c:pt>
                <c:pt idx="2">
                  <c:v>Missing Supply Status</c:v>
                </c:pt>
                <c:pt idx="3">
                  <c:v>Material work-packed @AB50</c:v>
                </c:pt>
                <c:pt idx="4">
                  <c:v>Materials handed over to w/ Maintenance</c:v>
                </c:pt>
                <c:pt idx="5">
                  <c:v>Material In-Transit on-04-Sea</c:v>
                </c:pt>
                <c:pt idx="6">
                  <c:v>Material work-packed @AB01</c:v>
                </c:pt>
                <c:pt idx="7">
                  <c:v>Material In-Transit on-01-Road</c:v>
                </c:pt>
                <c:pt idx="8">
                  <c:v>Material avail; awaiting work-packing @AB01</c:v>
                </c:pt>
                <c:pt idx="9">
                  <c:v>Shipping notification from Vendor received</c:v>
                </c:pt>
                <c:pt idx="10">
                  <c:v>PR approved; PO not issued</c:v>
                </c:pt>
                <c:pt idx="11">
                  <c:v>Material avail; awaiting work-packing @AB03</c:v>
                </c:pt>
                <c:pt idx="12">
                  <c:v>Material avail; awaiting work-packing @AB02</c:v>
                </c:pt>
                <c:pt idx="13">
                  <c:v>Material is received @AB01</c:v>
                </c:pt>
                <c:pt idx="14">
                  <c:v>Workpack awaiting Shipment @AB01</c:v>
                </c:pt>
                <c:pt idx="15">
                  <c:v>Material is received @AB50</c:v>
                </c:pt>
                <c:pt idx="16">
                  <c:v>Material In-Transit on-06-Air Passenger</c:v>
                </c:pt>
              </c:strCache>
            </c:strRef>
          </c:cat>
          <c:val>
            <c:numRef>
              <c:f>Sheet3!$AV$3:$AV$19</c:f>
              <c:numCache>
                <c:formatCode>General</c:formatCode>
                <c:ptCount val="17"/>
                <c:pt idx="0">
                  <c:v>6</c:v>
                </c:pt>
                <c:pt idx="1">
                  <c:v>28</c:v>
                </c:pt>
                <c:pt idx="2">
                  <c:v>515</c:v>
                </c:pt>
                <c:pt idx="3">
                  <c:v>74</c:v>
                </c:pt>
                <c:pt idx="4">
                  <c:v>12</c:v>
                </c:pt>
                <c:pt idx="5">
                  <c:v>12</c:v>
                </c:pt>
                <c:pt idx="6">
                  <c:v>16</c:v>
                </c:pt>
                <c:pt idx="7">
                  <c:v>69</c:v>
                </c:pt>
                <c:pt idx="8">
                  <c:v>102</c:v>
                </c:pt>
                <c:pt idx="9">
                  <c:v>1</c:v>
                </c:pt>
                <c:pt idx="10">
                  <c:v>2</c:v>
                </c:pt>
                <c:pt idx="11">
                  <c:v>1</c:v>
                </c:pt>
                <c:pt idx="12">
                  <c:v>2</c:v>
                </c:pt>
                <c:pt idx="13">
                  <c:v>18</c:v>
                </c:pt>
                <c:pt idx="14">
                  <c:v>2</c:v>
                </c:pt>
                <c:pt idx="15">
                  <c:v>11</c:v>
                </c:pt>
                <c:pt idx="16">
                  <c:v>1</c:v>
                </c:pt>
              </c:numCache>
            </c:numRef>
          </c:val>
          <c:extLst>
            <c:ext xmlns:c16="http://schemas.microsoft.com/office/drawing/2014/chart" uri="{C3380CC4-5D6E-409C-BE32-E72D297353CC}">
              <c16:uniqueId val="{0000000A-7185-4867-B66A-86B38669D463}"/>
            </c:ext>
          </c:extLst>
        </c:ser>
        <c:dLbls>
          <c:showLegendKey val="0"/>
          <c:showVal val="0"/>
          <c:showCatName val="0"/>
          <c:showSerName val="0"/>
          <c:showPercent val="0"/>
          <c:showBubbleSize val="0"/>
        </c:dLbls>
        <c:gapWidth val="100"/>
        <c:axId val="2092382351"/>
        <c:axId val="799858399"/>
      </c:barChart>
      <c:catAx>
        <c:axId val="209238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99858399"/>
        <c:crosses val="autoZero"/>
        <c:auto val="1"/>
        <c:lblAlgn val="ctr"/>
        <c:lblOffset val="100"/>
        <c:noMultiLvlLbl val="0"/>
      </c:catAx>
      <c:valAx>
        <c:axId val="799858399"/>
        <c:scaling>
          <c:orientation val="minMax"/>
        </c:scaling>
        <c:delete val="1"/>
        <c:axPos val="b"/>
        <c:numFmt formatCode="General" sourceLinked="1"/>
        <c:majorTickMark val="none"/>
        <c:minorTickMark val="none"/>
        <c:tickLblPos val="nextTo"/>
        <c:crossAx val="209238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Sheet3!$BP$3</c:f>
              <c:strCache>
                <c:ptCount val="1"/>
                <c:pt idx="0">
                  <c:v>Total</c:v>
                </c:pt>
              </c:strCache>
            </c:strRef>
          </c:tx>
          <c:spPr>
            <a:solidFill>
              <a:schemeClr val="accent1"/>
            </a:solidFill>
            <a:ln w="25400">
              <a:noFill/>
            </a:ln>
            <a:effectLst/>
          </c:spPr>
          <c:cat>
            <c:strRef>
              <c:f>Sheet3!$BO$4:$BO$7</c:f>
              <c:strCache>
                <c:ptCount val="3"/>
                <c:pt idx="0">
                  <c:v>Delivered Pre S4H</c:v>
                </c:pt>
                <c:pt idx="1">
                  <c:v>Need Purchasing</c:v>
                </c:pt>
                <c:pt idx="2">
                  <c:v>SOH</c:v>
                </c:pt>
              </c:strCache>
            </c:strRef>
          </c:cat>
          <c:val>
            <c:numRef>
              <c:f>Sheet3!$BP$4:$BP$7</c:f>
              <c:numCache>
                <c:formatCode>General</c:formatCode>
                <c:ptCount val="3"/>
                <c:pt idx="0">
                  <c:v>359</c:v>
                </c:pt>
                <c:pt idx="1">
                  <c:v>326</c:v>
                </c:pt>
                <c:pt idx="2">
                  <c:v>187</c:v>
                </c:pt>
              </c:numCache>
            </c:numRef>
          </c:val>
          <c:extLst>
            <c:ext xmlns:c16="http://schemas.microsoft.com/office/drawing/2014/chart" uri="{C3380CC4-5D6E-409C-BE32-E72D297353CC}">
              <c16:uniqueId val="{00000000-58DE-49C6-BC45-FA42A277424F}"/>
            </c:ext>
          </c:extLst>
        </c:ser>
        <c:dLbls>
          <c:showLegendKey val="0"/>
          <c:showVal val="0"/>
          <c:showCatName val="0"/>
          <c:showSerName val="0"/>
          <c:showPercent val="0"/>
          <c:showBubbleSize val="0"/>
        </c:dLbls>
        <c:axId val="1397819119"/>
        <c:axId val="300850336"/>
      </c:areaChart>
      <c:catAx>
        <c:axId val="13978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50336"/>
        <c:crosses val="autoZero"/>
        <c:auto val="1"/>
        <c:lblAlgn val="ctr"/>
        <c:lblOffset val="100"/>
        <c:noMultiLvlLbl val="0"/>
      </c:catAx>
      <c:valAx>
        <c:axId val="300850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19119"/>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2.xlsx]Working!PivotTable1</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#No.</a:t>
            </a:r>
            <a:r>
              <a:rPr lang="en-US" baseline="0"/>
              <a:t> of </a:t>
            </a:r>
            <a:r>
              <a:rPr lang="en-US"/>
              <a:t>Supply 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Working!$A$4:$A$21</c:f>
              <c:strCache>
                <c:ptCount val="17"/>
                <c:pt idx="0">
                  <c:v>Shipping notification from Vendor received</c:v>
                </c:pt>
                <c:pt idx="1">
                  <c:v>Material avail; awaiting work-packing @AB03</c:v>
                </c:pt>
                <c:pt idx="2">
                  <c:v>Material In-Transit on-06-Air Passenger</c:v>
                </c:pt>
                <c:pt idx="3">
                  <c:v>PR approved; PO not issued</c:v>
                </c:pt>
                <c:pt idx="4">
                  <c:v>Workpack awaiting Shipment @AB01</c:v>
                </c:pt>
                <c:pt idx="5">
                  <c:v>Material avail; awaiting work-packing @AB02</c:v>
                </c:pt>
                <c:pt idx="6">
                  <c:v>STO raised (through orchestration)</c:v>
                </c:pt>
                <c:pt idx="7">
                  <c:v>Material is received @AB50</c:v>
                </c:pt>
                <c:pt idx="8">
                  <c:v>Material In-Transit on-04-Sea</c:v>
                </c:pt>
                <c:pt idx="9">
                  <c:v>Materials handed over to w/ Maintenance</c:v>
                </c:pt>
                <c:pt idx="10">
                  <c:v>Material work-packed @AB01</c:v>
                </c:pt>
                <c:pt idx="11">
                  <c:v>Material is received @AB01</c:v>
                </c:pt>
                <c:pt idx="12">
                  <c:v>Vendor PO raised</c:v>
                </c:pt>
                <c:pt idx="13">
                  <c:v>Material In-Transit on-01-Road</c:v>
                </c:pt>
                <c:pt idx="14">
                  <c:v>Material work-packed @AB50</c:v>
                </c:pt>
                <c:pt idx="15">
                  <c:v>Material avail; awaiting work-packing @AB01</c:v>
                </c:pt>
                <c:pt idx="16">
                  <c:v>Unknown</c:v>
                </c:pt>
              </c:strCache>
            </c:strRef>
          </c:cat>
          <c:val>
            <c:numRef>
              <c:f>Working!$B$4:$B$21</c:f>
              <c:numCache>
                <c:formatCode>0</c:formatCode>
                <c:ptCount val="17"/>
                <c:pt idx="0">
                  <c:v>1</c:v>
                </c:pt>
                <c:pt idx="1">
                  <c:v>1</c:v>
                </c:pt>
                <c:pt idx="2">
                  <c:v>1</c:v>
                </c:pt>
                <c:pt idx="3">
                  <c:v>2</c:v>
                </c:pt>
                <c:pt idx="4">
                  <c:v>2</c:v>
                </c:pt>
                <c:pt idx="5">
                  <c:v>2</c:v>
                </c:pt>
                <c:pt idx="6">
                  <c:v>6</c:v>
                </c:pt>
                <c:pt idx="7">
                  <c:v>11</c:v>
                </c:pt>
                <c:pt idx="8">
                  <c:v>12</c:v>
                </c:pt>
                <c:pt idx="9">
                  <c:v>12</c:v>
                </c:pt>
                <c:pt idx="10">
                  <c:v>16</c:v>
                </c:pt>
                <c:pt idx="11">
                  <c:v>18</c:v>
                </c:pt>
                <c:pt idx="12">
                  <c:v>28</c:v>
                </c:pt>
                <c:pt idx="13">
                  <c:v>69</c:v>
                </c:pt>
                <c:pt idx="14">
                  <c:v>74</c:v>
                </c:pt>
                <c:pt idx="15">
                  <c:v>102</c:v>
                </c:pt>
                <c:pt idx="16">
                  <c:v>515</c:v>
                </c:pt>
              </c:numCache>
            </c:numRef>
          </c:val>
          <c:extLst>
            <c:ext xmlns:c16="http://schemas.microsoft.com/office/drawing/2014/chart" uri="{C3380CC4-5D6E-409C-BE32-E72D297353CC}">
              <c16:uniqueId val="{00000000-93D1-4DF3-8046-F4FE1ABBA88C}"/>
            </c:ext>
          </c:extLst>
        </c:ser>
        <c:dLbls>
          <c:dLblPos val="outEnd"/>
          <c:showLegendKey val="0"/>
          <c:showVal val="1"/>
          <c:showCatName val="0"/>
          <c:showSerName val="0"/>
          <c:showPercent val="0"/>
          <c:showBubbleSize val="0"/>
        </c:dLbls>
        <c:gapWidth val="182"/>
        <c:axId val="1268672264"/>
        <c:axId val="1268675864"/>
      </c:barChart>
      <c:catAx>
        <c:axId val="126867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5864"/>
        <c:crosses val="autoZero"/>
        <c:auto val="1"/>
        <c:lblAlgn val="ctr"/>
        <c:lblOffset val="100"/>
        <c:noMultiLvlLbl val="0"/>
      </c:catAx>
      <c:valAx>
        <c:axId val="12686758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2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'Requirement quantity' by 'WO Revision'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Working!$E$4:$E$10</c:f>
              <c:strCache>
                <c:ptCount val="6"/>
                <c:pt idx="0">
                  <c:v>24OKCM13</c:v>
                </c:pt>
                <c:pt idx="1">
                  <c:v>24OKCM16</c:v>
                </c:pt>
                <c:pt idx="2">
                  <c:v>24OKCM19</c:v>
                </c:pt>
                <c:pt idx="3">
                  <c:v>24OKCO16</c:v>
                </c:pt>
                <c:pt idx="4">
                  <c:v>24OKCO19</c:v>
                </c:pt>
                <c:pt idx="5">
                  <c:v>24OKCO13</c:v>
                </c:pt>
              </c:strCache>
            </c:strRef>
          </c:cat>
          <c:val>
            <c:numRef>
              <c:f>Working!$F$4:$F$10</c:f>
              <c:numCache>
                <c:formatCode>0</c:formatCode>
                <c:ptCount val="6"/>
                <c:pt idx="0">
                  <c:v>2064</c:v>
                </c:pt>
                <c:pt idx="1">
                  <c:v>1969</c:v>
                </c:pt>
                <c:pt idx="2">
                  <c:v>1859</c:v>
                </c:pt>
                <c:pt idx="3">
                  <c:v>450</c:v>
                </c:pt>
                <c:pt idx="4">
                  <c:v>90</c:v>
                </c:pt>
                <c:pt idx="5">
                  <c:v>15</c:v>
                </c:pt>
              </c:numCache>
            </c:numRef>
          </c:val>
          <c:extLst>
            <c:ext xmlns:c16="http://schemas.microsoft.com/office/drawing/2014/chart" uri="{C3380CC4-5D6E-409C-BE32-E72D297353CC}">
              <c16:uniqueId val="{00000000-1DD5-4EA7-B88A-E1C9073F9886}"/>
            </c:ext>
          </c:extLst>
        </c:ser>
        <c:dLbls>
          <c:dLblPos val="outEnd"/>
          <c:showLegendKey val="0"/>
          <c:showVal val="1"/>
          <c:showCatName val="0"/>
          <c:showSerName val="0"/>
          <c:showPercent val="0"/>
          <c:showBubbleSize val="0"/>
        </c:dLbls>
        <c:gapWidth val="33"/>
        <c:overlap val="-30"/>
        <c:axId val="638483672"/>
        <c:axId val="1138224032"/>
      </c:barChart>
      <c:catAx>
        <c:axId val="63848367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 Revision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4032"/>
        <c:crosses val="autoZero"/>
        <c:auto val="1"/>
        <c:lblAlgn val="ctr"/>
        <c:lblOffset val="100"/>
        <c:noMultiLvlLbl val="0"/>
      </c:catAx>
      <c:valAx>
        <c:axId val="1138224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Requirement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8367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 Status': </a:t>
            </a:r>
            <a:r>
              <a:rPr lang="en-US" b="1">
                <a:solidFill>
                  <a:srgbClr val="FFC000"/>
                </a:solidFill>
              </a:rPr>
              <a:t>Released</a:t>
            </a:r>
            <a:r>
              <a:rPr lang="en-US"/>
              <a:t> accounts for the majority of 'Requirement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D9A0"/>
          </a:solidFill>
          <a:ln w="19050">
            <a:solidFill>
              <a:schemeClr val="lt1"/>
            </a:solidFill>
          </a:ln>
          <a:effectLst/>
        </c:spPr>
        <c:dLbl>
          <c:idx val="0"/>
          <c:layout>
            <c:manualLayout>
              <c:x val="0.19166666666666668"/>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s>
    <c:plotArea>
      <c:layout/>
      <c:doughnutChart>
        <c:varyColors val="1"/>
        <c:ser>
          <c:idx val="0"/>
          <c:order val="0"/>
          <c:tx>
            <c:strRef>
              <c:f>Working!$I$3</c:f>
              <c:strCache>
                <c:ptCount val="1"/>
                <c:pt idx="0">
                  <c:v>Total</c:v>
                </c:pt>
              </c:strCache>
            </c:strRef>
          </c:tx>
          <c:dPt>
            <c:idx val="0"/>
            <c:bubble3D val="0"/>
            <c:spPr>
              <a:solidFill>
                <a:srgbClr val="FFD9A0"/>
              </a:solidFill>
              <a:ln w="19050">
                <a:solidFill>
                  <a:schemeClr val="lt1"/>
                </a:solidFill>
              </a:ln>
              <a:effectLst/>
            </c:spPr>
            <c:extLst>
              <c:ext xmlns:c16="http://schemas.microsoft.com/office/drawing/2014/chart" uri="{C3380CC4-5D6E-409C-BE32-E72D297353CC}">
                <c16:uniqueId val="{00000001-7FF5-4CD1-87AC-DC73855E0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5-4CD1-87AC-DC73855E068E}"/>
              </c:ext>
            </c:extLst>
          </c:dPt>
          <c:dLbls>
            <c:dLbl>
              <c:idx val="0"/>
              <c:layout>
                <c:manualLayout>
                  <c:x val="0.19166666666666668"/>
                  <c:y val="8.333333333333332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F5-4CD1-87AC-DC73855E06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Working!$H$4:$H$6</c:f>
              <c:strCache>
                <c:ptCount val="2"/>
                <c:pt idx="0">
                  <c:v>Released</c:v>
                </c:pt>
                <c:pt idx="1">
                  <c:v>Created</c:v>
                </c:pt>
              </c:strCache>
            </c:strRef>
          </c:cat>
          <c:val>
            <c:numRef>
              <c:f>Working!$I$4:$I$6</c:f>
              <c:numCache>
                <c:formatCode>0</c:formatCode>
                <c:ptCount val="2"/>
                <c:pt idx="0">
                  <c:v>6439</c:v>
                </c:pt>
                <c:pt idx="1">
                  <c:v>8</c:v>
                </c:pt>
              </c:numCache>
            </c:numRef>
          </c:val>
          <c:extLst>
            <c:ext xmlns:c16="http://schemas.microsoft.com/office/drawing/2014/chart" uri="{C3380CC4-5D6E-409C-BE32-E72D297353CC}">
              <c16:uniqueId val="{00000004-7FF5-4CD1-87AC-DC73855E068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'ReservationItem' by 'Req Priority for Material/Component' and 'WO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9D18E"/>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Working!$L$2:$L$3</c:f>
              <c:strCache>
                <c:ptCount val="1"/>
                <c:pt idx="0">
                  <c:v>Created</c:v>
                </c:pt>
              </c:strCache>
            </c:strRef>
          </c:tx>
          <c:spPr>
            <a:solidFill>
              <a:srgbClr val="A9D18E"/>
            </a:solidFill>
            <a:ln>
              <a:solidFill>
                <a:srgbClr val="00B050"/>
              </a:solidFill>
            </a:ln>
            <a:effectLst/>
          </c:spPr>
          <c:invertIfNegative val="0"/>
          <c:cat>
            <c:strRef>
              <c:f>Working!$K$4:$K$8</c:f>
              <c:strCache>
                <c:ptCount val="4"/>
                <c:pt idx="0">
                  <c:v>10</c:v>
                </c:pt>
                <c:pt idx="1">
                  <c:v>20</c:v>
                </c:pt>
                <c:pt idx="2">
                  <c:v>30</c:v>
                </c:pt>
                <c:pt idx="3">
                  <c:v>255</c:v>
                </c:pt>
              </c:strCache>
            </c:strRef>
          </c:cat>
          <c:val>
            <c:numRef>
              <c:f>Working!$L$4:$L$8</c:f>
              <c:numCache>
                <c:formatCode>General</c:formatCode>
                <c:ptCount val="4"/>
                <c:pt idx="0">
                  <c:v>1.5</c:v>
                </c:pt>
                <c:pt idx="2">
                  <c:v>1.5</c:v>
                </c:pt>
              </c:numCache>
            </c:numRef>
          </c:val>
          <c:extLst>
            <c:ext xmlns:c16="http://schemas.microsoft.com/office/drawing/2014/chart" uri="{C3380CC4-5D6E-409C-BE32-E72D297353CC}">
              <c16:uniqueId val="{00000000-1FC7-42D8-938D-81B818556EC6}"/>
            </c:ext>
          </c:extLst>
        </c:ser>
        <c:ser>
          <c:idx val="1"/>
          <c:order val="1"/>
          <c:tx>
            <c:strRef>
              <c:f>Working!$M$2:$M$3</c:f>
              <c:strCache>
                <c:ptCount val="1"/>
                <c:pt idx="0">
                  <c:v>Released</c:v>
                </c:pt>
              </c:strCache>
            </c:strRef>
          </c:tx>
          <c:spPr>
            <a:solidFill>
              <a:schemeClr val="accent2"/>
            </a:solidFill>
            <a:ln>
              <a:noFill/>
            </a:ln>
            <a:effectLst/>
          </c:spPr>
          <c:invertIfNegative val="0"/>
          <c:cat>
            <c:strRef>
              <c:f>Working!$K$4:$K$8</c:f>
              <c:strCache>
                <c:ptCount val="4"/>
                <c:pt idx="0">
                  <c:v>10</c:v>
                </c:pt>
                <c:pt idx="1">
                  <c:v>20</c:v>
                </c:pt>
                <c:pt idx="2">
                  <c:v>30</c:v>
                </c:pt>
                <c:pt idx="3">
                  <c:v>255</c:v>
                </c:pt>
              </c:strCache>
            </c:strRef>
          </c:cat>
          <c:val>
            <c:numRef>
              <c:f>Working!$M$4:$M$8</c:f>
              <c:numCache>
                <c:formatCode>General</c:formatCode>
                <c:ptCount val="4"/>
                <c:pt idx="0">
                  <c:v>12.008356545961004</c:v>
                </c:pt>
                <c:pt idx="1">
                  <c:v>7.6749999999999998</c:v>
                </c:pt>
                <c:pt idx="2">
                  <c:v>5.0396039603960396</c:v>
                </c:pt>
                <c:pt idx="3">
                  <c:v>1.3333333333333333</c:v>
                </c:pt>
              </c:numCache>
            </c:numRef>
          </c:val>
          <c:extLst>
            <c:ext xmlns:c16="http://schemas.microsoft.com/office/drawing/2014/chart" uri="{C3380CC4-5D6E-409C-BE32-E72D297353CC}">
              <c16:uniqueId val="{00000000-92A7-4743-B1C4-7163D5FC375A}"/>
            </c:ext>
          </c:extLst>
        </c:ser>
        <c:dLbls>
          <c:showLegendKey val="0"/>
          <c:showVal val="0"/>
          <c:showCatName val="0"/>
          <c:showSerName val="0"/>
          <c:showPercent val="0"/>
          <c:showBubbleSize val="0"/>
        </c:dLbls>
        <c:gapWidth val="140"/>
        <c:overlap val="-30"/>
        <c:axId val="1272455496"/>
        <c:axId val="1272455856"/>
      </c:barChart>
      <c:catAx>
        <c:axId val="127245549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 Priority for Material/Component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856"/>
        <c:crosses val="autoZero"/>
        <c:auto val="1"/>
        <c:lblAlgn val="ctr"/>
        <c:lblOffset val="100"/>
        <c:noMultiLvlLbl val="0"/>
      </c:catAx>
      <c:valAx>
        <c:axId val="1272455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ReservationItem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49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9.png"/><Relationship Id="rId18" Type="http://schemas.openxmlformats.org/officeDocument/2006/relationships/image" Target="../media/image14.svg"/><Relationship Id="rId26" Type="http://schemas.openxmlformats.org/officeDocument/2006/relationships/image" Target="../media/image21.png"/><Relationship Id="rId3" Type="http://schemas.openxmlformats.org/officeDocument/2006/relationships/chart" Target="../charts/chart3.xml"/><Relationship Id="rId21" Type="http://schemas.openxmlformats.org/officeDocument/2006/relationships/chart" Target="../charts/chart5.xml"/><Relationship Id="rId34" Type="http://schemas.openxmlformats.org/officeDocument/2006/relationships/image" Target="../media/image29.png"/><Relationship Id="rId7" Type="http://schemas.openxmlformats.org/officeDocument/2006/relationships/image" Target="../media/image4.svg"/><Relationship Id="rId12" Type="http://schemas.openxmlformats.org/officeDocument/2006/relationships/image" Target="../media/image8.svg"/><Relationship Id="rId17" Type="http://schemas.openxmlformats.org/officeDocument/2006/relationships/image" Target="../media/image13.png"/><Relationship Id="rId25" Type="http://schemas.openxmlformats.org/officeDocument/2006/relationships/image" Target="../media/image20.svg"/><Relationship Id="rId33" Type="http://schemas.openxmlformats.org/officeDocument/2006/relationships/image" Target="../media/image28.svg"/><Relationship Id="rId2" Type="http://schemas.openxmlformats.org/officeDocument/2006/relationships/chart" Target="../charts/chart2.xml"/><Relationship Id="rId16" Type="http://schemas.openxmlformats.org/officeDocument/2006/relationships/image" Target="../media/image12.svg"/><Relationship Id="rId20" Type="http://schemas.openxmlformats.org/officeDocument/2006/relationships/image" Target="../media/image16.svg"/><Relationship Id="rId29" Type="http://schemas.openxmlformats.org/officeDocument/2006/relationships/image" Target="../media/image24.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7.png"/><Relationship Id="rId24" Type="http://schemas.openxmlformats.org/officeDocument/2006/relationships/image" Target="../media/image19.png"/><Relationship Id="rId32" Type="http://schemas.openxmlformats.org/officeDocument/2006/relationships/image" Target="../media/image27.png"/><Relationship Id="rId5" Type="http://schemas.openxmlformats.org/officeDocument/2006/relationships/image" Target="../media/image2.svg"/><Relationship Id="rId15" Type="http://schemas.openxmlformats.org/officeDocument/2006/relationships/image" Target="../media/image11.png"/><Relationship Id="rId23" Type="http://schemas.openxmlformats.org/officeDocument/2006/relationships/image" Target="../media/image18.svg"/><Relationship Id="rId28" Type="http://schemas.openxmlformats.org/officeDocument/2006/relationships/image" Target="../media/image23.png"/><Relationship Id="rId10" Type="http://schemas.openxmlformats.org/officeDocument/2006/relationships/chart" Target="../charts/chart4.xml"/><Relationship Id="rId19" Type="http://schemas.openxmlformats.org/officeDocument/2006/relationships/image" Target="../media/image15.png"/><Relationship Id="rId31" Type="http://schemas.openxmlformats.org/officeDocument/2006/relationships/image" Target="../media/image26.svg"/><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10.svg"/><Relationship Id="rId22" Type="http://schemas.openxmlformats.org/officeDocument/2006/relationships/image" Target="../media/image17.png"/><Relationship Id="rId27" Type="http://schemas.openxmlformats.org/officeDocument/2006/relationships/image" Target="../media/image22.svg"/><Relationship Id="rId30" Type="http://schemas.openxmlformats.org/officeDocument/2006/relationships/image" Target="../media/image25.png"/><Relationship Id="rId35" Type="http://schemas.openxmlformats.org/officeDocument/2006/relationships/image" Target="../media/image30.svg"/><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38.svg"/><Relationship Id="rId13" Type="http://schemas.openxmlformats.org/officeDocument/2006/relationships/image" Target="../media/image43.png"/><Relationship Id="rId18" Type="http://schemas.openxmlformats.org/officeDocument/2006/relationships/image" Target="../media/image48.svg"/><Relationship Id="rId3" Type="http://schemas.openxmlformats.org/officeDocument/2006/relationships/image" Target="../media/image33.png"/><Relationship Id="rId21" Type="http://schemas.openxmlformats.org/officeDocument/2006/relationships/chart" Target="../charts/chart9.xml"/><Relationship Id="rId7" Type="http://schemas.openxmlformats.org/officeDocument/2006/relationships/image" Target="../media/image37.png"/><Relationship Id="rId12" Type="http://schemas.openxmlformats.org/officeDocument/2006/relationships/image" Target="../media/image42.svg"/><Relationship Id="rId17" Type="http://schemas.openxmlformats.org/officeDocument/2006/relationships/image" Target="../media/image47.png"/><Relationship Id="rId2" Type="http://schemas.openxmlformats.org/officeDocument/2006/relationships/image" Target="../media/image32.svg"/><Relationship Id="rId16" Type="http://schemas.openxmlformats.org/officeDocument/2006/relationships/image" Target="../media/image46.svg"/><Relationship Id="rId20" Type="http://schemas.openxmlformats.org/officeDocument/2006/relationships/chart" Target="../charts/chart8.xml"/><Relationship Id="rId1" Type="http://schemas.openxmlformats.org/officeDocument/2006/relationships/image" Target="../media/image31.png"/><Relationship Id="rId6" Type="http://schemas.openxmlformats.org/officeDocument/2006/relationships/image" Target="../media/image36.svg"/><Relationship Id="rId11" Type="http://schemas.openxmlformats.org/officeDocument/2006/relationships/image" Target="../media/image41.png"/><Relationship Id="rId24" Type="http://schemas.openxmlformats.org/officeDocument/2006/relationships/image" Target="../media/image50.sv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49.png"/><Relationship Id="rId10" Type="http://schemas.openxmlformats.org/officeDocument/2006/relationships/image" Target="../media/image40.svg"/><Relationship Id="rId19" Type="http://schemas.openxmlformats.org/officeDocument/2006/relationships/chart" Target="../charts/chart7.xml"/><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44.svg"/><Relationship Id="rId22"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xdr:from>
      <xdr:col>0</xdr:col>
      <xdr:colOff>9525</xdr:colOff>
      <xdr:row>8</xdr:row>
      <xdr:rowOff>123825</xdr:rowOff>
    </xdr:from>
    <xdr:to>
      <xdr:col>23</xdr:col>
      <xdr:colOff>571500</xdr:colOff>
      <xdr:row>8</xdr:row>
      <xdr:rowOff>142875</xdr:rowOff>
    </xdr:to>
    <xdr:cxnSp macro="">
      <xdr:nvCxnSpPr>
        <xdr:cNvPr id="3" name="Straight Connector 2">
          <a:extLst>
            <a:ext uri="{FF2B5EF4-FFF2-40B4-BE49-F238E27FC236}">
              <a16:creationId xmlns:a16="http://schemas.microsoft.com/office/drawing/2014/main" id="{85AF545E-7C0C-D6B4-FC29-3BA7DBE71FF5}"/>
            </a:ext>
          </a:extLst>
        </xdr:cNvPr>
        <xdr:cNvCxnSpPr/>
      </xdr:nvCxnSpPr>
      <xdr:spPr>
        <a:xfrm>
          <a:off x="9525" y="2286000"/>
          <a:ext cx="18516600" cy="190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31750</xdr:colOff>
      <xdr:row>21</xdr:row>
      <xdr:rowOff>296069</xdr:rowOff>
    </xdr:from>
    <xdr:to>
      <xdr:col>23</xdr:col>
      <xdr:colOff>536575</xdr:colOff>
      <xdr:row>22</xdr:row>
      <xdr:rowOff>7144</xdr:rowOff>
    </xdr:to>
    <xdr:cxnSp macro="">
      <xdr:nvCxnSpPr>
        <xdr:cNvPr id="5" name="Straight Connector 4">
          <a:extLst>
            <a:ext uri="{FF2B5EF4-FFF2-40B4-BE49-F238E27FC236}">
              <a16:creationId xmlns:a16="http://schemas.microsoft.com/office/drawing/2014/main" id="{BE418346-0F70-AC26-75AF-506FCBD83F81}"/>
            </a:ext>
          </a:extLst>
        </xdr:cNvPr>
        <xdr:cNvCxnSpPr/>
      </xdr:nvCxnSpPr>
      <xdr:spPr>
        <a:xfrm>
          <a:off x="31750" y="4760913"/>
          <a:ext cx="19415919" cy="285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486168</xdr:colOff>
      <xdr:row>22</xdr:row>
      <xdr:rowOff>165298</xdr:rowOff>
    </xdr:from>
    <xdr:to>
      <xdr:col>11</xdr:col>
      <xdr:colOff>486172</xdr:colOff>
      <xdr:row>34</xdr:row>
      <xdr:rowOff>129770</xdr:rowOff>
    </xdr:to>
    <xdr:grpSp>
      <xdr:nvGrpSpPr>
        <xdr:cNvPr id="40" name="Group 39">
          <a:extLst>
            <a:ext uri="{FF2B5EF4-FFF2-40B4-BE49-F238E27FC236}">
              <a16:creationId xmlns:a16="http://schemas.microsoft.com/office/drawing/2014/main" id="{2B91D7F3-806B-BD41-EDCC-F459D71ECF97}"/>
            </a:ext>
          </a:extLst>
        </xdr:cNvPr>
        <xdr:cNvGrpSpPr/>
      </xdr:nvGrpSpPr>
      <xdr:grpSpPr>
        <a:xfrm>
          <a:off x="7772793" y="4451548"/>
          <a:ext cx="3429004" cy="2136172"/>
          <a:chOff x="7642504" y="2624028"/>
          <a:chExt cx="3521769" cy="1998000"/>
        </a:xfrm>
      </xdr:grpSpPr>
      <xdr:sp macro="" textlink="">
        <xdr:nvSpPr>
          <xdr:cNvPr id="29" name="Rectangle: Rounded Corners 28">
            <a:extLst>
              <a:ext uri="{FF2B5EF4-FFF2-40B4-BE49-F238E27FC236}">
                <a16:creationId xmlns:a16="http://schemas.microsoft.com/office/drawing/2014/main" id="{C2A630A2-7D1A-449C-969D-A5011D55473D}"/>
              </a:ext>
            </a:extLst>
          </xdr:cNvPr>
          <xdr:cNvSpPr/>
        </xdr:nvSpPr>
        <xdr:spPr>
          <a:xfrm>
            <a:off x="7642504" y="2624028"/>
            <a:ext cx="3441881" cy="19980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37" name="Chart 36">
            <a:extLst>
              <a:ext uri="{FF2B5EF4-FFF2-40B4-BE49-F238E27FC236}">
                <a16:creationId xmlns:a16="http://schemas.microsoft.com/office/drawing/2014/main" id="{4953F22E-EA69-47ED-BACE-F5A808C37F88}"/>
              </a:ext>
            </a:extLst>
          </xdr:cNvPr>
          <xdr:cNvGraphicFramePr>
            <a:graphicFrameLocks/>
          </xdr:cNvGraphicFramePr>
        </xdr:nvGraphicFramePr>
        <xdr:xfrm>
          <a:off x="7773373" y="2632352"/>
          <a:ext cx="3390900" cy="18478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absolute">
    <xdr:from>
      <xdr:col>6</xdr:col>
      <xdr:colOff>405210</xdr:colOff>
      <xdr:row>9</xdr:row>
      <xdr:rowOff>78978</xdr:rowOff>
    </xdr:from>
    <xdr:to>
      <xdr:col>11</xdr:col>
      <xdr:colOff>402019</xdr:colOff>
      <xdr:row>21</xdr:row>
      <xdr:rowOff>102981</xdr:rowOff>
    </xdr:to>
    <xdr:grpSp>
      <xdr:nvGrpSpPr>
        <xdr:cNvPr id="31" name="Group 30">
          <a:extLst>
            <a:ext uri="{FF2B5EF4-FFF2-40B4-BE49-F238E27FC236}">
              <a16:creationId xmlns:a16="http://schemas.microsoft.com/office/drawing/2014/main" id="{1AFB0E5F-4975-BBA1-54A8-F017ABE9EB0E}"/>
            </a:ext>
          </a:extLst>
        </xdr:cNvPr>
        <xdr:cNvGrpSpPr/>
      </xdr:nvGrpSpPr>
      <xdr:grpSpPr>
        <a:xfrm>
          <a:off x="7691835" y="1879203"/>
          <a:ext cx="3425809" cy="2195703"/>
          <a:chOff x="14281150" y="2308225"/>
          <a:chExt cx="3561072" cy="2416175"/>
        </a:xfrm>
      </xdr:grpSpPr>
      <xdr:grpSp>
        <xdr:nvGrpSpPr>
          <xdr:cNvPr id="43" name="Group 42">
            <a:extLst>
              <a:ext uri="{FF2B5EF4-FFF2-40B4-BE49-F238E27FC236}">
                <a16:creationId xmlns:a16="http://schemas.microsoft.com/office/drawing/2014/main" id="{B74F51B5-6A3B-60A0-3F4B-47633D1C9C23}"/>
              </a:ext>
            </a:extLst>
          </xdr:cNvPr>
          <xdr:cNvGrpSpPr/>
        </xdr:nvGrpSpPr>
        <xdr:grpSpPr>
          <a:xfrm>
            <a:off x="14281150" y="2308225"/>
            <a:ext cx="3561072" cy="2416175"/>
            <a:chOff x="11055350" y="2686050"/>
            <a:chExt cx="3435350" cy="1866900"/>
          </a:xfrm>
        </xdr:grpSpPr>
        <xdr:sp macro="" textlink="">
          <xdr:nvSpPr>
            <xdr:cNvPr id="30" name="Rectangle: Rounded Corners 29">
              <a:extLst>
                <a:ext uri="{FF2B5EF4-FFF2-40B4-BE49-F238E27FC236}">
                  <a16:creationId xmlns:a16="http://schemas.microsoft.com/office/drawing/2014/main" id="{93581DBE-3048-4AA2-A20F-D2C3C1C26320}"/>
                </a:ext>
              </a:extLst>
            </xdr:cNvPr>
            <xdr:cNvSpPr/>
          </xdr:nvSpPr>
          <xdr:spPr>
            <a:xfrm>
              <a:off x="11055350" y="2691573"/>
              <a:ext cx="3413795" cy="18161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4" name="Chart 3">
              <a:extLst>
                <a:ext uri="{FF2B5EF4-FFF2-40B4-BE49-F238E27FC236}">
                  <a16:creationId xmlns:a16="http://schemas.microsoft.com/office/drawing/2014/main" id="{1355DDF8-8288-485F-9E15-06FAA49751C3}"/>
                </a:ext>
              </a:extLst>
            </xdr:cNvPr>
            <xdr:cNvGraphicFramePr>
              <a:graphicFrameLocks/>
            </xdr:cNvGraphicFramePr>
          </xdr:nvGraphicFramePr>
          <xdr:xfrm>
            <a:off x="11055350" y="2686050"/>
            <a:ext cx="3435350" cy="1866900"/>
          </xdr:xfrm>
          <a:graphic>
            <a:graphicData uri="http://schemas.openxmlformats.org/drawingml/2006/chart">
              <c:chart xmlns:c="http://schemas.openxmlformats.org/drawingml/2006/chart" xmlns:r="http://schemas.openxmlformats.org/officeDocument/2006/relationships" r:id="rId2"/>
            </a:graphicData>
          </a:graphic>
        </xdr:graphicFrame>
      </xdr:grpSp>
      <xdr:graphicFrame macro="">
        <xdr:nvGraphicFramePr>
          <xdr:cNvPr id="55" name="Chart 54">
            <a:extLst>
              <a:ext uri="{FF2B5EF4-FFF2-40B4-BE49-F238E27FC236}">
                <a16:creationId xmlns:a16="http://schemas.microsoft.com/office/drawing/2014/main" id="{0C820226-4BDB-4915-B9A8-1E483D89FF21}"/>
              </a:ext>
            </a:extLst>
          </xdr:cNvPr>
          <xdr:cNvGraphicFramePr>
            <a:graphicFrameLocks/>
          </xdr:cNvGraphicFramePr>
        </xdr:nvGraphicFramePr>
        <xdr:xfrm>
          <a:off x="14465300" y="2514600"/>
          <a:ext cx="3149600" cy="1825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9</xdr:col>
      <xdr:colOff>361635</xdr:colOff>
      <xdr:row>3</xdr:row>
      <xdr:rowOff>9922</xdr:rowOff>
    </xdr:from>
    <xdr:to>
      <xdr:col>11</xdr:col>
      <xdr:colOff>361950</xdr:colOff>
      <xdr:row>7</xdr:row>
      <xdr:rowOff>99904</xdr:rowOff>
    </xdr:to>
    <xdr:grpSp>
      <xdr:nvGrpSpPr>
        <xdr:cNvPr id="75" name="Group 74">
          <a:extLst>
            <a:ext uri="{FF2B5EF4-FFF2-40B4-BE49-F238E27FC236}">
              <a16:creationId xmlns:a16="http://schemas.microsoft.com/office/drawing/2014/main" id="{13B44C51-5F33-20A6-C4F0-7D4395235848}"/>
            </a:ext>
          </a:extLst>
        </xdr:cNvPr>
        <xdr:cNvGrpSpPr/>
      </xdr:nvGrpSpPr>
      <xdr:grpSpPr>
        <a:xfrm>
          <a:off x="9705660" y="724297"/>
          <a:ext cx="1371915" cy="813882"/>
          <a:chOff x="10531475" y="760141"/>
          <a:chExt cx="1374774" cy="887647"/>
        </a:xfrm>
      </xdr:grpSpPr>
      <xdr:grpSp>
        <xdr:nvGrpSpPr>
          <xdr:cNvPr id="44" name="Group 43">
            <a:extLst>
              <a:ext uri="{FF2B5EF4-FFF2-40B4-BE49-F238E27FC236}">
                <a16:creationId xmlns:a16="http://schemas.microsoft.com/office/drawing/2014/main" id="{5A97A662-CAE3-BE41-516E-AFF32B6396AC}"/>
              </a:ext>
            </a:extLst>
          </xdr:cNvPr>
          <xdr:cNvGrpSpPr/>
        </xdr:nvGrpSpPr>
        <xdr:grpSpPr>
          <a:xfrm>
            <a:off x="10531475" y="760141"/>
            <a:ext cx="1374774" cy="886899"/>
            <a:chOff x="14757400" y="1356404"/>
            <a:chExt cx="1374774" cy="825732"/>
          </a:xfrm>
        </xdr:grpSpPr>
        <xdr:sp macro="" textlink="Sheet3!BI1">
          <xdr:nvSpPr>
            <xdr:cNvPr id="19" name="Rectangle: Rounded Corners 18">
              <a:extLst>
                <a:ext uri="{FF2B5EF4-FFF2-40B4-BE49-F238E27FC236}">
                  <a16:creationId xmlns:a16="http://schemas.microsoft.com/office/drawing/2014/main" id="{4A79816E-252D-4402-9D5E-4D3403D4C607}"/>
                </a:ext>
              </a:extLst>
            </xdr:cNvPr>
            <xdr:cNvSpPr/>
          </xdr:nvSpPr>
          <xdr:spPr>
            <a:xfrm>
              <a:off x="14757400" y="1356404"/>
              <a:ext cx="1374774" cy="825732"/>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BF0E2DC8-E00E-49BE-9B39-D4908838C4DD}" type="TxLink">
                <a:rPr lang="en-US" sz="2800" b="1" i="0" u="none" strike="noStrike">
                  <a:solidFill>
                    <a:srgbClr val="000000"/>
                  </a:solidFill>
                  <a:latin typeface="Arial"/>
                  <a:cs typeface="Arial"/>
                </a:rPr>
                <a:pPr algn="ctr"/>
                <a:t>0</a:t>
              </a:fld>
              <a:endParaRPr lang="en-AU" sz="2800" b="1"/>
            </a:p>
          </xdr:txBody>
        </xdr:sp>
        <xdr:sp macro="" textlink="">
          <xdr:nvSpPr>
            <xdr:cNvPr id="26" name="TextBox 25">
              <a:extLst>
                <a:ext uri="{FF2B5EF4-FFF2-40B4-BE49-F238E27FC236}">
                  <a16:creationId xmlns:a16="http://schemas.microsoft.com/office/drawing/2014/main" id="{C2C7350C-C6EB-4477-A6B4-A956FF2579B8}"/>
                </a:ext>
              </a:extLst>
            </xdr:cNvPr>
            <xdr:cNvSpPr txBox="1"/>
          </xdr:nvSpPr>
          <xdr:spPr>
            <a:xfrm>
              <a:off x="15158497" y="1868723"/>
              <a:ext cx="881242" cy="242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49" name="Graphic 48" descr="Thumbs Down with solid fill">
            <a:extLst>
              <a:ext uri="{FF2B5EF4-FFF2-40B4-BE49-F238E27FC236}">
                <a16:creationId xmlns:a16="http://schemas.microsoft.com/office/drawing/2014/main" id="{C755AA74-75F8-43A8-8B5D-33EE35A2AB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533328" y="1275678"/>
            <a:ext cx="365761" cy="372110"/>
          </a:xfrm>
          <a:prstGeom prst="rect">
            <a:avLst/>
          </a:prstGeom>
        </xdr:spPr>
      </xdr:pic>
    </xdr:grpSp>
    <xdr:clientData/>
  </xdr:twoCellAnchor>
  <xdr:twoCellAnchor editAs="absolute">
    <xdr:from>
      <xdr:col>1</xdr:col>
      <xdr:colOff>285750</xdr:colOff>
      <xdr:row>3</xdr:row>
      <xdr:rowOff>24806</xdr:rowOff>
    </xdr:from>
    <xdr:to>
      <xdr:col>2</xdr:col>
      <xdr:colOff>426640</xdr:colOff>
      <xdr:row>7</xdr:row>
      <xdr:rowOff>66079</xdr:rowOff>
    </xdr:to>
    <xdr:grpSp>
      <xdr:nvGrpSpPr>
        <xdr:cNvPr id="16" name="Group 15">
          <a:extLst>
            <a:ext uri="{FF2B5EF4-FFF2-40B4-BE49-F238E27FC236}">
              <a16:creationId xmlns:a16="http://schemas.microsoft.com/office/drawing/2014/main" id="{BCB56CA7-B6A3-6C70-CBBE-3122BF382594}"/>
            </a:ext>
          </a:extLst>
        </xdr:cNvPr>
        <xdr:cNvGrpSpPr/>
      </xdr:nvGrpSpPr>
      <xdr:grpSpPr>
        <a:xfrm>
          <a:off x="714375" y="739181"/>
          <a:ext cx="1788715" cy="765173"/>
          <a:chOff x="712391" y="669131"/>
          <a:chExt cx="1787921" cy="755648"/>
        </a:xfrm>
      </xdr:grpSpPr>
      <xdr:grpSp>
        <xdr:nvGrpSpPr>
          <xdr:cNvPr id="62" name="Group 61">
            <a:extLst>
              <a:ext uri="{FF2B5EF4-FFF2-40B4-BE49-F238E27FC236}">
                <a16:creationId xmlns:a16="http://schemas.microsoft.com/office/drawing/2014/main" id="{38E3E58A-01D5-475D-877D-97F45B32F605}"/>
              </a:ext>
            </a:extLst>
          </xdr:cNvPr>
          <xdr:cNvGrpSpPr/>
        </xdr:nvGrpSpPr>
        <xdr:grpSpPr>
          <a:xfrm>
            <a:off x="712391" y="669131"/>
            <a:ext cx="1787921" cy="755648"/>
            <a:chOff x="2921001" y="1190626"/>
            <a:chExt cx="985836" cy="765173"/>
          </a:xfrm>
        </xdr:grpSpPr>
        <xdr:sp macro="" textlink="Sheet3!H4">
          <xdr:nvSpPr>
            <xdr:cNvPr id="64" name="Rectangle: Rounded Corners 63">
              <a:extLst>
                <a:ext uri="{FF2B5EF4-FFF2-40B4-BE49-F238E27FC236}">
                  <a16:creationId xmlns:a16="http://schemas.microsoft.com/office/drawing/2014/main" id="{1BE42135-4896-321F-100D-945042F54BC2}"/>
                </a:ext>
              </a:extLst>
            </xdr:cNvPr>
            <xdr:cNvSpPr/>
          </xdr:nvSpPr>
          <xdr:spPr>
            <a:xfrm>
              <a:off x="2921001" y="1190626"/>
              <a:ext cx="985836"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690320-0A34-4BA0-B364-51A84870E600}" type="TxLink">
                <a:rPr lang="en-US" sz="2800" b="1" i="0" u="none" strike="noStrike">
                  <a:solidFill>
                    <a:srgbClr val="000000"/>
                  </a:solidFill>
                  <a:latin typeface="Arial"/>
                  <a:cs typeface="Arial"/>
                </a:rPr>
                <a:pPr algn="ctr"/>
                <a:t>201</a:t>
              </a:fld>
              <a:endParaRPr lang="en-AU" sz="2800" b="1"/>
            </a:p>
          </xdr:txBody>
        </xdr:sp>
        <xdr:sp macro="" textlink="">
          <xdr:nvSpPr>
            <xdr:cNvPr id="65" name="TextBox 64">
              <a:extLst>
                <a:ext uri="{FF2B5EF4-FFF2-40B4-BE49-F238E27FC236}">
                  <a16:creationId xmlns:a16="http://schemas.microsoft.com/office/drawing/2014/main" id="{5711A05A-C522-ABC1-1EE2-C95323BAF3C2}"/>
                </a:ext>
              </a:extLst>
            </xdr:cNvPr>
            <xdr:cNvSpPr txBox="1"/>
          </xdr:nvSpPr>
          <xdr:spPr>
            <a:xfrm>
              <a:off x="3075233" y="1695450"/>
              <a:ext cx="585418"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a:t>
              </a:r>
              <a:endParaRPr lang="en-AU" sz="1100" b="1"/>
            </a:p>
          </xdr:txBody>
        </xdr:sp>
      </xdr:grpSp>
      <xdr:pic>
        <xdr:nvPicPr>
          <xdr:cNvPr id="54" name="Graphic 53" descr="Dandelion outline">
            <a:extLst>
              <a:ext uri="{FF2B5EF4-FFF2-40B4-BE49-F238E27FC236}">
                <a16:creationId xmlns:a16="http://schemas.microsoft.com/office/drawing/2014/main" id="{0E39C101-92F9-49CA-8E6A-E5F8A4D031E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3671" y="752475"/>
            <a:ext cx="546895" cy="550535"/>
          </a:xfrm>
          <a:prstGeom prst="rect">
            <a:avLst/>
          </a:prstGeom>
        </xdr:spPr>
      </xdr:pic>
    </xdr:grpSp>
    <xdr:clientData/>
  </xdr:twoCellAnchor>
  <xdr:twoCellAnchor editAs="absolute">
    <xdr:from>
      <xdr:col>2</xdr:col>
      <xdr:colOff>958013</xdr:colOff>
      <xdr:row>3</xdr:row>
      <xdr:rowOff>28774</xdr:rowOff>
    </xdr:from>
    <xdr:to>
      <xdr:col>3</xdr:col>
      <xdr:colOff>1429935</xdr:colOff>
      <xdr:row>7</xdr:row>
      <xdr:rowOff>62112</xdr:rowOff>
    </xdr:to>
    <xdr:grpSp>
      <xdr:nvGrpSpPr>
        <xdr:cNvPr id="17" name="Group 16">
          <a:extLst>
            <a:ext uri="{FF2B5EF4-FFF2-40B4-BE49-F238E27FC236}">
              <a16:creationId xmlns:a16="http://schemas.microsoft.com/office/drawing/2014/main" id="{F1218F65-E330-1361-549D-CA6F48A71A53}"/>
            </a:ext>
          </a:extLst>
        </xdr:cNvPr>
        <xdr:cNvGrpSpPr/>
      </xdr:nvGrpSpPr>
      <xdr:grpSpPr>
        <a:xfrm>
          <a:off x="3034463" y="743149"/>
          <a:ext cx="1795897" cy="757238"/>
          <a:chOff x="3514820" y="678656"/>
          <a:chExt cx="1791531" cy="747713"/>
        </a:xfrm>
      </xdr:grpSpPr>
      <xdr:grpSp>
        <xdr:nvGrpSpPr>
          <xdr:cNvPr id="2" name="Group 1">
            <a:extLst>
              <a:ext uri="{FF2B5EF4-FFF2-40B4-BE49-F238E27FC236}">
                <a16:creationId xmlns:a16="http://schemas.microsoft.com/office/drawing/2014/main" id="{2B3C6D43-DC91-6590-9758-A8DA5598AA36}"/>
              </a:ext>
            </a:extLst>
          </xdr:cNvPr>
          <xdr:cNvGrpSpPr/>
        </xdr:nvGrpSpPr>
        <xdr:grpSpPr>
          <a:xfrm>
            <a:off x="3514820" y="678656"/>
            <a:ext cx="1791531" cy="747713"/>
            <a:chOff x="2921000" y="1190626"/>
            <a:chExt cx="1349549" cy="757238"/>
          </a:xfrm>
        </xdr:grpSpPr>
        <xdr:sp macro="" textlink="Sheet3!J3">
          <xdr:nvSpPr>
            <xdr:cNvPr id="14" name="Rectangle: Rounded Corners 13">
              <a:extLst>
                <a:ext uri="{FF2B5EF4-FFF2-40B4-BE49-F238E27FC236}">
                  <a16:creationId xmlns:a16="http://schemas.microsoft.com/office/drawing/2014/main" id="{5EA634CE-32B5-439E-A08C-E8553B461082}"/>
                </a:ext>
              </a:extLst>
            </xdr:cNvPr>
            <xdr:cNvSpPr/>
          </xdr:nvSpPr>
          <xdr:spPr>
            <a:xfrm>
              <a:off x="2921000" y="1190626"/>
              <a:ext cx="1312073"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A14BAE-A6FF-48EE-BF0E-D18E0B2F7383}" type="TxLink">
                <a:rPr lang="en-US" sz="2800" b="1" i="0" u="none" strike="noStrike">
                  <a:solidFill>
                    <a:srgbClr val="000000"/>
                  </a:solidFill>
                  <a:latin typeface="Arial"/>
                  <a:cs typeface="Arial"/>
                </a:rPr>
                <a:pPr algn="ctr"/>
                <a:t>872</a:t>
              </a:fld>
              <a:endParaRPr lang="en-AU" sz="2800" b="1"/>
            </a:p>
          </xdr:txBody>
        </xdr:sp>
        <xdr:sp macro="" textlink="">
          <xdr:nvSpPr>
            <xdr:cNvPr id="21" name="TextBox 20">
              <a:extLst>
                <a:ext uri="{FF2B5EF4-FFF2-40B4-BE49-F238E27FC236}">
                  <a16:creationId xmlns:a16="http://schemas.microsoft.com/office/drawing/2014/main" id="{C5970DEE-E7BD-446F-9349-25943DE3DD14}"/>
                </a:ext>
              </a:extLst>
            </xdr:cNvPr>
            <xdr:cNvSpPr txBox="1"/>
          </xdr:nvSpPr>
          <xdr:spPr>
            <a:xfrm>
              <a:off x="2946575" y="1685925"/>
              <a:ext cx="1323974"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LINES</a:t>
              </a:r>
              <a:endParaRPr lang="en-AU" sz="1100" b="1"/>
            </a:p>
          </xdr:txBody>
        </xdr:sp>
      </xdr:grpSp>
      <xdr:pic>
        <xdr:nvPicPr>
          <xdr:cNvPr id="57" name="Graphic 56" descr="Clipboard All Crosses with solid fill">
            <a:extLst>
              <a:ext uri="{FF2B5EF4-FFF2-40B4-BE49-F238E27FC236}">
                <a16:creationId xmlns:a16="http://schemas.microsoft.com/office/drawing/2014/main" id="{90DF5C21-73E0-4285-9EC4-912ED2665F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1406" y="742950"/>
            <a:ext cx="445135" cy="385763"/>
          </a:xfrm>
          <a:prstGeom prst="rect">
            <a:avLst/>
          </a:prstGeom>
        </xdr:spPr>
      </xdr:pic>
    </xdr:grpSp>
    <xdr:clientData/>
  </xdr:twoCellAnchor>
  <xdr:twoCellAnchor editAs="absolute">
    <xdr:from>
      <xdr:col>1</xdr:col>
      <xdr:colOff>277813</xdr:colOff>
      <xdr:row>0</xdr:row>
      <xdr:rowOff>158353</xdr:rowOff>
    </xdr:from>
    <xdr:to>
      <xdr:col>4</xdr:col>
      <xdr:colOff>57151</xdr:colOff>
      <xdr:row>2</xdr:row>
      <xdr:rowOff>29766</xdr:rowOff>
    </xdr:to>
    <xdr:sp macro="" textlink="">
      <xdr:nvSpPr>
        <xdr:cNvPr id="61" name="Rectangle: Rounded Corners 60">
          <a:extLst>
            <a:ext uri="{FF2B5EF4-FFF2-40B4-BE49-F238E27FC236}">
              <a16:creationId xmlns:a16="http://schemas.microsoft.com/office/drawing/2014/main" id="{3D888702-ABB0-47D7-9D9A-C0F27F962F50}"/>
            </a:ext>
          </a:extLst>
        </xdr:cNvPr>
        <xdr:cNvSpPr/>
      </xdr:nvSpPr>
      <xdr:spPr>
        <a:xfrm>
          <a:off x="704454" y="158353"/>
          <a:ext cx="4363244" cy="407194"/>
        </a:xfrm>
        <a:prstGeom prst="round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WIL</a:t>
          </a:r>
          <a:endParaRPr lang="en-AU" sz="1400" u="none">
            <a:solidFill>
              <a:schemeClr val="bg1"/>
            </a:solidFill>
          </a:endParaRPr>
        </a:p>
      </xdr:txBody>
    </xdr:sp>
    <xdr:clientData/>
  </xdr:twoCellAnchor>
  <xdr:twoCellAnchor editAs="absolute">
    <xdr:from>
      <xdr:col>3</xdr:col>
      <xdr:colOff>723503</xdr:colOff>
      <xdr:row>9</xdr:row>
      <xdr:rowOff>78978</xdr:rowOff>
    </xdr:from>
    <xdr:to>
      <xdr:col>6</xdr:col>
      <xdr:colOff>263906</xdr:colOff>
      <xdr:row>21</xdr:row>
      <xdr:rowOff>102981</xdr:rowOff>
    </xdr:to>
    <xdr:grpSp>
      <xdr:nvGrpSpPr>
        <xdr:cNvPr id="92" name="Group 91">
          <a:extLst>
            <a:ext uri="{FF2B5EF4-FFF2-40B4-BE49-F238E27FC236}">
              <a16:creationId xmlns:a16="http://schemas.microsoft.com/office/drawing/2014/main" id="{EC366710-2036-B0C9-BB29-3A9F8F84A941}"/>
            </a:ext>
          </a:extLst>
        </xdr:cNvPr>
        <xdr:cNvGrpSpPr/>
      </xdr:nvGrpSpPr>
      <xdr:grpSpPr>
        <a:xfrm>
          <a:off x="4123928" y="1879203"/>
          <a:ext cx="3426603" cy="2195703"/>
          <a:chOff x="8867775" y="2362200"/>
          <a:chExt cx="4381499" cy="2371725"/>
        </a:xfrm>
      </xdr:grpSpPr>
      <xdr:sp macro="" textlink="">
        <xdr:nvSpPr>
          <xdr:cNvPr id="39" name="Rectangle: Rounded Corners 38">
            <a:extLst>
              <a:ext uri="{FF2B5EF4-FFF2-40B4-BE49-F238E27FC236}">
                <a16:creationId xmlns:a16="http://schemas.microsoft.com/office/drawing/2014/main" id="{B315F02B-3374-C32E-C060-A9970BB0E612}"/>
              </a:ext>
            </a:extLst>
          </xdr:cNvPr>
          <xdr:cNvSpPr/>
        </xdr:nvSpPr>
        <xdr:spPr>
          <a:xfrm>
            <a:off x="8867775" y="2362200"/>
            <a:ext cx="4381499" cy="23526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8" name="Chart 7">
            <a:extLst>
              <a:ext uri="{FF2B5EF4-FFF2-40B4-BE49-F238E27FC236}">
                <a16:creationId xmlns:a16="http://schemas.microsoft.com/office/drawing/2014/main" id="{930B6B81-7D33-42D0-AEE5-B44AC8E0130D}"/>
              </a:ext>
            </a:extLst>
          </xdr:cNvPr>
          <xdr:cNvGraphicFramePr>
            <a:graphicFrameLocks/>
          </xdr:cNvGraphicFramePr>
        </xdr:nvGraphicFramePr>
        <xdr:xfrm>
          <a:off x="9048749" y="2428874"/>
          <a:ext cx="4200525" cy="230505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absolute">
    <xdr:from>
      <xdr:col>6</xdr:col>
      <xdr:colOff>110913</xdr:colOff>
      <xdr:row>3</xdr:row>
      <xdr:rowOff>13295</xdr:rowOff>
    </xdr:from>
    <xdr:to>
      <xdr:col>8</xdr:col>
      <xdr:colOff>559486</xdr:colOff>
      <xdr:row>7</xdr:row>
      <xdr:rowOff>77590</xdr:rowOff>
    </xdr:to>
    <xdr:grpSp>
      <xdr:nvGrpSpPr>
        <xdr:cNvPr id="66" name="Group 65">
          <a:extLst>
            <a:ext uri="{FF2B5EF4-FFF2-40B4-BE49-F238E27FC236}">
              <a16:creationId xmlns:a16="http://schemas.microsoft.com/office/drawing/2014/main" id="{C2873645-EEBE-4BC5-90CB-701C0E76665A}"/>
            </a:ext>
          </a:extLst>
        </xdr:cNvPr>
        <xdr:cNvGrpSpPr/>
      </xdr:nvGrpSpPr>
      <xdr:grpSpPr>
        <a:xfrm>
          <a:off x="7397538" y="727670"/>
          <a:ext cx="1820173" cy="788195"/>
          <a:chOff x="8286748" y="793751"/>
          <a:chExt cx="1917701" cy="803274"/>
        </a:xfrm>
      </xdr:grpSpPr>
      <xdr:grpSp>
        <xdr:nvGrpSpPr>
          <xdr:cNvPr id="67" name="Group 66">
            <a:extLst>
              <a:ext uri="{FF2B5EF4-FFF2-40B4-BE49-F238E27FC236}">
                <a16:creationId xmlns:a16="http://schemas.microsoft.com/office/drawing/2014/main" id="{4166B1B7-9C9A-6C64-12AA-279D80F1B3DC}"/>
              </a:ext>
            </a:extLst>
          </xdr:cNvPr>
          <xdr:cNvGrpSpPr/>
        </xdr:nvGrpSpPr>
        <xdr:grpSpPr>
          <a:xfrm>
            <a:off x="8286748" y="793751"/>
            <a:ext cx="1917701" cy="803274"/>
            <a:chOff x="4157891" y="1362076"/>
            <a:chExt cx="2284305" cy="784224"/>
          </a:xfrm>
        </xdr:grpSpPr>
        <xdr:sp macro="" textlink="Sheet3!BA4">
          <xdr:nvSpPr>
            <xdr:cNvPr id="69" name="Rectangle: Rounded Corners 68">
              <a:extLst>
                <a:ext uri="{FF2B5EF4-FFF2-40B4-BE49-F238E27FC236}">
                  <a16:creationId xmlns:a16="http://schemas.microsoft.com/office/drawing/2014/main" id="{ADEA2204-B459-39B1-A62D-4D1C4765392E}"/>
                </a:ext>
              </a:extLst>
            </xdr:cNvPr>
            <xdr:cNvSpPr/>
          </xdr:nvSpPr>
          <xdr:spPr>
            <a:xfrm>
              <a:off x="4157891" y="1362076"/>
              <a:ext cx="2284305" cy="784224"/>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1B7651D6-DBF3-45D5-9A02-92B1AA4F58E6}" type="TxLink">
                <a:rPr lang="en-US" sz="2800" b="1" i="0" u="none" strike="noStrike">
                  <a:solidFill>
                    <a:srgbClr val="000000"/>
                  </a:solidFill>
                  <a:latin typeface="Arial"/>
                  <a:cs typeface="Arial"/>
                </a:rPr>
                <a:pPr algn="ctr"/>
                <a:t>866</a:t>
              </a:fld>
              <a:endParaRPr lang="en-AU" sz="2800" b="1"/>
            </a:p>
          </xdr:txBody>
        </xdr:sp>
        <xdr:sp macro="" textlink="">
          <xdr:nvSpPr>
            <xdr:cNvPr id="70" name="TextBox 69">
              <a:extLst>
                <a:ext uri="{FF2B5EF4-FFF2-40B4-BE49-F238E27FC236}">
                  <a16:creationId xmlns:a16="http://schemas.microsoft.com/office/drawing/2014/main" id="{DA57E760-59CF-E6C1-CA51-626B5D5FE644}"/>
                </a:ext>
              </a:extLst>
            </xdr:cNvPr>
            <xdr:cNvSpPr txBox="1"/>
          </xdr:nvSpPr>
          <xdr:spPr>
            <a:xfrm>
              <a:off x="4299523" y="1817734"/>
              <a:ext cx="2023209" cy="269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t>RELEASED </a:t>
              </a:r>
              <a:r>
                <a:rPr lang="en-AU" sz="1100" b="1" baseline="0"/>
                <a:t>WO LINES</a:t>
              </a:r>
              <a:endParaRPr lang="en-AU" sz="1100" b="1"/>
            </a:p>
          </xdr:txBody>
        </xdr:sp>
      </xdr:grpSp>
      <xdr:pic>
        <xdr:nvPicPr>
          <xdr:cNvPr id="68" name="Graphic 67" descr="Play with solid fill">
            <a:extLst>
              <a:ext uri="{FF2B5EF4-FFF2-40B4-BE49-F238E27FC236}">
                <a16:creationId xmlns:a16="http://schemas.microsoft.com/office/drawing/2014/main" id="{3974B01B-39D9-4A1F-1DAE-BB85941CF34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445500" y="908050"/>
            <a:ext cx="391160" cy="372110"/>
          </a:xfrm>
          <a:prstGeom prst="rect">
            <a:avLst/>
          </a:prstGeom>
        </xdr:spPr>
      </xdr:pic>
    </xdr:grpSp>
    <xdr:clientData/>
  </xdr:twoCellAnchor>
  <xdr:twoCellAnchor editAs="absolute">
    <xdr:from>
      <xdr:col>4</xdr:col>
      <xdr:colOff>344042</xdr:colOff>
      <xdr:row>3</xdr:row>
      <xdr:rowOff>32346</xdr:rowOff>
    </xdr:from>
    <xdr:to>
      <xdr:col>5</xdr:col>
      <xdr:colOff>264149</xdr:colOff>
      <xdr:row>7</xdr:row>
      <xdr:rowOff>58540</xdr:rowOff>
    </xdr:to>
    <xdr:grpSp>
      <xdr:nvGrpSpPr>
        <xdr:cNvPr id="18" name="Group 17">
          <a:extLst>
            <a:ext uri="{FF2B5EF4-FFF2-40B4-BE49-F238E27FC236}">
              <a16:creationId xmlns:a16="http://schemas.microsoft.com/office/drawing/2014/main" id="{31C7D11C-7D5B-CB2E-09BA-AC9FA695197C}"/>
            </a:ext>
          </a:extLst>
        </xdr:cNvPr>
        <xdr:cNvGrpSpPr/>
      </xdr:nvGrpSpPr>
      <xdr:grpSpPr>
        <a:xfrm>
          <a:off x="5363717" y="746721"/>
          <a:ext cx="1501257" cy="750094"/>
          <a:chOff x="5552141" y="697706"/>
          <a:chExt cx="1497685" cy="740569"/>
        </a:xfrm>
      </xdr:grpSpPr>
      <xdr:grpSp>
        <xdr:nvGrpSpPr>
          <xdr:cNvPr id="71" name="Group 70">
            <a:extLst>
              <a:ext uri="{FF2B5EF4-FFF2-40B4-BE49-F238E27FC236}">
                <a16:creationId xmlns:a16="http://schemas.microsoft.com/office/drawing/2014/main" id="{F9FF29CD-4C73-4311-A49E-1DDC9B350530}"/>
              </a:ext>
            </a:extLst>
          </xdr:cNvPr>
          <xdr:cNvGrpSpPr/>
        </xdr:nvGrpSpPr>
        <xdr:grpSpPr>
          <a:xfrm>
            <a:off x="5552141" y="697706"/>
            <a:ext cx="1497685" cy="740569"/>
            <a:chOff x="6689272" y="1381125"/>
            <a:chExt cx="1447800" cy="744538"/>
          </a:xfrm>
        </xdr:grpSpPr>
        <xdr:sp macro="" textlink="Sheet3!AZ4">
          <xdr:nvSpPr>
            <xdr:cNvPr id="72" name="Rectangle: Rounded Corners 71">
              <a:extLst>
                <a:ext uri="{FF2B5EF4-FFF2-40B4-BE49-F238E27FC236}">
                  <a16:creationId xmlns:a16="http://schemas.microsoft.com/office/drawing/2014/main" id="{6C7B36BB-28A5-2002-E283-22E84DB8C73C}"/>
                </a:ext>
              </a:extLst>
            </xdr:cNvPr>
            <xdr:cNvSpPr/>
          </xdr:nvSpPr>
          <xdr:spPr>
            <a:xfrm>
              <a:off x="6689272" y="1381125"/>
              <a:ext cx="1447800" cy="744538"/>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741F526E-2740-4DDE-8232-10F534FA931F}" type="TxLink">
                <a:rPr lang="en-US" sz="2800" b="1" i="0" u="none" strike="noStrike">
                  <a:solidFill>
                    <a:srgbClr val="000000"/>
                  </a:solidFill>
                  <a:latin typeface="Arial"/>
                  <a:cs typeface="Arial"/>
                </a:rPr>
                <a:pPr algn="ctr"/>
                <a:t>198</a:t>
              </a:fld>
              <a:endParaRPr lang="en-AU" sz="2800" b="1"/>
            </a:p>
          </xdr:txBody>
        </xdr:sp>
        <xdr:sp macro="" textlink="">
          <xdr:nvSpPr>
            <xdr:cNvPr id="73" name="TextBox 72">
              <a:extLst>
                <a:ext uri="{FF2B5EF4-FFF2-40B4-BE49-F238E27FC236}">
                  <a16:creationId xmlns:a16="http://schemas.microsoft.com/office/drawing/2014/main" id="{B26CAF83-26FB-ADE0-BFF5-2C0701F6FF34}"/>
                </a:ext>
              </a:extLst>
            </xdr:cNvPr>
            <xdr:cNvSpPr txBox="1"/>
          </xdr:nvSpPr>
          <xdr:spPr>
            <a:xfrm>
              <a:off x="6883457" y="1907200"/>
              <a:ext cx="992069" cy="164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RELEASED WO</a:t>
              </a:r>
              <a:endParaRPr lang="en-AU" sz="1100" b="1"/>
            </a:p>
          </xdr:txBody>
        </xdr:sp>
      </xdr:grpSp>
      <xdr:pic>
        <xdr:nvPicPr>
          <xdr:cNvPr id="74" name="Graphic 73" descr="Building Brick Wall with solid fill">
            <a:extLst>
              <a:ext uri="{FF2B5EF4-FFF2-40B4-BE49-F238E27FC236}">
                <a16:creationId xmlns:a16="http://schemas.microsoft.com/office/drawing/2014/main" id="{4F55D2F1-3A42-4DC2-A1EF-22D5E9A0C7B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667772" y="800100"/>
            <a:ext cx="365760" cy="367348"/>
          </a:xfrm>
          <a:prstGeom prst="rect">
            <a:avLst/>
          </a:prstGeom>
        </xdr:spPr>
      </xdr:pic>
    </xdr:grpSp>
    <xdr:clientData/>
  </xdr:twoCellAnchor>
  <xdr:twoCellAnchor editAs="absolute">
    <xdr:from>
      <xdr:col>14</xdr:col>
      <xdr:colOff>1358107</xdr:colOff>
      <xdr:row>3</xdr:row>
      <xdr:rowOff>26515</xdr:rowOff>
    </xdr:from>
    <xdr:to>
      <xdr:col>16</xdr:col>
      <xdr:colOff>397940</xdr:colOff>
      <xdr:row>7</xdr:row>
      <xdr:rowOff>44789</xdr:rowOff>
    </xdr:to>
    <xdr:grpSp>
      <xdr:nvGrpSpPr>
        <xdr:cNvPr id="76" name="Group 75">
          <a:extLst>
            <a:ext uri="{FF2B5EF4-FFF2-40B4-BE49-F238E27FC236}">
              <a16:creationId xmlns:a16="http://schemas.microsoft.com/office/drawing/2014/main" id="{54DA07C8-0A51-4EF4-B0B9-4C62A7945DE5}"/>
            </a:ext>
          </a:extLst>
        </xdr:cNvPr>
        <xdr:cNvGrpSpPr/>
      </xdr:nvGrpSpPr>
      <xdr:grpSpPr>
        <a:xfrm>
          <a:off x="15588457" y="740890"/>
          <a:ext cx="1306783" cy="742174"/>
          <a:chOff x="10483850" y="713879"/>
          <a:chExt cx="1374774" cy="877328"/>
        </a:xfrm>
      </xdr:grpSpPr>
      <xdr:grpSp>
        <xdr:nvGrpSpPr>
          <xdr:cNvPr id="77" name="Group 76">
            <a:extLst>
              <a:ext uri="{FF2B5EF4-FFF2-40B4-BE49-F238E27FC236}">
                <a16:creationId xmlns:a16="http://schemas.microsoft.com/office/drawing/2014/main" id="{DB277A43-69BA-0A47-883B-1F351C0AEA97}"/>
              </a:ext>
            </a:extLst>
          </xdr:cNvPr>
          <xdr:cNvGrpSpPr/>
        </xdr:nvGrpSpPr>
        <xdr:grpSpPr>
          <a:xfrm>
            <a:off x="10483850" y="713879"/>
            <a:ext cx="1374774" cy="877328"/>
            <a:chOff x="14709775" y="1313331"/>
            <a:chExt cx="1374774" cy="816821"/>
          </a:xfrm>
        </xdr:grpSpPr>
        <xdr:sp macro="" textlink="Sheet3!BD10">
          <xdr:nvSpPr>
            <xdr:cNvPr id="79" name="Rectangle: Rounded Corners 78">
              <a:extLst>
                <a:ext uri="{FF2B5EF4-FFF2-40B4-BE49-F238E27FC236}">
                  <a16:creationId xmlns:a16="http://schemas.microsoft.com/office/drawing/2014/main" id="{52C3CB21-42EC-10B8-5DEE-3BD79E9BA57E}"/>
                </a:ext>
              </a:extLst>
            </xdr:cNvPr>
            <xdr:cNvSpPr/>
          </xdr:nvSpPr>
          <xdr:spPr>
            <a:xfrm>
              <a:off x="14709775" y="1313331"/>
              <a:ext cx="1374774" cy="816821"/>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19451752-4CC7-4A7A-9AAA-88B3EB2A8FB3}" type="TxLink">
                <a:rPr lang="en-US" sz="2800" b="1" i="0" u="none" strike="noStrike">
                  <a:solidFill>
                    <a:srgbClr val="000000"/>
                  </a:solidFill>
                  <a:latin typeface="Arial"/>
                  <a:cs typeface="Arial"/>
                </a:rPr>
                <a:pPr algn="ctr"/>
                <a:t>0</a:t>
              </a:fld>
              <a:endParaRPr lang="en-AU" sz="2800" b="1"/>
            </a:p>
          </xdr:txBody>
        </xdr:sp>
        <xdr:sp macro="" textlink="">
          <xdr:nvSpPr>
            <xdr:cNvPr id="80" name="TextBox 79">
              <a:extLst>
                <a:ext uri="{FF2B5EF4-FFF2-40B4-BE49-F238E27FC236}">
                  <a16:creationId xmlns:a16="http://schemas.microsoft.com/office/drawing/2014/main" id="{00815164-07BF-B451-EBD4-30014627AF09}"/>
                </a:ext>
              </a:extLst>
            </xdr:cNvPr>
            <xdr:cNvSpPr txBox="1"/>
          </xdr:nvSpPr>
          <xdr:spPr>
            <a:xfrm>
              <a:off x="14973211" y="1866479"/>
              <a:ext cx="10445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78" name="Graphic 77" descr="Thumbs Down with solid fill">
            <a:extLst>
              <a:ext uri="{FF2B5EF4-FFF2-40B4-BE49-F238E27FC236}">
                <a16:creationId xmlns:a16="http://schemas.microsoft.com/office/drawing/2014/main" id="{382F7BE1-395F-CCCD-2815-23CCAD1DC21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98150" y="901700"/>
            <a:ext cx="365760" cy="372110"/>
          </a:xfrm>
          <a:prstGeom prst="rect">
            <a:avLst/>
          </a:prstGeom>
        </xdr:spPr>
      </xdr:pic>
    </xdr:grpSp>
    <xdr:clientData/>
  </xdr:twoCellAnchor>
  <xdr:twoCellAnchor editAs="absolute">
    <xdr:from>
      <xdr:col>12</xdr:col>
      <xdr:colOff>128437</xdr:colOff>
      <xdr:row>3</xdr:row>
      <xdr:rowOff>47178</xdr:rowOff>
    </xdr:from>
    <xdr:to>
      <xdr:col>13</xdr:col>
      <xdr:colOff>78310</xdr:colOff>
      <xdr:row>7</xdr:row>
      <xdr:rowOff>81011</xdr:rowOff>
    </xdr:to>
    <xdr:grpSp>
      <xdr:nvGrpSpPr>
        <xdr:cNvPr id="23" name="Group 22">
          <a:extLst>
            <a:ext uri="{FF2B5EF4-FFF2-40B4-BE49-F238E27FC236}">
              <a16:creationId xmlns:a16="http://schemas.microsoft.com/office/drawing/2014/main" id="{DB86CC6B-DEE4-503F-E009-A4B7EE6ACB36}"/>
            </a:ext>
          </a:extLst>
        </xdr:cNvPr>
        <xdr:cNvGrpSpPr/>
      </xdr:nvGrpSpPr>
      <xdr:grpSpPr>
        <a:xfrm>
          <a:off x="11529862" y="761553"/>
          <a:ext cx="1492923" cy="757733"/>
          <a:chOff x="9184793" y="705680"/>
          <a:chExt cx="1497685" cy="748208"/>
        </a:xfrm>
      </xdr:grpSpPr>
      <xdr:grpSp>
        <xdr:nvGrpSpPr>
          <xdr:cNvPr id="12" name="Group 11">
            <a:extLst>
              <a:ext uri="{FF2B5EF4-FFF2-40B4-BE49-F238E27FC236}">
                <a16:creationId xmlns:a16="http://schemas.microsoft.com/office/drawing/2014/main" id="{B72A93C1-7FA1-846D-37E0-CF7C30781EC6}"/>
              </a:ext>
            </a:extLst>
          </xdr:cNvPr>
          <xdr:cNvGrpSpPr/>
        </xdr:nvGrpSpPr>
        <xdr:grpSpPr>
          <a:xfrm>
            <a:off x="9184793" y="705680"/>
            <a:ext cx="1497685" cy="748208"/>
            <a:chOff x="6689272" y="1409202"/>
            <a:chExt cx="1447800" cy="744538"/>
          </a:xfrm>
        </xdr:grpSpPr>
        <xdr:sp macro="" textlink="Sheet3!Q4">
          <xdr:nvSpPr>
            <xdr:cNvPr id="7" name="Rectangle: Rounded Corners 6">
              <a:extLst>
                <a:ext uri="{FF2B5EF4-FFF2-40B4-BE49-F238E27FC236}">
                  <a16:creationId xmlns:a16="http://schemas.microsoft.com/office/drawing/2014/main" id="{C0E477B7-F21F-4661-9AA4-390E5A657F72}"/>
                </a:ext>
              </a:extLst>
            </xdr:cNvPr>
            <xdr:cNvSpPr/>
          </xdr:nvSpPr>
          <xdr:spPr>
            <a:xfrm>
              <a:off x="6689272" y="1409202"/>
              <a:ext cx="1447800" cy="744538"/>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57132051-21BD-43A1-856F-F5DE59B5B5ED}" type="TxLink">
                <a:rPr lang="en-US" sz="2800" b="1" i="0" u="none" strike="noStrike">
                  <a:solidFill>
                    <a:srgbClr val="000000"/>
                  </a:solidFill>
                  <a:latin typeface="Arial"/>
                  <a:cs typeface="Arial"/>
                </a:rPr>
                <a:pPr algn="ctr"/>
                <a:t>3</a:t>
              </a:fld>
              <a:endParaRPr lang="en-AU" sz="2800" b="1"/>
            </a:p>
          </xdr:txBody>
        </xdr:sp>
        <xdr:sp macro="" textlink="">
          <xdr:nvSpPr>
            <xdr:cNvPr id="9" name="TextBox 8">
              <a:extLst>
                <a:ext uri="{FF2B5EF4-FFF2-40B4-BE49-F238E27FC236}">
                  <a16:creationId xmlns:a16="http://schemas.microsoft.com/office/drawing/2014/main" id="{09CAAD7A-3B1C-86D8-A1FC-8DF68F855698}"/>
                </a:ext>
              </a:extLst>
            </xdr:cNvPr>
            <xdr:cNvSpPr txBox="1"/>
          </xdr:nvSpPr>
          <xdr:spPr>
            <a:xfrm>
              <a:off x="6806473" y="1935189"/>
              <a:ext cx="1111488" cy="16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a:t>
              </a:r>
              <a:endParaRPr lang="en-AU" sz="1100" b="1"/>
            </a:p>
          </xdr:txBody>
        </xdr:sp>
      </xdr:grpSp>
      <xdr:pic>
        <xdr:nvPicPr>
          <xdr:cNvPr id="89" name="Graphic 88" descr="Board Of Directors with solid fill">
            <a:extLst>
              <a:ext uri="{FF2B5EF4-FFF2-40B4-BE49-F238E27FC236}">
                <a16:creationId xmlns:a16="http://schemas.microsoft.com/office/drawing/2014/main" id="{23789F20-E3C3-4DE3-99E6-22796F694A7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450388" y="838200"/>
            <a:ext cx="342900" cy="338138"/>
          </a:xfrm>
          <a:prstGeom prst="rect">
            <a:avLst/>
          </a:prstGeom>
        </xdr:spPr>
      </xdr:pic>
    </xdr:grpSp>
    <xdr:clientData/>
  </xdr:twoCellAnchor>
  <xdr:twoCellAnchor editAs="absolute">
    <xdr:from>
      <xdr:col>13</xdr:col>
      <xdr:colOff>589797</xdr:colOff>
      <xdr:row>3</xdr:row>
      <xdr:rowOff>2977</xdr:rowOff>
    </xdr:from>
    <xdr:to>
      <xdr:col>14</xdr:col>
      <xdr:colOff>1058054</xdr:colOff>
      <xdr:row>7</xdr:row>
      <xdr:rowOff>109141</xdr:rowOff>
    </xdr:to>
    <xdr:grpSp>
      <xdr:nvGrpSpPr>
        <xdr:cNvPr id="24" name="Group 23">
          <a:extLst>
            <a:ext uri="{FF2B5EF4-FFF2-40B4-BE49-F238E27FC236}">
              <a16:creationId xmlns:a16="http://schemas.microsoft.com/office/drawing/2014/main" id="{51E19DC1-C4EF-0B10-F0BC-B7279E37D8A9}"/>
            </a:ext>
          </a:extLst>
        </xdr:cNvPr>
        <xdr:cNvGrpSpPr/>
      </xdr:nvGrpSpPr>
      <xdr:grpSpPr>
        <a:xfrm>
          <a:off x="13534272" y="717352"/>
          <a:ext cx="1754132" cy="830064"/>
          <a:chOff x="13672739" y="757635"/>
          <a:chExt cx="1750221" cy="719129"/>
        </a:xfrm>
      </xdr:grpSpPr>
      <xdr:grpSp>
        <xdr:nvGrpSpPr>
          <xdr:cNvPr id="11" name="Group 10">
            <a:extLst>
              <a:ext uri="{FF2B5EF4-FFF2-40B4-BE49-F238E27FC236}">
                <a16:creationId xmlns:a16="http://schemas.microsoft.com/office/drawing/2014/main" id="{9A43A49A-ABDA-8B56-DEBA-C308AA590970}"/>
              </a:ext>
            </a:extLst>
          </xdr:cNvPr>
          <xdr:cNvGrpSpPr/>
        </xdr:nvGrpSpPr>
        <xdr:grpSpPr>
          <a:xfrm>
            <a:off x="13672739" y="757635"/>
            <a:ext cx="1750221" cy="719129"/>
            <a:chOff x="4191930" y="1482964"/>
            <a:chExt cx="2087644" cy="784224"/>
          </a:xfrm>
        </xdr:grpSpPr>
        <xdr:sp macro="" textlink="Sheet3!R4">
          <xdr:nvSpPr>
            <xdr:cNvPr id="15" name="Rectangle: Rounded Corners 14">
              <a:extLst>
                <a:ext uri="{FF2B5EF4-FFF2-40B4-BE49-F238E27FC236}">
                  <a16:creationId xmlns:a16="http://schemas.microsoft.com/office/drawing/2014/main" id="{70DE3100-29E7-48D3-81E0-B820EBF9D02E}"/>
                </a:ext>
              </a:extLst>
            </xdr:cNvPr>
            <xdr:cNvSpPr/>
          </xdr:nvSpPr>
          <xdr:spPr>
            <a:xfrm>
              <a:off x="4191930" y="1482964"/>
              <a:ext cx="2087644" cy="784224"/>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D21AAA37-9D03-4ED3-97A2-02FD60644F01}" type="TxLink">
                <a:rPr lang="en-US" sz="2800" b="1" i="0" u="none" strike="noStrike">
                  <a:solidFill>
                    <a:srgbClr val="000000"/>
                  </a:solidFill>
                  <a:latin typeface="Arial"/>
                  <a:cs typeface="Arial"/>
                </a:rPr>
                <a:pPr algn="ctr"/>
                <a:t>6</a:t>
              </a:fld>
              <a:endParaRPr lang="en-AU" sz="2800" b="1"/>
            </a:p>
          </xdr:txBody>
        </xdr:sp>
        <xdr:sp macro="" textlink="">
          <xdr:nvSpPr>
            <xdr:cNvPr id="22" name="TextBox 21">
              <a:extLst>
                <a:ext uri="{FF2B5EF4-FFF2-40B4-BE49-F238E27FC236}">
                  <a16:creationId xmlns:a16="http://schemas.microsoft.com/office/drawing/2014/main" id="{CA28079A-5F05-417A-9797-92791E36101D}"/>
                </a:ext>
              </a:extLst>
            </xdr:cNvPr>
            <xdr:cNvSpPr txBox="1"/>
          </xdr:nvSpPr>
          <xdr:spPr>
            <a:xfrm>
              <a:off x="4505493" y="1935523"/>
              <a:ext cx="1626583" cy="30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 LINES</a:t>
              </a:r>
              <a:endParaRPr lang="en-AU" sz="1100" b="1"/>
            </a:p>
          </xdr:txBody>
        </xdr:sp>
      </xdr:grpSp>
      <xdr:pic>
        <xdr:nvPicPr>
          <xdr:cNvPr id="90" name="Graphic 89" descr="Raw Materials with solid fill">
            <a:extLst>
              <a:ext uri="{FF2B5EF4-FFF2-40B4-BE49-F238E27FC236}">
                <a16:creationId xmlns:a16="http://schemas.microsoft.com/office/drawing/2014/main" id="{DC93B4D0-5C4A-4794-8346-79BE4CAFD31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3806487" y="812403"/>
            <a:ext cx="417910" cy="414338"/>
          </a:xfrm>
          <a:prstGeom prst="rect">
            <a:avLst/>
          </a:prstGeom>
        </xdr:spPr>
      </xdr:pic>
    </xdr:grpSp>
    <xdr:clientData/>
  </xdr:twoCellAnchor>
  <xdr:twoCellAnchor editAs="absolute">
    <xdr:from>
      <xdr:col>12</xdr:col>
      <xdr:colOff>793</xdr:colOff>
      <xdr:row>9</xdr:row>
      <xdr:rowOff>38100</xdr:rowOff>
    </xdr:from>
    <xdr:to>
      <xdr:col>16</xdr:col>
      <xdr:colOff>523875</xdr:colOff>
      <xdr:row>21</xdr:row>
      <xdr:rowOff>172640</xdr:rowOff>
    </xdr:to>
    <xdr:grpSp>
      <xdr:nvGrpSpPr>
        <xdr:cNvPr id="121" name="Group 120">
          <a:extLst>
            <a:ext uri="{FF2B5EF4-FFF2-40B4-BE49-F238E27FC236}">
              <a16:creationId xmlns:a16="http://schemas.microsoft.com/office/drawing/2014/main" id="{F1C3BF86-61C9-4807-ECF7-6A4E04388E78}"/>
            </a:ext>
          </a:extLst>
        </xdr:cNvPr>
        <xdr:cNvGrpSpPr/>
      </xdr:nvGrpSpPr>
      <xdr:grpSpPr>
        <a:xfrm>
          <a:off x="11402218" y="1838325"/>
          <a:ext cx="5618957" cy="2306240"/>
          <a:chOff x="389730" y="1834357"/>
          <a:chExt cx="5296297" cy="2286000"/>
        </a:xfrm>
      </xdr:grpSpPr>
      <xdr:grpSp>
        <xdr:nvGrpSpPr>
          <xdr:cNvPr id="13" name="Group 12">
            <a:extLst>
              <a:ext uri="{FF2B5EF4-FFF2-40B4-BE49-F238E27FC236}">
                <a16:creationId xmlns:a16="http://schemas.microsoft.com/office/drawing/2014/main" id="{B8B84A1F-8E6F-833C-BB7A-523A2993A409}"/>
              </a:ext>
            </a:extLst>
          </xdr:cNvPr>
          <xdr:cNvGrpSpPr/>
        </xdr:nvGrpSpPr>
        <xdr:grpSpPr>
          <a:xfrm>
            <a:off x="389730" y="1834357"/>
            <a:ext cx="5296297" cy="2286000"/>
            <a:chOff x="1333501" y="2336800"/>
            <a:chExt cx="4638185" cy="2279650"/>
          </a:xfrm>
        </xdr:grpSpPr>
        <xdr:sp macro="" textlink="">
          <xdr:nvSpPr>
            <xdr:cNvPr id="6" name="Rectangle: Rounded Corners 5">
              <a:extLst>
                <a:ext uri="{FF2B5EF4-FFF2-40B4-BE49-F238E27FC236}">
                  <a16:creationId xmlns:a16="http://schemas.microsoft.com/office/drawing/2014/main" id="{2F80082C-7E1D-41AB-A9B1-A0B484C8EEA4}"/>
                </a:ext>
              </a:extLst>
            </xdr:cNvPr>
            <xdr:cNvSpPr/>
          </xdr:nvSpPr>
          <xdr:spPr>
            <a:xfrm>
              <a:off x="1333501" y="2336800"/>
              <a:ext cx="4638185" cy="227965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mc:AlternateContent xmlns:mc="http://schemas.openxmlformats.org/markup-compatibility/2006" xmlns:a14="http://schemas.microsoft.com/office/drawing/2010/main">
          <mc:Choice Requires="a14">
            <xdr:graphicFrame macro="">
              <xdr:nvGraphicFramePr>
                <xdr:cNvPr id="46" name="WO Status">
                  <a:extLst>
                    <a:ext uri="{FF2B5EF4-FFF2-40B4-BE49-F238E27FC236}">
                      <a16:creationId xmlns:a16="http://schemas.microsoft.com/office/drawing/2014/main" id="{71EE3DEA-A792-4E23-A83D-A356E451AFB4}"/>
                    </a:ext>
                  </a:extLst>
                </xdr:cNvPr>
                <xdr:cNvGraphicFramePr/>
              </xdr:nvGraphicFramePr>
              <xdr:xfrm>
                <a:off x="1541371" y="2473298"/>
                <a:ext cx="1989623" cy="641350"/>
              </xdr:xfrm>
              <a:graphic>
                <a:graphicData uri="http://schemas.microsoft.com/office/drawing/2010/slicer">
                  <sle:slicer xmlns:sle="http://schemas.microsoft.com/office/drawing/2010/slicer" name="WO Status"/>
                </a:graphicData>
              </a:graphic>
            </xdr:graphicFrame>
          </mc:Choice>
          <mc:Fallback xmlns="">
            <xdr:sp macro="" textlink="">
              <xdr:nvSpPr>
                <xdr:cNvPr id="0" name=""/>
                <xdr:cNvSpPr>
                  <a:spLocks noTextEdit="1"/>
                </xdr:cNvSpPr>
              </xdr:nvSpPr>
              <xdr:spPr>
                <a:xfrm>
                  <a:off x="11654043" y="1976415"/>
                  <a:ext cx="2410341" cy="64883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WO Revision">
                  <a:extLst>
                    <a:ext uri="{FF2B5EF4-FFF2-40B4-BE49-F238E27FC236}">
                      <a16:creationId xmlns:a16="http://schemas.microsoft.com/office/drawing/2014/main" id="{5D505489-B00C-43C6-90DA-3D2D587C0BAB}"/>
                    </a:ext>
                  </a:extLst>
                </xdr:cNvPr>
                <xdr:cNvGraphicFramePr/>
              </xdr:nvGraphicFramePr>
              <xdr:xfrm>
                <a:off x="1541348" y="3221916"/>
                <a:ext cx="2006134" cy="1216362"/>
              </xdr:xfrm>
              <a:graphic>
                <a:graphicData uri="http://schemas.microsoft.com/office/drawing/2010/slicer">
                  <sle:slicer xmlns:sle="http://schemas.microsoft.com/office/drawing/2010/slicer" name="WO Revision"/>
                </a:graphicData>
              </a:graphic>
            </xdr:graphicFrame>
          </mc:Choice>
          <mc:Fallback xmlns="">
            <xdr:sp macro="" textlink="">
              <xdr:nvSpPr>
                <xdr:cNvPr id="0" name=""/>
                <xdr:cNvSpPr>
                  <a:spLocks noTextEdit="1"/>
                </xdr:cNvSpPr>
              </xdr:nvSpPr>
              <xdr:spPr>
                <a:xfrm>
                  <a:off x="11654015" y="2733765"/>
                  <a:ext cx="2430343" cy="12305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Req Priority for Material/Component 1">
                  <a:extLst>
                    <a:ext uri="{FF2B5EF4-FFF2-40B4-BE49-F238E27FC236}">
                      <a16:creationId xmlns:a16="http://schemas.microsoft.com/office/drawing/2014/main" id="{7DBB218F-B470-4222-A92A-9A98636EBBD8}"/>
                    </a:ext>
                  </a:extLst>
                </xdr:cNvPr>
                <xdr:cNvGraphicFramePr/>
              </xdr:nvGraphicFramePr>
              <xdr:xfrm>
                <a:off x="3632524" y="2479532"/>
                <a:ext cx="2163175" cy="673099"/>
              </xdr:xfrm>
              <a:graphic>
                <a:graphicData uri="http://schemas.microsoft.com/office/drawing/2010/slicer">
                  <sle:slicer xmlns:sle="http://schemas.microsoft.com/office/drawing/2010/slicer" name="Req Priority for Material/Component 1"/>
                </a:graphicData>
              </a:graphic>
            </xdr:graphicFrame>
          </mc:Choice>
          <mc:Fallback xmlns="">
            <xdr:sp macro="" textlink="">
              <xdr:nvSpPr>
                <xdr:cNvPr id="0" name=""/>
                <xdr:cNvSpPr>
                  <a:spLocks noTextEdit="1"/>
                </xdr:cNvSpPr>
              </xdr:nvSpPr>
              <xdr:spPr>
                <a:xfrm>
                  <a:off x="14187383" y="1982722"/>
                  <a:ext cx="2620591" cy="6809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2" name="WO Main work centre">
                <a:extLst>
                  <a:ext uri="{FF2B5EF4-FFF2-40B4-BE49-F238E27FC236}">
                    <a16:creationId xmlns:a16="http://schemas.microsoft.com/office/drawing/2014/main" id="{935FD09D-4D6D-4D15-9C0A-F450CC0C6CA9}"/>
                  </a:ext>
                </a:extLst>
              </xdr:cNvPr>
              <xdr:cNvGraphicFramePr/>
            </xdr:nvGraphicFramePr>
            <xdr:xfrm>
              <a:off x="3000712" y="2736454"/>
              <a:ext cx="2432578" cy="1221581"/>
            </xdr:xfrm>
            <a:graphic>
              <a:graphicData uri="http://schemas.microsoft.com/office/drawing/2010/slicer">
                <sle:slicer xmlns:sle="http://schemas.microsoft.com/office/drawing/2010/slicer" name="WO Main work centre"/>
              </a:graphicData>
            </a:graphic>
          </xdr:graphicFrame>
        </mc:Choice>
        <mc:Fallback xmlns="">
          <xdr:sp macro="" textlink="">
            <xdr:nvSpPr>
              <xdr:cNvPr id="0" name=""/>
              <xdr:cNvSpPr>
                <a:spLocks noTextEdit="1"/>
              </xdr:cNvSpPr>
            </xdr:nvSpPr>
            <xdr:spPr>
              <a:xfrm>
                <a:off x="14172266" y="2748409"/>
                <a:ext cx="2580775" cy="123239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3</xdr:col>
      <xdr:colOff>803671</xdr:colOff>
      <xdr:row>22</xdr:row>
      <xdr:rowOff>146249</xdr:rowOff>
    </xdr:from>
    <xdr:to>
      <xdr:col>6</xdr:col>
      <xdr:colOff>344074</xdr:colOff>
      <xdr:row>34</xdr:row>
      <xdr:rowOff>148820</xdr:rowOff>
    </xdr:to>
    <xdr:grpSp>
      <xdr:nvGrpSpPr>
        <xdr:cNvPr id="25" name="Group 24">
          <a:extLst>
            <a:ext uri="{FF2B5EF4-FFF2-40B4-BE49-F238E27FC236}">
              <a16:creationId xmlns:a16="http://schemas.microsoft.com/office/drawing/2014/main" id="{491B432E-0840-AB99-29B3-65B977AC7E08}"/>
            </a:ext>
          </a:extLst>
        </xdr:cNvPr>
        <xdr:cNvGrpSpPr/>
      </xdr:nvGrpSpPr>
      <xdr:grpSpPr>
        <a:xfrm>
          <a:off x="4204096" y="4432499"/>
          <a:ext cx="3426603" cy="2174271"/>
          <a:chOff x="5881688" y="1785541"/>
          <a:chExt cx="3419856" cy="2205227"/>
        </a:xfrm>
      </xdr:grpSpPr>
      <xdr:sp macro="" textlink="">
        <xdr:nvSpPr>
          <xdr:cNvPr id="41" name="Rectangle: Rounded Corners 40">
            <a:extLst>
              <a:ext uri="{FF2B5EF4-FFF2-40B4-BE49-F238E27FC236}">
                <a16:creationId xmlns:a16="http://schemas.microsoft.com/office/drawing/2014/main" id="{9970690D-25CC-497C-81E1-A302EC8DCCD3}"/>
              </a:ext>
            </a:extLst>
          </xdr:cNvPr>
          <xdr:cNvSpPr/>
        </xdr:nvSpPr>
        <xdr:spPr>
          <a:xfrm>
            <a:off x="5881688" y="1823640"/>
            <a:ext cx="3419856" cy="216712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50" name="Chart 49">
            <a:extLst>
              <a:ext uri="{FF2B5EF4-FFF2-40B4-BE49-F238E27FC236}">
                <a16:creationId xmlns:a16="http://schemas.microsoft.com/office/drawing/2014/main" id="{643E9F93-0C82-4BA9-B5B5-FAF14FC99EAA}"/>
              </a:ext>
            </a:extLst>
          </xdr:cNvPr>
          <xdr:cNvGraphicFramePr>
            <a:graphicFrameLocks/>
          </xdr:cNvGraphicFramePr>
        </xdr:nvGraphicFramePr>
        <xdr:xfrm>
          <a:off x="5981700" y="1785541"/>
          <a:ext cx="3265488" cy="2193131"/>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editAs="absolute">
    <xdr:from>
      <xdr:col>1</xdr:col>
      <xdr:colOff>128984</xdr:colOff>
      <xdr:row>9</xdr:row>
      <xdr:rowOff>78978</xdr:rowOff>
    </xdr:from>
    <xdr:to>
      <xdr:col>3</xdr:col>
      <xdr:colOff>582200</xdr:colOff>
      <xdr:row>21</xdr:row>
      <xdr:rowOff>102981</xdr:rowOff>
    </xdr:to>
    <xdr:grpSp>
      <xdr:nvGrpSpPr>
        <xdr:cNvPr id="20" name="Group 19">
          <a:extLst>
            <a:ext uri="{FF2B5EF4-FFF2-40B4-BE49-F238E27FC236}">
              <a16:creationId xmlns:a16="http://schemas.microsoft.com/office/drawing/2014/main" id="{4F958683-42C0-4AF1-93CF-B489C32522BA}"/>
            </a:ext>
          </a:extLst>
        </xdr:cNvPr>
        <xdr:cNvGrpSpPr/>
      </xdr:nvGrpSpPr>
      <xdr:grpSpPr>
        <a:xfrm>
          <a:off x="557609" y="1879203"/>
          <a:ext cx="3425016" cy="2195703"/>
          <a:chOff x="7221474" y="142875"/>
          <a:chExt cx="3419856" cy="2167128"/>
        </a:xfrm>
      </xdr:grpSpPr>
      <xdr:grpSp>
        <xdr:nvGrpSpPr>
          <xdr:cNvPr id="33" name="Group 32">
            <a:extLst>
              <a:ext uri="{FF2B5EF4-FFF2-40B4-BE49-F238E27FC236}">
                <a16:creationId xmlns:a16="http://schemas.microsoft.com/office/drawing/2014/main" id="{AB2A3833-3FDB-A0A4-1294-1CFEECE6AC2F}"/>
              </a:ext>
            </a:extLst>
          </xdr:cNvPr>
          <xdr:cNvGrpSpPr/>
        </xdr:nvGrpSpPr>
        <xdr:grpSpPr>
          <a:xfrm>
            <a:off x="7221474" y="142875"/>
            <a:ext cx="3419856" cy="2167128"/>
            <a:chOff x="11155299" y="2838450"/>
            <a:chExt cx="3419856" cy="2167128"/>
          </a:xfrm>
        </xdr:grpSpPr>
        <xdr:sp macro="" textlink="">
          <xdr:nvSpPr>
            <xdr:cNvPr id="91" name="Rectangle: Rounded Corners 90">
              <a:extLst>
                <a:ext uri="{FF2B5EF4-FFF2-40B4-BE49-F238E27FC236}">
                  <a16:creationId xmlns:a16="http://schemas.microsoft.com/office/drawing/2014/main" id="{C81110AB-71EE-3B58-DAE2-C760314D2052}"/>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3" name="Text Boxs">
              <a:extLst>
                <a:ext uri="{FF2B5EF4-FFF2-40B4-BE49-F238E27FC236}">
                  <a16:creationId xmlns:a16="http://schemas.microsoft.com/office/drawing/2014/main" id="{45ECB339-D8D0-E036-60EE-9168817B4D29}"/>
                </a:ext>
              </a:extLst>
            </xdr:cNvPr>
            <xdr:cNvGrpSpPr/>
          </xdr:nvGrpSpPr>
          <xdr:grpSpPr>
            <a:xfrm>
              <a:off x="11268075" y="2990850"/>
              <a:ext cx="2257425" cy="1781175"/>
              <a:chOff x="5305425" y="2028825"/>
              <a:chExt cx="2257425" cy="1781175"/>
            </a:xfrm>
          </xdr:grpSpPr>
          <xdr:sp macro="" textlink="">
            <xdr:nvSpPr>
              <xdr:cNvPr id="101" name="TextBox 100">
                <a:extLst>
                  <a:ext uri="{FF2B5EF4-FFF2-40B4-BE49-F238E27FC236}">
                    <a16:creationId xmlns:a16="http://schemas.microsoft.com/office/drawing/2014/main" id="{ECBC4B25-CB7C-8096-C601-E57F5D02BB52}"/>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Key Turnaround Dates</a:t>
                </a:r>
              </a:p>
            </xdr:txBody>
          </xdr:sp>
          <xdr:sp macro="" textlink="">
            <xdr:nvSpPr>
              <xdr:cNvPr id="102" name="TextBox 101">
                <a:extLst>
                  <a:ext uri="{FF2B5EF4-FFF2-40B4-BE49-F238E27FC236}">
                    <a16:creationId xmlns:a16="http://schemas.microsoft.com/office/drawing/2014/main" id="{CD5E5E64-8DB3-ADF8-4B61-BCFA5EA1F31A}"/>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Year                            -                 </a:t>
                </a:r>
                <a:endParaRPr lang="en-US" sz="1050">
                  <a:solidFill>
                    <a:schemeClr val="bg1"/>
                  </a:solidFill>
                  <a:latin typeface="Abadi" panose="020B0604020104020204" pitchFamily="34" charset="0"/>
                </a:endParaRPr>
              </a:p>
            </xdr:txBody>
          </xdr:sp>
          <xdr:sp macro="" textlink="">
            <xdr:nvSpPr>
              <xdr:cNvPr id="103" name="TextBox 102">
                <a:extLst>
                  <a:ext uri="{FF2B5EF4-FFF2-40B4-BE49-F238E27FC236}">
                    <a16:creationId xmlns:a16="http://schemas.microsoft.com/office/drawing/2014/main" id="{0FD01300-32C2-87CB-7AA9-A421B23BF985}"/>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Days to Start                -</a:t>
                </a:r>
                <a:endParaRPr lang="en-US" sz="1050">
                  <a:solidFill>
                    <a:schemeClr val="bg1"/>
                  </a:solidFill>
                  <a:latin typeface="Abadi" panose="020B0604020104020204" pitchFamily="34" charset="0"/>
                </a:endParaRPr>
              </a:p>
            </xdr:txBody>
          </xdr:sp>
          <xdr:sp macro="" textlink="">
            <xdr:nvSpPr>
              <xdr:cNvPr id="104" name="TextBox 103">
                <a:extLst>
                  <a:ext uri="{FF2B5EF4-FFF2-40B4-BE49-F238E27FC236}">
                    <a16:creationId xmlns:a16="http://schemas.microsoft.com/office/drawing/2014/main" id="{DCBDFFD7-6F83-2B87-63BE-1CF9CB76A572}"/>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start             -</a:t>
                </a:r>
                <a:endParaRPr lang="en-US" sz="1050">
                  <a:solidFill>
                    <a:schemeClr val="bg1"/>
                  </a:solidFill>
                  <a:latin typeface="Abadi" panose="020B0604020104020204" pitchFamily="34" charset="0"/>
                </a:endParaRPr>
              </a:p>
            </xdr:txBody>
          </xdr:sp>
          <xdr:sp macro="" textlink="">
            <xdr:nvSpPr>
              <xdr:cNvPr id="105" name="TextBox 104">
                <a:extLst>
                  <a:ext uri="{FF2B5EF4-FFF2-40B4-BE49-F238E27FC236}">
                    <a16:creationId xmlns:a16="http://schemas.microsoft.com/office/drawing/2014/main" id="{0DF70D0E-45CB-8D7A-A945-B8F8B929549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finish           -</a:t>
                </a:r>
                <a:endParaRPr lang="en-US" sz="1050">
                  <a:solidFill>
                    <a:schemeClr val="bg1"/>
                  </a:solidFill>
                  <a:latin typeface="Abadi" panose="020B0604020104020204" pitchFamily="34" charset="0"/>
                </a:endParaRPr>
              </a:p>
            </xdr:txBody>
          </xdr:sp>
        </xdr:grpSp>
        <xdr:sp macro="" textlink="">
          <xdr:nvSpPr>
            <xdr:cNvPr id="94" name="Rectangle: Rounded Corners 93">
              <a:extLst>
                <a:ext uri="{FF2B5EF4-FFF2-40B4-BE49-F238E27FC236}">
                  <a16:creationId xmlns:a16="http://schemas.microsoft.com/office/drawing/2014/main" id="{FDBEB1B4-AFC7-0563-471A-FD6DB951068A}"/>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2CE30DF6-C437-361E-9997-D77C54DDA167}"/>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6" name="Graphic 95">
              <a:extLst>
                <a:ext uri="{FF2B5EF4-FFF2-40B4-BE49-F238E27FC236}">
                  <a16:creationId xmlns:a16="http://schemas.microsoft.com/office/drawing/2014/main" id="{705DC992-0CF2-9E06-A261-FDA891177E6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2]Working!C2">
          <xdr:nvSpPr>
            <xdr:cNvPr id="97" name="TextBox 96">
              <a:extLst>
                <a:ext uri="{FF2B5EF4-FFF2-40B4-BE49-F238E27FC236}">
                  <a16:creationId xmlns:a16="http://schemas.microsoft.com/office/drawing/2014/main" id="{57CCB71D-E216-E5A1-7D90-76BA3C22CED0}"/>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Abadi" panose="020B0604020104020204" pitchFamily="34" charset="0"/>
                </a:rPr>
                <a:t>2024</a:t>
              </a:r>
            </a:p>
          </xdr:txBody>
        </xdr:sp>
        <xdr:sp macro="" textlink="'Colour coding'!D5">
          <xdr:nvSpPr>
            <xdr:cNvPr id="98" name="TextBox 97">
              <a:extLst>
                <a:ext uri="{FF2B5EF4-FFF2-40B4-BE49-F238E27FC236}">
                  <a16:creationId xmlns:a16="http://schemas.microsoft.com/office/drawing/2014/main" id="{87031E1D-FD87-CB02-D4BA-C39BAEE05680}"/>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EEAA4E-A63A-4901-B58C-126DA43DD1DA}" type="TxLink">
                <a:rPr lang="en-US" sz="1600" b="1" i="0" u="none" strike="noStrike">
                  <a:solidFill>
                    <a:schemeClr val="bg1"/>
                  </a:solidFill>
                  <a:latin typeface="Calibri"/>
                  <a:cs typeface="Calibri"/>
                </a:rPr>
                <a:pPr/>
                <a:t>-364</a:t>
              </a:fld>
              <a:endParaRPr lang="en-US" sz="1600" b="1">
                <a:solidFill>
                  <a:schemeClr val="bg1"/>
                </a:solidFill>
                <a:latin typeface="Abadi" panose="020B0604020104020204" pitchFamily="34" charset="0"/>
              </a:endParaRPr>
            </a:p>
          </xdr:txBody>
        </xdr:sp>
        <xdr:sp macro="" textlink="'Colour coding'!D3">
          <xdr:nvSpPr>
            <xdr:cNvPr id="99" name="TextBox 98">
              <a:extLst>
                <a:ext uri="{FF2B5EF4-FFF2-40B4-BE49-F238E27FC236}">
                  <a16:creationId xmlns:a16="http://schemas.microsoft.com/office/drawing/2014/main" id="{AA4EEA9F-519C-9A8D-96E3-91A72D7D6C3A}"/>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47EAB-B159-4B75-9F3B-23E1A7F51DFD}" type="TxLink">
                <a:rPr lang="en-US" sz="1600" b="1" i="0" u="none" strike="noStrike">
                  <a:solidFill>
                    <a:schemeClr val="bg1"/>
                  </a:solidFill>
                  <a:latin typeface="Calibri"/>
                  <a:cs typeface="Calibri"/>
                </a:rPr>
                <a:pPr/>
                <a:t>07-Mar-24</a:t>
              </a:fld>
              <a:endParaRPr lang="en-US" sz="1600" b="1">
                <a:solidFill>
                  <a:schemeClr val="bg1"/>
                </a:solidFill>
                <a:latin typeface="Abadi" panose="020B0604020104020204" pitchFamily="34" charset="0"/>
              </a:endParaRPr>
            </a:p>
          </xdr:txBody>
        </xdr:sp>
        <xdr:sp macro="" textlink="'Colour coding'!D4">
          <xdr:nvSpPr>
            <xdr:cNvPr id="100" name="TextBox 99">
              <a:extLst>
                <a:ext uri="{FF2B5EF4-FFF2-40B4-BE49-F238E27FC236}">
                  <a16:creationId xmlns:a16="http://schemas.microsoft.com/office/drawing/2014/main" id="{C3AF2608-571B-3D35-7699-4C794E2A7749}"/>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C4355E-13DD-4EA5-A4AD-86BA258AB170}" type="TxLink">
                <a:rPr lang="en-US" sz="1600" b="1" i="0" u="none" strike="noStrike">
                  <a:solidFill>
                    <a:schemeClr val="bg1"/>
                  </a:solidFill>
                  <a:latin typeface="Calibri"/>
                  <a:cs typeface="Calibri"/>
                </a:rPr>
                <a:pPr/>
                <a:t>27-Mar-24</a:t>
              </a:fld>
              <a:endParaRPr lang="en-US" sz="1600" b="1">
                <a:solidFill>
                  <a:schemeClr val="bg1"/>
                </a:solidFill>
                <a:latin typeface="Abadi" panose="020B0604020104020204" pitchFamily="34" charset="0"/>
              </a:endParaRPr>
            </a:p>
          </xdr:txBody>
        </xdr:sp>
      </xdr:grpSp>
      <xdr:pic>
        <xdr:nvPicPr>
          <xdr:cNvPr id="51" name="Graphic 50" descr="Daily calendar with solid fill">
            <a:extLst>
              <a:ext uri="{FF2B5EF4-FFF2-40B4-BE49-F238E27FC236}">
                <a16:creationId xmlns:a16="http://schemas.microsoft.com/office/drawing/2014/main" id="{0FF1A7F1-7868-34FD-80B7-A5818636E4B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9429750" y="314325"/>
            <a:ext cx="274320" cy="274320"/>
          </a:xfrm>
          <a:prstGeom prst="rect">
            <a:avLst/>
          </a:prstGeom>
        </xdr:spPr>
      </xdr:pic>
      <xdr:pic>
        <xdr:nvPicPr>
          <xdr:cNvPr id="81" name="Graphic 80" descr="Play with solid fill">
            <a:extLst>
              <a:ext uri="{FF2B5EF4-FFF2-40B4-BE49-F238E27FC236}">
                <a16:creationId xmlns:a16="http://schemas.microsoft.com/office/drawing/2014/main" id="{6F3D6DF4-4C3D-6A68-46F5-A0DE3C10FEA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84" name="Graphic 83" descr="Raw Materials with solid fill">
            <a:extLst>
              <a:ext uri="{FF2B5EF4-FFF2-40B4-BE49-F238E27FC236}">
                <a16:creationId xmlns:a16="http://schemas.microsoft.com/office/drawing/2014/main" id="{CC748BFC-0B72-BB4C-70F3-0DF89646272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86" name="Graphic 85" descr="Circus Tent with solid fill">
            <a:extLst>
              <a:ext uri="{FF2B5EF4-FFF2-40B4-BE49-F238E27FC236}">
                <a16:creationId xmlns:a16="http://schemas.microsoft.com/office/drawing/2014/main" id="{4F5CF8B4-DF9B-DE4A-6F36-F2F345AF914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7" name="Graphic 86">
            <a:extLst>
              <a:ext uri="{FF2B5EF4-FFF2-40B4-BE49-F238E27FC236}">
                <a16:creationId xmlns:a16="http://schemas.microsoft.com/office/drawing/2014/main" id="{AEFC4567-FBF0-0EF0-0251-C6197CB0A5A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88" name="Graphic 87" descr="Badge Tick1 with solid fill">
            <a:extLst>
              <a:ext uri="{FF2B5EF4-FFF2-40B4-BE49-F238E27FC236}">
                <a16:creationId xmlns:a16="http://schemas.microsoft.com/office/drawing/2014/main" id="{4A81EA3E-1793-5009-6178-6298DA1D83C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twoCellAnchor editAs="absolute">
    <xdr:from>
      <xdr:col>1</xdr:col>
      <xdr:colOff>128984</xdr:colOff>
      <xdr:row>22</xdr:row>
      <xdr:rowOff>165298</xdr:rowOff>
    </xdr:from>
    <xdr:to>
      <xdr:col>3</xdr:col>
      <xdr:colOff>582200</xdr:colOff>
      <xdr:row>34</xdr:row>
      <xdr:rowOff>129770</xdr:rowOff>
    </xdr:to>
    <xdr:grpSp>
      <xdr:nvGrpSpPr>
        <xdr:cNvPr id="28" name="Group 27">
          <a:extLst>
            <a:ext uri="{FF2B5EF4-FFF2-40B4-BE49-F238E27FC236}">
              <a16:creationId xmlns:a16="http://schemas.microsoft.com/office/drawing/2014/main" id="{1C39F96A-E841-49ED-B402-2561BD5AFC16}"/>
            </a:ext>
          </a:extLst>
        </xdr:cNvPr>
        <xdr:cNvGrpSpPr/>
      </xdr:nvGrpSpPr>
      <xdr:grpSpPr>
        <a:xfrm>
          <a:off x="557609" y="4451548"/>
          <a:ext cx="3425016" cy="2136172"/>
          <a:chOff x="7221474" y="142875"/>
          <a:chExt cx="3419856" cy="2167128"/>
        </a:xfrm>
      </xdr:grpSpPr>
      <xdr:grpSp>
        <xdr:nvGrpSpPr>
          <xdr:cNvPr id="35" name="Group 34">
            <a:extLst>
              <a:ext uri="{FF2B5EF4-FFF2-40B4-BE49-F238E27FC236}">
                <a16:creationId xmlns:a16="http://schemas.microsoft.com/office/drawing/2014/main" id="{7C4A7076-9E02-EA7C-D192-414185EAF459}"/>
              </a:ext>
            </a:extLst>
          </xdr:cNvPr>
          <xdr:cNvGrpSpPr/>
        </xdr:nvGrpSpPr>
        <xdr:grpSpPr>
          <a:xfrm>
            <a:off x="7221474" y="142875"/>
            <a:ext cx="3419856" cy="2167128"/>
            <a:chOff x="11155299" y="2838450"/>
            <a:chExt cx="3419856" cy="2167128"/>
          </a:xfrm>
        </xdr:grpSpPr>
        <xdr:sp macro="" textlink="">
          <xdr:nvSpPr>
            <xdr:cNvPr id="107" name="Rectangle: Rounded Corners 106">
              <a:extLst>
                <a:ext uri="{FF2B5EF4-FFF2-40B4-BE49-F238E27FC236}">
                  <a16:creationId xmlns:a16="http://schemas.microsoft.com/office/drawing/2014/main" id="{01EE4931-526C-70E9-0E4A-287880086AB5}"/>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8" name="Text Boxs">
              <a:extLst>
                <a:ext uri="{FF2B5EF4-FFF2-40B4-BE49-F238E27FC236}">
                  <a16:creationId xmlns:a16="http://schemas.microsoft.com/office/drawing/2014/main" id="{C0279641-FA28-40FC-E9AB-C9ED38A21C1B}"/>
                </a:ext>
              </a:extLst>
            </xdr:cNvPr>
            <xdr:cNvGrpSpPr/>
          </xdr:nvGrpSpPr>
          <xdr:grpSpPr>
            <a:xfrm>
              <a:off x="11268075" y="2990850"/>
              <a:ext cx="2257425" cy="1781175"/>
              <a:chOff x="5305425" y="2028825"/>
              <a:chExt cx="2257425" cy="1781175"/>
            </a:xfrm>
          </xdr:grpSpPr>
          <xdr:sp macro="" textlink="">
            <xdr:nvSpPr>
              <xdr:cNvPr id="116" name="TextBox 115">
                <a:extLst>
                  <a:ext uri="{FF2B5EF4-FFF2-40B4-BE49-F238E27FC236}">
                    <a16:creationId xmlns:a16="http://schemas.microsoft.com/office/drawing/2014/main" id="{2FA03B85-0666-7267-79B1-BC7A2A8CBCCD}"/>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Material Analysis</a:t>
                </a:r>
              </a:p>
            </xdr:txBody>
          </xdr:sp>
          <xdr:sp macro="" textlink="">
            <xdr:nvSpPr>
              <xdr:cNvPr id="117" name="TextBox 116">
                <a:extLst>
                  <a:ext uri="{FF2B5EF4-FFF2-40B4-BE49-F238E27FC236}">
                    <a16:creationId xmlns:a16="http://schemas.microsoft.com/office/drawing/2014/main" id="{598F92B3-4FF3-962E-CEA2-9820C063C45F}"/>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Delivered Pre S4H        -                 </a:t>
                </a:r>
                <a:endParaRPr lang="en-US" sz="1050">
                  <a:solidFill>
                    <a:schemeClr val="bg1"/>
                  </a:solidFill>
                  <a:latin typeface="Abadi" panose="020B0604020104020204" pitchFamily="34" charset="0"/>
                </a:endParaRPr>
              </a:p>
            </xdr:txBody>
          </xdr:sp>
          <xdr:sp macro="" textlink="">
            <xdr:nvSpPr>
              <xdr:cNvPr id="118" name="TextBox 117">
                <a:extLst>
                  <a:ext uri="{FF2B5EF4-FFF2-40B4-BE49-F238E27FC236}">
                    <a16:creationId xmlns:a16="http://schemas.microsoft.com/office/drawing/2014/main" id="{7518F5AD-62BB-D128-202B-13B41A9C1354}"/>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Need Purchasing          -</a:t>
                </a:r>
                <a:endParaRPr lang="en-US" sz="1050">
                  <a:solidFill>
                    <a:schemeClr val="bg1"/>
                  </a:solidFill>
                  <a:latin typeface="Abadi" panose="020B0604020104020204" pitchFamily="34" charset="0"/>
                </a:endParaRPr>
              </a:p>
            </xdr:txBody>
          </xdr:sp>
          <xdr:sp macro="" textlink="">
            <xdr:nvSpPr>
              <xdr:cNvPr id="119" name="TextBox 118">
                <a:extLst>
                  <a:ext uri="{FF2B5EF4-FFF2-40B4-BE49-F238E27FC236}">
                    <a16:creationId xmlns:a16="http://schemas.microsoft.com/office/drawing/2014/main" id="{F50D558E-455E-F1F5-E63E-B983FAAFF534}"/>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SOH                           -</a:t>
                </a:r>
                <a:endParaRPr lang="en-US" sz="1050">
                  <a:solidFill>
                    <a:schemeClr val="bg1"/>
                  </a:solidFill>
                  <a:latin typeface="Abadi" panose="020B0604020104020204" pitchFamily="34" charset="0"/>
                </a:endParaRPr>
              </a:p>
            </xdr:txBody>
          </xdr:sp>
          <xdr:sp macro="" textlink="">
            <xdr:nvSpPr>
              <xdr:cNvPr id="120" name="TextBox 119">
                <a:extLst>
                  <a:ext uri="{FF2B5EF4-FFF2-40B4-BE49-F238E27FC236}">
                    <a16:creationId xmlns:a16="http://schemas.microsoft.com/office/drawing/2014/main" id="{091C0409-5844-5975-B5D8-CCF22F8489B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Refurb                        -</a:t>
                </a:r>
                <a:endParaRPr lang="en-US" sz="1050">
                  <a:solidFill>
                    <a:schemeClr val="bg1"/>
                  </a:solidFill>
                  <a:latin typeface="Abadi" panose="020B0604020104020204" pitchFamily="34" charset="0"/>
                </a:endParaRPr>
              </a:p>
            </xdr:txBody>
          </xdr:sp>
        </xdr:grpSp>
        <xdr:sp macro="" textlink="">
          <xdr:nvSpPr>
            <xdr:cNvPr id="109" name="Rectangle: Rounded Corners 108">
              <a:extLst>
                <a:ext uri="{FF2B5EF4-FFF2-40B4-BE49-F238E27FC236}">
                  <a16:creationId xmlns:a16="http://schemas.microsoft.com/office/drawing/2014/main" id="{C704F71E-FFE3-06E6-4957-08747D459573}"/>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ectangle: Rounded Corners 109">
              <a:extLst>
                <a:ext uri="{FF2B5EF4-FFF2-40B4-BE49-F238E27FC236}">
                  <a16:creationId xmlns:a16="http://schemas.microsoft.com/office/drawing/2014/main" id="{4B850C64-A3A6-A6B2-77DC-9D82EB049CAC}"/>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1" name="Graphic 110">
              <a:extLst>
                <a:ext uri="{FF2B5EF4-FFF2-40B4-BE49-F238E27FC236}">
                  <a16:creationId xmlns:a16="http://schemas.microsoft.com/office/drawing/2014/main" id="{189618F2-E01C-181D-9282-AE8CB6B8F9F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Sheet3!BP4">
          <xdr:nvSpPr>
            <xdr:cNvPr id="112" name="TextBox 111">
              <a:extLst>
                <a:ext uri="{FF2B5EF4-FFF2-40B4-BE49-F238E27FC236}">
                  <a16:creationId xmlns:a16="http://schemas.microsoft.com/office/drawing/2014/main" id="{26A71A21-FAF3-78CB-1849-DBB52EC40E7F}"/>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33AA7B-37BA-4C3B-BB52-BE70B6222084}" type="TxLink">
                <a:rPr lang="en-US" sz="1600" b="1" i="0" u="none" strike="noStrike">
                  <a:solidFill>
                    <a:schemeClr val="bg1"/>
                  </a:solidFill>
                  <a:latin typeface="Abadi" panose="020B0604020104020204" pitchFamily="34" charset="0"/>
                  <a:cs typeface="Arial"/>
                </a:rPr>
                <a:pPr/>
                <a:t>359</a:t>
              </a:fld>
              <a:endParaRPr lang="en-US" sz="1600" b="1">
                <a:solidFill>
                  <a:schemeClr val="bg1"/>
                </a:solidFill>
                <a:latin typeface="Abadi" panose="020B0604020104020204" pitchFamily="34" charset="0"/>
              </a:endParaRPr>
            </a:p>
          </xdr:txBody>
        </xdr:sp>
        <xdr:sp macro="" textlink="Sheet3!BP5">
          <xdr:nvSpPr>
            <xdr:cNvPr id="113" name="TextBox 112">
              <a:extLst>
                <a:ext uri="{FF2B5EF4-FFF2-40B4-BE49-F238E27FC236}">
                  <a16:creationId xmlns:a16="http://schemas.microsoft.com/office/drawing/2014/main" id="{52C1E267-76AA-2327-F5BE-3C2554F9ADF4}"/>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1773CF-E525-4ACE-A919-FB63C0810FB8}" type="TxLink">
                <a:rPr lang="en-US" sz="1600" b="1" i="0" u="none" strike="noStrike">
                  <a:solidFill>
                    <a:schemeClr val="bg1"/>
                  </a:solidFill>
                  <a:latin typeface="Abadi" panose="020B0604020104020204" pitchFamily="34" charset="0"/>
                  <a:cs typeface="Arial"/>
                </a:rPr>
                <a:pPr/>
                <a:t>326</a:t>
              </a:fld>
              <a:endParaRPr lang="en-US" sz="1600" b="1">
                <a:solidFill>
                  <a:schemeClr val="bg1"/>
                </a:solidFill>
                <a:latin typeface="Abadi" panose="020B0604020104020204" pitchFamily="34" charset="0"/>
              </a:endParaRPr>
            </a:p>
          </xdr:txBody>
        </xdr:sp>
        <xdr:sp macro="" textlink="Sheet3!BP6">
          <xdr:nvSpPr>
            <xdr:cNvPr id="114" name="TextBox 113">
              <a:extLst>
                <a:ext uri="{FF2B5EF4-FFF2-40B4-BE49-F238E27FC236}">
                  <a16:creationId xmlns:a16="http://schemas.microsoft.com/office/drawing/2014/main" id="{43D5A1AD-149F-648F-B662-7C34E3B3EF83}"/>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6730B9-3E1E-4B58-A461-BE1860B77F7D}" type="TxLink">
                <a:rPr lang="en-US" sz="1600" b="1" i="0" u="none" strike="noStrike">
                  <a:solidFill>
                    <a:schemeClr val="bg1"/>
                  </a:solidFill>
                  <a:latin typeface="Abadi" panose="020B0604020104020204" pitchFamily="34" charset="0"/>
                  <a:cs typeface="Arial"/>
                </a:rPr>
                <a:pPr/>
                <a:t>187</a:t>
              </a:fld>
              <a:endParaRPr lang="en-US" sz="1600" b="1">
                <a:solidFill>
                  <a:schemeClr val="bg1"/>
                </a:solidFill>
                <a:latin typeface="Abadi" panose="020B0604020104020204" pitchFamily="34" charset="0"/>
              </a:endParaRPr>
            </a:p>
          </xdr:txBody>
        </xdr:sp>
        <xdr:sp macro="" textlink="Sheet3!BT2">
          <xdr:nvSpPr>
            <xdr:cNvPr id="115" name="TextBox 114">
              <a:extLst>
                <a:ext uri="{FF2B5EF4-FFF2-40B4-BE49-F238E27FC236}">
                  <a16:creationId xmlns:a16="http://schemas.microsoft.com/office/drawing/2014/main" id="{AE4A4DE5-A4D3-5927-C46A-F5A05603005D}"/>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111CD0-82FD-45E6-AFFE-EA727B14B06E}" type="TxLink">
                <a:rPr lang="en-US" sz="1600" b="1" i="0" u="none" strike="noStrike">
                  <a:solidFill>
                    <a:schemeClr val="bg1"/>
                  </a:solidFill>
                  <a:latin typeface="Abadi" panose="020B0604020104020204" pitchFamily="34" charset="0"/>
                  <a:cs typeface="Arial"/>
                </a:rPr>
                <a:pPr/>
                <a:t>3</a:t>
              </a:fld>
              <a:endParaRPr lang="en-US" sz="1600" b="1">
                <a:solidFill>
                  <a:schemeClr val="bg1"/>
                </a:solidFill>
                <a:latin typeface="Abadi" panose="020B0604020104020204" pitchFamily="34" charset="0"/>
              </a:endParaRPr>
            </a:p>
          </xdr:txBody>
        </xdr:sp>
      </xdr:grpSp>
      <xdr:pic>
        <xdr:nvPicPr>
          <xdr:cNvPr id="42" name="Graphic 41" descr="Daily calendar with solid fill">
            <a:extLst>
              <a:ext uri="{FF2B5EF4-FFF2-40B4-BE49-F238E27FC236}">
                <a16:creationId xmlns:a16="http://schemas.microsoft.com/office/drawing/2014/main" id="{1EAD93AE-8DDA-5065-2CDF-C9717AD1C5E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8953500" y="334168"/>
            <a:ext cx="274320" cy="274320"/>
          </a:xfrm>
          <a:prstGeom prst="rect">
            <a:avLst/>
          </a:prstGeom>
        </xdr:spPr>
      </xdr:pic>
      <xdr:pic>
        <xdr:nvPicPr>
          <xdr:cNvPr id="53" name="Graphic 52" descr="Play with solid fill">
            <a:extLst>
              <a:ext uri="{FF2B5EF4-FFF2-40B4-BE49-F238E27FC236}">
                <a16:creationId xmlns:a16="http://schemas.microsoft.com/office/drawing/2014/main" id="{A89D4135-0B38-410A-3AC0-262599CEF1A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56" name="Graphic 55" descr="Raw Materials with solid fill">
            <a:extLst>
              <a:ext uri="{FF2B5EF4-FFF2-40B4-BE49-F238E27FC236}">
                <a16:creationId xmlns:a16="http://schemas.microsoft.com/office/drawing/2014/main" id="{A05396E8-C90B-E566-CB22-93C1F8F9C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60" name="Graphic 59" descr="Circus Tent with solid fill">
            <a:extLst>
              <a:ext uri="{FF2B5EF4-FFF2-40B4-BE49-F238E27FC236}">
                <a16:creationId xmlns:a16="http://schemas.microsoft.com/office/drawing/2014/main" id="{E7F9E9A0-9EAF-DF2E-CE63-B3E37CBB805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2" name="Graphic 81">
            <a:extLst>
              <a:ext uri="{FF2B5EF4-FFF2-40B4-BE49-F238E27FC236}">
                <a16:creationId xmlns:a16="http://schemas.microsoft.com/office/drawing/2014/main" id="{C460DB70-1DC9-72BE-FBBC-B42448CF45F5}"/>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106" name="Graphic 105" descr="Badge Tick1 with solid fill">
            <a:extLst>
              <a:ext uri="{FF2B5EF4-FFF2-40B4-BE49-F238E27FC236}">
                <a16:creationId xmlns:a16="http://schemas.microsoft.com/office/drawing/2014/main" id="{7373467A-D25C-5727-A026-9BFF2262859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1133474</xdr:colOff>
      <xdr:row>261</xdr:row>
      <xdr:rowOff>4762</xdr:rowOff>
    </xdr:from>
    <xdr:to>
      <xdr:col>78</xdr:col>
      <xdr:colOff>0</xdr:colOff>
      <xdr:row>272</xdr:row>
      <xdr:rowOff>57150</xdr:rowOff>
    </xdr:to>
    <xdr:graphicFrame macro="">
      <xdr:nvGraphicFramePr>
        <xdr:cNvPr id="6" name="Chart 5">
          <a:extLst>
            <a:ext uri="{FF2B5EF4-FFF2-40B4-BE49-F238E27FC236}">
              <a16:creationId xmlns:a16="http://schemas.microsoft.com/office/drawing/2014/main" id="{13288E01-341A-62C7-8ABD-6C5EB9E59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600076</xdr:colOff>
      <xdr:row>0</xdr:row>
      <xdr:rowOff>453180</xdr:rowOff>
    </xdr:from>
    <xdr:to>
      <xdr:col>8</xdr:col>
      <xdr:colOff>219076</xdr:colOff>
      <xdr:row>1</xdr:row>
      <xdr:rowOff>47624</xdr:rowOff>
    </xdr:to>
    <xdr:grpSp>
      <xdr:nvGrpSpPr>
        <xdr:cNvPr id="4" name="Group 3">
          <a:extLst>
            <a:ext uri="{FF2B5EF4-FFF2-40B4-BE49-F238E27FC236}">
              <a16:creationId xmlns:a16="http://schemas.microsoft.com/office/drawing/2014/main" id="{5A902B14-2DC1-43FF-8A78-AADC3ED7BCD3}"/>
            </a:ext>
          </a:extLst>
        </xdr:cNvPr>
        <xdr:cNvGrpSpPr/>
      </xdr:nvGrpSpPr>
      <xdr:grpSpPr>
        <a:xfrm>
          <a:off x="6543676" y="453180"/>
          <a:ext cx="1628775" cy="594569"/>
          <a:chOff x="3891243" y="400051"/>
          <a:chExt cx="1427549" cy="514349"/>
        </a:xfrm>
      </xdr:grpSpPr>
      <xdr:sp macro="" textlink="'Colour coding'!D12">
        <xdr:nvSpPr>
          <xdr:cNvPr id="5" name="Rectangle 4">
            <a:extLst>
              <a:ext uri="{FF2B5EF4-FFF2-40B4-BE49-F238E27FC236}">
                <a16:creationId xmlns:a16="http://schemas.microsoft.com/office/drawing/2014/main" id="{F8B39076-9430-0E37-1A54-307A8D342AC7}"/>
              </a:ext>
            </a:extLst>
          </xdr:cNvPr>
          <xdr:cNvSpPr/>
        </xdr:nvSpPr>
        <xdr:spPr>
          <a:xfrm>
            <a:off x="4147817"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C5FF8A3-BC23-47A0-866F-997F87D61E37}"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7" name="Rectangle 6">
            <a:extLst>
              <a:ext uri="{FF2B5EF4-FFF2-40B4-BE49-F238E27FC236}">
                <a16:creationId xmlns:a16="http://schemas.microsoft.com/office/drawing/2014/main" id="{D7BF2DF2-C568-68D1-EB9B-28B6FCC0C60F}"/>
              </a:ext>
            </a:extLst>
          </xdr:cNvPr>
          <xdr:cNvSpPr/>
        </xdr:nvSpPr>
        <xdr:spPr>
          <a:xfrm>
            <a:off x="3891243" y="571501"/>
            <a:ext cx="1427549"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50" b="0" i="0">
                <a:solidFill>
                  <a:schemeClr val="accent6">
                    <a:lumMod val="50000"/>
                  </a:schemeClr>
                </a:solidFill>
                <a:effectLst/>
                <a:latin typeface="+mn-lt"/>
                <a:ea typeface="+mn-ea"/>
                <a:cs typeface="+mn-cs"/>
              </a:rPr>
              <a:t>TOTAL WO CREATED</a:t>
            </a:r>
            <a:endParaRPr lang="en-AU" sz="1000">
              <a:solidFill>
                <a:schemeClr val="accent6">
                  <a:lumMod val="50000"/>
                </a:schemeClr>
              </a:solidFill>
              <a:effectLst/>
            </a:endParaRPr>
          </a:p>
        </xdr:txBody>
      </xdr:sp>
    </xdr:grpSp>
    <xdr:clientData/>
  </xdr:twoCellAnchor>
  <xdr:twoCellAnchor editAs="absolute">
    <xdr:from>
      <xdr:col>8</xdr:col>
      <xdr:colOff>57147</xdr:colOff>
      <xdr:row>0</xdr:row>
      <xdr:rowOff>454706</xdr:rowOff>
    </xdr:from>
    <xdr:to>
      <xdr:col>9</xdr:col>
      <xdr:colOff>57149</xdr:colOff>
      <xdr:row>1</xdr:row>
      <xdr:rowOff>47625</xdr:rowOff>
    </xdr:to>
    <xdr:grpSp>
      <xdr:nvGrpSpPr>
        <xdr:cNvPr id="8" name="Group 7">
          <a:extLst>
            <a:ext uri="{FF2B5EF4-FFF2-40B4-BE49-F238E27FC236}">
              <a16:creationId xmlns:a16="http://schemas.microsoft.com/office/drawing/2014/main" id="{285543C5-52FB-4343-AB56-A37D02D08614}"/>
            </a:ext>
          </a:extLst>
        </xdr:cNvPr>
        <xdr:cNvGrpSpPr/>
      </xdr:nvGrpSpPr>
      <xdr:grpSpPr>
        <a:xfrm>
          <a:off x="8010522" y="454706"/>
          <a:ext cx="1190627" cy="593044"/>
          <a:chOff x="5205685" y="400051"/>
          <a:chExt cx="1020538" cy="514349"/>
        </a:xfrm>
      </xdr:grpSpPr>
      <xdr:sp macro="" textlink="'Colour coding'!D3">
        <xdr:nvSpPr>
          <xdr:cNvPr id="10" name="Rectangle 9">
            <a:extLst>
              <a:ext uri="{FF2B5EF4-FFF2-40B4-BE49-F238E27FC236}">
                <a16:creationId xmlns:a16="http://schemas.microsoft.com/office/drawing/2014/main" id="{3168C06C-98B9-04BE-6A8C-2BCF997FF2EC}"/>
              </a:ext>
            </a:extLst>
          </xdr:cNvPr>
          <xdr:cNvSpPr/>
        </xdr:nvSpPr>
        <xdr:spPr>
          <a:xfrm>
            <a:off x="52816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BF50AC-271C-4202-9266-83FA9E6317FC}" type="TxLink">
              <a:rPr lang="en-US" sz="1400" b="1" i="0" u="none" strike="noStrike">
                <a:solidFill>
                  <a:srgbClr val="000000"/>
                </a:solidFill>
                <a:latin typeface="Calibri"/>
                <a:ea typeface="+mn-ea"/>
                <a:cs typeface="Calibri"/>
              </a:rPr>
              <a:pPr marL="0" indent="0" algn="ctr"/>
              <a:t>07-Mar-24</a:t>
            </a:fld>
            <a:endParaRPr lang="en-AU" sz="1400" b="0" i="0" u="none" strike="noStrike">
              <a:solidFill>
                <a:schemeClr val="accent6">
                  <a:lumMod val="50000"/>
                </a:schemeClr>
              </a:solidFill>
              <a:latin typeface="Aptos Narrow"/>
              <a:ea typeface="+mn-ea"/>
              <a:cs typeface="+mn-cs"/>
            </a:endParaRPr>
          </a:p>
        </xdr:txBody>
      </xdr:sp>
      <xdr:sp macro="" textlink="">
        <xdr:nvSpPr>
          <xdr:cNvPr id="11" name="Rectangle 10">
            <a:extLst>
              <a:ext uri="{FF2B5EF4-FFF2-40B4-BE49-F238E27FC236}">
                <a16:creationId xmlns:a16="http://schemas.microsoft.com/office/drawing/2014/main" id="{00F0B160-8312-1D4A-161F-6820EBCC17A8}"/>
              </a:ext>
            </a:extLst>
          </xdr:cNvPr>
          <xdr:cNvSpPr/>
        </xdr:nvSpPr>
        <xdr:spPr>
          <a:xfrm>
            <a:off x="5205685" y="571501"/>
            <a:ext cx="1020538"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START DATE</a:t>
            </a:r>
            <a:endParaRPr lang="en-AU" sz="1050">
              <a:solidFill>
                <a:schemeClr val="accent6">
                  <a:lumMod val="50000"/>
                </a:schemeClr>
              </a:solidFill>
              <a:effectLst/>
            </a:endParaRPr>
          </a:p>
        </xdr:txBody>
      </xdr:sp>
    </xdr:grpSp>
    <xdr:clientData/>
  </xdr:twoCellAnchor>
  <xdr:twoCellAnchor editAs="absolute">
    <xdr:from>
      <xdr:col>8</xdr:col>
      <xdr:colOff>1019175</xdr:colOff>
      <xdr:row>0</xdr:row>
      <xdr:rowOff>453843</xdr:rowOff>
    </xdr:from>
    <xdr:to>
      <xdr:col>9</xdr:col>
      <xdr:colOff>1362075</xdr:colOff>
      <xdr:row>1</xdr:row>
      <xdr:rowOff>47624</xdr:rowOff>
    </xdr:to>
    <xdr:grpSp>
      <xdr:nvGrpSpPr>
        <xdr:cNvPr id="12" name="Group 11">
          <a:extLst>
            <a:ext uri="{FF2B5EF4-FFF2-40B4-BE49-F238E27FC236}">
              <a16:creationId xmlns:a16="http://schemas.microsoft.com/office/drawing/2014/main" id="{92265FA1-3B2B-4FDA-9357-2DF404AC96AA}"/>
            </a:ext>
          </a:extLst>
        </xdr:cNvPr>
        <xdr:cNvGrpSpPr/>
      </xdr:nvGrpSpPr>
      <xdr:grpSpPr>
        <a:xfrm>
          <a:off x="8972550" y="453843"/>
          <a:ext cx="1533525" cy="593906"/>
          <a:chOff x="6166486" y="400051"/>
          <a:chExt cx="1247775" cy="514349"/>
        </a:xfrm>
      </xdr:grpSpPr>
      <xdr:sp macro="" textlink="'Colour coding'!D4">
        <xdr:nvSpPr>
          <xdr:cNvPr id="14" name="Rectangle 13">
            <a:extLst>
              <a:ext uri="{FF2B5EF4-FFF2-40B4-BE49-F238E27FC236}">
                <a16:creationId xmlns:a16="http://schemas.microsoft.com/office/drawing/2014/main" id="{03F13C23-55A8-3CB3-66DC-EF61EE19321B}"/>
              </a:ext>
            </a:extLst>
          </xdr:cNvPr>
          <xdr:cNvSpPr/>
        </xdr:nvSpPr>
        <xdr:spPr>
          <a:xfrm>
            <a:off x="63388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4463041-60C5-4977-A314-92A8FD89D57A}" type="TxLink">
              <a:rPr lang="en-US" sz="1400" b="1" i="0" u="none" strike="noStrike">
                <a:solidFill>
                  <a:srgbClr val="000000"/>
                </a:solidFill>
                <a:latin typeface="Calibri"/>
                <a:ea typeface="+mn-ea"/>
                <a:cs typeface="Calibri"/>
              </a:rPr>
              <a:pPr marL="0" indent="0" algn="ctr"/>
              <a:t>27-Mar-24</a:t>
            </a:fld>
            <a:endParaRPr lang="en-AU" sz="1400" b="0" i="0" u="none" strike="noStrike">
              <a:solidFill>
                <a:schemeClr val="accent6">
                  <a:lumMod val="50000"/>
                </a:schemeClr>
              </a:solidFill>
              <a:latin typeface="Aptos Narrow"/>
              <a:ea typeface="+mn-ea"/>
              <a:cs typeface="+mn-cs"/>
            </a:endParaRPr>
          </a:p>
        </xdr:txBody>
      </xdr:sp>
      <xdr:sp macro="" textlink="">
        <xdr:nvSpPr>
          <xdr:cNvPr id="15" name="Rectangle 14">
            <a:extLst>
              <a:ext uri="{FF2B5EF4-FFF2-40B4-BE49-F238E27FC236}">
                <a16:creationId xmlns:a16="http://schemas.microsoft.com/office/drawing/2014/main" id="{AC4454C7-6EE9-BF72-4555-E4B8D32481E1}"/>
              </a:ext>
            </a:extLst>
          </xdr:cNvPr>
          <xdr:cNvSpPr/>
        </xdr:nvSpPr>
        <xdr:spPr>
          <a:xfrm>
            <a:off x="6166486" y="571501"/>
            <a:ext cx="1247775"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FINISH DATE</a:t>
            </a:r>
            <a:endParaRPr lang="en-AU" sz="1050">
              <a:solidFill>
                <a:schemeClr val="accent6">
                  <a:lumMod val="50000"/>
                </a:schemeClr>
              </a:solidFill>
              <a:effectLst/>
            </a:endParaRPr>
          </a:p>
        </xdr:txBody>
      </xdr:sp>
    </xdr:grpSp>
    <xdr:clientData/>
  </xdr:twoCellAnchor>
  <xdr:twoCellAnchor editAs="absolute">
    <xdr:from>
      <xdr:col>10</xdr:col>
      <xdr:colOff>897254</xdr:colOff>
      <xdr:row>0</xdr:row>
      <xdr:rowOff>455137</xdr:rowOff>
    </xdr:from>
    <xdr:to>
      <xdr:col>10</xdr:col>
      <xdr:colOff>2040255</xdr:colOff>
      <xdr:row>1</xdr:row>
      <xdr:rowOff>47625</xdr:rowOff>
    </xdr:to>
    <xdr:grpSp>
      <xdr:nvGrpSpPr>
        <xdr:cNvPr id="16" name="Group 15">
          <a:extLst>
            <a:ext uri="{FF2B5EF4-FFF2-40B4-BE49-F238E27FC236}">
              <a16:creationId xmlns:a16="http://schemas.microsoft.com/office/drawing/2014/main" id="{A3DDA3AF-55ED-4914-AE4E-32160861772B}"/>
            </a:ext>
          </a:extLst>
        </xdr:cNvPr>
        <xdr:cNvGrpSpPr/>
      </xdr:nvGrpSpPr>
      <xdr:grpSpPr>
        <a:xfrm>
          <a:off x="11479529" y="455137"/>
          <a:ext cx="1143001" cy="592613"/>
          <a:chOff x="8281988" y="400051"/>
          <a:chExt cx="914401" cy="514349"/>
        </a:xfrm>
      </xdr:grpSpPr>
      <xdr:sp macro="" textlink="'Colour coding'!D11">
        <xdr:nvSpPr>
          <xdr:cNvPr id="18" name="Rectangle 17">
            <a:extLst>
              <a:ext uri="{FF2B5EF4-FFF2-40B4-BE49-F238E27FC236}">
                <a16:creationId xmlns:a16="http://schemas.microsoft.com/office/drawing/2014/main" id="{94B5B36B-0791-9A4B-454F-3578F1558FAE}"/>
              </a:ext>
            </a:extLst>
          </xdr:cNvPr>
          <xdr:cNvSpPr/>
        </xdr:nvSpPr>
        <xdr:spPr>
          <a:xfrm>
            <a:off x="82819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CF9D24-B4A9-40B4-B3D5-FF874F785C28}"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19" name="Rectangle 18">
            <a:extLst>
              <a:ext uri="{FF2B5EF4-FFF2-40B4-BE49-F238E27FC236}">
                <a16:creationId xmlns:a16="http://schemas.microsoft.com/office/drawing/2014/main" id="{E91E5478-C86D-40FC-A1D8-13258CC023B2}"/>
              </a:ext>
            </a:extLst>
          </xdr:cNvPr>
          <xdr:cNvSpPr/>
        </xdr:nvSpPr>
        <xdr:spPr>
          <a:xfrm>
            <a:off x="829151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PR NEVER</a:t>
            </a:r>
            <a:endParaRPr lang="en-AU" sz="1050">
              <a:solidFill>
                <a:schemeClr val="accent6">
                  <a:lumMod val="50000"/>
                </a:schemeClr>
              </a:solidFill>
              <a:effectLst/>
            </a:endParaRPr>
          </a:p>
        </xdr:txBody>
      </xdr:sp>
    </xdr:grpSp>
    <xdr:clientData/>
  </xdr:twoCellAnchor>
  <xdr:twoCellAnchor editAs="absolute">
    <xdr:from>
      <xdr:col>9</xdr:col>
      <xdr:colOff>1199196</xdr:colOff>
      <xdr:row>0</xdr:row>
      <xdr:rowOff>456355</xdr:rowOff>
    </xdr:from>
    <xdr:to>
      <xdr:col>10</xdr:col>
      <xdr:colOff>856297</xdr:colOff>
      <xdr:row>1</xdr:row>
      <xdr:rowOff>47625</xdr:rowOff>
    </xdr:to>
    <xdr:grpSp>
      <xdr:nvGrpSpPr>
        <xdr:cNvPr id="20" name="Group 19">
          <a:extLst>
            <a:ext uri="{FF2B5EF4-FFF2-40B4-BE49-F238E27FC236}">
              <a16:creationId xmlns:a16="http://schemas.microsoft.com/office/drawing/2014/main" id="{8E754F90-ADC4-4F0C-9199-1A495C070214}"/>
            </a:ext>
          </a:extLst>
        </xdr:cNvPr>
        <xdr:cNvGrpSpPr/>
      </xdr:nvGrpSpPr>
      <xdr:grpSpPr>
        <a:xfrm>
          <a:off x="10343196" y="456355"/>
          <a:ext cx="1095376" cy="591395"/>
          <a:chOff x="7348538" y="400051"/>
          <a:chExt cx="914401" cy="514349"/>
        </a:xfrm>
      </xdr:grpSpPr>
      <xdr:sp macro="" textlink="'Colour coding'!D5">
        <xdr:nvSpPr>
          <xdr:cNvPr id="22" name="Rectangle 21">
            <a:extLst>
              <a:ext uri="{FF2B5EF4-FFF2-40B4-BE49-F238E27FC236}">
                <a16:creationId xmlns:a16="http://schemas.microsoft.com/office/drawing/2014/main" id="{1A2BCD78-8D2E-5D3F-81F5-DE25386818EC}"/>
              </a:ext>
            </a:extLst>
          </xdr:cNvPr>
          <xdr:cNvSpPr/>
        </xdr:nvSpPr>
        <xdr:spPr>
          <a:xfrm>
            <a:off x="734853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26A46D-CDE4-4E1D-94DD-C0886F29CEBF}" type="TxLink">
              <a:rPr lang="en-US" sz="1800" b="1" i="0" u="none" strike="noStrike">
                <a:solidFill>
                  <a:srgbClr val="C00000"/>
                </a:solidFill>
                <a:latin typeface="Calibri"/>
                <a:ea typeface="+mn-ea"/>
                <a:cs typeface="Calibri"/>
              </a:rPr>
              <a:pPr marL="0" indent="0" algn="ctr"/>
              <a:t>-364</a:t>
            </a:fld>
            <a:endParaRPr lang="en-AU" sz="1400" b="0" i="0" u="none" strike="noStrike">
              <a:solidFill>
                <a:schemeClr val="accent6">
                  <a:lumMod val="50000"/>
                </a:schemeClr>
              </a:solidFill>
              <a:latin typeface="Aptos Narrow"/>
              <a:ea typeface="+mn-ea"/>
              <a:cs typeface="+mn-cs"/>
            </a:endParaRPr>
          </a:p>
        </xdr:txBody>
      </xdr:sp>
      <xdr:sp macro="" textlink="">
        <xdr:nvSpPr>
          <xdr:cNvPr id="23" name="Rectangle 22">
            <a:extLst>
              <a:ext uri="{FF2B5EF4-FFF2-40B4-BE49-F238E27FC236}">
                <a16:creationId xmlns:a16="http://schemas.microsoft.com/office/drawing/2014/main" id="{2E8ECE86-9B35-00D9-387E-6DD593CB4B8A}"/>
              </a:ext>
            </a:extLst>
          </xdr:cNvPr>
          <xdr:cNvSpPr/>
        </xdr:nvSpPr>
        <xdr:spPr>
          <a:xfrm>
            <a:off x="735806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DAYS TO START</a:t>
            </a:r>
            <a:endParaRPr lang="en-AU" sz="1050">
              <a:solidFill>
                <a:schemeClr val="accent6">
                  <a:lumMod val="50000"/>
                </a:schemeClr>
              </a:solidFill>
              <a:effectLst/>
            </a:endParaRPr>
          </a:p>
        </xdr:txBody>
      </xdr:sp>
    </xdr:grpSp>
    <xdr:clientData/>
  </xdr:twoCellAnchor>
  <xdr:twoCellAnchor editAs="absolute">
    <xdr:from>
      <xdr:col>10</xdr:col>
      <xdr:colOff>1976438</xdr:colOff>
      <xdr:row>0</xdr:row>
      <xdr:rowOff>454057</xdr:rowOff>
    </xdr:from>
    <xdr:to>
      <xdr:col>11</xdr:col>
      <xdr:colOff>795339</xdr:colOff>
      <xdr:row>1</xdr:row>
      <xdr:rowOff>47624</xdr:rowOff>
    </xdr:to>
    <xdr:grpSp>
      <xdr:nvGrpSpPr>
        <xdr:cNvPr id="24" name="Group 23">
          <a:extLst>
            <a:ext uri="{FF2B5EF4-FFF2-40B4-BE49-F238E27FC236}">
              <a16:creationId xmlns:a16="http://schemas.microsoft.com/office/drawing/2014/main" id="{BBE9F493-A8E4-4A99-B642-64DD4B139832}"/>
            </a:ext>
          </a:extLst>
        </xdr:cNvPr>
        <xdr:cNvGrpSpPr/>
      </xdr:nvGrpSpPr>
      <xdr:grpSpPr>
        <a:xfrm>
          <a:off x="12558713" y="454057"/>
          <a:ext cx="1009651" cy="593692"/>
          <a:chOff x="9244013" y="400051"/>
          <a:chExt cx="914401" cy="514349"/>
        </a:xfrm>
      </xdr:grpSpPr>
      <xdr:sp macro="" textlink="'Colour coding'!D1">
        <xdr:nvSpPr>
          <xdr:cNvPr id="26" name="Rectangle 25">
            <a:extLst>
              <a:ext uri="{FF2B5EF4-FFF2-40B4-BE49-F238E27FC236}">
                <a16:creationId xmlns:a16="http://schemas.microsoft.com/office/drawing/2014/main" id="{0B046515-995B-7CB5-74B6-2CB7B0656EBC}"/>
              </a:ext>
            </a:extLst>
          </xdr:cNvPr>
          <xdr:cNvSpPr/>
        </xdr:nvSpPr>
        <xdr:spPr>
          <a:xfrm>
            <a:off x="92440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6B08707-1675-401D-8106-AF9D9A93BCB5}" type="TxLink">
              <a:rPr lang="en-US" sz="1400" b="1" i="0" u="none" strike="noStrike">
                <a:solidFill>
                  <a:srgbClr val="000000"/>
                </a:solidFill>
                <a:latin typeface="Calibri"/>
                <a:ea typeface="+mn-ea"/>
                <a:cs typeface="Calibri"/>
              </a:rPr>
              <a:pPr marL="0" indent="0" algn="ctr"/>
              <a:t>2024</a:t>
            </a:fld>
            <a:endParaRPr lang="en-AU" sz="1400" b="0" i="0" u="none" strike="noStrike">
              <a:solidFill>
                <a:schemeClr val="accent6">
                  <a:lumMod val="50000"/>
                </a:schemeClr>
              </a:solidFill>
              <a:latin typeface="Aptos Narrow"/>
              <a:ea typeface="+mn-ea"/>
              <a:cs typeface="+mn-cs"/>
            </a:endParaRPr>
          </a:p>
        </xdr:txBody>
      </xdr:sp>
      <xdr:sp macro="" textlink="">
        <xdr:nvSpPr>
          <xdr:cNvPr id="27" name="Rectangle 26">
            <a:extLst>
              <a:ext uri="{FF2B5EF4-FFF2-40B4-BE49-F238E27FC236}">
                <a16:creationId xmlns:a16="http://schemas.microsoft.com/office/drawing/2014/main" id="{7071A346-861B-6446-9B1D-E0C150AB4570}"/>
              </a:ext>
            </a:extLst>
          </xdr:cNvPr>
          <xdr:cNvSpPr/>
        </xdr:nvSpPr>
        <xdr:spPr>
          <a:xfrm>
            <a:off x="9253538"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YEAR</a:t>
            </a:r>
            <a:endParaRPr lang="en-AU" sz="1050">
              <a:solidFill>
                <a:schemeClr val="accent6">
                  <a:lumMod val="50000"/>
                </a:schemeClr>
              </a:solidFill>
              <a:effectLst/>
            </a:endParaRPr>
          </a:p>
        </xdr:txBody>
      </xdr:sp>
    </xdr:grpSp>
    <xdr:clientData/>
  </xdr:twoCellAnchor>
  <xdr:twoCellAnchor>
    <xdr:from>
      <xdr:col>4</xdr:col>
      <xdr:colOff>85725</xdr:colOff>
      <xdr:row>0</xdr:row>
      <xdr:rowOff>742950</xdr:rowOff>
    </xdr:from>
    <xdr:to>
      <xdr:col>5</xdr:col>
      <xdr:colOff>657225</xdr:colOff>
      <xdr:row>0</xdr:row>
      <xdr:rowOff>981075</xdr:rowOff>
    </xdr:to>
    <xdr:sp macro="" textlink="">
      <xdr:nvSpPr>
        <xdr:cNvPr id="32" name="Rectangle 31">
          <a:extLst>
            <a:ext uri="{FF2B5EF4-FFF2-40B4-BE49-F238E27FC236}">
              <a16:creationId xmlns:a16="http://schemas.microsoft.com/office/drawing/2014/main" id="{FE2D8D77-D491-4C21-B9A6-E22C9B0B0DA0}"/>
            </a:ext>
          </a:extLst>
        </xdr:cNvPr>
        <xdr:cNvSpPr/>
      </xdr:nvSpPr>
      <xdr:spPr>
        <a:xfrm>
          <a:off x="4019550" y="742950"/>
          <a:ext cx="1409700"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accent6">
                  <a:lumMod val="50000"/>
                </a:schemeClr>
              </a:solidFill>
              <a:latin typeface="Aptos Narrow"/>
            </a:rPr>
            <a:t>TOTAL WO</a:t>
          </a:r>
          <a:endParaRPr lang="en-US" sz="1050">
            <a:solidFill>
              <a:schemeClr val="accent6">
                <a:lumMod val="50000"/>
              </a:schemeClr>
            </a:solidFill>
          </a:endParaRPr>
        </a:p>
      </xdr:txBody>
    </xdr:sp>
    <xdr:clientData/>
  </xdr:twoCellAnchor>
  <xdr:twoCellAnchor>
    <xdr:from>
      <xdr:col>4</xdr:col>
      <xdr:colOff>299843</xdr:colOff>
      <xdr:row>0</xdr:row>
      <xdr:rowOff>476250</xdr:rowOff>
    </xdr:from>
    <xdr:to>
      <xdr:col>5</xdr:col>
      <xdr:colOff>443107</xdr:colOff>
      <xdr:row>0</xdr:row>
      <xdr:rowOff>684379</xdr:rowOff>
    </xdr:to>
    <xdr:sp macro="" textlink="'Colour coding'!D9">
      <xdr:nvSpPr>
        <xdr:cNvPr id="33" name="Rectangle 32">
          <a:extLst>
            <a:ext uri="{FF2B5EF4-FFF2-40B4-BE49-F238E27FC236}">
              <a16:creationId xmlns:a16="http://schemas.microsoft.com/office/drawing/2014/main" id="{C43CA784-0DE5-4CBD-9C76-3F7061B0502B}"/>
            </a:ext>
          </a:extLst>
        </xdr:cNvPr>
        <xdr:cNvSpPr/>
      </xdr:nvSpPr>
      <xdr:spPr>
        <a:xfrm>
          <a:off x="4233668" y="476250"/>
          <a:ext cx="981464"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F43824-F424-4682-9F6B-25396475CE1F}" type="TxLink">
            <a:rPr lang="en-US" sz="1300" b="1" i="0" u="none" strike="noStrike">
              <a:solidFill>
                <a:srgbClr val="000000"/>
              </a:solidFill>
              <a:latin typeface="Calibri"/>
              <a:ea typeface="+mn-ea"/>
              <a:cs typeface="Calibri"/>
            </a:rPr>
            <a:pPr marL="0" indent="0" algn="ctr"/>
            <a:t>377</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5</xdr:col>
      <xdr:colOff>524264</xdr:colOff>
      <xdr:row>0</xdr:row>
      <xdr:rowOff>742950</xdr:rowOff>
    </xdr:from>
    <xdr:to>
      <xdr:col>6</xdr:col>
      <xdr:colOff>752864</xdr:colOff>
      <xdr:row>0</xdr:row>
      <xdr:rowOff>981075</xdr:rowOff>
    </xdr:to>
    <xdr:sp macro="" textlink="">
      <xdr:nvSpPr>
        <xdr:cNvPr id="36" name="Rectangle 35">
          <a:extLst>
            <a:ext uri="{FF2B5EF4-FFF2-40B4-BE49-F238E27FC236}">
              <a16:creationId xmlns:a16="http://schemas.microsoft.com/office/drawing/2014/main" id="{4E7EAA8B-64AB-41DA-AC5B-2549711446E4}"/>
            </a:ext>
          </a:extLst>
        </xdr:cNvPr>
        <xdr:cNvSpPr/>
      </xdr:nvSpPr>
      <xdr:spPr>
        <a:xfrm>
          <a:off x="5296289" y="742950"/>
          <a:ext cx="1400175"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0" i="0" u="none" strike="noStrike">
              <a:solidFill>
                <a:schemeClr val="accent6">
                  <a:lumMod val="50000"/>
                </a:schemeClr>
              </a:solidFill>
              <a:latin typeface="Aptos Narrow"/>
              <a:ea typeface="+mn-ea"/>
              <a:cs typeface="+mn-cs"/>
            </a:rPr>
            <a:t>TOTAL WO LINES</a:t>
          </a:r>
        </a:p>
      </xdr:txBody>
    </xdr:sp>
    <xdr:clientData/>
  </xdr:twoCellAnchor>
  <xdr:twoCellAnchor>
    <xdr:from>
      <xdr:col>5</xdr:col>
      <xdr:colOff>580636</xdr:colOff>
      <xdr:row>0</xdr:row>
      <xdr:rowOff>476250</xdr:rowOff>
    </xdr:from>
    <xdr:to>
      <xdr:col>6</xdr:col>
      <xdr:colOff>591716</xdr:colOff>
      <xdr:row>0</xdr:row>
      <xdr:rowOff>684379</xdr:rowOff>
    </xdr:to>
    <xdr:sp macro="" textlink="'Colour coding'!D10">
      <xdr:nvSpPr>
        <xdr:cNvPr id="37" name="Rectangle 36">
          <a:extLst>
            <a:ext uri="{FF2B5EF4-FFF2-40B4-BE49-F238E27FC236}">
              <a16:creationId xmlns:a16="http://schemas.microsoft.com/office/drawing/2014/main" id="{27F28AAB-D28F-4016-B2E2-CAD08772F7B1}"/>
            </a:ext>
          </a:extLst>
        </xdr:cNvPr>
        <xdr:cNvSpPr/>
      </xdr:nvSpPr>
      <xdr:spPr>
        <a:xfrm>
          <a:off x="5352661" y="476250"/>
          <a:ext cx="1182655"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752C05-AF81-4475-972B-FB2434F022CB}" type="TxLink">
            <a:rPr lang="en-US" sz="1300" b="1" i="0" u="none" strike="noStrike">
              <a:solidFill>
                <a:srgbClr val="000000"/>
              </a:solidFill>
              <a:latin typeface="Calibri"/>
              <a:ea typeface="+mn-ea"/>
              <a:cs typeface="Calibri"/>
            </a:rPr>
            <a:pPr marL="0" indent="0" algn="ctr"/>
            <a:t>514</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6</xdr:col>
      <xdr:colOff>723900</xdr:colOff>
      <xdr:row>0</xdr:row>
      <xdr:rowOff>95250</xdr:rowOff>
    </xdr:from>
    <xdr:to>
      <xdr:col>6</xdr:col>
      <xdr:colOff>723900</xdr:colOff>
      <xdr:row>0</xdr:row>
      <xdr:rowOff>923925</xdr:rowOff>
    </xdr:to>
    <xdr:cxnSp macro="">
      <xdr:nvCxnSpPr>
        <xdr:cNvPr id="38" name="Straight Connector 37">
          <a:extLst>
            <a:ext uri="{FF2B5EF4-FFF2-40B4-BE49-F238E27FC236}">
              <a16:creationId xmlns:a16="http://schemas.microsoft.com/office/drawing/2014/main" id="{7E56C51B-62BE-4972-A08F-F1B53DBCC92A}"/>
            </a:ext>
          </a:extLst>
        </xdr:cNvPr>
        <xdr:cNvCxnSpPr/>
      </xdr:nvCxnSpPr>
      <xdr:spPr>
        <a:xfrm>
          <a:off x="6667500" y="95250"/>
          <a:ext cx="0" cy="828675"/>
        </a:xfrm>
        <a:prstGeom prst="line">
          <a:avLst/>
        </a:prstGeom>
        <a:ln>
          <a:solidFill>
            <a:schemeClr val="accent6">
              <a:lumMod val="75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editAs="absolute">
    <xdr:from>
      <xdr:col>13</xdr:col>
      <xdr:colOff>228600</xdr:colOff>
      <xdr:row>0</xdr:row>
      <xdr:rowOff>266700</xdr:rowOff>
    </xdr:from>
    <xdr:to>
      <xdr:col>15</xdr:col>
      <xdr:colOff>1800225</xdr:colOff>
      <xdr:row>0</xdr:row>
      <xdr:rowOff>676275</xdr:rowOff>
    </xdr:to>
    <xdr:grpSp>
      <xdr:nvGrpSpPr>
        <xdr:cNvPr id="41" name="Group 40">
          <a:extLst>
            <a:ext uri="{FF2B5EF4-FFF2-40B4-BE49-F238E27FC236}">
              <a16:creationId xmlns:a16="http://schemas.microsoft.com/office/drawing/2014/main" id="{8D21DE3D-B456-4549-8BAC-B0556EE56C32}"/>
            </a:ext>
          </a:extLst>
        </xdr:cNvPr>
        <xdr:cNvGrpSpPr/>
      </xdr:nvGrpSpPr>
      <xdr:grpSpPr>
        <a:xfrm>
          <a:off x="15020925" y="266700"/>
          <a:ext cx="2895600" cy="409575"/>
          <a:chOff x="9201150" y="628649"/>
          <a:chExt cx="2343150" cy="409575"/>
        </a:xfrm>
        <a:effectLst>
          <a:outerShdw blurRad="63500" sx="102000" sy="102000" algn="ctr" rotWithShape="0">
            <a:prstClr val="black">
              <a:alpha val="40000"/>
            </a:prstClr>
          </a:outerShdw>
        </a:effectLst>
      </xdr:grpSpPr>
      <xdr:sp macro="" textlink="">
        <xdr:nvSpPr>
          <xdr:cNvPr id="42" name="Rectangle: Rounded Corners 41">
            <a:extLst>
              <a:ext uri="{FF2B5EF4-FFF2-40B4-BE49-F238E27FC236}">
                <a16:creationId xmlns:a16="http://schemas.microsoft.com/office/drawing/2014/main" id="{85820727-D043-F6FE-6EC4-20E5A57F84C0}"/>
              </a:ext>
            </a:extLst>
          </xdr:cNvPr>
          <xdr:cNvSpPr/>
        </xdr:nvSpPr>
        <xdr:spPr>
          <a:xfrm>
            <a:off x="9201150" y="628649"/>
            <a:ext cx="2343150" cy="409575"/>
          </a:xfrm>
          <a:prstGeom prst="roundRect">
            <a:avLst/>
          </a:prstGeom>
          <a:solidFill>
            <a:srgbClr val="C0000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Shutdown</a:t>
            </a:r>
            <a:endParaRPr lang="en-AU" sz="1400" u="none">
              <a:solidFill>
                <a:schemeClr val="bg1"/>
              </a:solidFill>
            </a:endParaRPr>
          </a:p>
        </xdr:txBody>
      </xdr:sp>
      <xdr:pic>
        <xdr:nvPicPr>
          <xdr:cNvPr id="43" name="Graphic 42" descr="Graduation cap with solid fill">
            <a:extLst>
              <a:ext uri="{FF2B5EF4-FFF2-40B4-BE49-F238E27FC236}">
                <a16:creationId xmlns:a16="http://schemas.microsoft.com/office/drawing/2014/main" id="{28DC3205-0928-74F3-8084-B3B0907B36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96400" y="657223"/>
            <a:ext cx="317479" cy="342000"/>
          </a:xfrm>
          <a:prstGeom prst="rect">
            <a:avLst/>
          </a:prstGeom>
        </xdr:spPr>
      </xdr:pic>
    </xdr:grpSp>
    <xdr:clientData/>
  </xdr:twoCellAnchor>
  <xdr:twoCellAnchor>
    <xdr:from>
      <xdr:col>9</xdr:col>
      <xdr:colOff>333375</xdr:colOff>
      <xdr:row>0</xdr:row>
      <xdr:rowOff>76200</xdr:rowOff>
    </xdr:from>
    <xdr:to>
      <xdr:col>9</xdr:col>
      <xdr:colOff>699135</xdr:colOff>
      <xdr:row>0</xdr:row>
      <xdr:rowOff>441960</xdr:rowOff>
    </xdr:to>
    <xdr:pic>
      <xdr:nvPicPr>
        <xdr:cNvPr id="45" name="Graphic 44" descr="Badge Tick1 with solid fill">
          <a:extLst>
            <a:ext uri="{FF2B5EF4-FFF2-40B4-BE49-F238E27FC236}">
              <a16:creationId xmlns:a16="http://schemas.microsoft.com/office/drawing/2014/main" id="{E652C89E-3633-4430-BF89-4B8FF60143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7375" y="76200"/>
          <a:ext cx="365760" cy="365760"/>
        </a:xfrm>
        <a:prstGeom prst="rect">
          <a:avLst/>
        </a:prstGeom>
      </xdr:spPr>
    </xdr:pic>
    <xdr:clientData/>
  </xdr:twoCellAnchor>
  <xdr:twoCellAnchor>
    <xdr:from>
      <xdr:col>8</xdr:col>
      <xdr:colOff>533400</xdr:colOff>
      <xdr:row>0</xdr:row>
      <xdr:rowOff>76200</xdr:rowOff>
    </xdr:from>
    <xdr:to>
      <xdr:col>8</xdr:col>
      <xdr:colOff>899160</xdr:colOff>
      <xdr:row>0</xdr:row>
      <xdr:rowOff>441960</xdr:rowOff>
    </xdr:to>
    <xdr:pic>
      <xdr:nvPicPr>
        <xdr:cNvPr id="47" name="Graphic 46" descr="Play with solid fill">
          <a:extLst>
            <a:ext uri="{FF2B5EF4-FFF2-40B4-BE49-F238E27FC236}">
              <a16:creationId xmlns:a16="http://schemas.microsoft.com/office/drawing/2014/main" id="{40E1275C-7D0F-44FC-8D90-8C846E7D59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486775" y="76200"/>
          <a:ext cx="365760" cy="365760"/>
        </a:xfrm>
        <a:prstGeom prst="rect">
          <a:avLst/>
        </a:prstGeom>
      </xdr:spPr>
    </xdr:pic>
    <xdr:clientData/>
  </xdr:twoCellAnchor>
  <xdr:twoCellAnchor editAs="oneCell">
    <xdr:from>
      <xdr:col>5</xdr:col>
      <xdr:colOff>969150</xdr:colOff>
      <xdr:row>0</xdr:row>
      <xdr:rowOff>140475</xdr:rowOff>
    </xdr:from>
    <xdr:to>
      <xdr:col>6</xdr:col>
      <xdr:colOff>163335</xdr:colOff>
      <xdr:row>0</xdr:row>
      <xdr:rowOff>506235</xdr:rowOff>
    </xdr:to>
    <xdr:pic>
      <xdr:nvPicPr>
        <xdr:cNvPr id="51" name="Graphic 50" descr="Skateboard with solid fill">
          <a:extLst>
            <a:ext uri="{FF2B5EF4-FFF2-40B4-BE49-F238E27FC236}">
              <a16:creationId xmlns:a16="http://schemas.microsoft.com/office/drawing/2014/main" id="{F2EB0E0E-C83C-4C69-9A0A-53F934121BF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41175" y="140475"/>
          <a:ext cx="365760" cy="365760"/>
        </a:xfrm>
        <a:prstGeom prst="rect">
          <a:avLst/>
        </a:prstGeom>
      </xdr:spPr>
    </xdr:pic>
    <xdr:clientData/>
  </xdr:twoCellAnchor>
  <xdr:twoCellAnchor editAs="oneCell">
    <xdr:from>
      <xdr:col>10</xdr:col>
      <xdr:colOff>128550</xdr:colOff>
      <xdr:row>0</xdr:row>
      <xdr:rowOff>61875</xdr:rowOff>
    </xdr:from>
    <xdr:to>
      <xdr:col>10</xdr:col>
      <xdr:colOff>494310</xdr:colOff>
      <xdr:row>0</xdr:row>
      <xdr:rowOff>427635</xdr:rowOff>
    </xdr:to>
    <xdr:pic>
      <xdr:nvPicPr>
        <xdr:cNvPr id="53" name="Graphic 52" descr="Sunrise with solid fill">
          <a:extLst>
            <a:ext uri="{FF2B5EF4-FFF2-40B4-BE49-F238E27FC236}">
              <a16:creationId xmlns:a16="http://schemas.microsoft.com/office/drawing/2014/main" id="{13422038-1017-7BA2-7743-AF8130EF71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10825" y="61875"/>
          <a:ext cx="365760" cy="365760"/>
        </a:xfrm>
        <a:prstGeom prst="rect">
          <a:avLst/>
        </a:prstGeom>
      </xdr:spPr>
    </xdr:pic>
    <xdr:clientData/>
  </xdr:twoCellAnchor>
  <xdr:twoCellAnchor editAs="oneCell">
    <xdr:from>
      <xdr:col>7</xdr:col>
      <xdr:colOff>402375</xdr:colOff>
      <xdr:row>0</xdr:row>
      <xdr:rowOff>69000</xdr:rowOff>
    </xdr:from>
    <xdr:to>
      <xdr:col>7</xdr:col>
      <xdr:colOff>768135</xdr:colOff>
      <xdr:row>0</xdr:row>
      <xdr:rowOff>434760</xdr:rowOff>
    </xdr:to>
    <xdr:pic>
      <xdr:nvPicPr>
        <xdr:cNvPr id="55" name="Graphic 54" descr="Building Brick Wall with solid fill">
          <a:extLst>
            <a:ext uri="{FF2B5EF4-FFF2-40B4-BE49-F238E27FC236}">
              <a16:creationId xmlns:a16="http://schemas.microsoft.com/office/drawing/2014/main" id="{9985742D-AC4E-FCEC-4CA0-4DA9E8715C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84175" y="69000"/>
          <a:ext cx="365760" cy="365760"/>
        </a:xfrm>
        <a:prstGeom prst="rect">
          <a:avLst/>
        </a:prstGeom>
      </xdr:spPr>
    </xdr:pic>
    <xdr:clientData/>
  </xdr:twoCellAnchor>
  <xdr:twoCellAnchor editAs="oneCell">
    <xdr:from>
      <xdr:col>0</xdr:col>
      <xdr:colOff>333375</xdr:colOff>
      <xdr:row>0</xdr:row>
      <xdr:rowOff>95250</xdr:rowOff>
    </xdr:from>
    <xdr:to>
      <xdr:col>1</xdr:col>
      <xdr:colOff>402717</xdr:colOff>
      <xdr:row>0</xdr:row>
      <xdr:rowOff>945642</xdr:rowOff>
    </xdr:to>
    <xdr:pic>
      <xdr:nvPicPr>
        <xdr:cNvPr id="57" name="Graphic 56" descr="Research with solid fill">
          <a:extLst>
            <a:ext uri="{FF2B5EF4-FFF2-40B4-BE49-F238E27FC236}">
              <a16:creationId xmlns:a16="http://schemas.microsoft.com/office/drawing/2014/main" id="{6C30545C-CEC5-E55D-C39C-DC9DAC14D65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3375" y="95250"/>
          <a:ext cx="850392" cy="850392"/>
        </a:xfrm>
        <a:prstGeom prst="rect">
          <a:avLst/>
        </a:prstGeom>
      </xdr:spPr>
    </xdr:pic>
    <xdr:clientData/>
  </xdr:twoCellAnchor>
  <xdr:twoCellAnchor editAs="oneCell">
    <xdr:from>
      <xdr:col>4</xdr:col>
      <xdr:colOff>623850</xdr:colOff>
      <xdr:row>0</xdr:row>
      <xdr:rowOff>147600</xdr:rowOff>
    </xdr:from>
    <xdr:to>
      <xdr:col>5</xdr:col>
      <xdr:colOff>151410</xdr:colOff>
      <xdr:row>0</xdr:row>
      <xdr:rowOff>513360</xdr:rowOff>
    </xdr:to>
    <xdr:pic>
      <xdr:nvPicPr>
        <xdr:cNvPr id="61" name="Graphic 60" descr="Clipboard All Crosses with solid fill">
          <a:extLst>
            <a:ext uri="{FF2B5EF4-FFF2-40B4-BE49-F238E27FC236}">
              <a16:creationId xmlns:a16="http://schemas.microsoft.com/office/drawing/2014/main" id="{82660E60-F2C7-EB19-5162-1A2F438360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557675" y="147600"/>
          <a:ext cx="365760" cy="365760"/>
        </a:xfrm>
        <a:prstGeom prst="rect">
          <a:avLst/>
        </a:prstGeom>
      </xdr:spPr>
    </xdr:pic>
    <xdr:clientData/>
  </xdr:twoCellAnchor>
  <xdr:twoCellAnchor editAs="oneCell">
    <xdr:from>
      <xdr:col>10</xdr:col>
      <xdr:colOff>1285875</xdr:colOff>
      <xdr:row>0</xdr:row>
      <xdr:rowOff>123825</xdr:rowOff>
    </xdr:from>
    <xdr:to>
      <xdr:col>10</xdr:col>
      <xdr:colOff>1651635</xdr:colOff>
      <xdr:row>0</xdr:row>
      <xdr:rowOff>489585</xdr:rowOff>
    </xdr:to>
    <xdr:pic>
      <xdr:nvPicPr>
        <xdr:cNvPr id="63" name="Graphic 62" descr="Thumbs Down with solid fill">
          <a:extLst>
            <a:ext uri="{FF2B5EF4-FFF2-40B4-BE49-F238E27FC236}">
              <a16:creationId xmlns:a16="http://schemas.microsoft.com/office/drawing/2014/main" id="{7E5B9617-707F-EC01-966E-9091033303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868150" y="123825"/>
          <a:ext cx="365760" cy="365760"/>
        </a:xfrm>
        <a:prstGeom prst="rect">
          <a:avLst/>
        </a:prstGeom>
      </xdr:spPr>
    </xdr:pic>
    <xdr:clientData/>
  </xdr:twoCellAnchor>
  <xdr:twoCellAnchor>
    <xdr:from>
      <xdr:col>0</xdr:col>
      <xdr:colOff>95250</xdr:colOff>
      <xdr:row>8</xdr:row>
      <xdr:rowOff>123825</xdr:rowOff>
    </xdr:from>
    <xdr:to>
      <xdr:col>4</xdr:col>
      <xdr:colOff>678561</xdr:colOff>
      <xdr:row>29</xdr:row>
      <xdr:rowOff>155829</xdr:rowOff>
    </xdr:to>
    <xdr:graphicFrame macro="">
      <xdr:nvGraphicFramePr>
        <xdr:cNvPr id="64" name="Chart 63">
          <a:extLst>
            <a:ext uri="{FF2B5EF4-FFF2-40B4-BE49-F238E27FC236}">
              <a16:creationId xmlns:a16="http://schemas.microsoft.com/office/drawing/2014/main" id="{E37F89AF-B209-4A60-AA85-18D2F8BB9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733425</xdr:colOff>
      <xdr:row>15</xdr:row>
      <xdr:rowOff>161925</xdr:rowOff>
    </xdr:from>
    <xdr:to>
      <xdr:col>9</xdr:col>
      <xdr:colOff>1128522</xdr:colOff>
      <xdr:row>29</xdr:row>
      <xdr:rowOff>146685</xdr:rowOff>
    </xdr:to>
    <xdr:graphicFrame macro="">
      <xdr:nvGraphicFramePr>
        <xdr:cNvPr id="65" name="Chart 64" descr="Chart type: Clustered Bar. 'Requirement quantity' by 'WO Revision'&#10;&#10;Description automatically generated">
          <a:extLst>
            <a:ext uri="{FF2B5EF4-FFF2-40B4-BE49-F238E27FC236}">
              <a16:creationId xmlns:a16="http://schemas.microsoft.com/office/drawing/2014/main" id="{68EA48E4-3C26-4675-AAAF-0D221D4A2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1209675</xdr:colOff>
      <xdr:row>1</xdr:row>
      <xdr:rowOff>104775</xdr:rowOff>
    </xdr:from>
    <xdr:to>
      <xdr:col>13</xdr:col>
      <xdr:colOff>0</xdr:colOff>
      <xdr:row>14</xdr:row>
      <xdr:rowOff>96774</xdr:rowOff>
    </xdr:to>
    <xdr:graphicFrame macro="">
      <xdr:nvGraphicFramePr>
        <xdr:cNvPr id="66" name="Chart 65" descr="Chart type: Doughnut. 'WO Status': Released accounts for the majority of 'Requirement quantity'.&#10;&#10;Description automatically generated">
          <a:extLst>
            <a:ext uri="{FF2B5EF4-FFF2-40B4-BE49-F238E27FC236}">
              <a16:creationId xmlns:a16="http://schemas.microsoft.com/office/drawing/2014/main" id="{487814EC-1E02-46BB-8A9C-1499525E8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3</xdr:col>
      <xdr:colOff>495299</xdr:colOff>
      <xdr:row>1</xdr:row>
      <xdr:rowOff>95251</xdr:rowOff>
    </xdr:from>
    <xdr:to>
      <xdr:col>4</xdr:col>
      <xdr:colOff>676274</xdr:colOff>
      <xdr:row>8</xdr:row>
      <xdr:rowOff>38100</xdr:rowOff>
    </xdr:to>
    <mc:AlternateContent xmlns:mc="http://schemas.openxmlformats.org/markup-compatibility/2006" xmlns:a14="http://schemas.microsoft.com/office/drawing/2010/main">
      <mc:Choice Requires="a14">
        <xdr:graphicFrame macro="">
          <xdr:nvGraphicFramePr>
            <xdr:cNvPr id="67" name="WO Status 1">
              <a:extLst>
                <a:ext uri="{FF2B5EF4-FFF2-40B4-BE49-F238E27FC236}">
                  <a16:creationId xmlns:a16="http://schemas.microsoft.com/office/drawing/2014/main" id="{0270321F-C13F-44FA-8383-F777C135D018}"/>
                </a:ext>
              </a:extLst>
            </xdr:cNvPr>
            <xdr:cNvGraphicFramePr/>
          </xdr:nvGraphicFramePr>
          <xdr:xfrm>
            <a:off x="0" y="0"/>
            <a:ext cx="0" cy="0"/>
          </xdr:xfrm>
          <a:graphic>
            <a:graphicData uri="http://schemas.microsoft.com/office/drawing/2010/slicer">
              <sle:slicer xmlns:sle="http://schemas.microsoft.com/office/drawing/2010/slicer" name="WO Status 1"/>
            </a:graphicData>
          </a:graphic>
        </xdr:graphicFrame>
      </mc:Choice>
      <mc:Fallback xmlns="">
        <xdr:sp macro="" textlink="">
          <xdr:nvSpPr>
            <xdr:cNvPr id="0" name=""/>
            <xdr:cNvSpPr>
              <a:spLocks noTextEdit="1"/>
            </xdr:cNvSpPr>
          </xdr:nvSpPr>
          <xdr:spPr>
            <a:xfrm>
              <a:off x="3305174" y="1095376"/>
              <a:ext cx="1304925" cy="1285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600075</xdr:colOff>
      <xdr:row>1</xdr:row>
      <xdr:rowOff>95250</xdr:rowOff>
    </xdr:from>
    <xdr:to>
      <xdr:col>3</xdr:col>
      <xdr:colOff>400050</xdr:colOff>
      <xdr:row>8</xdr:row>
      <xdr:rowOff>41529</xdr:rowOff>
    </xdr:to>
    <mc:AlternateContent xmlns:mc="http://schemas.openxmlformats.org/markup-compatibility/2006" xmlns:a14="http://schemas.microsoft.com/office/drawing/2010/main">
      <mc:Choice Requires="a14">
        <xdr:graphicFrame macro="">
          <xdr:nvGraphicFramePr>
            <xdr:cNvPr id="68" name="Alert / Exception">
              <a:extLst>
                <a:ext uri="{FF2B5EF4-FFF2-40B4-BE49-F238E27FC236}">
                  <a16:creationId xmlns:a16="http://schemas.microsoft.com/office/drawing/2014/main" id="{64CD52EB-A4CD-423F-8970-A4605FC83920}"/>
                </a:ext>
              </a:extLst>
            </xdr:cNvPr>
            <xdr:cNvGraphicFramePr/>
          </xdr:nvGraphicFramePr>
          <xdr:xfrm>
            <a:off x="0" y="0"/>
            <a:ext cx="0" cy="0"/>
          </xdr:xfrm>
          <a:graphic>
            <a:graphicData uri="http://schemas.microsoft.com/office/drawing/2010/slicer">
              <sle:slicer xmlns:sle="http://schemas.microsoft.com/office/drawing/2010/slicer" name="Alert / Exception"/>
            </a:graphicData>
          </a:graphic>
        </xdr:graphicFrame>
      </mc:Choice>
      <mc:Fallback xmlns="">
        <xdr:sp macro="" textlink="">
          <xdr:nvSpPr>
            <xdr:cNvPr id="0" name=""/>
            <xdr:cNvSpPr>
              <a:spLocks noTextEdit="1"/>
            </xdr:cNvSpPr>
          </xdr:nvSpPr>
          <xdr:spPr>
            <a:xfrm>
              <a:off x="1381125" y="1095375"/>
              <a:ext cx="1828800"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xdr:row>
      <xdr:rowOff>95250</xdr:rowOff>
    </xdr:from>
    <xdr:to>
      <xdr:col>1</xdr:col>
      <xdr:colOff>514349</xdr:colOff>
      <xdr:row>8</xdr:row>
      <xdr:rowOff>41529</xdr:rowOff>
    </xdr:to>
    <mc:AlternateContent xmlns:mc="http://schemas.openxmlformats.org/markup-compatibility/2006" xmlns:a14="http://schemas.microsoft.com/office/drawing/2010/main">
      <mc:Choice Requires="a14">
        <xdr:graphicFrame macro="">
          <xdr:nvGraphicFramePr>
            <xdr:cNvPr id="69" name="Req Priority for Material/Component">
              <a:extLst>
                <a:ext uri="{FF2B5EF4-FFF2-40B4-BE49-F238E27FC236}">
                  <a16:creationId xmlns:a16="http://schemas.microsoft.com/office/drawing/2014/main" id="{9C6C2EED-69C2-4A62-B596-81709F620C2F}"/>
                </a:ext>
              </a:extLst>
            </xdr:cNvPr>
            <xdr:cNvGraphicFramePr/>
          </xdr:nvGraphicFramePr>
          <xdr:xfrm>
            <a:off x="0" y="0"/>
            <a:ext cx="0" cy="0"/>
          </xdr:xfrm>
          <a:graphic>
            <a:graphicData uri="http://schemas.microsoft.com/office/drawing/2010/slicer">
              <sle:slicer xmlns:sle="http://schemas.microsoft.com/office/drawing/2010/slicer" name="Req Priority for Material/Component"/>
            </a:graphicData>
          </a:graphic>
        </xdr:graphicFrame>
      </mc:Choice>
      <mc:Fallback xmlns="">
        <xdr:sp macro="" textlink="">
          <xdr:nvSpPr>
            <xdr:cNvPr id="0" name=""/>
            <xdr:cNvSpPr>
              <a:spLocks noTextEdit="1"/>
            </xdr:cNvSpPr>
          </xdr:nvSpPr>
          <xdr:spPr>
            <a:xfrm>
              <a:off x="9524" y="1095375"/>
              <a:ext cx="1285875"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733425</xdr:colOff>
      <xdr:row>1</xdr:row>
      <xdr:rowOff>114300</xdr:rowOff>
    </xdr:from>
    <xdr:to>
      <xdr:col>9</xdr:col>
      <xdr:colOff>1137666</xdr:colOff>
      <xdr:row>15</xdr:row>
      <xdr:rowOff>107823</xdr:rowOff>
    </xdr:to>
    <xdr:graphicFrame macro="">
      <xdr:nvGraphicFramePr>
        <xdr:cNvPr id="70" name="Chart 69" descr="Chart type: Clustered Bar. 'ReservationItem' by 'Req Priority for Material/Component' and 'WO Status'&#10;&#10;Description automatically generated">
          <a:extLst>
            <a:ext uri="{FF2B5EF4-FFF2-40B4-BE49-F238E27FC236}">
              <a16:creationId xmlns:a16="http://schemas.microsoft.com/office/drawing/2014/main" id="{AB41249F-9995-4ECC-AA42-31C65A5D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114300</xdr:colOff>
      <xdr:row>0</xdr:row>
      <xdr:rowOff>133350</xdr:rowOff>
    </xdr:from>
    <xdr:to>
      <xdr:col>11</xdr:col>
      <xdr:colOff>480060</xdr:colOff>
      <xdr:row>0</xdr:row>
      <xdr:rowOff>499110</xdr:rowOff>
    </xdr:to>
    <xdr:pic>
      <xdr:nvPicPr>
        <xdr:cNvPr id="71" name="Graphic 70" descr="Monthly calendar with solid fill">
          <a:extLst>
            <a:ext uri="{FF2B5EF4-FFF2-40B4-BE49-F238E27FC236}">
              <a16:creationId xmlns:a16="http://schemas.microsoft.com/office/drawing/2014/main" id="{8AE1583C-D373-4044-A3BA-4FD719D6C8F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887325" y="13335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518</xdr:row>
      <xdr:rowOff>104775</xdr:rowOff>
    </xdr:from>
    <xdr:to>
      <xdr:col>6</xdr:col>
      <xdr:colOff>458539</xdr:colOff>
      <xdr:row>522</xdr:row>
      <xdr:rowOff>57244</xdr:rowOff>
    </xdr:to>
    <xdr:pic>
      <xdr:nvPicPr>
        <xdr:cNvPr id="2" name="Picture 1">
          <a:extLst>
            <a:ext uri="{FF2B5EF4-FFF2-40B4-BE49-F238E27FC236}">
              <a16:creationId xmlns:a16="http://schemas.microsoft.com/office/drawing/2014/main" id="{9AD85884-A753-EA5F-0782-57304725C3A1}"/>
            </a:ext>
          </a:extLst>
        </xdr:cNvPr>
        <xdr:cNvPicPr>
          <a:picLocks noChangeAspect="1"/>
        </xdr:cNvPicPr>
      </xdr:nvPicPr>
      <xdr:blipFill>
        <a:blip xmlns:r="http://schemas.openxmlformats.org/officeDocument/2006/relationships" r:embed="rId1"/>
        <a:stretch>
          <a:fillRect/>
        </a:stretch>
      </xdr:blipFill>
      <xdr:spPr>
        <a:xfrm>
          <a:off x="0" y="4333875"/>
          <a:ext cx="9593014" cy="6763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uma728/Desktop/excel_personal_budg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shboard%20-%20GWA%20Common%202024%20MSRx.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right"/>
      <sheetName val="🧩 Categories"/>
      <sheetName val="🎯 Budget"/>
      <sheetName val="🏦 Transactions"/>
      <sheetName val="📊 Report"/>
      <sheetName val="🧮 Analysis"/>
      <sheetName val="💰 Savings"/>
      <sheetName val="Nov Data"/>
      <sheetName val="More Resources"/>
      <sheetName val="excel_personal_budge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Analysis"/>
      <sheetName val="Working"/>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0902778" createdVersion="8" refreshedVersion="8" minRefreshableVersion="3" recordCount="872" xr:uid="{0C0CBC50-C0A5-43C8-9A10-281660A2A4F0}">
  <cacheSource type="worksheet">
    <worksheetSource name="KGP"/>
  </cacheSource>
  <cacheFields count="102">
    <cacheField name="WO Revision" numFmtId="0">
      <sharedItems count="18">
        <s v="24OKCM19"/>
        <s v="24OKCM16"/>
        <s v="24OKCM13"/>
        <s v="24OKCO16"/>
        <s v="24OKCO13"/>
        <s v="24OKCO19"/>
        <s v="24OKCM10" u="1"/>
        <s v="24OKCO10" u="1"/>
        <s v="24SDLN5" u="1"/>
        <s v="24SDFR2" u="1"/>
        <s v="24SDFLR" u="1"/>
        <s v="24SDGT7" u="1"/>
        <s v="24SDGT8" u="1"/>
        <s v="24SDGT10" u="1"/>
        <s v="24SDGT9" u="1"/>
        <s v="24SDLN3" u="1"/>
        <s v="24SDLN2C" u="1"/>
        <s v="24SDFR1" u="1"/>
      </sharedItems>
    </cacheField>
    <cacheField name="Alert / Exception" numFmtId="0">
      <sharedItems containsBlank="1" count="19">
        <s v="No Issue identified"/>
        <m/>
        <s v="Supply too early, consider delaying"/>
        <s v="WO item has not been released yet"/>
        <s v="PO Received; vendor delivered late"/>
        <s v="Planned delivery after Reqmt Date"/>
        <s v="Vendor del date will not meet planned Work-packing"/>
        <s v="Voyage arrived: too late to meet planned Reqmt Dat"/>
        <s v="Issue detected, please check message in derivation"/>
        <s v="Vendor Not able to deliver on-time"/>
        <s v="PR due for release"/>
        <s v="Shipped qty below requirement qty"/>
        <s v="Del to Maintenance after Reqmt Date"/>
        <s v="STO orchestrated with unrealistic delivery date" u="1"/>
        <s v="Material too late to GI to WO (consumption)" u="1"/>
        <s v="Vendor Delivery will not be on time for staging" u="1"/>
        <s v="Planned Delivery too late" u="1"/>
        <s v="PR(item) not released on-time" u="1"/>
        <s v="PR(item) due for release" u="1"/>
      </sharedItems>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ount="17">
        <d v="2023-12-30T00:00:00"/>
        <d v="2024-01-26T00:00:00"/>
        <d v="2024-02-02T00:00:00"/>
        <d v="2024-02-07T00:00:00"/>
        <d v="2024-02-09T00:00:00"/>
        <d v="2024-03-05T00:00:00"/>
        <d v="2024-03-27T00:00:00"/>
        <d v="2024-01-11T00:00:00"/>
        <d v="2024-02-27T00:00:00" u="1"/>
        <d v="2024-01-10T00:00:00" u="1"/>
        <d v="2023-12-31T00:00:00" u="1"/>
        <d v="2024-01-31T00:00:00" u="1"/>
        <d v="2024-01-30T00:00:00" u="1"/>
        <d v="2024-02-06T00:00:00" u="1"/>
        <d v="2024-01-25T00:00:00" u="1"/>
        <d v="2024-01-24T00:00:00" u="1"/>
        <d v="2024-01-23T00:00:00" u="1"/>
      </sharedItems>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acheField>
    <cacheField name="WO Priority" numFmtId="0">
      <sharedItems containsNonDate="0" containsString="0" containsBlank="1"/>
    </cacheField>
    <cacheField name="WO number" numFmtId="0">
      <sharedItems count="811">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200079398" u="1"/>
        <s v="100032673" u="1"/>
        <s v="100032676" u="1"/>
        <s v="100044203" u="1"/>
        <s v="100043807" u="1"/>
        <s v="200091505" u="1"/>
        <s v="200089807" u="1"/>
        <s v="600001530" u="1"/>
        <s v="100039501" u="1"/>
        <s v="200090880" u="1"/>
        <s v="100032672" u="1"/>
        <s v="200090883" u="1"/>
        <s v="100032675" u="1"/>
        <s v="100037613" u="1"/>
        <s v="100032678" u="1"/>
        <s v="100045781" u="1"/>
        <s v="200089806" u="1"/>
        <s v="600001792" u="1"/>
        <s v="100039735" u="1"/>
        <s v="100032671" u="1"/>
        <s v="200090882" u="1"/>
        <s v="100032674" u="1"/>
        <s v="100032677" u="1"/>
        <s v="100046727" u="1"/>
        <s v="200089758" u="1"/>
        <s v="100048154" u="1"/>
      </sharedItems>
    </cacheField>
    <cacheField name="BOM item number" numFmtId="0">
      <sharedItems containsBlank="1"/>
    </cacheField>
    <cacheField name="WO Description" numFmtId="0">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acheField>
    <cacheField name="Planned Deliver Time (in days) (PR)" numFmtId="1">
      <sharedItems containsSemiMixedTypes="0" containsString="0" containsNumber="1" containsInteger="1" minValue="0" maxValue="240"/>
    </cacheField>
    <cacheField name="Supply status" numFmtId="0">
      <sharedItems containsBlank="1" count="30">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Workpack awaiting Shipment @AA02"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acheField>
    <cacheField name="Vendor PO2" numFmtId="0">
      <sharedItems containsBlank="1"/>
    </cacheField>
    <cacheField name="PO Material Status" numFmtId="0">
      <sharedItems/>
    </cacheField>
    <cacheField name="Delivery date (PO)2" numFmtId="14">
      <sharedItems containsSemiMixedTypes="0" containsNonDate="0" containsDate="1" containsString="0" minDate="1899-12-30T00:00:00" maxDate="2024-01-16T00:00:00"/>
    </cacheField>
    <cacheField name="Material Category" numFmtId="0">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1514924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1944448" createdVersion="8" refreshedVersion="8" minRefreshableVersion="3" recordCount="872" xr:uid="{13673237-A011-4A62-AB9C-E44B9B633C0D}">
  <cacheSource type="worksheet">
    <worksheetSource name="KGP"/>
  </cacheSource>
  <cacheFields count="102">
    <cacheField name="WO Revision" numFmtId="0">
      <sharedItems count="24">
        <s v="24OKCM19"/>
        <s v="24OKCM16"/>
        <s v="24OKCM13"/>
        <s v="24OKCO16"/>
        <s v="24OKCO13"/>
        <s v="24OKCO19"/>
        <s v="24OKCM10" u="1"/>
        <s v="24OKCO10" u="1"/>
        <s v="24SDLN5" u="1"/>
        <s v="24SDFR2" u="1"/>
        <s v="24SDFLR" u="1"/>
        <s v="24SDGT7" u="1"/>
        <s v="24SDGT8" u="1"/>
        <s v="24SDGT10" u="1"/>
        <s v="24SDGT9" u="1"/>
        <s v="24SDLN3" u="1"/>
        <s v="24SDLN2C" u="1"/>
        <s v="24SD4401" u="1"/>
        <s v="24SDTOT2" u="1"/>
        <s v="24SD3411" u="1"/>
        <s v="24SDTOT1" u="1"/>
        <s v="24SDFR3" u="1"/>
        <s v="24SD3410" u="1"/>
        <s v="24SD4403" u="1"/>
      </sharedItems>
    </cacheField>
    <cacheField name="Alert / Exception" numFmtId="0">
      <sharedItems containsBlank="1"/>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ount="19">
        <s v="MECH"/>
        <s v="INLEC"/>
        <s v="REFURB"/>
        <s v="PAINT"/>
        <s v="HVAC"/>
        <s v="COMMS"/>
        <s v="CRANE"/>
        <s v="INSP"/>
        <s v="ENG05"/>
        <s v="OPS"/>
        <s v="FAEN"/>
        <s v="MAMA"/>
        <s v="SERV" u="1"/>
        <s v="VALVE" u="1"/>
        <s v="ROTAT" u="1"/>
        <s v="WORK" u="1"/>
        <s v="NOMAINT" u="1"/>
        <s v="QMI" u="1"/>
        <s v="ROTAT01" u="1"/>
      </sharedItems>
    </cacheField>
    <cacheField name="WO Priority" numFmtId="0">
      <sharedItems containsNonDate="0" containsString="0" containsBlank="1"/>
    </cacheField>
    <cacheField name="WO number" numFmtId="0">
      <sharedItems count="787">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100037613" u="1"/>
        <s v="100046727" u="1"/>
      </sharedItems>
    </cacheField>
    <cacheField name="BOM item number" numFmtId="0">
      <sharedItems containsBlank="1"/>
    </cacheField>
    <cacheField name="WO Description" numFmtId="0">
      <sharedItems count="828">
        <s v="CALIBRATE RV ROTABLE (200063469)"/>
        <s v="4Y RECERTIFY PSV DISPOSABLE (200063635)"/>
        <s v="4Y F21 RECERTIFY SC PSV DISPOSABLE (200083363)"/>
        <s v="4Y F21 RECERTIFY SC PSV DISPOSABLE (200083364)"/>
        <s v="Repl N2 Backup Cyl &amp; Reg Fittings MOC (100033044)"/>
        <s v="Repl Swivel HPU Bursting Disc &amp; Bladder (100033628)"/>
        <s v="CLASS Replace ODME solenoid - V12 (100033657)"/>
        <s v="FP8 MOC Install EGC2 Motor Bearing Press (100036757)"/>
        <s v="E/R - Replace Spool HVAC CSW1 CDR-30357 (100037132)"/>
        <s v="Replace GT2 Lube Oil (100037577)"/>
        <s v="6M P05 INSP/LUBE OF TURRET SWIVEL UNITS (200083040)"/>
        <s v="Replace TSAIR#3 Oil level gauge (100031824)"/>
        <s v="Replace Hose GT1 Drain Hose (100031885)"/>
        <s v="Invstigate EDG1 Cooling System (100032076)"/>
        <s v="FP8 Repl FGC Duplex Studs MOC-117600 (100032131)"/>
        <s v="FP8 Repl EGC2 Duplex Studs MOC-117600 (100032133)"/>
        <s v="FP8 Repl LGC1 Duplex Studs MOC-117600 (100032134)"/>
        <s v="CLASS 4PCOT Install New Earth Bosses (100032477)"/>
        <s v="072 - Apply Cladding Sealant TEG Reboilr (100032520)"/>
        <s v="Repl TEG Transmitter 05LT130112 (100032535)"/>
        <s v="Replace HP Switch LER HVAC-A (100032702)"/>
        <s v="Replace Vlv FG Scrub Vessel MV441022 (100032996)"/>
        <s v="CLASS Repl Bilge P/p X/ver Vlv MV643405 (100033093)"/>
        <s v="Replace AFT Crane Aviation Lights MOC (100033135)"/>
        <s v="FRC - CLASS - Replace Grating (100033230)"/>
        <s v="Replace Hinge &amp; Lock Vlv Deck Box #2 (100033231)"/>
        <s v="Replace PCB - ER Column Light (100033247)"/>
        <s v="Replace EM Light Batteries MOD12 (9off) (100033739)"/>
        <s v="Repl EM Batteries MOD3 (6off) (100033781)"/>
        <s v="Repl EM Light Batteries MOD13 (4off) (100033782)"/>
        <s v="Replace EM Light Batteries MOD11 (5off) (100033783)"/>
        <s v="Replace EM &amp; Exit Light Batteries LER (6 (100033784)"/>
        <s v="Replace LT400302B3605 Battery MOD8 (100033785)"/>
        <s v="Replace EM LT400302R0110 Batt Battery RM (100033786)"/>
        <s v="Replace 20x CCR ICSS montiors (100033799)"/>
        <s v="Repl MOD6 G/Tray &amp; EM Light Bat (2off) (100033880)"/>
        <s v="Repl EM Light Batteries &amp; Diffuser MOD5 (100033881)"/>
        <s v="Replace Gasket EGC2 LO Cooler TCV (100034052)"/>
        <s v="Inspect EGC2 Discharge Cooler TCV042574 (100034055)"/>
        <s v="CLASS Repl FWD FWP Inject&amp;Turb/C After/C (100034084)"/>
        <s v="Replace scupper strainer mesh with SS (100034141)"/>
        <s v="Replace AFT FWP Turbos (100034344)"/>
        <s v="ENG - CLASS - Repair IG Fresh Air Inlets (100034411)"/>
        <s v="Replace LGC1 Seal Sys Vlv HV043018 (100034425)"/>
        <s v="CLASS Repl Steam Drain Vlv Stripping Pp (100034735)"/>
        <s v="Install SWLP B (100034857)"/>
        <s v="Replace FWG 1&amp;2 S/Water Outlet Vlvs (100034863)"/>
        <s v="Install GT3 HDF Seals &amp; Bolts (100034866)"/>
        <s v="Install GT4 HDF Seals &amp; Bolts (100034867)"/>
        <s v="Inst EGC2 Int/Strain Vac Break MOC116295 (100034901)"/>
        <s v="Inst EGC2 Disch/Strain VacBreakMOC116295 (100034902)"/>
        <s v="Upgrade GT1 I/O Modules (100035477)"/>
        <s v="Upgrade GT3 I/O Modules (100035479)"/>
        <s v="Upgrade GT4 I/O Modules (100035560)"/>
        <s v="Install GT1 Shield Blank Ex-Bellows MOC (100035706)"/>
        <s v="Replace TX Fresh/W Chiller (100035867)"/>
        <s v="HSE10 Install Accom Bag Store Shelves (100036033)"/>
        <s v="GT1 Repair leaks main tank &amp; return line (100036218)"/>
        <s v="&quot;Replace Stbd PA input station, no chime (100036320)"/>
        <s v="Replace C/Medium Vlv 05MV460015 (100036830)"/>
        <s v="Replace Portable nav light - replace (100036926)"/>
        <s v="Replace Aft FWP Transmitter Manifold (100037134)"/>
        <s v="POOP - CDR-30137 - Blst &amp; Pnt Emrgcy Gen (100037136)"/>
        <s v="MOD7 - HSE10 Replace Light Support T1018 (100037219)"/>
        <s v="Bosun - CLASS - Repl Port Filter Housing (100037513)"/>
        <s v="MOD7 - Repl Spool CG-5130339 CDR-29137 (100037555)"/>
        <s v="Repl Light Fitting MOD7 Cargo/D Port/S (100037559)"/>
        <s v="Install new GT2 Eng - Blade Failure (100037574)"/>
        <s v="MID Install secondary ret to nav lights (100037641)"/>
        <s v="CLASS Repl 4SWBT Draft Gauge Vlv (100037795)"/>
        <s v="CT2 - CLASS - Coating 2SCOT AN006 Pittng (100037796)"/>
        <s v="OR - HSE10 Install Shelves T1054 (100037863)"/>
        <s v="MOD7 - HSE10 Install Bump Protect T1024 (100037864)"/>
        <s v="D/W - HSE10 Install Handrail Supp T1011 (100037865)"/>
        <s v="MIDSHIP LAYDOWN -HSE10 Install Gate TEGR (100037866)"/>
        <s v="ER - Repl Spool Steam Sys CDR-28781 (100038113)"/>
        <s v="E/R - Repl Spool Steam Cond CDR-28783 (100038184)"/>
        <s v="Repl Motor &amp; Align FGC Condensate Pp-B (100038290)"/>
        <s v="Replace Motor FGC Condensate Pp-A (100038291)"/>
        <s v="Paint hot bolt LGC1 flame arrestor bolts (100038587)"/>
        <s v="Overhaul P/Water Pp (100038602)"/>
        <s v="Repl. Monoflanges SS Fitng to CS Flange (100038738)"/>
        <s v="Replace HPU level sight glass (100038739)"/>
        <s v="MOC110643 LGC1 Upgrade ASV Act Stem (100038806)"/>
        <s v="MOC110643 EGC2 Upgrade ASV Act Stem (100038807)"/>
        <s v="CT2 - 2WBT STBD FWD Ramp Blast &amp; Replace (100038880)"/>
        <s v="CT4 - 4WBT PORT AFT Ramp Blast &amp; Replace (100038883)"/>
        <s v="CT2 - 2COT PORT X-Over Ramp Blst&amp;Replace (100038887)"/>
        <s v="CT2 - 2COT STBD X-Over Ramp Blst&amp;Replace (100038888)"/>
        <s v="CT4 - 4WBT PORT FWD Ramp Blast &amp; Replace (100038890)"/>
        <s v="CT5 - 5COT PORT X-Over Ramp Blst&amp;Replace (100038891)"/>
        <s v="RTM - Refurbish Gas Detector Brackets (100038989)"/>
        <s v="Paint Prod/W Pump-B Base (100039000)"/>
        <s v="ER - Repl Spool LP Steam Sys CDR-28782 (100039045)"/>
        <s v="E/R - Repl 3x LP Steam Spools CDR-27187 (100039046)"/>
        <s v="Replace GT1 external exhaust bellows (100039544)"/>
        <s v="CLASS Replace ER Draft Gauge Vlv Potenti (100039936)"/>
        <s v="Replace SAS Vessel 04BDV621081 (100040126)"/>
        <s v="Replace GMDSS HF TX Antenna (100040734)"/>
        <s v="Replace GMDSS HF RX Antenna (100040735)"/>
        <s v="RA - HSE10 Install Bracket &amp; Cable Tray (100040991)"/>
        <s v="D - Replace EGC2 PDT Isol Valves (100043119)"/>
        <s v="FP8 Replace 5x EGC2 Monoflanges (100044230)"/>
        <s v="&quot;Replace monoflange @ 05MV042441, EGC2&quot; (100046259)"/>
        <s v="Replace magnetic compass lamp holder (100072233)"/>
        <s v="Re-inspect Wrap COT4P CDR-17778 (100072584)"/>
        <s v="Replace MDO B purifier water hose (100072801)"/>
        <s v="GT1 Install Terminal Covers (100072934)"/>
        <s v="Install Monitoring SWLP-B MoC (100074097)"/>
        <s v="Replace Linear Winch HPU Impulse Lines (100075531)"/>
        <s v="3W BIOCIDE DOSING OF COOLING MEDIUM (200056909)"/>
        <s v="3W BIOCIDE DOSING OF COOLING MEDIUM (200057510)"/>
        <s v="6M SOLAR MARS 100 MECH &amp; ELEC SERV/INSP (200061999)"/>
        <s v="1Y LUBE OIL PURIFIER OVERHAUL B (200064912)"/>
        <s v="7Y CALIBRATE RV DISPOSABLE (200064964)"/>
        <s v="5Y HPU HP ESD B SOLENOID REPLACEMENT (200067754)"/>
        <s v="2M M3/M5/M7/FWD SECT OIL SAMPLING ROUTE (200072354)"/>
        <s v="2M ENG ROOM OIL SAMPLING ROUTE 2 (200072355)"/>
        <s v="2M VRU AUTO DRAIN STRAINERS CLEAN (200073134)"/>
        <s v="1Y PORTABLE FIRE EXT INSP &amp; TEST (200074182)"/>
        <s v="1Y LUBE OIL PURIFIER OVERHAUL A (200078320)"/>
        <s v="4Y F21 NRV WELL SERVICE PUMP REPLACEMENT (200079582)"/>
        <s v="4Y F21 NRV LGC 1 REPLACE WITH ROTABLE (200079587)"/>
        <s v="10Y TURRET UTIL WINCH INSP/MRRI (200081677)"/>
        <s v="4Y TURRET UTIL WINCH WIRE ROPE REPL (200081679)"/>
        <s v="4Y TURRET TRLLY WINCH WIRE ROPE REPL (200081722)"/>
        <s v="5Y  INT INSP/CLASS SURVEY 03E753050 (200082341)"/>
        <s v="1Y TEST PV VACUUM VALVE (200082353)"/>
        <s v="1Y INSP &amp; MAINT OF GAS COMPRESSSOR 2 (200082368)"/>
        <s v="1Y F15 FIRE WATER HYDRANT INSP &amp; TEST (200083035)"/>
        <s v="6M CERTIFY NRV FROM STOCK CARCASS BLEED (200083256)"/>
        <s v="5Y PORTABLE FIRE EXT REPLACEMENT (200083257)"/>
        <s v="1Y F15 FOAM FIRE EXT SPARES (200083367)"/>
        <s v="6M F27 PORTABLE APPLIANCE TEST &amp; TAG (200083405)"/>
        <s v="1Y BA COMPRESSOR INSPECTION &amp; SERVICE (200083535)"/>
        <s v="3M INSTRUMENT AIR COMPRESSOR INSP (200084010)"/>
        <s v="3M INSTRUMENT AIR COMPRESSOR INSP (200084011)"/>
        <s v="3M INSTRUMENT AIR COMPRESSOR INSP (200084012)"/>
        <s v="3M MAINT OF START/EMER AIR COMPRESSOR (200084013)"/>
        <s v="1Y RADAR MAGNETRON REPLACEMENT (200084031)"/>
        <s v="2Y F21 BIOC INJ HP SEP NRV TEST/REPL (200085162)"/>
        <s v="2Y F21 BIOC INJ TEST SEP NRV TEST/REPL (200085163)"/>
        <s v="5Y F15 LAYFLAT HOSE REPL CARG DECK (200086029)"/>
        <s v="5Y FW AUTO VENT VALVE INSPECTION (200086992)"/>
        <s v="1Y INSP &amp; MAINT OF GAS COMPRESSSOR 2 (200089100)"/>
        <s v="4Y REPLACE HOSES - INHIB INJECT SKID (200089401)"/>
        <s v="2.5Y CLASS SURVEY BOILER 1 (200090465)"/>
        <s v="2.5Y CLASS SURVEY BOILER 2 (200091461)"/>
        <s v="Upgrage GMDSS System - Parts Purchasing (600001447)"/>
        <s v="MOC FP8 Mid Crane Blinds &amp; Tint (600001624)"/>
        <s v="HSE10 - Repl rigid arm m/rail hoist (600001724)"/>
        <s v="Paint OKHA Cables - UV Damaged (600002860)"/>
        <s v="Replace EM Light Batteries RTM All Level (100033021)"/>
        <s v="Replace EM Light Batt N/Deck LT400309B06 (100033129)"/>
        <s v="Check Torque Tst Separator (100033248)"/>
        <s v="Replace SWLPB Inst Air Regulator (100033633)"/>
        <s v="Replace SWLP-A ACB TU Contact S51 (100034040)"/>
        <s v="Replace LVL TX PV Breaker (100034116)"/>
        <s v="CLASS Replace FWD Foam Pump (100035137)"/>
        <s v="Replace PDT Clean W/shop HVAC (100035206)"/>
        <s v="FRC - Annual rectification's (100035365)"/>
        <s v="Replace 230V Cabinet Fan EGC1 UCP (100035802)"/>
        <s v="Replace 03T400203B feeder module MCC (100036077)"/>
        <s v="5SCOT - Replace Brackets on Cargo deck (100036123)"/>
        <s v="Replace GT2 Air Inlet RTD &amp; Anaconda (100036124)"/>
        <s v="Repair COP2 Actuation Valve (100036126)"/>
        <s v="Replace Light-Sewage Macerator CP (100036395)"/>
        <s v="Replace incorrect temp probe (100036478)"/>
        <s v="120 - Prep &amp; Paint GT1 Gen Enclosure (100037085)"/>
        <s v="Bridge - Replace Spotlight Brackets (100037129)"/>
        <s v="Replace Galley 03MCC400201 Feeder Module (100037152)"/>
        <s v="Replace Spare 05MCC400101 Feeder Module (100037153)"/>
        <s v="Replace Steer/Gear-A Isolator MoC-55775 (100037173)"/>
        <s v="Replace Galley 05MCC400101 Feeder Module (100037307)"/>
        <s v="Repl FWD Servo Winch Pp Oil &amp; Filter (100038083)"/>
        <s v="Install New Air Motor - Spooler Door (100038185)"/>
        <s v="CT6 - 6COT PORT AFT Ramp Blast &amp; Paint (100039195)"/>
        <s v="&quot;Earth Boss refurb, Riser, RTM, RA, Swiv (100039819)"/>
        <s v="Replace 5x Cargo HPU Accum Cylinders (100039933)"/>
        <s v="Decommission BS&amp;W System MOC-80559 (100046363)"/>
        <s v="5Y PORTABLE FIRE EXT REPLACEMENT (200075652)"/>
        <s v="5Y PORTABLE FIRE EXT REPLACEMENT (200075967)"/>
        <s v="5Y PORTABLE FIRE EXT REPLACEMENT (200075969)"/>
        <s v="5Y PORTABLE FIRE EXT REPLACEMENT (200075970)"/>
        <s v="5Y P21 INTERNAL CLASS INSPECTION A (200079030)"/>
        <s v="6M F19 WC FIR SUP SYS INS&amp;TST(CLASS) (200083034)"/>
        <s v="1Y P23 INSP/LUBE OF TURRET MAIN BRG GEAR (200083546)"/>
        <s v="5Y PORTABLE FIRE EXT REPLACEMENT (200084026)"/>
        <s v="1Y E09 PS LIFEBOAT MAINTENANCE CHECKS (200086050)"/>
        <s v="1Y E09 SB LIFEBOAT MAINTENANCE CHECKS (200086051)"/>
        <s v="2Y REFRIG CHARGE &amp; CONDENSER PRESS T/INS (200086290)"/>
        <s v="3Y REPLACE COMPRESSOR SHAFT SEALS (200086291)"/>
        <s v="1Y HVAC PACKAGE AC UNIT INSPECTION AER (200086744)"/>
        <s v="1Y HVAC PACKAGE AC UNIT INSPECTION CCR (200086747)"/>
        <s v="1Y HVAC PCKG AC UNIT INSP TOPS STORAGE (200086885)"/>
        <s v="2Y REFRIG CHARGE &amp; CONDENSER PRESS T/INS (200087681)"/>
        <s v="3Y REPLACE COMPRESSOR SHAFT SEALS (200087682)"/>
        <s v="1Y E11 FRC INSPECTION AND SEA TRIALS (200088430)"/>
        <s v="4Y ROT EQ 05GT400002 ENG EXCH GT2 (200089964)"/>
        <s v="2Y F21 NRV EGC 2 REPLACE WITH ROTABLE (200090871)"/>
        <s v="2Y F21 NRV EGC 2 REPLACE WITH ROTABLE (200090873)"/>
        <s v="5Y F21 RECERTIFY PSV DISPOSABLE (200072300)" u="1"/>
        <s v="5Y F21 RECERTIFY PSV DISPOSABLE (200072483)" u="1"/>
        <s v="4Y F21 RECERTIFY SC PSV ROTABLE (200083360)" u="1"/>
        <s v="4Y F21 RECERTIFY SC PSV ROTABLE (200083361)" u="1"/>
        <s v="Replace LGC1 Lube Oil (100034864)" u="1"/>
        <s v="Repl SWLP-A Vacuum Breaker/Gooseneck (100031734)" u="1"/>
        <s v="Replace hang off chains on offtake hose (100031887)" u="1"/>
        <s v="Install Monitoring SWLP-A MoC (100032871)" u="1"/>
        <s v="FP8 Inspect LGC1 Temp Transmitter *PARTS (100033701)" u="1"/>
        <s v="Install SWLP A (100034857)" u="1"/>
        <s v="Replace LGC1 Seal Sys Vlv HV043019 (100035665)" u="1"/>
        <s v="Replace LGC1 bolts G/box covers (100036828)" u="1"/>
        <s v="MOD1 - FP8 Repl Prod Watr T Spl CDR29320 (100038585)" u="1"/>
        <s v="Replace Valve &amp; Actuator SWLP-A (100039466)" u="1"/>
        <s v="Remove SWLP B (100073619)" u="1"/>
        <s v="2Y E11 FRC STARTER BATTERY REPLACMENT (200060496)" u="1"/>
        <s v="2M ENGINE ROOM VIB ROUTE (200078595)" u="1"/>
        <s v="2Y INSP OF NITROGEN GENERATOR (200083018)" u="1"/>
        <s v="2Y F21 BIOC INJ PUMP H4 NRV TEST/REPL (200084041)" u="1"/>
        <s v="2Y F21 BIOC INJ PUMP H1 NRV TEST/REPL (200085164)" u="1"/>
        <s v="2Y F21 BIOC INJ PUMP H2 NRV TEST/REPL (200085165)" u="1"/>
        <s v="2Y F21 BIOC INJ PUMP H3 NRV TEST/REPL (200085166)" u="1"/>
        <s v="2Y INSP &amp; MAINT OF GAS COMPRESSSOR 1 (200088601)" u="1"/>
        <s v="FP8 MOC Repl 304SS Vlv Instr-PO assign (600001713)" u="1"/>
        <s v="Replace SWLPA Inst Air Regulator (100031733)" u="1"/>
        <s v="CLASS Repl PCB ICCP Remote Monitor (100032073)" u="1"/>
        <s v="Replace Topsides UPS Batteries (100035860)" u="1"/>
        <s v="Replace Port LB Seat Belts (100036030)" u="1"/>
        <s v="Replace STB LB Seat Belts (100036031)" u="1"/>
        <s v="Follow Up Scope on Engine Room Elevator (100036825)" u="1"/>
        <s v="Replace LGC1 Oil Sample Point Vlvs (100036831)" u="1"/>
        <s v="CLASS Repl Atmos Cond 16K Steam PCV (100037144)" u="1"/>
        <s v="AER Matrikon OPC Server HDD Replacement (100037664)" u="1"/>
        <s v="2Y EPIRB HYDROSTATIC RELEASE MECH REPLAC (200077767)" u="1"/>
        <s v="6M M11/M6 OIL SAMPLING ROUTE (200078011)" u="1"/>
        <s v="2M ENG ROOM OIL SAMPLING ROUTE 2 (200078013)" u="1"/>
        <s v="1Y P20 ENGINE ROOM OVERHEAD CRN INSP (200081546)" u="1"/>
        <s v="SWLP Monitoring parts - SWLP A (600001753)" u="1"/>
        <s v="Inst SWLP-A Filter &amp; Breather MOC117808 (100034058)" u="1"/>
        <s v="CLASS Overhaul FWG1 Sea/W Ejector Pump (100034281)" u="1"/>
        <s v="Replace Coil - Rigid Arm HVAC B (100036212)" u="1"/>
        <s v="Repl Hi-Ex Foam SW valve (100036706)" u="1"/>
        <s v="Install Handle Deluge Bypass Vv MOD7 (100037692)" u="1"/>
        <s v="Replace LGC1 Vlv Main Inlet 05MV043060 (100037950)" u="1"/>
        <s v="Stab Plate A Leaking Hyd. Cylinders - 04 (100047734)" u="1"/>
        <s v="Replace PORT &amp; STBD LB Smoke Canisters (100071666)" u="1"/>
        <s v="3W BIOCIDE DOSING OF COOLING MEDIUM (200059528)" u="1"/>
        <s v="6M OKHA HPU SCHEDULED MAINTENANCE (200084814)" u="1"/>
        <s v="1.5Y P23 LOAD CELL PIN REPLACEMENT (200086615)" u="1"/>
        <s v="1Y HVAC RIGID ARM AC UNIT INSP UNIT B (200086881)" u="1"/>
        <s v="Score refurbish scope - EGC1 PCV ACT (100027809)" u="1"/>
        <s v="Replace Discharge NRV BWFP1 (100034098)" u="1"/>
        <s v="Repl SWLP-B Winding TZT453240 #1 (100034133)" u="1"/>
        <s v="Atm Condenser - Replace erosion inserts (100036370)" u="1"/>
        <s v="Repl FWD FWP Oil Temp Gauge BeforeCooler (100038384)" u="1"/>
        <s v="1Y ELEC SWITCHROOM SAFETY EQUIP INSP (200080593)" u="1"/>
        <s v="1Y ANODE INSPECTION AND REPLACEMENT (200086280)" u="1"/>
        <s v="MOC-81322/MOC-81186 CV-OH 514HV879 (100044685)" u="1"/>
        <s v="FP6-Unsupported or Rubbing Tubing Repair (100044522)" u="1"/>
        <s v="Thin Wall Tubing Replace 5KT1430 Dampers (100044745)" u="1"/>
        <s v="MOC-89056 Install 218UCV112 (600001793)" u="1"/>
        <s v="8Y LUBE OIL COOLER BUNDLE REP 5KT1410E1B (200090616)" u="1"/>
        <s v="8Y LUBE OIL COOLER BUNDLE REP 5KT1430E1B (200090617)" u="1"/>
        <s v="8Y RE SD 5KT1430 TURBINE MAJOR MATERIALS (200133269)" u="1"/>
        <s v="Replace Gravity Damper 560DA524 (600002881)" u="1"/>
        <s v="8Y RE SD 5KT1410 TURBINE MAJOR MATERIALS (200133268)" u="1"/>
        <s v="MOC-116741 Replace LO Cooler - 5K1310E1B (600001584)" u="1"/>
        <s v="MOC-81391 Replace LO Cooler - 5K1310E1A (600001585)" u="1"/>
        <s v="MOC-81395 Replace LO Cooler - 5K1450E1B (600001586)" u="1"/>
        <s v="CV-OH 4&quot; 300# 514TV601 (100033256)" u="1"/>
        <s v="MOC-81322 CV-OH 10&quot; 600# 513HV004 (100044684)" u="1"/>
        <s v="8Y RE SD 5K1310 COMP BSR MATERIALS (200090902)" u="1"/>
        <s v="Overhaul / Repair Ventilation Silencer 5 (100037763)" u="1"/>
        <s v="8Y F10 5KT1410 INTERNAL DAMPER INSP (200087094)" u="1"/>
        <s v="8Y F10 5KT1430 INTERNAL DAMPER INSP (200087095)" u="1"/>
        <s v="8Y VCB/PROT RELAYS MAINT/TEST (3) S3A1AB (200088432)" u="1"/>
        <s v="8Y VCB/PROT RELAYS MAINT/TEST (3) S3A1A2 (200088502)" u="1"/>
        <s v="24SDLN5 Southside Consumables/Tool (500003923)" u="1"/>
        <s v="8Y RE SD 5K1410 COMP BSR MATERIALS (200091014)" u="1"/>
        <s v="MOC-48081 - Replace S&amp;L Flare Tip A3711A (600001757)" u="1"/>
        <s v="MVGDR Card (48), Capacitor/Resistor (96) (600002844)" u="1"/>
        <s v="MVGDR Card (48), Capacitor/Resistor (96) (600002940)" u="1"/>
        <s v="MVGDR Card (48), Capacitor/Resistor (96) (600002941)" u="1"/>
        <s v="8Y RE SD 5K1450X1 GBOX MI MATERIALS (100035134)" u="1"/>
        <s v="8Y RE SD 5K1450HP COMP BSR MATERIALS (200090757)" u="1"/>
        <s v="8Y Vibration Probe Replace (15) 5KG1310 (200064642)" u="1"/>
        <s v="8Y Vibration Probe Replace (17) 5K1450 (200088918)" u="1"/>
        <s v="5KT1410K3A - Fan Balance, Replace Bearin (100032140)" u="1"/>
        <s v="Replace Fan Blower Bearings &amp; Inspect Ch (100032141)" u="1"/>
        <s v="4Y Purge Air Prox Micro Switch Replace ( (200088729)" u="1"/>
        <s v="Damaged Isolator Handles Replace(3)S20D2 (100041682)" u="1"/>
        <s v="CV-OH 2&quot; 300# 514PCV536 (100044908)" u="1"/>
        <s v="Replace 514PCV529 (100032668)" u="1"/>
        <s v="4Y ABB VT/VCB Contactor Maintenance S35C (200089112)" u="1"/>
        <s v="4Y ABB VT/VCB Contactor Maintenance S35C (200089114)" u="1"/>
        <s v="AUX-IS 514HV857 (100035402)" u="1"/>
        <s v="AUX-IS 514HV861 (100035403)" u="1"/>
        <s v="AUX-IS 514HV873 (100035405)" u="1"/>
        <s v="AUX-IS 514HV875 (100035406)" u="1"/>
        <s v="AUX-IS 514HV878 (100035407)" u="1"/>
        <s v="AUX-IS 514PV103 (100035408)" u="1"/>
        <s v="AUX-IS 514PV148 (100035657)" u="1"/>
        <s v="AUX-IS 514PV180 (100035658)" u="1"/>
        <s v="4Y LNG5 VLV AUX REPLACEMENT 544PV003 (100035659)" u="1"/>
        <s v="CV-OH 1&quot; 600# 541LV002B (2) (100041520)" u="1"/>
        <s v="ACT/AUX-RE 514PV021 (200090615)" u="1"/>
        <s v="MOC-61686 Install new PT on 5V1302 (600002183)" u="1"/>
        <s v="MOC-92502 Replace Capacitors FAR17 Q35E1 (100042874)" u="1"/>
        <s v="4Y VSDS MAINTENANCE 5K1410 (200089832)" u="1"/>
        <s v="4Y 2200595036 - 4Y SIF VSDS MAINTENANCE (200089833)" u="1"/>
        <s v="4Y VSDS MAINTENANCE 5K1450 (200089834)" u="1"/>
        <s v="EEHA IP Washer Replace(10)514JE403 (100046473)" u="1"/>
        <s v="BATTERY REPLACEMENT B24H8 GT4008 (600001637)" u="1"/>
        <s v="Replace Flow Transmitter - 544FT002 (100041083)" u="1"/>
        <s v="CV-OH 514PDV632 (100033254)" u="1"/>
        <s v="CV-OH 514PDV639 (100033255)" u="1"/>
        <s v="Replace potentiometer and card 5GT1420B (100037290)" u="1"/>
        <s v="CV-OH 2&quot; 600# 514UV01J (100034372)" u="1"/>
        <s v="5KT1430 Exhaust Bellow Repair (100033482)" u="1"/>
        <s v="5KT1410 Exhaust bellow damage (100041960)" u="1"/>
        <s v="Replace Motor Bearings 5KM1310 (100044524)" u="1"/>
        <s v="5K1450K1A Inspect Coupling (100041523)" u="1"/>
        <s v="4Y S3A1A5/H3A1 33KV CABLE TEST (200088507)" u="1"/>
        <s v="Battery Bank Refresh Q35E1 (100045297)" u="1"/>
        <s v="8Y VCB/PROT RELAY MAINT/TEST (2) S3A1A5 (200088508)" u="1"/>
        <s v="8Y SD INSPECT GAUGES (74) 5KT1410 (200091000)" u="1"/>
        <s v="8Y SD INSPECT GAUGES (61) 5KT1430 (200136797)" u="1"/>
        <s v="8Y RE SD 5K1450LP COMP BSR MATERIALS (200090759)" u="1"/>
        <s v="Replace 514MPV0019 5K1450E1A/B X/O VLV (100033257)" u="1"/>
        <s v="Replace 514MPV0021 5K1450S1A/B X/O VLV (100033258)" u="1"/>
        <s v="8Y REPLACE HP BEARING RTD (9) 5K1450 (200064535)" u="1"/>
        <s v="8Y REPLACE BEARING TEMPS LP (9) 5K1450 (200064539)" u="1"/>
        <s v="MOC-79083 5GT1420A Separate LO power (600002192)" u="1"/>
        <s v="8Y RE SD 5K1410 CARRIER REPL MATERIAL (200090751)" u="1"/>
        <s v="CV-OH 6&quot; 600# 514HV876 (200073006)" u="1"/>
        <s v="8Y F06 SIF O/HAUL Speed Probe(6)5KT1410 (200091149)" u="1"/>
        <s v="8Y F06 O/HAUL Speed Probe (6) 5KT1430 (200091189)" u="1"/>
        <s v="8Y Ignitor Replace (2) 5KT1410 (200064439)" u="1"/>
        <s v="8Y Ignitor Replace (2) 5KT1430 (200064533)" u="1"/>
        <s v="8Y SD COMPRESSOR TC'S Replace(7)5K1410 (200090906)" u="1"/>
        <s v="8Y REPLACE COMPRESSOR TC'S (7) 5KT1430 (200091006)" u="1"/>
        <s v="8Y SD WHEEL SPACE TC'S Replace(12)5KT141 (200090907)" u="1"/>
        <s v="8Y REPLACE WHEEL SPACE TC'S (12) 5KT1430 (200091007)" u="1"/>
        <s v="5E1420A HB WEEP REPAIR SHUTDOWN (100045257)" u="1"/>
        <s v="8Y REPLACE FG VALVE LVDT'S (10) 5KT1430 (200064529)" u="1"/>
        <s v="8Y TURBINE LVDT'S REPLACE (10) 5KT1410 (200090915)" u="1"/>
        <s v="8Y REP TURB HYD SERVO VLV'S (5) 5KT1410 (200090914)" u="1"/>
        <s v="4Y SIF TURB VALVES O/HAUL (5) 5KT1430 (200091191)" u="1"/>
        <s v="SD - 5KT1430PM1 shaft seal leak (100041475)" u="1"/>
        <s v="8Y Seismic Probe Replace (5) 5KT1410 (200073053)" u="1"/>
        <s v="8Y Seismic Probe Replace (5) 5KT1430 (200073057)" u="1"/>
        <s v="8Y Exhaust TC Replace (18) 5KT1410 (200090905)" u="1"/>
        <s v="8Y Exhaust TC Replace (18) 5KT1430 (200091005)" u="1"/>
        <s v="8Y RE SD 5K1420 COMP BSR MATERIALS (200090753)" u="1"/>
        <s v="8Y Axial Bearing RTD Replace (5) 5K1410 (200090909)" u="1"/>
        <s v="8Y REP AXIAL BEARING RTD'S (5) 5K1420 (200091004)" u="1"/>
        <s v="8Y REP RADIAL BEARING RTD'S (4) 5K1430 (200091008)" u="1"/>
        <s v="8Y REP AXIAL BEARING RTD'S (5) 5K1430 (200091009)" u="1"/>
        <s v="8Y Radial Bearing RTD'S Replace(4)5K1410 (200090908)" u="1"/>
        <s v="8Y TEMP TXDCR REPLACE (13) 5K1450 (200064538)" u="1"/>
        <s v="$A8Y Vibration Probe Replace (2) 5KM1310 (200064644)" u="1"/>
        <s v="8Y Vibration Probe &amp; TC Replace (4) DE 5 (200064436)" u="1"/>
        <s v="8Y Vibration Probe &amp; TC Replace (4) NDE (200064437)" u="1"/>
        <s v="8Y Vibration Probe &amp; TC Replace (4) Exci (200064438)" u="1"/>
        <s v="8Y Vibration Probe &amp; TC Replace (4) DE 5 (200064530)" u="1"/>
        <s v="8Y Vibration Probe &amp; TC Replace (4) NDE (200064531)" u="1"/>
        <s v="8Y Vibration Probe &amp; TC Replace (4) Exci (200064532)" u="1"/>
        <s v="8Y Radial Vibration Probe Replace (8) 5K (200064536)" u="1"/>
        <s v="8Y Vibration Probe Replace (4) 5KG1450 (200064537)" u="1"/>
        <s v="8Y Vibration Probe Replace (6) 5KM1450 (200064641)" u="1"/>
        <s v="8Y FAN PRESSURE SWI REPLACEMENT (13) 5KM (200073059)" u="1"/>
        <s v="8Y FAN PRESSURE SWI REPLACEMENT (13) 5KM (200073101)" u="1"/>
        <s v="8Y FAN PRESSURE SWI REPLACEMENT (13) 5KM (200073103)" u="1"/>
        <s v="4Y Cooling Fan Motor Replace 5KM1410KM1A (200089346)" u="1"/>
        <s v="4Y Cooling Fan Motor Replace 5KM1410KM1B (200089347)" u="1"/>
        <s v="4Y Cooling Fan Motor Replace 5KM1410KM2A (200089348)" u="1"/>
        <s v="4Y Cooling Fan Motor Replace 5KM1410KM2B (200089349)" u="1"/>
        <s v="4Y Cooling Fan Motor Replace 5KM1450KM1A (200089354)" u="1"/>
        <s v="4Y Cooling Fan Motor Replace 5KM1450KM1B (200089355)" u="1"/>
        <s v="4Y Cooling Fan Motor Replace 5KM1450KM2A (200089357)" u="1"/>
        <s v="4Y Cooling Fan Motor Replace 5KM1450KM2B (200089358)" u="1"/>
        <s v="8Y REPLACE BLEED AIR VALVES (5) 5KT1410 (200090910)" u="1"/>
        <s v="8Y REPLACE BLEED AIR VALVES (5) 5KT1430 (200091010)" u="1"/>
        <s v="8Y Bearing 1 Vibration Probe Replace (5) (200064433)" u="1"/>
        <s v="8Y Bearing 1 Vibration Probe Replace (5) (200064526)" u="1"/>
        <s v="8Y REP RADIAL BEARING RTD'S (4) 5K1420 (200091003)" u="1"/>
        <s v="8Y RE SD 5K1430 COMP BSR MATERIALS (200090755)" u="1"/>
        <s v="4Y F06 SIF 5KT1430 TURB VALVES O/HAUL (200091190)" u="1"/>
        <s v="CV-OH 16&quot; 300# 514HV822 (100034565)" u="1"/>
        <s v="CV-OH 16&quot; 600# 541FV002 (100071631)" u="1"/>
        <s v="4Y Cooling Fan Motor Replace 5KM1430KM1A (200089350)" u="1"/>
        <s v="4Y Cooling Fan Motor Replace 5KM1430KM1B (200089351)" u="1"/>
        <s v="4Y Cooling Fan Motor Replace 5KM1430KM2A (200089352)" u="1"/>
        <s v="4Y Cooling Fan Motor Replace 5KM1430KM2B (200089353)" u="1"/>
        <s v="4Y Exciter Speed Probe Replace (2) 5KM14 (200064652)" u="1"/>
        <s v="4Y Exciter Speed Probe Replace (2) 5KM14 (200064654)" u="1"/>
        <s v="4Y Exciter Speed Probe Replace (2) 5KM14 (200064655)" u="1"/>
        <s v="8Y Bearing 3 Vibration Probe Replace (2) (200064435)" u="1"/>
        <s v="8Y Vibration Probe Replace (9) 5K1420 (200064521)" u="1"/>
        <s v="8Y Bearing 3 Vibration Probe Replace (2) (200064528)" u="1"/>
        <s v="8Y Seismic Probe Replace (2) 5KT1410 (200064432)" u="1"/>
        <s v="8Y Seismic Probe Replace (2) 5KT1430 (200064525)" u="1"/>
        <s v="8Y BEARING NO.1 TC Replace(14)5KT1430 (200064522)" u="1"/>
        <s v="8Y BEARING NO.2 TC Replace(6)5KT1430 (200064523)" u="1"/>
        <s v="8Y BEARING NO.3 TC Replace(6)5KT1430 (200064524)" u="1"/>
        <s v="5KT1410K1A excessive vibration (100042712)" u="1"/>
        <s v="MOC-107526 Replace Recycle Valve Pressur (100038490)" u="1"/>
        <s v="8Y F06 VIB Probe Replace (8) 5K1430 (200073055)" u="1"/>
        <s v="MOC-81322 CV-OH 10&quot; 300# 514HV807 (100044686)" u="1"/>
        <s v="Replace Flow Transmitter 514FIT504 (100042152)" u="1"/>
        <s v="Replace transmitter manifold 514PDT532 (100043200)" u="1"/>
        <s v="Replace transmitter manifold 514FI051C (100043201)" u="1"/>
        <s v="Replace transmitter manifold 514FT017A (100043202)" u="1"/>
        <s v="Replace transmitter manifold 514FT017C (100043203)" u="1"/>
        <s v="Replace transmitter manifold 514FT016C (100043204)" u="1"/>
        <s v="Replace transmitter manifold 514FT015A (100043205)" u="1"/>
        <s v="Replace transmitter manifold 514FT015B (100043206)" u="1"/>
        <s v="Replace transmitter manifold 514FT015C (100043207)" u="1"/>
        <s v="MOC-79083 5GT1410 Separate LO power (600002191)" u="1"/>
        <s v="4Y Guide Vane Solenoid Rep (2) 5K1410 (200090522)" u="1"/>
        <s v="5kt1430k3b- Replace Fan Bearing DE/NDE (100032099)" u="1"/>
        <s v="Replace Fan Blower Bearings &amp; Inspect Ch (100032142)" u="1"/>
        <s v="CCI ACT-IS 514UV952 (200091263)" u="1"/>
        <s v="8Y REPLACE BEARING NO.1 TC(14)5KT1410 (200064429)" u="1"/>
        <s v="8Y CDM Probe Replace (10) 5KT1410 (200064520)" u="1"/>
        <s v="8Y CDM Probe Replace (10) 5KT1430 (200064534)" u="1"/>
        <s v="MOC-79083 5GT1420B Separate LO power (600002193)" u="1"/>
        <s v="8Y REPLACE BEARING NO.2 TC(6)5KT1410 (200064430)" u="1"/>
        <s v="8Y REPLACE BEARING NO.3 TC(6)5KT1410 (200064431)" u="1"/>
        <s v="8Y REPLACE BEARING TEMPS (8) 5KM1450 (200064640)" u="1"/>
        <s v="8Y Vibration Probe Replace (10) 5K1310 (200058498)" u="1"/>
        <s v="8Y Axial Vibration Probe RPL (4) 5K1410 (200091001)" u="1"/>
        <s v="8Y Bearing 2 Vibration Probe Replace (4) (200064434)" u="1"/>
        <s v="8Y Bearing 2 Vibration Probe Replace (4) (200064527)" u="1"/>
        <s v="Replace Gravity Damper 560DA423 (600002840)" u="1"/>
        <s v="Replace Gravity Damper 560DA424 (600002880)" u="1"/>
        <s v="Replace Passing check valve on 5KT1430K3 (100044523)" u="1"/>
        <s v="5KT1430K4B demister fan leaking (100038379)" u="1"/>
        <s v="5kt1410k4b de mister fan oil leak (100038460)" u="1"/>
        <s v="CV-OH 2&quot; 300# 218PCV507 (100040576)" u="1"/>
        <s v="CV-OH 1&quot; 300# 218PDCV506 (100040577)" u="1"/>
        <s v="CV-OH 1&quot; 300# 514PCV604 (100033114)" u="1"/>
        <s v="CV-OH 1&quot; 300# 514PDV628 (100033253)" u="1"/>
        <s v="CV-OH 3&quot; 300# 514PCV601 (100033113)" u="1"/>
        <s v="CV-OH 1&quot; 300# 514PDV608 (100033251)" u="1"/>
        <s v="CV-OH 1&quot; 300# 514PDV612 (100033252)" u="1"/>
        <s v="MOC 81711 CV-OH 4&quot; 600# 514FV060 (100044574)" u="1"/>
        <s v="MOC-81712 CV-OH 4&quot; 600# 514FV063 (100044683)" u="1"/>
        <s v="MOC-118052 Fisher 377 Trip Valve Install (100034373)" u="1"/>
        <s v="Faults Recycle Valve Repair - 514UV09B (100045993)" u="1"/>
        <s v="EEHA Replace Junction Box 514JI410C (100043803)" u="1"/>
        <s v="Faulty Panel Light Replace 5KT1410AC02 (100044058)" u="1"/>
        <s v="Replace damaged Tubing - 5KT-1430 AC02 (100037109)" u="1"/>
        <s v="MOC-82393 VSDS valve install 5KM1430P1A (600001373)" u="1"/>
        <s v="MOC-82393 VSDS valve install 5KM1450P1A (600001374)" u="1"/>
        <s v="MOC-82393 VSDS valve install 5KM1410P1A (600002152)" u="1"/>
        <s v="9Y F21 RECERTIFY SC PSV ROTABLE (200064070)" u="1"/>
        <s v="6Y F21 RECERTIFY SC MAIN PSV TURNAROUND (200089031)" u="1"/>
        <s v="8Y SD REPLACE PURGE AIR VALVES (3) 5KT14 (200090916)" u="1"/>
        <s v="5Y F21 RECERTIFY SC PSV ROTABLE (200062014)" u="1"/>
        <s v="4Y P01 INT INSP 1300 ABSORBER 5C1301A (200089247)" u="1"/>
        <s v="4Y P01 INT INSP 1300 ABSORBER 5C1301B (200089248)" u="1"/>
        <s v="4Y P01 INT INSP 1300 ABSORBER 5C1301C (200089249)" u="1"/>
        <s v="EEHA Remediation Work JB 514JB431F (100044539)" u="1"/>
        <s v="4Y F06 SIF 5KT1410 TURB VALVES O/HAUL (200091188)" u="1"/>
        <s v="4Y IGV Accelerometer Replace (30) 5K1410 (200064653)" u="1"/>
        <s v="8Y TC Replace Exhaust Tunnel (3) 5KT1410 (200090911)" u="1"/>
        <s v="8Y SIF TUNNEL TEMP O/Haul(3)5KT1430 (200091153)" u="1"/>
        <s v="Repair/replace collapsed Fan insulation (100042711)" u="1"/>
        <s v="8Y Bearing Temps Replace (9) 5K1310 (100034010)" u="1"/>
        <s v="8Y REPLACE  BEARING TEMPS (13) 5KG1310 (200064643)" u="1"/>
        <s v="4Y ABB VT/VCB Contactor Maintenance S35C (200089111)" u="1"/>
        <s v="4Y ABB VT/VCB Contactor Maintenance S35C (200089113)" u="1"/>
        <s v="4Y ABB VT/VCB Contactor Maintenance S35C (200089115)" u="1"/>
        <s v="4Y ABB VT/VCB Contactor Maintenance S35C (200089116)" u="1"/>
        <s v="4Y ABB VT/VCB Contactor Maintenance S35C (200089117)" u="1"/>
        <s v="4Y ABB VT/VCB Contactor Maintenance S35C (200089118)" u="1"/>
        <s v="4Y ABB VT/VCB Contactor Maintenance S35C (200089119)" u="1"/>
        <s v="4Y ABB VT/VCB Contactor Maintenance S35C (200089160)" u="1"/>
        <s v="4Y SWGR VCB/CONCT MAINT &amp; FT S35C1A9 (200091053)" u="1"/>
        <s v="4Y SWGR VCB/CONCT MAINT &amp; FT S35C1A10 (200091054)" u="1"/>
        <s v="4Y SWGR VCB/CONCT MAINT &amp; FT S35C1B11 (200091055)" u="1"/>
        <s v="8Y ELECT/RELAY/BUS/ES MAINT/TEST (2) H3A (200088509)" u="1"/>
        <s v="Replace faulty ELCB S35HTP1 (100043654)" u="1"/>
        <s v="8Y Radial  Vib Probe Replace (4) 5K1410 (200090912)" u="1"/>
        <s v="5KT1410 Bearing Seal Air Dirt Seperator (100035934)" u="1"/>
        <s v="5KT1430 bearing seal air dirt separator (100044335)" u="1"/>
        <s v="CV-OH 6&quot; 600# 513UV951 (100042518)" u="1"/>
        <s v="7Y RECERTIFY PSV DISPOSABLE (200090864)" u="1"/>
        <s v="8Y SD REPLACE FUEL GAS VALVE 5KT1410 (200090917)" u="1"/>
        <s v="8Y LV MNS3 INSUM START INSP S35D14U01H1 (200091982)" u="1"/>
        <s v="MOC-84578 TX Fault Find &amp; Cal 514FT068 (100044906)" u="1"/>
        <s v="4Y LV EMAX ACB Module Inspection (2) S35 (200089250)" u="1"/>
        <s v="4Y LV MNS3 INSUM STARTER INSP S35D6F503 (200091853)" u="1"/>
        <s v="Faulty Axial Bearing RTD Investigate 5GT (100045978)" u="1"/>
        <s v="Faulty Replace MCC Draw CCU Housing S35D (100047047)" u="1"/>
        <s v="REPLACE AIR FTR SIGHT GLASS (1) 513UV951 (100043061)" u="1"/>
        <s v="EEHA - Power Outlet JB Repair S35D23RWB3 (100046476)" u="1"/>
        <s v="EEHA Replace Damaged JB  514JI720 (100044588)" u="1"/>
        <s v="EEHA MCB Operating Window Replace S35E11 (100046365)" u="1"/>
        <s v="Replace Faulty Transmitter - 514GI095 (100046305)" u="1"/>
        <s v="EEHA - Install LNG 5 FLOC Labels (10) 5K (100044098)" u="1"/>
        <s v="Capital spares refer VIP-3236 STG3/4 Van (600001613)" u="1"/>
        <s v="CV-OH 12&quot; 300# 541HV205A (100047961)" u="1"/>
        <s v="CV-OH 12&quot; 300# 541HV205B (100047962)" u="1"/>
        <s v="MV-RE 1&quot; 150# GAV 514GAV7753 (100045154)" u="1"/>
        <s v="AUX-IS 514HV819 (100035401)" u="1"/>
        <s v="AUX-IS 514HV863 (100035404)" u="1"/>
        <s v="MOC-117290 WELEV18110086 AUX-IS 514UV291 (100035655)" u="1"/>
        <s v="CV-OH 16&quot; 600# 514UV301 (100047651)" u="1"/>
        <s v="MV-RE 2&quot; 300# 514BAV3353 (100043408)" u="1"/>
        <s v="MV-RE 10&quot; 150# 60GAV1533 (100040931)" u="1"/>
        <s v="MV-RE 2&quot; 600# 513GAV0418 (100037110)" u="1"/>
        <s v="4Y REPLACE ADSORBANT MATERIALS WO. (200090973)" u="1"/>
        <s v="NRV-RE 300# 5K1430 (3) (200088735)" u="1"/>
        <s v="6Y F21 RECERTIFY SC MAIN PSV TURNAROUND (200089033)" u="1"/>
        <s v="MOC-117290 CV-OH 20&quot; 300# 514UV091 (200090536)" u="1"/>
        <s v="Repair Cladding Defects Regen-lines (100044716)" u="1"/>
        <s v="2Y CHECK ACCUMULATOR N2 PRESSURE (200073007)" u="1"/>
        <s v="2Y CHECK ACCUMULATOR N2 PRESSURE (200073008)" u="1"/>
        <s v="CCI ACT-IS 514UV959 (100034711)" u="1"/>
        <s v="CCI ACT-IS 514UV960 (100034712)" u="1"/>
        <s v="CCI ACT-IS 514UV11A (100035656)" u="1"/>
        <s v="CCI ACT-IS 514UV118 (100035735)" u="1"/>
        <s v="CV-OH INSITU 30x42&quot; 300# 514UV09B (100045316)" u="1"/>
        <s v="CV-OH INSITU 30x42&quot; 300# 514UV951 (100046025)" u="1"/>
        <s v="4Y P12 INT INSPECT EXCHANGER 5E1301 (200090531)" u="1"/>
        <s v="12Y P02 INT INSP PROPANE COOLER 5E1422 (200091290)" u="1"/>
        <s v="MOC 117290 WELEV18110086 AUX-IS 514UV013 (100035651)" u="1"/>
        <s v="MOC 117290 WELEV18110086 AUX-IS 514UV01H (100035652)" u="1"/>
        <s v="CV-OH 1&quot; 600# 513LV005 (100043900)" u="1"/>
        <s v="NRV-RE 600# 5K1410 (3) (200088734)" u="1"/>
        <s v="8Y P02 INT INSP EXCHANGER 5E1408 (200078308)" u="1"/>
        <s v="12Y P02 INT INSP EXCHANGER 5E1413 (200091289)" u="1"/>
        <s v="MV-RE 2&quot; 600# 511BAV1036 (100045117)" u="1"/>
        <s v="6Y F21 RECERTIFY SC PILOT PSV ROTABLE (200089032)" u="1"/>
        <s v="6Y F21 RECERTIFY SC PILOT PSV ROTABLE (200089034)" u="1"/>
        <s v="MOC 117289 WELEV18110086 AUX-IS 511UV021 (100035648)" u="1"/>
        <s v="MOC 117290 WELEV18110086 AUX-IS 514HV84 (100035650)" u="1"/>
        <s v="MOC-117290 WELEV18110086 AUX-IS 514UV032 (100035653)" u="1"/>
        <s v="MOC-117290 WELEV18110086 AUX-IS 514UV212 (100035654)" u="1"/>
        <s v="MOC 117289 Pilot Valve Replace 511UV011 (100044573)" u="1"/>
        <s v="Orbit valve pre-shut refurb materials (500001856)" u="1"/>
        <s v="CCI ACT-IS 514UV955 (100034707)" u="1"/>
        <s v="CCI ACT-IS 514UV958 (100034710)" u="1"/>
        <s v="CV-RE 1&quot; 300#   560UV472 (100047224)" u="1"/>
        <s v="CV-OH 12&quot; 300# 541UV022 (100042516)" u="1"/>
        <s v="CV-OH 8&quot; 300# 514FV014 (100044130)" u="1"/>
        <s v="CV-OH 12&quot; 900# 511FV004 (100047225)" u="1"/>
        <s v="MV-RE 3&quot; 300# 544PC004 (100044681)" u="1"/>
        <s v="CV-RE 12&quot; 300# 514UV331 (100040963)" u="1"/>
        <s v="CCI ACT-IS 514UV119 (100034704)" u="1"/>
        <s v="CCI ACT-IS 514UV953 (100034705)" u="1"/>
        <s v="CCI ACT-IS 514UV954 (100034706)" u="1"/>
        <s v="CCI ACT-IS 514UV956 (100034708)" u="1"/>
        <s v="CCI ACT-IS 514UV957 (100034709)" u="1"/>
        <s v="Overhaul 514UV592 (100032670)" u="1"/>
        <s v="ACT-RE (Offsite) 1&quot; 300# 514UV492 (100040005)" u="1"/>
        <s v="5Y 5U1400 FM ORIFICE PLATE INSPECTION (200055798)" u="1"/>
        <s v="MOC 117290 WELEV18110086 AUX-IS 514HV829 (100035649)" u="1"/>
        <s v="MOC 117290 Pilot Valve Replace 514HV823 (100044682)" u="1"/>
        <s v="MV-RE 3&quot; 300# 514PT096B (100042001)" u="1"/>
        <s v="24SDLN5 Turnaround Consumable PPE (500003872)" u="1"/>
        <s v="MOC-113605 Install BD to Accumulators (600001291)" u="1"/>
        <s v="MOC-113606 Install Accumulator ReliefSys (600001299)" u="1"/>
        <s v="MV-RE 10&quot; 150# 514BUV6419 suction valve (100041395)" u="1"/>
        <s v="CV-OH 3&quot; 150# 514UV231 (100039881)" u="1"/>
        <s v="MV-IS Replace gearbox 514BUV3725 (100044904)" u="1"/>
        <s v="MOC-97633 Replace LN5 Regen Mixing Tee (100071524)" u="1"/>
        <s v="MV-OH 2&quot; 300# 514GLV4392 (100044521)" u="1"/>
        <s v="Modify 2nd stage shrouds sets for LN5 (100036039)" u="1"/>
        <s v="Replace damaged cables (3) LNG5 AGRU (100037630)" u="1"/>
        <s v="5KT1430S1B Replace lube oil filter (100040257)" u="1"/>
        <s v="&quot;MOC-101643 Weld Sleeve Repair 8\&quot;&quot; R14B (100042305)" u="1"/>
        <s v="FFM 5E4103K1 Replace Fan Blades (100042788)" u="1"/>
        <s v="MOC-92502 Replace Capacitors FAR18 Q17E1 (100042873)" u="1"/>
        <s v="LV/ELV Cable Segregation FAR17 CM3 Panel (100044520)" u="1"/>
        <s v="Faulty Turbine House Lights Replace 5KT1 (100047901)" u="1"/>
        <s v="MOC-70121 Replace Transmitter 514PDT149 (100048180)" u="1"/>
        <s v="8Y Switchboard Inspection S35D2 (200089380)" u="1"/>
        <s v="5KT1410 MAJOR ON-CONDITION MATERIALS (100036495)" u="1"/>
        <s v="5KT1430 MAJOR ON-CONDITION MATERIALS (100036496)" u="1"/>
        <s v="CV-RE 24&quot; 600# 513KV619 (100035489)" u="1"/>
        <s v="CV-RE 24&quot; 600# 513KV61H (100035490)" u="1"/>
        <s v="CV-RE 12&quot; 600# 513KV61A (100035491)" u="1"/>
        <s v="CV-RE 12&quot; 600# 513KV61B (100035492)" u="1"/>
        <s v="5K1310 MAJOR ON-CONDITION MATERIALS (100036374)" u="1"/>
        <s v="5K1410 MAJOR ON-CONDITION MATERIALS (100036375)" u="1"/>
        <s v="5K1420 MAJOR ON-CONDITION MATERIALS (100036376)" u="1"/>
        <s v="5K1430 MAJOR ON-CONDITION MATERIALS (100036492)" u="1"/>
        <s v="5K1450HP MAJOR ON-CONDITION MATERIALS (100036493)" u="1"/>
        <s v="5K1450LP MAJOR ON-CONDITION MATERIALS (100036494)" u="1"/>
        <s v="FR2-P18103 Blast and Paint Remediation (100040575)" u="1"/>
        <s v="CV-RE 24&quot; 300# 513KV61C (100040717)" u="1"/>
        <s v="CV-RE 24&quot; 300# 513KV61E (100040718)" u="1"/>
        <s v="CV-RE 24&quot; 600# 513KV61G (100040804)" u="1"/>
        <s v="Replace Bolting - 5C1501 (100041370)" u="1"/>
        <s v="FR2-CL1801-IN Blast and Paint Remediatio (100041374)" u="1"/>
        <s v="Replace Corroded Nuts -514PT085C (100042123)" u="1"/>
        <s v="CV-RE 12&quot; 600# 513KV61D (100043303)" u="1"/>
        <s v="CV-RE 12&quot; 600# 513KV61K (100043304)" u="1"/>
        <s v="&quot;Replace Elbow 0.5&quot;NB R14B03 (CDR-2014 (100044322)" u="1"/>
        <s v="Repair Corroded Flange Bolting - 5V1440 (100045058)" u="1"/>
        <s v="5E1442L HB WEEP REPAIR SHUTDOWN (100045254)" u="1"/>
        <s v="5E1442A HB WEEP REPAIR SHUTDOWN (100045255)" u="1"/>
        <s v="5E1425H HB WEEP REPAIR SHUTDOWN (100045256)" u="1"/>
        <s v="5E1425B HB WEEP REPAIR SHUTDOWN (100045258)" u="1"/>
        <s v="2Y SIF FLAME EYE O/HAUL (8) 5KT1410 (200073745)" u="1"/>
        <s v="2Y SIF FLAME EYE O/HAUL (8) 5KT1430 (200073746)" u="1"/>
        <s v="5Y P02 INT INS LUBE OIL COOLR 5KT1430E1B (200079408)" u="1"/>
        <s v="5Y P02 INT INS LUBE OIL COOLR 5KT1410E1B (200079412)" u="1"/>
        <s v="12Y P02 INT INSP LNG5 FIN FAN 5E1441A35 (200079440)" u="1"/>
        <s v="9Y P02 INT INSP EXCHANGER 5E4404 (200079509)" u="1"/>
        <s v="12Y P01 INT INSP FILTER 5S1107B (200079643)" u="1"/>
        <s v="12Y P01 INT INSP FILTER 5S1108B (200079645)" u="1"/>
        <s v="12Y P01 INT INSP FILTER 5S1107C (200079647)" u="1"/>
        <s v="12Y P01 INT INSP FILTER 5S1108C (200079648)" u="1"/>
        <s v="16Y P01 INT INSP VESSEL 5V1421 (200079651)" u="1"/>
        <s v="12Y P01 INT GAS FILT SEP INSP 5KT1410V3A (200079655)" u="1"/>
        <s v="16Y P01 INT INSP PRESSURE VESSEL 5V4422 (200079741)" u="1"/>
        <s v="16Y P01 INT INSP PRESS VESSEL 5V4419 (200079743)" u="1"/>
        <s v="12Y P02 INT INSP DEFROST GAS HTR 5E1409 (200079744)" u="1"/>
        <s v="12Y INT FIN FAN VSDS CW INSP 5KM1450E1B (200079745)" u="1"/>
        <s v="12Y INT FIN FAN VSDS CW INSP 5KM1450E1A (200079746)" u="1"/>
        <s v="4Y INT EXCHANGER COOLER INSP 5KM1450E3A (200082980)" u="1"/>
        <s v="4Y INT EXCHANGER COOLER INSP 5KM1430E3A (200082982)" u="1"/>
        <s v="4Y INT EXCHANGER INSP COOLER 5KM1410E3A (200082984)" u="1"/>
        <s v="12Y P01 INT INSP VESSEL 5KT1430V3A (200089217)" u="1"/>
        <s v="8Y LV ABB MNS2/3 FEEDER INSP S20D2A2R05 (200089937)" u="1"/>
        <s v="4Y Replace Purge Air Valves 5KT1430 (200090104)" u="1"/>
        <s v="4Y U/SONIC FM INSP - (3) 514FE002 (200090712)" u="1"/>
        <s v="8Y REP TURB HYD DUMP VLV'S (2) 5KT1410 (200090913)" u="1"/>
        <s v="12Y P02 INT INSP FIN FAN 5E4408 (200090966)" u="1"/>
        <s v="CV-RE 10&quot; 600# 513KV61M (200090970)" u="1"/>
        <s v="CV-RE 24&quot; 600# 513KV617 (200090971)" u="1"/>
        <s v="CV-RE 12&quot; 600# 513KV618 (200090972)" u="1"/>
        <s v="4Y VORTEX REMOVAL &amp; INSP (2) 5KT1410/30 (200091141)" u="1"/>
        <s v="12Y P02 INTERNAL INSP FIN FAN 5E4103B (200091158)" u="1"/>
        <s v="12Y P02 INTERNAL INSP FIN FAN 5E4103C (200091159)" u="1"/>
        <s v="12Y P02 INTERNAL INSP FIN FAN 5E4103D (200091180)" u="1"/>
        <s v="12Y P02 INTERNAL INSP FIN FAN 5E4103A (200091181)" u="1"/>
        <s v="12Y INT INSP FIN FAN 5E1102A 22 Tubes (200091291)" u="1"/>
        <s v="12Y P02 INT INSP LNG5 FIN FAN 5E1102B (200091294)" u="1"/>
        <s v="12Y P02 INT INSP LNG5 FIN FAN 5E1102C (200091295)" u="1"/>
        <s v="12Y P02 INT INSP LNG5 FIN FAN 5E1102D (200091296)" u="1"/>
        <s v="12Y INT INSP FIN FAN 5E4620D (200091299)" u="1"/>
        <s v="12Y INT INSP FIN FAN 5E4620E (200091320)" u="1"/>
        <s v="12Y INT INSP FIN FAN 5E4620F (200091321)" u="1"/>
        <s v="12Y INT INSP FIN FAN 5E4620H (200091323)" u="1"/>
        <s v="T20CD3 &amp; T20CD4 LV cables clamping (100036100)" u="1"/>
        <s v="Mercury Guard Bed Replacement - 5C1501 (100042829)" u="1"/>
        <s v="Replace Lid Gasket and Bridge Tap Change (100044618)" u="1"/>
        <s v="10Y F21 REMOVE &amp; TEST CHK VLV LNG5 (3) (200056931)" u="1"/>
        <s v="10Y F21 INSP &amp; O/HAUL CHK VALVE LNG5 (2) (200056932)" u="1"/>
        <s v="12Y INT INSP TANK 5T1106 (200079742)" u="1"/>
        <s v="16Y INT INSP TANK LUBE OIL 5G1420AV2 (200079752)" u="1"/>
        <s v="16Y INT INSP TANK LUBE OIL 5G1420BV2 (200079753)" u="1"/>
        <s v="16Y INT INSP TANK LUBE OIL 5G1410V2 (200079754)" u="1"/>
        <s v="4Y 5KM1450 MOTOR INSPECT AND TEST (200083190)" u="1"/>
        <s v="8Y F21 NRV-RE 2&quot; 150# 514CHV1790/179 (200083914)" u="1"/>
        <s v="12Y P01 INT INSP PRESS VESSEL 5V4415 (200088353)" u="1"/>
        <s v="12Y P01 INT INSP SOLVENT M/U FILT 5S1104 (200089073)" u="1"/>
        <s v="12Y P01 INT INSP FILTER 5S1106 (200089074)" u="1"/>
        <s v="12Y INT INSP FILTER LUBE OIL 5KT1410S1A (200089213)" u="1"/>
        <s v="12Y INT INSP FILTER LUBE OIL 5KT1410S1B (200089214)" u="1"/>
        <s v="12Y INT INSP FILTER LUBE OIL 5KT1430S1A (200089215)" u="1"/>
        <s v="12Y P01 INT INSP VESSEL 5V1433 (200089219)" u="1"/>
        <s v="12Y INT INSP FILT HYD OIL 5KT1410S5A (200089242)" u="1"/>
        <s v="12Y INT INSP FILT HYD OIL 5KT1410S5B (200089243)" u="1"/>
        <s v="12Y INT INSP FILT HYD OIL 5KT1430S5A (200089244)" u="1"/>
        <s v="12Y INT INSP FILT HYD OIL 5KT1430S5B (200089245)" u="1"/>
        <s v="12Y 5KM1410 MOTOR INSPECT AND TEST (200089837)" u="1"/>
        <s v="12Y 5KM1430 MOTOR INSPECT AND TEST (200089883)" u="1"/>
        <s v="12Y INT INSP FIN FAN 5E4620B (200090817)" u="1"/>
        <s v="12Y INT INSP FIN FAN 5E4620A (200090974)" u="1"/>
        <s v="12Y INT INSP FIN FAN 5E4620C (200091298)" u="1"/>
        <s v="12Y INT INSP FIN FAN 5E4620G (200091322)" u="1"/>
        <s v="INSP INT FIN FAN 5E1101B 623 plugs (200135459)" u="1"/>
        <s v="10Y INSP INT FIN FAN 5E1101C (200135520)" u="1"/>
        <s v="10Y INSP INT FIN FAN 5E1101D (200135521)" u="1"/>
        <s v="10Y INSP INT FIN FAN 5E1101E (200135522)" u="1"/>
        <s v="10Y INSP INT FIN FAN 5E1101F (200135523)" u="1"/>
        <s v="10Y RECERTIFY PSV ROTABLE (200089392)" u="1"/>
        <s v="6Y RECERTIFY PSV ROTABLE (200089855)" u="1"/>
        <s v="6Y RECERTIFY PSV ROTABLE (200090101)" u="1"/>
        <s v="6Y RECERTIFY PSV ROTABLE (200090588)" u="1"/>
        <s v="Replace Servo Filter and Compensator (100033767)" u="1"/>
        <s v="MOC-72065 Modify GT7 Hard-Wired Trip S2A (100035583)" u="1"/>
        <s v="MOC-118435 CO2 Discharge Switch Replacem (100037026)" u="1"/>
        <s v="EEHA Replace JB seals 3KT1440V4L1 (100037734)" u="1"/>
        <s v="Pressure Gauge Replace GT4007V5 (100037745)" u="1"/>
        <s v="Replace filters on AU01.GT4010A3 (100037746)" u="1"/>
        <s v="Repair leakis lubeoil demister RO&amp; motor (100039179)" u="1"/>
        <s v="MOC-109223 Damaged Insulators Replace GT (100039429)" u="1"/>
        <s v="Combustion drain rubbing (100039826)" u="1"/>
        <s v="MOC-119547 Replace meters S24H7 GT7 (100040070)" u="1"/>
        <s v="MV-RE 40NB 300# 409BAV0034 GT4009 (100040408)" u="1"/>
        <s v="MOC-119 EEHA Replace JB 314QT20-1J (100042088)" u="1"/>
        <s v="MOC-119715 MCC Switch Replace S24D16A5RA (100043426)" u="1"/>
        <s v="EEHA Replace Anaconda S63HTP1R02J4 (100043648)" u="1"/>
        <s v="UPS Battery Cell replace GT4010 (100044897)" u="1"/>
        <s v="EPDOM9 Paint B&amp;P EQU GT4009X3 Scaff (100046825)" u="1"/>
        <s v="409LG504 Clean Oil Sampling Valve (100046883)" u="1"/>
        <s v="2Y GT4007 TURB PRE FILTER REPLACE (200057503)" u="1"/>
        <s v="2Y GT4008 TURB PRE FILTER REPLACE (200057958)" u="1"/>
        <s v="2Y GT4009 TURB PRE FILTER REPLACE (200057959)" u="1"/>
        <s v="1Y P03 GT4007 TURB MECH MAINTENANCE (200064906)" u="1"/>
        <s v="3Y GT4008 STARTER PKG FILTER REPLACEMENT (200065053)" u="1"/>
        <s v="2Y GT4010 TURB PRE FILTER REPLACE (200065121)" u="1"/>
        <s v="6Y P03 TURB F/HOSE REPL GT4008 (200066255)" u="1"/>
        <s v="2Y F/Gas Valves Function Test (3) GT4007 (200066318)" u="1"/>
        <s v="2Y G4009 AIR SYSTEM FILTERS CHANGE OUT (200070157)" u="1"/>
        <s v="2Y G4008 AIR SYSTEM FILTERS CHANGE OUT (200070297)" u="1"/>
        <s v="1Y P03 GT4009 TURB MECH MAINTENANCE (200071136)" u="1"/>
        <s v="1Y GT4010 PACKAGE INSPECTION (200072093)" u="1"/>
        <s v="6Y Replace Geometry Valve CDP Bleed 410X (200072095)" u="1"/>
        <s v="2Y F19 CO2 FUNCTION CHECK (73) 3KT1420 (200073254)" u="1"/>
        <s v="12Y P01 INT INSP PRESS VESSEL GT4008S5A (200079115)" u="1"/>
        <s v="12Y P01 INT INSP PRESS VESSEL GT4008S5B (200079118)" u="1"/>
        <s v="12Y P01 INT INSP PRESS VESSEL GT4007S5B (200079172)" u="1"/>
        <s v="12Y P01 INT INSP PRESS VESSEL GT4007S5A (200079174)" u="1"/>
        <s v="1Y P03 GT4010 TURB MECH MAINTENANCE (200082196)" u="1"/>
        <s v="1Y GT4007 TURB VSV REPLACEMENT (200083164)" u="1"/>
        <s v="1Y GT4008 TURB VSV REPLACEMENT (200083165)" u="1"/>
        <s v="2Y G4010 AIR SYSTEM FILTERS CHANGE OUT (200083436)" u="1"/>
        <s v="1Y P03 GT4008 TURB MECH MAINTENANCE (200083506)" u="1"/>
        <s v="1Y GT4009 TURB OFF-ENGINE (200083838)" u="1"/>
        <s v="1Y GT4007 TURB OFF-ENGINE (200083947)" u="1"/>
        <s v="1Y Waterwash Maintenance GT4007 (200085913)" u="1"/>
        <s v="1Y GT4008 WATERWASH MAINTENANCE (200085915)" u="1"/>
        <s v="1Y GT4009 WATERWASH MAINTENANCE (200085917)" u="1"/>
        <s v="1Y GT4010 WATERWASH MAINTENANCE (200085919)" u="1"/>
        <s v="2Y F06 SIF HYD PACKAGE F/TEST 3A1190 (200088845)" u="1"/>
        <s v="2Y F06 SIF HYD PACKAGE F/TEST 3A1490 (200088846)" u="1"/>
        <s v="2Y F06 SIF 3A1491 HYD PACKAGE F/TEST (200088847)" u="1"/>
        <s v="6Y REPL F/G CONTROL UNITS (3) GT4008 (200089990)" u="1"/>
        <s v="6Y REPLACE SOLENOID VALVE (2) GT4008 (200089991)" u="1"/>
        <s v="6Y Replace Turbine Igniters GT4008IT (200089992)" u="1"/>
        <s v="G4010P1A LO leak from fitting (100033722)" u="1"/>
        <s v="G4010P1B LO leak from fitting (100037490)" u="1"/>
        <s v="GT7 REPLACE GRAVITY DAMPERS GT4007K1A/K1 (100038439)" u="1"/>
        <s v="Investigate/Repair Earth Fault GT4009 HM (100036163)" u="1"/>
        <s v="GT4008 Replace VBV door hinge bushings (100036622)" u="1"/>
        <s v="GT4009 debris in trash screens (100040078)" u="1"/>
        <s v="DE Sump Drain Line Update CM GT4009 (100040102)" u="1"/>
        <s v="Vibration Monitor Rack Fault GT4009 (100040358)" u="1"/>
        <s v="GT4010 - Replace bushes and bell cranks (100040480)" u="1"/>
        <s v="TURBINE ENCLOSURE WINDOW CRACKED (100044895)" u="1"/>
        <s v="Lighting Replacements/ Repairs GT4007 (100045101)" u="1"/>
        <s v="2Y ANALYSER CHECK GT4007 (200069813)" u="1"/>
        <s v="1Y ANALYSER FILTER REPLACEMENT 407QT501 (200069815)" u="1"/>
        <s v="3Y Instrument Replacement (2) GT4008 (200070294)" u="1"/>
        <s v="6Y Replace Geometry Valve CDP Bleed 410X (200072097)" u="1"/>
        <s v="12Y P01 INT INSP PRESS VESSEL GT4009S5B (200079166)" u="1"/>
        <s v="12Y P01 INT INSP PRESS VESSEL GT4009S5A (200079169)" u="1"/>
        <s v="1Y Analyser Filter Replacement 408QE501 (200083423)" u="1"/>
        <s v="1Y Analyser Filter Replacement 409QT501 (200083425)" u="1"/>
        <s v="6Y REPLACE GEOMETERY CDP BLEED VALVE (1) (200083839)" u="1"/>
        <s v="1Y GT4008 TURB OFF-ENGINE (200083886)" u="1"/>
        <s v="6Y REPLACE GEOMETERY 8TH STAGE VALVE (1) (200083920)" u="1"/>
        <s v="2Y GT4007 TURB OFF-ENGINE (200083948)" u="1"/>
        <s v="6Y REPLACE GEOMETERY CDP BLEED VALVE (1) (200083949)" u="1"/>
        <s v="6Y REPLACE GEOMETERY 8TH STAGE VALVE (1) (200083950)" u="1"/>
        <s v="6Y REPLACE SOLENOID VALVE (2) GT4007 (200089988)" u="1"/>
        <s v="6Y REPLACE TURBINE IGNITERS GT4007 (200089989)" u="1"/>
        <s v="Replace C02 Load Cell Controller GT4007 (100033128)" u="1"/>
        <s v="DE Sump Drain Line Update CM GT4010 (100039132)" u="1"/>
        <s v="MV-RE 40NB 300# 410BAV0034 GT4010 (100040409)" u="1"/>
        <s v="MV-RE 40NB 300# 407BAV0027 GT4007 (100040411)" u="1"/>
        <s v="Generator Transducer Replace GT4009 (100040989)" u="1"/>
        <s v="NDE Bearing Leak Repair G4010 (100041464)" u="1"/>
        <s v="GT9 Inlet Duct Leak Clean Side (100044982)" u="1"/>
        <s v="MOC-111548 G4007S2M1 Louvre and Motor fa (100067619)" u="1"/>
        <s v="GT4010A3 Starter Package Hose Replacemen (100043858)" u="1"/>
        <s v="1Y GT4010 AUXILIARIES GREASING (200072140)" u="1"/>
        <s v="2Y F06 FLAME EYES TEST/REPL (4) 3KT1410 (200073275)" u="1"/>
        <s v="2Y F06 FLAME EYES TEST/REPL (4) 3KT1420 (200073277)" u="1"/>
        <s v="2Y F06 FLAME EYES TEST/REPL (4) 3KT1430 (200073278)" u="1"/>
        <s v="2Y F06 FLAME EYES TEST/REPL (4) 3KT1440 (200073400)" u="1"/>
        <s v="2Y F06 FLAME EYES TEST/REPL (4) 3KT1450 (200073402)" u="1"/>
        <s v="GREASE G4008 MTR BRGS (200082347)" u="1"/>
        <s v="Replace Turbine Comp Inlet Damper GT4008 (100036885)" u="1"/>
        <s v="Replace Door Latching Mech - G4010CP1 (100039092)" u="1"/>
        <s v="MOC-119177 Replace G4008 Space Heaters (100043183)" u="1"/>
        <s v="LNG2 COP 2024 – Execution (600002862)" u="1"/>
        <s v="4Y VORTEX FM CALIBRATE (2) 318FT058 (200090073)" u="1"/>
        <s v="EEHA Repairs 210HSVO015 (100045235)" u="1"/>
        <s v="Fin Fan Plugs Leaking - K4403 E1 (100044208)" u="1"/>
        <s v="Replace panel meters S24H7 GT7 UPS (100040070)" u="1"/>
        <s v="CV-OH 2&quot; 300# 44PCV523 (100041467)" u="1"/>
        <s v="Inspect/Repair Fin Fan Header-3K1820E1 (100040754)" u="1"/>
        <s v="GT4009A3 Hyd Starter Package Hoses (100046727)" u="1"/>
        <s v="EEHA Repair/Replace JB 314QT20-1J (100042088)" u="1"/>
        <s v="MV-RE 12&quot; 300# 44GAV0277 (100043677)" u="1"/>
        <s v="4Y F21 RECERTIFY SC PSV ROTABLE (200084180)" u="1"/>
        <s v="4Y Beach Valve Function Test 210HYD001 (200089995)" u="1"/>
        <s v="6Y F21 RECERTIFY SC PSV ROTABLE (200090965)" u="1"/>
        <s v="4Y VORTEX FM CALIBRATE  (2) 318FT087 (200090071)" u="1"/>
        <s v="10Y RECERTIFY PSV DISPOSABLE (200091240)" u="1"/>
        <s v="8Y P03 RE SD 5KT1430 TURBINE MAJOR MECH (200090750)" u="1"/>
        <s v="10Y RECERTIFY PSV DISPOSABLE (200091250)" u="1"/>
        <s v="Replace Braided Air Hose 110HV843 (100034327)" u="1"/>
        <s v="SO Filter Repair XOver Vlv - K4401CS1A/B (100040481)" u="1"/>
        <s v="Replace Flow Tx - 44FIT520 (100042451)" u="1"/>
        <s v="8Y F21 NRV-RE 2&quot; 150# (2) 514CHV1790/179 (200083914)" u="1"/>
        <s v="EEHA - Replace positioner 110PV452POS (100041904)" u="1"/>
        <s v="12Y RECERTIFY PSV DISPOSABLE (200073226)" u="1"/>
        <s v="Unsupported/Rubbing Tubing repair K3410A (100044581)" u="1"/>
        <s v="CV-RE 12&quot; 600# 513KV61F (100035493)" u="1"/>
        <s v="CV-RE 12&quot; 600# 513KV61J (100035494)" u="1"/>
        <s v="12Y RECERTIFY PSV DISPOSABLE (200074130)" u="1"/>
        <s v="Inspect &amp; Clean Parital Discharge S50C1A (100038540)" u="1"/>
        <s v="12Y RECERTIFY PSV DISPOSABLE (200074132)" u="1"/>
        <s v="MCC Switch Mechanism Replace  S24D16A5RA (100043426)" u="1"/>
        <s v="12Y P02 INT INSP FIN FAN 5E1102A (200091291)" u="1"/>
        <s v="Replace Turbine Comp Inlet Damper GT4007 (100037613)" u="1"/>
        <s v="MV-RE 2&quot; 300# 134GAV1111 (100046014)" u="1"/>
        <s v="MOC-114168 Transmitter Replace 144PT58 (100039664)" u="1"/>
        <s v="&quot;Replace Elbow 0.5\&quot;&quot;NB R14B03 (CDR-2014 (100044322)" u="1"/>
        <s v="MOC-113307 Transmitter Replace 344PT60 (100039742)" u="1"/>
        <s v="10Y RECERTIFY PSV DISPOSABLE (200091241)" u="1"/>
        <s v="RPL Regulator Gauge &amp; IP Washer 10HYD05 (100041532)" u="1"/>
        <s v="Replace Reservoir Sight Glass - K3410BV3 (100042777)" u="1"/>
        <s v="Replace Tubing 10PT003 (100042949)" u="1"/>
        <s v="CV-IS 3&quot; 300# Re-Packing 34LCV21 (100043193)" u="1"/>
        <s v="4Y VORTEX FM CALIBRATE (1) 318FE093 (200090072)" u="1"/>
        <s v="RPL Regulator Gauge &amp; IP Washer 10HYD02 (100041533)" u="1"/>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ount="2478">
        <s v="10447827"/>
        <s v="10482558"/>
        <s v="10528709"/>
        <s v="10063416"/>
        <s v="10423729"/>
        <s v="70001416"/>
        <s v="10047907"/>
        <s v="10058213"/>
        <s v="10537786"/>
        <s v="10447849"/>
        <s v="10452872"/>
        <s v="10596891"/>
        <s v="10291291"/>
        <s v="70000589"/>
        <s v="10442621"/>
        <s v="70000048"/>
        <s v="70000044"/>
        <s v="70000047"/>
        <s v="70000049"/>
        <s v="70000100"/>
        <s v="70001522"/>
        <s v="10583038"/>
        <s v="70001523"/>
        <s v="10583039"/>
        <s v="10149809"/>
        <s v="10453776"/>
        <s v="70001686"/>
        <s v="10227240"/>
        <s v="70003767"/>
        <s v="10060916"/>
        <s v="10058878"/>
        <s v="70001748"/>
        <s v="10206293"/>
        <s v="10058872"/>
        <s v="10509086"/>
        <s v="10508764"/>
        <s v="70003747"/>
        <s v="70001554"/>
        <s v="70001560"/>
        <s v="10295759"/>
        <s v="70001515"/>
        <s v="70000094"/>
        <s v="70000096"/>
        <s v="10536783"/>
        <s v="10534478"/>
        <s v="10440971"/>
        <s v="10547281"/>
        <s v="10547280"/>
        <s v="10304033"/>
        <s v="10509062"/>
        <s v="70002753"/>
        <s v="10605607"/>
        <s v="10251722"/>
        <s v="10533202"/>
        <s v="10616638"/>
        <s v="10294417"/>
        <s v="10534348"/>
        <s v="10534107"/>
        <s v="10534372"/>
        <s v="10613351"/>
        <s v="10534344"/>
        <s v="10565086"/>
        <s v="10534347"/>
        <s v="10534346"/>
        <s v="10613354"/>
        <s v="10613168"/>
        <s v="10613353"/>
        <s v="10534345"/>
        <s v="10534150"/>
        <s v="10568264"/>
        <s v="10534378"/>
        <s v="10568140"/>
        <s v="10458410"/>
        <s v="10594202"/>
        <s v="10534326"/>
        <s v="70001542"/>
        <s v="70001543"/>
        <s v="10606442"/>
        <s v="10458413"/>
        <s v="10616647"/>
        <s v="10266028"/>
        <s v="10493611"/>
        <s v="10445243"/>
        <s v="10060929"/>
        <s v="10060881"/>
        <s v="10503357"/>
        <s v="10058451"/>
        <s v="10616558"/>
        <s v="10534799"/>
        <s v="10034184"/>
        <s v="10501971"/>
        <s v="10606781"/>
        <s v="10503782"/>
        <s v="10503783"/>
        <s v="10443092"/>
        <s v="10616556"/>
        <s v="10606782"/>
        <s v="10616555"/>
        <s v="10616557"/>
        <s v="30000055"/>
        <s v="10060202"/>
        <s v="10454267"/>
        <s v="10432379"/>
        <s v="10498808"/>
        <s v="10060218"/>
        <s v="10606783"/>
        <s v="10534877"/>
        <s v="10610492"/>
        <s v="10228855"/>
        <s v="10062910"/>
        <s v="10047929"/>
        <s v="10609537"/>
        <s v="10609536"/>
        <s v="10609432"/>
        <s v="10042524"/>
        <s v="10590371"/>
        <s v="10218797"/>
        <s v="10608970"/>
        <s v="10591507"/>
        <s v="70002876"/>
        <s v="10569848"/>
        <s v="10458397"/>
        <s v="10473696"/>
        <s v="10048148"/>
        <s v="10048156"/>
        <s v="10462574"/>
        <s v="10431306"/>
        <s v="10058877"/>
        <s v="10060886"/>
        <s v="70000051"/>
        <s v="10058201"/>
        <s v="10058191"/>
        <s v="10206291"/>
        <s v="70001064"/>
        <s v="70001063"/>
        <s v="10206298"/>
        <s v="10453728"/>
        <s v="10501084"/>
        <s v="10501085"/>
        <s v="10586381"/>
        <s v="10616701"/>
        <s v="10616702"/>
        <s v="10616668"/>
        <s v="10586963"/>
        <s v="10586379"/>
        <s v="70002482"/>
        <s v="10616560"/>
        <s v="10616559"/>
        <s v="10580017"/>
        <s v="11051939"/>
        <s v="10463589"/>
        <s v="10462880"/>
        <s v="70003498"/>
        <s v="10461404"/>
        <s v="10463080"/>
        <s v="10458817"/>
        <s v="10613300"/>
        <s v="10462881"/>
        <s v="10463417"/>
        <s v="10546632"/>
        <s v="10602811"/>
        <s v="10509009"/>
        <s v="10245447"/>
        <s v="10439222"/>
        <s v="10606651"/>
        <s v="10571577"/>
        <s v="10543313"/>
        <s v="10586385"/>
        <s v="10616704"/>
        <s v="10616705"/>
        <s v="10616675"/>
        <s v="10615685"/>
        <s v="10615684"/>
        <s v="10586383"/>
        <s v="10615687"/>
        <s v="10615686"/>
        <s v="10442952"/>
        <s v="10418742"/>
        <s v="10204779"/>
        <s v="10418677"/>
        <s v="10418735"/>
        <s v="10059423"/>
        <s v="10418929"/>
        <s v="70002402"/>
        <s v="10484646"/>
        <s v="10458155"/>
        <s v="70003078"/>
        <s v="70002403"/>
        <s v="70003079"/>
        <s v="70003316"/>
        <s v="10422182"/>
        <s v="70003315"/>
        <s v="10543114"/>
        <s v="10515037"/>
        <s v="10468800"/>
        <s v="70003475"/>
        <s v="10586568"/>
        <s v="10524915"/>
        <s v="10060890"/>
        <s v="10017194"/>
        <s v="10060889"/>
        <s v="10449587"/>
        <s v="10058387"/>
        <s v="10449583"/>
        <s v="10605994"/>
        <s v="10300759"/>
        <s v="10241131"/>
        <s v="10605206"/>
        <s v="10605251"/>
        <s v="10021821"/>
        <s v="10605252"/>
        <s v="10605250"/>
        <s v="10605253"/>
        <s v="10605207"/>
        <s v="10021822"/>
        <s v="10605255"/>
        <s v="10021820"/>
        <s v="10233767"/>
        <s v="10440803"/>
        <s v="10062327"/>
        <s v="10507576"/>
        <s v="70001493"/>
        <s v="10058453"/>
        <s v="70002319"/>
        <s v="10058879"/>
        <s v="70002317"/>
        <s v="70002318"/>
        <s v="10605188"/>
        <s v="10605423"/>
        <s v="10601256"/>
        <s v="10605323"/>
        <s v="10243755"/>
        <s v="10605184"/>
        <s v="10601253"/>
        <s v="10062849"/>
        <s v="10584159"/>
        <s v="10433043"/>
        <s v="10426703"/>
        <s v="10468906"/>
        <s v="10058034"/>
        <s v="10060884"/>
        <s v="10446530"/>
        <s v="10485935"/>
        <s v="10227715"/>
        <s v="10058892"/>
        <s v="10485937"/>
        <s v="10058907"/>
        <s v="11400347"/>
        <s v="10058077"/>
        <s v="10204117"/>
        <s v="10058893"/>
        <s v="10503901"/>
        <s v="10204124"/>
        <s v="10058535"/>
        <s v="10060891"/>
        <s v="10208071"/>
        <s v="10205993"/>
        <s v="10205990"/>
        <s v="10493451"/>
        <s v="70004675"/>
        <s v="10605690"/>
        <s v="10541467"/>
        <s v="10605691"/>
        <s v="70004852"/>
        <s v="70004851"/>
        <s v="10452835"/>
        <s v="10006659"/>
        <s v="10576543"/>
        <s v="10209468"/>
        <s v="10482346"/>
        <s v="10402509"/>
        <s v="10424330"/>
        <s v="10006856"/>
        <s v="10006930"/>
        <s v="10438563"/>
        <s v="10438413"/>
        <s v="10453016"/>
        <s v="10038987"/>
        <s v="10430531"/>
        <s v="10063554"/>
        <s v="10563505"/>
        <s v="10478596"/>
        <s v="10438411"/>
        <s v="10473861"/>
        <s v="10464346"/>
        <s v="10470892"/>
        <s v="10589262"/>
        <s v="10507776"/>
        <s v="10467825"/>
        <s v="10607433"/>
        <s v="10608381"/>
        <s v="10245442"/>
        <s v="10530706"/>
        <s v="10299450"/>
        <s v="10245445"/>
        <s v="10476885"/>
        <s v="10509101"/>
        <s v="10443257"/>
        <s v="10445237"/>
        <s v="10064932"/>
        <s v="10503159"/>
        <s v="10063466"/>
        <s v="10520559"/>
        <s v="10236513"/>
        <s v="10451306"/>
        <s v="10451345"/>
        <s v="10535547"/>
        <s v="10535548"/>
        <s v="10451369"/>
        <s v="10451370"/>
        <s v="10504876"/>
        <s v="10444408"/>
        <s v="10479633"/>
        <s v="10249942"/>
        <s v="10471895"/>
        <s v="10471894"/>
        <s v="10471890"/>
        <s v="10574508"/>
        <s v="10288499"/>
        <s v="10561611"/>
        <s v="10206294"/>
        <s v="10537213"/>
        <s v="10572710"/>
        <s v="10493402"/>
        <s v="10493398"/>
        <s v="10493401"/>
        <s v="10493399"/>
        <s v="10447461"/>
        <s v="10569059"/>
        <s v="10590781"/>
        <s v="10590626"/>
        <s v="10590782"/>
        <s v="10590783"/>
        <s v="10526668"/>
        <s v="10061172"/>
        <s v="10447458"/>
        <s v="10584918"/>
        <s v="10060917"/>
        <s v="10355246"/>
        <s v="10400603"/>
        <s v="10447453"/>
        <s v="10590362"/>
        <s v="10061194"/>
        <s v="10061160"/>
        <s v="10058537"/>
        <s v="10473813"/>
        <s v="10607195"/>
        <s v="10477745"/>
        <s v="10575223"/>
        <s v="10060903"/>
        <s v="10061164"/>
        <s v="10527555"/>
        <s v="10447452"/>
        <s v="10590576"/>
        <s v="70000267"/>
        <s v="70003694"/>
        <s v="70000266"/>
        <s v="70000268"/>
        <s v="10547649"/>
        <s v="70000265"/>
        <s v="70001189"/>
        <s v="70001200"/>
        <s v="70003940"/>
        <s v="70003942"/>
        <s v="70002089"/>
        <s v="70003722"/>
        <s v="10616642"/>
        <s v="70003943"/>
        <s v="70003898"/>
        <s v="70003950"/>
        <s v="70003941"/>
        <s v="10565211"/>
        <s v="10506101"/>
        <s v="10564774"/>
        <s v="10601282"/>
        <s v="10305744"/>
        <m/>
        <s v="10484958" u="1"/>
        <s v="10447826" u="1"/>
        <s v="10447836" u="1"/>
        <s v="10434766" u="1"/>
        <s v="10544524" u="1"/>
        <s v="10544522" u="1"/>
        <s v="10568362" u="1"/>
        <s v="10566981" u="1"/>
        <s v="10567003" u="1"/>
        <s v="10473730" u="1"/>
        <s v="70001547" u="1"/>
        <s v="70000134" u="1"/>
        <s v="10060882" u="1"/>
        <s v="10060885" u="1"/>
        <s v="10612347" u="1"/>
        <s v="10607436" u="1"/>
        <s v="10284544" u="1"/>
        <s v="10586378" u="1"/>
        <s v="10509890" u="1"/>
        <s v="10352644" u="1"/>
        <s v="10427401" u="1"/>
        <s v="70003127" u="1"/>
        <s v="10444516" u="1"/>
        <s v="10206296" u="1"/>
        <s v="10206693" u="1"/>
        <s v="10205989" u="1"/>
        <s v="10228981" u="1"/>
        <s v="10444022" u="1"/>
        <s v="10462222" u="1"/>
        <s v="10561615" u="1"/>
        <s v="10561618" u="1"/>
        <s v="10583958" u="1"/>
        <s v="10588564" u="1"/>
        <s v="10612170" u="1"/>
        <s v="10305804" u="1"/>
        <s v="10588569" u="1"/>
        <s v="10585812" u="1"/>
        <s v="10599603" u="1"/>
        <s v="10609319" u="1"/>
        <s v="10436970" u="1"/>
        <s v="10599042" u="1"/>
        <s v="10561779" u="1"/>
        <s v="10561742" u="1"/>
        <s v="10534225" u="1"/>
        <s v="10561778" u="1"/>
        <s v="10561771" u="1"/>
        <s v="10561770" u="1"/>
        <s v="10561743" u="1"/>
        <s v="10227323" u="1"/>
        <s v="10206292" u="1"/>
        <s v="70003427" u="1"/>
        <s v="10581016" u="1"/>
        <s v="10608046" u="1"/>
        <s v="10451359" u="1"/>
        <s v="10464187" u="1"/>
        <s v="10516011" u="1"/>
        <s v="10424681" u="1"/>
        <s v="10507773" u="1"/>
        <s v="10430520" u="1"/>
        <s v="10444140" u="1"/>
        <s v="10015253" u="1"/>
        <s v="10224963" u="1"/>
        <s v="10438756" u="1"/>
        <s v="10442749" u="1"/>
        <s v="10021790" u="1"/>
        <s v="10038178" u="1"/>
        <s v="10058699" u="1"/>
        <s v="10060888" u="1"/>
        <s v="10062922" u="1"/>
        <s v="10062934" u="1"/>
        <s v="10021252" u="1"/>
        <s v="10062957" u="1"/>
        <s v="10062958" u="1"/>
        <s v="10205946" u="1"/>
        <s v="10234582" u="1"/>
        <s v="10243237" u="1"/>
        <s v="10247502" u="1"/>
        <s v="10250241" u="1"/>
        <s v="10250533" u="1"/>
        <s v="10250540" u="1"/>
        <s v="10250600" u="1"/>
        <s v="10250698" u="1"/>
        <s v="10251340" u="1"/>
        <s v="10251704" u="1"/>
        <s v="10255158" u="1"/>
        <s v="10256416" u="1"/>
        <s v="10256420" u="1"/>
        <s v="10258377" u="1"/>
        <s v="10262550" u="1"/>
        <s v="10263215" u="1"/>
        <s v="10308667" u="1"/>
        <s v="10312906" u="1"/>
        <s v="10319026" u="1"/>
        <s v="10348243" u="1"/>
        <s v="10417065" u="1"/>
        <s v="10434236" u="1"/>
        <s v="10436349" u="1"/>
        <s v="10439386" u="1"/>
        <s v="10443375" u="1"/>
        <s v="10459690" u="1"/>
        <s v="10471163" u="1"/>
        <s v="10472133" u="1"/>
        <s v="10478329" u="1"/>
        <s v="10502004" u="1"/>
        <s v="10506321" u="1"/>
        <s v="10508022" u="1"/>
        <s v="10514629" u="1"/>
        <s v="10515087" u="1"/>
        <s v="10519838" u="1"/>
        <s v="10530474" u="1"/>
        <s v="10530475" u="1"/>
        <s v="10530476" u="1"/>
        <s v="10530477" u="1"/>
        <s v="10530478" u="1"/>
        <s v="10530957" u="1"/>
        <s v="10531586" u="1"/>
        <s v="10533817" u="1"/>
        <s v="10545405" u="1"/>
        <s v="10547257" u="1"/>
        <s v="10567763" u="1"/>
        <s v="10570777" u="1"/>
        <s v="10570778" u="1"/>
        <s v="10571113" u="1"/>
        <s v="10577207" u="1"/>
        <s v="10588633" u="1"/>
        <s v="10601472" u="1"/>
        <s v="10604395" u="1"/>
        <s v="10604408" u="1"/>
        <s v="10619048" u="1"/>
        <s v="11400125" u="1"/>
        <s v="11400127" u="1"/>
        <s v="70003008" u="1"/>
        <s v="10586380" u="1"/>
        <s v="11400112" u="1"/>
        <s v="11400163" u="1"/>
        <s v="10038184" u="1"/>
        <s v="10064388" u="1"/>
        <s v="10065091" u="1"/>
        <s v="10247500" u="1"/>
        <s v="10255785" u="1"/>
        <s v="10256706" u="1"/>
        <s v="10256707" u="1"/>
        <s v="10256760" u="1"/>
        <s v="10258334" u="1"/>
        <s v="10262264" u="1"/>
        <s v="10262266" u="1"/>
        <s v="10308172" u="1"/>
        <s v="10400011" u="1"/>
        <s v="10416400" u="1"/>
        <s v="10416401" u="1"/>
        <s v="10416613" u="1"/>
        <s v="10416615" u="1"/>
        <s v="10425696" u="1"/>
        <s v="10425705" u="1"/>
        <s v="10425723" u="1"/>
        <s v="10425725" u="1"/>
        <s v="10425856" u="1"/>
        <s v="10426355" u="1"/>
        <s v="10426424" u="1"/>
        <s v="10426426" u="1"/>
        <s v="10491120" u="1"/>
        <s v="10508922" u="1"/>
        <s v="10539626" u="1"/>
        <s v="10565910" u="1"/>
        <s v="10567925" u="1"/>
        <s v="10603749" u="1"/>
        <s v="10605321" u="1"/>
        <s v="10619111" u="1"/>
        <s v="11400120" u="1"/>
        <s v="11400220" u="1"/>
        <s v="11400437" u="1"/>
        <s v="11400578" u="1"/>
        <s v="11400579" u="1"/>
        <s v="11400580" u="1"/>
        <s v="11400612" u="1"/>
        <s v="11400619" u="1"/>
        <s v="11400620" u="1"/>
        <s v="11400621" u="1"/>
        <s v="11400624" u="1"/>
        <s v="11400642" u="1"/>
        <s v="11400643" u="1"/>
        <s v="11400644" u="1"/>
        <s v="11400671" u="1"/>
        <s v="11400673" u="1"/>
        <s v="11400674" u="1"/>
        <s v="10006192" u="1"/>
        <s v="10007233" u="1"/>
        <s v="10008156" u="1"/>
        <s v="10008172" u="1"/>
        <s v="10009265" u="1"/>
        <s v="10021142" u="1"/>
        <s v="10060187" u="1"/>
        <s v="10250561" u="1"/>
        <s v="10250572" u="1"/>
        <s v="10250576" u="1"/>
        <s v="10250579" u="1"/>
        <s v="10250580" u="1"/>
        <s v="10250584" u="1"/>
        <s v="10250585" u="1"/>
        <s v="10250586" u="1"/>
        <s v="10250587" u="1"/>
        <s v="10250599" u="1"/>
        <s v="10250635" u="1"/>
        <s v="10250696" u="1"/>
        <s v="10250697" u="1"/>
        <s v="10251268" u="1"/>
        <s v="10251270" u="1"/>
        <s v="10251276" u="1"/>
        <s v="10251291" u="1"/>
        <s v="10251305" u="1"/>
        <s v="10251317" u="1"/>
        <s v="10251348" u="1"/>
        <s v="10251349" u="1"/>
        <s v="10251356" u="1"/>
        <s v="10251358" u="1"/>
        <s v="10251359" u="1"/>
        <s v="10251362" u="1"/>
        <s v="10253089" u="1"/>
        <s v="10253546" u="1"/>
        <s v="10255694" u="1"/>
        <s v="10255767" u="1"/>
        <s v="10255769" u="1"/>
        <s v="10255777" u="1"/>
        <s v="10255806" u="1"/>
        <s v="10255810" u="1"/>
        <s v="10255843" u="1"/>
        <s v="10255844" u="1"/>
        <s v="10255865" u="1"/>
        <s v="10255866" u="1"/>
        <s v="10255913" u="1"/>
        <s v="10256034" u="1"/>
        <s v="10256042" u="1"/>
        <s v="10256050" u="1"/>
        <s v="10256051" u="1"/>
        <s v="10256054" u="1"/>
        <s v="10256055" u="1"/>
        <s v="10256081" u="1"/>
        <s v="10256146" u="1"/>
        <s v="10256148" u="1"/>
        <s v="10256166" u="1"/>
        <s v="10256182" u="1"/>
        <s v="10256186" u="1"/>
        <s v="10256241" u="1"/>
        <s v="10256242" u="1"/>
        <s v="10256311" u="1"/>
        <s v="10256314" u="1"/>
        <s v="10256322" u="1"/>
        <s v="10256345" u="1"/>
        <s v="10256375" u="1"/>
        <s v="10256389" u="1"/>
        <s v="10256399" u="1"/>
        <s v="10256475" u="1"/>
        <s v="10256761" u="1"/>
        <s v="10256763" u="1"/>
        <s v="10256828" u="1"/>
        <s v="10258102" u="1"/>
        <s v="10258219" u="1"/>
        <s v="10258220" u="1"/>
        <s v="10258242" u="1"/>
        <s v="10258243" u="1"/>
        <s v="10258245" u="1"/>
        <s v="10258246" u="1"/>
        <s v="10258251" u="1"/>
        <s v="10258255" u="1"/>
        <s v="10258258" u="1"/>
        <s v="10258259" u="1"/>
        <s v="10258285" u="1"/>
        <s v="10258328" u="1"/>
        <s v="10258331" u="1"/>
        <s v="10258333" u="1"/>
        <s v="10258340" u="1"/>
        <s v="10258342" u="1"/>
        <s v="10258354" u="1"/>
        <s v="10258357" u="1"/>
        <s v="10258362" u="1"/>
        <s v="10258374" u="1"/>
        <s v="10258375" u="1"/>
        <s v="10258426" u="1"/>
        <s v="10258427" u="1"/>
        <s v="10258429" u="1"/>
        <s v="10259139" u="1"/>
        <s v="10259542" u="1"/>
        <s v="10262225" u="1"/>
        <s v="10262234" u="1"/>
        <s v="10262235" u="1"/>
        <s v="10262242" u="1"/>
        <s v="10262481" u="1"/>
        <s v="10262529" u="1"/>
        <s v="10262566" u="1"/>
        <s v="10294970" u="1"/>
        <s v="10294979" u="1"/>
        <s v="10296633" u="1"/>
        <s v="10301004" u="1"/>
        <s v="10306117" u="1"/>
        <s v="10306119" u="1"/>
        <s v="10308127" u="1"/>
        <s v="10308198" u="1"/>
        <s v="10308373" u="1"/>
        <s v="10308555" u="1"/>
        <s v="10308557" u="1"/>
        <s v="10310343" u="1"/>
        <s v="10310356" u="1"/>
        <s v="10310507" u="1"/>
        <s v="10310532" u="1"/>
        <s v="10310533" u="1"/>
        <s v="10310806" u="1"/>
        <s v="10311999" u="1"/>
        <s v="10312000" u="1"/>
        <s v="10314239" u="1"/>
        <s v="10314240" u="1"/>
        <s v="10314262" u="1"/>
        <s v="10314263" u="1"/>
        <s v="10314357" u="1"/>
        <s v="10314359" u="1"/>
        <s v="10317492" u="1"/>
        <s v="10317497" u="1"/>
        <s v="10318497" u="1"/>
        <s v="10346116" u="1"/>
        <s v="10346117" u="1"/>
        <s v="10347643" u="1"/>
        <s v="10347663" u="1"/>
        <s v="10347806" u="1"/>
        <s v="10348238" u="1"/>
        <s v="10348239" u="1"/>
        <s v="10348242" u="1"/>
        <s v="10349993" u="1"/>
        <s v="10400207" u="1"/>
        <s v="10401071" u="1"/>
        <s v="10402145" u="1"/>
        <s v="10406174" u="1"/>
        <s v="10407146" u="1"/>
        <s v="10408735" u="1"/>
        <s v="10409082" u="1"/>
        <s v="10409258" u="1"/>
        <s v="10409281" u="1"/>
        <s v="10416216" u="1"/>
        <s v="10416714" u="1"/>
        <s v="10416745" u="1"/>
        <s v="10417064" u="1"/>
        <s v="10417414" u="1"/>
        <s v="10417453" u="1"/>
        <s v="10419110" u="1"/>
        <s v="10419258" u="1"/>
        <s v="10419615" u="1"/>
        <s v="10419616" u="1"/>
        <s v="10419684" u="1"/>
        <s v="10419704" u="1"/>
        <s v="10419705" u="1"/>
        <s v="10419706" u="1"/>
        <s v="10419712" u="1"/>
        <s v="10419713" u="1"/>
        <s v="10419714" u="1"/>
        <s v="10419789" u="1"/>
        <s v="10420031" u="1"/>
        <s v="10421253" u="1"/>
        <s v="10426176" u="1"/>
        <s v="10426352" u="1"/>
        <s v="10426353" u="1"/>
        <s v="10426533" u="1"/>
        <s v="10426535" u="1"/>
        <s v="10430318" u="1"/>
        <s v="10432124" u="1"/>
        <s v="10432126" u="1"/>
        <s v="10432127" u="1"/>
        <s v="10432128" u="1"/>
        <s v="10436051" u="1"/>
        <s v="10444987" u="1"/>
        <s v="10451737" u="1"/>
        <s v="10458424" u="1"/>
        <s v="10459188" u="1"/>
        <s v="10462045" u="1"/>
        <s v="10462195" u="1"/>
        <s v="10462263" u="1"/>
        <s v="10462266" u="1"/>
        <s v="10464118" u="1"/>
        <s v="10471313" u="1"/>
        <s v="10473305" u="1"/>
        <s v="10478828" u="1"/>
        <s v="10479972" u="1"/>
        <s v="10482033" u="1"/>
        <s v="10484836" u="1"/>
        <s v="10493030" u="1"/>
        <s v="10493216" u="1"/>
        <s v="10493278" u="1"/>
        <s v="10493279" u="1"/>
        <s v="10493309" u="1"/>
        <s v="10493312" u="1"/>
        <s v="10493313" u="1"/>
        <s v="10493314" u="1"/>
        <s v="10493315" u="1"/>
        <s v="10493316" u="1"/>
        <s v="10493320" u="1"/>
        <s v="10493321" u="1"/>
        <s v="10493326" u="1"/>
        <s v="10504387" u="1"/>
        <s v="10505523" u="1"/>
        <s v="10505526" u="1"/>
        <s v="10507690" u="1"/>
        <s v="10507694" u="1"/>
        <s v="10507696" u="1"/>
        <s v="10507697" u="1"/>
        <s v="10508899" u="1"/>
        <s v="10509847" u="1"/>
        <s v="10527153" u="1"/>
        <s v="10534402" u="1"/>
        <s v="10536867" u="1"/>
        <s v="10536868" u="1"/>
        <s v="10561223" u="1"/>
        <s v="10565447" u="1"/>
        <s v="10566276" u="1"/>
        <s v="10567097" u="1"/>
        <s v="10567921" u="1"/>
        <s v="10567923" u="1"/>
        <s v="10567924" u="1"/>
        <s v="10568027" u="1"/>
        <s v="10575941" u="1"/>
        <s v="10575944" u="1"/>
        <s v="10575945" u="1"/>
        <s v="10575949" u="1"/>
        <s v="10575971" u="1"/>
        <s v="10575972" u="1"/>
        <s v="10575974" u="1"/>
        <s v="10576256" u="1"/>
        <s v="10576373" u="1"/>
        <s v="10576374" u="1"/>
        <s v="10581551" u="1"/>
        <s v="10583617" u="1"/>
        <s v="10583619" u="1"/>
        <s v="10583626" u="1"/>
        <s v="10583628" u="1"/>
        <s v="10583629" u="1"/>
        <s v="10588007" u="1"/>
        <s v="10588008" u="1"/>
        <s v="10588009" u="1"/>
        <s v="10588050" u="1"/>
        <s v="10588706" u="1"/>
        <s v="10589004" u="1"/>
        <s v="10591729" u="1"/>
        <s v="10591810" u="1"/>
        <s v="10592901" u="1"/>
        <s v="10593990" u="1"/>
        <s v="10599004" u="1"/>
        <s v="10602060" u="1"/>
        <s v="10606130" u="1"/>
        <s v="10606131" u="1"/>
        <s v="10607560" u="1"/>
        <s v="10608494" u="1"/>
        <s v="10613129" u="1"/>
        <s v="10613130" u="1"/>
        <s v="10613131" u="1"/>
        <s v="10613138" u="1"/>
        <s v="10613141" u="1"/>
        <s v="10613143" u="1"/>
        <s v="10613144" u="1"/>
        <s v="10613145" u="1"/>
        <s v="10615872" u="1"/>
        <s v="10615875" u="1"/>
        <s v="10615876" u="1"/>
        <s v="10615877" u="1"/>
        <s v="10615878" u="1"/>
        <s v="10616510" u="1"/>
        <s v="10619066" u="1"/>
        <s v="10619069" u="1"/>
        <s v="11400116" u="1"/>
        <s v="11400121" u="1"/>
        <s v="11400123" u="1"/>
        <s v="11400124" u="1"/>
        <s v="11400136" u="1"/>
        <s v="11400138" u="1"/>
        <s v="11400139" u="1"/>
        <s v="11400140" u="1"/>
        <s v="11400172" u="1"/>
        <s v="11400173" u="1"/>
        <s v="11400174" u="1"/>
        <s v="11400176" u="1"/>
        <s v="11400178" u="1"/>
        <s v="11400180" u="1"/>
        <s v="11400182" u="1"/>
        <s v="11400183" u="1"/>
        <s v="11400184" u="1"/>
        <s v="11400187" u="1"/>
        <s v="11400269" u="1"/>
        <s v="11400618" u="1"/>
        <s v="11400623" u="1"/>
        <s v="11400626" u="1"/>
        <s v="70001163" u="1"/>
        <s v="70002620" u="1"/>
        <s v="70002629" u="1"/>
        <s v="70002656" u="1"/>
        <s v="70002657" u="1"/>
        <s v="70002659" u="1"/>
        <s v="70002670" u="1"/>
        <s v="70002671" u="1"/>
        <s v="70002672" u="1"/>
        <s v="70002673" u="1"/>
        <s v="70002674" u="1"/>
        <s v="70002675" u="1"/>
        <s v="70002676" u="1"/>
        <s v="70002679" u="1"/>
        <s v="70002680" u="1"/>
        <s v="70002681" u="1"/>
        <s v="70002682" u="1"/>
        <s v="70002690" u="1"/>
        <s v="70002691" u="1"/>
        <s v="70002692" u="1"/>
        <s v="70002693" u="1"/>
        <s v="70002694" u="1"/>
        <s v="70002696" u="1"/>
        <s v="70002697" u="1"/>
        <s v="70002698" u="1"/>
        <s v="70002699" u="1"/>
        <s v="70002700" u="1"/>
        <s v="70002712" u="1"/>
        <s v="70002713" u="1"/>
        <s v="70002714" u="1"/>
        <s v="70002715" u="1"/>
        <s v="70002716" u="1"/>
        <s v="70002720" u="1"/>
        <s v="70003092" u="1"/>
        <s v="70003093" u="1"/>
        <s v="70003094" u="1"/>
        <s v="70003095" u="1"/>
        <s v="70003096" u="1"/>
        <s v="70003097" u="1"/>
        <s v="70003098" u="1"/>
        <s v="70003099" u="1"/>
        <s v="70003160" u="1"/>
        <s v="70003161" u="1"/>
        <s v="70003162" u="1"/>
        <s v="70003163" u="1"/>
        <s v="70003164" u="1"/>
        <s v="70003165" u="1"/>
        <s v="70003166" u="1"/>
        <s v="70003167" u="1"/>
        <s v="70003168" u="1"/>
        <s v="70003169" u="1"/>
        <s v="70003170" u="1"/>
        <s v="70003171" u="1"/>
        <s v="70003172" u="1"/>
        <s v="70003173" u="1"/>
        <s v="70003174" u="1"/>
        <s v="11400944" u="1"/>
        <s v="10006075" u="1"/>
        <s v="10006138" u="1"/>
        <s v="10006165" u="1"/>
        <s v="10006179" u="1"/>
        <s v="10006186" u="1"/>
        <s v="10007101" u="1"/>
        <s v="10007121" u="1"/>
        <s v="10007152" u="1"/>
        <s v="10007184" u="1"/>
        <s v="10007231" u="1"/>
        <s v="10007271" u="1"/>
        <s v="10007296" u="1"/>
        <s v="10007297" u="1"/>
        <s v="10007322" u="1"/>
        <s v="10007323" u="1"/>
        <s v="10007325" u="1"/>
        <s v="10007441" u="1"/>
        <s v="10007460" u="1"/>
        <s v="10007461" u="1"/>
        <s v="10007486" u="1"/>
        <s v="10007557" u="1"/>
        <s v="10007584" u="1"/>
        <s v="10007686" u="1"/>
        <s v="10007843" u="1"/>
        <s v="10007897" u="1"/>
        <s v="10007917" u="1"/>
        <s v="10007963" u="1"/>
        <s v="10008116" u="1"/>
        <s v="10008120" u="1"/>
        <s v="10008121" u="1"/>
        <s v="10008123" u="1"/>
        <s v="10008127" u="1"/>
        <s v="10008169" u="1"/>
        <s v="10008173" u="1"/>
        <s v="10008196" u="1"/>
        <s v="10008238" u="1"/>
        <s v="10008264" u="1"/>
        <s v="10008741" u="1"/>
        <s v="10008755" u="1"/>
        <s v="10009220" u="1"/>
        <s v="10009313" u="1"/>
        <s v="10009314" u="1"/>
        <s v="10009859" u="1"/>
        <s v="10018645" u="1"/>
        <s v="10021107" u="1"/>
        <s v="10021133" u="1"/>
        <s v="10021149" u="1"/>
        <s v="10021156" u="1"/>
        <s v="10021292" u="1"/>
        <s v="10021415" u="1"/>
        <s v="10021426" u="1"/>
        <s v="10021547" u="1"/>
        <s v="10021813" u="1"/>
        <s v="10021818" u="1"/>
        <s v="10021826" u="1"/>
        <s v="10021828" u="1"/>
        <s v="10021848" u="1"/>
        <s v="10021851" u="1"/>
        <s v="10025892" u="1"/>
        <s v="10026960" u="1"/>
        <s v="10026963" u="1"/>
        <s v="10027762" u="1"/>
        <s v="10028105" u="1"/>
        <s v="10034452" u="1"/>
        <s v="10034456" u="1"/>
        <s v="10036674" u="1"/>
        <s v="10038174" u="1"/>
        <s v="10047898" u="1"/>
        <s v="10048155" u="1"/>
        <s v="10054068" u="1"/>
        <s v="10058150" u="1"/>
        <s v="10059550" u="1"/>
        <s v="10060887" u="1"/>
        <s v="10060892" u="1"/>
        <s v="10060901" u="1"/>
        <s v="10060910" u="1"/>
        <s v="10060919" u="1"/>
        <s v="10062032" u="1"/>
        <s v="10062098" u="1"/>
        <s v="10062906" u="1"/>
        <s v="10062941" u="1"/>
        <s v="10204333" u="1"/>
        <s v="10206787" u="1"/>
        <s v="10215082" u="1"/>
        <s v="10220286" u="1"/>
        <s v="10234583" u="1"/>
        <s v="10235077" u="1"/>
        <s v="10241914" u="1"/>
        <s v="10244837" u="1"/>
        <s v="10245543" u="1"/>
        <s v="10245751" u="1"/>
        <s v="10246428" u="1"/>
        <s v="10247511" u="1"/>
        <s v="10247740" u="1"/>
        <s v="10250539" u="1"/>
        <s v="10250596" u="1"/>
        <s v="10250688" u="1"/>
        <s v="10251236" u="1"/>
        <s v="10251238" u="1"/>
        <s v="10251240" u="1"/>
        <s v="10251241" u="1"/>
        <s v="10251245" u="1"/>
        <s v="10251247" u="1"/>
        <s v="10251257" u="1"/>
        <s v="10251258" u="1"/>
        <s v="10251259" u="1"/>
        <s v="10251262" u="1"/>
        <s v="10251263" u="1"/>
        <s v="10251264" u="1"/>
        <s v="10251265" u="1"/>
        <s v="10251269" u="1"/>
        <s v="10251274" u="1"/>
        <s v="10251282" u="1"/>
        <s v="10251283" u="1"/>
        <s v="10251284" u="1"/>
        <s v="10251286" u="1"/>
        <s v="10251287" u="1"/>
        <s v="10251292" u="1"/>
        <s v="10251294" u="1"/>
        <s v="10251295" u="1"/>
        <s v="10251296" u="1"/>
        <s v="10251299" u="1"/>
        <s v="10251303" u="1"/>
        <s v="10251312" u="1"/>
        <s v="10251315" u="1"/>
        <s v="10251316" u="1"/>
        <s v="10251333" u="1"/>
        <s v="10251334" u="1"/>
        <s v="10251342" u="1"/>
        <s v="10251357" u="1"/>
        <s v="10251360" u="1"/>
        <s v="10251361" u="1"/>
        <s v="10251366" u="1"/>
        <s v="10251679" u="1"/>
        <s v="10254361" u="1"/>
        <s v="10255604" u="1"/>
        <s v="10255631" u="1"/>
        <s v="10255703" u="1"/>
        <s v="10255763" u="1"/>
        <s v="10255764" u="1"/>
        <s v="10255766" u="1"/>
        <s v="10255768" u="1"/>
        <s v="10255770" u="1"/>
        <s v="10255771" u="1"/>
        <s v="10255772" u="1"/>
        <s v="10255773" u="1"/>
        <s v="10255781" u="1"/>
        <s v="10255795" u="1"/>
        <s v="10255832" u="1"/>
        <s v="10255846" u="1"/>
        <s v="10255855" u="1"/>
        <s v="10255857" u="1"/>
        <s v="10255860" u="1"/>
        <s v="10255870" u="1"/>
        <s v="10255894" u="1"/>
        <s v="10255925" u="1"/>
        <s v="10255937" u="1"/>
        <s v="10255939" u="1"/>
        <s v="10255987" u="1"/>
        <s v="10255988" u="1"/>
        <s v="10255989" u="1"/>
        <s v="10255994" u="1"/>
        <s v="10256004" u="1"/>
        <s v="10256021" u="1"/>
        <s v="10256041" u="1"/>
        <s v="10256045" u="1"/>
        <s v="10256048" u="1"/>
        <s v="10256053" u="1"/>
        <s v="10256056" u="1"/>
        <s v="10256058" u="1"/>
        <s v="10256075" u="1"/>
        <s v="10256077" u="1"/>
        <s v="10256079" u="1"/>
        <s v="10256080" u="1"/>
        <s v="10256101" u="1"/>
        <s v="10256149" u="1"/>
        <s v="10256150" u="1"/>
        <s v="10256178" u="1"/>
        <s v="10256180" u="1"/>
        <s v="10256181" u="1"/>
        <s v="10256183" u="1"/>
        <s v="10256188" u="1"/>
        <s v="10256189" u="1"/>
        <s v="10256190" u="1"/>
        <s v="10256191" u="1"/>
        <s v="10256192" u="1"/>
        <s v="10256222" u="1"/>
        <s v="10256224" u="1"/>
        <s v="10256225" u="1"/>
        <s v="10256235" u="1"/>
        <s v="10256240" u="1"/>
        <s v="10256243" u="1"/>
        <s v="10256245" u="1"/>
        <s v="10256262" u="1"/>
        <s v="10256263" u="1"/>
        <s v="10256284" u="1"/>
        <s v="10256290" u="1"/>
        <s v="10256298" u="1"/>
        <s v="10256300" u="1"/>
        <s v="10256303" u="1"/>
        <s v="10256304" u="1"/>
        <s v="10256324" u="1"/>
        <s v="10256325" u="1"/>
        <s v="10256326" u="1"/>
        <s v="10256327" u="1"/>
        <s v="10256328" u="1"/>
        <s v="10256329" u="1"/>
        <s v="10256330" u="1"/>
        <s v="10256331" u="1"/>
        <s v="10256332" u="1"/>
        <s v="10256336" u="1"/>
        <s v="10256337" u="1"/>
        <s v="10256338" u="1"/>
        <s v="10256340" u="1"/>
        <s v="10256342" u="1"/>
        <s v="10256343" u="1"/>
        <s v="10256359" u="1"/>
        <s v="10256366" u="1"/>
        <s v="10256371" u="1"/>
        <s v="10256373" u="1"/>
        <s v="10256378" u="1"/>
        <s v="10256557" u="1"/>
        <s v="10256598" u="1"/>
        <s v="10256609" u="1"/>
        <s v="10256618" u="1"/>
        <s v="10256619" u="1"/>
        <s v="10256620" u="1"/>
        <s v="10256621" u="1"/>
        <s v="10256622" u="1"/>
        <s v="10256625" u="1"/>
        <s v="10256628" u="1"/>
        <s v="10256634" u="1"/>
        <s v="10256635" u="1"/>
        <s v="10256636" u="1"/>
        <s v="10256637" u="1"/>
        <s v="10256638" u="1"/>
        <s v="10256639" u="1"/>
        <s v="10256644" u="1"/>
        <s v="10256646" u="1"/>
        <s v="10256647" u="1"/>
        <s v="10256648" u="1"/>
        <s v="10256649" u="1"/>
        <s v="10256650" u="1"/>
        <s v="10256651" u="1"/>
        <s v="10256655" u="1"/>
        <s v="10256656" u="1"/>
        <s v="10256658" u="1"/>
        <s v="10256660" u="1"/>
        <s v="10256673" u="1"/>
        <s v="10256683" u="1"/>
        <s v="10256735" u="1"/>
        <s v="10256736" u="1"/>
        <s v="10256744" u="1"/>
        <s v="10256746" u="1"/>
        <s v="10256749" u="1"/>
        <s v="10256754" u="1"/>
        <s v="10256758" u="1"/>
        <s v="10256759" u="1"/>
        <s v="10256762" u="1"/>
        <s v="10256767" u="1"/>
        <s v="10256770" u="1"/>
        <s v="10256798" u="1"/>
        <s v="10256799" u="1"/>
        <s v="10256801" u="1"/>
        <s v="10256804" u="1"/>
        <s v="10256805" u="1"/>
        <s v="10256807" u="1"/>
        <s v="10256808" u="1"/>
        <s v="10256809" u="1"/>
        <s v="10256817" u="1"/>
        <s v="10256818" u="1"/>
        <s v="10256823" u="1"/>
        <s v="10256874" u="1"/>
        <s v="10257642" u="1"/>
        <s v="10258092" u="1"/>
        <s v="10258213" u="1"/>
        <s v="10258218" u="1"/>
        <s v="10258244" u="1"/>
        <s v="10258250" u="1"/>
        <s v="10258252" u="1"/>
        <s v="10258253" u="1"/>
        <s v="10258257" u="1"/>
        <s v="10258260" u="1"/>
        <s v="10258262" u="1"/>
        <s v="10258282" u="1"/>
        <s v="10258306" u="1"/>
        <s v="10258308" u="1"/>
        <s v="10258316" u="1"/>
        <s v="10258317" u="1"/>
        <s v="10258318" u="1"/>
        <s v="10258320" u="1"/>
        <s v="10258322" u="1"/>
        <s v="10258324" u="1"/>
        <s v="10258325" u="1"/>
        <s v="10258326" u="1"/>
        <s v="10258330" u="1"/>
        <s v="10258337" u="1"/>
        <s v="10258338" u="1"/>
        <s v="10258343" u="1"/>
        <s v="10258376" u="1"/>
        <s v="10258378" u="1"/>
        <s v="10258382" u="1"/>
        <s v="10258383" u="1"/>
        <s v="10258385" u="1"/>
        <s v="10258388" u="1"/>
        <s v="10258389" u="1"/>
        <s v="10258391" u="1"/>
        <s v="10258392" u="1"/>
        <s v="10258396" u="1"/>
        <s v="10258399" u="1"/>
        <s v="10258400" u="1"/>
        <s v="10258421" u="1"/>
        <s v="10258425" u="1"/>
        <s v="10258432" u="1"/>
        <s v="10258435" u="1"/>
        <s v="10258437" u="1"/>
        <s v="10259119" u="1"/>
        <s v="10259140" u="1"/>
        <s v="10259559" u="1"/>
        <s v="10260368" u="1"/>
        <s v="10262215" u="1"/>
        <s v="10262226" u="1"/>
        <s v="10262244" u="1"/>
        <s v="10262469" u="1"/>
        <s v="10262483" u="1"/>
        <s v="10262495" u="1"/>
        <s v="10262499" u="1"/>
        <s v="10262518" u="1"/>
        <s v="10262522" u="1"/>
        <s v="10262533" u="1"/>
        <s v="10262574" u="1"/>
        <s v="10262888" u="1"/>
        <s v="10263107" u="1"/>
        <s v="10264089" u="1"/>
        <s v="10264157" u="1"/>
        <s v="10264734" u="1"/>
        <s v="10266027" u="1"/>
        <s v="10284416" u="1"/>
        <s v="10288893" u="1"/>
        <s v="10294788" u="1"/>
        <s v="10294789" u="1"/>
        <s v="10294790" u="1"/>
        <s v="10296634" u="1"/>
        <s v="10298502" u="1"/>
        <s v="10301005" u="1"/>
        <s v="10301378" u="1"/>
        <s v="10301379" u="1"/>
        <s v="10301510" u="1"/>
        <s v="10301511" u="1"/>
        <s v="10301518" u="1"/>
        <s v="10301519" u="1"/>
        <s v="10301534" u="1"/>
        <s v="10301547" u="1"/>
        <s v="10301548" u="1"/>
        <s v="10306226" u="1"/>
        <s v="10307589" u="1"/>
        <s v="10307590" u="1"/>
        <s v="10307591" u="1"/>
        <s v="10308018" u="1"/>
        <s v="10308131" u="1"/>
        <s v="10308309" u="1"/>
        <s v="10308310" u="1"/>
        <s v="10308324" u="1"/>
        <s v="10308528" u="1"/>
        <s v="10308530" u="1"/>
        <s v="10308531" u="1"/>
        <s v="10308598" u="1"/>
        <s v="10308616" u="1"/>
        <s v="10308664" u="1"/>
        <s v="10308668" u="1"/>
        <s v="10308689" u="1"/>
        <s v="10310377" u="1"/>
        <s v="10310686" u="1"/>
        <s v="10310757" u="1"/>
        <s v="10310758" u="1"/>
        <s v="10311045" u="1"/>
        <s v="10311240" u="1"/>
        <s v="10312468" u="1"/>
        <s v="10312905" u="1"/>
        <s v="10313057" u="1"/>
        <s v="10313618" u="1"/>
        <s v="10314159" u="1"/>
        <s v="10315877" u="1"/>
        <s v="10316256" u="1"/>
        <s v="10317930" u="1"/>
        <s v="10318097" u="1"/>
        <s v="10318889" u="1"/>
        <s v="10318973" u="1"/>
        <s v="10319127" u="1"/>
        <s v="10333724" u="1"/>
        <s v="10347633" u="1"/>
        <s v="10347804" u="1"/>
        <s v="10347814" u="1"/>
        <s v="10348236" u="1"/>
        <s v="10350125" u="1"/>
        <s v="10400204" u="1"/>
        <s v="10401807" u="1"/>
        <s v="10401811" u="1"/>
        <s v="10401813" u="1"/>
        <s v="10402149" u="1"/>
        <s v="10402150" u="1"/>
        <s v="10402339" u="1"/>
        <s v="10402350" u="1"/>
        <s v="10402494" u="1"/>
        <s v="10402786" u="1"/>
        <s v="10402787" u="1"/>
        <s v="10402830" u="1"/>
        <s v="10402831" u="1"/>
        <s v="10404468" u="1"/>
        <s v="10408338" u="1"/>
        <s v="10408339" u="1"/>
        <s v="10408391" u="1"/>
        <s v="10408392" u="1"/>
        <s v="10412515" u="1"/>
        <s v="10415877" u="1"/>
        <s v="10416218" u="1"/>
        <s v="10416710" u="1"/>
        <s v="10416711" u="1"/>
        <s v="10416717" u="1"/>
        <s v="10416718" u="1"/>
        <s v="10416879" u="1"/>
        <s v="10416890" u="1"/>
        <s v="10416936" u="1"/>
        <s v="10416938" u="1"/>
        <s v="10416951" u="1"/>
        <s v="10416952" u="1"/>
        <s v="10416954" u="1"/>
        <s v="10416955" u="1"/>
        <s v="10416956" u="1"/>
        <s v="10416992" u="1"/>
        <s v="10417139" u="1"/>
        <s v="10419619" u="1"/>
        <s v="10419685" u="1"/>
        <s v="10419687" u="1"/>
        <s v="10419688" u="1"/>
        <s v="10419707" u="1"/>
        <s v="10419800" u="1"/>
        <s v="10419958" u="1"/>
        <s v="10425706" u="1"/>
        <s v="10425721" u="1"/>
        <s v="10425730" u="1"/>
        <s v="10425732" u="1"/>
        <s v="10425772" u="1"/>
        <s v="10426300" u="1"/>
        <s v="10426306" u="1"/>
        <s v="10426307" u="1"/>
        <s v="10426309" u="1"/>
        <s v="10426372" u="1"/>
        <s v="10426376" u="1"/>
        <s v="10426423" u="1"/>
        <s v="10426529" u="1"/>
        <s v="10426531" u="1"/>
        <s v="10426586" u="1"/>
        <s v="10428016" u="1"/>
        <s v="10430316" u="1"/>
        <s v="10430713" u="1"/>
        <s v="10430720" u="1"/>
        <s v="10430721" u="1"/>
        <s v="10430722" u="1"/>
        <s v="10430759" u="1"/>
        <s v="10430777" u="1"/>
        <s v="10439696" u="1"/>
        <s v="10441401" u="1"/>
        <s v="10446931" u="1"/>
        <s v="10448104" u="1"/>
        <s v="10451807" u="1"/>
        <s v="10452871" u="1"/>
        <s v="10453272" u="1"/>
        <s v="10460304" u="1"/>
        <s v="10460654" u="1"/>
        <s v="10460656" u="1"/>
        <s v="10462044" u="1"/>
        <s v="10462049" u="1"/>
        <s v="10462297" u="1"/>
        <s v="10462535" u="1"/>
        <s v="10462615" u="1"/>
        <s v="10462794" u="1"/>
        <s v="10474073" u="1"/>
        <s v="10476415" u="1"/>
        <s v="10476435" u="1"/>
        <s v="10480155" u="1"/>
        <s v="10481946" u="1"/>
        <s v="10485079" u="1"/>
        <s v="10486195" u="1"/>
        <s v="10490949" u="1"/>
        <s v="10493215" u="1"/>
        <s v="10493277" u="1"/>
        <s v="10493300" u="1"/>
        <s v="10493301" u="1"/>
        <s v="10493303" u="1"/>
        <s v="10493306" u="1"/>
        <s v="10493308" u="1"/>
        <s v="10493311" u="1"/>
        <s v="10493322" u="1"/>
        <s v="10493323" u="1"/>
        <s v="10505299" u="1"/>
        <s v="10505525" u="1"/>
        <s v="10507691" u="1"/>
        <s v="10507692" u="1"/>
        <s v="10507693" u="1"/>
        <s v="10508921" u="1"/>
        <s v="10509835" u="1"/>
        <s v="10509836" u="1"/>
        <s v="10509837" u="1"/>
        <s v="10515959" u="1"/>
        <s v="10515990" u="1"/>
        <s v="10519256" u="1"/>
        <s v="10522085" u="1"/>
        <s v="10522222" u="1"/>
        <s v="10522223" u="1"/>
        <s v="10523597" u="1"/>
        <s v="10526050" u="1"/>
        <s v="10527134" u="1"/>
        <s v="10529603" u="1"/>
        <s v="10529610" u="1"/>
        <s v="10529611" u="1"/>
        <s v="10529615" u="1"/>
        <s v="10529616" u="1"/>
        <s v="10532205" u="1"/>
        <s v="10532206" u="1"/>
        <s v="10538604" u="1"/>
        <s v="10541043" u="1"/>
        <s v="10543723" u="1"/>
        <s v="10565729" u="1"/>
        <s v="10567043" u="1"/>
        <s v="10568097" u="1"/>
        <s v="10571929" u="1"/>
        <s v="10573677" u="1"/>
        <s v="10575947" u="1"/>
        <s v="10575948" u="1"/>
        <s v="10577260" u="1"/>
        <s v="10582818" u="1"/>
        <s v="10583623" u="1"/>
        <s v="10583624" u="1"/>
        <s v="10588558" u="1"/>
        <s v="10591293" u="1"/>
        <s v="10592340" u="1"/>
        <s v="10592582" u="1"/>
        <s v="10601473" u="1"/>
        <s v="10601474" u="1"/>
        <s v="10604048" u="1"/>
        <s v="10605227" u="1"/>
        <s v="10608132" u="1"/>
        <s v="30000567" u="1"/>
        <s v="30001037" u="1"/>
        <s v="30001038" u="1"/>
        <s v="30001366" u="1"/>
        <s v="10008168" u="1"/>
        <s v="10250582" u="1"/>
        <s v="10250594" u="1"/>
        <s v="10256364" u="1"/>
        <s v="10256365" u="1"/>
        <s v="10256376" u="1"/>
        <s v="10256738" u="1"/>
        <s v="10256812" u="1"/>
        <s v="10402468" u="1"/>
        <s v="10402470" u="1"/>
        <s v="10402491" u="1"/>
        <s v="10402836" u="1"/>
        <s v="10410790" u="1"/>
        <s v="10413974" u="1"/>
        <s v="10439118" u="1"/>
        <s v="10478746" u="1"/>
        <s v="10567045" u="1"/>
        <s v="10571460" u="1"/>
        <s v="10583614" u="1"/>
        <s v="10583621" u="1"/>
        <s v="10583627" u="1"/>
        <s v="10583634" u="1"/>
        <s v="10592195" u="1"/>
        <s v="10476439" u="1"/>
        <s v="10485885" u="1"/>
        <s v="10021073" u="1"/>
        <s v="10025609" u="1"/>
        <s v="10027071" u="1"/>
        <s v="10027418" u="1"/>
        <s v="10047866" u="1"/>
        <s v="10047892" u="1"/>
        <s v="10048154" u="1"/>
        <s v="10048489" u="1"/>
        <s v="10049338" u="1"/>
        <s v="10052685" u="1"/>
        <s v="10052962" u="1"/>
        <s v="10052998" u="1"/>
        <s v="10053875" u="1"/>
        <s v="10054875" u="1"/>
        <s v="10054908" u="1"/>
        <s v="10057808" u="1"/>
        <s v="10058045" u="1"/>
        <s v="10058046" u="1"/>
        <s v="10058214" u="1"/>
        <s v="10058247" u="1"/>
        <s v="10058310" u="1"/>
        <s v="10058314" u="1"/>
        <s v="10058316" u="1"/>
        <s v="10058706" u="1"/>
        <s v="10058707" u="1"/>
        <s v="10058771" u="1"/>
        <s v="10058841" u="1"/>
        <s v="10058857" u="1"/>
        <s v="10059436" u="1"/>
        <s v="10060909" u="1"/>
        <s v="10060925" u="1"/>
        <s v="10060926" u="1"/>
        <s v="10060930" u="1"/>
        <s v="10060931" u="1"/>
        <s v="10060932" u="1"/>
        <s v="10060933" u="1"/>
        <s v="10060935" u="1"/>
        <s v="10060936" u="1"/>
        <s v="10060941" u="1"/>
        <s v="10060945" u="1"/>
        <s v="10060967" u="1"/>
        <s v="10062454" u="1"/>
        <s v="10062985" u="1"/>
        <s v="10063423" u="1"/>
        <s v="10066212" u="1"/>
        <s v="10202527" u="1"/>
        <s v="10204140" u="1"/>
        <s v="10204227" u="1"/>
        <s v="10216534" u="1"/>
        <s v="10218612" u="1"/>
        <s v="10218634" u="1"/>
        <s v="10223009" u="1"/>
        <s v="10223242" u="1"/>
        <s v="10223243" u="1"/>
        <s v="10223244" u="1"/>
        <s v="10228480" u="1"/>
        <s v="10242501" u="1"/>
        <s v="10245933" u="1"/>
        <s v="10246977" u="1"/>
        <s v="10247880" u="1"/>
        <s v="10250195" u="1"/>
        <s v="10250409" u="1"/>
        <s v="10253596" u="1"/>
        <s v="10257394" u="1"/>
        <s v="10257901" u="1"/>
        <s v="10258184" u="1"/>
        <s v="10258185" u="1"/>
        <s v="10258202" u="1"/>
        <s v="10258203" u="1"/>
        <s v="10258207" u="1"/>
        <s v="10258236" u="1"/>
        <s v="10262347" u="1"/>
        <s v="10262358" u="1"/>
        <s v="10262364" u="1"/>
        <s v="10262366" u="1"/>
        <s v="10262785" u="1"/>
        <s v="10262786" u="1"/>
        <s v="10264087" u="1"/>
        <s v="10264996" u="1"/>
        <s v="10266046" u="1"/>
        <s v="10284807" u="1"/>
        <s v="10284866" u="1"/>
        <s v="10287008" u="1"/>
        <s v="10287932" u="1"/>
        <s v="10288716" u="1"/>
        <s v="10292504" u="1"/>
        <s v="10294327" u="1"/>
        <s v="10294459" u="1"/>
        <s v="10294474" u="1"/>
        <s v="10294556" u="1"/>
        <s v="10294557" u="1"/>
        <s v="10294945" u="1"/>
        <s v="10295911" u="1"/>
        <s v="10301588" u="1"/>
        <s v="10301591" u="1"/>
        <s v="10301592" u="1"/>
        <s v="10301594" u="1"/>
        <s v="10301595" u="1"/>
        <s v="10301596" u="1"/>
        <s v="10301597" u="1"/>
        <s v="10301598" u="1"/>
        <s v="10301600" u="1"/>
        <s v="10301601" u="1"/>
        <s v="10301603" u="1"/>
        <s v="10301604" u="1"/>
        <s v="10301605" u="1"/>
        <s v="10306122" u="1"/>
        <s v="10306127" u="1"/>
        <s v="10306128" u="1"/>
        <s v="10306138" u="1"/>
        <s v="10306167" u="1"/>
        <s v="10306560" u="1"/>
        <s v="10306562" u="1"/>
        <s v="10306563" u="1"/>
        <s v="10306564" u="1"/>
        <s v="10306565" u="1"/>
        <s v="10306571" u="1"/>
        <s v="10306572" u="1"/>
        <s v="10306575" u="1"/>
        <s v="10306577" u="1"/>
        <s v="10306578" u="1"/>
        <s v="10306579" u="1"/>
        <s v="10306580" u="1"/>
        <s v="10306581" u="1"/>
        <s v="10306995" u="1"/>
        <s v="10307288" u="1"/>
        <s v="10307289" u="1"/>
        <s v="10310649" u="1"/>
        <s v="10310651" u="1"/>
        <s v="10310683" u="1"/>
        <s v="10311900" u="1"/>
        <s v="10311921" u="1"/>
        <s v="10311998" u="1"/>
        <s v="10312212" u="1"/>
        <s v="10313049" u="1"/>
        <s v="10313062" u="1"/>
        <s v="10313063" u="1"/>
        <s v="10313177" u="1"/>
        <s v="10315374" u="1"/>
        <s v="10318870" u="1"/>
        <s v="10351982" u="1"/>
        <s v="10401058" u="1"/>
        <s v="10401085" u="1"/>
        <s v="10402458" u="1"/>
        <s v="10402476" u="1"/>
        <s v="10402477" u="1"/>
        <s v="10410891" u="1"/>
        <s v="10411064" u="1"/>
        <s v="10411447" u="1"/>
        <s v="10411693" u="1"/>
        <s v="10412252" u="1"/>
        <s v="10420024" u="1"/>
        <s v="10420025" u="1"/>
        <s v="10420026" u="1"/>
        <s v="10420027" u="1"/>
        <s v="10420791" u="1"/>
        <s v="10423805" u="1"/>
        <s v="10427549" u="1"/>
        <s v="10427551" u="1"/>
        <s v="10430134" u="1"/>
        <s v="10431090" u="1"/>
        <s v="10435877" u="1"/>
        <s v="10436122" u="1"/>
        <s v="10438394" u="1"/>
        <s v="10440774" u="1"/>
        <s v="10440896" u="1"/>
        <s v="10443939" u="1"/>
        <s v="10443942" u="1"/>
        <s v="10443945" u="1"/>
        <s v="10443960" u="1"/>
        <s v="10459652" u="1"/>
        <s v="10459654" u="1"/>
        <s v="10472834" u="1"/>
        <s v="10473377" u="1"/>
        <s v="10473543" u="1"/>
        <s v="10478518" u="1"/>
        <s v="10485444" u="1"/>
        <s v="10486635" u="1"/>
        <s v="10491151" u="1"/>
        <s v="10491172" u="1"/>
        <s v="10502326" u="1"/>
        <s v="10507669" u="1"/>
        <s v="10508394" u="1"/>
        <s v="10509666" u="1"/>
        <s v="10509667" u="1"/>
        <s v="10509668" u="1"/>
        <s v="10509681" u="1"/>
        <s v="10509683" u="1"/>
        <s v="10509690" u="1"/>
        <s v="10509692" u="1"/>
        <s v="10513457" u="1"/>
        <s v="10515058" u="1"/>
        <s v="10516584" u="1"/>
        <s v="10516588" u="1"/>
        <s v="10516589" u="1"/>
        <s v="10516599" u="1"/>
        <s v="10516611" u="1"/>
        <s v="10517068" u="1"/>
        <s v="10517069" u="1"/>
        <s v="10517080" u="1"/>
        <s v="10524573" u="1"/>
        <s v="10525104" u="1"/>
        <s v="10531164" u="1"/>
        <s v="10536140" u="1"/>
        <s v="10536144" u="1"/>
        <s v="10540689" u="1"/>
        <s v="10543845" u="1"/>
        <s v="10545280" u="1"/>
        <s v="10545281" u="1"/>
        <s v="10545984" u="1"/>
        <s v="10546159" u="1"/>
        <s v="10546164" u="1"/>
        <s v="10546581" u="1"/>
        <s v="10547557" u="1"/>
        <s v="10547605" u="1"/>
        <s v="10562101" u="1"/>
        <s v="10571607" u="1"/>
        <s v="10582523" u="1"/>
        <s v="10585990" u="1"/>
        <s v="10588639" u="1"/>
        <s v="10592430" u="1"/>
        <s v="10593127" u="1"/>
        <s v="10595798" u="1"/>
        <s v="10598905" u="1"/>
        <s v="10600440" u="1"/>
        <s v="10600441" u="1"/>
        <s v="10600443" u="1"/>
        <s v="10600444" u="1"/>
        <s v="10602451" u="1"/>
        <s v="10604833" u="1"/>
        <s v="10605918" u="1"/>
        <s v="10605927" u="1"/>
        <s v="10613301" u="1"/>
        <s v="10613311" u="1"/>
        <s v="10615891" u="1"/>
        <s v="10615892" u="1"/>
        <s v="10615908" u="1"/>
        <s v="10615910" u="1"/>
        <s v="10615912" u="1"/>
        <s v="10615913" u="1"/>
        <s v="10616494" u="1"/>
        <s v="10616504" u="1"/>
        <s v="10616512" u="1"/>
        <s v="10616514" u="1"/>
        <s v="10616526" u="1"/>
        <s v="10616527" u="1"/>
        <s v="10616639" u="1"/>
        <s v="10616700" u="1"/>
        <s v="10616780" u="1"/>
        <s v="10616781" u="1"/>
        <s v="10616836" u="1"/>
        <s v="10616837" u="1"/>
        <s v="10616838" u="1"/>
        <s v="10619047" u="1"/>
        <s v="11400032" u="1"/>
        <s v="11400179" u="1"/>
        <s v="11400311" u="1"/>
        <s v="11400312" u="1"/>
        <s v="11400943" u="1"/>
        <s v="30003261" u="1"/>
        <s v="30003323" u="1"/>
        <s v="70003023" u="1"/>
        <s v="10298145" u="1"/>
        <s v="10435878" u="1"/>
        <s v="10021506" u="1"/>
        <s v="10022983" u="1"/>
        <s v="10401112" u="1"/>
        <s v="10401123" u="1"/>
        <s v="10401086" u="1"/>
        <s v="10401113" u="1"/>
        <s v="10259931" u="1"/>
        <s v="10031344" u="1"/>
        <s v="10583616" u="1"/>
        <s v="10250588" u="1"/>
        <s v="10250581" u="1"/>
        <s v="10060922" u="1"/>
        <s v="10250701" u="1"/>
        <s v="10493212" u="1"/>
        <s v="10250684" u="1"/>
        <s v="10259570" u="1"/>
        <s v="10062296" u="1"/>
        <s v="10493319" u="1"/>
        <s v="10250634" u="1"/>
        <s v="10259568" u="1"/>
        <s v="10250739" u="1"/>
        <s v="10250699" u="1"/>
        <s v="10418377" u="1"/>
        <s v="10493318" u="1"/>
        <s v="10250685" u="1"/>
        <s v="10062890" u="1"/>
        <s v="10250660" u="1"/>
        <s v="10250632" u="1"/>
        <s v="10205945" u="1"/>
        <s v="10250633" u="1"/>
        <s v="10250573" u="1"/>
        <s v="10250686" u="1"/>
        <s v="10259569" u="1"/>
        <s v="10062293" u="1"/>
        <s v="10493214" u="1"/>
        <s v="10250598" u="1"/>
        <s v="10250577" u="1"/>
        <s v="10250687" u="1"/>
        <s v="10346114" u="1"/>
        <s v="10312854" u="1"/>
        <s v="10251343" u="1"/>
        <s v="10255824" u="1"/>
        <s v="10256341" u="1"/>
        <s v="10416715" u="1"/>
        <s v="10241838" u="1"/>
        <s v="10008004" u="1"/>
        <s v="10256249" u="1"/>
        <s v="10426305" u="1"/>
        <s v="10571960" u="1"/>
        <s v="10005918" u="1"/>
        <s v="10402789" u="1"/>
        <s v="10256333" u="1"/>
        <s v="10310510" u="1"/>
        <s v="10256344" u="1"/>
        <s v="10008170" u="1"/>
        <s v="10308563" u="1"/>
        <s v="10485078" u="1"/>
        <s v="10416959" u="1"/>
        <s v="10262484" u="1"/>
        <s v="10312022" u="1"/>
        <s v="10251261" u="1"/>
        <s v="10426308" u="1"/>
        <s v="10255765" u="1"/>
        <s v="10485126" u="1"/>
        <s v="10006135" u="1"/>
        <s v="10251341" u="1"/>
        <s v="10416812" u="1"/>
        <s v="10007726" u="1"/>
        <s v="10060984" u="1"/>
        <s v="10590690" u="1"/>
        <s v="10525105" u="1"/>
        <s v="70002172" u="1"/>
        <s v="10034453" u="1"/>
        <s v="10007596" u="1"/>
        <s v="10491108" u="1"/>
        <s v="10058199" u="1"/>
        <s v="10058195" u="1"/>
        <s v="10060915" u="1"/>
        <s v="11400434" u="1"/>
        <s v="10261552" u="1"/>
        <s v="10058684" u="1"/>
        <s v="10060907" u="1"/>
        <s v="10058284" u="1"/>
        <s v="10500776" u="1"/>
        <s v="10500775" u="1"/>
        <s v="10579604" u="1"/>
        <s v="10059084" u="1"/>
        <s v="10491127" u="1"/>
        <s v="10258315" u="1"/>
        <s v="10252391" u="1"/>
        <s v="10418184" u="1"/>
        <s v="10250590" u="1"/>
        <s v="10348405" u="1"/>
        <s v="10258249" u="1"/>
        <s v="10258256" u="1"/>
        <s v="10250689" u="1"/>
        <s v="10250575" u="1"/>
        <s v="10250578" u="1"/>
        <s v="10250574" u="1"/>
        <s v="10259278" u="1"/>
        <s v="10250544" u="1"/>
        <s v="10250591" u="1"/>
        <s v="10259279" u="1"/>
        <s v="30000128" u="1"/>
        <s v="10263104" u="1"/>
        <s v="30001454" u="1"/>
        <s v="10347784" u="1"/>
        <s v="10256528" u="1"/>
        <s v="10263105" u="1"/>
        <s v="10256849" u="1"/>
        <s v="10256867" u="1"/>
        <s v="10256869" u="1"/>
        <s v="10256863" u="1"/>
        <s v="10317732" u="1"/>
        <s v="10256784" u="1"/>
        <s v="10256865" u="1"/>
        <s v="10256789" u="1"/>
        <s v="10256654" u="1"/>
        <s v="10306231" u="1"/>
        <s v="10256529" u="1"/>
        <s v="10256530" u="1"/>
        <s v="10256864" u="1"/>
        <s v="10256861" u="1"/>
        <s v="10256786" u="1"/>
        <s v="10256820" u="1"/>
        <s v="10301517" u="1"/>
        <s v="10301520" u="1"/>
        <s v="10256674" u="1"/>
        <s v="10301516" u="1"/>
        <s v="10256797" u="1"/>
        <s v="10347817" u="1"/>
        <s v="10491007" u="1"/>
        <s v="10347678" u="1"/>
        <s v="10256424" u="1"/>
        <s v="10256785" u="1"/>
        <s v="10301540" u="1"/>
        <s v="10256675" u="1"/>
        <s v="30000261" u="1"/>
        <s v="10256386" u="1"/>
        <s v="10256790" u="1"/>
        <s v="10301537" u="1"/>
        <s v="10256868" u="1"/>
        <s v="10256787" u="1"/>
        <s v="10256810" u="1"/>
        <s v="10256387" u="1"/>
        <s v="10301574" u="1"/>
        <s v="10256866" u="1"/>
        <s v="10262223" u="1"/>
        <s v="10262222" u="1"/>
        <s v="30000259" u="1"/>
        <s v="10258311" u="1"/>
        <s v="10258310" u="1"/>
        <s v="10258327" u="1"/>
        <s v="10258319" u="1"/>
        <s v="10007837" u="1"/>
        <s v="10007423" u="1"/>
        <s v="10256289" u="1"/>
        <s v="10251314" u="1"/>
        <s v="10256244" u="1"/>
        <s v="10007857" u="1"/>
        <s v="10256090" u="1"/>
        <s v="10256302" u="1"/>
        <s v="10255789" u="1"/>
        <s v="10417138" u="1"/>
        <s v="10416712" u="1"/>
        <s v="10007593" u="1"/>
        <s v="10255796" u="1"/>
        <s v="10007400" u="1"/>
        <s v="10256321" u="1"/>
        <s v="10402988" u="1"/>
        <s v="30000266" u="1"/>
        <s v="10007836" u="1"/>
        <s v="10402986" u="1"/>
        <s v="10400206" u="1"/>
        <s v="10005917" u="1"/>
        <s v="10255898" u="1"/>
        <s v="10416713" u="1"/>
        <s v="10007307" u="1"/>
        <s v="10403050" u="1"/>
        <s v="10256040" u="1"/>
        <s v="10408615" u="1"/>
        <s v="10251326" u="1"/>
        <s v="10255782" u="1"/>
        <s v="10058151" u="1"/>
        <s v="10255828" u="1"/>
        <s v="10416832" u="1"/>
        <s v="10223917" u="1"/>
        <s v="10256421" u="1"/>
        <s v="10251273" u="1"/>
        <s v="10007268" u="1"/>
        <s v="10256220" u="1"/>
        <s v="10255780" u="1"/>
        <s v="10007275" u="1"/>
        <s v="10251330" u="1"/>
        <s v="10416221" u="1"/>
        <s v="10256171" u="1"/>
        <s v="10007516" u="1"/>
        <s v="10256092" u="1"/>
        <s v="10255693" u="1"/>
        <s v="10007953" u="1"/>
        <s v="10505522" u="1"/>
        <s v="10402985" u="1"/>
        <s v="10256179" u="1"/>
        <s v="10308719" u="1"/>
        <s v="10308600" u="1"/>
        <s v="10485867" u="1"/>
        <s v="10007854" u="1"/>
        <s v="10409050" u="1"/>
        <s v="10416870" u="1"/>
        <s v="10256072" u="1"/>
        <s v="10058148" u="1"/>
        <s v="10007326" u="1"/>
        <s v="10061349" u="1"/>
        <s v="10007103" u="1"/>
        <s v="10008112" u="1"/>
        <s v="10308496" u="1"/>
        <s v="10007753" u="1"/>
        <s v="10408947" u="1"/>
        <s v="10255790" u="1"/>
        <s v="10007859" u="1"/>
        <s v="10256071" u="1"/>
        <s v="10006032" u="1"/>
        <s v="10256176" u="1"/>
        <s v="10007951" u="1"/>
        <s v="10484952" u="1"/>
        <s v="10310430" u="1"/>
        <s v="10416746" u="1"/>
        <s v="10402982" u="1"/>
        <s v="10007957" u="1"/>
        <s v="10308718" u="1"/>
        <s v="10310431" u="1"/>
        <s v="10255600" u="1"/>
        <s v="10416933" u="1"/>
        <s v="10251331" u="1"/>
        <s v="10251272" u="1"/>
        <s v="10255783" u="1"/>
        <s v="10256299" u="1"/>
        <s v="10008118" u="1"/>
        <s v="10402983" u="1"/>
        <s v="10255608" u="1"/>
        <s v="10255602" u="1"/>
        <s v="10255897" u="1"/>
        <s v="10007796" u="1"/>
        <s v="10485868" u="1"/>
        <s v="10256346" u="1"/>
        <s v="10308372" u="1"/>
        <s v="10061357" u="1"/>
        <s v="10256064" u="1"/>
        <s v="10401878" u="1"/>
        <s v="10256301" u="1"/>
        <s v="10425981" u="1"/>
        <s v="10007286" u="1"/>
        <s v="10256264" u="1"/>
        <s v="10402987" u="1"/>
        <s v="10256297" u="1"/>
        <s v="10008115" u="1"/>
        <s v="10007842" u="1"/>
        <s v="10256073" u="1"/>
        <s v="10426539" u="1"/>
        <s v="10255829" u="1"/>
        <s v="10255831" u="1"/>
        <s v="10308454" u="1"/>
        <s v="10059045" u="1"/>
        <s v="10315669" u="1"/>
        <s v="10060905" u="1"/>
        <s v="10491125" u="1"/>
        <s v="10491148" u="1"/>
        <s v="10524048" u="1"/>
        <s v="10058218" u="1"/>
        <s v="10591059" u="1"/>
        <s v="10037862" u="1"/>
        <s v="10471504" u="1"/>
        <s v="10312662" u="1"/>
        <s v="10409326" u="1"/>
        <s v="10019753" u="1"/>
        <s v="10220454" u="1"/>
        <s v="10048905" u="1"/>
        <s v="10037838" u="1"/>
        <s v="10044179" u="1"/>
        <s v="10491106" u="1"/>
        <s v="10058500" u="1"/>
        <s v="10060904" u="1"/>
        <s v="10491149" u="1"/>
        <s v="10048447" u="1"/>
        <s v="10469713" u="1"/>
        <s v="10058686" u="1"/>
        <s v="10058193" u="1"/>
        <s v="10060883" u="1"/>
        <s v="10065143" u="1"/>
        <s v="10058335" u="1"/>
        <s v="10060913" u="1"/>
        <s v="10218508" u="1"/>
        <s v="10035456" u="1"/>
        <s v="10058985" u="1"/>
        <s v="10058789" u="1"/>
        <s v="10049317" u="1"/>
        <s v="10060938" u="1"/>
        <s v="10048496" u="1"/>
        <s v="10058745" u="1"/>
        <s v="10058709" u="1"/>
        <s v="10597625" u="1"/>
        <s v="10525464" u="1"/>
        <s v="10058804" u="1"/>
        <s v="10058267" u="1"/>
        <s v="10058250" u="1"/>
        <s v="10310366" u="1"/>
        <s v="10060923" u="1"/>
        <s v="10059030" u="1"/>
        <s v="10228528" u="1"/>
        <s v="10491146" u="1"/>
        <s v="10262553" u="1"/>
        <s v="10247723" u="1"/>
        <s v="10247739" u="1"/>
        <s v="10060918" u="1"/>
        <s v="10060896" u="1"/>
        <s v="10206406" u="1"/>
        <s v="10058377" u="1"/>
        <s v="10058357" u="1"/>
        <s v="10250837" u="1"/>
        <s v="10515582" u="1"/>
        <s v="10049273" u="1"/>
        <s v="10486597" u="1"/>
        <s v="10528346" u="1"/>
        <s v="10058502" u="1"/>
        <s v="10058725" u="1"/>
        <s v="10417500" u="1"/>
        <s v="10058307" u="1"/>
        <s v="10223375" u="1"/>
        <s v="10060924" u="1"/>
        <s v="10058287" u="1"/>
        <s v="10430726" u="1"/>
        <s v="10262583" u="1"/>
        <s v="10256431" u="1"/>
        <s v="10308079" u="1"/>
        <s v="10020104" u="1"/>
        <s v="10241640" u="1"/>
        <s v="10256700" u="1"/>
        <s v="10258372" u="1"/>
        <s v="10250538" u="1"/>
        <s v="10255819" u="1"/>
        <s v="10318266" u="1"/>
        <s v="10247726" u="1"/>
        <s v="10308084" u="1"/>
        <s v="10308171" u="1"/>
        <s v="10308083" u="1"/>
        <s v="10308170" u="1"/>
        <s v="10060902" u="1"/>
        <s v="10247737" u="1"/>
        <s v="10247742" u="1"/>
        <s v="10058364" u="1"/>
        <s v="10058292" u="1"/>
        <s v="10058249" u="1"/>
        <s v="10307952" u="1"/>
        <s v="10247734" u="1"/>
        <s v="10058984" u="1"/>
        <s v="10247725" u="1"/>
        <s v="10262485" u="1"/>
        <s v="10255778" u="1"/>
        <s v="10416862" u="1"/>
        <s v="10308535" u="1"/>
        <s v="10255753" u="1"/>
        <s v="10571153" u="1"/>
        <s v="10416935" u="1"/>
        <s v="10251250" u="1"/>
        <s v="10251251" u="1"/>
        <s v="10262500" u="1"/>
        <s v="10251313" u="1"/>
        <s v="10308539" u="1"/>
        <s v="10262508" u="1"/>
        <s v="10251246" u="1"/>
        <s v="10402452" u="1"/>
        <s v="10256280" u="1"/>
        <s v="10308533" u="1"/>
        <s v="10255861" u="1"/>
        <s v="10256155" u="1"/>
        <s v="10416864" u="1"/>
        <s v="30000089" u="1"/>
        <s v="10429788" u="1"/>
        <s v="10255779" u="1"/>
        <s v="10308571" u="1"/>
        <s v="10417076" u="1"/>
        <s v="10256059" u="1"/>
        <s v="10417172" u="1"/>
        <s v="10402788" u="1"/>
        <s v="10308538" u="1"/>
        <s v="10584513" u="1"/>
        <s v="10251256" u="1"/>
        <s v="10251370" u="1"/>
        <s v="10256070" u="1"/>
        <s v="10569356" u="1"/>
        <s v="10350147" u="1"/>
        <s v="10251260" u="1"/>
        <s v="10417078" u="1"/>
        <s v="10416863" u="1"/>
        <s v="10251308" u="1"/>
        <s v="10308655" u="1"/>
        <s v="10256266" u="1"/>
        <s v="10251307" u="1"/>
        <s v="10416755" u="1"/>
        <s v="10308742" u="1"/>
        <s v="10416778" u="1"/>
        <s v="10251306" u="1"/>
        <s v="10308537" u="1"/>
        <s v="10308662" u="1"/>
        <s v="10347581" u="1"/>
        <s v="10505891" u="1"/>
        <s v="10251318" u="1"/>
        <s v="10256279" u="1"/>
        <s v="10255760" u="1"/>
        <s v="10251351" u="1"/>
        <s v="10308585" u="1"/>
        <s v="10256269" u="1"/>
        <s v="10403051" u="1"/>
        <s v="10478744" u="1"/>
        <s v="10462935" u="1"/>
        <s v="10251335" u="1"/>
        <s v="10008111" u="1"/>
        <s v="10256069" u="1"/>
        <s v="10255759" u="1"/>
        <s v="10255808" u="1"/>
        <s v="10255758" u="1"/>
        <s v="10478745" u="1"/>
        <s v="10256292" u="1"/>
        <s v="10251271" u="1"/>
        <s v="10251363" u="1"/>
        <s v="10308583" u="1"/>
        <s v="10426583" u="1"/>
        <s v="10568984" u="1"/>
        <s v="10426528" u="1"/>
        <s v="10426585" u="1"/>
        <s v="10308541" u="1"/>
        <s v="10251310" u="1"/>
        <s v="10262516" u="1"/>
        <s v="10409262" u="1"/>
        <s v="10409187" u="1"/>
        <s v="10310362" u="1"/>
        <s v="10256175" u="1"/>
        <s v="10256063" u="1"/>
        <s v="10417077" u="1"/>
        <s v="10416682" u="1"/>
        <s v="10256323" u="1"/>
        <s v="10256267" u="1"/>
        <s v="10308552" u="1"/>
        <s v="10255757" u="1"/>
        <s v="30000460" u="1"/>
        <s v="30000760" u="1"/>
        <s v="30000422" u="1"/>
        <s v="10524276" u="1"/>
        <s v="10250534" u="1"/>
        <s v="10504950" u="1"/>
        <s v="10045499" u="1"/>
        <s v="10430006" u="1"/>
        <s v="10042478" u="1"/>
        <s v="10203193" u="1"/>
        <s v="10577137" u="1"/>
        <s v="10243598" u="1"/>
        <s v="10577714" u="1"/>
        <s v="10058322" u="1"/>
        <s v="10245837" u="1"/>
        <s v="10057799" u="1"/>
        <s v="10058769" u="1"/>
        <s v="10306606" u="1"/>
        <s v="10060943" u="1"/>
        <s v="10061013" u="1"/>
        <s v="10572771" u="1"/>
        <s v="10401017" u="1"/>
        <s v="10597046" u="1"/>
        <s v="10597047" u="1"/>
        <s v="10591827" u="1"/>
        <s v="10491193" u="1"/>
        <s v="10501932" u="1"/>
        <s v="10262236" u="1"/>
        <s v="10284924" u="1"/>
        <s v="10589430" u="1"/>
        <s v="10521121" u="1"/>
        <s v="10052676" u="1"/>
        <s v="10058807" u="1"/>
        <s v="10058748" u="1"/>
        <s v="10052675" u="1"/>
        <s v="10058996" u="1"/>
        <s v="10059036" u="1"/>
        <s v="10060906" u="1"/>
        <s v="10058779" u="1"/>
        <s v="10218611" u="1"/>
        <s v="10218640" u="1"/>
        <s v="10253103" u="1"/>
        <s v="10218632" u="1"/>
        <s v="10228479" u="1"/>
        <s v="10218628" u="1"/>
        <s v="10218661" u="1"/>
        <s v="10218625" u="1"/>
        <s v="10299199" u="1"/>
        <s v="10568231" u="1"/>
        <s v="10256358" u="1"/>
        <s v="10257020" u="1"/>
        <s v="10266469" u="1"/>
        <s v="10255659" u="1"/>
        <s v="10613434" u="1"/>
        <s v="10412550" u="1"/>
        <s v="11400594" u="1"/>
        <s v="10034254" u="1"/>
        <s v="10562513" u="1"/>
        <s v="10038826" u="1"/>
        <s v="10543991" u="1"/>
        <s v="10581204" u="1"/>
        <s v="10571169" u="1"/>
        <s v="10059951" u="1"/>
        <s v="10603662" u="1"/>
        <s v="10048158" u="1"/>
        <s v="10047842" u="1"/>
        <s v="10431311" u="1"/>
        <s v="10542035" u="1"/>
        <s v="10605598" u="1"/>
        <s v="10595964" u="1"/>
        <s v="10536673" u="1"/>
        <s v="10545015" u="1"/>
        <s v="10592546" u="1"/>
        <s v="10592547" u="1"/>
        <s v="10260114" u="1"/>
        <s v="10536439" u="1"/>
        <s v="10563126" u="1"/>
        <s v="10059526" u="1"/>
        <s v="10059527" u="1"/>
        <s v="10062991" u="1"/>
        <s v="10530791" u="1"/>
        <s v="10565960" u="1"/>
        <s v="10059514" u="1"/>
        <s v="10539834" u="1"/>
        <s v="10589680" u="1"/>
        <s v="10537210" u="1"/>
        <s v="10255241" u="1"/>
        <s v="10255672" u="1"/>
        <s v="10255442" u="1"/>
        <s v="10434976" u="1"/>
        <s v="10435942" u="1"/>
        <s v="10349278" u="1"/>
        <s v="10258551" u="1"/>
        <s v="10253545" u="1"/>
        <s v="10024515" u="1"/>
        <s v="10258555" u="1"/>
        <s v="10297385" u="1"/>
        <s v="10420917" u="1"/>
        <s v="10255397" u="1"/>
        <s v="10018773" u="1"/>
        <s v="10018845" u="1"/>
        <s v="10018848" u="1"/>
        <s v="10243768" u="1"/>
        <s v="10018774" u="1"/>
        <s v="10018832" u="1"/>
        <s v="10018779" u="1"/>
        <s v="10018835" u="1"/>
        <s v="10018778" u="1"/>
        <s v="10018775" u="1"/>
        <s v="10018833" u="1"/>
        <s v="10257883" u="1"/>
        <s v="10315220" u="1"/>
        <s v="10255625" u="1"/>
        <s v="10255269" u="1"/>
        <s v="11400261" u="1"/>
        <s v="11400262" u="1"/>
        <s v="11400263" u="1"/>
        <s v="10573194" u="1"/>
        <s v="10315906" u="1"/>
        <s v="10432862" u="1"/>
        <s v="10032365" u="1"/>
        <s v="10258561" u="1"/>
        <s v="10312462" u="1"/>
        <s v="10312320" u="1"/>
        <s v="10602434" u="1"/>
        <s v="10255151" u="1"/>
        <s v="10507164" u="1"/>
        <s v="10047911" u="1"/>
        <s v="10307852" u="1"/>
        <s v="10255622" u="1"/>
        <s v="10297500" u="1"/>
        <s v="10297499" u="1"/>
        <s v="10297497" u="1"/>
        <s v="10297503" u="1"/>
        <s v="10313419" u="1"/>
        <s v="10251584" u="1"/>
        <s v="10251582" u="1"/>
        <s v="10575272" u="1"/>
        <s v="10473913" u="1"/>
        <s v="10528195" u="1"/>
        <s v="10035145" u="1"/>
        <s v="10481209" u="1"/>
        <s v="10577708" u="1"/>
        <s v="10532230" u="1"/>
        <s v="10532209" u="1"/>
        <s v="10266862" u="1"/>
        <s v="10601394" u="1"/>
        <s v="10297416" u="1"/>
        <s v="10255358" u="1"/>
        <s v="10307833" u="1"/>
        <s v="10297295" u="1"/>
        <s v="10297501" u="1"/>
        <s v="10297294" u="1"/>
        <s v="10258557" u="1"/>
        <s v="10297412" u="1"/>
        <s v="10255353" u="1"/>
        <s v="10480513" u="1"/>
        <s v="10258644" u="1"/>
        <s v="10537214" u="1"/>
        <s v="10297297" u="1"/>
        <s v="10297296" u="1"/>
        <s v="10255363" u="1"/>
        <s v="10307736" u="1"/>
        <s v="10297418" u="1"/>
        <s v="10307721" u="1"/>
        <s v="10255264" u="1"/>
        <s v="10255281" u="1"/>
        <s v="10316866" u="1"/>
        <s v="10255346" u="1"/>
        <s v="10255250" u="1"/>
        <s v="10255671" u="1"/>
        <s v="10255673" u="1"/>
        <s v="10605821" u="1"/>
        <s v="10605820" u="1"/>
        <s v="10605759" u="1"/>
        <s v="10605758" u="1"/>
        <s v="10579006" u="1"/>
        <s v="10584554" u="1"/>
        <s v="10579002" u="1"/>
        <s v="10605822" u="1"/>
        <s v="10578991" u="1"/>
        <s v="10578979" u="1"/>
        <s v="10255526" u="1"/>
        <s v="10018655" u="1"/>
        <s v="30000462" u="1"/>
        <s v="10255178" u="1"/>
        <s v="10255347" u="1"/>
        <s v="10297383" u="1"/>
        <s v="10297384" u="1"/>
        <s v="10347550" u="1"/>
        <s v="10255359" u="1"/>
        <s v="10289918" u="1"/>
        <s v="10256255" u="1"/>
        <s v="10255267" u="1"/>
        <s v="10255340" u="1"/>
        <s v="10602157" u="1"/>
        <s v="10317392" u="1"/>
        <s v="10317340" u="1"/>
        <s v="10314581" u="1"/>
        <s v="10314577" u="1"/>
        <s v="10561030" u="1"/>
        <s v="10561035" u="1"/>
        <s v="10561034" u="1"/>
        <s v="10561032" u="1"/>
        <s v="10561036" u="1"/>
        <s v="10561031" u="1"/>
        <s v="10561033" u="1"/>
        <s v="10058022" u="1"/>
        <s v="10442912" u="1"/>
        <s v="10518803" u="1"/>
        <s v="10480299" u="1"/>
        <s v="10258196" u="1"/>
        <s v="10026470" u="1"/>
        <s v="10060937" u="1"/>
        <s v="10058672" u="1"/>
        <s v="10442859" u="1"/>
        <s v="11400383" u="1"/>
        <s v="11400538" u="1"/>
        <s v="10441378" u="1"/>
        <s v="10058205" u="1"/>
        <s v="10229941" u="1"/>
        <s v="10058252" u="1"/>
        <s v="10048596" u="1"/>
        <s v="10590596" u="1"/>
        <s v="10059968" u="1"/>
        <s v="10219885" u="1"/>
        <s v="10049295" u="1"/>
        <s v="10492979" u="1"/>
        <s v="10229938" u="1"/>
        <s v="10219526" u="1"/>
        <s v="10223374" u="1"/>
        <s v="10218657" u="1"/>
        <s v="10058262" u="1"/>
        <s v="10060934" u="1"/>
        <s v="10218626" u="1"/>
        <s v="10058203" u="1"/>
        <s v="10218652" u="1"/>
        <s v="10488048" u="1"/>
        <s v="10058202" u="1"/>
        <s v="10254979" u="1"/>
        <s v="10053093" u="1"/>
        <s v="10613639" u="1"/>
        <s v="10222953" u="1"/>
        <s v="10254875" u="1"/>
        <s v="10059972" u="1"/>
        <s v="10251654" u="1"/>
        <s v="10254871" u="1"/>
        <s v="10254974" u="1"/>
        <s v="10058828" u="1"/>
        <s v="10048594" u="1"/>
        <s v="10202343" u="1"/>
        <s v="10060894" u="1"/>
        <s v="10254870" u="1"/>
        <s v="10048528" u="1"/>
        <s v="10202323" u="1"/>
        <s v="10049289" u="1"/>
        <s v="10058222" u="1"/>
        <s v="10219538" u="1"/>
        <s v="10048593" u="1"/>
        <s v="10306724" u="1"/>
        <s v="10218617" u="1"/>
        <s v="10049310" u="1"/>
        <s v="10052696" u="1"/>
        <s v="10218627" u="1"/>
        <s v="10488940" u="1"/>
        <s v="10229942" u="1"/>
        <s v="10059971" u="1"/>
        <s v="10061003" u="1"/>
        <s v="10219976" u="1"/>
        <s v="10487244" u="1"/>
        <s v="10202352" u="1"/>
        <s v="10048552" u="1"/>
        <s v="10220455" u="1"/>
        <s v="10487245" u="1"/>
        <s v="10218636" u="1"/>
        <s v="10218613" u="1"/>
        <s v="10060939" u="1"/>
        <s v="10060920" u="1"/>
        <s v="10033332" u="1"/>
      </sharedItems>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ount="1397">
        <s v="OK. - PDC."/>
        <s v="OK - PDC."/>
        <s v="ETA."/>
        <s v="OK. - OLC."/>
        <s v="ETA. - G. - 3 Aprill. - PDC."/>
        <s v="ETA. - R."/>
        <s v="OK."/>
        <s v="ETA - 14 Day Local."/>
        <s v="ETA - 50 Day - 28 Feb - Tristar - Procurement."/>
        <s v="ETA - ISSUE."/>
        <s v="MAINT. - R."/>
        <s v="OK. - Gr'd - 103 - 0180009155"/>
        <s v="OK . - PDC."/>
        <s v="OK. - PDC - PICK."/>
        <s v="OK. OLC."/>
        <s v="ETA. - Y."/>
        <s v="OK. - 2023 - Staged"/>
        <s v="ISSUE."/>
        <s v="25.03.24: RISK - No PO. Awaiting overdue RFQ: 6000002621 for PR: 2000041153"/>
        <s v="25.03.24: OK - Available in Okha stock"/>
        <s v="25.03.24: RISK - Last tracked as Del: 80836728 in L-PORTDECK in April 2022"/>
        <s v="25.03.24: OK - Work-packed on Okha in 2001 SLOC"/>
        <s v="25.03.24: OK - 1 only work-packed on Okha in 5001 SLOC"/>
        <s v="25.03.24: OK - Work-packed on Okha in 5001 SLOC"/>
        <s v="UserCommentLink"/>
        <s v="ETA - 15 March - Procurement - Klinger."/>
        <s v="ETA - ISSUE's - 8 May - Procurement - Legeneering."/>
        <s v="OK. - AIR - RFT."/>
        <s v="OK. - Air Freight"/>
        <s v="OK PDC TO PICK."/>
        <s v="ISSUE - Procurement -  Invntory."/>
        <s v="ETA - 6 April - Procurement - Legeneering."/>
        <s v="ETA - 17 April - Procurement - Klinger."/>
        <s v="ETA. - PROC. INV."/>
        <s v="OK, - OLC."/>
        <s v="ETS. - Procurement."/>
        <s v="ETA. - Procurement - Inventory."/>
        <s v="ETA - 8 April - *(49 Day Lead)* - Procurement - Legeneering."/>
        <s v="0216 - Gr'd -STO5000014700"/>
        <s v="ETA, -"/>
        <s v="ETA. - Procurement."/>
        <s v="ETA - 1X - Procurement.?"/>
        <s v="ETA. - 14x - Procurement.?"/>
        <s v="OK. - STAGE 2023."/>
        <s v="OK. - CAMPAIGN PICK PDC."/>
        <s v="ETA, - PROC. -"/>
        <s v="25.03.24: Check Valve for this job is not on Okha. Still in PDC Stock."/>
        <s v="27.03.24: OK - Onboard Okha inside Store Bin: 10-14-02-02A"/>
        <s v="ETA.- PROC. - INV."/>
        <s v="OK - PDC Pick."/>
        <s v="ETA. - PROC. - INV."/>
        <s v="ETA. - PROC. - INVENT."/>
        <s v="ETA. -  ISSUE."/>
        <s v="OK. - Delivered Pre S/4"/>
        <s v="OK. - Campaign - Delivered Pre S/4"/>
        <s v="ETA. - G."/>
        <s v="Simo to SRF back Direct to Vendor - ITT Blakers Perth - Wangara -Arjun Maradia"/>
        <s v="10314485 ROPE,FIB;PE,LIFE BUOY,SILVER,8M - On OKHA L-ALLEYFLR3 - Del: 80924926"/>
        <s v="10458836 GASKET;SOLAR 10781561 - Del:71080335 on Okha: L-ALLYFLR2"/>
        <s v="10569847 GLOVES,CHEM;XL - Del:71071638 on Okha: L-ALLYFLR2"/>
        <s v="10418393 GASKET;SOLAR,1078159 - Del:71080335 on Okha: L-ALLYFLR2"/>
        <s v="10612442 FILTER,CART;RESP,3M - Del:71077278 on Okha: L-ALLYFLR2"/>
        <s v="10458837 GASKET;SOLAR 10781571 - Del:71080335 on Okha: L-ALLYFLR2"/>
        <s v="OK. - STAAGE 2023."/>
        <s v="0312 - ETA Vendor PO#W451768705 - Procurement Chasing."/>
        <s v="ISSUE - RETURNS"/>
        <s v="ISSUE. - Possibly cannot find in location - 71070063_x0009_SW1R39L02A"/>
        <s v="0802 - KSF to Pick and Process for Boat load Out 10th Feb." u="1"/>
        <s v="0228 - ETA 1 March into PD" u="1"/>
        <s v="0226 - ETA 14 March." u="1"/>
        <s v="0216 - ETA - Vendor 1st March - Collection." u="1"/>
        <s v="0103 - Staged at PDC - SW1R19D02B." u="1"/>
        <s v="0226 - ETA 11 March." u="1"/>
        <s v="05.03.24: Onboard Okha - 1 x Box" u="1"/>
        <s v="0226 - Stocked PDC" u="1"/>
        <s v="0226 - Procurement Push 7th March." u="1"/>
        <s v="04.03.24: PDC to Airfreight HU: 000075472 - Del: 90000068" u="1"/>
        <s v="04.03.24: PDC to Airfreight HU: 000075473 - Del: 90000068" u="1"/>
        <s v="0216 - GR'd - STO." u="1"/>
        <s v="0216 - GR'd STO ." u="1"/>
        <s v="0226 - GR103 - @PDC." u="1"/>
        <s v="0226 - GR103" u="1"/>
        <s v="0226 -Staged PDC- SW1R19D02B." u="1"/>
        <s v="0226 - DEL#71080558 Onboard 2023." u="1"/>
        <s v="1204 - Need to DAF Rope from NY and Transfer to OKHA" u="1"/>
        <s v="120923- Take from PDC Stock - LCR Required." u="1"/>
        <s v="0227 - Gr'd at PDC - MOT19947 5 Feb - 5000012197" u="1"/>
        <s v="DEL#OKHA - ONBOARD" u="1"/>
        <s v="0228 - 71017864_x0009_SW1R19H02A_x0009_LOOSE_x0009_PDC Staging Plant" u="1"/>
        <s v="0228- 71013101_x0009_SW1R19H02A_x0009_LOOSE_x0009_PDC Staging Plant" u="1"/>
        <s v="0227 - DEL#71080927_x0009_L-1-B2-S2_x0009_B2-S2-TUB2_x0009_Cossack Pioneer" u="1"/>
        <s v="0228 - ETA 1 March into PDC." u="1"/>
        <s v="0226 - ETA Proc. - 5th March..??" u="1"/>
        <s v="0229 - Base Plate (PDC GR'd) - 70000078 Project Engineer charges- (Base Plate)" u="1"/>
        <s v="0305 - GR105 - 06 March at PDC." u="1"/>
        <s v="0227 - DEL71042137_x0009_L-AFTSTAIR" u="1"/>
        <s v="0227 - DEL71042138_x0009_L-AFTSTAIR" u="1"/>
        <s v="0227 - DEL71070737_x0009_L-ALLYFLR1" u="1"/>
        <s v="21.02 - 120 day PDT History ex SCORE; need PDT updated in MRP from 50 to 120 day" u="1"/>
        <s v="01.02 - Need Purchasing, 2 wk Lead Time from Prochem" u="1"/>
        <s v="25.01 - Need purchasing, 41 @ AA02, earlier demands" u="1"/>
        <s v="07.02 - Need Purchasing, 2 wks Lead Time from Tristar, 17 stocked" u="1"/>
        <s v="15.02 - Short Lead Time Item, Local Purchase" u="1"/>
        <s v="01.02 - Need Purchasing x 1" u="1"/>
        <s v="18.02 - Need Purchasing, 19 Stocked @ AA02" u="1"/>
        <s v="06.02 - 5K1310E1B Lube Oil Cooler x qty 1; Tasocs PO W451783066 ETA 28.05.24" u="1"/>
        <s v="21.02 - PO reqd; 90 day lead time - IM to change MRP 1 from 28 to 90 days." u="1"/>
        <s v="19.02 - Need Purchasing" u="1"/>
        <s v="19.02 - Need Purchasing, 6 stocked @ AA02" u="1"/>
        <s v="19.02 - Need Purchasing, 9 stocked @ AA02" u="1"/>
        <s v="29.01 - Need purchasing x 2 on Purchase Req." u="1"/>
        <s v="17.02 - Need Purchasing, 4 months Lead Time from Nuovo Pignone" u="1"/>
        <s v="19.02 - Need Purchasing, 9 SOH @ AA02" u="1"/>
        <s v="15.02 - 2 Month Lead Time, Need Purchasing" u="1"/>
        <s v="07/02 Need Purchasing, emailed Mark Hodges" u="1"/>
        <s v="20.02 - Need Purchasing, ETA 07.02.24 PO W451763532 x 1 John Crane" u="1"/>
        <s v="16.02 - Need Purchasing, 3 months Lead Time from Mitsubishi" u="1"/>
        <s v="16.02 - Need Purchasing x 2 Long Lead Item" u="1"/>
        <s v="25.01 - Need purchasing, 3 mnths Lead Time from Pepperl &amp;amp; Fuchs" u="1"/>
        <s v="18.02 - Need Purchasing" u="1"/>
        <s v="01.02 - Need Purchasing x 288, 4 mnths Lead Time from ABB, 14 stocked" u="1"/>
        <s v="01.02 - Need Purchasing x qty 144, 4 months Lead Time from ABB, 48 stocked." u="1"/>
        <s v="09.02 - Need Purchasing, Short Lead Time IM to push PR" u="1"/>
        <s v="19.02 - Need Purchasing, 1 stocked @ AA02" u="1"/>
        <s v="18.02 - Need Purchasing, 8 stocked @ AA02" u="1"/>
        <s v="29.01 - Need purchasing x 1, Inv PO W451780719 x qty 29 ETA 20.01.24 B Hughes." u="1"/>
        <s v="17.02 - Need Purchasing, 3 months Lead Time from NP" u="1"/>
        <s v="19.02 - Need Purchasing, 2 stocked @ AA02" u="1"/>
        <s v="19.02 - Need Purchasing, 2 on PO W451779332" u="1"/>
        <s v="18.02 - Need Purchasing, 3 Mnths Lead Time, 27 stocked @ AA02" u="1"/>
        <s v="19.02 - Need Purchasing, 3 stocked @ AA02" u="1"/>
        <s v="01.02 - Need Purchasing x qty 600, 4 months Lead Time from ABB" u="1"/>
        <s v="19.02 - Need purchasing x 3, 1 Stocked @ AA02" u="1"/>
        <s v="02.02 - Need Purchasing x 2, 2 months Lead Time from ABB, 1 stocked" u="1"/>
        <s v="30.01 - Need purchasing, 6 months Lead Time from Score, @ P Req." u="1"/>
        <s v="01.02 - Need Purchasing x 6, 4 stocked @ AA01" u="1"/>
        <s v="20.02 - Need Purchasing, 4 stocked @ AA02" u="1"/>
        <s v="02.02 - Need to purchase" u="1"/>
        <s v="29.01 - Need purchasing x 1, 2 months Lead Time from ABB" u="1"/>
        <s v="02.02 - Need Purchasing, 6 months Lead Time from Score" u="1"/>
        <s v="02.02 - Need Purchasing, 5 months Lead Time from Score" u="1"/>
        <s v="01.02 - Need Purchasing x qty 71, 4 months LeadTime from ABB, 49 stocked" u="1"/>
        <s v="02.02 - Need Purchasing, 2 months Lead Time from Schneider." u="1"/>
        <s v="01.02 - Need Purchasing x qty 513, 3 months Lead Time from ABB, 327 stocked" u="1"/>
        <s v="01.02 - Need Purchasing, 4 months Lead Time from ABB." u="1"/>
        <s v="01.02 - Need Purchasing x qty 181, 3 months Lead Time from ABB, 59 stocked" u="1"/>
        <s v="01.02 - Need Purchasing, 4 months Lead Time from ABB, 59 stocked" u="1"/>
        <s v="01.02 - Need Purchasing, 4 months Lead Time from ABB," u="1"/>
        <s v="30.01 - Need Purchasing x qty 264, Inv PO W451782682 x qty 24 ETA 31.01.24 ABB" u="1"/>
        <s v="19.-02 - Need Purchasing, 35 stocked @ AA02" u="1"/>
        <s v="18.02 - Need Purchasing, 33 stocked @ AA02" u="1"/>
        <s v="19.02 - Need purchasing x 1, 7 Stocked @ AA02" u="1"/>
        <s v="29.01 - Need purchasing x 4, 8 stocked @ AA02" u="1"/>
        <s v="02.02 - Need Purchasing, 2 months Lead Time from Emerson Process" u="1"/>
        <s v="02.02 - Need Purchasing, 1 month Lead Time from Emerson" u="1"/>
        <s v="02.02 - Need Purchasing, 2 weeks Lead Time from CNW" u="1"/>
        <s v="01.02 - Need Purchasing x qty 9, 3 months Lead Time from ABB" u="1"/>
        <s v="02.02 - Need Purchasing, 3 months Lead Time from Score" u="1"/>
        <s v="01.02 - Need Purchasing x qty 3, 2 weeks Lead Time Pepperl Fuchs" u="1"/>
        <s v="02.02 - Need Purchasing, 5 months Lead Time from SAFT Batteries" u="1"/>
        <s v="02.02 - Need Purchasing, Lead Time cannot be assessed" u="1"/>
        <s v="01.02 - Need Purchasing x 2" u="1"/>
        <s v="29.01 - Need purchasing x 1." u="1"/>
        <s v="23.02 - Vn quoted 175 day CPT from PO. On  track for delivery on time." u="1"/>
        <s v="09.02 - Need Purchasing Short Lead Time, Awaiting PR2000013167 for replenishment" u="1"/>
        <s v="09.02 - Need Purchasing, Short Lead Time, PR2000013167 raised for replenishment" u="1"/>
        <s v="09.02 - Need Purchasing, PR1000001951 raised for replenishment" u="1"/>
        <s v="09.02 - Need Purchasing, PR 1000001952 raised for replenishment" u="1"/>
        <s v="01.02 - PR Item Approved; PO not raised Yet" u="1"/>
        <s v="02.02 - PR raised, no material threat." u="1"/>
        <s v="02.02 - PR raised, no material threat" u="1"/>
        <s v="25.02 - PR 2000021889 for replenishment" u="1"/>
        <s v="19.02 - PR 2000020021, ETA 10.01.24 PO W451782632 x 6, 18 stocked @ AA02" u="1"/>
        <s v="20.02 - PR 2000017974 for replenishment" u="1"/>
        <s v="20.02 - PR 2000018080 for replenishment" u="1"/>
        <s v="22.02 - PR 2000018435 for replenishment" u="1"/>
        <s v="20.02 - PR 2000018435 for replenishment" u="1"/>
        <s v="19.02 - PR 2000009927 for replenishment, 2 stocked @ AA02" u="1"/>
        <s v="18.02 - PR 2000009974, 8 stocked @ AA02" u="1"/>
        <s v="18.02 - PR 2000009992 for replenishment, 2 stocked @ AA02" u="1"/>
        <s v="20.02 - PR 2000017997 for replenishment" u="1"/>
        <s v="17.02 - PR 2000013862 for Replenishment, 3 months Lead Time from SCORE" u="1"/>
        <s v="19.02 - PR 2000013863 for replenishment" u="1"/>
        <s v="17.2 - PR 2000013858/200001389, 6 months Lead Time from NP" u="1"/>
        <s v="17.02 - PR 2000013624 for replenishment, 6 months Lead Time from NP" u="1"/>
        <s v="17.02 - PR 2000013864 for replenishment, 7 months Lead Time from NP." u="1"/>
        <s v="19.02 - PR 2000013882 for replenishment" u="1"/>
        <s v="19.02 - PR 2000020026 for replenishment" u="1"/>
        <s v="19.02 - PR 2000020061 for replenishment," u="1"/>
        <s v="19.02 - PR 2000020049 for release" u="1"/>
        <s v="19.02 - PR 2000020055 for replenishment" u="1"/>
        <s v="19.02 - PR 2000019981 for replenishment" u="1"/>
        <s v="19.02 - PR 2000019968 for replenishment" u="1"/>
        <s v="20.02 - PR 2000019992 for replenishment" u="1"/>
        <s v="25.02 - PR 2000023313 for replenishment" u="1"/>
        <s v="18.02 - PR 2000015487 for replenishment, 64 stocked @ AA02" u="1"/>
        <s v="17.02 - PR 2000014194 for replenishment, 90 Stocked @ AA02" u="1"/>
        <s v="20.02 - PR 2000017998 for replenishment" u="1"/>
        <s v="25.02 - PR 2000023344 for replenishment" u="1"/>
        <s v="16.02 - PR2000018738, ETA 02.01.24 PO W451780414 x 3 Nuovo Pignone" u="1"/>
        <s v="16.02 - PR 2000013047" u="1"/>
        <s v="20.02 - PR 2000018224 for replenishment" u="1"/>
        <s v="22.02 - PR 2000013267 for replenishment" u="1"/>
        <s v="22.02 - PR 1000001682/1000001685/1000002373" u="1"/>
        <s v="25.01 - PR 1000000811 raised" u="1"/>
        <s v="19.02 - PR 2000020199 for replenishment" u="1"/>
        <s v="19.02 - PR  2000020337 for replenishment" u="1"/>
        <s v="19.02 - PR 2000020241 for replenishment" u="1"/>
        <s v="19.02 - PR 2000020272 for replenishment" u="1"/>
        <s v="19.02 - PR 2000020204 for replenishment" u="1"/>
        <s v="19.02 - PR 2000020206 for replenishment" u="1"/>
        <s v="19.02 - PR 2000020269 for replenishment" u="1"/>
        <s v="19.02- PR 2000020421 for replenishment" u="1"/>
        <s v="19.02 - PR 2000020424 for replenishment" u="1"/>
        <s v="19.02 - PR 2000020341 for replenishment" u="1"/>
        <s v="19.02 - PR2000020273 for replenishment" u="1"/>
        <s v="19.02 - PR 2000020385 for replenishment" u="1"/>
        <s v="19.02 - PR 2000020200 for replenishment" u="1"/>
        <s v="19.02 - PR 2000020422 for replenishment" u="1"/>
        <s v="19.02 - PR 2000020167 for replenishment" u="1"/>
        <s v="14.02 - On Hand PO W451773148/W451774046/W451765333 ETA 08.03.24" u="1"/>
        <s v="15.02 - ETA 22.03.24 PO W451783141 x qty 159, ETA 18.01.24 PO W451779821 x 40" u="1"/>
        <s v="15.02 - ETA 20.03.24 PO W451774754 W451775485 x qty 30 BH Parts" u="1"/>
        <s v="16.02 - ETA 10.02.24 PO W451775436 x qty 8 Nuovo Pignone" u="1"/>
        <s v="16.02 - ETA 23.03.23 PO W451774019 x qty 96 Nuovo Pignone, 20 stocked @ AA02" u="1"/>
        <s v="21.02 - ETA 20.04.24 PO 4500001309 ex Score" u="1"/>
        <s v="21.02 - ETA 16.08.24 PO 4500002625 ex Score" u="1"/>
        <s v="15.02 - Short Lead Item, Local Purchase, 4 stocked @ AA02" u="1"/>
        <s v="15.02 - 43 SOH @ AA02, Short Lead Item" u="1"/>
        <s v="19.02 - ETA 09.07.24 PO W451781859 x 12 Mitsubishi, 4 stocked @ AA02" u="1"/>
        <s v="19.02 ETA 28.06.24 PO W451778748  x 4 Mitsubishi" u="1"/>
        <s v="19.02 ETA 28.12.23 PO W451759831 x 4 Mitsubishi" u="1"/>
        <s v="19.02 - ETA 29.12.23 PO W451760552 x 2 Mitsubishi" u="1"/>
        <s v="19.02 - ETA 06.06.24 PO W451782602 x 2 Mitsubishi" u="1"/>
        <s v="19.02 - ETA 28.12.23 PO W451759831 x 1, ETA 28.06.24 PO W451778748 x 1 Mitsubish" u="1"/>
        <s v="19.02 - ETA 28.12.23 PO W451759831 x 2, ETA 28.06.24 PO W451778748 x 4 Mitsubish" u="1"/>
        <s v="19.02 - ETA 28.06.24 PO W451778748 x 1 Mitsubishi" u="1"/>
        <s v="19.02 - ETA 29.12.23 PO W451760534 x 2, PO W451781380 03.07.24 Mitsubishi" u="1"/>
        <s v="19.02 - ETA 28.12.23 PO W451759831 x 4 Mitsubishi" u="1"/>
        <s v="19.02 - ETA 28.06.24 PO W451778748 x 2 Mitsubishi" u="1"/>
        <s v="16.02 - ETA 07.06.24 POW451781596 x qty 2 MITSUBISHI" u="1"/>
        <s v="08/02 2 SOH @ AA02, Inv PO W451775480 x qty 1 ETA 09.01.24" u="1"/>
        <s v="08/02 Inv PO W451775855 x qty 2 ETA 04.06.24" u="1"/>
        <s v="29.01 - Inv PO W451774818 x qty 12 ETA 08.04.24 from Nuovo Pignone, 3 stocked" u="1"/>
        <s v="08/02 8 SOH @ AA02, Inv PO W451775480 x qty 4 ETA 05.01.24" u="1"/>
        <s v="11.02 - Inv PO W451776074 x qty 4 ETA 25.06.24 Nuovo Pignone, 3 stocked" u="1"/>
        <s v="15.02 - ETA 29.02.24 W451781390 x 106 Ready for collection" u="1"/>
        <s v="16.02 - ETA 07.06.24 PO W451781596 x qty 2 MITSUBISHI" u="1"/>
        <s v="08/02 2 SOH @ AA02, Inv PO W451783847 x qty 1 ETA 19.04.24" u="1"/>
        <s v="08/02 1 SOH @ AA02, Inv PO W451780752 x qty 2 ETA 17.03.24" u="1"/>
        <s v="08/02 Inv PO W451773647 x qty 5 ETA 02.01.24, 5 stocked" u="1"/>
        <s v="11.02 - Inv PO W451770855 W451772424 x qty 8 ETA 14.03.24 Nuovo Pignone" u="1"/>
        <s v="11.02 - Inv PO W451772478 x qty 7 ETA 16.01.24 Nuovo Pignone" u="1"/>
        <s v="29.01 - Inv PO W451779963 x qty 1 Nuovo Pignone, 4 stocked" u="1"/>
        <s v="14.02 - qty 1 x Trinkor PO W451782862 ETA PDC 24.03.24" u="1"/>
        <s v="29.01 - Inv PO W451780728 x qty 6 ETA 09.07.24 from Nuovo Pignone, 20 stocked" u="1"/>
        <s v="18.02- ETA 29.02.24 PO 4500002948 x qty 2 Mining &amp;amp; Hydraulics" u="1"/>
        <s v="16.02 - ETA 10.01.24 PO W451782632 x qty 2 Nuovo Pignone, 14 stocked @ AA02" u="1"/>
        <s v="16.02 - ETA 26.02.24 PO W451775997 x qty8 Nuovo Pignone, 2 stocked @ AA02" u="1"/>
        <s v="16.02 - ETA 09.01.24 PO W451773675/W451773903 x qty 4 Nuovo Pignone" u="1"/>
        <s v="22.02 - ETA 09.01.24 PO W451777624 x 25 Nuovo Pignone" u="1"/>
        <s v="19.02 - ETA 10.01.14 PO W451779833 x 81 Nuovo Pignone" u="1"/>
        <s v="29.01 Inv PO W451780341 x qty 1 ETA 12.03.24 from Nuovo Pignone, 2 stocked" u="1"/>
        <s v="19.02 - ETA 08.04.24 PO W451775430 x 1 Nuovo Pignone" u="1"/>
        <s v="18.02 - ETA 08.04.24 PO W451775436 x qty 4 NP, 2 stocked @AA02" u="1"/>
        <s v="20.02 - ETA 25.03.24 PO W451775290 X 1 Nuovo Pignone" u="1"/>
        <s v="20.02 - ETA 08.0424 PO W451775430 x 1 Nuovo Pignone" u="1"/>
        <s v="19.02 - ETA 25.03.24 O W451775290 x 1 Nuovo Pignone" u="1"/>
        <s v="19.02 - ETA 13.01.24 PO W451773903 x 1 Nuovo Pignone" u="1"/>
        <s v="19.02 - ETA 07.03.24 PO W451777624 x 2 Nuovo Pignone" u="1"/>
        <s v="08/02 Inv PO W451775290 W451775411 x qty 40 ETA 02.04.24" u="1"/>
        <s v="18.02 - ETA 13.05.24 PO W451775284 x qty 1 Nuovo Pignone" u="1"/>
        <s v="18.02 - ETA PO 13.05.24 PO W451775284 x qty 1 Nuovo Pignone" u="1"/>
        <s v="18.02 - ETA PO 02.04.24 PO W451775411 x qty 1 Nuovo Pignone" u="1"/>
        <s v="08/02 Inv PO W451773897 W451774070 x 2 ETA 08.04.24, 1 stocked" u="1"/>
        <s v="19.02 - ETA 13.05.24 PO W451775284 x 1 Nuovo Pignone" u="1"/>
        <s v="29.01 - Inv PO W451777624 x qty 1 ETA 25.03.24 N Pignone, 3 stocked" u="1"/>
        <s v="15.02 - ETA 18.12.23 W451773647 CHR Collected, ETA08.03.24 W451780341 ON Hand" u="1"/>
        <s v="25.02 - ETA 13.01.24 PO W451775997 x 62 Nuovo Pignone" u="1"/>
        <s v="18.02 - ETA 09.01.24 PO W451780088 x qty 14 NP, 27 stocked @ AA02" u="1"/>
        <s v="18.02 - ETA 10.01.24 PO W451775997 x qy 9 Nuovo Pignone" u="1"/>
        <s v="16.02 - ETA 02.02.24 PO W451775548 x qty 1 Nuovo PIgnone" u="1"/>
        <s v="15.02 - ETA 31.07.24 W451783043 x qty 2 NOT IN BH Report" u="1"/>
        <s v="08/02 Inv PO W451779903 W451780029 x qty 2 ETA 30.03.24, 1 in quality" u="1"/>
        <s v="29.01 - Inv PO W451779833 x qty 3 ETA 07.04.24 from Nuovo Pignone, 11 stocked" u="1"/>
        <s v="29.01 - Inv PO W451779048 x qty 36 ETA 08.04.24 from Nuovo Pignone, 11 stocked" u="1"/>
        <s v="18.02 - ETA 13.05.24 PO W451773903 x qty1 Nuovo Pignone" u="1"/>
        <s v="18.02 - ETA 13.05.24 PO W451773647 x qty1 Nuovo Pignone" u="1"/>
        <s v="15.02 - ETA 08.03.24 W451773647 W451773903 On Hand @ BH x qty 2" u="1"/>
        <s v="15.02 - 29.02.24 W451781639 X 14 ready for collection, 01.05.24 W451780318 X 56" u="1"/>
        <s v="15.02 - ETA 08.03.24 W451776622 x qty 1 BH Report" u="1"/>
        <s v="29.01 - Inv PO W451781536 x qty 31 ETA 31.03.24 from ABB Australia" u="1"/>
        <s v="29.01 - Inv PO W451775921 W451780409 x 3 ETA 11.03.24 from Nuovo Pignone" u="1"/>
        <s v="29.01 - INV PO W451774818 x qty 4 ETA 07.06.24 N Pignone, 26 stocked" u="1"/>
        <s v="29.01 - Inv PO W451774401 x qty 4 ETA 09.02 24 from N Pignone, 3 stocked" u="1"/>
        <s v="17.02 - ETA 10.01.24 PO W451781282 x qty1 Nuovo Pignone, 1 stocked @ AA02" u="1"/>
        <s v="19.02 - ETA 06.06.24 PO W451782602 x 1 Mitsubishi" u="1"/>
        <s v="19.02 - ETA 01.05.24 PO W451774424 x 1 Mitsubishi" u="1"/>
        <s v="09.02 - Inv PO W451770941 W451779923 x 4 ETA 16.4.24 Deanquip, 2 stocked" u="1"/>
        <s v="09.02 - 2 SOH @ AA02 Inv PO W451770941 x qty 1 ETA 01.02.24 Deanquip" u="1"/>
        <s v="19.02 - ETA 01.05.24 PO W451774424 x 4 Mitsubishi" u="1"/>
        <s v="19.02 - 26.04.24 PO W451773906 X 2 Mitsubishi" u="1"/>
        <s v="19.02 - ETA 26.04.24 PO W451773906 x 4 Mitsubishi, 2 stocked @ AA02" u="1"/>
        <s v="19.02 - ETA 15.04.24 PO W451772608 x 2 Mitsubishi" u="1"/>
        <s v="19.02 - ETA 29.11.23 PO W451780696 x qty 2 ,2 stocked @ AA02" u="1"/>
        <s v="09.02 - Inv PO W451773310 x qty 1 ETA 01.02.24 DeanQuip" u="1"/>
        <s v="29.01 - Inv PO W451783189 x qty 4 ETA 31.05.24 from Mitsubishi" u="1"/>
        <s v="19.02 - ETA 26.06.24 PO W451780718 x 6 Mitsubishi. 3 stocked @ AA02" u="1"/>
        <s v="12.02 - Inv PO W451781204 x qty 1 ETA 30.04.24 from Mitsubishi" u="1"/>
        <s v="14.02 - Inv PO W451781202 x qty 6 ETA 02.07.24 Mitsubishi, 1 stocked @ AA02" u="1"/>
        <s v="19.02 - ETA 02.07.24 PO W451781202 x 2 MITSUBISHI" u="1"/>
        <s v="19.02 - ETA 09.07.24 PO W451781859 x 3 Mitsubishi" u="1"/>
        <s v="29.01 - Inv PO W451781465 x qty 4 ETA 16.04.24 from Deanquip" u="1"/>
        <s v="19.02 - ETA 01.02.24 PO W451782472 x 1 EagleBurgmann" u="1"/>
        <s v="19.02 - ETA 01.02.24 PO W451782472 x 1 Eagle Burgmann" u="1"/>
        <s v="19.02- ETA 07.05.24 PO W451778230 x 4 Mitsubishi" u="1"/>
        <s v="19.02 - ETA 09.02.24 PO W451777712 x 1 Mitsubishi" u="1"/>
        <s v="19.02 - ETA 22.03.24 PO W451773266 x 1 Mitsubishi" u="1"/>
        <s v="09.02 - 6 SOH @ AA02 Inv PO W451781859 x qty 4 ETA 09.07.24 Mitsubishi" u="1"/>
        <s v="19.02 - ETA 29.03.34 PO W451773982 x 6 Mitsubishi" u="1"/>
        <s v="29.01 - Inv PO W451780719 x qty 15 ETA 20.01.24 from Baker Hughes, 13 stocked" u="1"/>
        <s v="19.02 - ETA 29.05.24 PO W451777827 x 4 Mitsubishi, 4 stocked @ AA02" u="1"/>
        <s v="19.02 - ETA 28.07.24 PO W451783598 x 1 Mitsubishi" u="1"/>
        <s v="29.01 - Inv PO W451782033 x qty 11 ETA 14.04.24 HoneyWell, 21 stocked @ AA02" u="1"/>
        <s v="29.01 - Inv PO W451782033 x qty 10 ETA 14.04.24 grom HoneyWell, 7 stocked @ AA02" u="1"/>
        <s v="18.01 - PO W451777665 ex ABB Aust x qty 3; ETA CPT PDC 01.02.24." u="1"/>
        <s v="18.01 - PO W451770860 ex ABB Aust x qty 6; ETA CPT PDC 17.02.24." u="1"/>
        <s v="29.01 - Inv PO W451777445 W451778138 x qty 3 ETA 27.07.24 N Pignone, 2 stocked" u="1"/>
        <s v="11.02 - Inv PO W451773158 x qty 4 ETA 16.05.24 Baker Hughes" u="1"/>
        <s v="19.02 - ETA 09.01.24 PO W451780748 x 32 Nuovo Pignone" u="1"/>
        <s v="02/02 Refer PO 4500001478 Score. ETA 14/3/24" u="1"/>
        <s v="18.02 - ETA 10.01.24 PO W451772281 x qty 1, 3 stocked @ AA02" u="1"/>
        <s v="29.01 Inv PO W451774401 x qty 2 ETA 08.02.24 from Nuovo Pignone, 1 stocked" u="1"/>
        <s v="09/02 Refer PO 4500001478 Score. ETA 13/6/24" u="1"/>
        <s v="18.02 - ETA 04.03.24 PO W451775050 x 3 NP, 3 stocked @ AA02" u="1"/>
        <s v="29.01 - Inv PO W451780318 x qty 3 ETA 09.01.24 from Nuovo Pignone, 1 stocked" u="1"/>
        <s v="19.02 - ETA 25.01.24 PO W451773647 x 1 Nuovo Pignone" u="1"/>
        <s v="17.02 - ETA 02.01.25 PO W451779701 x qty 2 NP, 1 stocked @ AA02" u="1"/>
        <s v="17.02 - ETA 27.05.24 PO W451773746x qty 1 Nuovo Pignone, 1 stocked" u="1"/>
        <s v="29.01 - Inv PO W451651568 W451779479 x qty 2 ETA 08.06.24 N Pignone, 2 stocked" u="1"/>
        <s v="29.01 - Inv PO W451646314 W451781348 x qty 2 ETA 24.06.24 from Nuovo Pignone" u="1"/>
        <s v="08/02 Inv PO W451773647 W451773903 x qty 2 ETA 12.02.24 from NP" u="1"/>
        <s v="08/02 Inv PO W451780817 x qty 2 ETA 10.08.24 from NP" u="1"/>
        <s v="17.02 - ETA 16.06.24 PO W451774047 x qty 2 Nuovo Pignone, 1 stocked @ AA02" u="1"/>
        <s v="17.02 - ETA 16.06.24 PO W451773900 x qty 2 Nuovo Pignone, 1 stocked @ AA02" u="1"/>
        <s v="17.02 - ETA 19.02.24 PO W451774046 x qty 8 Nuovo Pignone, 1 stocked" u="1"/>
        <s v="25.02 - ETA 20.03.24 PO W451773900 x 4 Nuovo Pignone, 1 stocked" u="1"/>
        <s v="19.02 - ETA 01.05.24 PO W451774424 x 2 Mitsubishi" u="1"/>
        <s v="18.02 - ETA 01.05.24 PO W451774424 x 6 MITSUBISHI, 4 stocked @ AA02" u="1"/>
        <s v="19.02 - ETA 21.03.24 PO W451773031 x 2 Mitsubishi" u="1"/>
        <s v="25.01 - Inv PO 4500001005 Ln 20 CPT ex Score Aust; PO DD 08.08.24." u="1"/>
        <s v="25.01 - Inv PO 4500001005 CPT ex Score Aust; PO DD 08.08.24." u="1"/>
        <s v="19.02 - ETA 08.04.24 PO W451781473 x 4 DYNA Pumps" u="1"/>
        <s v="19.02 - ETA 16.01.24 PO W451775997 x 2 Nuovo Pignone" u="1"/>
        <s v="19.02 - ETA 31.12.23 PO W451714065 x 1 Nuovo Pignone" u="1"/>
        <s v="19.02 - ETA 09.04.24 PO W451782358 x 2 Nuovo Pignone" u="1"/>
        <s v="19.02 - ETA 01.05.24 PO W451774424 x 12 Mitsubishi" u="1"/>
        <s v="19.02 - ETA 11.07.24 PO W451781859 x 6 Mitsubishi" u="1"/>
        <s v="19.02 - ETA 17.04.24 PO W451779332 x 2 Mitsubishi" u="1"/>
        <s v="19.02 - ETA 19.07.24 PO W451783598 x 1 Mitsubishi" u="1"/>
        <s v="19.02 - ETA 28.02.24 PO W451782616 x 37 NP, 129 Stocked @ AA02" u="1"/>
        <s v="17.02 - ETA 05.02.24 PO W451772477 x qty 4 ABB" u="1"/>
        <s v="17.02 - ETA 06.02.24 PO W451777666 x qty 4 Nuovo Pignone, 1 stocked @ AA02" u="1"/>
        <s v="17.02 - ETA 16.01.25 PO W451779900 x qty 2 Nuovo Pignone" u="1"/>
        <s v="17.02 - ETA 31.12.23 PO 4510722955 / PO4510722963 in QMLot 10000483358" u="1"/>
        <s v="11.02 - Inv PO W451782405 x qty 6 ETA 07.01.25 TRINKOR" u="1"/>
        <s v="11.02 - Inv PO W451770855 x qty 2 ETA 25.02.24 Nuovo Pignone" u="1"/>
        <s v="17.02 - ETA 12.05.24 PO W451775855 x qty 2 Nuovo Pignone" u="1"/>
        <s v="11.02 - Inv PO W451773158 W451777951 x qty 49 ETA 16.,05.24 BH" u="1"/>
        <s v="29.01 - Inv PO W451781404 x qty 2 ETA 02.04.24 from Nuovo Pignone" u="1"/>
        <s v="18.02 - ETA 25.11.23 PO W451777667 x 2 Nuovo Pignone" u="1"/>
        <s v="19.02 - ETA 09.01.24 PO W451774273 x 2 Nuovo Pignone" u="1"/>
        <s v="18.02 - ETA 18.02.24 PO W451777666 x 48 Nuovo Pignone" u="1"/>
        <s v="17.02 - ETA 28.04.24 PO W451773647 x qty 1 Nuovo Pignone" u="1"/>
        <s v="20.02 - ETA 14.03.24 PO W451772424 x 5 Nuovo Pignone" u="1"/>
        <s v="19.02 - ETA 08.06.24 PO W451782632 x 201 Nuovo Pignone, 63 stocked @ AA02" u="1"/>
        <s v="08.02 - Inv PO W451783591 x qty 1 ETA 01.05.24" u="1"/>
        <s v="19.02 - ETA 10.01.24 PO W451772281 x 2 Nuovo Pignone" u="1"/>
        <s v="25.02 - ETA 18.01.24 PO W451773453 x 3 NP, 2 stocked @ AA02" u="1"/>
        <s v="18.02 - ETA 18.01.24 PO W451773453 x 3 NP, 2 stocked @ AA02" u="1"/>
        <s v="18.02 ETA 18.01.24 PO W451772281 x qty 96 NP, 97 Stocked @ AA02" u="1"/>
        <s v="18.02 - ETA 20.01.25 PO W451774922 x 2 set NP, 53 stocked @ AA02" u="1"/>
        <s v="19.02 - ETA 27.05.24 PO W451774922 x 96 from Nuovo Pignone" u="1"/>
        <s v="19.02 - ETA 13.01.24 PO W451772262 x4 2 Nuovo Pignone" u="1"/>
        <s v="17.02 - ETA 27.05.24 PO W451781508 x qty 2 Nuovo Pignone" u="1"/>
        <s v="17.02 - ETA 27.05.24 PO W451781508 x qty 1 Nuovo Pignone" u="1"/>
        <s v="23.02 ETA 28.05.24 PO W451781508 x 1 Nuovo Pignone" u="1"/>
        <s v="29.01 - Inv PO  W451783592 x qty 7 ETA 01.06.24 from Power Tech" u="1"/>
        <s v="11.02 - Inv PO W451773158 x qty 15 ETA 16.05.24 Baker Hughes, 7 stocked" u="1"/>
        <s v="17.02 - ETA PO4510714924, 1 stocked @ AA01" u="1"/>
        <s v="17.02 - ETA 02.04.24 PO W451775411 x qty 2 Nuovo Pignone" u="1"/>
        <s v="17.02 - ETA 08.04.24 PO W451775290 x qty 2 Nuovo Pignone" u="1"/>
        <s v="25.02 - ETA 10/01/24 PO W451774046 x 1 NP, 10 in Quality, 9 stocked @ AA02" u="1"/>
        <s v="19.02 - 2 IN Quality Inspection @ PDC" u="1"/>
        <s v="17.02 - ETA 10.01.24 PO W451781282 x 6 NP, 61 stocked @ AA02" u="1"/>
        <s v="17.02 - ETA 01.05.24 PO W451774424 x qty 2 MITSUBISHI" u="1"/>
        <s v="17.02 - ETA 01.05.24 PO W451774424 x qty 1 MITSUBISHI" u="1"/>
        <s v="29.01 - Inv PO W451779676 x qty 3 ETA 15.04.24 from Score" u="1"/>
        <s v="02/02 Refer PO 4500001478 Score. ETA 13/6/24" u="1"/>
        <s v="18.02 - ETA 01.02.24 O W451782029 x 9 Fluid Line, 15 stocked @ AA02" u="1"/>
        <s v="11.02 -Inv PO W451772978 x qty 1 ETA 01.05.24 Nuovo Pignone" u="1"/>
        <s v="19.02 - ETA 31.08.24 PO W451781639 x 2 Nuovo Pignone, 1 stocked @ AA02" u="1"/>
        <s v="17.02 - ETA 03.03.24 PO W451779835 x 2 NP, 1 stocked @ AA02" u="1"/>
        <s v="23.02 ETA 28.03.24 PO W451772445 x qty 1 Nuovo Pignone" u="1"/>
        <s v="17.02 - EAT 12.07.24 PO W451772281 x qty 8 Nuovo Pignone" u="1"/>
        <s v="17.02 - ETA 10.01.24 PO W451772977 x qty 4 Nuovo Pignone" u="1"/>
        <s v="19.02 - ETA 14.03.24 PO W451775430 x 8 Nuovo Pignone" u="1"/>
        <s v="09.02 - Inv PO W451782941 x qty 2 ETA 01.02.24 EAGLE BURGMANN" u="1"/>
        <s v="09.02- Inv PO W451782941 x qty 2 ETA 01.02.24 EAGLEBURGMANN" u="1"/>
        <s v="30.01 - Inv PO W451771941 W451776863 W451779425 x 16 26.02.24 Prochem" u="1"/>
        <s v="02.02 - PO  W451782941 ETA DD 24.01.2024 From EAGLEBURGMANN AUSTRALASIA" u="1"/>
        <s v="02.02 - PO W451782941 ETA DD 24.01.2024 From EAGLEBURGMANN AUSTRALASIA" u="1"/>
        <s v="19.02 - ETA 20.08.24 PO 4500002819 x 118 Nuovo Pignone" u="1"/>
        <s v="25.01 - Inv PO W451783098 ETA 28.02.24 from Macleans" u="1"/>
        <s v="29.01 - Inv PO W451771559 x qty 2 ETA 25.01.24 N Pignone, 1 in QI, 2 stocked" u="1"/>
        <s v="19.02 - ETA 09.02.24 PO 4500001209 x 8 Applied Industrial" u="1"/>
        <s v="25.01 - Inv PO W451782081 ETA 23.05.24 x qty 7 from Score" u="1"/>
        <s v="20.02 - ETA 15.04.24 PO W451772608 X 1 Mitsubishi, 1 stocked @ AA02" u="1"/>
        <s v="19.02 - ETA 28.12.23 PO W451759831 x Mitsubishi" u="1"/>
        <s v="19.02 ETA 28.12.23 PO W451759831 x 1 Mitsubishi" u="1"/>
        <s v="19.02 - ETA 11.04.24 PO W451772992 x 1 Mitsubishi" u="1"/>
        <s v="19.02 - ETA 28.12.23 PO W451759831 x 1 Mitsubishi" u="1"/>
        <s v="19.02 - ETA 28.06.24 PO W451778748 x 3 Mitsubishi" u="1"/>
        <s v="23.02 - ETA 04.09.24 SCORE PO 4500003577" u="1"/>
        <s v="25.02 - ETA 02.01.25 PO W451783908 x 20 Nuovo Pignone" u="1"/>
        <s v="19.02 - ETA02.01.25 PO W451783908 x 2 Nuovo Pignone" u="1"/>
        <s v="08/02 Inv PO W451737978 x qty 10 ETA 13.01.24, 10 stocked" u="1"/>
        <s v="17.02 - ETA 12.03.24 PO W451775548 x qty 7 Nuovo Pignone, 11 stocked @ AA02" u="1"/>
        <s v="19.02 - ETA 31.01.24 PO W451775997 x 4 Nuovo Pignone, 12 stocked @ AA02" u="1"/>
        <s v="19.02 - ETA 26.02.24 PO W451775997 x 4 Nuovo Pignone, 14 stocked @ AA02" u="1"/>
        <s v="17.02 ETA 09.01.24 PO W451773647, 4 Stocked @ AA02" u="1"/>
        <s v="16.02 - ETA 15.01.24 PO W451772281 x qty 30 Nuovo Pignone" u="1"/>
        <s v="16.02 - ETA 23.03.24 PO W451773675 x qty 60 Nuovo Pignone" u="1"/>
        <s v="16.02 - ETA 12.06.24 PO 4500002819 x qty 70 Nuovo Pignone" u="1"/>
        <s v="14.02 - Rev PO W451779842 DD 04.06.24, 216 stocked AA02" u="1"/>
        <s v="19.02 - ETA 01.02.24 PO W451773818 x 1 Nuovo Pignone" u="1"/>
        <s v="08/02 2 SOH @ AA02, Inv PO W451775480 x qty 1 ETA 12.05.24" u="1"/>
        <s v="29.01 - Inv PO W451780414 x qty 3 ETA 02.01.24 from Nuovo Pignone, 1 stocked" u="1"/>
        <s v="13.02 - Inv PO W451780414 x qty 3 ETA 02.01.24 from Nuovo Pignone, 1 stocked" u="1"/>
        <s v="17.02 - ETA 24.04.24 PO W451772977 x qty 1 Nuovo Pignone" u="1"/>
        <s v="17.02 - ETA 24.04.24 PO W451772978 x 3 Nuovo Pignone" u="1"/>
        <s v="29.01 - Inv PO W451781338 x qty 20 ETA 15.03.24 from John Morris" u="1"/>
        <s v="19.02 - ETA19.03.24 PO W451775107 x 60 Nuovo Pignone" u="1"/>
        <s v="19.02 - ETA 23.07.24 PO W451783783 x 60 Nuovo Pignone" u="1"/>
        <s v="11.02 - Inv PO W451781839 x qty 6 ETA 29.01.24 ABB" u="1"/>
        <s v="16.02 - ETA 10.01.24 PO W451772977 x qty 2 Nuovo Pignone" u="1"/>
        <s v="20.02 - ETA 18.01.24 PO W451779121 x 2 Nuovo Pignone" u="1"/>
        <s v="20.02 - ETA 21.03.24 PO W451772978 x 1 Nuovo Pignone" u="1"/>
        <s v="20.02 - ETA 10.06.24 PO W451780414 X 3 Nuovo Pignone" u="1"/>
        <s v="20.02 - ETA 24.06.24 PO W451780414 x 3 Nuovo Pignone" u="1"/>
        <s v="29.01 - Inv PO W451772475 x qty 12 ETA 28.12.23 from ABB Australia" u="1"/>
        <s v="15.02 - ETA 09.04.24 W451775436x 12/ETA 07.03.24 W451775284x 16 InspectionReady" u="1"/>
        <s v="16.02 - ETA 25.07.24 PO W451775436 x qty 12 Nuovo Pignone, 4 stocked @ AA02" u="1"/>
        <s v="16.02 - ETA 13.05.24 PO W451775284 x qty16 Nuovo PIGNONE" u="1"/>
        <s v="16.02 - ETA 27.04.24 PO W451775436 W451782632 x qty16 Nuovo PIGNONE" u="1"/>
        <s v="16.02 - ETA 02.04.24 PO W451775411 x qty 2 Nuovo Pignone" u="1"/>
        <s v="16.02 - ETA 08.04.24 PO W451775290 x qty 2 Nuovo Pignone" u="1"/>
        <s v="16.02 - ETA 22.02.24 PO W451775290 x qty 4 Nuovo Pignone" u="1"/>
        <s v="16.02 - ETA 13.01.24 PO W451775411 x qty 4 Nuovo Pignone" u="1"/>
        <s v="16.02 - ETA 07.04.24 PO W451775290 x qty 2 Nuovo Pignone" u="1"/>
        <s v="16.02 - ETA 13.05.24 PO W451775284 x 28 qty Nuovo Pignone, 4 stocked @ AA02" u="1"/>
        <s v="14.02 - Rev PO W451772977 x 4 set DD 11.03.24, 4 set stocked @ AA02" u="1"/>
        <s v="15.02 - ETA 09.04.24 PO W451772977/W451775284 x qty 5 BH Parts" u="1"/>
        <s v="15.02 - ETA 26.04.24 PO W451774923 W451782290 x qty 157 BH Parts" u="1"/>
        <s v="11.02 - Inv PO W451773158 W451779427 x qty 4 ETA 16.05.24 Baker Hughes" u="1"/>
        <s v="11.02 - Inv PO W451773158 x qty 7 ETA 16.05.24 Baker Hughes" u="1"/>
        <s v="11.02 - Inv PO W451773158 x qty 6 ETA 16.05.24 Baker Hughes." u="1"/>
        <s v="19.01 - Inv PO W451773158 x qty 10 ETA 16.05.24 from Baker Hughes" u="1"/>
        <s v="29.01 - Inv PO W451773158 W451779427 x qty 23 ETA 31.05.24 from Baker Hughes" u="1"/>
        <s v="11.02 - Inv PO W451773158 x qty 2 ETA 16.05.24 Baker Hughes" u="1"/>
        <s v="11.02 - Inv PO W451779427 W451777951 W451773158 x qty 44 ETA 31.05.24 BH" u="1"/>
        <s v="11.02 - Inv PO W451773158 x qty 8 ETA 16.05.24 Baker Hughes" u="1"/>
        <s v="11.02 - Inv PO W451773158 x qty 13 ETA 16.05.24 Baker Hughes" u="1"/>
        <s v="16.02 - ETA 25.03.24 PO W451782281 x qty 1 Nuovo Pignone" u="1"/>
        <s v="16.02 - ETA 01.04.24 PO W451782935 x qty 1 Nuovo Pignone" u="1"/>
        <s v="12.02 - Inv PO W451774424 x qty 2 ETA 01.05.24 from Mitsubishi" u="1"/>
        <s v="16.02 - ETA 01.05.24 PO W451774424 x qty 2 Mitsubishi" u="1"/>
        <s v="11.02 - Inv PO W451781839 x qty 3 ETA 29.01.24 ABB" u="1"/>
        <s v="16.02 - ETA 14.05.24 PO W451782934 x qty 80 Nuovo Pignone" u="1"/>
        <s v="25.01 - Inv PO W451781446/W451769624 ETA 01.02.24 x qty 4 ATOM" u="1"/>
        <s v="25.01 - Inv PO W451780038 ETA 29.02.24 from uNIQUE METALS" u="1"/>
        <s v="01.02 - Inv PO W451780038 ETA 29.02.24 from UNIQUE METALS" u="1"/>
        <s v="14.02 - Rev PO W451782616 x 120 DD 27.05.24 BH Report, 48 stocked AA02" u="1"/>
        <s v="16.02 - ETA 11.04.24 PO W451775567 x qty 1 Nuovo Pignone" u="1"/>
        <s v="16.02 - ETA 31.05.24 PO W451781406 x qty 4 Nuovo Pignone" u="1"/>
        <s v="19.02 - ETA 31.05.24 PO W451781406 x qty 4 Nuovo Pignone" u="1"/>
        <s v="16.02 - ETA 25.04.24 PO W451781406 x qty 1 Nuovo Pignone" u="1"/>
        <s v="16.02 - ETA 22.02.24 PO W451781406 x qty 4 Nuovo Pignone" u="1"/>
        <s v="16.02 - ETA 20.04.24 PO W451782283 x qty 1 Nuovo Pignone" u="1"/>
        <s v="16.02 - ETA 11.04.24 x qty 4 PO W451781406 Nuovo Pignone" u="1"/>
        <s v="16.02 - ETA 16.05.24 PO W451781534 x qty 1 Nuovo Pignone" u="1"/>
        <s v="12.02 - In PO W451781820 x qty 1 ETA 30.04.24 from Nuovo Pignone" u="1"/>
        <s v="14.02 - Rev PO W451781534 DD ETA 24.05.24 BH REPORT" u="1"/>
        <s v="14.02 - Rev PO W451781534 DD 24.05.24 BH REPORT" u="1"/>
        <s v="16.02 - ETA 24.05.24 x qty 4 PO W451781729 DD Nuovo Pignone BH REPORT" u="1"/>
        <s v="16.02 - ETA 17.01.24 PO W451782462 x qty 4 Nuovo Pignone." u="1"/>
        <s v="11.02 - Inv PO W451783598 x qty 4 ETA 14.07.24 Mitsubishi" u="1"/>
        <s v="11.02 - Inv PO W451783598 x qty 5 ETA 16.07.24 Mitsubishi" u="1"/>
        <s v="12/02 Refer PO 4500002310 Score. ETA 16.8.24" u="1"/>
        <s v="25.01 - Inv PO 4500001005 Ln 30 CPT ex Score Aust; PO DD 08.08.24." u="1"/>
        <s v="22.02 - ETA 01.08.24 PO 4500003638 Nuovo Pignone" u="1"/>
        <s v="15.02 ETA 03.01.2025. PO 4500002443 Trinkor." u="1"/>
        <s v="22.02 - ETA 03.10.24 PO 4500003628 Mitsubishi" u="1"/>
        <s v="25.02 - ETA 11.10.24 PO 4500003924 Mitsubishi" u="1"/>
        <s v="26.02 - ETA 05.08.24 PO4500004099 Nuovo Pignone" u="1"/>
        <s v="15.02 - 21 SOH @ AA02" u="1"/>
        <s v="02.02 - 117 SOH @ AA02" u="1"/>
        <s v="01.02 - 152 SOH @ AA02" u="1"/>
        <s v="15.02 - 192 SOH @ AA02" u="1"/>
        <s v="15.02 - 191 SOH @ AA02" u="1"/>
        <s v="15.02 - 50 SOH @ AA02" u="1"/>
        <s v="15.02 - 3 SOH @ AA02" u="1"/>
        <s v="15.02 - 116 SOH @ AA02" u="1"/>
        <s v="15.02 - 4 SOH @ AA02" u="1"/>
        <s v="15.01 - 24 SOH @ AA01" u="1"/>
        <s v="15.02 - 87 SOH @ AA02" u="1"/>
        <s v="15.02 - 110 SOH @ AA02" u="1"/>
        <s v="15.02- 20 SOH @ AA02" u="1"/>
        <s v="15.02 - 171 SOH @ AA02" u="1"/>
        <s v="15.02 - 158 SOH @ AA02" u="1"/>
        <s v="15.02 - 655 SOH @ AA02" u="1"/>
        <s v="14.02 - 213 SOH @ AA02" u="1"/>
        <s v="15.02 - 14 SOH @ AA02" u="1"/>
        <s v="15.02 - 120 SOH @ AA02" u="1"/>
        <s v="15.02 - 23 SOH @ AA02" u="1"/>
        <s v="15.02 - 29 SOH @ AA02" u="1"/>
        <s v="15.02 - 106 SOH @ AA02" u="1"/>
        <s v="15.02 - 6 SOH @ AA02" u="1"/>
        <s v="15.02 - 15 SOH @ AA02" u="1"/>
        <s v="08/02 6 SOH @ AA02" u="1"/>
        <s v="15.02 - 55 SOH @ AA02" u="1"/>
        <s v="18.02 - 254 SOH @ AA02" u="1"/>
        <s v="15.02 - 682 SOH @ AA02" u="1"/>
        <s v="15.02 - 126 SOH @ AA02" u="1"/>
        <s v="15.02 - 990 SOH @ AA02" u="1"/>
        <s v="15.02 - 5 SOH @ AA02" u="1"/>
        <s v="15.02 - 11 SOH @ AA02" u="1"/>
        <s v="15.02 - 1132 SOH @ AA02" u="1"/>
        <s v="15.02- 12 SOH @AA02" u="1"/>
        <s v="15.02- 41 SOH @ AA02" u="1"/>
        <s v="15.02 - 22 SOH @ AA02" u="1"/>
        <s v="15.02 - 24 SOH @ AA02" u="1"/>
        <s v="15.02 - 28 SOH @ AA02" u="1"/>
        <s v="15.02 - 10 SOH @ AA02" u="1"/>
        <s v="15.02 - 19 SOH @ AA02" u="1"/>
        <s v="21.02 - qty 1 SOH at AA02" u="1"/>
        <s v="21.02- qty 2 SOH at AA02" u="1"/>
        <s v="21.02 - qty 1 SOH at AA02; qty 4 SOH at AA01" u="1"/>
        <s v="21.02 - qty 2 SOH at AA02: qty 5 SOH at AA01" u="1"/>
        <s v="21.02 - qty 2 SOH at AA02" u="1"/>
        <s v="21.02 - qty 2 SOH at AA02: qty 3 SOH at AA01" u="1"/>
        <s v="21.02 - qty 1 SOH at AA02: qty 2 ETA 12.03.24 PO W451778138 ex BH NP." u="1"/>
        <s v="01.02 - 28 SOH @ AA02" u="1"/>
        <s v="01.02 - 7 SOH @ AA02" u="1"/>
        <s v="01.02 - 1 SOH @ AA02" u="1"/>
        <s v="01.02 - 18 SOH @ AA02" u="1"/>
        <s v="25.01 - 339 SOH @ AA02" u="1"/>
        <s v="20.02 - 65 SOH @ AA01" u="1"/>
        <s v="01.02- 1 SOH @ AA02" u="1"/>
        <s v="02.02 - 33 SOH @ AA02" u="1"/>
        <s v="25.01 - 197 SOH @ AA02" u="1"/>
        <s v="25.01 - 43 SOH @ AA02" u="1"/>
        <s v="25.01 - 11 SOH @ AA02" u="1"/>
        <s v="15.02- 76 SOH @ AA02" u="1"/>
        <s v="25.01 - 88 SOH @ AA02" u="1"/>
        <s v="29.01 - 392 SOH @ AA01" u="1"/>
        <s v="15.02 - Short Lead Time Item, enough SOH @ AA01" u="1"/>
        <s v="19.02 - 30 SOH @ AA02" u="1"/>
        <s v="19.02 - 9 SOH @ AA02" u="1"/>
        <s v="01.02 - 67 SOH @ AA02" u="1"/>
        <s v="15.02 - 43 SOH @ AA02" u="1"/>
        <s v="08/02 16 SOH @ AA02" u="1"/>
        <s v="29.01 - 432 SOH @ AA02" u="1"/>
        <s v="19.02 - 367 SOH @ AA02" u="1"/>
        <s v="02.02 - 391 SOH @ AA02" u="1"/>
        <s v="18.02 - 16 SOH @ AA02" u="1"/>
        <s v="19.02 - 2 SOH @ AA02" u="1"/>
        <s v="18.02 - 46 SOH @ AA02" u="1"/>
        <s v="18.02 - 12 SOH @ AA02" u="1"/>
        <s v="25.01 - 2 SOH @ AA02" u="1"/>
        <s v="18.02 - 29 SOH @ AA02" u="1"/>
        <s v="19.02 - 20 SOH @ AA02" u="1"/>
        <s v="19.02 - 1 SOH @ AA02" u="1"/>
        <s v="19.02 - 5 SOH @ AA02" u="1"/>
        <s v="11.02 - 11 SOH @ AA01" u="1"/>
        <s v="19.02 - 24 SOH @ AA02" u="1"/>
        <s v="19.02 - 3 SOH @ AA02" u="1"/>
        <s v="02.02 - 63 SOH @ AA02" u="1"/>
        <s v="16.02 - 20 SOH @ AA02" u="1"/>
        <s v="09.02 - 9 SOH @ AA02" u="1"/>
        <s v="29.01 - 3 SOH @ AA03" u="1"/>
        <s v="29.01 - 5 SOH @ AA02" u="1"/>
        <s v="01.02 - 29 SOH @ AA02" u="1"/>
        <s v="25.01 - 25 SOH @ AA02" u="1"/>
        <s v="07.02 - 88 SOH @ AA02" u="1"/>
        <s v="19.02 - 3 SOH @ AA01, 11 SOH @ AA02" u="1"/>
        <s v="07/02 11 SOH @ AA02, 3 SOH @ AA01" u="1"/>
        <s v="19.02 - 12 SOH @ AA02" u="1"/>
        <s v="08/02 3 SOH @ AA02" u="1"/>
        <s v="16.02 - 135 SOH @ AA02" u="1"/>
        <s v="18.02 - 52 SOH @ AA02" u="1"/>
        <s v="18.02 - 41 SOH @ AA02" u="1"/>
        <s v="16.02 - 384 SOH @ AA02" u="1"/>
        <s v="16.02 - 192 SOH @ AA02" u="1"/>
        <s v="18.02 - 47 SOH @ AA02" u="1"/>
        <s v="18.02 - 36 SOH @ AA02" u="1"/>
        <s v="17.02 - 11 SOH @ AA02" u="1"/>
        <s v="15.02 - 16 SOH @ AA02" u="1"/>
        <s v="19.02 - 12 SOHY  @ AA02" u="1"/>
        <s v="15.02 - 18 SOH @ AA02 / 20 SOH @ AA01" u="1"/>
        <s v="29.01 - 6 SOH @ AA02" u="1"/>
        <s v="17.02 - 3 SOH @ AA02" u="1"/>
        <s v="15.02 - 72 SOH @ AA02" u="1"/>
        <s v="16.02 - 4 SOH @ AA02" u="1"/>
        <s v="08/02 4 SOH @ AA02" u="1"/>
        <s v="08/02 12 SOH @ AA02" u="1"/>
        <s v="08/02 17 SOH @ AA02" u="1"/>
        <s v="08/02 9 SOH @ AA02" u="1"/>
        <s v="18.02 - 26 SOH @ AA02" u="1"/>
        <s v="18.02 - 22 SOH @ AA02" u="1"/>
        <s v="17.02 - 94 SOH @ AA02" u="1"/>
        <s v="18.02 - 81 SOH @ AA02" u="1"/>
        <s v="19.02 - 401 SOH @ AA02" u="1"/>
        <s v="19.02 - 28 SOH @ AA02" u="1"/>
        <s v="22.02 - 32 SOH @ AA02" u="1"/>
        <s v="16.02 - 6 SOH @ AA02" u="1"/>
        <s v="18.02 - 19 SOH@ AA02" u="1"/>
        <s v="29.01 - 9 SOH @ AA02" u="1"/>
        <s v="29.01 - 5 SOH @AA02" u="1"/>
        <s v="29.01 - 40 SOH @ AA02" u="1"/>
        <s v="29.01 - 40 SOH @AA02" u="1"/>
        <s v="17.02 - 2 SOH @ AA02" u="1"/>
        <s v="29.01 - 4 SOH @ AA03" u="1"/>
        <s v="18.02 - 3 SOH @ AA02" u="1"/>
        <s v="15.02 - 7 SOH @ AA02" u="1"/>
        <s v="20.02 - 2 SOH @ AA02" u="1"/>
        <s v="16.02 - 58 SOH @ AA02" u="1"/>
        <s v="16.02 - 52 SOH @ AA02" u="1"/>
        <s v="18.02 - 24 SOH @ AA02" u="1"/>
        <s v="16.02 - 18 SOH @ AA02" u="1"/>
        <s v="BTOP210C" u="1"/>
        <s v="16.02 - 41 SOH @ AA02" u="1"/>
        <s v="16.02 - 12 SOH @ AA01" u="1"/>
        <s v="19.02 - 52 SOH @ AA01, some in Quality Inspection" u="1"/>
        <s v="18.02 - 9 SOH @ AA02" u="1"/>
        <s v="09.02 - 1 SOH @ AA02" u="1"/>
        <s v="09.02 - 3 SOH @ AA02" u="1"/>
        <s v="15.02 - 95 SOH @ AA02" u="1"/>
        <s v="19.02 - 4 SOH @ AA01" u="1"/>
        <s v="09.02 - 4 SOH @ AA02" u="1"/>
        <s v="18.02 - 10 SOH @ AA02" u="1"/>
        <s v="18.02 - 4 SOH @ AA02" u="1"/>
        <s v="18.02 - 1801 SOH @ AA02" u="1"/>
        <s v="18.02 - 386 SOH @ AA02" u="1"/>
        <s v="19.02 - 187 SOH @ AA02" u="1"/>
        <s v="18.02 - 506 SOH @ AA02" u="1"/>
        <s v="18.02 - 279 SOH @ AA02" u="1"/>
        <s v="19.02 - 188 SOH @ AA02" u="1"/>
        <s v="08/02 16 SOH @ AA01" u="1"/>
        <s v="08.02 - 32 SOH @ AA02" u="1"/>
        <s v="19.02 - 6 SOH @ AA02" u="1"/>
        <s v="08/02 4 SOH @ AA01" u="1"/>
        <s v="19.,02 - 144 SOH @ AA02" u="1"/>
        <s v="29.01 - 4 SOH @ AA02" u="1"/>
        <s v="22.02 - 191 SOH @ AA02" u="1"/>
        <s v="19.02 - 4 SOH @ AA02" u="1"/>
        <s v="19.02 - 26 SOH @ AA02" u="1"/>
        <s v="17.02 - 8 SOH @ AA02" u="1"/>
        <s v="08/02 8 SOH @ AA01" u="1"/>
        <s v="29.01 - 11 SOH @ AA02" u="1"/>
        <s v="16.02 - 3 SOH  @ AA02" u="1"/>
        <s v="16.02 - 3 SOH @ AA02" u="1"/>
        <s v="29.01 - 20 SOH @ AA02" u="1"/>
        <s v="15.02 - 8 SOH @ AA01 / 5 SOH @ AA02" u="1"/>
        <s v="15.02 - 2 SOH @ AA02" u="1"/>
        <s v="18.02 - 372 SOH @ AA02" u="1"/>
        <s v="15.02 - 42 SOH @ AA02" u="1"/>
        <s v="18.02 - 70 SOH @ AA02" u="1"/>
        <s v="17.02 - 16 SOH @ AA02" u="1"/>
        <s v="22.02 - 10 SOH @ AA02" u="1"/>
        <s v="15.02 - 3 SOH @ AA01" u="1"/>
        <s v="15.02 - 1 SOH @ AA02" u="1"/>
        <s v="29.01 - 3 SOH @ AA02" u="1"/>
        <s v="14.02 - 6 SOH @ AA02" u="1"/>
        <s v="15.02 - 13 SOH @ AA02" u="1"/>
        <s v="15.02 - 45 SOH @ AA02" u="1"/>
        <s v="14.02 - 24 SOH @ AA02" u="1"/>
        <s v="15.02 - 8 SOH @ AA02" u="1"/>
        <s v="14.02 - 27 SOH @ AA02" u="1"/>
        <s v="17.02 - 4 SOH @ AA01" u="1"/>
        <s v="18.02 - 2 SOH @ AA02" u="1"/>
        <s v="18.02 - 13 SOH @ AA02" u="1"/>
        <s v="18.02 - 32 SOH @ AA02" u="1"/>
        <s v="19.02 - 14 SOH @ AA02" u="1"/>
        <s v="19.02 - 50 SOH @ AA02" u="1"/>
        <s v="29.01 - 10 SOH @ AA02" u="1"/>
        <s v="19.02 - 7 SOH @ AA02" u="1"/>
        <s v="25.01 - 33 SOH @ AA02" u="1"/>
        <s v="07.02 - 2 SOH @ AA02" u="1"/>
        <s v="09.02 - 12 SOH @ AA02" u="1"/>
        <s v="09.02 - 2 SOH @ AA02" u="1"/>
        <s v="18.02 - 6 SOH @ AA02" u="1"/>
        <s v="19.02 - 1 SOH @ AA01" u="1"/>
        <s v="09.02 - 7 SOH @ AA02" u="1"/>
        <s v="19.02 - 3 SOH @ AA01" u="1"/>
        <s v="20.02 - 2 SOH @ AA01" u="1"/>
        <s v="20.02 - 1 SOH @ AA02" u="1"/>
        <s v="19.02 - 1 SOH  @ AA01" u="1"/>
        <s v="29.01 - 7 SOH @ AA02" u="1"/>
        <s v="29.01 - 24 SOH @ AA02" u="1"/>
        <s v="01.02 - 10 SOH @ AA02" u="1"/>
        <s v="12.02 - 2 SOH @ AA02" u="1"/>
        <s v="22.02 - 1 SOH @ AA01" u="1"/>
        <s v="19.02 - 93 SOH @ AA02" u="1"/>
        <s v="18.02 - 528 SOH @ AA02" u="1"/>
        <s v="18.02- 25 SOH @ AA02" u="1"/>
        <s v="08/02 - 4 SOH @ AA01" u="1"/>
        <s v="19.02 - 2 SOH @ AA01" u="1"/>
        <s v="18.02 - 8 SOH @ AA02" u="1"/>
        <s v="01.02 - 40 SOH @ AA02" u="1"/>
        <s v="18.02 - 160 SOH @ AA02" u="1"/>
        <s v="19.02 - 8 SOH @ AA01" u="1"/>
        <s v="29.01 - 13 SOH @ AA02" u="1"/>
        <s v="17.02 - 5 SOH @ AA02" u="1"/>
        <s v="14.02 - 9 SOH @ AA02" u="1"/>
        <s v="19.02 - 32 SOH @ AA02" u="1"/>
        <s v="18.02 - 14 SOH @ AA02" u="1"/>
        <s v="19.02 - 13 SOH @ AA02" u="1"/>
        <s v="14.02 - 3 SOH @ AA02" u="1"/>
        <s v="18.02 - 1 SOH @ AA02" u="1"/>
        <s v="02.02 - 2 SOH @ AA02" u="1"/>
        <s v="02.02 - 1 SOH @ AA02" u="1"/>
        <s v="18.02- 2 SOH @ AA02" u="1"/>
        <s v="13.02 - 55 SOH @ AA02" u="1"/>
        <s v="17.02 - 1 SOH @ AA02" u="1"/>
        <s v="19.02 - 439 SOH @ AA02" u="1"/>
        <s v="20.02 - 4 SOH @ AA01" u="1"/>
        <s v="05.02 - 2 SOH @ AA02" u="1"/>
        <s v="14.02 - Qty 2 SOH at AA02" u="1"/>
        <s v="01.02 - 1 SOH @ AA03" u="1"/>
        <s v="19.02 - 156 SOH @ AA02" u="1"/>
        <s v="02.02 - 6 SOH @ AA02" u="1"/>
        <s v="19.02 - 7 SOH @ AA01, 1 SOH @ AA02" u="1"/>
        <s v="25.01 - 13 SOH @ AA02" u="1"/>
        <s v="17.02 - 13 SOH @ AA02" u="1"/>
        <s v="08.02 - 2 SOH @ AA02" u="1"/>
        <s v="29.01 - 19 SOH @ AA02" u="1"/>
        <s v="25.01 - 19 SOH @ AA02" u="1"/>
        <s v="02.02 - 25 SOH @ AA02" u="1"/>
        <s v="19.02 - 108 SOH @ AA02" u="1"/>
        <s v="29.01 - 2 SOH @ AA02" u="1"/>
        <s v="18.02 - 96 SOH @ AA02" u="1"/>
        <s v="19.02 - 5 SOH @ AA01" u="1"/>
        <s v="20.02 - 3 SOH @ AA02" u="1"/>
        <s v="17.02 - 7 SOH @ AA02" u="1"/>
        <s v="17.02 - 4 SOH @ AA02" u="1"/>
        <s v="17.02 1 SOH @ AA02" u="1"/>
        <s v="17.02 - 2 SOH @ AA01" u="1"/>
        <s v="17.02 - 62 SOH @ AA02" u="1"/>
        <s v="17.02 - 1 SOH @ AA01" u="1"/>
        <s v="19.02 - 9 SOH @ AA01" u="1"/>
        <s v="17.02 - 12 SOH @ AA02" u="1"/>
        <s v="19.02 - 72 SOH @ AA01" u="1"/>
        <s v="17.02 - 97 SOH@ AA02" u="1"/>
        <s v="17.02 - 15 SOH @ AA02" u="1"/>
        <s v="17.02 - 71 SOH @ AA02" u="1"/>
        <s v="17.02 - 23 SOH @ AA02" u="1"/>
        <s v="20.02 - 123 SOH @ AA02" u="1"/>
        <s v="17.02 - 60 SOH @ AA02" u="1"/>
        <s v="17.02 - 104 SOH @ AA02" u="1"/>
        <s v="25.02 - 72 SOH @ AA02" u="1"/>
        <s v="19.02 - 49 SOH @ AA02" u="1"/>
        <s v="19.02 - 150 SOH @ AA02" u="1"/>
        <s v="17.02 - 49 SOH @ AA02" u="1"/>
        <s v="18.02 - 48 SOH @ AA02" u="1"/>
        <s v="18.02 - 28 SOH @ AA02" u="1"/>
        <s v="17.02 - 39 SOH @ AA02" u="1"/>
        <s v="17.02 - 35 SOH @ AA02" u="1"/>
        <s v="17.02 - 30 SOH @ AA02" u="1"/>
        <s v="17.02 - 22 SOH @ AA02" u="1"/>
        <s v="17.02 - 6 SOH @ AA02" u="1"/>
        <s v="18.02 - 57 SOH @ AA02" u="1"/>
        <s v="20.02 - 28 SOH @ AA02" u="1"/>
        <s v="19.02 - 23 SOH @ AA02" u="1"/>
        <s v="29.01 - 41 SOH @ AA02" u="1"/>
        <s v="19.02 - 1 SOH @ AA02, 2 in Quality Inspection" u="1"/>
        <s v="19.02 - 10 SOH @ AA02" u="1"/>
        <s v="02.02 - 69 SOH @ AA02" u="1"/>
        <s v="08.02 - 81 SOH @ AA02" u="1"/>
        <s v="01.02 - 3 SOH @ AA02" u="1"/>
        <s v="17.02 - 10 SOH @ AA02" u="1"/>
        <s v="08.02 - 40 SOH @ AA53" u="1"/>
        <s v="09.02 - 29 SOH @ AA02" u="1"/>
        <s v="18.02 - 11 SOH @ AA02" u="1"/>
        <s v="20.02 - 20 SOH @ AA01" u="1"/>
        <s v="07/02 12 SOH @ AA02" u="1"/>
        <s v="01.02 - 89 SOH @ AA02" u="1"/>
        <s v="18.02 - 5 SOH @ AA02" u="1"/>
        <s v="19.02 - 20 SOH @ AA01" u="1"/>
        <s v="18.02 - 23 SOH @ AA02" u="1"/>
        <s v="17.02 - 17 SOH @ AA02" u="1"/>
        <s v="16.02 - 188 SOH @ AA02" u="1"/>
        <s v="08/02 2 SOH @ AA02" u="1"/>
        <s v="11.02 - 3 SOH @ AA01" u="1"/>
        <s v="19.02 - 16 SOH @ AA01" u="1"/>
        <s v="19.02 - 4 SOH @ AA02, New Batch" u="1"/>
        <s v="19.02 - 2 SOH @ AA02, New Batch" u="1"/>
        <s v="29.01 - 30 SOH @ AA02" u="1"/>
        <s v="25.01 - 50 SOH @ AA02" u="1"/>
        <s v="14.02 - 19 SOH @ AA02" u="1"/>
        <s v="01.02 - 19 SOH @ AA02" u="1"/>
        <s v="02.02 - 60 SOH @ AA02" u="1"/>
        <s v="02.02 - 37 SOH @ AA02" u="1"/>
        <s v="25.01 - 3 SOH @ AA02" u="1"/>
        <s v="18.02 - 557 SOH @ AA02" u="1"/>
        <s v="08/02 1 SOH @ AA02" u="1"/>
        <s v="16.02 - 1 SOH @ AA02" u="1"/>
        <s v="22.02 - 6 SOH @ AA01" u="1"/>
        <s v="16.02 - 2 SOH @ AA02" u="1"/>
        <s v="25.01 - 60 SOH @ AA01" u="1"/>
        <s v="25.01 - 13 SOH @ AA01/4 SOH @ AA02" u="1"/>
        <s v="11.02 - 2 SOH @ AA01" u="1"/>
        <s v="02.02 - 30 SOH @ AA02" u="1"/>
        <s v="02.02 - 4 SOH @ AA02" u="1"/>
        <s v="01.02 - 71 SOH @ AA02" u="1"/>
        <s v="02.02 - 51 SOH @ AA02" u="1"/>
        <s v="16.02 - 3 SOH @ AA01" u="1"/>
        <s v="20.02 - 3 SOH @ AA01" u="1"/>
        <s v="25.01 - 1 SOH @ AA02" u="1"/>
        <s v="16.02 - 1 SOH @ AA01" u="1"/>
        <s v="BTOP375A" u="1"/>
        <s v="15.02 - CHR Collected ETA 18.02.24 PO 4510775910/W451775490 GS4634839/GS4658276" u="1"/>
        <s v="31/01 CHR MOT 19968. International Courier ETA 9/2/24. Refer PO W451777526" u="1"/>
        <s v="19.02 CHR MOT 20011 Via Courier ETA 25/2/24. Mitsubishi PO W451779327" u="1"/>
        <s v="BTOP310A" u="1"/>
        <s v="23.02 Collected by CHR. Refer BH report" u="1"/>
        <s v="22/01 CHR MOT 19939. ETA 31/01/24. PO 4510777236" u="1"/>
        <s v="17/01 CHR MOT 19932. LSL Sea Freight. ETA to be advised. PO 4510772281." u="1"/>
        <s v="19.02 CHR MOT 20021. International Courier ETA 25/2/24. PO W451773823 Score" u="1"/>
        <s v="15.02 - Collected by CHR ETA 01.02.24 PO 4510777667 BH Parts" u="1"/>
        <s v="20.02 CHR MOT 20024. International Courier ETA 2/3/24. PO W451777951 BH" u="1"/>
        <s v="16/01 CHR MOT Evaluation 19924 Via LCL Sea Freight Estimated ETA 11 March 2024" u="1"/>
        <s v="30/01 CHR MOT 19952.Air Freight. ETA 5/2/24. Refer PO W451773158." u="1"/>
        <s v="18/01 CHR MOT 19932. LCL Sea Freight. ETA to be confirmed. Refer PO 4510773647." u="1"/>
        <s v="18/01 CHR MOT 19932. LCL Sea Freight. ETA to be confirmed. Refer PO 4510772977." u="1"/>
        <s v="BTOP372A" u="1"/>
        <s v="12.02 CHR MOT 19932. LCL Sea Freight. ETA to be confirmed. Refer PO 4510772977." u="1"/>
        <s v="26.02 - 45 SOH @ AA02, 24 SOH @ AA01" u="1"/>
        <s v="26.02 - 4 SOH @ AA01" u="1"/>
        <s v="18.02 - 10 in Quality Inspection." u="1"/>
        <s v="26.02 - 2 SOH @ AA02" u="1"/>
        <s v="13.02 - At Immediate" u="1"/>
        <s v=" 29.01 - released" u="1"/>
        <s v="13.02 Staged KGP Location SW3R15H04B. (DWR 71078048)" u="1"/>
        <s v="29.01 - Immediate" u="1"/>
        <s v="31/01 Scheduled for delivery." u="1"/>
        <s v="PR NEVER" u="1"/>
        <s v="13/02 MN 10204724 Delivery Consumed (DWR 80790498)" u="1"/>
        <s v="13.02 - to be re-added; MN 10060915 Gasket; qty 160 SOH at AA02" u="1"/>
        <s v="24.01 - Export Packing Charge Line" u="1"/>
        <s v="24.01 - Export Packing Charge" u="1"/>
        <s v="05.02 - Legacy Delivery Created 80906023 – In Loading Area on KGP Facility" u="1"/>
        <s v="05.02 - Legacy Delivery # 80905911, Consumed" u="1"/>
        <s v="13.02 Staged KGP Location SW3R09H03A (DWR 71078578)" u="1"/>
        <s v="13.02 - DELIVERY STAGED" u="1"/>
        <s v="12.02 Generic MN. Staged SW3R17A01A (DWR 71079368)" u="1"/>
        <s v="13.02 Delete MN. Issued August 2022 (Refer DWR 80862438)" u="1"/>
        <s v="13/02 MN 10413471 Delivery Consumed (DWR 71070523)" u="1"/>
        <s v="13/02 MN 10531250 Delivery Consumed (DWR 71070523)" u="1"/>
        <s v="13/02 MN 10531246 Delivery Consumed (DWR 71070523)" u="1"/>
        <s v="13/02 MN 10531246 Delivery Consumed (DWR 71070524)" u="1"/>
        <s v="13/02 MN 10605928 Delivery Consumed (DWR 71070524)" u="1"/>
        <s v="13/02 MN 10605950 Delivery Consumed (DWR 71070524)" u="1"/>
        <s v="13.02 MN 10598905 PO W451779023. Score ETA 22.04.24." u="1"/>
        <s v="13.02 Staged KGP Location SW3R15F02B (DWR 71076730)" u="1"/>
        <s v="13.02 MN 10037862 Delivery Consumed (DWR 70938204)" u="1"/>
        <s v="13/02 MN 10521777 Delivery Consumed (DWR 70964662/71013548)" u="1"/>
        <s v="13/02 MN 10538638 Delivery Consumed (DWR 71059848)" u="1"/>
        <s v="13/02 MN 10523682 Delivery Consumed (DWR 70957959)" u="1"/>
        <s v="13/02 MN 10568863 Delivery Consumed (DWR 70951557)" u="1"/>
        <s v="13/02 MN 10568758 Delivery Consumed (DWR 70951666)" u="1"/>
        <s v="13/02 MN 10562740 Delivery Consumed (DWR 70956505)" u="1"/>
        <s v="13/02 MN 10568759 Delivery Consumed (DWR 70951556)" u="1"/>
        <s v="13/02 MN 10258213 Delivery Consumed (DWR 70969743/71071438)" u="1"/>
        <s v="13/02 MN 10408339 Delivery Consumed (DWR 71063136)" u="1"/>
        <s v="13/02 MN 10252221 Delivery Consumed (DWR 80772788)" u="1"/>
        <s v="13/02 MN 10247732 Delivery Consumed (DWR 80777240)" u="1"/>
        <s v="13/02 MN 10247729 Delivery Consumed (DWR 80807883)" u="1"/>
        <s v="13.02 Staged KGP Location SW3R15H04B (DWR 71077657)" u="1"/>
        <s v="13.02 Staged KGP Location SW3R15H04B (DWR 71077658)" u="1"/>
        <s v="13/02 MN 10605950 Delivery Consumed (DWR 80799912)" u="1"/>
        <s v="13.02 In Transit to KSF DWR 71079519 (Shipment 1100079938)" u="1"/>
        <s v="13.02 Staged KGP Location SW3W02A01A (DWR 71078432)" u="1"/>
        <s v="13/02 MN 10315876 Delivery Consumed (DWR 80896725)" u="1"/>
        <s v="13/02 MN 10315877 Delivery Consumed (DWR 80896726)" u="1"/>
        <s v="13/02 MN 10591293 Delivery Consumed (DWR 70897743)" u="1"/>
        <s v="13/02 MN 105582404 Delivery Consumed (DWR 71066066)" u="1"/>
        <s v="13/02 MN 10532205 Delivery Consumed (DWR 80730737)" u="1"/>
        <s v="13/02 MN 10582404 Delivery Consumed (DWR 70832390)" u="1"/>
        <s v="13/02 MN 10532206 Delivery Consumed (DWR 80731086)" u="1"/>
        <s v="13.02 Staged KGP Location SW5F01C01A (DWR 70771578)" u="1"/>
        <s v="13.02 Staged KGP Location SW5F01C01A (DWR 70771576)" u="1"/>
        <s v="13.02 Staged KGP Location SW3R04B04B (DWR 70877755)" u="1"/>
        <s v="13.02 Staged KGP Location SW5F01C01A (DWR 70771577)" u="1"/>
        <s v="13.02 Staged KGP Location SW3R04B04B (DWR 70877756)" u="1"/>
        <s v="13.02 Staged KGP Location SW3R04B04B (DWR 70909938)" u="1"/>
        <s v="14.02 MN 10315374 Delivery In KGP Loading Area P-07 BENCH (DWR 70764490)" u="1"/>
        <s v="14.02 MN 10402491 Delivery Consumed (DWR 70769564)" u="1"/>
        <s v="14.02 MN 10402468 Delivery Consumed (DWR 70769499)" u="1"/>
        <s v="14.02 MN 10438294 Delivery Consumed (DWR 80675743)" u="1"/>
        <s v="14.02 MN 10439118 Delivery Consumed (DWR 70769563)" u="1"/>
        <s v="14.02 MN 10315374 Delivery In KGP Loading Area P-07 BENCH (DWR 70764491)" u="1"/>
        <s v="14.02 MN 10439118 Delivery Consumed (DWR 70769565)" u="1"/>
        <s v="14.02 MN 10438394 Delivery Consumed (DWR 80692762)" u="1"/>
        <s v="14.02 MN 10402468 Delivery Consumed (DWR 70769500)" u="1"/>
        <s v="14.02 MN 10402491 Delivery Consumed (DWR 70769566)" u="1"/>
        <s v="14.02 MN 10284866 Delivery Consumed (DWR 71012586)" u="1"/>
        <s v="11.02 - WO 2100165083; MN:10204540 Del 80627509 Consumed" u="1"/>
        <s v="11.02 - WO 2100165083; MN:10058091 Del70686652 Consumed" u="1"/>
        <s v="11.02 - WO 2100165083; MN:10261697 Del 71079218 Consumed" u="1"/>
        <s v="11.02 - WO 2100165083; MN:10306010 Del 80565011 Consumed" u="1"/>
        <s v="11.02 - WO 2100165083; MN:10306010 Del 70447161 Consumed" u="1"/>
        <s v="11.02 - WO 2100165083; MN:70000030  Del 70398460 Consumed" u="1"/>
        <s v="11.02 - WO 2100165083; MN:10306010 Del 70562377 Consumed" u="1"/>
        <s v="11.02 - WO 2100165083; MN:10305744 Del 80627510 Consumed" u="1"/>
        <s v="11.02 - WO 2100165083; MN:10609419 Del 80517681 Consumed" u="1"/>
        <s v="11.02 - WO 2100165083; MN:70000030 Del 70398460 Consumed" u="1"/>
        <s v="11.02 - WO 2100165083; MN:10060353 Del 80520955 Consumed" u="1"/>
        <s v="11.02 - WO 2100165083; MN:10060353 Del 80627508/80627762 Consumed" u="1"/>
        <s v="11.02 - WO 2100165083; MN 10060920 Del 80517755 Consumed" u="1"/>
        <s v="14.02 DWR 71079684 DELIVERY CREATED – EXW in Transit" u="1"/>
        <s v="14.02 DWR 71079646 DELIVERY CREATED – EXW in Transit" u="1"/>
        <s v="14.02 DWR 71079647 DELIVERY CREATED – EXW in Transit" u="1"/>
        <s v="14.02 DWR 71079685 DELIVERY CREATED – EXW in Transit" u="1"/>
        <s v="14.02 DWR 71079686 DELIVERY CREATED – EXW in Transit" u="1"/>
        <s v="14.02 DWR 71079648 DELIVERY CREATED – EXW in Transit" u="1"/>
        <s v="14.02 Staged KGP Location SW3R15F01B (DWR 71079720)" u="1"/>
        <s v="14.02 Staged KGP Location SW3R15F01B (DWR 71079719)" u="1"/>
        <s v="14.02 Staged KGP Location S3FC1C (DWR 71063086)" u="1"/>
        <s v="14.02 Staged KGP Location S3FC1C (DWR 71063087)" u="1"/>
        <s v="14.02 MN 10243237 Delivery Consumed (DWR 70994859)" u="1"/>
        <s v="14.02 Staged KGP Location S3FC1C (DWR 71075980)" u="1"/>
        <s v="14.02 Staged KGP Location SW3R15C04A (DWR 71080295)" u="1"/>
        <s v="14.02 Staged KGP Location SW3R15D01B (DWR 71079593)" u="1"/>
        <s v="14.02 Staged KGP Location SW3R15D01B (DWR 71079954)" u="1"/>
        <s v="14.02 Staged KGP Location SW3R15D01B (DWR 71077955)" u="1"/>
        <s v="14.02 Staged KGP Location SW3R15C02A (DWR 71065904)" u="1"/>
        <s v="22.02 - DEL CRTD EXW in Trans; MN 10462193 qty 1 NUT - W451772445 ETA 10.03.24" u="1"/>
        <s v="22.02 - DEL CRTD EXW in Trans; MN 10462298 qty 4 SHIM - W451772445 ETA 10.03.24" u="1"/>
        <s v="14.02 DWR 71075153 DELIVERY CREATED – EXW in Transit" u="1"/>
        <s v="22.02 - DEL CRTD EXW in Trans; MN 10567044 qty 4 WASHER - MOT 19784 ETA 20.01.24" u="1"/>
        <s v="14.02 DWR 71080646 DELIVERY CREATED – EXW in Transit" u="1"/>
        <s v="14.02 DWR 71079661 DELIVERY CREATED – EXW in Transit" u="1"/>
        <s v="14.02 DWR 71079656 DELIVERY CREATED – EXW in Transit" u="1"/>
        <s v="22.02 - DEL CRTD EXW in Trans; MN 10462193 qty 4 SCREW - W451772445 ETA 10.03.24" u="1"/>
        <s v="14.02 MN 10462049 Delivery Consumed (DWR 71065903)" u="1"/>
        <s v="14.02 DWR 71075159 DELIVERY CREATED – EXW in Transit" u="1"/>
        <s v="22.02 - DEL CRTD EXW in Trans; MN 10462178 qty 1 NUT- MOT 19784 ETA 10.03.24" u="1"/>
        <s v="22.02 - DEL CRTD EXW in Trans; MN 10462193 qty 1 WASHER - W451772281 ETA 10.03" u="1"/>
        <s v="22.02 - DEL CRTD EXW in Trans; MN 10462262 qty 8 SCREW - W451772281 ETA 10.03.24" u="1"/>
        <s v="22.02 - DEL CRTD EXW in Trans; MN 10462611 qty 1 WASHER - W451772445ETA 10.03.24" u="1"/>
        <s v="22.02 - DEL CRTD EXW in Trans; MN 10301541 qty 2 RETAIN - MOT 19864 ETA 16.02.24" u="1"/>
        <s v="AJ-09/02- MN 10491007 O-RING;TERTIARY SEAL,NP KHE266203501-P07R10A CAGE" u="1"/>
        <s v="15.02 DWR 71080645 DELIVERY CREATED – EXW in Transit" u="1"/>
        <s v="15.02 DWR 71080365 DELIVERY CREATED – In Quality Inspect PDC (Pert Dist Ctr)" u="1"/>
        <s v="15.02 Staged KGP Location SW3R15G01B (DWR 71071055)" u="1"/>
        <s v="15.02 DWR 71080364 DELIVERY CREATED – In Quality Inspect PDC (Pert Dist Ctr)" u="1"/>
        <s v="15.02 Staged KGP Location SW3R10A02A (DWR 71072580)" u="1"/>
        <s v="15.02 Staged KGP Location SW3R15H04B (DWR 71080236" u="1"/>
        <s v="15.02 Staged KGP Location SW3F01A01A (DWR 71080713)" u="1"/>
        <s v="22.02 - DEL CRTD EXW in Trans; MN 10512133 qty 2 SCREW- W451774922 ETA 10.03.24" u="1"/>
        <s v="22/01 Delivered Pre S/4" u="1"/>
        <s v="22.02 - DEL CRTD EXW in Trans; MN 10256623 qty 6 GASKET - MOT 19864 ETA 10.02.24" u="1"/>
        <s v="22.02 - DEL CRTD EXW in Trans; MN 10256802 qty 1 RING - MOT 19864 ETA 10.02.24" u="1"/>
        <s v="22.02 - DEL CRTD EXW in Trans; MN 10256627 qty 36 ORING - MOT 19864 ETA 10.02.24" u="1"/>
        <s v="22.02 - DEL CONSUMED" u="1"/>
        <s v="22.02 - DEL CONSUMED - MN 10256632 qty 1 ORING" u="1"/>
        <s v="22.02 - DEL CRTD EXW in Trans; MN 10430726 qty 1 SCRW - W451772281 ETA 10.03.24" u="1"/>
        <s v="15.02 13/02 Staged KGP Location S3FC1H (DWR 71075981)" u="1"/>
        <s v="13.02 - EXW IN TRANSIT to Warehouse" u="1"/>
        <s v="AJ-09/02-MN 10426373 - KEY,PIGNONE 298A0111P101,STATOR VANE ARR-P07R10A CAGE" u="1"/>
        <s v="AJ-09/02- MN 10425730 PIN,NOZ ASY;NP 143B2775P003-P07R10A CAGE" u="1"/>
        <s v="13.02 - AWAITING DELIVERIES - PALL PO 4510773967 Ln 20 ETA 14/03/202" u="1"/>
        <s v="13.02 - MN 10416900 - EXW IN TRANSIT to Warehouse - PO 4510773903 Ln 160" u="1"/>
        <s v="12.02 - to be re-added - was DELIVERY STAGED" u="1"/>
        <s v="12.02 - to be re-added - was IN TRANSIT to Onshore DC" u="1"/>
        <s v="29.01 - Refurb Item" u="1"/>
        <s v="13.02 - Refurb Item" u="1"/>
        <s v="RTOP10" u="1"/>
        <s v="YTOP10" u="1"/>
        <s v="YTOP02" u="1"/>
        <s v="RTOP02" u="1"/>
        <s v="YTOP05" u="1"/>
        <s v="GTOP40,50" u="1"/>
        <s v="GTOP10" u="1"/>
        <s v="GTOP120" u="1"/>
        <s v="GTOP60,70" u="1"/>
        <s v="GTOP40" u="1"/>
        <s v="GTOP50" u="1"/>
        <s v="GTOP60A" u="1"/>
        <s v="GTOP140" u="1"/>
        <s v="19.02 - GTOP40,50 ETA 29.12.23 PO W451760534 x 2" u="1"/>
        <s v="19.02 - GTOP10/ETA 29.05.24 PO W451777827 x 4 Mitsubishi, 4 stocked @ AA" u="1"/>
        <s v="X 2 CTN" u="1"/>
        <s v="GTOP80" u="1"/>
        <s v="GTOP110" u="1"/>
        <s v="X 1 PACK" u="1"/>
        <s v="BTOP130A" u="1"/>
        <s v="ON D/PALLET W 1788,1785,1786,1735" u="1"/>
        <s v="BTOP130B" u="1"/>
        <s v="BTOP182B" u="1"/>
        <s v="BTOP213A" u="1"/>
        <s v="BTOP495A" u="1"/>
        <s v="BTOP230A" u="1"/>
        <s v="BTOP320A" u="1"/>
        <s v="X 1 S/S HOSE CAGE#1" u="1"/>
        <s v="19.02 - BTOP220C/19.02 - ETA 10.01.14 PO W451779833 x 81 Nuovo Pignone" u="1"/>
        <s v="BTOP270A" u="1"/>
        <s v="BTOP212A" u="1"/>
        <s v="BTOP371A" u="1"/>
        <s v="BTOP280B" u="1"/>
        <s v="BTOP445A" u="1"/>
        <s v="BTOP640A" u="1"/>
        <s v="X 1 FLATPACK" u="1"/>
        <s v="X 1 CTN" u="1"/>
        <s v="BTOP280A" u="1"/>
        <s v="BTOP513A" u="1"/>
        <s v="X 4 ROLLS TOGETHER IN BAG" u="1"/>
        <s v="BTOP182A" u="1"/>
        <s v="BTOP355A" u="1"/>
        <s v="BTOP10C" u="1"/>
        <s v="BTOP512A" u="1"/>
        <s v="BTOP220A" u="1"/>
        <s v="X 1 LOOSE" u="1"/>
        <s v="BTOP360A" u="1"/>
        <s v="BTOP565A" u="1"/>
        <s v="BTOP455A" u="1"/>
        <s v="X 1 LOOSE BUBBLE WRAP" u="1"/>
        <s v="BTOP270B" u="1"/>
        <s v="BTOP325A" u="1"/>
        <s v="BTOP180A" u="1"/>
        <s v="BTOP220B" u="1"/>
        <s v="BTOP211A" u="1"/>
        <s v="X 1 CRATE" u="1"/>
        <s v="BTOP511A" u="1"/>
        <s v="BTOP370C" u="1"/>
        <s v="X 1 BOX" u="1"/>
        <s v="BTOP290A" u="1"/>
        <s v="BTOP615A" u="1"/>
        <s v="BTOP240A" u="1"/>
        <s v="BTOP410A" u="1"/>
        <s v="19.02 - BTOP230A/ETA 10.01.24 PO x W451774046 X Nuovo Pignone, 10 in Quality" u="1"/>
        <s v="17.02 - ETA 15.11.24 PO W451782174 x qty 1 Nuovo Pignone, 1 stocked @ AA02" u="1"/>
        <s v="BTOP270D" u="1"/>
        <s v="19.02 - ETA 02.01.24 PO W451773647 x 16 Nuovo Pignone, 14 stocked @ AA02" u="1"/>
        <s v="BTOP181B" u="1"/>
        <s v="X 6 LONG CTN" u="1"/>
        <s v="19.02 - BTOP280A/ETA 20.08.24 PO 4500002819 x 118 Nuovo Pignone" u="1"/>
        <s v="BTOP210B" u="1"/>
        <s v="BTOP380A" u="1"/>
        <s v="BTOP630A" u="1"/>
        <s v="BTOP210A" u="1"/>
        <s v="BTOP130C" u="1"/>
        <s v="BTOP210D" u="1"/>
        <s v="BTOP150A" u="1"/>
        <s v="X 1 BUBBLE WRAP" u="1"/>
        <s v="BTOP395A" u="1"/>
        <s v="BTOP580A" u="1"/>
        <s v="X 2 FILTERS TAPED TOGETHER" u="1"/>
        <s v="BTOP290B" u="1"/>
        <s v="22.02 - ETA 28.02.24 PO 4500002656 Blackwoods" u="1"/>
        <s v="25.01 - 42 SOH @ AA02" u="1"/>
        <s v="25.01 - 339 SOH @ A002" u="1"/>
        <s v="23/01 PR Never Line Item" u="1"/>
        <s v="25/01 PR Never Line Item" u="1"/>
        <s v="29/01 PR Never Line Item" u="1"/>
        <s v="05.02 - PR never" u="1"/>
        <s v="01.02 - PR Never Line Item" u="1"/>
        <s v="24/01 PR Never Line Item" u="1"/>
        <s v="13.02 - PR Never Line Item" u="1"/>
        <s v="02.02 - PR Never Line Item" u="1"/>
        <s v="11.02 - PR Never Line Item" u="1"/>
        <s v="14.02 - At PR Never" u="1"/>
        <s v="05.02 - PR Never Line Item" u="1"/>
        <s v="08.02 - PR Never Line Item" u="1"/>
        <s v="14/02 - At PR Never" u="1"/>
        <s v="24/01 - PR Never Line Item" u="1"/>
        <s v="29.01 - PR Never Line Item" u="1"/>
        <s v="13.02 - At PR Never" u="1"/>
        <s v="25.01 - PR NEVER LINE ITEM" u="1"/>
        <s v="24.01- PR Never Line" u="1"/>
        <s v="24.01 - PR Never Line" u="1"/>
        <s v="01.02 - Need Purchasing, No Purchasing Document exist to assess Lead Time" u="1"/>
        <s v="01.02 - Need purchasing x 5, 4 months Lead Time from ABB, 1 stocked" u="1"/>
        <s v="01.02 - 4 SOH @ AA02" u="1"/>
        <s v="01.02 - Need Purchasing x qty 1, 6 months Lead Time from ABB, 1 stocked" u="1"/>
        <s v="31.01 - 1 SOH @ AA03, 3 Scheduled for Delivery to AA02" u="1"/>
        <s v="07.02 - 1 SOH @ AA03, 3 Scheduled for Delivery to AA02" u="1"/>
        <s v="31.01 - 1 SOH @ AA03, 3 Scheduled for Delivery to AA53" u="1"/>
        <s v="16.02 - Need Purchasing, 6 mnth Lead Time from Nuovo Pignone" u="1"/>
        <s v="16.02 - Need Purchasing, 6 mnth Lead Time item" u="1"/>
        <s v="16.02 - PR 1000002694 raised for replenishment" u="1"/>
        <s v="18.01 - 5 SOH @ AA02" u="1"/>
        <s v="16.02 - ETA 26.04.24 PO 4500003031 x qty 3 DG Instruments" u="1"/>
        <s v="16.02 - Need Purchasing x 3, check PO W451765339 ETA 13.09.23" u="1"/>
        <s v="07.02 - 1 SOH @ AA01" u="1"/>
        <s v="31.01 - 4 SOH @ AA02" u="1"/>
        <s v="16.02 - Rev ETA 01.05.24 PO W451781820 x qty 4 Nuovo Pignone" u="1"/>
        <s v="31.01 - 234 SOH @ AA01" u="1"/>
        <s v="31.01 - 1 SOH @ AA01" u="1"/>
        <s v="07.02 - Inv PO W451740613 ETA 04.08.23, signed by Reece, CH" u="1"/>
        <s v="13.02 - **No Expedite** confirmed by Gargs to replace as reqd" u="1"/>
        <s v="14.02 - PR 2000018412 for release" u="1"/>
        <s v="16.02 - ETA 19.04.24 PO 4500002803 x qty 2 Prochem" u="1"/>
        <s v="07.02 - Inv PO W451779612 x qty 1 ETA 29.02.24" u="1"/>
        <s v="14.02 - Rev PO W451780583 DD 11.03.24 BH Parts Update" u="1"/>
        <s v="08.02 - SOH @ AA01" u="1"/>
        <s v="31.01 - 1 SOH @ AA02" u="1"/>
        <s v="17.01 - 42 SOH @ AA02" u="1"/>
        <s v="13.02 - Inv PO 4500002679 x 1 ETA 02.04.24 Macleans" u="1"/>
        <s v="07.02 - 2 SOH @ AA01" u="1"/>
        <s v="19.01 - 200 SOH @ AA02" u="1"/>
        <s v="19.01 - 14 SOH @ AA02" u="1"/>
        <s v="13.02 - 5 SOH @ AA01" u="1"/>
        <s v="13.02 - Inv PO 4500000973 x qty 4 ETA 23.05.24 Matrix" u="1"/>
        <s v="13.02 - In Transit Inb Del 180004324" u="1"/>
        <s v="13.02 - 1 SOH @ AA01" u="1"/>
        <s v="13.02 - In Transit Inb Del 180004337" u="1"/>
        <s v="13.02 - Inv PO W451779667 W451780337 W451780424 0 800 ETA 11.03.24" u="1"/>
        <s v="16.02 - ETA 10.02.24 PO W451765139 x qty 2 Nuovo Pignone" u="1"/>
        <s v="13.02 - Inv PO W451780583 x qty 2 ETA 13.01.24 NP, 1 SOH @ AA53" u="1"/>
        <s v="19.01 - Inv PO W451765739 28.3.24" u="1"/>
        <s v="13.02 - Inv PO W451765139 W451780583 x qty 400 ETA 28.03.24" u="1"/>
        <s v="13.02 -4 SOH @ AA02" u="1"/>
        <s v="13.02 - 1 SOH @ AA02" u="1"/>
        <s v="13.02 - In Transit Inb Del 180004323" u="1"/>
        <s v="15.01 - 230 SOH @ AA02" u="1"/>
        <s v="15.01 - 774 SOH @ AA01" u="1"/>
        <s v="14.02 - 48 in Quality, Rev PO W451765739 DD 12.04.24 x 6 BH Parts Update" u="1"/>
        <s v="23.01 - Scheduled for delivery, Inv PO W451783559 x 2Kit ETA 21.01.24 KLINGER" u="1"/>
        <s v="13.02 - 7 SOH @ AA02" u="1"/>
        <s v="31.01 - 5 SOH @ AA02, 3 Scheduled for Delivery to AA53" u="1"/>
        <s v="17.01 - 92 SOH @ AA02" u="1"/>
        <s v="14.02 - Rev PO W451774754 W451775485 DD 20.03.24 x qty 28 BH Parts Update" u="1"/>
        <s v="16.02 - ETA 28.03.24 PO W451765739 x qty 1 Nuovo Pignone." u="1"/>
        <s v="13.02 - 5 SOH @ AA02" u="1"/>
        <s v="14.02 - Collected by CHR Box GS4650521 Inv#2420001587 ETA 11.02.24" u="1"/>
        <s v="17.01 - 119 SOH @ AA01" u="1"/>
        <s v="14.02 - Rev PO W451779919 W4517780414 DD 23.04.24 X QTY 480 BH Parts Update" u="1"/>
        <s v="18.01 - enough SOH @ AA01 for our demand" u="1"/>
        <s v="13.02 - 228 SOH @ AA02, Inv PO4500002634 x qty 180 ETA Donaldson" u="1"/>
        <s v="16.02 - ETA 10.08.24 PO W451780583 x qty 2 Nuovo Pignone" u="1"/>
        <s v="13.02 - In Transit Inb Del 180004335" u="1"/>
        <s v="18.01 - 16 SOH @ AA02" u="1"/>
        <s v="17.01 - 8 SOH @ AA02" u="1"/>
        <s v="17.01 - 5 SOH @ AA02" u="1"/>
        <s v="31.01 - 11 SOH @ AA02" u="1"/>
        <s v="17.01 - 14 SOH @ AA02" u="1"/>
        <s v="17.01 - 4 SOH @ AA02" u="1"/>
        <s v="17.01 - 3 SOH @ AA02" u="1"/>
        <s v="17.01 - 7 SOH @ AA02" u="1"/>
        <s v="07.02 - 11 SOH @ AA02" u="1"/>
        <s v="23.01 - Inv PO W451769720/W451781646 x qty 8 ETA 02.03 24 from SCORE" u="1"/>
        <s v="16.02 - **No Expedite** Confirmed by Sean Hill for SCAR" u="1"/>
        <s v="14.02 - Rev PO W451777466 DD 31.05.24 BH Parts Update" u="1"/>
        <s v="16.02 - ETA 14.03.24 PO W451762275 x qty 1 Nuovo Pignone." u="1"/>
        <s v="08.02 - IM to extend the material to AA02" u="1"/>
        <s v="14.02 - RFQ Issued for the items." u="1"/>
        <s v="14.02 - MN:10579907 Del 71057334 DELIVERY CONSUMED" u="1"/>
        <s v="14.02 - MN:10449755 Del 71032240 DELIVERY CREATED – In Loading Area on KGP Facil" u="1"/>
        <s v="31.01 - Refurb Item" u="1"/>
        <s v="29.01 - 1 Stocked @ AA02" u="1"/>
        <s v="18.01 - 10 SOH @ AA02" u="1"/>
        <s v="17.01 - 1 SOH @ AA02" u="1"/>
        <s v="19.01 - 2 SOH @ AA02" u="1"/>
        <s v="19.01 - 27 SOH @ AA02, Inv PO  W451780728 ETA 10.02.24" u="1"/>
        <s v="14.02 - Rev PO W451782616 DD 15.03.24 x qty 1 BH Parts Update" u="1"/>
        <s v="14.02 - 40 Scheduled for delivery, 10 Stocked @ AA53" u="1"/>
        <s v="17.01 - 11 SOH @ AA02" u="1"/>
        <s v="14.02 - Material received @ AA53" u="1"/>
        <s v="14.02 - 1 SOH @ AA02" u="1"/>
        <s v="31.01 - 6 SOH @ AA02" u="1"/>
        <s v="31.01 - 12 SOH @ AA02" u="1"/>
        <s v="X 1 SKID with mat 10481209, 10528195" u="1"/>
        <s v="X 1 SKID with mat 10481209" u="1"/>
        <s v="17.01 - 18 SOH @ AA02" u="1"/>
        <s v="X 1 SKID with mat 10473913, 10528195" u="1"/>
        <s v="19.01 - Scheduled for delivery" u="1"/>
        <s v="19.01 - sheduled for delivery" u="1"/>
        <s v="19.01 - 12 scheduled for delivery" u="1"/>
        <s v="19.01 - Enough SOH @ AA02, Inv PO W451779919 18.7.24" u="1"/>
        <s v="19.01 - sheduled for delivery, Inv PO W451779918 / W451780474 ETA 10.02.24" u="1"/>
        <s v="31.01 - 9 SOH @ AA02" u="1"/>
        <s v="19.01 - Enough SOH @ AA02" u="1"/>
        <s v="19.01 - sheduled for delivery,  Inv PO W451780752 22.6.24" u="1"/>
        <s v="19.01 - 4 scheduled for delivery 08.05.24" u="1"/>
        <s v="19.01 - 6 scheduled for delivery" u="1"/>
        <s v="31.01 - 36 SOH @ AA02" u="1"/>
        <s v="31.01 - 113 SOH @ AA02" u="1"/>
        <s v="19.01 - 19 SOH @ AA02" u="1"/>
        <s v="31.01 - 8 SOH @ AA02" u="1"/>
        <s v="18.01 - Enough SOH @ AA02" u="1"/>
        <s v="09.02 - Rev PO DD 10.02.24" u="1"/>
        <s v="31.01 - 87 SOH @ AA02" u="1"/>
        <s v="17.01 - 19 SOH @ AA02" u="1"/>
        <s v="31.01 - 19 SOH @ AA02" u="1"/>
        <s v="31.01 - 2 SOH @ AA02" u="1"/>
        <s v="31.01 - 47 SOH @ AA02" u="1"/>
        <s v="On pallet in protective case with material 10255625" u="1"/>
        <s v="On Pallet in CTN with material 30000462" u="1"/>
        <s v="16.02 - 1 SOH @ AA53" u="1"/>
        <s v="31.01 - 125 SOH @ AA02" u="1"/>
        <s v="31.01 - 391 SOH @ AA02" u="1"/>
        <s v="08.02 - Delivery Staged 2023; to be added back on." u="1"/>
        <s v="14.02 - MN:10033724 Del 71073011 DELIVERY CONSUMED" u="1"/>
        <s v="MN:10038183 Del 80916531 DELIVERY CONSUMED" u="1"/>
        <s v="MN:10047911 Del 80908306 DELIVERY CREATED – Not Loaded" u="1"/>
        <s v="14.02 - MN:10603662 Del 71008686/71009479 DELIVERY CONSUMED" u="1"/>
        <s v="08.02 - MN 10613313 Insulator; qty 2 delivered, qty 9 to be added to WO." u="1"/>
        <s v="14.02 - MN:10038183 Del 80879861 DELIVERY CONSUMED" u="1"/>
        <s v="14.02 - MN:10536340 Del 80884560 DELIVERY CONSUMED" u="1"/>
        <s v="14.02 - MN:10314013 Del 80884560 DELIVERY CONSUMED" u="1"/>
        <s v="14.02 - MN:10536342 Del 80884560 DELIVERY CONSUMED" u="1"/>
        <s v="14.02 - MN:10255238 Del 80884560 DELIVERY CONSUMED" u="1"/>
        <s v="14.02 - MN:10605598 Del 71075089 DELIVERY CREATED – In Quality PDC" u="1"/>
        <s v="14.02 - MN:10605598 Del 71080463 DELIVERY CREATED – In Quality Inspect PDC (Pert" u="1"/>
        <s v="14.02 - MN:10297498 Del 80881032 DELIVERY CONSUMED" u="1"/>
        <s v="14.02 - MN:10313419 Del 80888785 X QY 3 DELIVERY CONSUMED" u="1"/>
        <s v="14.02 - MN:10312462 Del 80888829 DELIVERY CONSUMED" u="1"/>
        <s v="14.02 - MN:10312320 Del 80888850 DELIVERY CONSUMED" u="1"/>
        <s v="14.02 - MN:10542025 Del 71014344 DELIVERY CONSUMED" u="1"/>
        <s v="08.02 - Delivery Staged: MN 10504710 TXDCR  x qty 1 to be re-added" u="1"/>
        <s v="14.02 - MN:10542025 Del 70993159 DELIVERY CONSUMED" u="1"/>
        <s v="14.02 - MN:10504710 Del 70992886 DELIVERY CONSUMED" u="1"/>
        <s v="14.02 - MN:10542025 Del 71079602 DELIVERY CONSUMED" u="1"/>
        <s v="14.02 - MN:10317341 Del 80910784 DELIVERY CREATED – In Loading Area on KGP Facil" u="1"/>
        <s v="14.02 - MN:10317339 Del 80924551/80910784 DEL CRTD– In Loading Area KGP Facility" u="1"/>
        <s v="MN:10545015 Del 80850582 DELIVERY CREATED – In Loading Area on NWS Warehouse" u="1"/>
        <s v="14.02 - MN:10493611 Del 70795320 DELIVERY CONSUMED" u="1"/>
        <s v="AJ 06/02- 10518113-GLUE,ADHESIVE,BOSTIK CONTACT BOND,1L- P07R10A Caged pallet" u="1"/>
        <s v="14.02 - MN:10428416 Del 71003879 DELIVERY CONSUMED" u="1"/>
        <s v="AJ 06/02/24 - 10606094 MOTOR,AC;240VAC,5W,BELIMO GM230A - Location P07R10A cage" u="1"/>
        <s v="AJ 06/02- 10057798-RUBBER,NATURAL,1200 X 1000MM,1.50MM THK- P07R10A Caged pallet" u="1"/>
        <s v="MN:10537214 Del 71079636 DELIVERY CREATED – EXW in Transit" u="1"/>
        <s v="14.02 - MN:10537210 Del 71079637 DELIVERY CREATED – EXW in Transit" u="1"/>
        <s v="14.02 - MN:10578991 Del 80935806 DELIVERY CREATED – Not Loaded" u="1"/>
        <s v="14.02 - MN:10578979 Del 80935806 DELIVERY CREATED – Not Loaded" u="1"/>
        <s v="14.02 - MN:10578979 Del 80935805 DELIVERY CREATED – Not Loaded" u="1"/>
        <s v="14.02 - MN:10578991 Del 80935805 DELIVERY CREATED – Not Loaded" u="1"/>
        <s v="14.02 - MN:10608254 Del 71079639 DELIVERY CREATED – EXW in Transit" u="1"/>
        <s v="08.02 - PO EXW In Transit: WO line to be re-added when MN recd at PBRC." u="1"/>
        <s v="19.01 - PR Never Line item" u="1"/>
        <s v="23.01 - PR Never line Item" u="1"/>
        <s v="At PR Never" u="1"/>
        <s v="09.02 - PR Never Line item" u="1"/>
        <s v="31.01 - Need Purchasing. 1 Month Lead Time from Konnect" u="1"/>
        <s v="14.02 - PR Never Line Item" u="1"/>
        <s v="08.02 - RITM0577713 raised to convert to PO." u="1"/>
        <s v="31.01 - Inv PO W451762275 W451778428 x qty 3 ETA 16.04.24 from NP, 1 stocked" u="1"/>
        <s v="01.02 - Need to purchase, not a Long Lead Item" u="1"/>
        <s v="25.01 - Inv PO W451781839 ETA 29.01.24 from ABB Australia" u="1"/>
        <s v="25.01 - Inv PO W451781839 ETA 29.02.24 from ABB Australia" u="1"/>
        <s v="29.01 - Inv PO   W451772978 W451780414 x qty 4 ETA 24.06.24 from Nuovo Pignone" u="1"/>
        <s v="02.02 - 16 SOH @ AA02" u="1"/>
        <s v="02.02 - 26 SOH @ AA02" u="1"/>
        <s v="02.02 - 74 SOH @ AA02" u="1"/>
        <s v="02.02 - 87 SOH @ AA02" u="1"/>
        <s v="29.01 - Need purchasing x 2" u="1"/>
        <s v="25.01 - Inv PO W451769116 ETA 01.05.24 x qty 2 from Score" u="1"/>
        <s v="25.01 - Inv PO W451771302 ETA 28.02.24 x qty 2 from SCORE" u="1"/>
        <s v="25.01 - Inv PO W451771302 ETA 28.02.24 x qty 3 from Score" u="1"/>
        <s v="25.01 - Inv PO W451781885 ETA 28.05.24 x qty 7 from Score" u="1"/>
        <s v="25.01 - Inv PO W451781914 ETA 22.05.24 x qty 7 from Score" u="1"/>
        <s v="01.02 - Inv PO 4510758632 x qty 1, ETA 22.04.24 from NP, 1 stocked." u="1"/>
        <s v="19.01 - 27 SOH @ AA02" u="1"/>
        <s v="23.01 - Scheduled for delivery" u="1"/>
        <s v="23.01 - 48 Quality/Inv PO W451765739 x qty 6 ETA 28.03.24 from NUOVO PIGNONE" u="1"/>
        <s v="01.02 - SOH @ AA03" u="1"/>
        <s v="01.02 - Inv PO W451775117 x qty 2 ETA 05.03.24 from Score" u="1"/>
        <s v="01.02 - Inv PO W451781667 x qty 7 ETA 30.08.24 from Score" u="1"/>
        <s v="01.02 - Inv PO W451781668 x qty 1 ETA 15.08.24 from Score" u="1"/>
        <s v="01.02 - Inv PO W451782461 x qty 1 ETA 22.05.24 from Score" u="1"/>
        <s v="01.02 - Inv PO W451783016 x qty 2 ETA 02.04.24 from Score" u="1"/>
        <s v="31.01 - Need purchasing x 2, 4 months Lead Time from PUMP POWER AUST" u="1"/>
        <s v="01.02 - 1 SOH @ AA01" u="1"/>
        <s v="01.02 - 3 SOH @ AA01" u="1"/>
        <s v="22.01 - Inv PO W451765139/W451765739/W451780583 ETA 10.08.24 NUOVO PIGNONE" u="1"/>
        <s v="24.01 - Delivered Pre S4" u="1"/>
        <s v="07.02 -Inv PO W451765139/W451765739/W451780583 ETA 31.03.24 NUOVO PIGNONE" u="1"/>
        <s v="01.02 - Inv PO W451772978 x qty 1 ETA 02.05.24 from Nuovo Pignone" u="1"/>
        <s v="18.01 - Need to order, 3 mnths LeadTime from MacLeans." u="1"/>
        <s v="25.01 - In PO W451781725 ETA 28.02.24 x qty 1 from Klinger" u="1"/>
        <s v="29.01 - Inv PO W451770855 x qty 2 ETA 25.02.24 from Nuovo Pignone" u="1"/>
        <s v="29.01 - Inv PO W451772424 x qty 5 ETA 14.03.24 from Nuovo Pignone" u="1"/>
        <s v="29.01 - Inv PO W451772478 x qty 7 ETA 16.01 24 from Nuovo Pignone" u="1"/>
        <s v="29.01 - Inv PO W451783598 x qty 4 ETA 18.07.24 from Nuovo Pignone" u="1"/>
        <s v="31.01 - Inv PO W451780474 W451782285 x qty 240 ETA 13.08.24 frm NP, 100 stockedW451780474 W451782285" u="1"/>
        <s v="31.01 - Need Purchasing x 2, No Purchasing Document exist in SAP ECC." u="1"/>
        <s v="31.01 - Inv PO W451782616 x 1 ETA 14.03.24 from Nuovo Pignone, 2 stocked @AA02" u="1"/>
        <s v="23/01 CHR MOT 19945 4510780145 ETA 3/2/24 PO 4510780145" u="1"/>
        <s v="01.02 - Inv PO W451772262 W451772281 x qty 4 ETA 13.01.24 from Nuovo Pignone" u="1"/>
        <s v="31.01 - Inv PO W451780184 x qty 1 ETA 08.08.24 PM Controls, 2 stocked @ AA02" u="1"/>
        <s v="29.01 - Inv PO W451770855 W451772424 x qty 8 ETA 14.03.24 from Nuovo Pignone" u="1"/>
        <s v="19.01 - Inv PO W451765139 1  / W451765739 1 /W451780583 2 ETA ETA 21.3.24" u="1"/>
        <s v="15.01 - Inv PO W451780424/W451780337/ W451779667 qty x 800 ETA 27.02.24" u="1"/>
        <s v="31.01 - Inv PO W451779919 W4517780414 x qty 480 ETA 10.02.24 NP, 50 stocked" u="1"/>
        <s v="05.02 - Inv PO W451771173 W451779701 x qty 4 ETA 02.01.25 NP, 1 stocked" u="1"/>
        <s v="01.02 - 119 SOH @ AA02" u="1"/>
        <s v="01.02 - 197 SOH @ AA02" u="1"/>
        <s v="24.01 - Crossover Error Not Issued" u="1"/>
        <s v="08.02 - RITM0577732 raised to expedite from NP" u="1"/>
        <s v="19.01 - Inv PO W451779159 Blocked stock for QI," u="1"/>
        <s v="01.02 - Inv PO W451781669 x qty 6 ETA 15.08.24 from Score." u="1"/>
        <s v="25.01 - Inv PO W45178139 ETA 29.01.24 from ABB Australia" u="1"/>
        <s v="23.01 - Inv PO  W451765139/W451765739/W451780583 ETA 10.08.24 NUOVO PIGNONE" u="1"/>
        <s v="31.01 - Inv PO W451780474 W451782285 x qty 240 ETA 13.08.24 frm NP, 100 stocked" u="1"/>
        <s v="19.01 - Scheduled for delivery, Inv PO W451780583 ETA 30.1.24" u="1"/>
        <s v="25.01 - Inv PO W451781839 ETA 29.01.24 x qty 6 from ABB AUSTRALIA" u="1"/>
        <s v="31.01 - Need Purchasing. 1 Month Lead Time from Prochem Pipeline." u="1"/>
        <s v="01.02 - Inv PO W451774922 x qty 96 ETA 27.05.24 from Nuovo Pignone" u="1"/>
        <s v="15.01 - Delivered to Remote Pre s/4" u="1"/>
        <s v="02.02 - Inv PO W451768267 W451778684 x qty 6 ETA 10.06.24 from Emerson" u="1"/>
        <s v="23..01 - Inv PO W451740613 ETA 04.08.23, signed by Reece, CHR Load # 442639535" u="1"/>
        <s v="29.01 - Inv PO W451772977 W451779121 W451780414 x qty 12 ETA 06.04.24 N Pignone" u="1"/>
        <s v="23/01 - PR Never Line" u="1"/>
        <s v="31.01 - Inv PO W451777466 x qty 3 ETA 22.06.24 from Nuovo Pignone" u="1"/>
        <s v="29.01 - Inv PO W451781839 ETA 29.01.24 x qty 6 from ABB AUSTRALIA" u="1"/>
        <s v="01.02 - 20 SOH @ AA02" u="1"/>
        <s v="01.02 - 52 SOH @ AA02" u="1"/>
        <s v="19.01 - Need to purchase, 3 mnths Lead Time from Blackwoods" u="1"/>
        <s v="31.01 - Need Purchasing x 1, Inv PO W451781820 x qty 4 ETA 05.03.24 NP" u="1"/>
        <s v="29.01 - 15 SOH @ AA02" u="1"/>
        <s v="29.01 - 25 SOH @ AA02" u="1"/>
        <s v="02-02 - Duplicate Material Number, 2 SOH @ AA02" u="1"/>
        <s v="25.01 - Inv PO W451783098 Received at PBRC, in blocked stock" u="1"/>
        <s v="29.01 - Inv PO W451773158 W451777951 W451779427 ETA 31.05.24 from Baker Hughes" u="1"/>
        <s v="22.01 - 2 SOH @ AA01" u="1"/>
        <s v="02.02 - Need Purchasing, 3 weeks Lead Time from Macleans" u="1"/>
        <s v="29.01 - 3 SOH @ AA02, 1 Need purchasing, 6 months Lead time from NP" u="1"/>
        <s v="31.01 - Need purchasing x 2, No Purchasing Document exist in SAP ECC" u="1"/>
        <s v="19.01 - Scheduled for delivery 02.05.24" u="1"/>
        <s v="19.01 - Inv PO W451779612 ETA 29.02.24 FROM NUOVO PIGNONE" u="1"/>
        <s v="29.01 - Inv PO W451773158 W451777951 x qty 49 ETA 01.03.24" u="1"/>
        <s v="18/01 CHR MOT 19932. ETA to be advised. Refer PO 4510772478" u="1"/>
        <s v="01.02 - Need Purchasing from ABB, No Purchasing Doc exist to assess Lead Time" u="1"/>
        <s v="01.02 - 2 SOH @ AA02" u="1"/>
        <s v="05.02 - 10 SOH @ AA02" u="1"/>
        <s v="05.02 - 20 SOH @ AA02" u="1"/>
        <s v="25.01 - PR 1000001174 waiting for release" u="1"/>
        <s v="22.01 - Scheduled for delivery" u="1"/>
        <s v="29.01 - Need purchasing x 1, 7 SOH @ AA02" u="1"/>
        <s v="29.01 - Need purchasing x 3, 1 SOH @ AA02" u="1"/>
        <s v="15.01 - In Transit PO 4510779043 CHR MOT 19924 Sea Frt ETA PBRC 30.03.24" u="1"/>
        <s v="29.01 - Inv PO W451772978 W451779121 W451780414 x 12 ETA 10.06.24 Nuovo Pignone" u="1"/>
        <s v="25.01 - Inv PO W451771302 ETA 28.02.24 from Score" u="1"/>
        <s v="02.02 - Need Purchasing, 1 month Lead Time from CCG" u="1"/>
        <s v="29.01 - Inv PO W451772978 W451779121 W451780404 x qty 6 ETA 10.06.24 N Pignone" u="1"/>
        <s v="29.01 - Inv PO Q451772977 W451772978 W451779121 W451780414 x 12 ETA 24.04.24 NP" u="1"/>
        <s v="29.01 - Inv PO W451772977 W451772978 W451779121 W451780414 x 12 ETA 06.04.24 NP" u="1"/>
        <s v="01.02 - Inv PO W451767609/72825/73148/773897/774046 x 15 ETA 13.01 NP" u="1"/>
        <s v="02.02 - Requirement Qty is zero, Lead Time cannot be assessed" u="1"/>
        <s v="05.02 - 3 SOH @ AA02" u="1"/>
        <s v="05.02 - 4 SOH @ AA02" u="1"/>
        <s v="29.01 - 6 GR Blocked PO W451776008" u="1"/>
        <s v="29.01 - Inv PO W451782405 x qty 6 ETA 07.01.25 from Trinkor" u="1"/>
        <s v="23.01 - Inv PO W451765139/W451765739/W451780583 ETA 10.08.24 NUOVO PIGNONE" u="1"/>
        <s v="19.01 - Inv PO W451765139 100  / W451765739 100 /W451780583 200 ETA ETA 21.3.24" u="1"/>
        <s v="01.02 - Inv PO W451772477 x qty 4 ETA 05.02.24 from ABB" u="1"/>
        <s v="29.01 - Need purchasing x 12, 28 stocked @ AA02" u="1"/>
        <s v="01.02 - Need Purchasing" u="1"/>
        <s v="31.01 - Inv PO W451774754 W451775485 x qty 30 ETA 06.03.24 from NP" u="1"/>
        <s v="31.01 - 26 SOH @ AA02" u="1"/>
        <s v="31.01 - 32 SOH @ AA02" u="1"/>
        <s v="31.01 - 75 SOH @ AA02" u="1"/>
        <s v="23/01 Delivered Pre S/4" u="1"/>
        <s v="30.01 - No Previous Purchasing Document found, Need Purchasing." u="1"/>
        <s v="09.02 - Need Purchasing, 3 mnth Lead Time from Macleans PR200001632 raised." u="1"/>
        <s v="05.02 - Need Purchasing" u="1"/>
        <s v="02.02 - Need Purchasing x 2, Purchasing doc does not exist" u="1"/>
        <s v="01.02 -Inv PO W451779255 W451779255 x qty 2 ETA from NP" u="1"/>
        <s v="07.02 - Inv PO W451779667/451780337/451780424 x 800 ETA 11.03.24" u="1"/>
        <s v="05.02 - Need Purchasing, IM to set MRP Correct." u="1"/>
        <s v="01.02 - Inv PO W451774424 x qty 2 ETA 01.05.24 from Mitsubishi" u="1"/>
        <s v="01.02 - Inv PO W451781204 x qty 1 ETA 30.04.24 from Mitsubishi" u="1"/>
        <s v="25.01 - 15 SOH @ AA01" u="1"/>
        <s v="29.01 - Inv PO W451783598 x qty 5 ETA 18.07.24 from Mitsubishi" u="1"/>
        <s v="01.02 - In PO W451781820 x qty 1 ETA 30.04.24 from Nuovo Pignone" u="1"/>
        <s v="25.01 - 3 SOH @ AA03" u="1"/>
        <s v="01.02- Need Purchasing x 2" u="1"/>
        <s v="07.02 - Inv PO W451765139/W451765739/W451780583 ETA 31.03.24 NUOVO PIGNONE" u="1"/>
        <s v="25.01 - Inv PO  W451781839 ETA 29.01.24 from ABB Australia" u="1"/>
        <s v="31.01 - Need Purchasing x 5, 10 Months Lead Time from Nuovo Pignone." u="1"/>
        <s v="29.01 - Inv PO W451776074 x qty 4 ETA 25.06.24 from Nuovo Pignone, 3 stocked" u="1"/>
        <s v="01.02 - 11 SOH @ AA01" u="1"/>
        <s v="01.02 - 15 SOH @ AA01" u="1"/>
        <s v="01.02 - 75 SOH @ AA01" u="1"/>
        <s v="29.01 - Inv PO W451766977 W451783016 x qty 2 ETA 20.06.24 from Score" u="1"/>
      </sharedItems>
    </cacheField>
    <cacheField name="Planned Deliver Time (in days) (PR)" numFmtId="1">
      <sharedItems containsSemiMixedTypes="0" containsString="0" containsNumber="1" containsInteger="1" minValue="0" maxValue="240"/>
    </cacheField>
    <cacheField name="Supply status" numFmtId="0">
      <sharedItems containsBlank="1" count="32">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PRPO" u="1"/>
        <s v="Workpack awaiting Shipment @AA02" u="1"/>
        <s v="Delivered to Remote Pre s/4"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ount="4">
        <s v="REFURB"/>
        <m/>
        <s v="NEW"/>
        <s v="DAMAGED"/>
      </sharedItems>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ount="3">
        <s v="ON TIME"/>
        <s v="Missing Staging Date"/>
        <s v="Delayed"/>
      </sharedItems>
    </cacheField>
    <cacheField name="Vendor PO2" numFmtId="0">
      <sharedItems containsBlank="1"/>
    </cacheField>
    <cacheField name="PO Material Status" numFmtId="0">
      <sharedItems count="5">
        <s v="On Time"/>
        <s v="After Turnround" u="1"/>
        <s v="During Turnaround" u="1"/>
        <b v="0" u="1"/>
        <s v="" u="1"/>
      </sharedItems>
    </cacheField>
    <cacheField name="Delivery date (PO)2" numFmtId="14">
      <sharedItems containsSemiMixedTypes="0" containsNonDate="0" containsDate="1" containsString="0" minDate="1899-12-30T00:00:00" maxDate="2024-01-16T00:00:00"/>
    </cacheField>
    <cacheField name="Material Category" numFmtId="0">
      <sharedItems count="3">
        <s v="SOH"/>
        <s v="Need Purchasing"/>
        <s v="Delivered Pre S4H"/>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286427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x v="0"/>
    <m/>
    <x v="0"/>
    <x v="0"/>
    <d v="2024-01-02T00:00:00"/>
    <d v="2024-05-09T00:00:00"/>
    <d v="2024-04-30T00:00:00"/>
    <d v="2024-05-09T00:00:00"/>
    <d v="2024-05-10T00:00:00"/>
    <s v="MECH"/>
    <m/>
    <x v="0"/>
    <s v="0020"/>
    <s v="CALIBRATE RV ROTABLE (200063469)"/>
    <s v="PSV,PCV750030A,PCV FAIL (AB50.03PSV750061)"/>
    <s v="CERTIFY PSV FROM STOCK (0010)"/>
    <s v="AB50"/>
    <d v="2024-05-09T00:00:00"/>
    <s v="AB01"/>
    <m/>
    <s v="AB03"/>
    <m/>
    <x v="0"/>
    <n v="20"/>
    <s v="10447827"/>
    <s v="VALVE,REL,BROADY 3511N-CN-021,566-614KPA"/>
    <n v="1"/>
    <n v="1"/>
    <n v="0"/>
    <s v="OK. - PDC."/>
    <n v="0"/>
    <x v="0"/>
    <s v="Stock at Base (SP12)"/>
    <s v="AB03"/>
    <s v="5300003606"/>
    <n v="10"/>
    <n v="21"/>
    <m/>
    <m/>
    <n v="0"/>
    <m/>
    <m/>
    <m/>
    <m/>
    <m/>
    <n v="0"/>
    <n v="0"/>
    <s v="EA"/>
    <m/>
    <s v="REFURB"/>
    <m/>
    <m/>
    <s v="N"/>
    <s v="Preparation (05)"/>
    <s v="In Preparation (Order) (0055)"/>
    <s v="0000097778"/>
    <n v="2"/>
    <s v="3"/>
    <s v="30"/>
    <s v="30"/>
    <m/>
    <m/>
    <n v="0"/>
    <m/>
    <m/>
    <m/>
    <m/>
    <s v="WorkPackLink"/>
    <m/>
    <m/>
    <n v="0"/>
    <n v="0"/>
    <d v="2024-07-04T00:00:00"/>
    <n v="0"/>
    <n v="0"/>
    <m/>
    <m/>
    <n v="0"/>
    <n v="0"/>
    <m/>
    <n v="0"/>
    <m/>
    <m/>
    <m/>
    <n v="0"/>
    <n v="0"/>
    <n v="0.33333333333333331"/>
    <d v="2024-04-11T00:00:00"/>
    <n v="-19"/>
    <n v="9"/>
    <s v="ON TIME"/>
    <s v=""/>
    <s v="On Time"/>
    <d v="1899-12-30T00:00:00"/>
    <s v="SOH"/>
    <s v="00000977784542110447827000200063469"/>
    <e v="#N/A"/>
    <s v="000009777810447827000200063469"/>
    <d v="1899-12-30T00:00:00"/>
    <e v="#N/A"/>
    <n v="0"/>
  </r>
  <r>
    <x v="0"/>
    <x v="0"/>
    <m/>
    <x v="0"/>
    <x v="0"/>
    <d v="2024-01-02T00:00:00"/>
    <d v="2024-04-09T00:00:00"/>
    <d v="2024-03-27T00:00:00"/>
    <d v="2024-05-09T00:00:00"/>
    <d v="2024-05-09T00:00:00"/>
    <s v="MECH"/>
    <m/>
    <x v="1"/>
    <s v="0010"/>
    <s v="4Y RECERTIFY PSV DISPOSABLE (200063635)"/>
    <s v="PSV,K470006,2ND STAGE PRESS (AB50.03PSV471561)"/>
    <s v="CERTIFY PSV (0010)"/>
    <s v="AB50"/>
    <d v="2024-04-09T00:00:00"/>
    <s v="AB01"/>
    <m/>
    <s v="AB03"/>
    <m/>
    <x v="1"/>
    <n v="10"/>
    <s v="10482558"/>
    <s v="VALVE,REL,SEETRU 616820073,3400KPAG"/>
    <n v="1"/>
    <n v="2"/>
    <n v="0"/>
    <s v="OK. - PDC."/>
    <n v="0"/>
    <x v="1"/>
    <s v="Stock at Base (SP12)"/>
    <s v="AB03"/>
    <s v="5300003634"/>
    <n v="10"/>
    <n v="21"/>
    <m/>
    <m/>
    <n v="0"/>
    <m/>
    <m/>
    <m/>
    <m/>
    <m/>
    <n v="0"/>
    <n v="0"/>
    <s v="EA"/>
    <m/>
    <m/>
    <m/>
    <m/>
    <s v="N"/>
    <s v="Preparation (05)"/>
    <s v="In Preparation (Order) (0055)"/>
    <s v="0000097984"/>
    <n v="1"/>
    <s v="3"/>
    <s v="30"/>
    <s v="30"/>
    <m/>
    <m/>
    <n v="0"/>
    <m/>
    <m/>
    <m/>
    <m/>
    <s v="WorkPackLink"/>
    <m/>
    <m/>
    <n v="0"/>
    <n v="0"/>
    <d v="2024-07-04T00:00:00"/>
    <n v="0"/>
    <n v="0"/>
    <m/>
    <m/>
    <n v="0"/>
    <n v="0"/>
    <m/>
    <n v="0"/>
    <m/>
    <m/>
    <m/>
    <n v="0"/>
    <n v="0"/>
    <n v="1"/>
    <d v="2024-03-12T00:00:00"/>
    <n v="-15"/>
    <n v="13"/>
    <s v="ON TIME"/>
    <s v=""/>
    <s v="On Time"/>
    <d v="1899-12-30T00:00:00"/>
    <s v="SOH"/>
    <s v="00000979844539110482558000200063635"/>
    <e v="#N/A"/>
    <s v="000009798410482558000200063635"/>
    <d v="1899-12-30T00:00:00"/>
    <e v="#N/A"/>
    <n v="0"/>
  </r>
  <r>
    <x v="1"/>
    <x v="0"/>
    <m/>
    <x v="0"/>
    <x v="0"/>
    <d v="2024-01-02T00:00:00"/>
    <d v="2024-04-26T00:00:00"/>
    <d v="2024-03-18T00:00:00"/>
    <d v="2024-04-26T00:00:00"/>
    <d v="2024-04-26T00:00:00"/>
    <s v="MECH"/>
    <m/>
    <x v="2"/>
    <s v="0010"/>
    <s v="4Y F21 RECERTIFY SC PSV DISPOSABLE (200083363)"/>
    <s v="VALVE,T604021,PRES/VAC BREATHER (AB50.03PSV604161)"/>
    <s v="CERTIFY PSV (0010)"/>
    <s v="AB50"/>
    <d v="2024-04-26T00:00:00"/>
    <s v="AB01"/>
    <m/>
    <s v="AB03"/>
    <m/>
    <x v="1"/>
    <n v="5"/>
    <s v="10528709"/>
    <s v="VALVE,REL;434KPAG,FORT VALE CE3A002003B"/>
    <n v="1"/>
    <n v="0"/>
    <n v="0"/>
    <s v="OK - PDC."/>
    <n v="0"/>
    <x v="2"/>
    <s v="Stock at Base (SP12)"/>
    <s v="AB03"/>
    <s v="5300003935"/>
    <n v="10"/>
    <n v="21"/>
    <m/>
    <m/>
    <n v="0"/>
    <m/>
    <m/>
    <m/>
    <m/>
    <m/>
    <n v="0"/>
    <n v="0"/>
    <s v="EA"/>
    <m/>
    <m/>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s v="ON TIME"/>
    <s v=""/>
    <s v="On Time"/>
    <d v="1899-12-30T00:00:00"/>
    <s v="Need Purchasing"/>
    <s v="00001206564540810528709000200083363"/>
    <e v="#N/A"/>
    <s v="000012065610528709000200083363"/>
    <d v="1899-12-30T00:00:00"/>
    <e v="#N/A"/>
    <n v="0"/>
  </r>
  <r>
    <x v="1"/>
    <x v="0"/>
    <m/>
    <x v="0"/>
    <x v="0"/>
    <d v="2024-01-02T00:00:00"/>
    <d v="2024-04-28T00:00:00"/>
    <d v="2024-03-18T00:00:00"/>
    <d v="2024-04-28T00:00:00"/>
    <d v="2024-04-28T00:00:00"/>
    <s v="MECH"/>
    <m/>
    <x v="3"/>
    <s v="0010"/>
    <s v="4Y F21 RECERTIFY SC PSV DISPOSABLE (200083364)"/>
    <s v="VALVE,REL;FORT VALE 3000302B,434KPAG (AB50.03PSV604761)"/>
    <s v="CERTIFY PSV (0010)"/>
    <s v="AB50"/>
    <d v="2024-04-28T00:00:00"/>
    <s v="AB01"/>
    <m/>
    <s v="AB03"/>
    <m/>
    <x v="1"/>
    <n v="5"/>
    <s v="10528709"/>
    <s v="VALVE,REL;434KPAG,FORT VALE CE3A002003B"/>
    <n v="1"/>
    <n v="0"/>
    <n v="0"/>
    <s v="OK - PDC."/>
    <n v="0"/>
    <x v="2"/>
    <s v="Stock at Base (SP12)"/>
    <s v="AB03"/>
    <s v="5300003936"/>
    <n v="10"/>
    <n v="21"/>
    <m/>
    <m/>
    <n v="0"/>
    <m/>
    <m/>
    <m/>
    <m/>
    <m/>
    <n v="0"/>
    <n v="0"/>
    <s v="EA"/>
    <m/>
    <m/>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s v="ON TIME"/>
    <s v=""/>
    <s v="On Time"/>
    <d v="1899-12-30T00:00:00"/>
    <s v="Need Purchasing"/>
    <s v="00001206594541010528709000200083364"/>
    <e v="#N/A"/>
    <s v="000012065910528709000200083364"/>
    <d v="1899-12-30T00:00:00"/>
    <e v="#N/A"/>
    <n v="0"/>
  </r>
  <r>
    <x v="1"/>
    <x v="0"/>
    <m/>
    <x v="0"/>
    <x v="0"/>
    <d v="2024-03-13T00:00:00"/>
    <d v="2024-04-18T00:00:00"/>
    <d v="2024-04-13T00:00:00"/>
    <d v="2024-04-18T00:00:00"/>
    <d v="2024-04-19T00:00:00"/>
    <s v="MECH"/>
    <m/>
    <x v="4"/>
    <m/>
    <s v="Repl N2 Backup Cyl &amp; Reg Fittings MOC (100033044)"/>
    <s v="PKG EQ,NITROGEN BOTTLE RACK (AB50.03A481004)"/>
    <s v="Repl N2 Backup Cylinders (0010)"/>
    <s v="AB50"/>
    <d v="2024-04-18T00:00:00"/>
    <m/>
    <m/>
    <s v="AB02"/>
    <m/>
    <x v="0"/>
    <n v="20"/>
    <s v="10063416"/>
    <s v="GAS,COMP;N2,EHP,99.9%,CYL G"/>
    <n v="6"/>
    <n v="0"/>
    <n v="0"/>
    <s v="ETA."/>
    <n v="0"/>
    <x v="3"/>
    <s v="Stock at Base (SP12)"/>
    <s v="AB02"/>
    <s v="5300007835"/>
    <n v="10"/>
    <n v="21"/>
    <m/>
    <m/>
    <n v="0"/>
    <m/>
    <m/>
    <m/>
    <m/>
    <m/>
    <n v="0"/>
    <n v="0"/>
    <s v="CYL"/>
    <m/>
    <m/>
    <m/>
    <m/>
    <s v="N"/>
    <s v="Preparation (05)"/>
    <s v="In Preparation (Order) (0055)"/>
    <s v="0000131525"/>
    <n v="1"/>
    <s v="1"/>
    <s v="30"/>
    <s v="30"/>
    <m/>
    <m/>
    <n v="0"/>
    <m/>
    <m/>
    <m/>
    <m/>
    <s v="WorkPackLink"/>
    <m/>
    <m/>
    <n v="0"/>
    <n v="0"/>
    <d v="2024-06-30T00:00:00"/>
    <n v="0"/>
    <n v="0"/>
    <m/>
    <m/>
    <n v="0"/>
    <n v="0"/>
    <m/>
    <n v="0"/>
    <m/>
    <m/>
    <m/>
    <n v="0"/>
    <n v="0"/>
    <n v="0.5"/>
    <d v="2024-03-21T00:00:00"/>
    <n v="-23"/>
    <n v="5"/>
    <s v="ON TIME"/>
    <s v=""/>
    <s v="On Time"/>
    <d v="1899-12-30T00:00:00"/>
    <s v="Need Purchasing"/>
    <s v="00001315254540010063416000100033044"/>
    <e v="#N/A"/>
    <s v="000013152510063416000100033044"/>
    <d v="1899-12-30T00:00:00"/>
    <e v="#N/A"/>
    <n v="0"/>
  </r>
  <r>
    <x v="0"/>
    <x v="1"/>
    <m/>
    <x v="0"/>
    <x v="0"/>
    <d v="2024-01-10T00:00:00"/>
    <d v="2024-05-09T00:00:00"/>
    <m/>
    <d v="2024-05-09T00:00:00"/>
    <d v="2024-05-10T00:00:00"/>
    <s v="MECH"/>
    <m/>
    <x v="5"/>
    <s v="0030"/>
    <s v="Repl Swivel HPU Bursting Disc &amp; Bladder (100033628)"/>
    <s v="ACC,A098200,HYDR OIL BACK-UP (AB50.04V098000A)"/>
    <s v="Repl Swivel HPU Bursting Disc &amp; Bladder (0020)"/>
    <s v="AB50"/>
    <m/>
    <m/>
    <m/>
    <s v="AB02"/>
    <m/>
    <x v="0"/>
    <n v="20"/>
    <s v="10423729"/>
    <s v="GAS,COMP;N2,IND GDE,EHP 99.5%,G2,MOP16"/>
    <n v="1"/>
    <n v="0"/>
    <n v="0"/>
    <s v="OK. - OLC."/>
    <n v="0"/>
    <x v="4"/>
    <s v="Stock at Remote (SP13)"/>
    <m/>
    <m/>
    <n v="0"/>
    <n v="0"/>
    <m/>
    <m/>
    <n v="0"/>
    <m/>
    <m/>
    <m/>
    <m/>
    <m/>
    <n v="0"/>
    <n v="0"/>
    <s v="SET"/>
    <m/>
    <m/>
    <m/>
    <m/>
    <s v="N"/>
    <s v="Preparation (05)"/>
    <s v="In Preparation (Order) (0055)"/>
    <s v="0000132149"/>
    <n v="3"/>
    <s v="4"/>
    <s v="30"/>
    <s v="30"/>
    <m/>
    <m/>
    <n v="0"/>
    <m/>
    <m/>
    <m/>
    <m/>
    <s v="WorkPackLink"/>
    <m/>
    <m/>
    <n v="0"/>
    <n v="0"/>
    <d v="2024-11-02T00:00:00"/>
    <n v="0"/>
    <n v="0"/>
    <m/>
    <m/>
    <n v="0"/>
    <n v="0"/>
    <m/>
    <n v="0"/>
    <m/>
    <m/>
    <m/>
    <n v="0"/>
    <n v="0"/>
    <n v="0.33333333333333331"/>
    <d v="2024-04-11T00:00:00"/>
    <n v="0"/>
    <n v="0"/>
    <s v="Missing Staging Date"/>
    <s v=""/>
    <s v="On Time"/>
    <d v="1899-12-30T00:00:00"/>
    <s v="Need Purchasing"/>
    <s v="00001321494542110423729000100033628"/>
    <e v="#N/A"/>
    <s v="000013214910423729000100033628"/>
    <s v=""/>
    <s v=""/>
    <n v="1"/>
  </r>
  <r>
    <x v="1"/>
    <x v="2"/>
    <m/>
    <x v="0"/>
    <x v="0"/>
    <d v="2024-02-06T00:00:00"/>
    <d v="2024-04-24T00:00:00"/>
    <d v="2024-03-06T00:00:00"/>
    <d v="2024-04-24T00:00:00"/>
    <d v="2024-04-24T00:00:00"/>
    <s v="INLEC"/>
    <m/>
    <x v="6"/>
    <s v="0010"/>
    <s v="CLASS Replace ODME solenoid - V12 (100033657)"/>
    <s v="PKG EQ,SKID ASSEMBLY (AB50.03A450500)"/>
    <s v="Install Control Solenoid V12 (0020)"/>
    <s v="AB50"/>
    <d v="2024-04-01T00:00:00"/>
    <m/>
    <m/>
    <s v="AB02"/>
    <d v="2024-03-19T00:00:00"/>
    <x v="1"/>
    <n v="5"/>
    <s v="70001416"/>
    <s v="SOLENOID VALVE"/>
    <n v="1"/>
    <n v="0"/>
    <n v="0"/>
    <s v="ETA. - G. - 3 Aprill. - PDC."/>
    <n v="42"/>
    <x v="5"/>
    <s v="Directs (Inventory) (SP14)"/>
    <s v="AB02"/>
    <s v="5300005950"/>
    <n v="10"/>
    <n v="42"/>
    <s v="X"/>
    <s v="1000001698"/>
    <n v="4"/>
    <d v="2024-02-01T00:00:00"/>
    <d v="2024-03-19T00:00:00"/>
    <s v="WARTSILA AUSTRALIA PTY LTD (30000386)"/>
    <s v="4500001633"/>
    <m/>
    <n v="10"/>
    <n v="1"/>
    <s v="EA"/>
    <d v="2024-04-11T00:00:00"/>
    <m/>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s v="ON TIME"/>
    <s v=""/>
    <s v="On Time"/>
    <d v="1899-12-30T00:00:00"/>
    <s v="Need Purchasing"/>
    <s v="00001321894540670001416000100033657"/>
    <e v="#N/A"/>
    <s v="000013218970001416000100033657"/>
    <d v="1899-12-30T00:00:00"/>
    <e v="#N/A"/>
    <n v="0"/>
  </r>
  <r>
    <x v="1"/>
    <x v="0"/>
    <m/>
    <x v="0"/>
    <x v="0"/>
    <d v="2024-01-02T00:00:00"/>
    <d v="2024-04-18T00:00:00"/>
    <d v="2024-04-13T00:00:00"/>
    <d v="2024-04-18T00:00:00"/>
    <d v="2024-04-19T00:00:00"/>
    <s v="MECH"/>
    <m/>
    <x v="7"/>
    <s v="0020"/>
    <s v="FP8 MOC Install EGC2 Motor Bearing Press (100036757)"/>
    <s v="MOTOR,K042210,GAS COMP DRIVER (AB50.05KM042210)"/>
    <s v="Install EGC2 Motor Bearing Pressure Bala (0020)"/>
    <s v="AB50"/>
    <d v="2024-04-18T00:00:00"/>
    <s v="AB01"/>
    <m/>
    <s v="AB02"/>
    <m/>
    <x v="0"/>
    <n v="20"/>
    <s v="10047907"/>
    <s v="CONNECTOR,COMP/M,0.50&quot; X 0.75&quot; NPT,SS"/>
    <n v="2"/>
    <n v="0"/>
    <n v="0"/>
    <s v="ETA. - R."/>
    <n v="0"/>
    <x v="3"/>
    <s v="Stock at Base (SP12)"/>
    <s v="AB02"/>
    <s v="5300001259"/>
    <n v="10"/>
    <n v="21"/>
    <m/>
    <m/>
    <n v="0"/>
    <m/>
    <m/>
    <m/>
    <m/>
    <m/>
    <n v="0"/>
    <n v="0"/>
    <s v="EA"/>
    <m/>
    <m/>
    <m/>
    <m/>
    <s v="N"/>
    <s v="Preparation (05)"/>
    <s v="In Preparation (Order) (0055)"/>
    <s v="0000135291"/>
    <n v="1"/>
    <s v="3"/>
    <s v="30"/>
    <s v="30"/>
    <m/>
    <m/>
    <n v="0"/>
    <m/>
    <m/>
    <m/>
    <m/>
    <s v="WorkPackLink"/>
    <m/>
    <m/>
    <n v="0"/>
    <n v="0"/>
    <d v="2024-06-30T00:00:00"/>
    <n v="0"/>
    <n v="0"/>
    <m/>
    <m/>
    <n v="0"/>
    <n v="0"/>
    <m/>
    <n v="0"/>
    <m/>
    <m/>
    <m/>
    <n v="0"/>
    <n v="0"/>
    <n v="0.2"/>
    <d v="2024-03-21T00:00:00"/>
    <n v="-23"/>
    <n v="5"/>
    <s v="ON TIME"/>
    <s v=""/>
    <s v="On Time"/>
    <d v="1899-12-30T00:00:00"/>
    <s v="Need Purchasing"/>
    <s v="00001352914540010047907000100036757"/>
    <e v="#N/A"/>
    <s v="000013529110047907000100036757"/>
    <d v="1899-12-30T00:00:00"/>
    <e v="#N/A"/>
    <n v="0"/>
  </r>
  <r>
    <x v="1"/>
    <x v="1"/>
    <m/>
    <x v="0"/>
    <x v="0"/>
    <d v="2024-02-22T00:00:00"/>
    <d v="2024-04-29T00:00:00"/>
    <m/>
    <d v="2024-04-28T00:00:00"/>
    <d v="2024-05-02T00:00:00"/>
    <s v="REFURB"/>
    <m/>
    <x v="8"/>
    <s v="0050"/>
    <s v="E/R - Replace Spool HVAC CSW1 CDR-30357 (100037132)"/>
    <s v="PUMP,A/C COOLING,DUTY (AB50.03P753002A)"/>
    <s v="replace spool (0030)"/>
    <s v="AB50"/>
    <m/>
    <s v="AB01"/>
    <m/>
    <s v="AB02"/>
    <m/>
    <x v="0"/>
    <n v="20"/>
    <s v="10058213"/>
    <s v="STUDBOLT;0.750&quot;X100MM,A193 B8M CL2"/>
    <n v="8"/>
    <n v="0"/>
    <n v="18"/>
    <s v="OK. - OLC."/>
    <n v="0"/>
    <x v="4"/>
    <s v="Stock at Remote (SP13)"/>
    <m/>
    <m/>
    <n v="0"/>
    <n v="0"/>
    <m/>
    <m/>
    <n v="0"/>
    <m/>
    <m/>
    <m/>
    <m/>
    <m/>
    <n v="0"/>
    <n v="0"/>
    <s v="EA"/>
    <m/>
    <m/>
    <m/>
    <m/>
    <s v="N"/>
    <s v="Preparation (05)"/>
    <s v="In Preparation (Order) (0055)"/>
    <s v="0000135616"/>
    <n v="5"/>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13000100037132"/>
    <e v="#N/A"/>
    <s v="000013561610058213000100037132"/>
    <s v=""/>
    <s v=""/>
    <n v="1"/>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0"/>
    <x v="0"/>
    <m/>
    <x v="0"/>
    <x v="0"/>
    <d v="2024-01-02T00:00:00"/>
    <d v="2024-05-09T00:00:00"/>
    <d v="2024-05-04T00:00:00"/>
    <d v="2024-05-09T00:00:00"/>
    <d v="2024-05-10T00:00:00"/>
    <s v="MECH"/>
    <m/>
    <x v="0"/>
    <s v="0010"/>
    <s v="CALIBRATE RV ROTABLE (200063469)"/>
    <s v="PSV,PCV750030A,PCV FAIL (AB50.03PSV750061)"/>
    <s v="CERTIFY PSV FROM STOCK (0010)"/>
    <s v="AB50"/>
    <d v="2024-05-09T00:00:00"/>
    <s v="AB01"/>
    <m/>
    <s v="AB02"/>
    <m/>
    <x v="0"/>
    <n v="20"/>
    <s v="10447849"/>
    <s v="GASKET SET;BROADY P106652"/>
    <n v="4"/>
    <n v="7"/>
    <n v="0"/>
    <s v="OK. - PDC."/>
    <n v="0"/>
    <x v="0"/>
    <s v="Stock at Base (SP12)"/>
    <s v="AB02"/>
    <s v="5300003605"/>
    <n v="10"/>
    <n v="21"/>
    <m/>
    <m/>
    <n v="0"/>
    <m/>
    <m/>
    <m/>
    <m/>
    <m/>
    <n v="0"/>
    <n v="0"/>
    <s v="SET"/>
    <m/>
    <m/>
    <m/>
    <m/>
    <s v="N"/>
    <s v="Preparation (05)"/>
    <s v="In Preparation (Order) (0055)"/>
    <s v="0000097778"/>
    <n v="1"/>
    <s v="3"/>
    <s v="30"/>
    <s v="30"/>
    <m/>
    <m/>
    <n v="0"/>
    <m/>
    <m/>
    <m/>
    <m/>
    <s v="WorkPackLink"/>
    <m/>
    <m/>
    <n v="0"/>
    <n v="0"/>
    <d v="2024-07-04T00:00:00"/>
    <n v="0"/>
    <n v="0"/>
    <m/>
    <m/>
    <n v="0"/>
    <n v="0"/>
    <m/>
    <n v="0"/>
    <m/>
    <m/>
    <m/>
    <n v="0"/>
    <n v="0"/>
    <n v="0.33333333333333331"/>
    <d v="2024-04-11T00:00:00"/>
    <n v="-23"/>
    <n v="5"/>
    <s v="ON TIME"/>
    <s v=""/>
    <s v="On Time"/>
    <d v="1899-12-30T00:00:00"/>
    <s v="SOH"/>
    <s v="00000977784542110447849000200063469"/>
    <e v="#N/A"/>
    <s v="000009777810447849000200063469"/>
    <d v="1899-12-30T00:00:00"/>
    <e v="#N/A"/>
    <n v="0"/>
  </r>
  <r>
    <x v="3"/>
    <x v="1"/>
    <m/>
    <x v="0"/>
    <x v="0"/>
    <d v="2024-01-02T00:00:00"/>
    <d v="2024-05-05T00:00:00"/>
    <m/>
    <d v="2024-05-05T00:00:00"/>
    <d v="2024-05-06T00:00:00"/>
    <s v="MECH"/>
    <m/>
    <x v="10"/>
    <s v="0020"/>
    <s v="6M P05 INSP/LUBE OF TURRET SWIVEL UNITS (200083040)"/>
    <s v="TURRET,PRODUCTION SWIVEL 1 (AB50.04V020001)"/>
    <s v="INSPECT &amp; LUBRICATE TURRET SWIVEL (0010)"/>
    <s v="AB50"/>
    <m/>
    <s v="AB01"/>
    <m/>
    <s v="AB02"/>
    <m/>
    <x v="1"/>
    <n v="5"/>
    <s v="10452872"/>
    <s v="OIL,LUB;OMALAS4GX460,20L,SHELL 300011329"/>
    <n v="1"/>
    <n v="1"/>
    <n v="2"/>
    <s v="OK. - OLC."/>
    <n v="0"/>
    <x v="4"/>
    <s v="Stock at Base and Remote (SP11)"/>
    <m/>
    <m/>
    <n v="0"/>
    <n v="0"/>
    <m/>
    <m/>
    <n v="0"/>
    <m/>
    <m/>
    <m/>
    <m/>
    <m/>
    <n v="0"/>
    <n v="0"/>
    <s v="DR"/>
    <m/>
    <m/>
    <m/>
    <m/>
    <s v="N"/>
    <s v="Preparation (05)"/>
    <s v="In Preparation (Order) (0055)"/>
    <s v="0000119827"/>
    <n v="1"/>
    <s v="4"/>
    <s v="30"/>
    <s v="30"/>
    <m/>
    <m/>
    <n v="0"/>
    <m/>
    <m/>
    <m/>
    <m/>
    <s v="WorkPackLink"/>
    <m/>
    <m/>
    <n v="0"/>
    <n v="0"/>
    <d v="2024-05-28T00:00:00"/>
    <n v="0"/>
    <n v="0"/>
    <m/>
    <m/>
    <n v="0"/>
    <n v="0"/>
    <m/>
    <n v="0"/>
    <m/>
    <m/>
    <m/>
    <n v="0"/>
    <n v="0"/>
    <n v="0.33333333333333331"/>
    <d v="2024-04-07T00:00:00"/>
    <n v="0"/>
    <n v="0"/>
    <s v="Missing Staging Date"/>
    <s v=""/>
    <s v="On Time"/>
    <d v="1899-12-30T00:00:00"/>
    <s v="SOH"/>
    <s v="00001198274541710452872000200083040"/>
    <e v="#N/A"/>
    <s v="000011982710452872000200083040"/>
    <s v=""/>
    <s v=""/>
    <n v="1"/>
  </r>
  <r>
    <x v="3"/>
    <x v="0"/>
    <m/>
    <x v="0"/>
    <x v="0"/>
    <d v="2024-01-17T00:00:00"/>
    <d v="2024-04-18T00:00:00"/>
    <d v="2024-02-20T00:00:00"/>
    <d v="2024-04-18T00:00:00"/>
    <d v="2024-04-18T00:00:00"/>
    <s v="MECH"/>
    <m/>
    <x v="11"/>
    <s v="0010"/>
    <s v="Replace TSAIR#3 Oil level gauge (100031824)"/>
    <s v="PKG EQ,AIR COMPRESSOR 3 (AB50.03A470003)"/>
    <s v="Replace TSAIR#3 Oil level gauge (0010)"/>
    <s v="AB50"/>
    <d v="2024-04-18T00:00:00"/>
    <m/>
    <m/>
    <s v="AB01"/>
    <m/>
    <x v="0"/>
    <n v="20"/>
    <s v="10596891"/>
    <s v="GAUGE,LEV;ATCOP 1614918400"/>
    <n v="1"/>
    <n v="1"/>
    <n v="0"/>
    <s v="OK - PDC."/>
    <n v="0"/>
    <x v="2"/>
    <s v="Stock at Base (SP12)"/>
    <s v="AB01"/>
    <s v="5300004912"/>
    <n v="10"/>
    <n v="21"/>
    <m/>
    <m/>
    <n v="0"/>
    <m/>
    <m/>
    <m/>
    <m/>
    <m/>
    <n v="0"/>
    <n v="0"/>
    <s v="EA"/>
    <m/>
    <m/>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s v="ON TIME"/>
    <s v=""/>
    <s v="On Time"/>
    <d v="1899-12-30T00:00:00"/>
    <s v="SOH"/>
    <s v="00001302254540010596891000100031824"/>
    <e v="#N/A"/>
    <s v="000013022510596891000100031824"/>
    <d v="1899-12-30T00:00:00"/>
    <e v="#N/A"/>
    <n v="0"/>
  </r>
  <r>
    <x v="0"/>
    <x v="3"/>
    <m/>
    <x v="0"/>
    <x v="0"/>
    <d v="2024-01-02T00:00:00"/>
    <d v="2024-05-09T00:00:00"/>
    <m/>
    <d v="2024-05-09T00:00:00"/>
    <d v="2024-05-09T00:00:00"/>
    <s v="MECH"/>
    <m/>
    <x v="12"/>
    <s v="0010"/>
    <s v="Replace Hose GT1 Drain Hose (100031885)"/>
    <s v="TURB,GT400001 TURBINE (AB50.05GT400001)"/>
    <s v="GT1 Replace Hose (0010)"/>
    <s v="AB50"/>
    <d v="2024-05-09T00:00:00"/>
    <m/>
    <m/>
    <s v="AB01"/>
    <m/>
    <x v="2"/>
    <n v="30"/>
    <s v="10291291"/>
    <s v="HOSE ASSY;FLEX,1/2&quot;,SOLAR 2567232"/>
    <n v="1"/>
    <n v="0"/>
    <n v="0"/>
    <s v="ETA."/>
    <n v="0"/>
    <x v="4"/>
    <s v="Stock at Base (SP12)"/>
    <m/>
    <m/>
    <n v="0"/>
    <n v="0"/>
    <m/>
    <m/>
    <n v="0"/>
    <m/>
    <m/>
    <m/>
    <m/>
    <m/>
    <n v="0"/>
    <n v="0"/>
    <s v="EA"/>
    <m/>
    <m/>
    <m/>
    <m/>
    <s v="N"/>
    <s v="Preparation (05)"/>
    <s v="In Preparation (Order) (0055)"/>
    <s v="0000130257"/>
    <n v="1"/>
    <s v="2"/>
    <s v="30"/>
    <s v="30"/>
    <m/>
    <m/>
    <n v="0"/>
    <m/>
    <m/>
    <m/>
    <m/>
    <s v="WorkPackLink"/>
    <m/>
    <m/>
    <n v="0"/>
    <n v="0"/>
    <d v="2024-08-27T00:00:00"/>
    <n v="0"/>
    <n v="0"/>
    <m/>
    <m/>
    <n v="0"/>
    <n v="0"/>
    <m/>
    <n v="0"/>
    <m/>
    <m/>
    <m/>
    <n v="0"/>
    <n v="0"/>
    <n v="1"/>
    <d v="2024-04-11T00:00:00"/>
    <n v="0"/>
    <n v="0"/>
    <s v="Missing Staging Date"/>
    <s v=""/>
    <s v="On Time"/>
    <d v="1899-12-30T00:00:00"/>
    <s v="Need Purchasing"/>
    <s v="00001302574542110291291000100031885"/>
    <e v="#N/A"/>
    <s v="000013025710291291000100031885"/>
    <d v="1899-12-30T00:00:00"/>
    <e v="#N/A"/>
    <n v="0"/>
  </r>
  <r>
    <x v="1"/>
    <x v="2"/>
    <m/>
    <x v="0"/>
    <x v="0"/>
    <d v="2024-02-19T00:00:00"/>
    <d v="2024-04-24T00:00:00"/>
    <d v="2024-04-03T00:00:00"/>
    <d v="2024-04-24T00:00:00"/>
    <d v="2024-04-26T00:00:00"/>
    <s v="MECH"/>
    <m/>
    <x v="13"/>
    <s v="0020"/>
    <s v="Invstigate EDG1 Cooling System (100032076)"/>
    <s v="GEN,G400301,GENERATOR (AB50.03G400301)"/>
    <s v="Investigate EDG1 Cooling System/Flush (0005)"/>
    <s v="AB50"/>
    <d v="2024-03-30T00:00:00"/>
    <m/>
    <m/>
    <s v="AB01"/>
    <d v="2024-03-30T00:00:00"/>
    <x v="0"/>
    <n v="20"/>
    <s v="70000589"/>
    <s v="Cooling system flush"/>
    <n v="1"/>
    <n v="0"/>
    <n v="0"/>
    <s v="ETA - 14 Day Local."/>
    <n v="14"/>
    <x v="5"/>
    <s v="Directs (Inventory) (SP14)"/>
    <s v="AB01"/>
    <s v="5300006842"/>
    <n v="20"/>
    <n v="14"/>
    <s v="X"/>
    <s v="1000002945"/>
    <n v="6"/>
    <d v="2024-03-06T00:00:00"/>
    <d v="2024-03-27T00:00:00"/>
    <s v="WESTRAC PTY LTD (30000280)"/>
    <s v="4500003440"/>
    <m/>
    <n v="10"/>
    <n v="1"/>
    <s v="EA"/>
    <d v="2023-02-27T00:00:00"/>
    <m/>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s v="ON TIME"/>
    <s v=""/>
    <s v="On Time"/>
    <d v="1899-12-30T00:00:00"/>
    <s v="Need Purchasing"/>
    <s v="00001305484540670000589000100032076"/>
    <e v="#N/A"/>
    <s v="000013054870000589000100032076"/>
    <d v="1899-12-30T00:00:00"/>
    <e v="#N/A"/>
    <n v="0"/>
  </r>
  <r>
    <x v="1"/>
    <x v="0"/>
    <m/>
    <x v="0"/>
    <x v="0"/>
    <d v="2024-02-19T00:00:00"/>
    <d v="2024-04-24T00:00:00"/>
    <d v="2024-04-03T00:00:00"/>
    <d v="2024-04-24T00:00:00"/>
    <d v="2024-04-26T00:00:00"/>
    <s v="MECH"/>
    <m/>
    <x v="13"/>
    <s v="0010"/>
    <s v="Invstigate EDG1 Cooling System (100032076)"/>
    <s v="GEN,G400301,GENERATOR (AB50.03G400301)"/>
    <s v="Investigate EDG1 Cooling System/Flush (0005)"/>
    <s v="AB50"/>
    <d v="2024-04-24T00:00:00"/>
    <m/>
    <m/>
    <s v="AB01"/>
    <m/>
    <x v="0"/>
    <n v="20"/>
    <s v="10442621"/>
    <s v="COOLANT;208L,CAT 3658397"/>
    <n v="2"/>
    <n v="0"/>
    <n v="0"/>
    <s v="OK - PDC."/>
    <n v="0"/>
    <x v="2"/>
    <s v="Stock at Base (SP12)"/>
    <s v="AB01"/>
    <s v="5300006842"/>
    <n v="10"/>
    <n v="21"/>
    <m/>
    <m/>
    <n v="0"/>
    <m/>
    <m/>
    <m/>
    <m/>
    <m/>
    <n v="0"/>
    <n v="0"/>
    <s v="DR"/>
    <m/>
    <m/>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s v="ON TIME"/>
    <s v=""/>
    <s v="On Time"/>
    <d v="1899-12-30T00:00:00"/>
    <s v="Need Purchasing"/>
    <s v="00001305484540610442621000100032076"/>
    <e v="#N/A"/>
    <s v="000013054810442621000100032076"/>
    <d v="1899-12-30T00:00:00"/>
    <e v="#N/A"/>
    <n v="0"/>
  </r>
  <r>
    <x v="1"/>
    <x v="0"/>
    <m/>
    <x v="0"/>
    <x v="0"/>
    <d v="2024-01-09T00:00:00"/>
    <d v="2024-04-18T00:00:00"/>
    <d v="2024-02-12T00:00:00"/>
    <d v="2024-04-18T00:00:00"/>
    <d v="2024-04-20T00:00:00"/>
    <s v="MECH"/>
    <m/>
    <x v="14"/>
    <s v="0030"/>
    <s v="FP8 Repl FGC Duplex Studs MOC-117600 (100032131)"/>
    <s v="COMPR,K041100,1ST STG (AB50.05K041101)"/>
    <s v="FP8 Repl FGC Duplex Studs MOC-117600 (0010)"/>
    <s v="AB50"/>
    <d v="2024-04-10T00:00:00"/>
    <m/>
    <m/>
    <s v="AB01"/>
    <d v="2024-03-12T00:00:00"/>
    <x v="0"/>
    <n v="20"/>
    <s v="70000048"/>
    <s v="STUDBOLT 3/4&quot;-10UNC x 150mm S32760-S"/>
    <n v="4"/>
    <n v="28"/>
    <n v="0"/>
    <s v="OK. - PDC."/>
    <n v="50"/>
    <x v="7"/>
    <s v="Directs (Inventory) (SP14)"/>
    <s v="AB01"/>
    <s v="5300004683"/>
    <n v="30"/>
    <n v="50"/>
    <s v="X"/>
    <s v="1000000338"/>
    <n v="6"/>
    <d v="2024-01-09T00:00:00"/>
    <d v="2024-03-06T00:00:00"/>
    <s v="TRISTAR AUSTRALIA PTY LTD (30000148)"/>
    <s v="4500000186"/>
    <s v="5000010483_2024_0001"/>
    <n v="30"/>
    <n v="4"/>
    <s v="EA"/>
    <d v="2024-02-28T00:00:00"/>
    <m/>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s v="ON TIME"/>
    <s v=""/>
    <s v="On Time"/>
    <d v="1899-12-30T00:00:00"/>
    <s v="SOH"/>
    <s v="00001306434540070000048000100032131"/>
    <e v="#N/A"/>
    <s v="000013064370000048000100032131"/>
    <d v="1899-12-30T00:00:00"/>
    <e v="#N/A"/>
    <n v="0"/>
  </r>
  <r>
    <x v="1"/>
    <x v="4"/>
    <m/>
    <x v="0"/>
    <x v="0"/>
    <d v="2024-01-09T00:00:00"/>
    <d v="2024-04-18T00:00:00"/>
    <d v="2024-02-15T00:00:00"/>
    <d v="2024-04-18T00:00:00"/>
    <d v="2024-04-20T00:00:00"/>
    <s v="MECH"/>
    <m/>
    <x v="14"/>
    <s v="0010"/>
    <s v="FP8 Repl FGC Duplex Studs MOC-117600 (100032131)"/>
    <s v="COMPR,K041100,1ST STG (AB50.05K041101)"/>
    <s v="FP8 Repl FGC Duplex Studs MOC-117600 (0010)"/>
    <s v="AB50"/>
    <d v="2024-04-01T00:00:00"/>
    <m/>
    <m/>
    <s v="AB01"/>
    <d v="2024-03-09T00:00:00"/>
    <x v="0"/>
    <n v="20"/>
    <s v="70000044"/>
    <s v="STUDBOLT 1/2&quot;-13UNC x 150mm S32760-3"/>
    <n v="56"/>
    <n v="0"/>
    <n v="0"/>
    <s v="ETA - 50 Day - 28 Feb - Tristar - Procurement."/>
    <n v="50"/>
    <x v="8"/>
    <s v="Directs (Inventory) (SP14)"/>
    <s v="AB01"/>
    <s v="5300004683"/>
    <n v="10"/>
    <n v="50"/>
    <s v="X"/>
    <s v="1000000338"/>
    <n v="2"/>
    <d v="2024-01-09T00:00:00"/>
    <d v="2024-03-06T00:00:00"/>
    <s v="TRISTAR AUSTRALIA PTY LTD (30000148)"/>
    <s v="4500000186"/>
    <s v="5000045218_2024_0001"/>
    <n v="10"/>
    <n v="56"/>
    <s v="EA"/>
    <d v="2024-02-28T00:00:00"/>
    <m/>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s v="ON TIME"/>
    <s v=""/>
    <s v="On Time"/>
    <d v="1899-12-30T00:00:00"/>
    <s v="Need Purchasing"/>
    <s v="00001306434540070000044000100032131"/>
    <e v="#N/A"/>
    <s v="000013064370000044000100032131"/>
    <d v="1899-12-30T00:00:00"/>
    <e v="#N/A"/>
    <n v="0"/>
  </r>
  <r>
    <x v="1"/>
    <x v="0"/>
    <m/>
    <x v="0"/>
    <x v="0"/>
    <d v="2024-01-09T00:00:00"/>
    <d v="2024-04-18T00:00:00"/>
    <d v="2024-02-12T00:00:00"/>
    <d v="2024-04-18T00:00:00"/>
    <d v="2024-04-20T00:00:00"/>
    <s v="MECH"/>
    <m/>
    <x v="14"/>
    <s v="0020"/>
    <s v="FP8 Repl FGC Duplex Studs MOC-117600 (100032131)"/>
    <s v="COMPR,K041100,1ST STG (AB50.05K041101)"/>
    <s v="FP8 Repl FGC Duplex Studs MOC-117600 (0010)"/>
    <s v="AB50"/>
    <d v="2024-04-10T00:00:00"/>
    <m/>
    <m/>
    <s v="AB01"/>
    <d v="2024-03-12T00:00:00"/>
    <x v="0"/>
    <n v="20"/>
    <s v="70000047"/>
    <s v="STUDBOLT 5/8&quot;-11UNC x 150mm S32760-S"/>
    <n v="116"/>
    <n v="0"/>
    <n v="0"/>
    <s v="ETA - 50 Day - 28 Feb - Tristar - Procurement."/>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m/>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s v="ON TIME"/>
    <s v=""/>
    <s v="On Time"/>
    <d v="1899-12-30T00:00:00"/>
    <s v="Need Purchasing"/>
    <s v="00001306434540070000047000100032131"/>
    <e v="#N/A"/>
    <s v="000013064370000047000100032131"/>
    <d v="1899-12-30T00:00:00"/>
    <e v="#N/A"/>
    <n v="0"/>
  </r>
  <r>
    <x v="1"/>
    <x v="0"/>
    <m/>
    <x v="0"/>
    <x v="0"/>
    <d v="2024-01-09T00:00:00"/>
    <d v="2024-04-18T00:00:00"/>
    <d v="2024-02-12T00:00:00"/>
    <d v="2024-04-18T00:00:00"/>
    <d v="2024-04-19T00:00:00"/>
    <s v="MECH"/>
    <m/>
    <x v="15"/>
    <s v="0020"/>
    <s v="FP8 Repl EGC2 Duplex Studs MOC-117600 (100032133)"/>
    <s v="COMPR,K042210,2ND STG (AB50.05K042212)"/>
    <s v="FP8 Repl EGC2 Duplex Studs MOC-117600 (0010)"/>
    <s v="AB50"/>
    <d v="2024-04-10T00:00:00"/>
    <m/>
    <m/>
    <s v="AB01"/>
    <d v="2024-03-12T00:00:00"/>
    <x v="0"/>
    <n v="20"/>
    <s v="70000047"/>
    <s v="STUDBOLT 5/8&quot;-11UNC x 150mm S32760-S"/>
    <n v="4"/>
    <n v="0"/>
    <n v="0"/>
    <s v="ETA."/>
    <n v="50"/>
    <x v="7"/>
    <s v="Directs (Inventory) (SP14)"/>
    <s v="AB01"/>
    <s v="5300004684"/>
    <n v="20"/>
    <n v="50"/>
    <s v="X"/>
    <s v="1000000339"/>
    <n v="3"/>
    <d v="2024-01-09T00:00:00"/>
    <d v="2024-03-06T00:00:00"/>
    <s v="TRISTAR AUSTRALIA PTY LTD (30000148)"/>
    <s v="4500000186"/>
    <s v="5000045574_2024_0001"/>
    <n v="60"/>
    <n v="4"/>
    <s v="EA"/>
    <d v="2024-02-28T00:00:00"/>
    <m/>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s v="ON TIME"/>
    <s v=""/>
    <s v="On Time"/>
    <d v="1899-12-30T00:00:00"/>
    <s v="Need Purchasing"/>
    <s v="00001306454540070000047000100032133"/>
    <e v="#N/A"/>
    <s v="000013064570000047000100032133"/>
    <d v="1899-12-30T00:00:00"/>
    <e v="#N/A"/>
    <n v="0"/>
  </r>
  <r>
    <x v="1"/>
    <x v="4"/>
    <m/>
    <x v="0"/>
    <x v="0"/>
    <d v="2024-01-09T00:00:00"/>
    <d v="2024-04-18T00:00:00"/>
    <d v="2024-02-15T00:00:00"/>
    <d v="2024-04-18T00:00:00"/>
    <d v="2024-04-19T00:00:00"/>
    <s v="MECH"/>
    <m/>
    <x v="15"/>
    <s v="0010"/>
    <s v="FP8 Repl EGC2 Duplex Studs MOC-117600 (100032133)"/>
    <s v="COMPR,K042210,2ND STG (AB50.05K042212)"/>
    <s v="FP8 Repl EGC2 Duplex Studs MOC-117600 (0010)"/>
    <s v="AB50"/>
    <d v="2024-04-01T00:00:00"/>
    <m/>
    <m/>
    <s v="AB01"/>
    <d v="2024-03-09T00:00:00"/>
    <x v="0"/>
    <n v="20"/>
    <s v="70000044"/>
    <s v="STUDBOLT 1/2&quot;-13UNC x 150mm S32760-3"/>
    <n v="56"/>
    <n v="0"/>
    <n v="0"/>
    <s v="ETA."/>
    <n v="50"/>
    <x v="8"/>
    <s v="Directs (Inventory) (SP14)"/>
    <s v="AB01"/>
    <s v="5300004684"/>
    <n v="10"/>
    <n v="50"/>
    <s v="X"/>
    <s v="1000000339"/>
    <n v="2"/>
    <d v="2024-01-09T00:00:00"/>
    <d v="2024-03-06T00:00:00"/>
    <s v="TRISTAR AUSTRALIA PTY LTD (30000148)"/>
    <s v="4500000186"/>
    <s v="5000045222_2024_0001"/>
    <n v="40"/>
    <n v="56"/>
    <s v="EA"/>
    <d v="2024-02-28T00:00:00"/>
    <m/>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s v="ON TIME"/>
    <s v=""/>
    <s v="On Time"/>
    <d v="1899-12-30T00:00:00"/>
    <s v="Need Purchasing"/>
    <s v="00001306454540070000044000100032133"/>
    <e v="#N/A"/>
    <s v="000013064570000044000100032133"/>
    <d v="1899-12-30T00:00:00"/>
    <e v="#N/A"/>
    <n v="0"/>
  </r>
  <r>
    <x v="1"/>
    <x v="0"/>
    <m/>
    <x v="0"/>
    <x v="0"/>
    <d v="2024-01-09T00:00:00"/>
    <d v="2024-04-18T00:00:00"/>
    <d v="2024-02-12T00:00:00"/>
    <d v="2024-04-18T00:00:00"/>
    <d v="2024-04-19T00:00:00"/>
    <s v="MECH"/>
    <m/>
    <x v="15"/>
    <s v="0040"/>
    <s v="FP8 Repl EGC2 Duplex Studs MOC-117600 (100032133)"/>
    <s v="COMPR,K042210,2ND STG (AB50.05K042212)"/>
    <s v="FP8 Repl EGC2 Duplex Studs MOC-117600 (0010)"/>
    <s v="AB50"/>
    <d v="2024-04-10T00:00:00"/>
    <m/>
    <m/>
    <s v="AB01"/>
    <d v="2024-03-12T00:00:00"/>
    <x v="0"/>
    <n v="20"/>
    <s v="70000049"/>
    <s v="STUDBOLT 7/8&quot;-9UNC x 150mm S32760-S"/>
    <n v="12"/>
    <n v="32"/>
    <n v="0"/>
    <s v="ETA."/>
    <n v="50"/>
    <x v="7"/>
    <s v="Directs (Inventory) (SP14)"/>
    <s v="AB01"/>
    <s v="5300004684"/>
    <n v="40"/>
    <n v="50"/>
    <s v="X"/>
    <s v="1000000339"/>
    <n v="6"/>
    <d v="2024-01-09T00:00:00"/>
    <d v="2024-03-06T00:00:00"/>
    <s v="TRISTAR AUSTRALIA PTY LTD (30000148)"/>
    <s v="4500000186"/>
    <s v="5000010485_2024_0001"/>
    <n v="80"/>
    <n v="12"/>
    <s v="EA"/>
    <d v="2024-02-28T00:00:00"/>
    <m/>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s v="ON TIME"/>
    <s v=""/>
    <s v="On Time"/>
    <d v="1899-12-30T00:00:00"/>
    <s v="SOH"/>
    <s v="00001306454540070000049000100032133"/>
    <e v="#N/A"/>
    <s v="000013064570000049000100032133"/>
    <d v="1899-12-30T00:00:00"/>
    <e v="#N/A"/>
    <n v="0"/>
  </r>
  <r>
    <x v="1"/>
    <x v="0"/>
    <m/>
    <x v="0"/>
    <x v="0"/>
    <d v="2024-01-09T00:00:00"/>
    <d v="2024-04-18T00:00:00"/>
    <d v="2024-02-12T00:00:00"/>
    <d v="2024-04-18T00:00:00"/>
    <d v="2024-04-19T00:00:00"/>
    <s v="MECH"/>
    <m/>
    <x v="15"/>
    <s v="0050"/>
    <s v="FP8 Repl EGC2 Duplex Studs MOC-117600 (100032133)"/>
    <s v="COMPR,K042210,2ND STG (AB50.05K042212)"/>
    <s v="FP8 Repl EGC2 Duplex Studs MOC-117600 (0010)"/>
    <s v="AB50"/>
    <d v="2024-04-10T00:00:00"/>
    <m/>
    <m/>
    <s v="AB01"/>
    <d v="2024-03-12T00:00:00"/>
    <x v="0"/>
    <n v="20"/>
    <s v="70000100"/>
    <s v="STUDBOLT 1&quot;-8UN x 150mm S32760-S"/>
    <n v="28"/>
    <n v="0"/>
    <n v="0"/>
    <s v="ETA."/>
    <n v="50"/>
    <x v="7"/>
    <s v="Directs (Inventory) (SP14)"/>
    <s v="AB01"/>
    <s v="5300004684"/>
    <n v="50"/>
    <n v="50"/>
    <s v="X"/>
    <s v="1000000339"/>
    <n v="8"/>
    <d v="2024-01-09T00:00:00"/>
    <d v="2024-03-06T00:00:00"/>
    <s v="TRISTAR AUSTRALIA PTY LTD (30000148)"/>
    <s v="4500000186"/>
    <s v="5000045485_2024_0001/5000045167_2024_0001"/>
    <n v="90"/>
    <n v="28"/>
    <s v="EA"/>
    <d v="2024-02-28T00:00:00"/>
    <m/>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s v="ON TIME"/>
    <s v=""/>
    <s v="On Time"/>
    <d v="1899-12-30T00:00:00"/>
    <s v="Need Purchasing"/>
    <s v="00001306454540070000100000100032133"/>
    <e v="#N/A"/>
    <s v="000013064570000100000100032133"/>
    <d v="1899-12-30T00:00:00"/>
    <e v="#N/A"/>
    <n v="0"/>
  </r>
  <r>
    <x v="1"/>
    <x v="0"/>
    <m/>
    <x v="0"/>
    <x v="0"/>
    <d v="2024-01-09T00:00:00"/>
    <d v="2024-04-18T00:00:00"/>
    <d v="2024-02-12T00:00:00"/>
    <d v="2024-04-18T00:00:00"/>
    <d v="2024-04-19T00:00:00"/>
    <s v="MECH"/>
    <m/>
    <x v="15"/>
    <s v="0030"/>
    <s v="FP8 Repl EGC2 Duplex Studs MOC-117600 (100032133)"/>
    <s v="COMPR,K042210,2ND STG (AB50.05K042212)"/>
    <s v="FP8 Repl EGC2 Duplex Studs MOC-117600 (0010)"/>
    <s v="AB50"/>
    <d v="2024-04-10T00:00:00"/>
    <m/>
    <m/>
    <s v="AB01"/>
    <d v="2024-03-12T00:00:00"/>
    <x v="0"/>
    <n v="20"/>
    <s v="70000048"/>
    <s v="STUDBOLT 3/4&quot;-10UNC x 150mm S32760-S"/>
    <n v="16"/>
    <n v="28"/>
    <n v="0"/>
    <s v="ETA."/>
    <n v="50"/>
    <x v="7"/>
    <s v="Directs (Inventory) (SP14)"/>
    <s v="AB01"/>
    <s v="5300004684"/>
    <n v="30"/>
    <n v="50"/>
    <s v="X"/>
    <s v="1000000339"/>
    <n v="4"/>
    <d v="2024-01-09T00:00:00"/>
    <d v="2024-03-06T00:00:00"/>
    <s v="TRISTAR AUSTRALIA PTY LTD (30000148)"/>
    <s v="4500000186"/>
    <s v="5000010484_2024_0001"/>
    <n v="70"/>
    <n v="16"/>
    <s v="EA"/>
    <d v="2024-02-28T00:00:00"/>
    <m/>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s v="ON TIME"/>
    <s v=""/>
    <s v="On Time"/>
    <d v="1899-12-30T00:00:00"/>
    <s v="SOH"/>
    <s v="00001306454540070000048000100032133"/>
    <e v="#N/A"/>
    <s v="000013064570000048000100032133"/>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2T00:00:00"/>
    <d v="2024-05-09T00:00:00"/>
    <d v="2024-05-10T00:00:00"/>
    <s v="MECH"/>
    <m/>
    <x v="16"/>
    <s v="0030"/>
    <s v="FP8 Repl LGC1 Duplex Studs MOC-117600 (100032134)"/>
    <s v="COMPR,A043300,GAS COMPRESSOR (AB50.05K043300)"/>
    <s v="FP8 Repl LGC1 Duplex Studs MOC-117600 (0010)"/>
    <s v="AB50"/>
    <d v="2024-04-10T00:00:00"/>
    <m/>
    <m/>
    <s v="AB01"/>
    <d v="2024-03-12T00:00:00"/>
    <x v="0"/>
    <n v="20"/>
    <s v="70000048"/>
    <s v="STUDBOLT 3/4&quot;-10UNC x 150mm S32760-S"/>
    <n v="8"/>
    <n v="28"/>
    <n v="0"/>
    <s v="ETA."/>
    <n v="50"/>
    <x v="7"/>
    <s v="Directs (Inventory) (SP14)"/>
    <s v="AB01"/>
    <s v="5300004685"/>
    <n v="30"/>
    <n v="50"/>
    <s v="X"/>
    <s v="1000000410"/>
    <n v="3"/>
    <d v="2024-01-09T00:00:00"/>
    <d v="2024-03-06T00:00:00"/>
    <s v="TRISTAR AUSTRALIA PTY LTD (30000148)"/>
    <s v="4500000186"/>
    <s v="5000010428_2024_0001"/>
    <n v="120"/>
    <n v="8"/>
    <s v="EA"/>
    <d v="2024-02-28T00:00:00"/>
    <m/>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s v="ON TIME"/>
    <s v=""/>
    <s v="On Time"/>
    <d v="1899-12-30T00:00:00"/>
    <s v="SOH"/>
    <s v="00001306464542170000048000100032134"/>
    <e v="#N/A"/>
    <s v="000013064670000048000100032134"/>
    <d v="1899-12-30T00:00:00"/>
    <e v="#N/A"/>
    <n v="0"/>
  </r>
  <r>
    <x v="0"/>
    <x v="2"/>
    <m/>
    <x v="0"/>
    <x v="0"/>
    <d v="2024-01-09T00:00:00"/>
    <d v="2024-05-09T00:00:00"/>
    <d v="2024-02-12T00:00:00"/>
    <d v="2024-05-09T00:00:00"/>
    <d v="2024-05-10T00:00:00"/>
    <s v="MECH"/>
    <m/>
    <x v="16"/>
    <s v="0020"/>
    <s v="FP8 Repl LGC1 Duplex Studs MOC-117600 (100032134)"/>
    <s v="COMPR,A043300,GAS COMPRESSOR (AB50.05K043300)"/>
    <s v="FP8 Repl LGC1 Duplex Studs MOC-117600 (0010)"/>
    <s v="AB50"/>
    <d v="2024-04-10T00:00:00"/>
    <m/>
    <m/>
    <s v="AB01"/>
    <d v="2024-03-12T00:00:00"/>
    <x v="0"/>
    <n v="20"/>
    <s v="70000047"/>
    <s v="STUDBOLT 5/8&quot;-11UNC x 150mm S32760-S"/>
    <n v="8"/>
    <n v="0"/>
    <n v="0"/>
    <s v="ETA."/>
    <n v="50"/>
    <x v="7"/>
    <s v="Directs (Inventory) (SP14)"/>
    <s v="AB01"/>
    <s v="5300004685"/>
    <n v="20"/>
    <n v="50"/>
    <s v="X"/>
    <s v="1000000410"/>
    <n v="2"/>
    <d v="2024-01-09T00:00:00"/>
    <d v="2024-03-06T00:00:00"/>
    <s v="TRISTAR AUSTRALIA PTY LTD (30000148)"/>
    <s v="4500000186"/>
    <s v="5000045252_2024_0001"/>
    <n v="110"/>
    <n v="8"/>
    <s v="EA"/>
    <d v="2024-02-28T00:00:00"/>
    <m/>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s v="ON TIME"/>
    <s v=""/>
    <s v="On Time"/>
    <d v="1899-12-30T00:00:00"/>
    <s v="Need Purchasing"/>
    <s v="00001306464542170000047000100032134"/>
    <e v="#N/A"/>
    <s v="000013064670000047000100032134"/>
    <d v="1899-12-30T00:00:00"/>
    <e v="#N/A"/>
    <n v="0"/>
  </r>
  <r>
    <x v="1"/>
    <x v="0"/>
    <m/>
    <x v="0"/>
    <x v="0"/>
    <d v="2024-02-09T00:00:00"/>
    <d v="2024-05-01T00:00:00"/>
    <d v="2024-04-23T00:00:00"/>
    <d v="2024-05-01T00:00:00"/>
    <d v="2024-05-02T00:00:00"/>
    <s v="INLEC"/>
    <m/>
    <x v="17"/>
    <s v="0030"/>
    <s v="CLASS 4PCOT Install New Earth Bosses (100032477)"/>
    <s v="TANK,CRUDE OIL STORAGE,NO 4 PORT (AB50.COT4-PS)"/>
    <s v="4PCOT Install New Earth Bosses &amp; Cable (0010)"/>
    <s v="AB50"/>
    <d v="2024-04-29T00:00:00"/>
    <m/>
    <m/>
    <s v="AB01"/>
    <d v="2024-04-21T00:00:00"/>
    <x v="1"/>
    <n v="5"/>
    <s v="70001522"/>
    <s v="Cable, Green/ Yellow 10mm2. 1kV"/>
    <n v="1"/>
    <n v="1"/>
    <n v="0"/>
    <s v="OK. - PDC."/>
    <n v="14"/>
    <x v="7"/>
    <s v="Directs (Inventory) (SP14)"/>
    <s v="AB01"/>
    <s v="5300006318"/>
    <n v="30"/>
    <n v="14"/>
    <s v="X"/>
    <s v="1000002281"/>
    <n v="4"/>
    <d v="2024-03-26T00:00:00"/>
    <d v="2024-04-18T00:00:00"/>
    <s v="MACLEAN INTERNATIONAL GROUP AUSTRAL PTY LTD (30002422)"/>
    <s v="4500002429"/>
    <s v="5000025167_2024_0001"/>
    <n v="10"/>
    <n v="1"/>
    <s v="EA"/>
    <d v="2024-02-25T00:00:00"/>
    <m/>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s v="ON TIME"/>
    <s v=""/>
    <s v="On Time"/>
    <d v="1899-12-30T00:00:00"/>
    <s v="SOH"/>
    <s v="00001310214541370001522000100032477"/>
    <e v="#N/A"/>
    <s v="000013102170001522000100032477"/>
    <d v="1899-12-30T00:00:00"/>
    <e v="#N/A"/>
    <n v="0"/>
  </r>
  <r>
    <x v="1"/>
    <x v="0"/>
    <m/>
    <x v="0"/>
    <x v="0"/>
    <d v="2024-02-09T00:00:00"/>
    <d v="2024-05-01T00:00:00"/>
    <d v="2024-04-23T00:00:00"/>
    <d v="2024-05-01T00:00:00"/>
    <d v="2024-05-02T00:00:00"/>
    <s v="INLEC"/>
    <m/>
    <x v="17"/>
    <s v="0020"/>
    <s v="CLASS 4PCOT Install New Earth Bosses (100032477)"/>
    <s v="TANK,CRUDE OIL STORAGE,NO 4 PORT (AB50.COT4-PS)"/>
    <s v="4PCOT Install New Earth Bosses &amp; Cable (0010)"/>
    <s v="AB50"/>
    <d v="2024-05-09T00:00:00"/>
    <m/>
    <m/>
    <s v="AB01"/>
    <m/>
    <x v="1"/>
    <n v="5"/>
    <s v="10583038"/>
    <s v="BIT,DRILL;STEPPED,TSBT5.574S,HILTI"/>
    <n v="3"/>
    <n v="0"/>
    <n v="0"/>
    <s v="ETA."/>
    <n v="0"/>
    <x v="9"/>
    <s v="Stock at Base (SP12)"/>
    <s v="AB01"/>
    <s v="5300006318"/>
    <n v="20"/>
    <n v="21"/>
    <m/>
    <m/>
    <n v="0"/>
    <m/>
    <m/>
    <m/>
    <m/>
    <m/>
    <n v="0"/>
    <n v="0"/>
    <s v="EA"/>
    <m/>
    <m/>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s v="ON TIME"/>
    <s v=""/>
    <s v="On Time"/>
    <d v="1899-12-30T00:00:00"/>
    <s v="Need Purchasing"/>
    <s v="00001310214541310583038000100032477"/>
    <e v="#N/A"/>
    <s v="000013102110583038000100032477"/>
    <d v="1899-12-30T00:00:00"/>
    <e v="#N/A"/>
    <n v="0"/>
  </r>
  <r>
    <x v="1"/>
    <x v="0"/>
    <m/>
    <x v="0"/>
    <x v="0"/>
    <d v="2024-02-09T00:00:00"/>
    <d v="2024-05-01T00:00:00"/>
    <d v="2024-04-23T00:00:00"/>
    <d v="2024-05-01T00:00:00"/>
    <d v="2024-05-02T00:00:00"/>
    <s v="INLEC"/>
    <m/>
    <x v="17"/>
    <s v="0040"/>
    <s v="CLASS 4PCOT Install New Earth Bosses (100032477)"/>
    <s v="TANK,CRUDE OIL STORAGE,NO 4 PORT (AB50.COT4-PS)"/>
    <s v="4PCOT Install New Earth Bosses &amp; Cable (0010)"/>
    <s v="AB50"/>
    <d v="2024-04-29T00:00:00"/>
    <m/>
    <m/>
    <s v="AB01"/>
    <d v="2024-04-21T00:00:00"/>
    <x v="1"/>
    <n v="5"/>
    <s v="70001523"/>
    <s v="Crimp Lug Copper 10mm2, 10mm Stud"/>
    <n v="1"/>
    <n v="1"/>
    <n v="0"/>
    <s v="OK. - PDC."/>
    <n v="7"/>
    <x v="7"/>
    <s v="Directs (Inventory) (SP14)"/>
    <s v="AB01"/>
    <s v="5300006318"/>
    <n v="40"/>
    <n v="7"/>
    <s v="X"/>
    <s v="1000002281"/>
    <n v="6"/>
    <d v="2024-04-04T00:00:00"/>
    <d v="2024-04-18T00:00:00"/>
    <s v="MACLEAN INTERNATIONAL GROUP AUSTRAL PTY LTD (30002422)"/>
    <s v="4500002553"/>
    <s v="5000021181_2024_0001"/>
    <n v="10"/>
    <n v="1"/>
    <s v="BOX"/>
    <d v="2024-02-19T00:00:00"/>
    <m/>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s v="ON TIME"/>
    <s v=""/>
    <s v="On Time"/>
    <d v="1899-12-30T00:00:00"/>
    <s v="SOH"/>
    <s v="00001310214541370001523000100032477"/>
    <e v="#N/A"/>
    <s v="000013102170001523000100032477"/>
    <d v="1899-12-30T00:00:00"/>
    <e v="#N/A"/>
    <n v="0"/>
  </r>
  <r>
    <x v="1"/>
    <x v="0"/>
    <m/>
    <x v="0"/>
    <x v="0"/>
    <d v="2024-02-09T00:00:00"/>
    <d v="2024-05-01T00:00:00"/>
    <d v="2024-04-23T00:00:00"/>
    <d v="2024-05-01T00:00:00"/>
    <d v="2024-05-02T00:00:00"/>
    <s v="INLEC"/>
    <m/>
    <x v="17"/>
    <s v="0010"/>
    <s v="CLASS 4PCOT Install New Earth Bosses (100032477)"/>
    <s v="TANK,CRUDE OIL STORAGE,NO 4 PORT (AB50.COT4-PS)"/>
    <s v="4PCOT Install New Earth Bosses &amp; Cable (0010)"/>
    <s v="AB50"/>
    <d v="2024-05-09T00:00:00"/>
    <m/>
    <m/>
    <s v="AB01"/>
    <m/>
    <x v="1"/>
    <n v="5"/>
    <s v="10583039"/>
    <s v="STUD;THD,ELEC,M10,SDSS,HILTI"/>
    <n v="100"/>
    <n v="0"/>
    <n v="0"/>
    <s v="ETA."/>
    <n v="0"/>
    <x v="9"/>
    <s v="Stock at Base (SP12)"/>
    <s v="AB01"/>
    <s v="5300006318"/>
    <n v="10"/>
    <n v="21"/>
    <m/>
    <m/>
    <n v="0"/>
    <m/>
    <m/>
    <m/>
    <m/>
    <m/>
    <n v="0"/>
    <n v="0"/>
    <s v="EA"/>
    <m/>
    <m/>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s v="ON TIME"/>
    <s v=""/>
    <s v="On Time"/>
    <d v="1899-12-30T00:00:00"/>
    <s v="Need Purchasing"/>
    <s v="00001310214541310583039000100032477"/>
    <e v="#N/A"/>
    <s v="000013102110583039000100032477"/>
    <d v="1899-12-30T00:00:00"/>
    <e v="#N/A"/>
    <n v="0"/>
  </r>
  <r>
    <x v="2"/>
    <x v="1"/>
    <m/>
    <x v="0"/>
    <x v="0"/>
    <d v="2024-02-09T00:00:00"/>
    <d v="2024-03-29T00:00:00"/>
    <m/>
    <d v="2024-03-29T00:00:00"/>
    <d v="2024-03-29T00:00:00"/>
    <s v="PAINT"/>
    <m/>
    <x v="18"/>
    <s v="0010"/>
    <s v="072 - Apply Cladding Sealant TEG Reboilr (100032520)"/>
    <s v="VE,A130010,GLYCOL REBOILER (AB50.05V130003)"/>
    <s v="FAF - Apply Cladding Sealant TEG Reboilr (0010)"/>
    <s v="AB50"/>
    <m/>
    <m/>
    <m/>
    <s v="AB01"/>
    <m/>
    <x v="2"/>
    <n v="30"/>
    <s v="10149809"/>
    <s v="SEALANT,736 RED,HEAT RES,CART,300ML"/>
    <n v="4"/>
    <n v="5"/>
    <n v="0"/>
    <s v="OK. - PDC."/>
    <n v="0"/>
    <x v="4"/>
    <s v="Stock at Remote (SP13)"/>
    <m/>
    <m/>
    <n v="0"/>
    <n v="0"/>
    <m/>
    <m/>
    <n v="0"/>
    <m/>
    <m/>
    <m/>
    <m/>
    <m/>
    <n v="0"/>
    <n v="0"/>
    <s v="CQ"/>
    <m/>
    <m/>
    <m/>
    <m/>
    <s v="N"/>
    <s v="Execution (07)"/>
    <s v="Ready for Execution (Order) (0065)"/>
    <s v="0000131024"/>
    <n v="1"/>
    <s v="4"/>
    <s v="30"/>
    <s v="30"/>
    <m/>
    <m/>
    <n v="0"/>
    <m/>
    <m/>
    <m/>
    <m/>
    <s v="WorkPackLink"/>
    <m/>
    <m/>
    <n v="0"/>
    <n v="0"/>
    <d v="2024-12-31T00:00:00"/>
    <n v="0"/>
    <n v="0"/>
    <m/>
    <m/>
    <n v="0"/>
    <n v="0"/>
    <m/>
    <n v="0"/>
    <m/>
    <m/>
    <m/>
    <n v="0"/>
    <n v="0"/>
    <n v="1"/>
    <d v="2024-03-01T00:00:00"/>
    <n v="0"/>
    <n v="0"/>
    <s v="Missing Staging Date"/>
    <s v=""/>
    <s v="On Time"/>
    <d v="1899-12-30T00:00:00"/>
    <s v="SOH"/>
    <s v="00001310244538010149809000100032520"/>
    <e v="#N/A"/>
    <s v="000013102410149809000100032520"/>
    <s v=""/>
    <s v=""/>
    <n v="1"/>
  </r>
  <r>
    <x v="1"/>
    <x v="0"/>
    <m/>
    <x v="0"/>
    <x v="0"/>
    <d v="2024-01-10T00:00:00"/>
    <d v="2024-04-18T00:00:00"/>
    <d v="2024-04-03T00:00:00"/>
    <d v="2024-04-18T00:00:00"/>
    <d v="2024-04-18T00:00:00"/>
    <s v="INLEC"/>
    <m/>
    <x v="19"/>
    <s v="0010"/>
    <s v="Repl TEG Transmitter 05LT130112 (100032535)"/>
    <s v="TX,LIC130112,LEVEL (AB50.05LT130112)"/>
    <s v="05LC130112 in Man. Isolate &amp; Disconnect (0010)"/>
    <s v="AB50"/>
    <d v="2024-04-18T00:00:00"/>
    <m/>
    <m/>
    <s v="AB01"/>
    <m/>
    <x v="0"/>
    <n v="20"/>
    <s v="10453776"/>
    <s v="TX,DP:EMERSON 3051CD2A22A1KS2M5I7D4P1Q4+"/>
    <n v="1"/>
    <n v="1"/>
    <n v="0"/>
    <s v="OK - PDC."/>
    <n v="0"/>
    <x v="10"/>
    <s v="Stock at Base (SP12)"/>
    <s v="AB01"/>
    <s v="5300004722"/>
    <n v="10"/>
    <n v="21"/>
    <m/>
    <m/>
    <n v="0"/>
    <m/>
    <m/>
    <m/>
    <m/>
    <m/>
    <n v="0"/>
    <n v="0"/>
    <s v="EA"/>
    <m/>
    <m/>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s v="ON TIME"/>
    <s v=""/>
    <s v="On Time"/>
    <d v="1899-12-30T00:00:00"/>
    <s v="SOH"/>
    <s v="00001310394540010453776000100032535"/>
    <e v="#N/A"/>
    <s v="000013103910453776000100032535"/>
    <d v="1899-12-30T00:00:00"/>
    <e v="#N/A"/>
    <n v="0"/>
  </r>
  <r>
    <x v="3"/>
    <x v="0"/>
    <m/>
    <x v="0"/>
    <x v="0"/>
    <d v="2024-02-09T00:00:00"/>
    <d v="2024-04-18T00:00:00"/>
    <d v="2024-04-23T00:00:00"/>
    <d v="2024-04-18T00:00:00"/>
    <d v="2024-04-18T00:00:00"/>
    <s v="HVAC"/>
    <m/>
    <x v="20"/>
    <s v="0010"/>
    <s v="Replace HP Switch LER HVAC-A (100032702)"/>
    <s v="ACOND,HAH680001,REFRIGERANT UNIT NO 1 (AB50.05HP680001)"/>
    <s v="Remove and install Switch &amp; Ex Insp (0020)"/>
    <s v="AB50"/>
    <d v="2024-05-12T00:00:00"/>
    <m/>
    <m/>
    <s v="AB01"/>
    <d v="2024-04-21T00:00:00"/>
    <x v="0"/>
    <n v="20"/>
    <s v="70001686"/>
    <s v="Mechanical Pressure Switch RP2"/>
    <n v="1"/>
    <n v="0"/>
    <n v="1"/>
    <s v="OK."/>
    <n v="63"/>
    <x v="11"/>
    <s v="Directs (Inventory) (SP14)"/>
    <s v="AB01"/>
    <s v="5300005951"/>
    <n v="10"/>
    <n v="63"/>
    <s v="X"/>
    <s v="1000001705"/>
    <n v="2"/>
    <d v="2024-02-08T00:00:00"/>
    <d v="2024-04-18T00:00:00"/>
    <s v="MOORE INDUSTRIES PACIFIC INC (30001975)"/>
    <s v="4500001634"/>
    <s v="5000033021_2024_0001"/>
    <n v="10"/>
    <n v="1"/>
    <s v="EA"/>
    <d v="2024-04-02T00:00:00"/>
    <m/>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s v="Delayed"/>
    <s v=""/>
    <s v="On Time"/>
    <d v="1899-12-30T00:00:00"/>
    <s v="Need Purchasing"/>
    <s v="00001312034540070001686000100032702"/>
    <e v="#N/A"/>
    <s v="000013120370001686000100032702"/>
    <d v="1899-12-30T00:00:00"/>
    <e v="#N/A"/>
    <n v="0"/>
  </r>
  <r>
    <x v="0"/>
    <x v="0"/>
    <m/>
    <x v="0"/>
    <x v="0"/>
    <d v="2024-03-27T00:00:00"/>
    <d v="2024-05-09T00:00:00"/>
    <d v="2024-04-23T00:00:00"/>
    <d v="2024-05-09T00:00:00"/>
    <d v="2024-05-10T00:00:00"/>
    <s v="MECH"/>
    <m/>
    <x v="21"/>
    <s v="0060"/>
    <s v="Replace Vlv FG Scrub Vessel MV441022 (100032996)"/>
    <s v="VALVE,LG441113,MAN DRAIN (AB50.05MV441022)"/>
    <s v="Isolate 05MV441022 (0010)"/>
    <s v="AB50"/>
    <d v="2024-05-09T00:00:00"/>
    <m/>
    <m/>
    <s v="AB01"/>
    <m/>
    <x v="2"/>
    <n v="30"/>
    <s v="10227240"/>
    <s v="VALVE,BALL;20MM,CL300,RF,CS,C3B1F"/>
    <n v="1"/>
    <n v="0"/>
    <n v="0"/>
    <s v="ETA - ISSUE."/>
    <n v="0"/>
    <x v="0"/>
    <s v="Stock at Base (SP12)"/>
    <s v="AB01"/>
    <s v="5300008461"/>
    <n v="20"/>
    <n v="21"/>
    <m/>
    <m/>
    <n v="0"/>
    <m/>
    <m/>
    <m/>
    <m/>
    <m/>
    <n v="0"/>
    <n v="0"/>
    <s v="EA"/>
    <m/>
    <m/>
    <m/>
    <m/>
    <s v="N"/>
    <s v="Preparation (05)"/>
    <s v="In Preparation (Order) (0055)"/>
    <s v="0000131610"/>
    <n v="6"/>
    <s v="1"/>
    <s v="30"/>
    <s v="30"/>
    <m/>
    <m/>
    <n v="0"/>
    <m/>
    <m/>
    <m/>
    <m/>
    <s v="WorkPackLink"/>
    <m/>
    <m/>
    <n v="0"/>
    <n v="0"/>
    <d v="2024-12-31T00:00:00"/>
    <n v="0"/>
    <n v="0"/>
    <m/>
    <m/>
    <n v="0"/>
    <n v="0"/>
    <m/>
    <n v="0"/>
    <m/>
    <m/>
    <m/>
    <n v="0"/>
    <n v="0"/>
    <n v="0.25"/>
    <d v="2024-04-11T00:00:00"/>
    <n v="-12"/>
    <n v="16"/>
    <s v="ON TIME"/>
    <s v=""/>
    <s v="On Time"/>
    <d v="1899-12-30T00:00:00"/>
    <s v="Need Purchasing"/>
    <s v="00001316104542110227240000100032996"/>
    <e v="#N/A"/>
    <s v="000013161010227240000100032996"/>
    <d v="1899-12-30T00:00:00"/>
    <e v="#N/A"/>
    <n v="0"/>
  </r>
  <r>
    <x v="0"/>
    <x v="5"/>
    <m/>
    <x v="0"/>
    <x v="0"/>
    <d v="2024-03-27T00:00:00"/>
    <d v="2024-05-09T00:00:00"/>
    <d v="2024-04-19T00:00:00"/>
    <d v="2024-05-09T00:00:00"/>
    <d v="2024-05-10T00:00:00"/>
    <s v="MECH"/>
    <m/>
    <x v="21"/>
    <s v="0070"/>
    <s v="Replace Vlv FG Scrub Vessel MV441022 (100032996)"/>
    <s v="VALVE,LG441113,MAN DRAIN (AB50.05MV441022)"/>
    <s v="Isolate 05MV441022 (0010)"/>
    <s v="AB50"/>
    <d v="2024-05-15T00:00:00"/>
    <m/>
    <m/>
    <s v="AB01"/>
    <d v="2024-05-02T00:00:00"/>
    <x v="2"/>
    <n v="30"/>
    <s v="70003767"/>
    <s v="Carman, 20 NB x 300 Spec Blind to suit R"/>
    <n v="1"/>
    <n v="0"/>
    <n v="0"/>
    <s v="MAINT. - R."/>
    <n v="21"/>
    <x v="5"/>
    <s v="Directs (Inventory) (SP14)"/>
    <s v="AB01"/>
    <s v="5300008461"/>
    <n v="30"/>
    <n v="21"/>
    <s v="X"/>
    <s v="1000007192"/>
    <n v="8"/>
    <d v="2024-03-27T00:00:00"/>
    <d v="2024-04-26T00:00:00"/>
    <s v="SCORE AUSTRALASIA PTY LTD (30000225)"/>
    <s v="4500009179"/>
    <m/>
    <n v="10"/>
    <n v="1"/>
    <s v="EA"/>
    <d v="2024-04-30T00:00:00"/>
    <m/>
    <m/>
    <m/>
    <s v="N"/>
    <s v="Preparation (05)"/>
    <s v="In Preparation (Order) (0055)"/>
    <s v="0000131610"/>
    <n v="8"/>
    <s v="1"/>
    <m/>
    <m/>
    <m/>
    <m/>
    <n v="0"/>
    <m/>
    <m/>
    <m/>
    <m/>
    <s v="WorkPackLink"/>
    <m/>
    <m/>
    <n v="13"/>
    <n v="0"/>
    <d v="2024-12-31T00:00:00"/>
    <n v="0"/>
    <n v="0"/>
    <d v="2024-05-02T00:00:00"/>
    <m/>
    <n v="0"/>
    <n v="0"/>
    <m/>
    <n v="0"/>
    <m/>
    <m/>
    <m/>
    <n v="0"/>
    <n v="0"/>
    <n v="0.25"/>
    <d v="2024-04-11T00:00:00"/>
    <n v="-8"/>
    <n v="20"/>
    <s v="ON TIME"/>
    <s v=""/>
    <s v="On Time"/>
    <d v="1899-12-30T00:00:00"/>
    <s v="Need Purchasing"/>
    <s v="00001316104542170003767000100032996"/>
    <e v="#N/A"/>
    <s v="000013161070003767000100032996"/>
    <d v="1899-12-30T00:00:00"/>
    <e v="#N/A"/>
    <n v="0"/>
  </r>
  <r>
    <x v="0"/>
    <x v="1"/>
    <m/>
    <x v="0"/>
    <x v="0"/>
    <d v="2024-03-27T00:00:00"/>
    <d v="2024-05-09T00:00:00"/>
    <m/>
    <d v="2024-05-09T00:00:00"/>
    <d v="2024-05-10T00:00:00"/>
    <s v="MECH"/>
    <m/>
    <x v="21"/>
    <s v="0030"/>
    <s v="Replace Vlv FG Scrub Vessel MV441022 (100032996)"/>
    <s v="VALVE,LG441113,MAN DRAIN (AB50.05MV441022)"/>
    <s v="Isolate 05MV441022 (0010)"/>
    <s v="AB50"/>
    <m/>
    <m/>
    <m/>
    <s v="AB01"/>
    <m/>
    <x v="2"/>
    <n v="30"/>
    <s v="10060916"/>
    <s v="GASKET;SWCI,20MM,CL300-600,316L,GR"/>
    <n v="3"/>
    <n v="0"/>
    <n v="20"/>
    <s v="MAINT. - R."/>
    <n v="0"/>
    <x v="4"/>
    <s v="Stock at Remote (SP13)"/>
    <m/>
    <m/>
    <n v="0"/>
    <n v="0"/>
    <m/>
    <m/>
    <n v="0"/>
    <m/>
    <m/>
    <m/>
    <m/>
    <m/>
    <n v="0"/>
    <n v="0"/>
    <s v="EA"/>
    <m/>
    <m/>
    <m/>
    <m/>
    <s v="N"/>
    <s v="Preparation (05)"/>
    <s v="In Preparation (Order) (0055)"/>
    <s v="0000131610"/>
    <n v="3"/>
    <s v="1"/>
    <s v="30"/>
    <s v="30"/>
    <m/>
    <m/>
    <n v="0"/>
    <m/>
    <m/>
    <m/>
    <m/>
    <s v="WorkPackLink"/>
    <m/>
    <m/>
    <n v="0"/>
    <n v="0"/>
    <d v="2024-12-31T00:00:00"/>
    <n v="0"/>
    <n v="0"/>
    <m/>
    <m/>
    <n v="0"/>
    <n v="0"/>
    <m/>
    <n v="0"/>
    <m/>
    <m/>
    <m/>
    <n v="0"/>
    <n v="0"/>
    <n v="0.25"/>
    <d v="2024-04-11T00:00:00"/>
    <n v="0"/>
    <n v="0"/>
    <s v="Missing Staging Date"/>
    <s v=""/>
    <s v="On Time"/>
    <d v="1899-12-30T00:00:00"/>
    <s v="Need Purchasing"/>
    <s v="00001316104542110060916000100032996"/>
    <e v="#N/A"/>
    <s v="000013161010060916000100032996"/>
    <s v=""/>
    <s v=""/>
    <n v="1"/>
  </r>
  <r>
    <x v="0"/>
    <x v="0"/>
    <m/>
    <x v="0"/>
    <x v="0"/>
    <d v="2024-03-27T00:00:00"/>
    <d v="2024-05-09T00:00:00"/>
    <d v="2024-05-07T00:00:00"/>
    <d v="2024-05-09T00:00:00"/>
    <d v="2024-05-10T00:00:00"/>
    <s v="MECH"/>
    <m/>
    <x v="21"/>
    <s v="0020"/>
    <s v="Replace Vlv FG Scrub Vessel MV441022 (100032996)"/>
    <s v="VALVE,LG441113,MAN DRAIN (AB50.05MV441022)"/>
    <s v="Isolate 05MV441022 (0010)"/>
    <s v="AB50"/>
    <d v="2024-05-09T00:00:00"/>
    <m/>
    <m/>
    <s v="AB01"/>
    <m/>
    <x v="2"/>
    <n v="30"/>
    <s v="10058878"/>
    <s v="STUDBOLT;0.625&quot;X95MM,B7,CAD+XYLAN"/>
    <n v="8"/>
    <n v="0"/>
    <n v="0"/>
    <s v="MAINT. - R."/>
    <n v="0"/>
    <x v="0"/>
    <s v="Stock at Base (SP12)"/>
    <s v="AB01"/>
    <s v="5300008461"/>
    <n v="10"/>
    <n v="21"/>
    <m/>
    <m/>
    <n v="0"/>
    <m/>
    <m/>
    <m/>
    <m/>
    <m/>
    <n v="0"/>
    <n v="0"/>
    <s v="EA"/>
    <m/>
    <m/>
    <m/>
    <m/>
    <s v="N"/>
    <s v="Preparation (05)"/>
    <s v="In Preparation (Order) (0055)"/>
    <s v="0000131610"/>
    <n v="2"/>
    <s v="1"/>
    <s v="30"/>
    <s v="30"/>
    <m/>
    <m/>
    <n v="0"/>
    <m/>
    <m/>
    <m/>
    <m/>
    <s v="WorkPackLink"/>
    <m/>
    <m/>
    <n v="0"/>
    <n v="0"/>
    <d v="2024-12-31T00:00:00"/>
    <n v="0"/>
    <n v="0"/>
    <m/>
    <m/>
    <n v="0"/>
    <n v="0"/>
    <m/>
    <n v="0"/>
    <m/>
    <m/>
    <m/>
    <n v="0"/>
    <n v="0"/>
    <n v="0.25"/>
    <d v="2024-04-11T00:00:00"/>
    <n v="-26"/>
    <n v="2"/>
    <s v="ON TIME"/>
    <s v=""/>
    <s v="On Time"/>
    <d v="1899-12-30T00:00:00"/>
    <s v="Need Purchasing"/>
    <s v="00001316104542110058878000100032996"/>
    <e v="#N/A"/>
    <s v="000013161010058878000100032996"/>
    <d v="1899-12-30T00:00:00"/>
    <e v="#N/A"/>
    <n v="0"/>
  </r>
  <r>
    <x v="1"/>
    <x v="5"/>
    <m/>
    <x v="0"/>
    <x v="0"/>
    <d v="2024-03-13T00:00:00"/>
    <d v="2024-04-18T00:00:00"/>
    <d v="2024-03-28T00:00:00"/>
    <d v="2024-04-18T00:00:00"/>
    <d v="2024-04-19T00:00:00"/>
    <s v="MECH"/>
    <m/>
    <x v="4"/>
    <s v="0010"/>
    <s v="Repl N2 Backup Cyl &amp; Reg Fittings MOC (100033044)"/>
    <s v="PKG EQ,NITROGEN BOTTLE RACK (AB50.03A481004)"/>
    <s v="Repl N2 Backup Cylinders (0010)"/>
    <s v="AB50"/>
    <d v="2024-11-03T00:00:00"/>
    <m/>
    <m/>
    <s v="AB01"/>
    <d v="2024-07-16T00:00:00"/>
    <x v="0"/>
    <n v="20"/>
    <s v="70001748"/>
    <s v="03PSV481061 set to 20MPA"/>
    <n v="1"/>
    <n v="0"/>
    <n v="0"/>
    <s v="ETA."/>
    <n v="112"/>
    <x v="5"/>
    <s v="Directs (Inventory) (SP14)"/>
    <s v="AB01"/>
    <s v="5300007834"/>
    <n v="10"/>
    <n v="112"/>
    <s v="X"/>
    <s v="1000005319"/>
    <n v="4"/>
    <d v="2024-03-13T00:00:00"/>
    <d v="2024-07-10T00:00:00"/>
    <s v="SCORE AUSTRALASIA PTY LTD (30000225)"/>
    <s v="4500006563"/>
    <m/>
    <n v="10"/>
    <n v="1"/>
    <s v="EA"/>
    <d v="2024-07-03T00:00:00"/>
    <m/>
    <m/>
    <m/>
    <s v="N"/>
    <s v="Preparation (05)"/>
    <s v="In Preparation (Order) (0055)"/>
    <s v="0000131525"/>
    <n v="4"/>
    <s v="1"/>
    <m/>
    <m/>
    <m/>
    <m/>
    <n v="0"/>
    <m/>
    <m/>
    <m/>
    <m/>
    <s v="WorkPackLink"/>
    <m/>
    <m/>
    <n v="110"/>
    <n v="0"/>
    <d v="2024-06-30T00:00:00"/>
    <n v="0"/>
    <n v="0"/>
    <d v="2024-07-16T00:00:00"/>
    <m/>
    <n v="0"/>
    <n v="0"/>
    <m/>
    <n v="0"/>
    <m/>
    <m/>
    <m/>
    <n v="0"/>
    <n v="0"/>
    <n v="0.5"/>
    <d v="2024-03-21T00:00:00"/>
    <n v="-7"/>
    <n v="21"/>
    <s v="ON TIME"/>
    <s v=""/>
    <s v="On Time"/>
    <d v="1899-12-30T00:00:00"/>
    <s v="Need Purchasing"/>
    <s v="00001315254540070001748000100033044"/>
    <e v="#N/A"/>
    <s v="000013152570001748000100033044"/>
    <d v="1899-12-30T00:00:00"/>
    <e v="#N/A"/>
    <n v="0"/>
  </r>
  <r>
    <x v="3"/>
    <x v="0"/>
    <m/>
    <x v="0"/>
    <x v="0"/>
    <d v="2024-01-02T00:00:00"/>
    <d v="2024-04-22T00:00:00"/>
    <d v="2024-02-20T00:00:00"/>
    <d v="2024-04-22T00:00:00"/>
    <d v="2024-04-22T00:00:00"/>
    <s v="MECH"/>
    <m/>
    <x v="22"/>
    <s v="0020"/>
    <s v="CLASS Repl Bilge P/p X/ver Vlv MV643405 (100033093)"/>
    <s v="VALVE,SCREWDWN,BILGEWTR TRANSFER PUMP (AB50.03MV643405)"/>
    <s v="Isolate 03MV643405 (0010)"/>
    <s v="AB50"/>
    <d v="2024-04-22T00:00:00"/>
    <m/>
    <m/>
    <s v="AB01"/>
    <m/>
    <x v="1"/>
    <n v="5"/>
    <s v="10206293"/>
    <s v="GASKET,CNAF,40MM,CL150,1.5MM,FF,C4430"/>
    <n v="4"/>
    <n v="0"/>
    <n v="0"/>
    <s v="OK. - PDC."/>
    <n v="0"/>
    <x v="2"/>
    <s v="Stock at Base (SP12)"/>
    <s v="AB01"/>
    <s v="5300000020"/>
    <n v="10"/>
    <n v="21"/>
    <m/>
    <m/>
    <n v="0"/>
    <m/>
    <m/>
    <m/>
    <m/>
    <m/>
    <n v="0"/>
    <n v="0"/>
    <s v="EA"/>
    <m/>
    <m/>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s v="ON TIME"/>
    <s v=""/>
    <s v="On Time"/>
    <d v="1899-12-30T00:00:00"/>
    <s v="Need Purchasing"/>
    <s v="00001315774540410206293000100033093"/>
    <e v="#N/A"/>
    <s v="000013157710206293000100033093"/>
    <d v="1899-12-30T00:00:00"/>
    <e v="#N/A"/>
    <n v="0"/>
  </r>
  <r>
    <x v="3"/>
    <x v="1"/>
    <m/>
    <x v="0"/>
    <x v="0"/>
    <d v="2024-01-02T00:00:00"/>
    <d v="2024-04-22T00:00:00"/>
    <m/>
    <d v="2024-04-22T00:00:00"/>
    <d v="2024-04-22T00:00:00"/>
    <s v="MECH"/>
    <m/>
    <x v="22"/>
    <s v="0050"/>
    <s v="CLASS Repl Bilge P/p X/ver Vlv MV643405 (100033093)"/>
    <s v="VALVE,SCREWDWN,BILGEWTR TRANSFER PUMP (AB50.03MV643405)"/>
    <s v="Replace valve 03MV643405 (0020)"/>
    <s v="AB50"/>
    <m/>
    <m/>
    <m/>
    <s v="AB01"/>
    <m/>
    <x v="1"/>
    <n v="5"/>
    <s v="10058872"/>
    <s v="STUDBOLT;0.500&quot;X65MM,B7,CAD+XYLAN"/>
    <n v="16"/>
    <n v="48"/>
    <n v="33"/>
    <s v="OK. - OLC."/>
    <n v="0"/>
    <x v="4"/>
    <s v="Stock at Remote (SP13)"/>
    <m/>
    <m/>
    <n v="0"/>
    <n v="0"/>
    <m/>
    <m/>
    <n v="0"/>
    <m/>
    <m/>
    <m/>
    <m/>
    <m/>
    <n v="0"/>
    <n v="0"/>
    <s v="EA"/>
    <m/>
    <m/>
    <m/>
    <m/>
    <s v="N"/>
    <s v="Execution (07)"/>
    <s v="Ready for Execution (Order) (0065)"/>
    <s v="0000131577"/>
    <n v="3"/>
    <s v="4"/>
    <s v="30"/>
    <s v="30"/>
    <m/>
    <m/>
    <n v="0"/>
    <m/>
    <m/>
    <m/>
    <m/>
    <s v="WorkPackLink"/>
    <m/>
    <m/>
    <n v="0"/>
    <n v="0"/>
    <d v="2024-05-27T00:00:00"/>
    <n v="0"/>
    <n v="0"/>
    <m/>
    <m/>
    <n v="0"/>
    <n v="0"/>
    <m/>
    <n v="0"/>
    <m/>
    <m/>
    <m/>
    <n v="0"/>
    <n v="0"/>
    <n v="0.33333333333333331"/>
    <d v="2024-03-25T00:00:00"/>
    <n v="0"/>
    <n v="0"/>
    <s v="Missing Staging Date"/>
    <s v=""/>
    <s v="On Time"/>
    <d v="1899-12-30T00:00:00"/>
    <s v="SOH"/>
    <s v="00001315774540410058872000100033093"/>
    <e v="#N/A"/>
    <s v="000013157710058872000100033093"/>
    <s v=""/>
    <s v=""/>
    <n v="1"/>
  </r>
  <r>
    <x v="3"/>
    <x v="0"/>
    <m/>
    <x v="0"/>
    <x v="0"/>
    <d v="2024-01-02T00:00:00"/>
    <d v="2024-04-22T00:00:00"/>
    <d v="2024-02-20T00:00:00"/>
    <d v="2024-04-22T00:00:00"/>
    <d v="2024-04-22T00:00:00"/>
    <s v="MECH"/>
    <m/>
    <x v="22"/>
    <s v="0030"/>
    <s v="CLASS Repl Bilge P/p X/ver Vlv MV643405 (100033093)"/>
    <s v="VALVE,SCREWDWN,BILGEWTR TRANSFER PUMP (AB50.03MV643405)"/>
    <s v="Isolate 03MV643405 (0010)"/>
    <s v="AB50"/>
    <d v="2024-04-22T00:00:00"/>
    <m/>
    <m/>
    <s v="AB01"/>
    <m/>
    <x v="1"/>
    <n v="5"/>
    <s v="10509086"/>
    <s v="VALVE,CHECK;DN40,JIS 5K,BZE,F7351"/>
    <n v="2"/>
    <n v="0"/>
    <n v="2"/>
    <s v="OK. - PDC."/>
    <n v="0"/>
    <x v="11"/>
    <s v="Stock at Base (SP12)"/>
    <s v="AB01"/>
    <s v="5300000020"/>
    <n v="20"/>
    <n v="21"/>
    <m/>
    <m/>
    <n v="0"/>
    <m/>
    <m/>
    <m/>
    <m/>
    <m/>
    <n v="0"/>
    <n v="0"/>
    <s v="EA"/>
    <m/>
    <m/>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s v="ON TIME"/>
    <s v=""/>
    <s v="On Time"/>
    <d v="1899-12-30T00:00:00"/>
    <s v="Need Purchasing"/>
    <s v="00001315774540410509086000100033093"/>
    <e v="#N/A"/>
    <s v="000013157710509086000100033093"/>
    <d v="1899-12-30T00:00:00"/>
    <e v="#N/A"/>
    <n v="0"/>
  </r>
  <r>
    <x v="0"/>
    <x v="0"/>
    <m/>
    <x v="0"/>
    <x v="0"/>
    <d v="2024-01-10T00:00:00"/>
    <d v="2024-05-09T00:00:00"/>
    <d v="2024-04-23T00:00:00"/>
    <d v="2024-05-09T00:00:00"/>
    <d v="2024-05-09T00:00:00"/>
    <s v="INLEC"/>
    <m/>
    <x v="23"/>
    <s v="0010"/>
    <s v="Replace AFT Crane Aviation Lights MOC (100033135)"/>
    <s v="LIGHT,NAV,AFT CRANE,BOOM,-1 (AB50.05LT612482A)"/>
    <s v="RA Replace AFT Crane Boom Lts &amp; Ex Insp (0020)"/>
    <s v="AB50"/>
    <d v="2024-05-09T00:00:00"/>
    <m/>
    <m/>
    <s v="AB01"/>
    <m/>
    <x v="0"/>
    <n v="20"/>
    <s v="10508764"/>
    <s v="LIGHT,WARNING,AVIATION;ORGA L85EXRAC32"/>
    <n v="4"/>
    <n v="4"/>
    <n v="0"/>
    <s v="OK. - PDC."/>
    <n v="0"/>
    <x v="9"/>
    <s v="Stock at Base (SP12)"/>
    <s v="AB01"/>
    <s v="5300004723"/>
    <n v="10"/>
    <n v="21"/>
    <m/>
    <m/>
    <n v="0"/>
    <m/>
    <m/>
    <m/>
    <m/>
    <m/>
    <n v="0"/>
    <n v="0"/>
    <s v="EA"/>
    <m/>
    <m/>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s v="ON TIME"/>
    <s v=""/>
    <s v="On Time"/>
    <d v="1899-12-30T00:00:00"/>
    <s v="SOH"/>
    <s v="00001316674542110508764000100033135"/>
    <e v="#N/A"/>
    <s v="000013166710508764000100033135"/>
    <d v="1899-12-30T00:00:00"/>
    <e v="#N/A"/>
    <n v="0"/>
  </r>
  <r>
    <x v="0"/>
    <x v="0"/>
    <m/>
    <x v="0"/>
    <x v="0"/>
    <d v="2024-01-10T00:00:00"/>
    <d v="2024-05-09T00:00:00"/>
    <d v="2024-04-23T00:00:00"/>
    <d v="2024-05-09T00:00:00"/>
    <d v="2024-05-09T00:00:00"/>
    <s v="INLEC"/>
    <m/>
    <x v="23"/>
    <s v="0020"/>
    <s v="Replace AFT Crane Aviation Lights MOC (100033135)"/>
    <s v="LIGHT,NAV,AFT CRANE,BOOM,-1 (AB50.05LT612482A)"/>
    <s v="RA Replace AFT Crane Boom Lts &amp; Ex Insp (0020)"/>
    <s v="AB50"/>
    <d v="2024-04-21T00:00:00"/>
    <m/>
    <m/>
    <s v="AB01"/>
    <d v="2024-04-21T00:00:00"/>
    <x v="0"/>
    <n v="20"/>
    <s v="70003747"/>
    <s v="Plate 230 x 230"/>
    <n v="4"/>
    <n v="0"/>
    <n v="0"/>
    <s v="ETA."/>
    <n v="20"/>
    <x v="5"/>
    <s v="Directs (Inventory) (SP14)"/>
    <s v="AB01"/>
    <s v="5300004723"/>
    <n v="20"/>
    <n v="20"/>
    <s v="X"/>
    <s v="1000004771"/>
    <n v="3"/>
    <d v="2024-03-21T00:00:00"/>
    <d v="2024-04-18T00:00:00"/>
    <s v="LEGENEERING AUSTRALIA PTY LTD (30000143)"/>
    <s v="4500005715"/>
    <m/>
    <n v="20"/>
    <n v="4"/>
    <s v="EA"/>
    <d v="2024-03-28T00:00:00"/>
    <m/>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s v="ON TIME"/>
    <s v=""/>
    <s v="On Time"/>
    <d v="1899-12-30T00:00:00"/>
    <s v="Need Purchasing"/>
    <s v="00001316674542170003747000100033135"/>
    <e v="#N/A"/>
    <s v="000013166770003747000100033135"/>
    <d v="1899-12-30T00:00:00"/>
    <e v="#N/A"/>
    <n v="0"/>
  </r>
  <r>
    <x v="1"/>
    <x v="0"/>
    <m/>
    <x v="0"/>
    <x v="0"/>
    <d v="2024-01-31T00:00:00"/>
    <d v="2024-04-19T00:00:00"/>
    <d v="2024-03-28T00:00:00"/>
    <d v="2024-04-19T00:00:00"/>
    <d v="2024-04-21T00:00:00"/>
    <s v="REFURB"/>
    <m/>
    <x v="24"/>
    <s v="0030"/>
    <s v="FRC - CLASS - Replace Grating (100033230)"/>
    <s v="BOAT,FAST RESC CRAFT,SB (AB50.03A092020)"/>
    <s v="Replace grating (0010)"/>
    <s v="AB50"/>
    <d v="2024-03-26T00:00:00"/>
    <m/>
    <m/>
    <s v="AB01"/>
    <d v="2024-03-26T00:00:00"/>
    <x v="1"/>
    <n v="5"/>
    <s v="70001554"/>
    <s v="GRATING GW325AS - Section B"/>
    <n v="1"/>
    <n v="1"/>
    <n v="0"/>
    <s v="OK. - Gr'd - 103 - 0180009155"/>
    <n v="20"/>
    <x v="9"/>
    <s v="Directs (Inventory) (SP14)"/>
    <s v="AB01"/>
    <s v="5300005854"/>
    <n v="30"/>
    <n v="20"/>
    <s v="X"/>
    <s v="1000001610"/>
    <n v="5"/>
    <d v="2024-02-22T00:00:00"/>
    <d v="2024-03-20T00:00:00"/>
    <s v="LEGENEERING AUSTRALIA PTY LTD (30000143)"/>
    <s v="4500001465"/>
    <s v="5000043435_2024_0001"/>
    <n v="20"/>
    <n v="1"/>
    <s v="EA"/>
    <d v="2024-03-07T00:00:00"/>
    <m/>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s v="ON TIME"/>
    <s v=""/>
    <s v="On Time"/>
    <d v="1899-12-30T00:00:00"/>
    <s v="SOH"/>
    <s v="00001317624540170001554000100033230"/>
    <e v="#N/A"/>
    <s v="000013176270001554000100033230"/>
    <d v="1899-12-30T00:00:00"/>
    <e v="#N/A"/>
    <n v="0"/>
  </r>
  <r>
    <x v="1"/>
    <x v="0"/>
    <m/>
    <x v="0"/>
    <x v="0"/>
    <d v="2024-01-31T00:00:00"/>
    <d v="2024-04-19T00:00:00"/>
    <d v="2024-03-28T00:00:00"/>
    <d v="2024-04-19T00:00:00"/>
    <d v="2024-04-21T00:00:00"/>
    <s v="REFURB"/>
    <m/>
    <x v="24"/>
    <s v="0020"/>
    <s v="FRC - CLASS - Replace Grating (100033230)"/>
    <s v="BOAT,FAST RESC CRAFT,SB (AB50.03A092020)"/>
    <s v="Replace grating (0010)"/>
    <s v="AB50"/>
    <d v="2024-03-26T00:00:00"/>
    <m/>
    <m/>
    <s v="AB01"/>
    <d v="2024-03-26T00:00:00"/>
    <x v="1"/>
    <n v="5"/>
    <s v="70001560"/>
    <s v="GRATING GW325AS - Section A"/>
    <n v="1"/>
    <n v="1"/>
    <n v="0"/>
    <s v="OK. - Gr'd - 103 - 0180009155"/>
    <n v="20"/>
    <x v="9"/>
    <s v="Directs (Inventory) (SP14)"/>
    <s v="AB01"/>
    <s v="5300005854"/>
    <n v="20"/>
    <n v="20"/>
    <s v="X"/>
    <s v="1000001610"/>
    <n v="3"/>
    <d v="2024-02-22T00:00:00"/>
    <d v="2024-03-20T00:00:00"/>
    <s v="LEGENEERING AUSTRALIA PTY LTD (30000143)"/>
    <s v="4500001465"/>
    <s v="5000043452_2024_0001"/>
    <n v="10"/>
    <n v="1"/>
    <s v="EA"/>
    <d v="2024-03-07T00:00:00"/>
    <m/>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s v="ON TIME"/>
    <s v=""/>
    <s v="On Time"/>
    <d v="1899-12-30T00:00:00"/>
    <s v="SOH"/>
    <s v="00001317624540170001560000100033230"/>
    <e v="#N/A"/>
    <s v="000013176270001560000100033230"/>
    <d v="1899-12-30T00:00:00"/>
    <e v="#N/A"/>
    <n v="0"/>
  </r>
  <r>
    <x v="1"/>
    <x v="0"/>
    <m/>
    <x v="0"/>
    <x v="0"/>
    <d v="2024-01-31T00:00:00"/>
    <d v="2024-04-19T00:00:00"/>
    <d v="2024-04-03T00:00:00"/>
    <d v="2024-04-19T00:00:00"/>
    <d v="2024-04-21T00:00:00"/>
    <s v="REFURB"/>
    <m/>
    <x v="24"/>
    <s v="0010"/>
    <s v="FRC - CLASS - Replace Grating (100033230)"/>
    <s v="BOAT,FAST RESC CRAFT,SB (AB50.03A092020)"/>
    <s v="Replace grating (0010)"/>
    <s v="AB50"/>
    <d v="2024-04-19T00:00:00"/>
    <m/>
    <m/>
    <s v="AB01"/>
    <m/>
    <x v="1"/>
    <n v="5"/>
    <s v="10295759"/>
    <s v="CLIP SET;65X8MM,GALV ST,WEBFORGE C001MG"/>
    <n v="12"/>
    <n v="0"/>
    <n v="0"/>
    <s v="OK."/>
    <n v="0"/>
    <x v="8"/>
    <s v="Stock at Base (SP12)"/>
    <s v="AB01"/>
    <s v="5300005854"/>
    <n v="10"/>
    <n v="21"/>
    <m/>
    <m/>
    <n v="0"/>
    <m/>
    <m/>
    <m/>
    <m/>
    <m/>
    <n v="0"/>
    <n v="0"/>
    <s v="SET"/>
    <m/>
    <m/>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s v="ON TIME"/>
    <s v=""/>
    <s v="On Time"/>
    <d v="1899-12-30T00:00:00"/>
    <s v="Need Purchasing"/>
    <s v="00001317624540110295759000100033230"/>
    <e v="#N/A"/>
    <s v="000013176210295759000100033230"/>
    <d v="1899-12-30T00:00:00"/>
    <e v="#N/A"/>
    <n v="0"/>
  </r>
  <r>
    <x v="1"/>
    <x v="0"/>
    <m/>
    <x v="0"/>
    <x v="0"/>
    <d v="2024-01-31T00:00:00"/>
    <d v="2024-04-19T00:00:00"/>
    <d v="2024-03-28T00:00:00"/>
    <d v="2024-04-19T00:00:00"/>
    <d v="2024-04-21T00:00:00"/>
    <s v="REFURB"/>
    <m/>
    <x v="24"/>
    <s v="0040"/>
    <s v="FRC - CLASS - Replace Grating (100033230)"/>
    <s v="BOAT,FAST RESC CRAFT,SB (AB50.03A092020)"/>
    <s v="Replace grating (0010)"/>
    <s v="AB50"/>
    <d v="2024-03-26T00:00:00"/>
    <m/>
    <m/>
    <s v="AB01"/>
    <d v="2024-03-26T00:00:00"/>
    <x v="1"/>
    <n v="5"/>
    <s v="70001515"/>
    <s v="GRATING GW325AS - Rescue winch peno"/>
    <n v="1"/>
    <n v="1"/>
    <n v="0"/>
    <s v="OK. - Gr'd - 103 - 0180009155"/>
    <n v="20"/>
    <x v="9"/>
    <s v="Directs (Inventory) (SP14)"/>
    <s v="AB01"/>
    <s v="5300005854"/>
    <n v="40"/>
    <n v="20"/>
    <s v="X"/>
    <s v="1000001610"/>
    <n v="10"/>
    <d v="2024-02-22T00:00:00"/>
    <d v="2024-03-20T00:00:00"/>
    <s v="LEGENEERING AUSTRALIA PTY LTD (30000143)"/>
    <s v="4500001465"/>
    <s v="5000043436_2024_0001"/>
    <n v="30"/>
    <n v="1"/>
    <s v="EA"/>
    <d v="2024-03-07T00:00:00"/>
    <m/>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s v="ON TIME"/>
    <s v=""/>
    <s v="On Time"/>
    <d v="1899-12-30T00:00:00"/>
    <s v="SOH"/>
    <s v="00001317624540170001515000100033230"/>
    <e v="#N/A"/>
    <s v="000013176270001515000100033230"/>
    <d v="1899-12-30T00:00:00"/>
    <e v="#N/A"/>
    <n v="0"/>
  </r>
  <r>
    <x v="0"/>
    <x v="0"/>
    <m/>
    <x v="0"/>
    <x v="0"/>
    <d v="2024-01-10T00:00:00"/>
    <d v="2024-05-09T00:00:00"/>
    <d v="2024-04-23T00:00:00"/>
    <d v="2024-05-09T00:00:00"/>
    <d v="2024-05-09T00:00:00"/>
    <s v="MECH"/>
    <m/>
    <x v="25"/>
    <s v="0010"/>
    <s v="Replace Hinge &amp; Lock Vlv Deck Box #2 (100033231)"/>
    <s v="ENCL,SOLENOID VALVE BOX,DECK BOX NO 2 (AB50.03CP090012)"/>
    <s v="Replace Hinge &amp; Lock Vlv Deck Box #2 (0010)"/>
    <s v="AB50"/>
    <d v="2024-04-21T00:00:00"/>
    <m/>
    <m/>
    <s v="AB01"/>
    <d v="2024-04-21T00:00:00"/>
    <x v="0"/>
    <n v="20"/>
    <s v="70000094"/>
    <s v="KNOB; 316 grade SS Quarter Turn Wing"/>
    <n v="10"/>
    <n v="10"/>
    <n v="0"/>
    <s v="OK. - PDC."/>
    <n v="26"/>
    <x v="7"/>
    <s v="Directs (Inventory) (SP14)"/>
    <s v="AB01"/>
    <s v="5300004730"/>
    <n v="10"/>
    <n v="26"/>
    <s v="X"/>
    <s v="1000000406"/>
    <n v="2"/>
    <d v="2024-03-15T00:00:00"/>
    <d v="2024-04-18T00:00:00"/>
    <s v="TRINKOR PTY LTD (30001954)"/>
    <s v="4500000625"/>
    <s v="5000012122_2024_0001"/>
    <n v="10"/>
    <n v="10"/>
    <s v="EA"/>
    <d v="2024-02-20T00:00:00"/>
    <m/>
    <s v="/180002409"/>
    <m/>
    <s v="N"/>
    <s v="Preparation (05)"/>
    <s v="In Preparation (Order) (0055)"/>
    <s v="0000131763"/>
    <n v="2"/>
    <s v="3"/>
    <m/>
    <m/>
    <m/>
    <m/>
    <n v="0"/>
    <m/>
    <m/>
    <m/>
    <m/>
    <s v="WorkPackLink"/>
    <m/>
    <m/>
    <n v="0"/>
    <n v="0"/>
    <d v="2024-06-30T00:00:00"/>
    <n v="0"/>
    <n v="0"/>
    <d v="2024-04-21T00:00:00"/>
    <m/>
    <n v="0"/>
    <n v="0"/>
    <m/>
    <n v="0"/>
    <m/>
    <m/>
    <m/>
    <n v="0"/>
    <n v="0"/>
    <n v="0.5"/>
    <d v="2024-04-11T00:00:00"/>
    <n v="-12"/>
    <n v="16"/>
    <s v="ON TIME"/>
    <s v=""/>
    <s v="On Time"/>
    <d v="1899-12-30T00:00:00"/>
    <s v="SOH"/>
    <s v="00001317634542170000094000100033231"/>
    <e v="#N/A"/>
    <s v="000013176370000094000100033231"/>
    <d v="1899-12-30T00:00:00"/>
    <e v="#N/A"/>
    <n v="0"/>
  </r>
  <r>
    <x v="0"/>
    <x v="0"/>
    <m/>
    <x v="0"/>
    <x v="0"/>
    <d v="2024-01-10T00:00:00"/>
    <d v="2024-05-09T00:00:00"/>
    <d v="2024-04-23T00:00:00"/>
    <d v="2024-05-09T00:00:00"/>
    <d v="2024-05-09T00:00:00"/>
    <s v="MECH"/>
    <m/>
    <x v="25"/>
    <s v="0020"/>
    <s v="Replace Hinge &amp; Lock Vlv Deck Box #2 (100033231)"/>
    <s v="ENCL,SOLENOID VALVE BOX,DECK BOX NO 2 (AB50.03CP090012)"/>
    <s v="Replace Hinge &amp; Lock Vlv Deck Box #2 (0010)"/>
    <s v="AB50"/>
    <d v="2024-04-21T00:00:00"/>
    <m/>
    <m/>
    <s v="AB01"/>
    <d v="2024-04-21T00:00:00"/>
    <x v="0"/>
    <n v="20"/>
    <s v="70000096"/>
    <s v="HINGE; 100 x 75 x 2.5mm 316 Marine Grade"/>
    <n v="38"/>
    <n v="38"/>
    <n v="0"/>
    <s v="OK. - PDC."/>
    <n v="26"/>
    <x v="7"/>
    <s v="Directs (Inventory) (SP14)"/>
    <s v="AB01"/>
    <s v="5300004730"/>
    <n v="20"/>
    <n v="26"/>
    <s v="X"/>
    <s v="1000000406"/>
    <n v="4"/>
    <d v="2024-03-15T00:00:00"/>
    <d v="2024-04-18T00:00:00"/>
    <s v="TRINKOR PTY LTD (30001954)"/>
    <s v="4500000625"/>
    <s v="5000012142_2024_0001"/>
    <n v="20"/>
    <n v="38"/>
    <s v="EA"/>
    <d v="2024-02-20T00:00:00"/>
    <m/>
    <s v="/180002409"/>
    <m/>
    <s v="N"/>
    <s v="Preparation (05)"/>
    <s v="In Preparation (Order) (0055)"/>
    <s v="0000131763"/>
    <n v="4"/>
    <s v="3"/>
    <m/>
    <m/>
    <m/>
    <m/>
    <n v="0"/>
    <m/>
    <m/>
    <m/>
    <m/>
    <s v="WorkPackLink"/>
    <m/>
    <m/>
    <n v="0"/>
    <n v="0"/>
    <d v="2024-06-30T00:00:00"/>
    <n v="0"/>
    <n v="0"/>
    <d v="2024-04-21T00:00:00"/>
    <m/>
    <n v="0"/>
    <n v="0"/>
    <m/>
    <n v="0"/>
    <m/>
    <m/>
    <m/>
    <n v="0"/>
    <n v="0"/>
    <n v="0.5"/>
    <d v="2024-04-11T00:00:00"/>
    <n v="-12"/>
    <n v="16"/>
    <s v="ON TIME"/>
    <s v=""/>
    <s v="On Time"/>
    <d v="1899-12-30T00:00:00"/>
    <s v="SOH"/>
    <s v="00001317634542170000096000100033231"/>
    <e v="#N/A"/>
    <s v="000013176370000096000100033231"/>
    <d v="1899-12-30T00:00:00"/>
    <e v="#N/A"/>
    <n v="0"/>
  </r>
  <r>
    <x v="4"/>
    <x v="0"/>
    <m/>
    <x v="0"/>
    <x v="0"/>
    <d v="2024-01-02T00:00:00"/>
    <d v="2024-04-17T00:00:00"/>
    <d v="2024-02-13T00:00:00"/>
    <d v="2024-04-17T00:00:00"/>
    <d v="2024-04-17T00:00:00"/>
    <s v="INLEC"/>
    <m/>
    <x v="26"/>
    <s v="0010"/>
    <s v="Replace PCB - ER Column Light (100033247)"/>
    <s v="LIGHT,COLUMN,STEERING GEAR ROOM (AB50.03AP090500)"/>
    <s v="Replace PCB - ER Column Light (0010)"/>
    <s v="AB50"/>
    <d v="2024-04-17T00:00:00"/>
    <m/>
    <m/>
    <s v="AB01"/>
    <m/>
    <x v="1"/>
    <n v="5"/>
    <s v="10536783"/>
    <s v="BOARD,PRINTED CCT;HYUNJIN HJ1071"/>
    <n v="1"/>
    <n v="0"/>
    <n v="1"/>
    <s v="OK."/>
    <n v="0"/>
    <x v="11"/>
    <s v="Stock at Base (SP12)"/>
    <s v="AB01"/>
    <s v="5300000034"/>
    <n v="10"/>
    <n v="21"/>
    <m/>
    <m/>
    <n v="0"/>
    <m/>
    <m/>
    <m/>
    <m/>
    <m/>
    <n v="0"/>
    <n v="0"/>
    <s v="EA"/>
    <m/>
    <m/>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s v="ON TIME"/>
    <s v=""/>
    <s v="On Time"/>
    <d v="1899-12-30T00:00:00"/>
    <s v="Need Purchasing"/>
    <s v="00001317484539910536783000100033247"/>
    <e v="#N/A"/>
    <s v="000013174810536783000100033247"/>
    <d v="1899-12-30T00:00:00"/>
    <e v="#N/A"/>
    <n v="0"/>
  </r>
  <r>
    <x v="0"/>
    <x v="0"/>
    <m/>
    <x v="0"/>
    <x v="0"/>
    <d v="2024-01-10T00:00:00"/>
    <d v="2024-05-09T00:00:00"/>
    <d v="2024-04-23T00:00:00"/>
    <d v="2024-05-09T00:00:00"/>
    <d v="2024-05-10T00:00:00"/>
    <s v="MECH"/>
    <m/>
    <x v="5"/>
    <s v="0010"/>
    <s v="Repl Swivel HPU Bursting Disc &amp; Bladder (100033628)"/>
    <s v="ACC,A098200,HYDR OIL BACK-UP (AB50.04V098000A)"/>
    <s v="Carry out isolations (0010)"/>
    <s v="AB50"/>
    <d v="2024-05-09T00:00:00"/>
    <m/>
    <m/>
    <s v="AB01"/>
    <m/>
    <x v="0"/>
    <n v="20"/>
    <s v="10534478"/>
    <s v="DISC,RUPTURE;385BAR,G1/4&quot;BSPP"/>
    <n v="2"/>
    <n v="0"/>
    <n v="0"/>
    <s v="ETA."/>
    <n v="0"/>
    <x v="9"/>
    <s v="Stock at Base (SP12)"/>
    <s v="AB01"/>
    <s v="5300004738"/>
    <n v="10"/>
    <n v="21"/>
    <m/>
    <m/>
    <n v="0"/>
    <m/>
    <m/>
    <m/>
    <m/>
    <m/>
    <n v="0"/>
    <n v="0"/>
    <s v="EA"/>
    <m/>
    <m/>
    <m/>
    <m/>
    <s v="N"/>
    <s v="Preparation (05)"/>
    <s v="In Preparation (Order) (0055)"/>
    <s v="0000132149"/>
    <n v="1"/>
    <s v="4"/>
    <s v="30"/>
    <s v="30"/>
    <m/>
    <m/>
    <n v="0"/>
    <m/>
    <m/>
    <m/>
    <m/>
    <s v="WorkPackLink"/>
    <s v="OKHA STORES"/>
    <m/>
    <n v="0"/>
    <n v="0"/>
    <d v="2024-11-02T00:00:00"/>
    <n v="0"/>
    <n v="0"/>
    <m/>
    <m/>
    <n v="0"/>
    <n v="0"/>
    <m/>
    <n v="0"/>
    <m/>
    <m/>
    <m/>
    <n v="0"/>
    <n v="0"/>
    <n v="0.33333333333333331"/>
    <d v="2024-04-11T00:00:00"/>
    <n v="-12"/>
    <n v="16"/>
    <s v="ON TIME"/>
    <s v=""/>
    <s v="On Time"/>
    <d v="1899-12-30T00:00:00"/>
    <s v="Need Purchasing"/>
    <s v="00001321494542110534478000100033628"/>
    <e v="#N/A"/>
    <s v="000013214910534478000100033628"/>
    <d v="1899-12-30T00:00:00"/>
    <e v="#N/A"/>
    <n v="0"/>
  </r>
  <r>
    <x v="0"/>
    <x v="1"/>
    <m/>
    <x v="0"/>
    <x v="0"/>
    <d v="2024-01-10T00:00:00"/>
    <d v="2024-05-09T00:00:00"/>
    <m/>
    <d v="2024-05-09T00:00:00"/>
    <d v="2024-05-10T00:00:00"/>
    <s v="MECH"/>
    <m/>
    <x v="5"/>
    <s v="0020"/>
    <s v="Repl Swivel HPU Bursting Disc &amp; Bladder (100033628)"/>
    <s v="ACC,A098200,HYDR OIL BACK-UP (AB50.04V098000A)"/>
    <s v="Repl Swivel HPU Bursting Disc &amp; Bladder (0020)"/>
    <s v="AB50"/>
    <m/>
    <m/>
    <m/>
    <s v="AB01"/>
    <m/>
    <x v="0"/>
    <n v="20"/>
    <s v="10440971"/>
    <s v="BLADDER KIT,ACC;OLAER 19034200225"/>
    <n v="2"/>
    <n v="0"/>
    <n v="1"/>
    <s v="ETA."/>
    <n v="0"/>
    <x v="4"/>
    <s v="Stock at Remote (SP13)"/>
    <m/>
    <m/>
    <n v="0"/>
    <n v="0"/>
    <m/>
    <m/>
    <n v="0"/>
    <m/>
    <m/>
    <m/>
    <m/>
    <m/>
    <n v="0"/>
    <n v="0"/>
    <s v="KIT"/>
    <m/>
    <m/>
    <m/>
    <m/>
    <s v="N"/>
    <s v="Preparation (05)"/>
    <s v="In Preparation (Order) (0055)"/>
    <s v="0000132149"/>
    <n v="2"/>
    <s v="4"/>
    <s v="30"/>
    <s v="30"/>
    <m/>
    <m/>
    <n v="0"/>
    <m/>
    <m/>
    <m/>
    <m/>
    <s v="WorkPackLink"/>
    <m/>
    <m/>
    <n v="0"/>
    <n v="0"/>
    <d v="2024-11-02T00:00:00"/>
    <n v="0"/>
    <n v="0"/>
    <m/>
    <m/>
    <n v="0"/>
    <n v="0"/>
    <m/>
    <n v="1"/>
    <m/>
    <m/>
    <m/>
    <n v="0"/>
    <n v="0"/>
    <n v="0.33333333333333331"/>
    <d v="2024-04-11T00:00:00"/>
    <n v="0"/>
    <n v="0"/>
    <s v="Missing Staging Date"/>
    <s v=""/>
    <s v="On Time"/>
    <d v="1899-12-30T00:00:00"/>
    <s v="Need Purchasing"/>
    <s v="00001321494542110440971000100033628"/>
    <e v="#N/A"/>
    <s v="000013214910440971000100033628"/>
    <s v=""/>
    <s v=""/>
    <n v="1"/>
  </r>
  <r>
    <x v="1"/>
    <x v="1"/>
    <m/>
    <x v="0"/>
    <x v="0"/>
    <d v="2024-02-06T00:00:00"/>
    <d v="2024-04-24T00:00:00"/>
    <m/>
    <d v="2024-04-24T00:00:00"/>
    <d v="2024-04-24T00:00:00"/>
    <s v="INLEC"/>
    <m/>
    <x v="6"/>
    <s v="0020"/>
    <s v="CLASS Replace ODME solenoid - V12 (100033657)"/>
    <s v="PKG EQ,SKID ASSEMBLY (AB50.03A450500)"/>
    <s v="Isolate ODME Supply (0010)"/>
    <s v="AB50"/>
    <m/>
    <m/>
    <m/>
    <s v="AB01"/>
    <m/>
    <x v="1"/>
    <n v="5"/>
    <s v="10547281"/>
    <s v="CELL;MEASURE,50/60HZ,WARTSILA"/>
    <n v="1"/>
    <n v="0"/>
    <n v="0"/>
    <s v="ETA. - R."/>
    <n v="0"/>
    <x v="4"/>
    <s v="Stock at Remote (SP13)"/>
    <m/>
    <m/>
    <n v="0"/>
    <n v="0"/>
    <m/>
    <m/>
    <n v="0"/>
    <m/>
    <m/>
    <m/>
    <m/>
    <m/>
    <n v="0"/>
    <n v="0"/>
    <s v="EA"/>
    <m/>
    <m/>
    <m/>
    <m/>
    <s v="N"/>
    <s v="Preparation (05)"/>
    <s v="In Preparation (Order) (0055)"/>
    <s v="0000132189"/>
    <n v="2"/>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1000100033657"/>
    <e v="#N/A"/>
    <s v="000013218910547281000100033657"/>
    <s v=""/>
    <s v=""/>
    <n v="1"/>
  </r>
  <r>
    <x v="1"/>
    <x v="1"/>
    <m/>
    <x v="0"/>
    <x v="0"/>
    <d v="2024-02-06T00:00:00"/>
    <d v="2024-04-24T00:00:00"/>
    <m/>
    <d v="2024-04-24T00:00:00"/>
    <d v="2024-04-24T00:00:00"/>
    <s v="INLEC"/>
    <m/>
    <x v="6"/>
    <s v="0010"/>
    <s v="CLASS Replace ODME solenoid - V12 (100033657)"/>
    <s v="PKG EQ,SKID ASSEMBLY (AB50.03A450500)"/>
    <s v="Isolate ODME Supply (0010)"/>
    <s v="AB50"/>
    <m/>
    <m/>
    <m/>
    <s v="AB01"/>
    <m/>
    <x v="1"/>
    <n v="5"/>
    <s v="10547280"/>
    <s v="SENSOR,FLOW;SAMPLE,0.2-10L/M,WARTSILA R+"/>
    <n v="1"/>
    <n v="0"/>
    <n v="0"/>
    <s v="ETA. - R."/>
    <n v="0"/>
    <x v="4"/>
    <s v="Stock at Remote (SP13)"/>
    <m/>
    <m/>
    <n v="0"/>
    <n v="0"/>
    <m/>
    <m/>
    <n v="0"/>
    <m/>
    <m/>
    <m/>
    <m/>
    <m/>
    <n v="0"/>
    <n v="0"/>
    <s v="EA"/>
    <m/>
    <m/>
    <m/>
    <m/>
    <s v="N"/>
    <s v="Preparation (05)"/>
    <s v="In Preparation (Order) (0055)"/>
    <s v="0000132189"/>
    <n v="1"/>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0000100033657"/>
    <e v="#N/A"/>
    <s v="000013218910547280000100033657"/>
    <s v=""/>
    <s v=""/>
    <n v="1"/>
  </r>
  <r>
    <x v="1"/>
    <x v="1"/>
    <m/>
    <x v="0"/>
    <x v="0"/>
    <d v="2024-01-10T00:00:00"/>
    <d v="2024-05-04T00:00:00"/>
    <m/>
    <d v="2024-05-04T00:00:00"/>
    <d v="2024-05-05T00:00:00"/>
    <s v="INLEC"/>
    <m/>
    <x v="27"/>
    <s v="0010"/>
    <s v="Replace EM Light Batteries MOD12 (9off) (100033739)"/>
    <s v="LIGHT,EMERG, MOD 12,PROCESS DECK (AB50.05LT400302B4505)"/>
    <s v="Conduct Lighting cct iso's x3 as req'd (0010)"/>
    <s v="AB50"/>
    <m/>
    <m/>
    <m/>
    <s v="AB01"/>
    <m/>
    <x v="2"/>
    <n v="30"/>
    <s v="10304033"/>
    <s v="BATTERY PACK;4AH,NICAD,SAFT SAFTV"/>
    <n v="9"/>
    <n v="0"/>
    <n v="54"/>
    <s v="OK. - OLC."/>
    <n v="0"/>
    <x v="4"/>
    <s v="Stock at Remote (SP13)"/>
    <m/>
    <m/>
    <n v="0"/>
    <n v="0"/>
    <m/>
    <m/>
    <n v="0"/>
    <m/>
    <m/>
    <m/>
    <m/>
    <m/>
    <n v="0"/>
    <n v="0"/>
    <s v="EA"/>
    <m/>
    <m/>
    <m/>
    <m/>
    <s v="N"/>
    <s v="Preparation (05)"/>
    <s v="In Preparation (Order) (0055)"/>
    <s v="0000132271"/>
    <n v="1"/>
    <s v="4"/>
    <s v="30"/>
    <s v="30"/>
    <m/>
    <m/>
    <n v="0"/>
    <m/>
    <m/>
    <m/>
    <m/>
    <s v="WorkPackLink"/>
    <m/>
    <m/>
    <n v="0"/>
    <n v="0"/>
    <d v="2024-12-31T00:00:00"/>
    <n v="0"/>
    <n v="0"/>
    <m/>
    <m/>
    <n v="0"/>
    <n v="0"/>
    <m/>
    <n v="0"/>
    <m/>
    <m/>
    <m/>
    <n v="0"/>
    <n v="0"/>
    <n v="1"/>
    <d v="2024-04-06T00:00:00"/>
    <n v="0"/>
    <n v="0"/>
    <s v="Missing Staging Date"/>
    <s v=""/>
    <s v="On Time"/>
    <d v="1899-12-30T00:00:00"/>
    <s v="Need Purchasing"/>
    <s v="00001322714541610304033000100033739"/>
    <e v="#N/A"/>
    <s v="000013227110304033000100033739"/>
    <s v=""/>
    <s v=""/>
    <n v="1"/>
  </r>
  <r>
    <x v="1"/>
    <x v="1"/>
    <m/>
    <x v="0"/>
    <x v="0"/>
    <d v="2024-01-10T00:00:00"/>
    <d v="2024-05-05T00:00:00"/>
    <m/>
    <d v="2024-05-05T00:00:00"/>
    <d v="2024-05-05T00:00:00"/>
    <s v="INLEC"/>
    <m/>
    <x v="28"/>
    <s v="0010"/>
    <s v="Repl EM Batteries MOD3 (6off) (100033781)"/>
    <s v="LIGHT,EMERG MOD 3 LEVEL 2 (AB50.05LT400302B1811)"/>
    <s v="Isolate Lighting CCT's as Required (0010)"/>
    <s v="AB50"/>
    <m/>
    <m/>
    <m/>
    <s v="AB01"/>
    <m/>
    <x v="2"/>
    <n v="30"/>
    <s v="10304033"/>
    <s v="BATTERY PACK;4AH,NICAD,SAFT SAFTV"/>
    <n v="6"/>
    <n v="0"/>
    <n v="54"/>
    <s v="OK. - OLC."/>
    <n v="0"/>
    <x v="4"/>
    <s v="Stock at Remote (SP13)"/>
    <m/>
    <m/>
    <n v="0"/>
    <n v="0"/>
    <m/>
    <m/>
    <n v="0"/>
    <m/>
    <m/>
    <m/>
    <m/>
    <m/>
    <n v="0"/>
    <n v="0"/>
    <s v="EA"/>
    <m/>
    <m/>
    <m/>
    <m/>
    <s v="N"/>
    <s v="Preparation (05)"/>
    <s v="In Preparation (Order) (0055)"/>
    <s v="0000132273"/>
    <n v="1"/>
    <s v="4"/>
    <s v="30"/>
    <s v="30"/>
    <m/>
    <m/>
    <n v="0"/>
    <m/>
    <m/>
    <m/>
    <m/>
    <s v="WorkPackLink"/>
    <m/>
    <m/>
    <n v="0"/>
    <n v="0"/>
    <d v="2024-12-31T00:00:00"/>
    <n v="0"/>
    <n v="0"/>
    <m/>
    <m/>
    <n v="0"/>
    <n v="0"/>
    <m/>
    <n v="0"/>
    <m/>
    <m/>
    <m/>
    <n v="0"/>
    <n v="0"/>
    <n v="1"/>
    <d v="2024-04-07T00:00:00"/>
    <n v="0"/>
    <n v="0"/>
    <s v="Missing Staging Date"/>
    <s v=""/>
    <s v="On Time"/>
    <d v="1899-12-30T00:00:00"/>
    <s v="Need Purchasing"/>
    <s v="00001322734541710304033000100033781"/>
    <e v="#N/A"/>
    <s v="000013227310304033000100033781"/>
    <s v=""/>
    <s v=""/>
    <n v="1"/>
  </r>
  <r>
    <x v="1"/>
    <x v="1"/>
    <m/>
    <x v="0"/>
    <x v="0"/>
    <d v="2024-01-10T00:00:00"/>
    <d v="2024-05-06T00:00:00"/>
    <m/>
    <d v="2024-05-06T00:00:00"/>
    <d v="2024-05-06T00:00:00"/>
    <s v="INLEC"/>
    <m/>
    <x v="29"/>
    <s v="0010"/>
    <s v="Repl EM Light Batteries MOD13 (4off) (100033782)"/>
    <s v="LIGHT,EMERG MOD 13 UPPER DECK (AB50.05LT400302W4712)"/>
    <s v="Isolate Lighting CCT's as Required (0010)"/>
    <s v="AB50"/>
    <m/>
    <m/>
    <m/>
    <s v="AB01"/>
    <m/>
    <x v="2"/>
    <n v="30"/>
    <s v="10304033"/>
    <s v="BATTERY PACK;4AH,NICAD,SAFT SAFTV"/>
    <n v="4"/>
    <n v="0"/>
    <n v="54"/>
    <s v="OK. - OLC."/>
    <n v="0"/>
    <x v="4"/>
    <s v="Stock at Remote (SP13)"/>
    <m/>
    <m/>
    <n v="0"/>
    <n v="0"/>
    <m/>
    <m/>
    <n v="0"/>
    <m/>
    <m/>
    <m/>
    <m/>
    <m/>
    <n v="0"/>
    <n v="0"/>
    <s v="EA"/>
    <m/>
    <m/>
    <m/>
    <m/>
    <s v="N"/>
    <s v="Preparation (05)"/>
    <s v="In Preparation (Order) (0055)"/>
    <s v="0000132274"/>
    <n v="1"/>
    <s v="4"/>
    <s v="30"/>
    <s v="30"/>
    <m/>
    <m/>
    <n v="0"/>
    <m/>
    <m/>
    <m/>
    <m/>
    <s v="WorkPackLink"/>
    <m/>
    <m/>
    <n v="0"/>
    <n v="0"/>
    <d v="2024-12-31T00:00:00"/>
    <n v="0"/>
    <n v="0"/>
    <m/>
    <m/>
    <n v="0"/>
    <n v="0"/>
    <m/>
    <n v="0"/>
    <m/>
    <m/>
    <m/>
    <n v="0"/>
    <n v="0"/>
    <n v="1"/>
    <d v="2024-04-08T00:00:00"/>
    <n v="0"/>
    <n v="0"/>
    <s v="Missing Staging Date"/>
    <s v=""/>
    <s v="On Time"/>
    <d v="1899-12-30T00:00:00"/>
    <s v="Need Purchasing"/>
    <s v="00001322744541810304033000100033782"/>
    <e v="#N/A"/>
    <s v="000013227410304033000100033782"/>
    <s v=""/>
    <s v=""/>
    <n v="1"/>
  </r>
  <r>
    <x v="1"/>
    <x v="1"/>
    <m/>
    <x v="0"/>
    <x v="0"/>
    <d v="2024-01-10T00:00:00"/>
    <d v="2024-05-06T00:00:00"/>
    <m/>
    <d v="2024-05-06T00:00:00"/>
    <d v="2024-05-06T00:00:00"/>
    <s v="INLEC"/>
    <m/>
    <x v="30"/>
    <s v="0010"/>
    <s v="Replace EM Light Batteries MOD11 (5off) (100033783)"/>
    <s v="LIGHT,EMERG MOD 11 PROCESS DECK (AB50.05LT400302R4007)"/>
    <s v="Isolate Lighting CCT's as Required (0010)"/>
    <s v="AB50"/>
    <m/>
    <m/>
    <m/>
    <s v="AB01"/>
    <m/>
    <x v="2"/>
    <n v="30"/>
    <s v="10304033"/>
    <s v="BATTERY PACK;4AH,NICAD,SAFT SAFTV"/>
    <n v="5"/>
    <n v="0"/>
    <n v="54"/>
    <s v="OK. - OLC."/>
    <n v="0"/>
    <x v="4"/>
    <s v="Stock at Remote (SP13)"/>
    <m/>
    <m/>
    <n v="0"/>
    <n v="0"/>
    <m/>
    <m/>
    <n v="0"/>
    <m/>
    <m/>
    <m/>
    <m/>
    <m/>
    <n v="0"/>
    <n v="0"/>
    <s v="EA"/>
    <m/>
    <m/>
    <m/>
    <m/>
    <s v="N"/>
    <s v="Preparation (05)"/>
    <s v="In Preparation (Order) (0055)"/>
    <s v="0000132275"/>
    <n v="1"/>
    <s v="4"/>
    <s v="30"/>
    <s v="30"/>
    <m/>
    <m/>
    <n v="0"/>
    <m/>
    <m/>
    <m/>
    <m/>
    <s v="WorkPackLink"/>
    <m/>
    <m/>
    <n v="0"/>
    <n v="0"/>
    <d v="2024-12-31T00:00:00"/>
    <n v="0"/>
    <n v="0"/>
    <m/>
    <m/>
    <n v="0"/>
    <n v="0"/>
    <m/>
    <n v="0"/>
    <m/>
    <m/>
    <m/>
    <n v="0"/>
    <n v="0"/>
    <n v="1"/>
    <d v="2024-04-08T00:00:00"/>
    <n v="0"/>
    <n v="0"/>
    <s v="Missing Staging Date"/>
    <s v=""/>
    <s v="On Time"/>
    <d v="1899-12-30T00:00:00"/>
    <s v="Need Purchasing"/>
    <s v="00001322754541810304033000100033783"/>
    <e v="#N/A"/>
    <s v="000013227510304033000100033783"/>
    <s v=""/>
    <s v=""/>
    <n v="1"/>
  </r>
  <r>
    <x v="1"/>
    <x v="1"/>
    <m/>
    <x v="0"/>
    <x v="0"/>
    <d v="2024-01-10T00:00:00"/>
    <d v="2024-05-07T00:00:00"/>
    <m/>
    <d v="2024-05-07T00:00:00"/>
    <d v="2024-05-07T00:00:00"/>
    <s v="INLEC"/>
    <m/>
    <x v="31"/>
    <s v="0010"/>
    <s v="Replace EM &amp; Exit Light Batteries LER (6 (100033784)"/>
    <s v="LIGHT,EMERG EXIT MOD 13 INTERNAL (AB50.05LT400302R0113)"/>
    <s v="Replace 6x Em Batteries &amp; Ex Inspection (0020)"/>
    <s v="AB50"/>
    <m/>
    <m/>
    <m/>
    <s v="AB01"/>
    <m/>
    <x v="2"/>
    <n v="30"/>
    <s v="10509062"/>
    <s v="BATTERY,CHARGEABLE;CCH NOR000000516012"/>
    <n v="1"/>
    <n v="0"/>
    <n v="4"/>
    <s v="OK. - OLC."/>
    <n v="0"/>
    <x v="4"/>
    <s v="Stock at Remote (SP13)"/>
    <m/>
    <m/>
    <n v="0"/>
    <n v="0"/>
    <m/>
    <m/>
    <n v="0"/>
    <m/>
    <m/>
    <m/>
    <m/>
    <m/>
    <n v="0"/>
    <n v="0"/>
    <s v="EA"/>
    <m/>
    <m/>
    <m/>
    <m/>
    <s v="N"/>
    <s v="Preparation (05)"/>
    <s v="In Preparation (Order) (0055)"/>
    <s v="0000132276"/>
    <n v="1"/>
    <s v="4"/>
    <s v="30"/>
    <s v="30"/>
    <m/>
    <m/>
    <n v="0"/>
    <m/>
    <m/>
    <m/>
    <m/>
    <s v="WorkPackLink"/>
    <m/>
    <m/>
    <n v="0"/>
    <n v="0"/>
    <d v="2024-12-31T00:00:00"/>
    <n v="0"/>
    <n v="0"/>
    <m/>
    <m/>
    <n v="0"/>
    <n v="0"/>
    <m/>
    <n v="0"/>
    <m/>
    <m/>
    <m/>
    <n v="0"/>
    <n v="0"/>
    <n v="0.5"/>
    <d v="2024-04-09T00:00:00"/>
    <n v="0"/>
    <n v="0"/>
    <s v="Missing Staging Date"/>
    <s v=""/>
    <s v="On Time"/>
    <d v="1899-12-30T00:00:00"/>
    <s v="Need Purchasing"/>
    <s v="00001322764541910509062000100033784"/>
    <e v="#N/A"/>
    <s v="000013227610509062000100033784"/>
    <s v=""/>
    <s v=""/>
    <n v="1"/>
  </r>
  <r>
    <x v="1"/>
    <x v="1"/>
    <m/>
    <x v="0"/>
    <x v="0"/>
    <d v="2024-01-10T00:00:00"/>
    <d v="2024-05-07T00:00:00"/>
    <m/>
    <d v="2024-05-07T00:00:00"/>
    <d v="2024-05-07T00:00:00"/>
    <s v="INLEC"/>
    <m/>
    <x v="31"/>
    <s v="0020"/>
    <s v="Replace EM &amp; Exit Light Batteries LER (6 (100033784)"/>
    <s v="LIGHT,EMERG EXIT MOD 13 INTERNAL (AB50.05LT400302R0113)"/>
    <s v="Replace 6x Em Batteries &amp; Ex Inspection (0020)"/>
    <s v="AB50"/>
    <m/>
    <m/>
    <m/>
    <s v="AB01"/>
    <m/>
    <x v="2"/>
    <n v="30"/>
    <s v="10304033"/>
    <s v="BATTERY PACK;4AH,NICAD,SAFT SAFTV"/>
    <n v="5"/>
    <n v="0"/>
    <n v="54"/>
    <s v="OK. - OLC."/>
    <n v="0"/>
    <x v="4"/>
    <s v="Stock at Remote (SP13)"/>
    <m/>
    <m/>
    <n v="0"/>
    <n v="0"/>
    <m/>
    <m/>
    <n v="0"/>
    <m/>
    <m/>
    <m/>
    <m/>
    <m/>
    <n v="0"/>
    <n v="0"/>
    <s v="EA"/>
    <m/>
    <m/>
    <m/>
    <m/>
    <s v="N"/>
    <s v="Preparation (05)"/>
    <s v="In Preparation (Order) (0055)"/>
    <s v="0000132276"/>
    <n v="2"/>
    <s v="4"/>
    <s v="30"/>
    <s v="30"/>
    <m/>
    <m/>
    <n v="0"/>
    <m/>
    <m/>
    <m/>
    <m/>
    <s v="WorkPackLink"/>
    <m/>
    <m/>
    <n v="0"/>
    <n v="0"/>
    <d v="2024-12-31T00:00:00"/>
    <n v="0"/>
    <n v="0"/>
    <m/>
    <m/>
    <n v="0"/>
    <n v="0"/>
    <m/>
    <n v="0"/>
    <m/>
    <m/>
    <m/>
    <n v="0"/>
    <n v="0"/>
    <n v="0.5"/>
    <d v="2024-04-09T00:00:00"/>
    <n v="0"/>
    <n v="0"/>
    <s v="Missing Staging Date"/>
    <s v=""/>
    <s v="On Time"/>
    <d v="1899-12-30T00:00:00"/>
    <s v="Need Purchasing"/>
    <s v="00001322764541910304033000100033784"/>
    <e v="#N/A"/>
    <s v="000013227610304033000100033784"/>
    <s v=""/>
    <s v=""/>
    <n v="1"/>
  </r>
  <r>
    <x v="2"/>
    <x v="1"/>
    <m/>
    <x v="0"/>
    <x v="0"/>
    <d v="2024-01-10T00:00:00"/>
    <d v="2024-04-17T00:00:00"/>
    <m/>
    <d v="2024-04-17T00:00:00"/>
    <d v="2024-04-17T00:00:00"/>
    <s v="INLEC"/>
    <m/>
    <x v="32"/>
    <s v="0010"/>
    <s v="Replace LT400302B3605 Battery MOD8 (100033785)"/>
    <s v="LIGHT,EMERG MOD 8 UPPER DECK (AB50.05LT400302B3605)"/>
    <s v="Isolate  Lt CCT LT400302B36 (0010)"/>
    <s v="AB50"/>
    <m/>
    <m/>
    <m/>
    <s v="AB01"/>
    <m/>
    <x v="2"/>
    <n v="30"/>
    <s v="10304033"/>
    <s v="BATTERY PACK;4AH,NICAD,SAFT SAFTV"/>
    <n v="1"/>
    <n v="0"/>
    <n v="54"/>
    <s v="OK. - OLC."/>
    <n v="0"/>
    <x v="4"/>
    <s v="Stock at Remote (SP13)"/>
    <m/>
    <m/>
    <n v="0"/>
    <n v="0"/>
    <m/>
    <m/>
    <n v="0"/>
    <m/>
    <m/>
    <m/>
    <m/>
    <m/>
    <n v="0"/>
    <n v="0"/>
    <s v="EA"/>
    <m/>
    <m/>
    <m/>
    <m/>
    <s v="N"/>
    <s v="Execution (07)"/>
    <s v="Ready for Execution (Order) (0065)"/>
    <s v="0000132277"/>
    <n v="1"/>
    <s v="4"/>
    <s v="30"/>
    <s v="30"/>
    <m/>
    <m/>
    <n v="0"/>
    <m/>
    <m/>
    <m/>
    <m/>
    <s v="WorkPackLink"/>
    <m/>
    <m/>
    <n v="0"/>
    <n v="0"/>
    <d v="2024-12-31T00:00:00"/>
    <n v="0"/>
    <n v="0"/>
    <m/>
    <m/>
    <n v="0"/>
    <n v="0"/>
    <m/>
    <n v="0"/>
    <m/>
    <m/>
    <m/>
    <n v="0"/>
    <n v="0"/>
    <n v="1"/>
    <d v="2024-03-20T00:00:00"/>
    <n v="0"/>
    <n v="0"/>
    <s v="Missing Staging Date"/>
    <s v=""/>
    <s v="On Time"/>
    <d v="1899-12-30T00:00:00"/>
    <s v="Need Purchasing"/>
    <s v="00001322774539910304033000100033785"/>
    <e v="#N/A"/>
    <s v="000013227710304033000100033785"/>
    <s v=""/>
    <s v=""/>
    <n v="1"/>
  </r>
  <r>
    <x v="2"/>
    <x v="1"/>
    <m/>
    <x v="0"/>
    <x v="0"/>
    <d v="2024-01-10T00:00:00"/>
    <d v="2024-03-28T00:00:00"/>
    <m/>
    <d v="2024-03-28T00:00:00"/>
    <d v="2024-03-28T00:00:00"/>
    <s v="INLEC"/>
    <m/>
    <x v="33"/>
    <s v="0010"/>
    <s v="Replace EM LT400302R0110 Batt Battery RM (100033786)"/>
    <s v="LIGHT,EMERG MOD 13 INTERNAL (AB50.05LT400302R0110)"/>
    <s v="Isolate Lighting CCT LT400302R01 (0010)"/>
    <s v="AB50"/>
    <m/>
    <m/>
    <m/>
    <s v="AB01"/>
    <m/>
    <x v="2"/>
    <n v="30"/>
    <s v="10304033"/>
    <s v="BATTERY PACK;4AH,NICAD,SAFT SAFTV"/>
    <n v="1"/>
    <n v="0"/>
    <n v="54"/>
    <s v="OK. - OLC."/>
    <n v="0"/>
    <x v="4"/>
    <s v="Stock at Remote (SP13)"/>
    <m/>
    <m/>
    <n v="0"/>
    <n v="0"/>
    <m/>
    <m/>
    <n v="0"/>
    <m/>
    <m/>
    <m/>
    <m/>
    <m/>
    <n v="0"/>
    <n v="0"/>
    <s v="EA"/>
    <m/>
    <m/>
    <m/>
    <m/>
    <s v="N"/>
    <s v="Execution (07)"/>
    <s v="Ready for Execution (Order) (0065)"/>
    <s v="0000132278"/>
    <n v="1"/>
    <s v="4"/>
    <s v="30"/>
    <s v="30"/>
    <m/>
    <m/>
    <n v="0"/>
    <m/>
    <m/>
    <m/>
    <m/>
    <s v="WorkPackLink"/>
    <m/>
    <m/>
    <n v="0"/>
    <n v="0"/>
    <d v="2024-12-31T00:00:00"/>
    <n v="0"/>
    <n v="0"/>
    <m/>
    <m/>
    <n v="0"/>
    <n v="0"/>
    <m/>
    <n v="0"/>
    <m/>
    <m/>
    <m/>
    <n v="0"/>
    <n v="0"/>
    <n v="1"/>
    <d v="2024-02-29T00:00:00"/>
    <n v="0"/>
    <n v="0"/>
    <s v="Missing Staging Date"/>
    <s v=""/>
    <s v="On Time"/>
    <d v="1899-12-30T00:00:00"/>
    <s v="Need Purchasing"/>
    <s v="00001322784537910304033000100033786"/>
    <e v="#N/A"/>
    <s v="000013227810304033000100033786"/>
    <s v=""/>
    <s v=""/>
    <n v="1"/>
  </r>
  <r>
    <x v="3"/>
    <x v="0"/>
    <m/>
    <x v="0"/>
    <x v="0"/>
    <d v="2024-02-16T00:00:00"/>
    <d v="2024-04-27T00:00:00"/>
    <d v="2024-03-27T00:00:00"/>
    <d v="2024-04-27T00:00:00"/>
    <d v="2024-04-28T00:00:00"/>
    <s v="INLEC"/>
    <m/>
    <x v="34"/>
    <s v="0010"/>
    <s v="Replace 20x CCR ICSS montiors (100033799)"/>
    <s v="PANEL,ICSS SERVER,SERVER ROOM (AB50.03CP850001A)"/>
    <s v="RPE / SEO -Replace 20x CCR ICSS montiors (0010)"/>
    <s v="AB50"/>
    <d v="2024-03-25T00:00:00"/>
    <m/>
    <m/>
    <s v="AB01"/>
    <d v="2024-03-25T00:00:00"/>
    <x v="1"/>
    <n v="10"/>
    <s v="70002753"/>
    <s v="P2422H Dell 24'' FHD LED Monitor"/>
    <n v="20"/>
    <n v="20"/>
    <n v="0"/>
    <s v="OK."/>
    <n v="10"/>
    <x v="12"/>
    <s v="Directs (Inventory) (SP14)"/>
    <s v="AB01"/>
    <s v="5300006661"/>
    <n v="10"/>
    <n v="10"/>
    <s v="X"/>
    <s v="1000002770"/>
    <n v="2"/>
    <d v="2024-03-05T00:00:00"/>
    <d v="2024-03-22T00:00:00"/>
    <s v="MACLEAN INTERNATIONAL GROUP AUSTRAL PTY LTD (30002422)"/>
    <s v="4500003103"/>
    <s v="5000040347_2024_0001"/>
    <n v="10"/>
    <n v="20"/>
    <s v="EA"/>
    <d v="2024-03-22T00:00:00"/>
    <m/>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s v="ON TIME"/>
    <s v=""/>
    <s v="On Time"/>
    <d v="1899-12-30T00:00:00"/>
    <s v="SOH"/>
    <s v="00001323514540970002753000100033799"/>
    <e v="#N/A"/>
    <s v="000013235170002753000100033799"/>
    <d v="1899-12-30T00:00:00"/>
    <e v="#N/A"/>
    <n v="0"/>
  </r>
  <r>
    <x v="2"/>
    <x v="3"/>
    <m/>
    <x v="0"/>
    <x v="0"/>
    <d v="2024-01-10T00:00:00"/>
    <d v="2024-03-28T00:00:00"/>
    <m/>
    <d v="2024-03-28T00:00:00"/>
    <d v="2024-03-28T00:00:00"/>
    <s v="INLEC"/>
    <m/>
    <x v="35"/>
    <s v="0020"/>
    <s v="Repl MOD6 G/Tray &amp; EM Light Bat (2off) (100033880)"/>
    <s v="LIGHT,FLUOR,JN413-5102 (AB50.05LT400102W7106)"/>
    <s v="Isolate Lt cct's 05LT400102W71 &amp; B27 (0010)"/>
    <s v="AB50"/>
    <d v="2024-03-28T00:00:00"/>
    <m/>
    <m/>
    <s v="AB01"/>
    <m/>
    <x v="0"/>
    <n v="20"/>
    <s v="10605607"/>
    <s v="FIXTURE,LGT;EX,60W,CHALMIT PRRE05LLE4KI+"/>
    <n v="1"/>
    <n v="0"/>
    <n v="0"/>
    <s v="ETA. - R."/>
    <n v="0"/>
    <x v="4"/>
    <s v="Stock at Base (SP12)"/>
    <m/>
    <m/>
    <n v="0"/>
    <n v="0"/>
    <m/>
    <m/>
    <n v="0"/>
    <m/>
    <m/>
    <m/>
    <m/>
    <m/>
    <n v="0"/>
    <n v="0"/>
    <s v="EA"/>
    <m/>
    <m/>
    <m/>
    <m/>
    <s v="N"/>
    <s v="Execution (07)"/>
    <s v="Ready for Execution (Order) (0065)"/>
    <s v="0000132352"/>
    <n v="2"/>
    <s v="2"/>
    <s v="30"/>
    <s v="30"/>
    <m/>
    <m/>
    <n v="0"/>
    <m/>
    <m/>
    <m/>
    <m/>
    <s v="WorkPackLink"/>
    <m/>
    <m/>
    <n v="0"/>
    <n v="0"/>
    <d v="2024-12-31T00:00:00"/>
    <n v="0"/>
    <n v="0"/>
    <m/>
    <m/>
    <n v="0"/>
    <n v="0"/>
    <m/>
    <n v="0"/>
    <m/>
    <m/>
    <m/>
    <n v="0"/>
    <n v="0"/>
    <n v="0.5"/>
    <d v="2024-02-29T00:00:00"/>
    <n v="0"/>
    <n v="0"/>
    <s v="Missing Staging Date"/>
    <s v=""/>
    <s v="On Time"/>
    <d v="1899-12-30T00:00:00"/>
    <s v="Need Purchasing"/>
    <s v="00001323524537910605607000100033880"/>
    <e v="#N/A"/>
    <s v="000013235210605607000100033880"/>
    <d v="1899-12-30T00:00:00"/>
    <e v="#N/A"/>
    <n v="0"/>
  </r>
  <r>
    <x v="2"/>
    <x v="1"/>
    <m/>
    <x v="0"/>
    <x v="0"/>
    <d v="2024-01-10T00:00:00"/>
    <d v="2024-03-28T00:00:00"/>
    <m/>
    <d v="2024-03-28T00:00:00"/>
    <d v="2024-03-28T00:00:00"/>
    <s v="INLEC"/>
    <m/>
    <x v="35"/>
    <s v="0010"/>
    <s v="Repl MOD6 G/Tray &amp; EM Light Bat (2off) (100033880)"/>
    <s v="LIGHT,FLUOR,JN413-5102 (AB50.05LT400102W7106)"/>
    <s v="Isolate Lt cct's 05LT400102W71 &amp; B27 (0010)"/>
    <s v="AB50"/>
    <m/>
    <m/>
    <m/>
    <s v="AB01"/>
    <m/>
    <x v="0"/>
    <n v="20"/>
    <s v="10304033"/>
    <s v="BATTERY PACK;4AH,NICAD,SAFT SAFTV"/>
    <n v="1"/>
    <n v="0"/>
    <n v="54"/>
    <s v="OK. - OLC."/>
    <n v="0"/>
    <x v="4"/>
    <s v="Stock at Remote (SP13)"/>
    <m/>
    <m/>
    <n v="0"/>
    <n v="0"/>
    <m/>
    <m/>
    <n v="0"/>
    <m/>
    <m/>
    <m/>
    <m/>
    <m/>
    <n v="0"/>
    <n v="0"/>
    <s v="EA"/>
    <m/>
    <m/>
    <m/>
    <m/>
    <s v="N"/>
    <s v="Execution (07)"/>
    <s v="Ready for Execution (Order) (0065)"/>
    <s v="0000132352"/>
    <n v="1"/>
    <s v="2"/>
    <s v="30"/>
    <s v="30"/>
    <m/>
    <m/>
    <n v="0"/>
    <m/>
    <m/>
    <m/>
    <m/>
    <s v="WorkPackLink"/>
    <m/>
    <m/>
    <n v="0"/>
    <n v="0"/>
    <d v="2024-12-31T00:00:00"/>
    <n v="0"/>
    <n v="0"/>
    <m/>
    <m/>
    <n v="0"/>
    <n v="0"/>
    <m/>
    <n v="0"/>
    <m/>
    <m/>
    <m/>
    <n v="0"/>
    <n v="0"/>
    <n v="0.5"/>
    <d v="2024-02-29T00:00:00"/>
    <n v="0"/>
    <n v="0"/>
    <s v="Missing Staging Date"/>
    <s v=""/>
    <s v="On Time"/>
    <d v="1899-12-30T00:00:00"/>
    <s v="Need Purchasing"/>
    <s v="00001323524537910304033000100033880"/>
    <e v="#N/A"/>
    <s v="000013235210304033000100033880"/>
    <s v=""/>
    <s v=""/>
    <n v="1"/>
  </r>
  <r>
    <x v="0"/>
    <x v="0"/>
    <m/>
    <x v="0"/>
    <x v="0"/>
    <d v="2024-01-10T00:00:00"/>
    <d v="2024-05-09T00:00:00"/>
    <d v="2024-04-23T00:00:00"/>
    <d v="2024-05-09T00:00:00"/>
    <d v="2024-05-09T00:00:00"/>
    <s v="INLEC"/>
    <m/>
    <x v="36"/>
    <s v="0010"/>
    <s v="Repl EM Light Batteries &amp; Diffuser MOD5 (100033881)"/>
    <s v="LIGHT,FLUOR,BTE1074-05-005 (AB50.05LT400102W6513)"/>
    <s v="Isolate Lighting 05LT400302B24 &amp; R25 (0010)"/>
    <s v="AB50"/>
    <d v="2024-05-09T00:00:00"/>
    <m/>
    <m/>
    <s v="AB01"/>
    <m/>
    <x v="0"/>
    <n v="20"/>
    <s v="10251722"/>
    <s v="DIFFUSER;CHALMIT SPROT100295"/>
    <n v="1"/>
    <n v="11"/>
    <n v="0"/>
    <s v="OK . - PDC."/>
    <n v="0"/>
    <x v="9"/>
    <s v="Stock at Base (SP12)"/>
    <s v="AB01"/>
    <s v="5300004741"/>
    <n v="10"/>
    <n v="21"/>
    <m/>
    <m/>
    <n v="0"/>
    <m/>
    <m/>
    <m/>
    <m/>
    <m/>
    <n v="0"/>
    <n v="0"/>
    <s v="EA"/>
    <m/>
    <m/>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s v="ON TIME"/>
    <s v=""/>
    <s v="On Time"/>
    <d v="1899-12-30T00:00:00"/>
    <s v="SOH"/>
    <s v="00001323534542110251722000100033881"/>
    <e v="#N/A"/>
    <s v="000013235310251722000100033881"/>
    <d v="1899-12-30T00:00:00"/>
    <e v="#N/A"/>
    <n v="0"/>
  </r>
  <r>
    <x v="0"/>
    <x v="1"/>
    <m/>
    <x v="0"/>
    <x v="0"/>
    <d v="2024-01-10T00:00:00"/>
    <d v="2024-05-09T00:00:00"/>
    <m/>
    <d v="2024-05-09T00:00:00"/>
    <d v="2024-05-09T00:00:00"/>
    <s v="INLEC"/>
    <m/>
    <x v="36"/>
    <s v="0020"/>
    <s v="Repl EM Light Batteries &amp; Diffuser MOD5 (100033881)"/>
    <s v="LIGHT,FLUOR,BTE1074-05-005 (AB50.05LT400102W6513)"/>
    <s v="Isolate Lighting 05LT400302B24 &amp; R25 (0010)"/>
    <s v="AB50"/>
    <m/>
    <m/>
    <m/>
    <s v="AB01"/>
    <m/>
    <x v="0"/>
    <n v="20"/>
    <s v="10304033"/>
    <s v="BATTERY PACK;4AH,NICAD,SAFT SAFTV"/>
    <n v="4"/>
    <n v="0"/>
    <n v="54"/>
    <s v="OK. - OLC."/>
    <n v="0"/>
    <x v="4"/>
    <s v="Stock at Remote (SP13)"/>
    <m/>
    <m/>
    <n v="0"/>
    <n v="0"/>
    <m/>
    <m/>
    <n v="0"/>
    <m/>
    <m/>
    <m/>
    <m/>
    <m/>
    <n v="0"/>
    <n v="0"/>
    <s v="EA"/>
    <m/>
    <m/>
    <m/>
    <m/>
    <s v="N"/>
    <s v="Preparation (05)"/>
    <s v="In Preparation (Order) (0055)"/>
    <s v="0000132353"/>
    <n v="2"/>
    <s v="4"/>
    <s v="30"/>
    <s v="30"/>
    <m/>
    <m/>
    <n v="0"/>
    <m/>
    <m/>
    <m/>
    <m/>
    <s v="WorkPackLink"/>
    <m/>
    <m/>
    <n v="0"/>
    <n v="0"/>
    <d v="2024-06-30T00:00:00"/>
    <n v="0"/>
    <n v="0"/>
    <m/>
    <m/>
    <n v="0"/>
    <n v="0"/>
    <m/>
    <n v="0"/>
    <m/>
    <m/>
    <m/>
    <n v="0"/>
    <n v="0"/>
    <n v="0.5"/>
    <d v="2024-04-11T00:00:00"/>
    <n v="0"/>
    <n v="0"/>
    <s v="Missing Staging Date"/>
    <s v=""/>
    <s v="On Time"/>
    <d v="1899-12-30T00:00:00"/>
    <s v="Need Purchasing"/>
    <s v="00001323534542110304033000100033881"/>
    <e v="#N/A"/>
    <s v="000013235310304033000100033881"/>
    <s v=""/>
    <s v=""/>
    <n v="1"/>
  </r>
  <r>
    <x v="1"/>
    <x v="1"/>
    <m/>
    <x v="0"/>
    <x v="0"/>
    <d v="2024-01-02T00:00:00"/>
    <d v="2024-04-18T00:00:00"/>
    <m/>
    <d v="2024-04-18T00:00:00"/>
    <d v="2024-04-19T00:00:00"/>
    <s v="MECH"/>
    <m/>
    <x v="37"/>
    <s v="0022"/>
    <s v="Replace Gasket EGC2 LO Cooler TCV (100034052)"/>
    <s v="VALVE,E042231,TEMP CTRL (AB50.05TCV042804)"/>
    <s v="Isolate 05TCV042804 and drain oil (0010)"/>
    <s v="AB50"/>
    <m/>
    <m/>
    <m/>
    <s v="AB01"/>
    <m/>
    <x v="0"/>
    <n v="20"/>
    <s v="10533202"/>
    <s v="OIL,LUB;SHELL TURBO S4,GX,46,209L"/>
    <n v="3"/>
    <n v="6"/>
    <n v="0"/>
    <s v="OK. - PDC - PICK."/>
    <n v="0"/>
    <x v="4"/>
    <s v="Stock at Remote (SP13)"/>
    <m/>
    <m/>
    <n v="0"/>
    <n v="0"/>
    <m/>
    <m/>
    <n v="0"/>
    <m/>
    <m/>
    <m/>
    <m/>
    <m/>
    <n v="0"/>
    <n v="0"/>
    <s v="DR"/>
    <m/>
    <m/>
    <m/>
    <m/>
    <s v="N"/>
    <s v="Preparation (05)"/>
    <s v="In Preparation (Order) (0055)"/>
    <s v="0000132606"/>
    <n v="2"/>
    <s v="4"/>
    <s v="30"/>
    <s v="30"/>
    <m/>
    <m/>
    <n v="0"/>
    <m/>
    <m/>
    <m/>
    <m/>
    <s v="WorkPackLink"/>
    <m/>
    <m/>
    <n v="0"/>
    <n v="0"/>
    <d v="2024-06-16T00:00:00"/>
    <n v="0"/>
    <n v="0"/>
    <m/>
    <m/>
    <n v="0"/>
    <n v="0"/>
    <m/>
    <n v="0"/>
    <m/>
    <m/>
    <m/>
    <n v="0"/>
    <n v="0"/>
    <n v="0.5"/>
    <d v="2024-03-21T00:00:00"/>
    <n v="0"/>
    <n v="0"/>
    <s v="Missing Staging Date"/>
    <s v=""/>
    <s v="On Time"/>
    <d v="1899-12-30T00:00:00"/>
    <s v="SOH"/>
    <s v="00001326064540010533202000100034052"/>
    <e v="#N/A"/>
    <s v="000013260610533202000100034052"/>
    <s v=""/>
    <s v=""/>
    <n v="1"/>
  </r>
  <r>
    <x v="1"/>
    <x v="0"/>
    <m/>
    <x v="0"/>
    <x v="0"/>
    <d v="2024-01-02T00:00:00"/>
    <d v="2024-04-18T00:00:00"/>
    <d v="2024-04-03T00:00:00"/>
    <d v="2024-04-18T00:00:00"/>
    <d v="2024-04-19T00:00:00"/>
    <s v="MECH"/>
    <m/>
    <x v="37"/>
    <s v="0010"/>
    <s v="Replace Gasket EGC2 LO Cooler TCV (100034052)"/>
    <s v="VALVE,E042231,TEMP CTRL (AB50.05TCV042804)"/>
    <s v="Isolate 05TCV042804 and drain oil (0010)"/>
    <s v="AB50"/>
    <d v="2024-04-18T00:00:00"/>
    <m/>
    <m/>
    <s v="AB01"/>
    <m/>
    <x v="0"/>
    <n v="20"/>
    <s v="10616638"/>
    <s v="Set of 3-way valve seals, each set compr"/>
    <n v="5"/>
    <n v="0"/>
    <n v="0"/>
    <s v="OK - PDC."/>
    <n v="0"/>
    <x v="2"/>
    <s v="Stock at Base (SP12)"/>
    <s v="AB01"/>
    <s v="5300000091"/>
    <n v="10"/>
    <n v="21"/>
    <m/>
    <m/>
    <n v="0"/>
    <m/>
    <m/>
    <m/>
    <m/>
    <m/>
    <n v="0"/>
    <n v="0"/>
    <s v="EA"/>
    <m/>
    <m/>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s v="ON TIME"/>
    <s v=""/>
    <s v="On Time"/>
    <d v="1899-12-30T00:00:00"/>
    <s v="Need Purchasing"/>
    <s v="00001326064540010616638000100034052"/>
    <e v="#N/A"/>
    <s v="000013260610616638000100034052"/>
    <d v="1899-12-30T00:00:00"/>
    <e v="#N/A"/>
    <n v="0"/>
  </r>
  <r>
    <x v="1"/>
    <x v="1"/>
    <m/>
    <x v="0"/>
    <x v="0"/>
    <d v="2024-01-02T00:00:00"/>
    <d v="2024-04-18T00:00:00"/>
    <m/>
    <d v="2024-04-18T00:00:00"/>
    <d v="2024-04-18T00:00:00"/>
    <s v="MECH"/>
    <m/>
    <x v="38"/>
    <s v="0010"/>
    <s v="Inspect EGC2 Discharge Cooler TCV042574 (100034055)"/>
    <s v="VALVE,TIC042574,CONTR COOL MED OUTLET (AB50.05TCV042574)"/>
    <s v="Inspect EGC2 Discharge Cooler TCV042574 (0020)"/>
    <s v="AB50"/>
    <m/>
    <m/>
    <m/>
    <s v="AB01"/>
    <m/>
    <x v="0"/>
    <n v="20"/>
    <s v="10294417"/>
    <s v="GASKET;FISHER RGASKETX392"/>
    <n v="1"/>
    <n v="1"/>
    <n v="7"/>
    <s v="OK. - OLC."/>
    <n v="0"/>
    <x v="4"/>
    <s v="Stock at Remote (SP13)"/>
    <m/>
    <m/>
    <n v="0"/>
    <n v="0"/>
    <m/>
    <m/>
    <n v="0"/>
    <m/>
    <m/>
    <m/>
    <m/>
    <m/>
    <n v="0"/>
    <n v="0"/>
    <s v="KIT"/>
    <m/>
    <m/>
    <m/>
    <m/>
    <s v="N"/>
    <s v="Preparation (05)"/>
    <s v="In Preparation (Order) (0055)"/>
    <s v="0000132609"/>
    <n v="1"/>
    <s v="4"/>
    <s v="30"/>
    <s v="30"/>
    <m/>
    <m/>
    <n v="0"/>
    <m/>
    <m/>
    <m/>
    <m/>
    <s v="WorkPackLink"/>
    <m/>
    <m/>
    <n v="0"/>
    <n v="0"/>
    <d v="2024-06-30T00:00:00"/>
    <n v="0"/>
    <n v="0"/>
    <m/>
    <m/>
    <n v="0"/>
    <n v="0"/>
    <m/>
    <n v="0"/>
    <m/>
    <m/>
    <m/>
    <n v="0"/>
    <n v="0"/>
    <n v="1"/>
    <d v="2024-03-21T00:00:00"/>
    <n v="0"/>
    <n v="0"/>
    <s v="Missing Staging Date"/>
    <s v=""/>
    <s v="On Time"/>
    <d v="1899-12-30T00:00:00"/>
    <s v="SOH"/>
    <s v="00001326094540010294417000100034055"/>
    <e v="#N/A"/>
    <s v="000013260910294417000100034055"/>
    <s v=""/>
    <s v=""/>
    <n v="1"/>
  </r>
  <r>
    <x v="3"/>
    <x v="0"/>
    <m/>
    <x v="0"/>
    <x v="0"/>
    <d v="2024-01-02T00:00:00"/>
    <d v="2024-04-19T00:00:00"/>
    <d v="2024-04-03T00:00:00"/>
    <d v="2024-04-19T00:00:00"/>
    <d v="2024-04-24T00:00:00"/>
    <s v="MECH"/>
    <m/>
    <x v="39"/>
    <s v="0092"/>
    <s v="CLASS Repl FWD FWP Inject&amp;Turb/C After/C (100034084)"/>
    <s v="PUMP,A600011A,FIRE WTR FWD (AB50.03P600011)"/>
    <s v="Isolate 03P600011 (0010)"/>
    <s v="AB50"/>
    <d v="2024-04-19T00:00:00"/>
    <m/>
    <m/>
    <s v="AB01"/>
    <m/>
    <x v="1"/>
    <n v="5"/>
    <s v="10534348"/>
    <s v="O-RING;CAT 1121102"/>
    <n v="2"/>
    <n v="0"/>
    <n v="0"/>
    <s v="OK. - PDC."/>
    <n v="0"/>
    <x v="2"/>
    <s v="Stock at Base (SP12)"/>
    <s v="AB01"/>
    <s v="5300000093"/>
    <n v="90"/>
    <n v="21"/>
    <m/>
    <m/>
    <n v="0"/>
    <m/>
    <m/>
    <m/>
    <m/>
    <m/>
    <n v="0"/>
    <n v="0"/>
    <s v="EA"/>
    <m/>
    <m/>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534348000100034084"/>
    <e v="#N/A"/>
    <s v="000013256810534348000100034084"/>
    <d v="1899-12-30T00:00:00"/>
    <e v="#N/A"/>
    <n v="0"/>
  </r>
  <r>
    <x v="3"/>
    <x v="0"/>
    <m/>
    <x v="0"/>
    <x v="0"/>
    <d v="2024-01-02T00:00:00"/>
    <d v="2024-04-19T00:00:00"/>
    <d v="2024-04-03T00:00:00"/>
    <d v="2024-04-19T00:00:00"/>
    <d v="2024-04-24T00:00:00"/>
    <s v="MECH"/>
    <m/>
    <x v="39"/>
    <s v="0042"/>
    <s v="CLASS Repl FWD FWP Inject&amp;Turb/C After/C (100034084)"/>
    <s v="PUMP,A600011A,FIRE WTR FWD (AB50.03P600011)"/>
    <s v="Isolate 03P600011 (0010)"/>
    <s v="AB50"/>
    <d v="2024-04-19T00:00:00"/>
    <m/>
    <m/>
    <s v="AB01"/>
    <m/>
    <x v="1"/>
    <n v="5"/>
    <s v="10534107"/>
    <s v="CLAMP;CAT 8T4984"/>
    <n v="4"/>
    <n v="4"/>
    <n v="0"/>
    <s v="OK - PDC."/>
    <n v="0"/>
    <x v="9"/>
    <s v="Stock at Base (SP12)"/>
    <s v="AB01"/>
    <s v="5300000093"/>
    <n v="190"/>
    <n v="21"/>
    <m/>
    <m/>
    <n v="0"/>
    <m/>
    <m/>
    <m/>
    <m/>
    <m/>
    <n v="0"/>
    <n v="0"/>
    <s v="EA"/>
    <m/>
    <m/>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s v="ON TIME"/>
    <s v=""/>
    <s v="On Time"/>
    <d v="1899-12-30T00:00:00"/>
    <s v="SOH"/>
    <s v="00001325684540110534107000100034084"/>
    <e v="#N/A"/>
    <s v="000013256810534107000100034084"/>
    <d v="1899-12-30T00:00:00"/>
    <e v="#N/A"/>
    <n v="0"/>
  </r>
  <r>
    <x v="3"/>
    <x v="0"/>
    <m/>
    <x v="0"/>
    <x v="0"/>
    <d v="2024-01-02T00:00:00"/>
    <d v="2024-04-19T00:00:00"/>
    <d v="2024-04-03T00:00:00"/>
    <d v="2024-04-19T00:00:00"/>
    <d v="2024-04-24T00:00:00"/>
    <s v="MECH"/>
    <m/>
    <x v="39"/>
    <s v="0082"/>
    <s v="CLASS Repl FWD FWP Inject&amp;Turb/C After/C (100034084)"/>
    <s v="PUMP,A600011A,FIRE WTR FWD (AB50.03P600011)"/>
    <s v="Isolate 03P600011 (0010)"/>
    <s v="AB50"/>
    <d v="2024-04-19T00:00:00"/>
    <m/>
    <m/>
    <s v="AB01"/>
    <m/>
    <x v="1"/>
    <n v="5"/>
    <s v="10534372"/>
    <s v="SLEEVE;CAT 2027958"/>
    <n v="2"/>
    <n v="2"/>
    <n v="0"/>
    <s v="OK. - PDC."/>
    <n v="0"/>
    <x v="9"/>
    <s v="Stock at Base (SP12)"/>
    <s v="AB01"/>
    <s v="5300000093"/>
    <n v="100"/>
    <n v="21"/>
    <m/>
    <m/>
    <n v="0"/>
    <m/>
    <m/>
    <m/>
    <m/>
    <m/>
    <n v="0"/>
    <n v="0"/>
    <s v="EA"/>
    <m/>
    <m/>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s v="ON TIME"/>
    <s v=""/>
    <s v="On Time"/>
    <d v="1899-12-30T00:00:00"/>
    <s v="SOH"/>
    <s v="00001325684540110534372000100034084"/>
    <e v="#N/A"/>
    <s v="000013256810534372000100034084"/>
    <d v="1899-12-30T00:00:00"/>
    <e v="#N/A"/>
    <n v="0"/>
  </r>
  <r>
    <x v="3"/>
    <x v="0"/>
    <m/>
    <x v="0"/>
    <x v="0"/>
    <d v="2024-01-02T00:00:00"/>
    <d v="2024-04-19T00:00:00"/>
    <d v="2024-04-03T00:00:00"/>
    <d v="2024-04-19T00:00:00"/>
    <d v="2024-04-24T00:00:00"/>
    <s v="MECH"/>
    <m/>
    <x v="39"/>
    <s v="0032"/>
    <s v="CLASS Repl FWD FWP Inject&amp;Turb/C After/C (100034084)"/>
    <s v="PUMP,A600011A,FIRE WTR FWD (AB50.03P600011)"/>
    <s v="Isolate 03P600011 (0010)"/>
    <s v="AB50"/>
    <d v="2024-04-19T00:00:00"/>
    <m/>
    <m/>
    <s v="AB01"/>
    <m/>
    <x v="1"/>
    <n v="5"/>
    <s v="10613351"/>
    <s v="BOLT;CAT 8S9191"/>
    <n v="12"/>
    <n v="12"/>
    <n v="0"/>
    <s v="OK - PDC."/>
    <n v="0"/>
    <x v="9"/>
    <s v="Stock at Base (SP12)"/>
    <s v="AB01"/>
    <s v="5300000093"/>
    <n v="150"/>
    <n v="21"/>
    <m/>
    <m/>
    <n v="0"/>
    <m/>
    <m/>
    <m/>
    <m/>
    <m/>
    <n v="0"/>
    <n v="0"/>
    <s v="EA"/>
    <m/>
    <m/>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s v="ON TIME"/>
    <s v=""/>
    <s v="On Time"/>
    <d v="1899-12-30T00:00:00"/>
    <s v="SOH"/>
    <s v="00001325684540110613351000100034084"/>
    <e v="#N/A"/>
    <s v="000013256810613351000100034084"/>
    <d v="1899-12-30T00:00:00"/>
    <e v="#N/A"/>
    <n v="0"/>
  </r>
  <r>
    <x v="3"/>
    <x v="0"/>
    <m/>
    <x v="0"/>
    <x v="0"/>
    <d v="2024-01-02T00:00:00"/>
    <d v="2024-04-19T00:00:00"/>
    <d v="2024-04-03T00:00:00"/>
    <d v="2024-04-19T00:00:00"/>
    <d v="2024-04-24T00:00:00"/>
    <s v="MECH"/>
    <m/>
    <x v="39"/>
    <s v="0122"/>
    <s v="CLASS Repl FWD FWP Inject&amp;Turb/C After/C (100034084)"/>
    <s v="PUMP,A600011A,FIRE WTR FWD (AB50.03P600011)"/>
    <s v="Isolate 03P600011 (0010)"/>
    <s v="AB50"/>
    <d v="2024-04-19T00:00:00"/>
    <m/>
    <m/>
    <s v="AB01"/>
    <m/>
    <x v="1"/>
    <n v="5"/>
    <s v="10534344"/>
    <s v="GASKET;CAT 2388708"/>
    <n v="1"/>
    <n v="0"/>
    <n v="0"/>
    <s v="OK. - PDC."/>
    <n v="0"/>
    <x v="2"/>
    <s v="Stock at Base (SP12)"/>
    <s v="AB01"/>
    <s v="5300000093"/>
    <n v="50"/>
    <n v="21"/>
    <m/>
    <m/>
    <n v="0"/>
    <m/>
    <m/>
    <m/>
    <m/>
    <m/>
    <n v="0"/>
    <n v="0"/>
    <s v="EA"/>
    <m/>
    <m/>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4000100034084"/>
    <e v="#N/A"/>
    <s v="000013256810534344000100034084"/>
    <d v="1899-12-30T00:00:00"/>
    <e v="#N/A"/>
    <n v="0"/>
  </r>
  <r>
    <x v="3"/>
    <x v="0"/>
    <m/>
    <x v="0"/>
    <x v="0"/>
    <d v="2024-01-02T00:00:00"/>
    <d v="2024-04-19T00:00:00"/>
    <d v="2024-04-03T00:00:00"/>
    <d v="2024-04-19T00:00:00"/>
    <d v="2024-04-24T00:00:00"/>
    <s v="MECH"/>
    <m/>
    <x v="39"/>
    <s v="0202"/>
    <s v="CLASS Repl FWD FWP Inject&amp;Turb/C After/C (100034084)"/>
    <s v="PUMP,A600011A,FIRE WTR FWD (AB50.03P600011)"/>
    <s v="Isolate 03P600011 (0010)"/>
    <s v="AB50"/>
    <d v="2024-04-19T00:00:00"/>
    <m/>
    <m/>
    <s v="AB01"/>
    <m/>
    <x v="1"/>
    <n v="5"/>
    <s v="10565086"/>
    <s v="CLAMP,PIPE;16MM,SS,CAT 8T4983"/>
    <n v="8"/>
    <n v="4"/>
    <n v="4"/>
    <s v="OK - PDC."/>
    <n v="0"/>
    <x v="2"/>
    <s v="Stock at Base (SP12)"/>
    <s v="AB01"/>
    <s v="5300000093"/>
    <n v="180"/>
    <n v="21"/>
    <m/>
    <m/>
    <n v="0"/>
    <m/>
    <m/>
    <m/>
    <m/>
    <m/>
    <n v="0"/>
    <n v="0"/>
    <s v="EA"/>
    <m/>
    <m/>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5086000100034084"/>
    <e v="#N/A"/>
    <s v="000013256810565086000100034084"/>
    <d v="1899-12-30T00:00:00"/>
    <e v="#N/A"/>
    <n v="0"/>
  </r>
  <r>
    <x v="3"/>
    <x v="0"/>
    <m/>
    <x v="0"/>
    <x v="0"/>
    <d v="2024-01-02T00:00:00"/>
    <d v="2024-04-19T00:00:00"/>
    <d v="2024-04-03T00:00:00"/>
    <d v="2024-04-19T00:00:00"/>
    <d v="2024-04-24T00:00:00"/>
    <s v="MECH"/>
    <m/>
    <x v="39"/>
    <s v="0142"/>
    <s v="CLASS Repl FWD FWP Inject&amp;Turb/C After/C (100034084)"/>
    <s v="PUMP,A600011A,FIRE WTR FWD (AB50.03P600011)"/>
    <s v="Isolate 03P600011 (0010)"/>
    <s v="AB50"/>
    <d v="2024-04-19T00:00:00"/>
    <m/>
    <m/>
    <s v="AB01"/>
    <m/>
    <x v="1"/>
    <n v="5"/>
    <s v="10534347"/>
    <s v="O-RING;CAT 5S9134"/>
    <n v="4"/>
    <n v="4"/>
    <n v="0"/>
    <s v="OK. - PDC."/>
    <n v="0"/>
    <x v="9"/>
    <s v="Stock at Base (SP12)"/>
    <s v="AB01"/>
    <s v="5300000093"/>
    <n v="80"/>
    <n v="21"/>
    <m/>
    <m/>
    <n v="0"/>
    <m/>
    <m/>
    <m/>
    <m/>
    <m/>
    <n v="0"/>
    <n v="0"/>
    <s v="EA"/>
    <m/>
    <m/>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s v="ON TIME"/>
    <s v=""/>
    <s v="On Time"/>
    <d v="1899-12-30T00:00:00"/>
    <s v="SOH"/>
    <s v="00001325684540110534347000100034084"/>
    <e v="#N/A"/>
    <s v="000013256810534347000100034084"/>
    <d v="1899-12-30T00:00:00"/>
    <e v="#N/A"/>
    <n v="0"/>
  </r>
  <r>
    <x v="3"/>
    <x v="0"/>
    <m/>
    <x v="0"/>
    <x v="0"/>
    <d v="2024-01-02T00:00:00"/>
    <d v="2024-04-19T00:00:00"/>
    <d v="2024-04-03T00:00:00"/>
    <d v="2024-04-19T00:00:00"/>
    <d v="2024-04-24T00:00:00"/>
    <s v="MECH"/>
    <m/>
    <x v="39"/>
    <s v="0132"/>
    <s v="CLASS Repl FWD FWP Inject&amp;Turb/C After/C (100034084)"/>
    <s v="PUMP,A600011A,FIRE WTR FWD (AB50.03P600011)"/>
    <s v="Isolate 03P600011 (0010)"/>
    <s v="AB50"/>
    <d v="2024-04-19T00:00:00"/>
    <m/>
    <m/>
    <s v="AB01"/>
    <m/>
    <x v="1"/>
    <n v="5"/>
    <s v="10534346"/>
    <s v="O-RING;CAT 3P0655"/>
    <n v="4"/>
    <n v="4"/>
    <n v="0"/>
    <s v="OK. OLC."/>
    <n v="0"/>
    <x v="9"/>
    <s v="Stock at Base (SP12)"/>
    <s v="AB01"/>
    <s v="5300000093"/>
    <n v="70"/>
    <n v="21"/>
    <m/>
    <m/>
    <n v="0"/>
    <m/>
    <m/>
    <m/>
    <m/>
    <m/>
    <n v="0"/>
    <n v="0"/>
    <s v="EA"/>
    <m/>
    <m/>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s v="ON TIME"/>
    <s v=""/>
    <s v="On Time"/>
    <d v="1899-12-30T00:00:00"/>
    <s v="SOH"/>
    <s v="00001325684540110534346000100034084"/>
    <e v="#N/A"/>
    <s v="000013256810534346000100034084"/>
    <d v="1899-12-30T00:00:00"/>
    <e v="#N/A"/>
    <n v="0"/>
  </r>
  <r>
    <x v="3"/>
    <x v="0"/>
    <m/>
    <x v="0"/>
    <x v="0"/>
    <d v="2024-01-02T00:00:00"/>
    <d v="2024-04-19T00:00:00"/>
    <d v="2024-04-03T00:00:00"/>
    <d v="2024-04-19T00:00:00"/>
    <d v="2024-04-24T00:00:00"/>
    <s v="MECH"/>
    <m/>
    <x v="39"/>
    <s v="0172"/>
    <s v="CLASS Repl FWD FWP Inject&amp;Turb/C After/C (100034084)"/>
    <s v="PUMP,A600011A,FIRE WTR FWD (AB50.03P600011)"/>
    <s v="Isolate 03P600011 (0010)"/>
    <s v="AB50"/>
    <d v="2024-04-19T00:00:00"/>
    <m/>
    <m/>
    <s v="AB01"/>
    <m/>
    <x v="1"/>
    <n v="5"/>
    <s v="10613354"/>
    <s v="SEAL,O-RING;CAT 3E6773"/>
    <n v="2"/>
    <n v="0"/>
    <n v="0"/>
    <s v="OK - PDC."/>
    <n v="0"/>
    <x v="2"/>
    <s v="Stock at Base (SP12)"/>
    <s v="AB01"/>
    <s v="5300000093"/>
    <n v="170"/>
    <n v="21"/>
    <m/>
    <m/>
    <n v="0"/>
    <m/>
    <m/>
    <m/>
    <m/>
    <m/>
    <n v="0"/>
    <n v="0"/>
    <s v="EA"/>
    <m/>
    <m/>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613354000100034084"/>
    <e v="#N/A"/>
    <s v="000013256810613354000100034084"/>
    <d v="1899-12-30T00:00:00"/>
    <e v="#N/A"/>
    <n v="0"/>
  </r>
  <r>
    <x v="3"/>
    <x v="0"/>
    <m/>
    <x v="0"/>
    <x v="0"/>
    <d v="2024-01-02T00:00:00"/>
    <d v="2024-04-19T00:00:00"/>
    <d v="2024-04-03T00:00:00"/>
    <d v="2024-04-19T00:00:00"/>
    <d v="2024-04-24T00:00:00"/>
    <s v="MECH"/>
    <m/>
    <x v="39"/>
    <s v="0010"/>
    <s v="CLASS Repl FWD FWP Inject&amp;Turb/C After/C (100034084)"/>
    <s v="PUMP,A600011A,FIRE WTR FWD (AB50.03P600011)"/>
    <s v="Isolate 03P600011 (0010)"/>
    <s v="AB50"/>
    <d v="2024-04-19T00:00:00"/>
    <m/>
    <m/>
    <s v="AB01"/>
    <m/>
    <x v="1"/>
    <n v="5"/>
    <s v="10613168"/>
    <s v="INJECTOR,FUEL;CAT 10R7231"/>
    <n v="12"/>
    <n v="5"/>
    <n v="0"/>
    <s v="OK - PDC."/>
    <n v="0"/>
    <x v="2"/>
    <s v="Stock at Base (SP12)"/>
    <s v="AB01"/>
    <s v="5300000093"/>
    <n v="10"/>
    <n v="21"/>
    <m/>
    <m/>
    <n v="0"/>
    <m/>
    <m/>
    <m/>
    <m/>
    <m/>
    <n v="0"/>
    <n v="0"/>
    <s v="EA"/>
    <m/>
    <m/>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s v="ON TIME"/>
    <s v=""/>
    <s v="On Time"/>
    <d v="1899-12-30T00:00:00"/>
    <s v="Need Purchasing"/>
    <s v="00001325684540110613168000100034084"/>
    <e v="#N/A"/>
    <s v="000013256810613168000100034084"/>
    <d v="1899-12-30T00:00:00"/>
    <e v="#N/A"/>
    <n v="0"/>
  </r>
  <r>
    <x v="3"/>
    <x v="0"/>
    <m/>
    <x v="0"/>
    <x v="0"/>
    <d v="2024-01-02T00:00:00"/>
    <d v="2024-04-19T00:00:00"/>
    <d v="2024-04-03T00:00:00"/>
    <d v="2024-04-19T00:00:00"/>
    <d v="2024-04-24T00:00:00"/>
    <s v="MECH"/>
    <m/>
    <x v="39"/>
    <s v="0222"/>
    <s v="CLASS Repl FWD FWP Inject&amp;Turb/C After/C (100034084)"/>
    <s v="PUMP,A600011A,FIRE WTR FWD (AB50.03P600011)"/>
    <s v="Isolate 03P600011 (0010)"/>
    <s v="AB50"/>
    <d v="2024-04-19T00:00:00"/>
    <m/>
    <m/>
    <s v="AB01"/>
    <m/>
    <x v="1"/>
    <n v="5"/>
    <s v="10613353"/>
    <s v="GAURD,ALTERNATOR;CAT 3529713"/>
    <n v="1"/>
    <n v="0"/>
    <n v="0"/>
    <s v="OK - PDC."/>
    <n v="0"/>
    <x v="2"/>
    <s v="Stock at Base (SP12)"/>
    <s v="AB01"/>
    <s v="5300000093"/>
    <n v="160"/>
    <n v="21"/>
    <m/>
    <m/>
    <n v="0"/>
    <m/>
    <m/>
    <m/>
    <m/>
    <m/>
    <n v="0"/>
    <n v="0"/>
    <s v="EA"/>
    <m/>
    <m/>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613353000100034084"/>
    <e v="#N/A"/>
    <s v="000013256810613353000100034084"/>
    <d v="1899-12-30T00:00:00"/>
    <e v="#N/A"/>
    <n v="0"/>
  </r>
  <r>
    <x v="3"/>
    <x v="0"/>
    <m/>
    <x v="0"/>
    <x v="0"/>
    <d v="2024-01-02T00:00:00"/>
    <d v="2024-04-19T00:00:00"/>
    <d v="2024-04-03T00:00:00"/>
    <d v="2024-04-19T00:00:00"/>
    <d v="2024-04-24T00:00:00"/>
    <s v="MECH"/>
    <m/>
    <x v="39"/>
    <s v="0112"/>
    <s v="CLASS Repl FWD FWP Inject&amp;Turb/C After/C (100034084)"/>
    <s v="PUMP,A600011A,FIRE WTR FWD (AB50.03P600011)"/>
    <s v="Isolate 03P600011 (0010)"/>
    <s v="AB50"/>
    <d v="2024-04-19T00:00:00"/>
    <m/>
    <m/>
    <s v="AB01"/>
    <m/>
    <x v="1"/>
    <n v="5"/>
    <s v="10534345"/>
    <s v="GASKET;CAT 2388709"/>
    <n v="1"/>
    <n v="0"/>
    <n v="0"/>
    <s v="OK. - PDC."/>
    <n v="0"/>
    <x v="2"/>
    <s v="Stock at Base (SP12)"/>
    <s v="AB01"/>
    <s v="5300000093"/>
    <n v="60"/>
    <n v="21"/>
    <m/>
    <m/>
    <n v="0"/>
    <m/>
    <m/>
    <m/>
    <m/>
    <m/>
    <n v="0"/>
    <n v="0"/>
    <s v="EA"/>
    <m/>
    <m/>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5000100034084"/>
    <e v="#N/A"/>
    <s v="000013256810534345000100034084"/>
    <d v="1899-12-30T00:00:00"/>
    <e v="#N/A"/>
    <n v="0"/>
  </r>
  <r>
    <x v="3"/>
    <x v="0"/>
    <m/>
    <x v="0"/>
    <x v="0"/>
    <d v="2024-01-02T00:00:00"/>
    <d v="2024-04-19T00:00:00"/>
    <d v="2024-04-03T00:00:00"/>
    <d v="2024-04-19T00:00:00"/>
    <d v="2024-04-24T00:00:00"/>
    <s v="MECH"/>
    <m/>
    <x v="39"/>
    <s v="0052"/>
    <s v="CLASS Repl FWD FWP Inject&amp;Turb/C After/C (100034084)"/>
    <s v="PUMP,A600011A,FIRE WTR FWD (AB50.03P600011)"/>
    <s v="Isolate 03P600011 (0010)"/>
    <s v="AB50"/>
    <d v="2024-04-19T00:00:00"/>
    <m/>
    <m/>
    <s v="AB01"/>
    <m/>
    <x v="1"/>
    <n v="5"/>
    <s v="10534150"/>
    <s v="HOSE;CAT 371-8946"/>
    <n v="15"/>
    <n v="0"/>
    <n v="0"/>
    <s v="OK - PDC."/>
    <n v="0"/>
    <x v="2"/>
    <s v="Stock at Base (SP12)"/>
    <s v="AB01"/>
    <s v="5300000093"/>
    <n v="30"/>
    <n v="21"/>
    <m/>
    <m/>
    <n v="0"/>
    <m/>
    <m/>
    <m/>
    <m/>
    <m/>
    <n v="0"/>
    <n v="0"/>
    <s v="EA"/>
    <m/>
    <m/>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s v="ON TIME"/>
    <s v=""/>
    <s v="On Time"/>
    <d v="1899-12-30T00:00:00"/>
    <s v="Need Purchasing"/>
    <s v="00001325684540110534150000100034084"/>
    <e v="#N/A"/>
    <s v="000013256810534150000100034084"/>
    <d v="1899-12-30T00:00:00"/>
    <e v="#N/A"/>
    <n v="0"/>
  </r>
  <r>
    <x v="3"/>
    <x v="0"/>
    <m/>
    <x v="0"/>
    <x v="0"/>
    <d v="2024-01-02T00:00:00"/>
    <d v="2024-04-19T00:00:00"/>
    <d v="2024-04-03T00:00:00"/>
    <d v="2024-04-19T00:00:00"/>
    <d v="2024-04-24T00:00:00"/>
    <s v="MECH"/>
    <m/>
    <x v="39"/>
    <s v="0182"/>
    <s v="CLASS Repl FWD FWP Inject&amp;Turb/C After/C (100034084)"/>
    <s v="PUMP,A600011A,FIRE WTR FWD (AB50.03P600011)"/>
    <s v="Isolate 03P600011 (0010)"/>
    <s v="AB50"/>
    <d v="2024-04-19T00:00:00"/>
    <m/>
    <m/>
    <s v="AB01"/>
    <m/>
    <x v="1"/>
    <n v="5"/>
    <s v="10568264"/>
    <s v="O-RING;SEAL,CAT 6K6307"/>
    <n v="4"/>
    <n v="4"/>
    <n v="0"/>
    <s v="OK - PDC."/>
    <n v="0"/>
    <x v="9"/>
    <s v="Stock at Base (SP12)"/>
    <s v="AB01"/>
    <s v="5300000093"/>
    <n v="130"/>
    <n v="21"/>
    <m/>
    <m/>
    <n v="0"/>
    <m/>
    <m/>
    <m/>
    <m/>
    <m/>
    <n v="0"/>
    <n v="0"/>
    <s v="EA"/>
    <m/>
    <m/>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s v="ON TIME"/>
    <s v=""/>
    <s v="On Time"/>
    <d v="1899-12-30T00:00:00"/>
    <s v="SOH"/>
    <s v="00001325684540110568264000100034084"/>
    <e v="#N/A"/>
    <s v="000013256810568264000100034084"/>
    <d v="1899-12-30T00:00:00"/>
    <e v="#N/A"/>
    <n v="0"/>
  </r>
  <r>
    <x v="3"/>
    <x v="0"/>
    <m/>
    <x v="0"/>
    <x v="0"/>
    <d v="2024-01-02T00:00:00"/>
    <d v="2024-04-19T00:00:00"/>
    <d v="2024-04-03T00:00:00"/>
    <d v="2024-04-19T00:00:00"/>
    <d v="2024-04-24T00:00:00"/>
    <s v="MECH"/>
    <m/>
    <x v="39"/>
    <s v="0022"/>
    <s v="CLASS Repl FWD FWP Inject&amp;Turb/C After/C (100034084)"/>
    <s v="PUMP,A600011A,FIRE WTR FWD (AB50.03P600011)"/>
    <s v="Isolate 03P600011 (0010)"/>
    <s v="AB50"/>
    <d v="2024-04-19T00:00:00"/>
    <m/>
    <m/>
    <s v="AB01"/>
    <m/>
    <x v="1"/>
    <n v="5"/>
    <s v="10534378"/>
    <s v="COOLER;CAT 3996239"/>
    <n v="1"/>
    <n v="0"/>
    <n v="0"/>
    <s v="OK - PDC."/>
    <n v="0"/>
    <x v="2"/>
    <s v="Stock at Base (SP12)"/>
    <s v="AB01"/>
    <s v="5300000093"/>
    <n v="110"/>
    <n v="21"/>
    <m/>
    <m/>
    <n v="0"/>
    <m/>
    <m/>
    <m/>
    <m/>
    <m/>
    <n v="0"/>
    <n v="0"/>
    <s v="EA"/>
    <m/>
    <m/>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78000100034084"/>
    <e v="#N/A"/>
    <s v="000013256810534378000100034084"/>
    <d v="1899-12-30T00:00:00"/>
    <e v="#N/A"/>
    <n v="0"/>
  </r>
  <r>
    <x v="3"/>
    <x v="0"/>
    <m/>
    <x v="0"/>
    <x v="0"/>
    <d v="2024-01-02T00:00:00"/>
    <d v="2024-04-19T00:00:00"/>
    <d v="2024-04-03T00:00:00"/>
    <d v="2024-04-19T00:00:00"/>
    <d v="2024-04-24T00:00:00"/>
    <s v="MECH"/>
    <m/>
    <x v="39"/>
    <s v="0212"/>
    <s v="CLASS Repl FWD FWP Inject&amp;Turb/C After/C (100034084)"/>
    <s v="PUMP,A600011A,FIRE WTR FWD (AB50.03P600011)"/>
    <s v="Isolate 03P600011 (0010)"/>
    <s v="AB50"/>
    <d v="2024-04-19T00:00:00"/>
    <m/>
    <m/>
    <s v="AB01"/>
    <m/>
    <x v="1"/>
    <n v="5"/>
    <s v="10568140"/>
    <s v="O-RING;SEAL,CAT 8T0315"/>
    <n v="4"/>
    <n v="0"/>
    <n v="0"/>
    <s v="OK - PDC."/>
    <n v="0"/>
    <x v="2"/>
    <s v="Stock at Base (SP12)"/>
    <s v="AB01"/>
    <s v="5300000093"/>
    <n v="120"/>
    <n v="21"/>
    <m/>
    <m/>
    <n v="0"/>
    <m/>
    <m/>
    <m/>
    <m/>
    <m/>
    <n v="0"/>
    <n v="0"/>
    <s v="EA"/>
    <m/>
    <m/>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8140000100034084"/>
    <e v="#N/A"/>
    <s v="000013256810568140000100034084"/>
    <d v="1899-12-30T00:00:00"/>
    <e v="#N/A"/>
    <n v="0"/>
  </r>
  <r>
    <x v="3"/>
    <x v="0"/>
    <m/>
    <x v="0"/>
    <x v="0"/>
    <d v="2024-01-02T00:00:00"/>
    <d v="2024-04-19T00:00:00"/>
    <d v="2024-04-03T00:00:00"/>
    <d v="2024-04-19T00:00:00"/>
    <d v="2024-04-24T00:00:00"/>
    <s v="MECH"/>
    <m/>
    <x v="39"/>
    <s v="0152"/>
    <s v="CLASS Repl FWD FWP Inject&amp;Turb/C After/C (100034084)"/>
    <s v="PUMP,A600011A,FIRE WTR FWD (AB50.03P600011)"/>
    <s v="Isolate 03P600011 (0010)"/>
    <s v="AB50"/>
    <d v="2024-04-19T00:00:00"/>
    <m/>
    <m/>
    <s v="AB01"/>
    <m/>
    <x v="1"/>
    <n v="5"/>
    <s v="10458410"/>
    <s v="O-RING;CAT 6V3917"/>
    <n v="4"/>
    <n v="0"/>
    <n v="0"/>
    <s v="OK - PDC."/>
    <n v="0"/>
    <x v="2"/>
    <s v="Stock at Base (SP12)"/>
    <s v="AB01"/>
    <s v="5300000093"/>
    <n v="20"/>
    <n v="21"/>
    <m/>
    <m/>
    <n v="0"/>
    <m/>
    <m/>
    <m/>
    <m/>
    <m/>
    <n v="0"/>
    <n v="0"/>
    <s v="EA"/>
    <m/>
    <m/>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458410000100034084"/>
    <e v="#N/A"/>
    <s v="000013256810458410000100034084"/>
    <d v="1899-12-30T00:00:00"/>
    <e v="#N/A"/>
    <n v="0"/>
  </r>
  <r>
    <x v="3"/>
    <x v="0"/>
    <m/>
    <x v="0"/>
    <x v="0"/>
    <d v="2024-01-02T00:00:00"/>
    <d v="2024-04-19T00:00:00"/>
    <d v="2024-04-03T00:00:00"/>
    <d v="2024-04-19T00:00:00"/>
    <d v="2024-04-24T00:00:00"/>
    <s v="MECH"/>
    <m/>
    <x v="39"/>
    <s v="0062"/>
    <s v="CLASS Repl FWD FWP Inject&amp;Turb/C After/C (100034084)"/>
    <s v="PUMP,A600011A,FIRE WTR FWD (AB50.03P600011)"/>
    <s v="Isolate 03P600011 (0010)"/>
    <s v="AB50"/>
    <d v="2024-04-19T00:00:00"/>
    <m/>
    <m/>
    <s v="AB01"/>
    <m/>
    <x v="1"/>
    <n v="5"/>
    <s v="10594202"/>
    <s v="HOSE;CAT 2647811"/>
    <n v="1"/>
    <n v="1"/>
    <n v="0"/>
    <s v="OK. - PDC."/>
    <n v="0"/>
    <x v="9"/>
    <s v="Stock at Base (SP12)"/>
    <s v="AB01"/>
    <s v="5300000093"/>
    <n v="140"/>
    <n v="21"/>
    <m/>
    <m/>
    <n v="0"/>
    <m/>
    <m/>
    <m/>
    <m/>
    <m/>
    <n v="0"/>
    <n v="0"/>
    <s v="EA"/>
    <m/>
    <m/>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s v="ON TIME"/>
    <s v=""/>
    <s v="On Time"/>
    <d v="1899-12-30T00:00:00"/>
    <s v="SOH"/>
    <s v="00001325684540110594202000100034084"/>
    <e v="#N/A"/>
    <s v="000013256810594202000100034084"/>
    <d v="1899-12-30T00:00:00"/>
    <e v="#N/A"/>
    <n v="0"/>
  </r>
  <r>
    <x v="3"/>
    <x v="0"/>
    <m/>
    <x v="0"/>
    <x v="0"/>
    <d v="2024-01-02T00:00:00"/>
    <d v="2024-04-19T00:00:00"/>
    <d v="2024-04-03T00:00:00"/>
    <d v="2024-04-19T00:00:00"/>
    <d v="2024-04-24T00:00:00"/>
    <s v="MECH"/>
    <m/>
    <x v="39"/>
    <s v="0102"/>
    <s v="CLASS Repl FWD FWP Inject&amp;Turb/C After/C (100034084)"/>
    <s v="PUMP,A600011A,FIRE WTR FWD (AB50.03P600011)"/>
    <s v="Isolate 03P600011 (0010)"/>
    <s v="AB50"/>
    <d v="2024-04-19T00:00:00"/>
    <m/>
    <m/>
    <s v="AB01"/>
    <m/>
    <x v="1"/>
    <n v="5"/>
    <s v="10534326"/>
    <s v="VALVE;CAT 1081478"/>
    <n v="2"/>
    <n v="2"/>
    <n v="0"/>
    <s v="OK - PDC."/>
    <n v="0"/>
    <x v="9"/>
    <s v="Stock at Base (SP12)"/>
    <s v="AB01"/>
    <s v="5300000093"/>
    <n v="40"/>
    <n v="21"/>
    <m/>
    <m/>
    <n v="0"/>
    <m/>
    <m/>
    <m/>
    <m/>
    <m/>
    <n v="0"/>
    <n v="0"/>
    <s v="EA"/>
    <m/>
    <m/>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s v="ON TIME"/>
    <s v=""/>
    <s v="On Time"/>
    <d v="1899-12-30T00:00:00"/>
    <s v="SOH"/>
    <s v="00001325684540110534326000100034084"/>
    <e v="#N/A"/>
    <s v="000013256810534326000100034084"/>
    <d v="1899-12-30T00:00:00"/>
    <e v="#N/A"/>
    <n v="0"/>
  </r>
  <r>
    <x v="0"/>
    <x v="6"/>
    <m/>
    <x v="0"/>
    <x v="0"/>
    <d v="2024-03-27T00:00:00"/>
    <d v="2024-05-09T00:00:00"/>
    <d v="2024-04-23T00:00:00"/>
    <d v="2024-05-09T00:00:00"/>
    <d v="2024-05-10T00:00:00"/>
    <s v="MECH"/>
    <m/>
    <x v="40"/>
    <s v="0010"/>
    <s v="Replace scupper strainer mesh with SS (100034141)"/>
    <s v="STRUC,VESSEL HULL (AB50.03HULL01)"/>
    <s v="Replace scupper strainer mesh with SS (0010)"/>
    <s v="AB50"/>
    <d v="2024-05-05T00:00:00"/>
    <m/>
    <m/>
    <s v="AB01"/>
    <d v="2024-04-29T00:00:00"/>
    <x v="0"/>
    <n v="20"/>
    <s v="70001542"/>
    <s v="SHEET; SS Perforated, 300 x 235 x 1.5mm"/>
    <n v="80"/>
    <n v="0"/>
    <n v="0"/>
    <s v="MAINT. - R."/>
    <n v="21"/>
    <x v="5"/>
    <s v="Directs (Inventory) (SP14)"/>
    <s v="AB01"/>
    <s v="5300008462"/>
    <n v="10"/>
    <n v="21"/>
    <s v="X"/>
    <s v="1000007193"/>
    <n v="3"/>
    <d v="2024-03-27T00:00:00"/>
    <d v="2024-04-26T00:00:00"/>
    <s v="TRINKOR PTY LTD (30001954)"/>
    <s v="4500009169"/>
    <m/>
    <n v="10"/>
    <n v="80"/>
    <s v="EA"/>
    <d v="2024-04-21T00:00:00"/>
    <m/>
    <m/>
    <m/>
    <s v="N"/>
    <s v="Preparation (05)"/>
    <s v="In Preparation (Order) (0055)"/>
    <s v="0000132645"/>
    <n v="3"/>
    <s v="1"/>
    <m/>
    <m/>
    <m/>
    <m/>
    <n v="0"/>
    <m/>
    <m/>
    <m/>
    <m/>
    <s v="WorkPackLink"/>
    <m/>
    <m/>
    <n v="6"/>
    <n v="0"/>
    <d v="2024-12-31T00:00:00"/>
    <n v="0"/>
    <n v="0"/>
    <d v="2024-04-29T00:00:00"/>
    <m/>
    <n v="0"/>
    <n v="0"/>
    <m/>
    <n v="0"/>
    <m/>
    <m/>
    <m/>
    <n v="0"/>
    <n v="0"/>
    <n v="0.5"/>
    <d v="2024-04-11T00:00:00"/>
    <n v="-12"/>
    <n v="16"/>
    <s v="ON TIME"/>
    <s v=""/>
    <s v="On Time"/>
    <d v="1899-12-30T00:00:00"/>
    <s v="Need Purchasing"/>
    <s v="00001326454542170001542000100034141"/>
    <e v="#N/A"/>
    <s v="000013264570001542000100034141"/>
    <d v="1899-12-30T00:00:00"/>
    <e v="#N/A"/>
    <n v="0"/>
  </r>
  <r>
    <x v="0"/>
    <x v="6"/>
    <m/>
    <x v="0"/>
    <x v="0"/>
    <d v="2024-03-27T00:00:00"/>
    <d v="2024-05-09T00:00:00"/>
    <d v="2024-04-23T00:00:00"/>
    <d v="2024-05-09T00:00:00"/>
    <d v="2024-05-10T00:00:00"/>
    <s v="MECH"/>
    <m/>
    <x v="40"/>
    <s v="0020"/>
    <s v="Replace scupper strainer mesh with SS (100034141)"/>
    <s v="STRUC,VESSEL HULL (AB50.03HULL01)"/>
    <s v="Replace scupper strainer mesh with SS (0010)"/>
    <s v="AB50"/>
    <d v="2024-05-05T00:00:00"/>
    <m/>
    <m/>
    <s v="AB01"/>
    <d v="2024-04-29T00:00:00"/>
    <x v="0"/>
    <n v="20"/>
    <s v="70001543"/>
    <s v="SHEET; SS Perforated, 300 x 285 x 1.5mm"/>
    <n v="80"/>
    <n v="0"/>
    <n v="0"/>
    <s v="MAINT. - R."/>
    <n v="21"/>
    <x v="5"/>
    <s v="Directs (Inventory) (SP14)"/>
    <s v="AB01"/>
    <s v="5300008462"/>
    <n v="20"/>
    <n v="21"/>
    <s v="X"/>
    <s v="1000007193"/>
    <n v="4"/>
    <d v="2024-03-27T00:00:00"/>
    <d v="2024-04-26T00:00:00"/>
    <s v="TRINKOR PTY LTD (30001954)"/>
    <s v="4500009169"/>
    <m/>
    <n v="20"/>
    <n v="80"/>
    <s v="EA"/>
    <d v="2024-04-21T00:00:00"/>
    <m/>
    <m/>
    <m/>
    <s v="N"/>
    <s v="Preparation (05)"/>
    <s v="In Preparation (Order) (0055)"/>
    <s v="0000132645"/>
    <n v="4"/>
    <s v="1"/>
    <m/>
    <m/>
    <m/>
    <m/>
    <n v="0"/>
    <m/>
    <m/>
    <m/>
    <m/>
    <s v="WorkPackLink"/>
    <m/>
    <m/>
    <n v="6"/>
    <n v="0"/>
    <d v="2024-12-31T00:00:00"/>
    <n v="0"/>
    <n v="0"/>
    <d v="2024-04-29T00:00:00"/>
    <m/>
    <n v="0"/>
    <n v="0"/>
    <m/>
    <n v="0"/>
    <m/>
    <m/>
    <m/>
    <n v="0"/>
    <n v="0"/>
    <n v="0.5"/>
    <d v="2024-04-11T00:00:00"/>
    <n v="-12"/>
    <n v="16"/>
    <s v="ON TIME"/>
    <s v=""/>
    <s v="On Time"/>
    <d v="1899-12-30T00:00:00"/>
    <s v="Need Purchasing"/>
    <s v="00001326454542170001543000100034141"/>
    <e v="#N/A"/>
    <s v="000013264570001543000100034141"/>
    <d v="1899-12-30T00:00:00"/>
    <e v="#N/A"/>
    <n v="0"/>
  </r>
  <r>
    <x v="3"/>
    <x v="0"/>
    <m/>
    <x v="0"/>
    <x v="0"/>
    <d v="2024-01-02T00:00:00"/>
    <d v="2024-04-19T00:00:00"/>
    <d v="2024-04-03T00:00:00"/>
    <d v="2024-04-19T00:00:00"/>
    <d v="2024-04-21T00:00:00"/>
    <s v="MECH"/>
    <m/>
    <x v="41"/>
    <s v="0012"/>
    <s v="Replace AFT FWP Turbos (100034344)"/>
    <s v="PUMP,A600001A,FIRE WTR AFT (AB50.03P600001)"/>
    <s v="Isolate 03P600001 (0010)"/>
    <s v="AB50"/>
    <d v="2024-04-19T00:00:00"/>
    <m/>
    <m/>
    <s v="AB01"/>
    <m/>
    <x v="0"/>
    <n v="20"/>
    <s v="10606442"/>
    <s v="GASKET;CAT 2264753"/>
    <n v="2"/>
    <n v="0"/>
    <n v="0"/>
    <s v="OK - PDC."/>
    <n v="0"/>
    <x v="2"/>
    <s v="Stock at Base (SP12)"/>
    <s v="AB01"/>
    <s v="5300000122"/>
    <n v="30"/>
    <n v="21"/>
    <m/>
    <m/>
    <n v="0"/>
    <m/>
    <m/>
    <m/>
    <m/>
    <m/>
    <n v="0"/>
    <n v="0"/>
    <s v="EA"/>
    <m/>
    <m/>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s v="ON TIME"/>
    <s v=""/>
    <s v="On Time"/>
    <d v="1899-12-30T00:00:00"/>
    <s v="Need Purchasing"/>
    <s v="00001327984540110606442000100034344"/>
    <e v="#N/A"/>
    <s v="000013279810606442000100034344"/>
    <d v="1899-12-30T00:00:00"/>
    <e v="#N/A"/>
    <n v="0"/>
  </r>
  <r>
    <x v="3"/>
    <x v="0"/>
    <m/>
    <x v="0"/>
    <x v="0"/>
    <d v="2024-01-02T00:00:00"/>
    <d v="2024-04-19T00:00:00"/>
    <d v="2024-04-03T00:00:00"/>
    <d v="2024-04-19T00:00:00"/>
    <d v="2024-04-21T00:00:00"/>
    <s v="MECH"/>
    <m/>
    <x v="41"/>
    <s v="0042"/>
    <s v="Replace AFT FWP Turbos (100034344)"/>
    <s v="PUMP,A600001A,FIRE WTR AFT (AB50.03P600001)"/>
    <s v="Isolate 03P600001 (0010)"/>
    <s v="AB50"/>
    <d v="2024-04-19T00:00:00"/>
    <m/>
    <m/>
    <s v="AB01"/>
    <m/>
    <x v="0"/>
    <n v="20"/>
    <s v="10458413"/>
    <s v="O RING;CAT 1123540"/>
    <n v="2"/>
    <n v="2"/>
    <n v="0"/>
    <s v="OK - PDC."/>
    <n v="0"/>
    <x v="12"/>
    <s v="Stock at Base (SP12)"/>
    <s v="AB01"/>
    <s v="5300000122"/>
    <n v="20"/>
    <n v="21"/>
    <m/>
    <m/>
    <n v="0"/>
    <m/>
    <m/>
    <m/>
    <m/>
    <m/>
    <n v="0"/>
    <n v="0"/>
    <s v="EA"/>
    <m/>
    <m/>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s v="ON TIME"/>
    <s v=""/>
    <s v="On Time"/>
    <d v="1899-12-30T00:00:00"/>
    <s v="SOH"/>
    <s v="00001327984540110458413000100034344"/>
    <e v="#N/A"/>
    <s v="000013279810458413000100034344"/>
    <d v="1899-12-30T00:00:00"/>
    <e v="#N/A"/>
    <n v="0"/>
  </r>
  <r>
    <x v="3"/>
    <x v="0"/>
    <m/>
    <x v="0"/>
    <x v="0"/>
    <d v="2024-01-02T00:00:00"/>
    <d v="2024-04-19T00:00:00"/>
    <d v="2024-04-03T00:00:00"/>
    <d v="2024-04-19T00:00:00"/>
    <d v="2024-04-21T00:00:00"/>
    <s v="MECH"/>
    <m/>
    <x v="41"/>
    <s v="0032"/>
    <s v="Replace AFT FWP Turbos (100034344)"/>
    <s v="PUMP,A600001A,FIRE WTR AFT (AB50.03P600001)"/>
    <s v="Isolate 03P600001 (0010)"/>
    <s v="AB50"/>
    <d v="2024-04-19T00:00:00"/>
    <m/>
    <m/>
    <s v="AB01"/>
    <m/>
    <x v="0"/>
    <n v="20"/>
    <s v="10616647"/>
    <s v="TURBOCHARGER,CARTRIDGE GP;CAT 10R8230"/>
    <n v="2"/>
    <n v="0"/>
    <n v="0"/>
    <s v="OK - PDC."/>
    <n v="0"/>
    <x v="2"/>
    <s v="Stock at Base (SP12)"/>
    <s v="AB01"/>
    <s v="5300000122"/>
    <n v="10"/>
    <n v="21"/>
    <m/>
    <m/>
    <n v="0"/>
    <m/>
    <m/>
    <m/>
    <m/>
    <m/>
    <n v="0"/>
    <n v="0"/>
    <s v="EA"/>
    <m/>
    <m/>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s v="ON TIME"/>
    <s v=""/>
    <s v="On Time"/>
    <d v="1899-12-30T00:00:00"/>
    <s v="Need Purchasing"/>
    <s v="00001327984540110616647000100034344"/>
    <e v="#N/A"/>
    <s v="000013279810616647000100034344"/>
    <d v="1899-12-30T00:00:00"/>
    <e v="#N/A"/>
    <n v="0"/>
  </r>
  <r>
    <x v="0"/>
    <x v="3"/>
    <m/>
    <x v="1"/>
    <x v="0"/>
    <m/>
    <d v="2024-05-11T00:00:00"/>
    <m/>
    <d v="2024-05-09T00:00:00"/>
    <d v="2024-05-12T00:00:00"/>
    <s v="PAINT"/>
    <m/>
    <x v="42"/>
    <s v="0010"/>
    <s v="ENG - CLASS - Repair IG Fresh Air Inlets (100034411)"/>
    <s v="SW,S480020,POS FRESH AIR INTAKE (AB50.03ZSC480958)"/>
    <s v="Re-install Rubber to Cover Plate (0070)"/>
    <s v="AB50"/>
    <m/>
    <m/>
    <m/>
    <s v="AB01"/>
    <m/>
    <x v="1"/>
    <n v="5"/>
    <s v="10266028"/>
    <s v="ADHESIVE;CONT GRIP,BOSTIK 156248"/>
    <n v="1"/>
    <n v="0"/>
    <n v="0"/>
    <s v="MAINT. - R."/>
    <n v="0"/>
    <x v="4"/>
    <s v="Directs (Inventory) (SP14)"/>
    <m/>
    <m/>
    <n v="0"/>
    <n v="0"/>
    <m/>
    <m/>
    <n v="0"/>
    <m/>
    <m/>
    <m/>
    <m/>
    <m/>
    <n v="0"/>
    <n v="0"/>
    <s v="CON"/>
    <m/>
    <m/>
    <m/>
    <m/>
    <s v="N"/>
    <s v="Planning (03)"/>
    <s v="In Planning (Order) (0035)"/>
    <s v="0000132945"/>
    <n v="2"/>
    <s v="2"/>
    <s v="30"/>
    <s v="30"/>
    <m/>
    <m/>
    <n v="0"/>
    <m/>
    <m/>
    <m/>
    <m/>
    <s v="WorkPackLink"/>
    <m/>
    <m/>
    <n v="0"/>
    <n v="0"/>
    <d v="2024-05-27T00:00:00"/>
    <n v="0"/>
    <n v="0"/>
    <m/>
    <m/>
    <n v="0"/>
    <n v="0"/>
    <m/>
    <n v="0"/>
    <m/>
    <m/>
    <m/>
    <n v="0"/>
    <n v="0"/>
    <n v="0.5"/>
    <d v="2024-04-13T00:00:00"/>
    <n v="0"/>
    <n v="0"/>
    <s v="Missing Staging Date"/>
    <s v=""/>
    <s v="On Time"/>
    <d v="1899-12-30T00:00:00"/>
    <s v="Need Purchasing"/>
    <s v="00001329454542310266028000100034411"/>
    <e v="#N/A"/>
    <s v="000013294510266028000100034411"/>
    <s v=""/>
    <s v=""/>
    <n v="0"/>
  </r>
  <r>
    <x v="0"/>
    <x v="3"/>
    <m/>
    <x v="1"/>
    <x v="0"/>
    <m/>
    <d v="2024-05-11T00:00:00"/>
    <m/>
    <d v="2024-05-09T00:00:00"/>
    <d v="2024-05-12T00:00:00"/>
    <s v="PAINT"/>
    <m/>
    <x v="42"/>
    <s v="0010"/>
    <s v="ENG - CLASS - Repair IG Fresh Air Inlets (100034411)"/>
    <s v="SW,S480020,POS FRESH AIR INTAKE (AB50.03ZSC480958)"/>
    <s v="Apply Belzona (0060)"/>
    <s v="AB50"/>
    <d v="2024-05-11T00:00:00"/>
    <m/>
    <m/>
    <s v="AB01"/>
    <m/>
    <x v="1"/>
    <n v="5"/>
    <s v="10493611"/>
    <s v="COMPOUND,REPAIR;BELZONA 1111 SUPER MTL"/>
    <n v="2"/>
    <n v="57"/>
    <n v="0"/>
    <s v="OK. - PDC."/>
    <n v="0"/>
    <x v="4"/>
    <s v="Stock at Base (SP12)"/>
    <m/>
    <m/>
    <n v="0"/>
    <n v="0"/>
    <m/>
    <m/>
    <n v="0"/>
    <m/>
    <m/>
    <m/>
    <m/>
    <m/>
    <n v="0"/>
    <n v="0"/>
    <s v="KG"/>
    <m/>
    <m/>
    <m/>
    <m/>
    <s v="N"/>
    <s v="Planning (03)"/>
    <s v="In Planning (Order) (0035)"/>
    <s v="0000132945"/>
    <n v="1"/>
    <s v="2"/>
    <s v="30"/>
    <s v="30"/>
    <m/>
    <m/>
    <n v="0"/>
    <m/>
    <m/>
    <m/>
    <m/>
    <s v="WorkPackLink"/>
    <m/>
    <m/>
    <n v="0"/>
    <n v="0"/>
    <d v="2024-05-27T00:00:00"/>
    <n v="0"/>
    <n v="0"/>
    <m/>
    <m/>
    <n v="0"/>
    <n v="0"/>
    <m/>
    <n v="0"/>
    <m/>
    <m/>
    <m/>
    <n v="0"/>
    <n v="0"/>
    <n v="0.5"/>
    <d v="2024-04-13T00:00:00"/>
    <n v="0"/>
    <n v="0"/>
    <s v="Missing Staging Date"/>
    <s v=""/>
    <s v="On Time"/>
    <d v="1899-12-30T00:00:00"/>
    <s v="SOH"/>
    <s v="00001329454542310493611000100034411"/>
    <e v="#N/A"/>
    <s v="000013294510493611000100034411"/>
    <d v="1899-12-30T00:00:00"/>
    <e v="#N/A"/>
    <n v="0"/>
  </r>
  <r>
    <x v="0"/>
    <x v="0"/>
    <m/>
    <x v="0"/>
    <x v="0"/>
    <d v="2024-01-02T00:00:00"/>
    <d v="2024-05-09T00:00:00"/>
    <d v="2024-02-20T00:00:00"/>
    <d v="2024-05-09T00:00:00"/>
    <d v="2024-05-09T00:00:00"/>
    <s v="MECH"/>
    <m/>
    <x v="43"/>
    <s v="0020"/>
    <s v="Replace LGC1 Seal Sys Vlv HV043018 (100034425)"/>
    <s v="VALVE,K043300SEAL,MAN ISOL (AB50.05HV043018)"/>
    <s v="Replace LGC1 Seal Sys Vlv HV043018 (0010)"/>
    <s v="AB50"/>
    <d v="2024-05-09T00:00:00"/>
    <m/>
    <m/>
    <s v="AB01"/>
    <m/>
    <x v="0"/>
    <n v="20"/>
    <s v="10445243"/>
    <s v="VALVE,GATE;25MM,CL1500,SIEMENS 11788565"/>
    <n v="1"/>
    <n v="0"/>
    <n v="0"/>
    <s v="ETA. - Y."/>
    <n v="0"/>
    <x v="9"/>
    <s v="Stock at Base (SP12)"/>
    <s v="AB01"/>
    <s v="5300000124"/>
    <n v="10"/>
    <n v="21"/>
    <m/>
    <m/>
    <n v="0"/>
    <m/>
    <m/>
    <m/>
    <m/>
    <m/>
    <n v="0"/>
    <n v="0"/>
    <s v="EA"/>
    <m/>
    <m/>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s v="ON TIME"/>
    <s v=""/>
    <s v="On Time"/>
    <d v="1899-12-30T00:00:00"/>
    <s v="Need Purchasing"/>
    <s v="00001329294542110445243000100034425"/>
    <e v="#N/A"/>
    <s v="000013292910445243000100034425"/>
    <d v="1899-12-30T00:00:00"/>
    <e v="#N/A"/>
    <n v="0"/>
  </r>
  <r>
    <x v="0"/>
    <x v="1"/>
    <m/>
    <x v="0"/>
    <x v="0"/>
    <d v="2024-01-02T00:00:00"/>
    <d v="2024-05-09T00:00:00"/>
    <m/>
    <d v="2024-05-09T00:00:00"/>
    <d v="2024-05-09T00:00:00"/>
    <s v="MECH"/>
    <m/>
    <x v="43"/>
    <s v="0010"/>
    <s v="Replace LGC1 Seal Sys Vlv HV043018 (100034425)"/>
    <s v="VALVE,K043300SEAL,MAN ISOL (AB50.05HV043018)"/>
    <s v="Replace LGC1 Seal Sys Vlv HV043018 (0010)"/>
    <s v="AB50"/>
    <m/>
    <m/>
    <m/>
    <s v="AB01"/>
    <m/>
    <x v="0"/>
    <n v="20"/>
    <s v="10060929"/>
    <s v="GASKET;SWCI,25MM,CL1500,316L/GR/316"/>
    <n v="2"/>
    <n v="0"/>
    <n v="22"/>
    <s v="OK. - 2023 - Staged"/>
    <n v="0"/>
    <x v="4"/>
    <s v="Stock at Remote (SP13)"/>
    <m/>
    <m/>
    <n v="0"/>
    <n v="0"/>
    <m/>
    <m/>
    <n v="0"/>
    <m/>
    <m/>
    <m/>
    <m/>
    <m/>
    <n v="0"/>
    <n v="0"/>
    <s v="EA"/>
    <m/>
    <m/>
    <m/>
    <m/>
    <s v="N"/>
    <s v="Execution (07)"/>
    <s v="Ready for Execution (Order) (0065)"/>
    <s v="0000132929"/>
    <n v="1"/>
    <s v="4"/>
    <s v="30"/>
    <s v="30"/>
    <m/>
    <m/>
    <n v="0"/>
    <m/>
    <m/>
    <m/>
    <m/>
    <s v="WorkPackLink"/>
    <m/>
    <m/>
    <n v="0"/>
    <n v="0"/>
    <d v="2024-06-30T00:00:00"/>
    <n v="0"/>
    <n v="0"/>
    <m/>
    <m/>
    <n v="0"/>
    <n v="0"/>
    <m/>
    <n v="0"/>
    <m/>
    <m/>
    <m/>
    <n v="0"/>
    <n v="0"/>
    <n v="0.5"/>
    <d v="2024-04-11T00:00:00"/>
    <n v="0"/>
    <n v="0"/>
    <s v="Missing Staging Date"/>
    <s v=""/>
    <s v="On Time"/>
    <d v="1899-12-30T00:00:00"/>
    <s v="Need Purchasing"/>
    <s v="00001329294542110060929000100034425"/>
    <e v="#N/A"/>
    <s v="000013292910060929000100034425"/>
    <s v=""/>
    <s v=""/>
    <n v="1"/>
  </r>
  <r>
    <x v="1"/>
    <x v="1"/>
    <m/>
    <x v="0"/>
    <x v="0"/>
    <d v="2024-01-02T00:00:00"/>
    <d v="2024-04-18T00:00:00"/>
    <m/>
    <d v="2024-04-18T00:00:00"/>
    <d v="2024-04-19T00:00:00"/>
    <s v="MECH"/>
    <m/>
    <x v="44"/>
    <s v="0030"/>
    <s v="CLASS Repl Steam Drain Vlv Stripping Pp (100034735)"/>
    <s v="VALVE,SP750434,MAN THROTTLE,INLET (AB50.03MV750338)"/>
    <s v="Perform Isolations 03MV750338 (0010)"/>
    <s v="AB50"/>
    <m/>
    <m/>
    <m/>
    <s v="AB01"/>
    <m/>
    <x v="1"/>
    <n v="5"/>
    <s v="10060881"/>
    <s v="GASKET,SWCI;15MM,CL150,4.5MM,316L/GR/316"/>
    <n v="2"/>
    <n v="0"/>
    <n v="7"/>
    <s v="OK. - OLC."/>
    <n v="0"/>
    <x v="4"/>
    <s v="Stock at Remote (SP13)"/>
    <m/>
    <m/>
    <n v="0"/>
    <n v="0"/>
    <m/>
    <m/>
    <n v="0"/>
    <m/>
    <m/>
    <m/>
    <m/>
    <m/>
    <n v="0"/>
    <n v="0"/>
    <s v="EA"/>
    <m/>
    <m/>
    <m/>
    <m/>
    <s v="N"/>
    <s v="Preparation (05)"/>
    <s v="In Preparation (Order) (0055)"/>
    <s v="0000133239"/>
    <n v="1"/>
    <s v="4"/>
    <s v="30"/>
    <s v="30"/>
    <m/>
    <m/>
    <n v="0"/>
    <m/>
    <m/>
    <m/>
    <m/>
    <s v="WorkPackLink"/>
    <m/>
    <m/>
    <n v="0"/>
    <n v="0"/>
    <d v="2024-05-27T00:00:00"/>
    <n v="0"/>
    <n v="0"/>
    <m/>
    <m/>
    <n v="0"/>
    <n v="0"/>
    <m/>
    <n v="0"/>
    <m/>
    <m/>
    <m/>
    <n v="0"/>
    <n v="0"/>
    <n v="0.33333333333333331"/>
    <d v="2024-03-21T00:00:00"/>
    <n v="0"/>
    <n v="0"/>
    <s v="Missing Staging Date"/>
    <s v=""/>
    <s v="On Time"/>
    <d v="1899-12-30T00:00:00"/>
    <s v="Need Purchasing"/>
    <s v="00001332394540010060881000100034735"/>
    <e v="#N/A"/>
    <s v="000013323910060881000100034735"/>
    <s v=""/>
    <s v=""/>
    <n v="1"/>
  </r>
  <r>
    <x v="1"/>
    <x v="1"/>
    <m/>
    <x v="0"/>
    <x v="0"/>
    <d v="2024-01-02T00:00:00"/>
    <d v="2024-04-18T00:00:00"/>
    <m/>
    <d v="2024-04-18T00:00:00"/>
    <d v="2024-04-19T00:00:00"/>
    <s v="MECH"/>
    <m/>
    <x v="44"/>
    <s v="0012"/>
    <s v="CLASS Repl Steam Drain Vlv Stripping Pp (100034735)"/>
    <s v="VALVE,SP750434,MAN THROTTLE,INLET (AB50.03MV750338)"/>
    <s v="Perform Isolations 03MV750338 (0010)"/>
    <s v="AB50"/>
    <m/>
    <m/>
    <m/>
    <s v="AB01"/>
    <m/>
    <x v="1"/>
    <n v="5"/>
    <s v="10503357"/>
    <s v="VALVE,GLOBE;BC6,16K,15A,F7409,HSN"/>
    <n v="1"/>
    <n v="1"/>
    <n v="0"/>
    <s v="OK. - OLC."/>
    <n v="0"/>
    <x v="4"/>
    <s v="Stock at Remote (SP13)"/>
    <m/>
    <m/>
    <n v="0"/>
    <n v="0"/>
    <m/>
    <m/>
    <n v="0"/>
    <m/>
    <m/>
    <m/>
    <m/>
    <m/>
    <n v="0"/>
    <n v="0"/>
    <s v="EA"/>
    <m/>
    <m/>
    <m/>
    <m/>
    <s v="N"/>
    <s v="Preparation (05)"/>
    <s v="In Preparation (Order) (0055)"/>
    <s v="0000133239"/>
    <n v="3"/>
    <s v="4"/>
    <s v="30"/>
    <s v="30"/>
    <m/>
    <m/>
    <n v="0"/>
    <m/>
    <m/>
    <m/>
    <m/>
    <s v="WorkPackLink"/>
    <m/>
    <m/>
    <n v="0"/>
    <n v="0"/>
    <d v="2024-05-27T00:00:00"/>
    <n v="0"/>
    <n v="0"/>
    <m/>
    <m/>
    <n v="0"/>
    <n v="0"/>
    <m/>
    <n v="0"/>
    <m/>
    <m/>
    <m/>
    <n v="0"/>
    <n v="0"/>
    <n v="0.33333333333333331"/>
    <d v="2024-03-21T00:00:00"/>
    <n v="0"/>
    <n v="0"/>
    <s v="Missing Staging Date"/>
    <s v=""/>
    <s v="On Time"/>
    <d v="1899-12-30T00:00:00"/>
    <s v="SOH"/>
    <s v="00001332394540010503357000100034735"/>
    <e v="#N/A"/>
    <s v="000013323910503357000100034735"/>
    <s v=""/>
    <s v=""/>
    <n v="1"/>
  </r>
  <r>
    <x v="1"/>
    <x v="0"/>
    <m/>
    <x v="0"/>
    <x v="0"/>
    <d v="2024-01-02T00:00:00"/>
    <d v="2024-04-18T00:00:00"/>
    <d v="2024-04-03T00:00:00"/>
    <d v="2024-04-18T00:00:00"/>
    <d v="2024-04-19T00:00:00"/>
    <s v="MECH"/>
    <m/>
    <x v="44"/>
    <s v="0022"/>
    <s v="CLASS Repl Steam Drain Vlv Stripping Pp (100034735)"/>
    <s v="VALVE,SP750434,MAN THROTTLE,INLET (AB50.03MV750338)"/>
    <s v="Perform Isolations 03MV750338 (0010)"/>
    <s v="AB50"/>
    <d v="2024-04-18T00:00:00"/>
    <m/>
    <m/>
    <s v="AB01"/>
    <m/>
    <x v="1"/>
    <n v="5"/>
    <s v="10058451"/>
    <s v="STUDBOLT;0.500&quot; X 45MM,B7,BLK"/>
    <n v="8"/>
    <n v="0"/>
    <n v="0"/>
    <s v="OK."/>
    <n v="0"/>
    <x v="2"/>
    <s v="Stock at Base (SP12)"/>
    <s v="AB01"/>
    <s v="5300000167"/>
    <n v="10"/>
    <n v="21"/>
    <m/>
    <m/>
    <n v="0"/>
    <m/>
    <m/>
    <m/>
    <m/>
    <m/>
    <n v="0"/>
    <n v="0"/>
    <s v="EA"/>
    <m/>
    <m/>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s v="ON TIME"/>
    <s v=""/>
    <s v="On Time"/>
    <d v="1899-12-30T00:00:00"/>
    <s v="Need Purchasing"/>
    <s v="00001332394540010058451000100034735"/>
    <e v="#N/A"/>
    <s v="000013323910058451000100034735"/>
    <d v="1899-12-30T00:00:00"/>
    <e v="#N/A"/>
    <n v="0"/>
  </r>
  <r>
    <x v="2"/>
    <x v="3"/>
    <m/>
    <x v="0"/>
    <x v="0"/>
    <d v="2024-01-02T00:00:00"/>
    <d v="2024-03-28T00:00:00"/>
    <m/>
    <d v="2024-03-28T00:00:00"/>
    <d v="2024-04-04T00:00:00"/>
    <s v="MECH"/>
    <m/>
    <x v="45"/>
    <s v="0180"/>
    <s v="Install SWLP B (100034857)"/>
    <s v="PKG EQ,SEAWTR LIFT PACKAGE B (AB50.03A453001B)"/>
    <s v="Install SWLP A (0040)"/>
    <s v="AB50"/>
    <m/>
    <m/>
    <m/>
    <s v="AB01"/>
    <m/>
    <x v="0"/>
    <n v="20"/>
    <s v="10616558"/>
    <s v="Assorted bolts, Anode and Cable Brackets"/>
    <n v="1"/>
    <n v="0"/>
    <n v="0"/>
    <s v="ISSUE."/>
    <n v="0"/>
    <x v="4"/>
    <s v="Stock at Remote (SP13)"/>
    <m/>
    <m/>
    <n v="0"/>
    <n v="0"/>
    <m/>
    <m/>
    <n v="0"/>
    <m/>
    <m/>
    <m/>
    <m/>
    <m/>
    <n v="0"/>
    <n v="0"/>
    <s v="EA"/>
    <m/>
    <m/>
    <m/>
    <m/>
    <s v="N"/>
    <s v="Execution (07)"/>
    <s v="Main Work Started (Order) (0070)"/>
    <s v="0000133401"/>
    <n v="13"/>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8000100034857"/>
    <e v="#N/A"/>
    <s v="000013340110616558000100034857"/>
    <s v=""/>
    <s v=""/>
    <n v="1"/>
  </r>
  <r>
    <x v="2"/>
    <x v="0"/>
    <m/>
    <x v="0"/>
    <x v="0"/>
    <d v="2024-01-02T00:00:00"/>
    <d v="2024-03-28T00:00:00"/>
    <d v="2024-03-20T00:00:00"/>
    <d v="2024-03-28T00:00:00"/>
    <d v="2024-04-04T00:00:00"/>
    <s v="MECH"/>
    <m/>
    <x v="45"/>
    <s v="0222"/>
    <s v="Install SWLP B (100034857)"/>
    <s v="PKG EQ,SEAWTR LIFT PACKAGE B (AB50.03A453001B)"/>
    <s v="Install SWLP A (0040)"/>
    <s v="AB50"/>
    <d v="2024-04-06T00:00:00"/>
    <m/>
    <m/>
    <s v="AB01"/>
    <m/>
    <x v="0"/>
    <n v="20"/>
    <s v="10534799"/>
    <s v="HOSE ASY,GLYCOL,12.45MMX20M"/>
    <n v="1"/>
    <n v="0"/>
    <n v="1"/>
    <s v="25.03.24: RISK - No PO. Awaiting overdue RFQ: 6000002621 for PR: 2000041153"/>
    <n v="0"/>
    <x v="9"/>
    <s v="Stock at Base (SP12)"/>
    <s v="AB01"/>
    <s v="5300000188"/>
    <n v="140"/>
    <n v="21"/>
    <m/>
    <m/>
    <n v="0"/>
    <m/>
    <m/>
    <m/>
    <m/>
    <m/>
    <n v="0"/>
    <n v="0"/>
    <s v="ASY"/>
    <m/>
    <m/>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s v="ON TIME"/>
    <s v=""/>
    <s v="On Time"/>
    <d v="1899-12-30T00:00:00"/>
    <s v="Need Purchasing"/>
    <s v="00001334014537910534799000100034857"/>
    <e v="#N/A"/>
    <s v="000013340110534799000100034857"/>
    <d v="1899-12-30T00:00:00"/>
    <e v="#N/A"/>
    <n v="0"/>
  </r>
  <r>
    <x v="2"/>
    <x v="1"/>
    <m/>
    <x v="0"/>
    <x v="0"/>
    <d v="2024-01-02T00:00:00"/>
    <d v="2024-03-28T00:00:00"/>
    <m/>
    <d v="2024-03-28T00:00:00"/>
    <d v="2024-04-04T00:00:00"/>
    <s v="MECH"/>
    <m/>
    <x v="45"/>
    <s v="0190"/>
    <s v="Install SWLP B (100034857)"/>
    <s v="PKG EQ,SEAWTR LIFT PACKAGE B (AB50.03A453001B)"/>
    <s v="Install SWLP A (0040)"/>
    <s v="AB50"/>
    <m/>
    <m/>
    <m/>
    <s v="AB01"/>
    <m/>
    <x v="0"/>
    <n v="20"/>
    <s v="10034184"/>
    <s v="LUG,COMP;50MM2,12MM SCR"/>
    <n v="20"/>
    <n v="0"/>
    <n v="30"/>
    <s v="25.03.24: OK - Available in Okha stock"/>
    <n v="0"/>
    <x v="4"/>
    <s v="Stock at Remote (SP13)"/>
    <m/>
    <m/>
    <n v="0"/>
    <n v="0"/>
    <m/>
    <m/>
    <n v="0"/>
    <m/>
    <m/>
    <m/>
    <m/>
    <m/>
    <n v="0"/>
    <n v="0"/>
    <s v="EA"/>
    <m/>
    <m/>
    <m/>
    <m/>
    <s v="N"/>
    <s v="Execution (07)"/>
    <s v="Main Work Started (Order) (0070)"/>
    <s v="0000133401"/>
    <n v="14"/>
    <s v="1"/>
    <s v="30"/>
    <s v="30"/>
    <m/>
    <m/>
    <n v="0"/>
    <m/>
    <m/>
    <m/>
    <m/>
    <s v="WorkPackLink"/>
    <m/>
    <m/>
    <n v="0"/>
    <n v="0"/>
    <d v="2024-06-30T00:00:00"/>
    <n v="0"/>
    <n v="0"/>
    <m/>
    <m/>
    <n v="0"/>
    <n v="0"/>
    <m/>
    <n v="0"/>
    <m/>
    <m/>
    <m/>
    <n v="0"/>
    <n v="0"/>
    <n v="3.8461538461538464E-2"/>
    <d v="2024-02-29T00:00:00"/>
    <n v="0"/>
    <n v="0"/>
    <s v="Missing Staging Date"/>
    <s v=""/>
    <s v="On Time"/>
    <d v="1899-12-30T00:00:00"/>
    <s v="Need Purchasing"/>
    <s v="00001334014537910034184000100034857"/>
    <e v="#N/A"/>
    <s v="000013340110034184000100034857"/>
    <s v=""/>
    <s v=""/>
    <n v="1"/>
  </r>
  <r>
    <x v="2"/>
    <x v="1"/>
    <m/>
    <x v="0"/>
    <x v="0"/>
    <d v="2024-01-02T00:00:00"/>
    <d v="2024-03-28T00:00:00"/>
    <m/>
    <d v="2024-03-28T00:00:00"/>
    <d v="2024-04-04T00:00:00"/>
    <s v="MECH"/>
    <m/>
    <x v="45"/>
    <s v="0062"/>
    <s v="Install SWLP B (100034857)"/>
    <s v="PKG EQ,SEAWTR LIFT PACKAGE B (AB50.03A453001B)"/>
    <s v="Install SWLP A (0040)"/>
    <s v="AB50"/>
    <m/>
    <m/>
    <m/>
    <s v="AB01"/>
    <m/>
    <x v="0"/>
    <n v="20"/>
    <s v="10501971"/>
    <s v="COOLANT,PROPYLENE GLYCOL,DRM/20L"/>
    <n v="40"/>
    <n v="800"/>
    <n v="160"/>
    <s v="OK."/>
    <n v="0"/>
    <x v="4"/>
    <s v="Stock at Remote (SP13)"/>
    <m/>
    <m/>
    <n v="0"/>
    <n v="0"/>
    <m/>
    <m/>
    <n v="0"/>
    <m/>
    <m/>
    <m/>
    <m/>
    <m/>
    <n v="0"/>
    <n v="0"/>
    <s v="L"/>
    <m/>
    <m/>
    <m/>
    <m/>
    <s v="N"/>
    <s v="Execution (07)"/>
    <s v="Main Work Started (Order) (0070)"/>
    <s v="0000133401"/>
    <n v="19"/>
    <s v="1"/>
    <s v="30"/>
    <s v="30"/>
    <m/>
    <m/>
    <n v="0"/>
    <m/>
    <m/>
    <m/>
    <m/>
    <s v="WorkPackLink"/>
    <m/>
    <m/>
    <n v="0"/>
    <n v="0"/>
    <d v="2024-06-30T00:00:00"/>
    <n v="0"/>
    <n v="0"/>
    <m/>
    <m/>
    <n v="0"/>
    <n v="0"/>
    <m/>
    <n v="0"/>
    <m/>
    <m/>
    <m/>
    <n v="0"/>
    <n v="0"/>
    <n v="3.8461538461538464E-2"/>
    <d v="2024-02-29T00:00:00"/>
    <n v="0"/>
    <n v="0"/>
    <s v="Missing Staging Date"/>
    <s v=""/>
    <s v="On Time"/>
    <d v="1899-12-30T00:00:00"/>
    <s v="SOH"/>
    <s v="00001334014537910501971000100034857"/>
    <e v="#N/A"/>
    <s v="000013340110501971000100034857"/>
    <s v=""/>
    <s v=""/>
    <n v="1"/>
  </r>
  <r>
    <x v="2"/>
    <x v="0"/>
    <m/>
    <x v="0"/>
    <x v="0"/>
    <d v="2024-01-02T00:00:00"/>
    <d v="2024-03-28T00:00:00"/>
    <d v="2024-02-21T00:00:00"/>
    <d v="2024-03-28T00:00:00"/>
    <d v="2024-04-04T00:00:00"/>
    <s v="MECH"/>
    <m/>
    <x v="45"/>
    <s v="0130"/>
    <s v="Install SWLP B (100034857)"/>
    <s v="PKG EQ,SEAWTR LIFT PACKAGE B (AB50.03A453001B)"/>
    <s v="Install SWLP A (0040)"/>
    <s v="AB50"/>
    <d v="2024-03-28T00:00:00"/>
    <m/>
    <m/>
    <s v="AB01"/>
    <m/>
    <x v="0"/>
    <n v="20"/>
    <s v="10606781"/>
    <s v="SEAL,CONN,HOSE;KSB 41273"/>
    <n v="1"/>
    <n v="1"/>
    <n v="0"/>
    <s v="OK. - PDC."/>
    <n v="0"/>
    <x v="9"/>
    <s v="Stock at Base (SP12)"/>
    <s v="AB01"/>
    <s v="5300000188"/>
    <n v="60"/>
    <n v="21"/>
    <m/>
    <m/>
    <n v="0"/>
    <m/>
    <m/>
    <m/>
    <m/>
    <m/>
    <n v="0"/>
    <n v="0"/>
    <s v="EA"/>
    <m/>
    <m/>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s v="ON TIME"/>
    <s v=""/>
    <s v="On Time"/>
    <d v="1899-12-30T00:00:00"/>
    <s v="SOH"/>
    <s v="00001334014537910606781000100034857"/>
    <e v="#N/A"/>
    <s v="000013340110606781000100034857"/>
    <d v="1899-12-30T00:00:00"/>
    <e v="#N/A"/>
    <n v="0"/>
  </r>
  <r>
    <x v="2"/>
    <x v="0"/>
    <m/>
    <x v="0"/>
    <x v="0"/>
    <d v="2024-01-02T00:00:00"/>
    <d v="2024-03-28T00:00:00"/>
    <d v="2024-02-21T00:00:00"/>
    <d v="2024-03-28T00:00:00"/>
    <d v="2024-04-04T00:00:00"/>
    <s v="MECH"/>
    <m/>
    <x v="45"/>
    <s v="0020"/>
    <s v="Install SWLP B (100034857)"/>
    <s v="PKG EQ,SEAWTR LIFT PACKAGE B (AB50.03A453001B)"/>
    <s v="Install SWLP A (0040)"/>
    <s v="AB50"/>
    <d v="2024-03-28T00:00:00"/>
    <m/>
    <m/>
    <s v="AB01"/>
    <m/>
    <x v="0"/>
    <n v="20"/>
    <s v="10503782"/>
    <s v="TOOL,CLAMP,LIFTING FRAME,KSB UG1281712"/>
    <n v="1"/>
    <n v="0"/>
    <n v="0"/>
    <s v="25.03.24: RISK - Last tracked as Del: 80836728 in L-PORTDECK in April 2022"/>
    <n v="0"/>
    <x v="9"/>
    <s v="Stock at Base (SP12)"/>
    <s v="AB01"/>
    <s v="5300000188"/>
    <n v="20"/>
    <n v="21"/>
    <m/>
    <m/>
    <n v="0"/>
    <m/>
    <m/>
    <m/>
    <m/>
    <m/>
    <n v="0"/>
    <n v="0"/>
    <s v="EA"/>
    <m/>
    <m/>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s v="ON TIME"/>
    <s v=""/>
    <s v="On Time"/>
    <d v="1899-12-30T00:00:00"/>
    <s v="Need Purchasing"/>
    <s v="00001334014537910503782000100034857"/>
    <e v="#N/A"/>
    <s v="000013340110503782000100034857"/>
    <d v="1899-12-30T00:00:00"/>
    <e v="#N/A"/>
    <n v="0"/>
  </r>
  <r>
    <x v="2"/>
    <x v="0"/>
    <m/>
    <x v="0"/>
    <x v="0"/>
    <d v="2024-01-02T00:00:00"/>
    <d v="2024-03-28T00:00:00"/>
    <d v="2024-02-21T00:00:00"/>
    <d v="2024-03-28T00:00:00"/>
    <d v="2024-04-04T00:00:00"/>
    <s v="MECH"/>
    <m/>
    <x v="45"/>
    <s v="0010"/>
    <s v="Install SWLP B (100034857)"/>
    <s v="PKG EQ,SEAWTR LIFT PACKAGE B (AB50.03A453001B)"/>
    <s v="Install SWLP A (0040)"/>
    <s v="AB50"/>
    <d v="2024-03-28T00:00:00"/>
    <m/>
    <m/>
    <s v="AB01"/>
    <m/>
    <x v="0"/>
    <n v="20"/>
    <s v="10503783"/>
    <s v="TOOL,CLAMP,LIFTING FRAME,KSB UG1279444"/>
    <n v="1"/>
    <n v="0"/>
    <n v="0"/>
    <s v="25.03.24: RISK - Last tracked as Del: 80836728 in L-PORTDECK in April 2022"/>
    <n v="0"/>
    <x v="9"/>
    <s v="Stock at Base (SP12)"/>
    <s v="AB01"/>
    <s v="5300000188"/>
    <n v="10"/>
    <n v="21"/>
    <m/>
    <m/>
    <n v="0"/>
    <m/>
    <m/>
    <m/>
    <m/>
    <m/>
    <n v="0"/>
    <n v="0"/>
    <s v="EA"/>
    <m/>
    <m/>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s v="ON TIME"/>
    <s v=""/>
    <s v="On Time"/>
    <d v="1899-12-30T00:00:00"/>
    <s v="Need Purchasing"/>
    <s v="00001334014537910503783000100034857"/>
    <e v="#N/A"/>
    <s v="000013340110503783000100034857"/>
    <d v="1899-12-30T00:00:00"/>
    <e v="#N/A"/>
    <n v="0"/>
  </r>
  <r>
    <x v="2"/>
    <x v="0"/>
    <m/>
    <x v="0"/>
    <x v="0"/>
    <d v="2024-01-02T00:00:00"/>
    <d v="2024-03-28T00:00:00"/>
    <d v="2024-02-21T00:00:00"/>
    <d v="2024-03-28T00:00:00"/>
    <d v="2024-04-04T00:00:00"/>
    <s v="MECH"/>
    <m/>
    <x v="45"/>
    <s v="0202"/>
    <s v="Install SWLP B (100034857)"/>
    <s v="PKG EQ,SEAWTR LIFT PACKAGE B (AB50.03A453001B)"/>
    <s v="Install SWLP A (0040)"/>
    <s v="AB50"/>
    <d v="2024-03-28T00:00:00"/>
    <m/>
    <m/>
    <s v="AB01"/>
    <m/>
    <x v="0"/>
    <n v="20"/>
    <s v="10443092"/>
    <s v="CABLE,PWR,1C,50MM2,0.6/1KV,GRN/YL,SUBMER"/>
    <n v="20"/>
    <n v="0"/>
    <n v="20"/>
    <s v="25.03.24: OK - Work-packed on Okha in 2001 SLOC"/>
    <n v="0"/>
    <x v="11"/>
    <s v="Stock at Base (SP12)"/>
    <s v="AB01"/>
    <s v="5300000188"/>
    <n v="120"/>
    <n v="21"/>
    <m/>
    <m/>
    <n v="0"/>
    <m/>
    <m/>
    <m/>
    <m/>
    <m/>
    <n v="0"/>
    <n v="0"/>
    <s v="M"/>
    <m/>
    <m/>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s v="ON TIME"/>
    <s v=""/>
    <s v="On Time"/>
    <d v="1899-12-30T00:00:00"/>
    <s v="Need Purchasing"/>
    <s v="00001334014537910443092000100034857"/>
    <e v="#N/A"/>
    <s v="000013340110443092000100034857"/>
    <d v="1899-12-30T00:00:00"/>
    <e v="#N/A"/>
    <n v="0"/>
  </r>
  <r>
    <x v="2"/>
    <x v="3"/>
    <m/>
    <x v="0"/>
    <x v="0"/>
    <d v="2024-01-02T00:00:00"/>
    <d v="2024-03-28T00:00:00"/>
    <m/>
    <d v="2024-03-28T00:00:00"/>
    <d v="2024-04-04T00:00:00"/>
    <s v="MECH"/>
    <m/>
    <x v="45"/>
    <s v="0160"/>
    <s v="Install SWLP B (100034857)"/>
    <s v="PKG EQ,SEAWTR LIFT PACKAGE B (AB50.03A453001B)"/>
    <s v="Install SWLP A (0040)"/>
    <s v="AB50"/>
    <m/>
    <m/>
    <m/>
    <s v="AB01"/>
    <m/>
    <x v="0"/>
    <n v="20"/>
    <s v="10616556"/>
    <s v="Electical and Alignment Brackets"/>
    <n v="1"/>
    <n v="0"/>
    <n v="0"/>
    <s v="ISSUE."/>
    <n v="0"/>
    <x v="4"/>
    <s v="Stock at Remote (SP13)"/>
    <m/>
    <m/>
    <n v="0"/>
    <n v="0"/>
    <m/>
    <m/>
    <n v="0"/>
    <m/>
    <m/>
    <m/>
    <m/>
    <m/>
    <n v="0"/>
    <n v="0"/>
    <s v="EA"/>
    <m/>
    <m/>
    <m/>
    <m/>
    <s v="N"/>
    <s v="Execution (07)"/>
    <s v="Main Work Started (Order) (0070)"/>
    <s v="0000133401"/>
    <n v="11"/>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6000100034857"/>
    <e v="#N/A"/>
    <s v="000013340110616556000100034857"/>
    <s v=""/>
    <s v=""/>
    <n v="1"/>
  </r>
  <r>
    <x v="2"/>
    <x v="0"/>
    <m/>
    <x v="0"/>
    <x v="0"/>
    <d v="2024-01-02T00:00:00"/>
    <d v="2024-03-28T00:00:00"/>
    <d v="2024-02-21T00:00:00"/>
    <d v="2024-03-28T00:00:00"/>
    <d v="2024-04-04T00:00:00"/>
    <s v="MECH"/>
    <m/>
    <x v="45"/>
    <s v="0092"/>
    <s v="Install SWLP B (100034857)"/>
    <s v="PKG EQ,SEAWTR LIFT PACKAGE B (AB50.03A453001B)"/>
    <s v="Install SWLP A (0040)"/>
    <s v="AB50"/>
    <d v="2024-03-28T00:00:00"/>
    <m/>
    <m/>
    <s v="AB01"/>
    <m/>
    <x v="0"/>
    <n v="20"/>
    <s v="10606782"/>
    <s v="FLANGE,CONN,HOSE;KSB 72273"/>
    <n v="1"/>
    <n v="1"/>
    <n v="1"/>
    <s v="OK. - PDC."/>
    <n v="0"/>
    <x v="11"/>
    <s v="Stock at Base (SP12)"/>
    <s v="AB01"/>
    <s v="5300000188"/>
    <n v="110"/>
    <n v="21"/>
    <m/>
    <m/>
    <n v="0"/>
    <m/>
    <m/>
    <m/>
    <m/>
    <m/>
    <n v="0"/>
    <n v="0"/>
    <s v="EA"/>
    <m/>
    <m/>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3"/>
    <m/>
    <x v="0"/>
    <x v="0"/>
    <d v="2024-01-02T00:00:00"/>
    <d v="2024-03-28T00:00:00"/>
    <m/>
    <d v="2024-03-28T00:00:00"/>
    <d v="2024-04-04T00:00:00"/>
    <s v="MECH"/>
    <m/>
    <x v="45"/>
    <s v="0150"/>
    <s v="Install SWLP B (100034857)"/>
    <s v="PKG EQ,SEAWTR LIFT PACKAGE B (AB50.03A453001B)"/>
    <s v="Install SWLP A (0040)"/>
    <s v="AB50"/>
    <m/>
    <m/>
    <m/>
    <s v="AB01"/>
    <m/>
    <x v="0"/>
    <n v="20"/>
    <s v="10616555"/>
    <s v="Chlorination and Glycol hoses + Gaskets"/>
    <n v="4"/>
    <n v="0"/>
    <n v="0"/>
    <s v="ISSUE."/>
    <n v="0"/>
    <x v="4"/>
    <s v="Stock at Remote (SP13)"/>
    <m/>
    <m/>
    <n v="0"/>
    <n v="0"/>
    <m/>
    <m/>
    <n v="0"/>
    <m/>
    <m/>
    <m/>
    <m/>
    <m/>
    <n v="0"/>
    <n v="0"/>
    <s v="EA"/>
    <m/>
    <m/>
    <m/>
    <m/>
    <s v="N"/>
    <s v="Execution (07)"/>
    <s v="Main Work Started (Order) (0070)"/>
    <s v="0000133401"/>
    <n v="10"/>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5000100034857"/>
    <e v="#N/A"/>
    <s v="000013340110616555000100034857"/>
    <s v=""/>
    <s v=""/>
    <n v="1"/>
  </r>
  <r>
    <x v="2"/>
    <x v="3"/>
    <m/>
    <x v="0"/>
    <x v="0"/>
    <d v="2024-01-02T00:00:00"/>
    <d v="2024-03-28T00:00:00"/>
    <m/>
    <d v="2024-03-28T00:00:00"/>
    <d v="2024-04-04T00:00:00"/>
    <s v="MECH"/>
    <m/>
    <x v="45"/>
    <s v="0170"/>
    <s v="Install SWLP B (100034857)"/>
    <s v="PKG EQ,SEAWTR LIFT PACKAGE B (AB50.03A453001B)"/>
    <s v="Install SWLP A (0040)"/>
    <s v="AB50"/>
    <m/>
    <m/>
    <m/>
    <s v="AB01"/>
    <m/>
    <x v="0"/>
    <n v="20"/>
    <s v="10616557"/>
    <s v="Assorted Small Bore Tubing"/>
    <n v="1"/>
    <n v="0"/>
    <n v="0"/>
    <s v="ISSUE."/>
    <n v="0"/>
    <x v="4"/>
    <s v="Stock at Remote (SP13)"/>
    <m/>
    <m/>
    <n v="0"/>
    <n v="0"/>
    <m/>
    <m/>
    <n v="0"/>
    <m/>
    <m/>
    <m/>
    <m/>
    <m/>
    <n v="0"/>
    <n v="0"/>
    <s v="EA"/>
    <m/>
    <m/>
    <m/>
    <m/>
    <s v="N"/>
    <s v="Execution (07)"/>
    <s v="Main Work Started (Order) (0070)"/>
    <s v="0000133401"/>
    <n v="12"/>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7000100034857"/>
    <e v="#N/A"/>
    <s v="000013340110616557000100034857"/>
    <s v=""/>
    <s v=""/>
    <n v="1"/>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2-21T00:00:00"/>
    <d v="2024-03-28T00:00:00"/>
    <d v="2024-04-04T00:00:00"/>
    <s v="MECH"/>
    <m/>
    <x v="45"/>
    <s v="0110"/>
    <s v="Install SWLP B (100034857)"/>
    <s v="PKG EQ,SEAWTR LIFT PACKAGE B (AB50.03A453001B)"/>
    <s v="Install SWLP A (0040)"/>
    <s v="AB50"/>
    <d v="2024-03-28T00:00:00"/>
    <m/>
    <m/>
    <s v="AB01"/>
    <m/>
    <x v="0"/>
    <n v="20"/>
    <s v="10534799"/>
    <s v="HOSE ASY,GLYCOL,12.45MMX20M"/>
    <n v="1"/>
    <n v="0"/>
    <n v="1"/>
    <s v="25.03.24: OK - 1 only work-packed on Okha in 5001 SLOC"/>
    <n v="0"/>
    <x v="6"/>
    <s v="Stock at Base (SP12)"/>
    <s v="AB01"/>
    <s v="5300000188"/>
    <n v="50"/>
    <n v="21"/>
    <m/>
    <m/>
    <n v="0"/>
    <m/>
    <m/>
    <m/>
    <m/>
    <m/>
    <n v="0"/>
    <n v="0"/>
    <s v="ASY"/>
    <m/>
    <m/>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s v="ON TIME"/>
    <s v=""/>
    <s v="On Time"/>
    <d v="1899-12-30T00:00:00"/>
    <s v="Need Purchasing"/>
    <s v="00001334014537910534799000100034857"/>
    <e v="#N/A"/>
    <s v="000013340110534799000100034857"/>
    <d v="1899-12-30T00:00:00"/>
    <e v="#N/A"/>
    <n v="0"/>
  </r>
  <r>
    <x v="2"/>
    <x v="0"/>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6"/>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s v="ON TIME"/>
    <s v=""/>
    <s v="On Time"/>
    <d v="1899-12-30T00:00:00"/>
    <s v="Need Purchasing"/>
    <s v="00001334014537910060202000100034857"/>
    <e v="#N/A"/>
    <s v="000013340110060202000100034857"/>
    <d v="1899-12-30T00:00:00"/>
    <e v="#N/A"/>
    <n v="0"/>
  </r>
  <r>
    <x v="2"/>
    <x v="7"/>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13"/>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s v="ON TIME"/>
    <s v=""/>
    <s v="On Time"/>
    <d v="1899-12-30T00:00:00"/>
    <s v="Need Purchasing"/>
    <s v="00001334014537910060202000100034857"/>
    <e v="#N/A"/>
    <s v="000013340110060202000100034857"/>
    <d v="1899-12-30T00:00:00"/>
    <e v="#N/A"/>
    <n v="0"/>
  </r>
  <r>
    <x v="2"/>
    <x v="0"/>
    <m/>
    <x v="0"/>
    <x v="0"/>
    <d v="2024-01-02T00:00:00"/>
    <d v="2024-03-28T00:00:00"/>
    <d v="2024-02-21T00:00:00"/>
    <d v="2024-03-28T00:00:00"/>
    <d v="2024-04-04T00:00:00"/>
    <s v="MECH"/>
    <m/>
    <x v="45"/>
    <s v="0082"/>
    <s v="Install SWLP B (100034857)"/>
    <s v="PKG EQ,SEAWTR LIFT PACKAGE B (AB50.03A453001B)"/>
    <s v="Install SWLP A (0040)"/>
    <s v="AB50"/>
    <d v="2024-03-28T00:00:00"/>
    <m/>
    <m/>
    <s v="AB01"/>
    <m/>
    <x v="0"/>
    <n v="20"/>
    <s v="10454267"/>
    <s v="GASKET,CNAF,900MM,CL150,RF,3MM,B16.47 A"/>
    <n v="2"/>
    <n v="2"/>
    <n v="0"/>
    <s v="OK. - PDC."/>
    <n v="0"/>
    <x v="9"/>
    <s v="Stock at Base (SP12)"/>
    <s v="AB01"/>
    <s v="5300000188"/>
    <n v="90"/>
    <n v="21"/>
    <m/>
    <m/>
    <n v="0"/>
    <m/>
    <m/>
    <m/>
    <m/>
    <m/>
    <n v="0"/>
    <n v="0"/>
    <s v="EA"/>
    <m/>
    <m/>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s v="ON TIME"/>
    <s v=""/>
    <s v="On Time"/>
    <d v="1899-12-30T00:00:00"/>
    <s v="SOH"/>
    <s v="00001334014537910454267000100034857"/>
    <e v="#N/A"/>
    <s v="000013340110454267000100034857"/>
    <d v="1899-12-30T00:00:00"/>
    <e v="#N/A"/>
    <n v="0"/>
  </r>
  <r>
    <x v="2"/>
    <x v="0"/>
    <m/>
    <x v="0"/>
    <x v="0"/>
    <d v="2024-01-02T00:00:00"/>
    <d v="2024-03-28T00:00:00"/>
    <d v="2024-02-21T00:00:00"/>
    <d v="2024-03-28T00:00:00"/>
    <d v="2024-04-04T00:00:00"/>
    <s v="MECH"/>
    <m/>
    <x v="45"/>
    <s v="0090"/>
    <s v="Install SWLP B (100034857)"/>
    <s v="PKG EQ,SEAWTR LIFT PACKAGE B (AB50.03A453001B)"/>
    <s v="Install SWLP A (0040)"/>
    <s v="AB50"/>
    <d v="2024-03-28T00:00:00"/>
    <m/>
    <m/>
    <s v="AB01"/>
    <m/>
    <x v="0"/>
    <n v="20"/>
    <s v="10606782"/>
    <s v="FLANGE,CONN,HOSE;KSB 72273"/>
    <n v="1"/>
    <n v="1"/>
    <n v="1"/>
    <s v="OK. - OLC."/>
    <n v="0"/>
    <x v="9"/>
    <s v="Stock at Base (SP12)"/>
    <s v="AB01"/>
    <s v="5300000188"/>
    <n v="30"/>
    <n v="21"/>
    <m/>
    <m/>
    <n v="0"/>
    <m/>
    <m/>
    <m/>
    <m/>
    <m/>
    <n v="0"/>
    <n v="0"/>
    <s v="EA"/>
    <m/>
    <m/>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8"/>
    <m/>
    <x v="0"/>
    <x v="0"/>
    <d v="2024-01-02T00:00:00"/>
    <d v="2024-03-28T00:00:00"/>
    <d v="2024-03-27T00:00:00"/>
    <d v="2024-03-28T00:00:00"/>
    <d v="2024-04-04T00:00:00"/>
    <s v="MECH"/>
    <m/>
    <x v="45"/>
    <s v="0232"/>
    <s v="Install SWLP B (100034857)"/>
    <s v="PKG EQ,SEAWTR LIFT PACKAGE B (AB50.03A453001B)"/>
    <s v="Install SWLP A (0040)"/>
    <s v="AB50"/>
    <d v="2024-04-13T00:00:00"/>
    <m/>
    <m/>
    <s v="AB01"/>
    <m/>
    <x v="0"/>
    <n v="20"/>
    <s v="10432379"/>
    <s v="SEAL,MECH;Q1Q1VMG4,KSB 90070804"/>
    <n v="1"/>
    <n v="0"/>
    <n v="0"/>
    <s v="UserCommentLink"/>
    <n v="0"/>
    <x v="14"/>
    <s v="Stock at Base (SP12)"/>
    <s v="AB01"/>
    <s v="5300000188"/>
    <n v="150"/>
    <n v="21"/>
    <m/>
    <m/>
    <n v="0"/>
    <m/>
    <m/>
    <m/>
    <m/>
    <m/>
    <n v="0"/>
    <n v="0"/>
    <s v="EA"/>
    <m/>
    <m/>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s v="ON TIME"/>
    <s v=""/>
    <s v="On Time"/>
    <d v="1899-12-30T00:00:00"/>
    <s v="Need Purchasing"/>
    <s v="00001334014537910432379000100034857"/>
    <e v="#N/A"/>
    <s v="000013340110432379000100034857"/>
    <d v="1899-12-30T00:00:00"/>
    <e v="#N/A"/>
    <n v="0"/>
  </r>
  <r>
    <x v="2"/>
    <x v="0"/>
    <m/>
    <x v="0"/>
    <x v="0"/>
    <d v="2024-01-02T00:00:00"/>
    <d v="2024-03-28T00:00:00"/>
    <d v="2024-02-21T00:00:00"/>
    <d v="2024-03-28T00:00:00"/>
    <d v="2024-04-04T00:00:00"/>
    <s v="MECH"/>
    <m/>
    <x v="45"/>
    <s v="0142"/>
    <s v="Install SWLP B (100034857)"/>
    <s v="PKG EQ,SEAWTR LIFT PACKAGE B (AB50.03A453001B)"/>
    <s v="Install SWLP A (0040)"/>
    <s v="AB50"/>
    <d v="2024-03-28T00:00:00"/>
    <m/>
    <m/>
    <s v="AB01"/>
    <m/>
    <x v="0"/>
    <n v="20"/>
    <s v="10498808"/>
    <s v="CONNECTOR,MALE;SS316,0.5&quot;,HOKE 8CM8316"/>
    <n v="2"/>
    <n v="2"/>
    <n v="0"/>
    <s v="OK. - PDC."/>
    <n v="0"/>
    <x v="9"/>
    <s v="Stock at Base (SP12)"/>
    <s v="AB01"/>
    <s v="5300000188"/>
    <n v="100"/>
    <n v="21"/>
    <m/>
    <m/>
    <n v="0"/>
    <m/>
    <m/>
    <m/>
    <m/>
    <m/>
    <n v="0"/>
    <n v="0"/>
    <s v="EA"/>
    <m/>
    <m/>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s v="ON TIME"/>
    <s v=""/>
    <s v="On Time"/>
    <d v="1899-12-30T00:00:00"/>
    <s v="SOH"/>
    <s v="00001334014537910498808000100034857"/>
    <e v="#N/A"/>
    <s v="000013340110498808000100034857"/>
    <d v="1899-12-30T00:00:00"/>
    <e v="#N/A"/>
    <n v="0"/>
  </r>
  <r>
    <x v="2"/>
    <x v="0"/>
    <m/>
    <x v="0"/>
    <x v="0"/>
    <d v="2024-01-02T00:00:00"/>
    <d v="2024-03-28T00:00:00"/>
    <d v="2024-02-21T00:00:00"/>
    <d v="2024-03-28T00:00:00"/>
    <d v="2024-04-04T00:00:00"/>
    <s v="MECH"/>
    <m/>
    <x v="45"/>
    <s v="0032"/>
    <s v="Install SWLP B (100034857)"/>
    <s v="PKG EQ,SEAWTR LIFT PACKAGE B (AB50.03A453001B)"/>
    <s v="Install SWLP A (0040)"/>
    <s v="AB50"/>
    <d v="2024-03-28T00:00:00"/>
    <m/>
    <m/>
    <s v="AB01"/>
    <m/>
    <x v="0"/>
    <n v="20"/>
    <s v="10060218"/>
    <s v="GASKET;CNAF,900MM,CL150,RF,1.5MM"/>
    <n v="2"/>
    <n v="0"/>
    <n v="2"/>
    <s v="25.03.24: OK - Work-packed on Okha in 2001 SLOC"/>
    <n v="0"/>
    <x v="11"/>
    <s v="Stock at Base (SP12)"/>
    <s v="AB01"/>
    <s v="5300000188"/>
    <n v="80"/>
    <n v="21"/>
    <m/>
    <m/>
    <n v="0"/>
    <m/>
    <m/>
    <m/>
    <m/>
    <m/>
    <n v="0"/>
    <n v="0"/>
    <s v="EA"/>
    <m/>
    <m/>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s v="ON TIME"/>
    <s v=""/>
    <s v="On Time"/>
    <d v="1899-12-30T00:00:00"/>
    <s v="Need Purchasing"/>
    <s v="00001334014537910060218000100034857"/>
    <e v="#N/A"/>
    <s v="000013340110060218000100034857"/>
    <d v="1899-12-30T00:00:00"/>
    <e v="#N/A"/>
    <n v="0"/>
  </r>
  <r>
    <x v="2"/>
    <x v="0"/>
    <m/>
    <x v="0"/>
    <x v="0"/>
    <d v="2024-01-02T00:00:00"/>
    <d v="2024-03-28T00:00:00"/>
    <d v="2024-02-21T00:00:00"/>
    <d v="2024-03-28T00:00:00"/>
    <d v="2024-04-04T00:00:00"/>
    <s v="MECH"/>
    <m/>
    <x v="45"/>
    <s v="0100"/>
    <s v="Install SWLP B (100034857)"/>
    <s v="PKG EQ,SEAWTR LIFT PACKAGE B (AB50.03A453001B)"/>
    <s v="Install SWLP A (0040)"/>
    <s v="AB50"/>
    <d v="2024-03-28T00:00:00"/>
    <m/>
    <m/>
    <s v="AB01"/>
    <m/>
    <x v="0"/>
    <n v="20"/>
    <s v="10606783"/>
    <s v="KIT,FASTENER;HOSE CONN,KSB 90173"/>
    <n v="2"/>
    <n v="0"/>
    <n v="2"/>
    <s v="OK."/>
    <n v="0"/>
    <x v="11"/>
    <s v="Stock at Base (SP12)"/>
    <s v="AB01"/>
    <s v="5300000188"/>
    <n v="40"/>
    <n v="21"/>
    <m/>
    <m/>
    <n v="0"/>
    <m/>
    <m/>
    <m/>
    <m/>
    <m/>
    <n v="0"/>
    <n v="0"/>
    <s v="EA"/>
    <m/>
    <m/>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s v="ON TIME"/>
    <s v=""/>
    <s v="On Time"/>
    <d v="1899-12-30T00:00:00"/>
    <s v="Need Purchasing"/>
    <s v="00001334014537910606783000100034857"/>
    <e v="#N/A"/>
    <s v="000013340110606783000100034857"/>
    <d v="1899-12-30T00:00:00"/>
    <e v="#N/A"/>
    <n v="0"/>
  </r>
  <r>
    <x v="2"/>
    <x v="3"/>
    <m/>
    <x v="0"/>
    <x v="0"/>
    <d v="2024-01-02T00:00:00"/>
    <d v="2024-03-28T00:00:00"/>
    <m/>
    <d v="2024-03-28T00:00:00"/>
    <d v="2024-04-04T00:00:00"/>
    <s v="MECH"/>
    <m/>
    <x v="45"/>
    <s v="0120"/>
    <s v="Install SWLP B (100034857)"/>
    <s v="PKG EQ,SEAWTR LIFT PACKAGE B (AB50.03A453001B)"/>
    <s v="Install SWLP A (0040)"/>
    <s v="AB50"/>
    <d v="2024-03-28T00:00:00"/>
    <m/>
    <m/>
    <s v="AB01"/>
    <m/>
    <x v="0"/>
    <n v="20"/>
    <s v="10534877"/>
    <s v="BRACKET,CABLEANDHOSE,CLAMP KSB 01376719"/>
    <n v="2"/>
    <n v="0"/>
    <n v="0"/>
    <s v="OK. - 2023 - Staged"/>
    <n v="0"/>
    <x v="4"/>
    <s v="Stock at Base (SP12)"/>
    <m/>
    <m/>
    <n v="0"/>
    <n v="0"/>
    <m/>
    <m/>
    <n v="0"/>
    <m/>
    <m/>
    <m/>
    <m/>
    <m/>
    <n v="0"/>
    <n v="0"/>
    <s v="EA"/>
    <m/>
    <m/>
    <m/>
    <m/>
    <s v="N"/>
    <s v="Execution (07)"/>
    <s v="Main Work Started (Order) (0070)"/>
    <s v="0000133401"/>
    <n v="8"/>
    <s v="1"/>
    <s v="30"/>
    <s v="30"/>
    <m/>
    <m/>
    <n v="0"/>
    <m/>
    <m/>
    <m/>
    <m/>
    <s v="WorkPackLink"/>
    <s v="2100354089"/>
    <m/>
    <n v="0"/>
    <n v="0"/>
    <d v="2024-06-30T00:00:00"/>
    <n v="0"/>
    <n v="0"/>
    <m/>
    <m/>
    <n v="0"/>
    <n v="0"/>
    <m/>
    <n v="0"/>
    <m/>
    <m/>
    <m/>
    <n v="0"/>
    <n v="0"/>
    <n v="3.8461538461538464E-2"/>
    <d v="2024-02-29T00:00:00"/>
    <n v="0"/>
    <n v="0"/>
    <s v="Missing Staging Date"/>
    <s v=""/>
    <s v="On Time"/>
    <d v="1899-12-30T00:00:00"/>
    <s v="Need Purchasing"/>
    <s v="00001334014537910534877000100034857"/>
    <e v="#N/A"/>
    <s v="000013340110534877000100034857"/>
    <d v="1899-12-30T00:00:00"/>
    <e v="#N/A"/>
    <n v="0"/>
  </r>
  <r>
    <x v="1"/>
    <x v="0"/>
    <m/>
    <x v="0"/>
    <x v="0"/>
    <d v="2024-01-02T00:00:00"/>
    <d v="2024-04-18T00:00:00"/>
    <d v="2024-04-03T00:00:00"/>
    <d v="2024-04-18T00:00:00"/>
    <d v="2024-04-19T00:00:00"/>
    <s v="MECH"/>
    <m/>
    <x v="46"/>
    <s v="0022"/>
    <s v="Replace FWG 1&amp;2 S/Water Outlet Vlvs (100034863)"/>
    <s v="VALVE,G452011,MAN ISOL (AB50.03MV753428)"/>
    <s v="Isolate 03MV753427 (0010)"/>
    <s v="AB50"/>
    <d v="2024-04-18T00:00:00"/>
    <m/>
    <m/>
    <s v="AB01"/>
    <m/>
    <x v="0"/>
    <n v="20"/>
    <s v="10610492"/>
    <s v="BOLT,HEX;HVY,M16,2.0PX35MM,PLN"/>
    <n v="32"/>
    <n v="0"/>
    <n v="0"/>
    <s v="OK - PDC."/>
    <n v="0"/>
    <x v="2"/>
    <s v="Stock at Base (SP12)"/>
    <s v="AB01"/>
    <s v="5300000187"/>
    <n v="10"/>
    <n v="21"/>
    <m/>
    <m/>
    <n v="0"/>
    <m/>
    <m/>
    <m/>
    <m/>
    <m/>
    <n v="0"/>
    <n v="0"/>
    <s v="EA"/>
    <m/>
    <m/>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s v="ON TIME"/>
    <s v=""/>
    <s v="On Time"/>
    <d v="1899-12-30T00:00:00"/>
    <s v="Need Purchasing"/>
    <s v="00001333154540010610492000100034863"/>
    <e v="#N/A"/>
    <s v="000013331510610492000100034863"/>
    <d v="1899-12-30T00:00:00"/>
    <e v="#N/A"/>
    <n v="0"/>
  </r>
  <r>
    <x v="0"/>
    <x v="0"/>
    <m/>
    <x v="0"/>
    <x v="0"/>
    <d v="2024-01-02T00:00:00"/>
    <d v="2024-05-09T00:00:00"/>
    <d v="2024-04-23T00:00:00"/>
    <d v="2024-05-09T00:00:00"/>
    <d v="2024-05-13T00:00:00"/>
    <s v="MECH"/>
    <m/>
    <x v="47"/>
    <s v="0012"/>
    <s v="Install GT3 HDF Seals &amp; Bolts (100034866)"/>
    <s v="DAMP,B400003,INLET (AB50.05HDF400003-1)"/>
    <s v="Isolate Vent Fans (0010)"/>
    <s v="AB50"/>
    <d v="2024-05-09T00:00:00"/>
    <m/>
    <m/>
    <s v="AB01"/>
    <m/>
    <x v="0"/>
    <n v="20"/>
    <s v="10228855"/>
    <s v="KIT,REP;SEAL,FIRE DAMP,SOALR 1042202"/>
    <n v="2"/>
    <n v="4"/>
    <n v="0"/>
    <s v="OK. - PDC."/>
    <n v="0"/>
    <x v="9"/>
    <s v="Stock at Base (SP12)"/>
    <s v="AB01"/>
    <s v="5300000191"/>
    <n v="10"/>
    <n v="21"/>
    <m/>
    <m/>
    <n v="0"/>
    <m/>
    <m/>
    <m/>
    <m/>
    <m/>
    <n v="0"/>
    <n v="0"/>
    <s v="KIT"/>
    <m/>
    <m/>
    <m/>
    <m/>
    <s v="N"/>
    <s v="Preparation (05)"/>
    <s v="In Preparation (Order) (0055)"/>
    <s v="0000133318"/>
    <n v="2"/>
    <s v="4"/>
    <s v="30"/>
    <s v="30"/>
    <m/>
    <m/>
    <n v="0"/>
    <m/>
    <m/>
    <m/>
    <m/>
    <s v="WorkPackLink"/>
    <m/>
    <m/>
    <n v="0"/>
    <n v="0"/>
    <d v="2024-06-24T00:00:00"/>
    <n v="0"/>
    <n v="0"/>
    <m/>
    <m/>
    <n v="0"/>
    <n v="0"/>
    <m/>
    <n v="0"/>
    <m/>
    <m/>
    <m/>
    <n v="0"/>
    <n v="0"/>
    <n v="0.5"/>
    <d v="2024-04-11T00:00:00"/>
    <n v="-12"/>
    <n v="16"/>
    <s v="ON TIME"/>
    <s v=""/>
    <s v="On Time"/>
    <d v="1899-12-30T00:00:00"/>
    <s v="SOH"/>
    <s v="00001333184542110228855000100034866"/>
    <e v="#N/A"/>
    <s v="000013331810228855000100034866"/>
    <d v="1899-12-30T00:00:00"/>
    <e v="#N/A"/>
    <n v="0"/>
  </r>
  <r>
    <x v="0"/>
    <x v="1"/>
    <m/>
    <x v="0"/>
    <x v="0"/>
    <d v="2024-01-02T00:00:00"/>
    <d v="2024-05-09T00:00:00"/>
    <m/>
    <d v="2024-05-09T00:00:00"/>
    <d v="2024-05-13T00:00:00"/>
    <s v="MECH"/>
    <m/>
    <x v="47"/>
    <s v="0020"/>
    <s v="Install GT3 HDF Seals &amp; Bolts (100034866)"/>
    <s v="DAMP,B400003,INLET (AB50.05HDF400003-1)"/>
    <s v="Isolate Vent Fans (0010)"/>
    <s v="AB50"/>
    <m/>
    <m/>
    <m/>
    <s v="AB01"/>
    <m/>
    <x v="0"/>
    <n v="20"/>
    <s v="10062910"/>
    <s v="SEALANT,SILASTIC,RTV732,CLEAR,CART"/>
    <n v="3"/>
    <n v="5"/>
    <n v="4"/>
    <s v="OK. - PDC."/>
    <n v="0"/>
    <x v="4"/>
    <s v="Stock at Remote (SP13)"/>
    <m/>
    <m/>
    <n v="0"/>
    <n v="0"/>
    <m/>
    <m/>
    <n v="0"/>
    <m/>
    <m/>
    <m/>
    <m/>
    <m/>
    <n v="0"/>
    <n v="0"/>
    <s v="CQ"/>
    <m/>
    <m/>
    <m/>
    <m/>
    <s v="N"/>
    <s v="Preparation (05)"/>
    <s v="In Preparation (Order) (0055)"/>
    <s v="0000133318"/>
    <n v="1"/>
    <s v="4"/>
    <s v="30"/>
    <s v="30"/>
    <m/>
    <m/>
    <n v="0"/>
    <m/>
    <m/>
    <m/>
    <m/>
    <s v="WorkPackLink"/>
    <m/>
    <m/>
    <n v="0"/>
    <n v="0"/>
    <d v="2024-06-24T00:00:00"/>
    <n v="0"/>
    <n v="0"/>
    <m/>
    <m/>
    <n v="0"/>
    <n v="0"/>
    <m/>
    <n v="0"/>
    <m/>
    <m/>
    <m/>
    <n v="0"/>
    <n v="0"/>
    <n v="0.5"/>
    <d v="2024-04-11T00:00:00"/>
    <n v="0"/>
    <n v="0"/>
    <s v="Missing Staging Date"/>
    <s v=""/>
    <s v="On Time"/>
    <d v="1899-12-30T00:00:00"/>
    <s v="SOH"/>
    <s v="00001333184542110062910000100034866"/>
    <e v="#N/A"/>
    <s v="000013331810062910000100034866"/>
    <s v=""/>
    <s v=""/>
    <n v="1"/>
  </r>
  <r>
    <x v="0"/>
    <x v="1"/>
    <m/>
    <x v="0"/>
    <x v="0"/>
    <d v="2024-01-02T00:00:00"/>
    <d v="2024-05-09T00:00:00"/>
    <m/>
    <d v="2024-05-09T00:00:00"/>
    <d v="2024-05-13T00:00:00"/>
    <s v="MECH"/>
    <m/>
    <x v="48"/>
    <s v="0020"/>
    <s v="Install GT4 HDF Seals &amp; Bolts (100034867)"/>
    <s v="DAMP,B400004,INLET (AB50.05HDF400004-1)"/>
    <s v="Isolate Vent Fans (0010)"/>
    <s v="AB50"/>
    <m/>
    <m/>
    <m/>
    <s v="AB01"/>
    <m/>
    <x v="0"/>
    <n v="20"/>
    <s v="10062910"/>
    <s v="SEALANT,SILASTIC,RTV732,CLEAR,CART"/>
    <n v="3"/>
    <n v="5"/>
    <n v="4"/>
    <s v="OK. - OLC."/>
    <n v="0"/>
    <x v="4"/>
    <s v="Stock at Remote (SP13)"/>
    <m/>
    <m/>
    <n v="0"/>
    <n v="0"/>
    <m/>
    <m/>
    <n v="0"/>
    <m/>
    <m/>
    <m/>
    <m/>
    <m/>
    <n v="0"/>
    <n v="0"/>
    <s v="CQ"/>
    <m/>
    <m/>
    <m/>
    <m/>
    <s v="N"/>
    <s v="Preparation (05)"/>
    <s v="In Preparation (Order) (0055)"/>
    <s v="0000133319"/>
    <n v="1"/>
    <s v="4"/>
    <s v="30"/>
    <s v="30"/>
    <m/>
    <m/>
    <n v="0"/>
    <m/>
    <m/>
    <m/>
    <m/>
    <s v="WorkPackLink"/>
    <m/>
    <m/>
    <n v="0"/>
    <n v="0"/>
    <d v="2024-06-24T00:00:00"/>
    <n v="0"/>
    <n v="0"/>
    <m/>
    <m/>
    <n v="0"/>
    <n v="0"/>
    <m/>
    <n v="0"/>
    <m/>
    <m/>
    <m/>
    <n v="0"/>
    <n v="0"/>
    <n v="0.5"/>
    <d v="2024-04-11T00:00:00"/>
    <n v="0"/>
    <n v="0"/>
    <s v="Missing Staging Date"/>
    <s v=""/>
    <s v="On Time"/>
    <d v="1899-12-30T00:00:00"/>
    <s v="SOH"/>
    <s v="00001333194542110062910000100034867"/>
    <e v="#N/A"/>
    <s v="000013331910062910000100034867"/>
    <s v=""/>
    <s v=""/>
    <n v="1"/>
  </r>
  <r>
    <x v="0"/>
    <x v="0"/>
    <m/>
    <x v="0"/>
    <x v="0"/>
    <d v="2024-01-02T00:00:00"/>
    <d v="2024-05-09T00:00:00"/>
    <d v="2024-04-23T00:00:00"/>
    <d v="2024-05-09T00:00:00"/>
    <d v="2024-05-13T00:00:00"/>
    <s v="MECH"/>
    <m/>
    <x v="48"/>
    <s v="0012"/>
    <s v="Install GT4 HDF Seals &amp; Bolts (100034867)"/>
    <s v="DAMP,B400004,INLET (AB50.05HDF400004-1)"/>
    <s v="Isolate Vent Fans (0010)"/>
    <s v="AB50"/>
    <d v="2024-05-09T00:00:00"/>
    <m/>
    <m/>
    <s v="AB01"/>
    <m/>
    <x v="0"/>
    <n v="20"/>
    <s v="10228855"/>
    <s v="KIT,REP;SEAL,FIRE DAMP,SOALR 1042202"/>
    <n v="2"/>
    <n v="4"/>
    <n v="0"/>
    <s v="OK. - PDC."/>
    <n v="0"/>
    <x v="9"/>
    <s v="Stock at Base (SP12)"/>
    <s v="AB01"/>
    <s v="5300000192"/>
    <n v="10"/>
    <n v="21"/>
    <m/>
    <m/>
    <n v="0"/>
    <m/>
    <m/>
    <m/>
    <m/>
    <m/>
    <n v="0"/>
    <n v="0"/>
    <s v="KIT"/>
    <m/>
    <m/>
    <m/>
    <m/>
    <s v="N"/>
    <s v="Preparation (05)"/>
    <s v="In Preparation (Order) (0055)"/>
    <s v="0000133319"/>
    <n v="2"/>
    <s v="4"/>
    <s v="30"/>
    <s v="30"/>
    <m/>
    <m/>
    <n v="0"/>
    <m/>
    <m/>
    <m/>
    <m/>
    <s v="WorkPackLink"/>
    <s v="OKHAEC"/>
    <m/>
    <n v="0"/>
    <n v="0"/>
    <d v="2024-06-24T00:00:00"/>
    <n v="0"/>
    <n v="0"/>
    <m/>
    <m/>
    <n v="0"/>
    <n v="0"/>
    <m/>
    <n v="0"/>
    <m/>
    <m/>
    <m/>
    <n v="0"/>
    <n v="0"/>
    <n v="0.5"/>
    <d v="2024-04-11T00:00:00"/>
    <n v="-12"/>
    <n v="16"/>
    <s v="ON TIME"/>
    <s v=""/>
    <s v="On Time"/>
    <d v="1899-12-30T00:00:00"/>
    <s v="SOH"/>
    <s v="00001333194542110228855000100034867"/>
    <e v="#N/A"/>
    <s v="000013331910228855000100034867"/>
    <d v="1899-12-30T00:00:00"/>
    <e v="#N/A"/>
    <n v="0"/>
  </r>
  <r>
    <x v="1"/>
    <x v="0"/>
    <m/>
    <x v="0"/>
    <x v="0"/>
    <d v="2024-01-02T00:00:00"/>
    <d v="2024-04-18T00:00:00"/>
    <d v="2024-04-03T00:00:00"/>
    <d v="2024-04-18T00:00:00"/>
    <d v="2024-04-19T00:00:00"/>
    <s v="MECH"/>
    <m/>
    <x v="49"/>
    <s v="0030"/>
    <s v="Inst EGC2 Int/Strain Vac Break MOC116295 (100034901)"/>
    <s v="STRAIN,E042212,COOL MED SUPPLY (AB50.05SP460009)"/>
    <s v="Isolate 05SP460009 (0010)"/>
    <s v="AB50"/>
    <d v="2024-04-18T00:00:00"/>
    <m/>
    <m/>
    <s v="AB01"/>
    <m/>
    <x v="0"/>
    <n v="20"/>
    <s v="10047929"/>
    <s v="CONNECTOR,TBG;0.25&quot;,NPTF X COMP,SS"/>
    <n v="2"/>
    <n v="0"/>
    <n v="0"/>
    <s v="OK - PDC."/>
    <n v="0"/>
    <x v="2"/>
    <s v="Stock at Base (SP12)"/>
    <s v="AB01"/>
    <s v="5300000198"/>
    <n v="10"/>
    <n v="21"/>
    <m/>
    <m/>
    <n v="0"/>
    <m/>
    <m/>
    <m/>
    <m/>
    <m/>
    <n v="0"/>
    <n v="0"/>
    <s v="EA"/>
    <m/>
    <m/>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7929000100034901"/>
    <e v="#N/A"/>
    <s v="000013337310047929000100034901"/>
    <d v="1899-12-30T00:00:00"/>
    <e v="#N/A"/>
    <n v="0"/>
  </r>
  <r>
    <x v="1"/>
    <x v="0"/>
    <m/>
    <x v="0"/>
    <x v="0"/>
    <d v="2024-01-02T00:00:00"/>
    <d v="2024-04-18T00:00:00"/>
    <d v="2024-04-03T00:00:00"/>
    <d v="2024-04-18T00:00:00"/>
    <d v="2024-04-19T00:00:00"/>
    <s v="MECH"/>
    <m/>
    <x v="49"/>
    <s v="0052"/>
    <s v="Inst EGC2 Int/Strain Vac Break MOC116295 (100034901)"/>
    <s v="STRAIN,E042212,COOL MED SUPPLY (AB50.05SP460009)"/>
    <s v="Isolate 05SP460009 (0010)"/>
    <s v="AB50"/>
    <d v="2024-04-18T00:00:00"/>
    <m/>
    <m/>
    <s v="AB01"/>
    <m/>
    <x v="0"/>
    <n v="20"/>
    <s v="10609537"/>
    <s v="TEE,PIPE;0.5&quot;,F,NPT,420BAR,SS316"/>
    <n v="2"/>
    <n v="0"/>
    <n v="0"/>
    <s v="OK - PDC."/>
    <n v="0"/>
    <x v="2"/>
    <s v="Stock at Base (SP12)"/>
    <s v="AB01"/>
    <s v="5300000198"/>
    <n v="50"/>
    <n v="21"/>
    <m/>
    <m/>
    <n v="0"/>
    <m/>
    <m/>
    <m/>
    <m/>
    <m/>
    <n v="0"/>
    <n v="0"/>
    <s v="EA"/>
    <m/>
    <m/>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7000100034901"/>
    <e v="#N/A"/>
    <s v="000013337310609537000100034901"/>
    <d v="1899-12-30T00:00:00"/>
    <e v="#N/A"/>
    <n v="0"/>
  </r>
  <r>
    <x v="1"/>
    <x v="0"/>
    <m/>
    <x v="0"/>
    <x v="0"/>
    <d v="2024-01-02T00:00:00"/>
    <d v="2024-04-18T00:00:00"/>
    <d v="2024-04-03T00:00:00"/>
    <d v="2024-04-18T00:00:00"/>
    <d v="2024-04-19T00:00:00"/>
    <s v="MECH"/>
    <m/>
    <x v="49"/>
    <s v="0042"/>
    <s v="Inst EGC2 Int/Strain Vac Break MOC116295 (100034901)"/>
    <s v="STRAIN,E042212,COOL MED SUPPLY (AB50.05SP460009)"/>
    <s v="Isolate 05SP460009 (0010)"/>
    <s v="AB50"/>
    <d v="2024-04-18T00:00:00"/>
    <m/>
    <m/>
    <s v="AB01"/>
    <m/>
    <x v="0"/>
    <n v="20"/>
    <s v="10609536"/>
    <s v="ELBOW,PIPE;90DEG,0.5&quot;,NPT,M&amp;M,SS316"/>
    <n v="2"/>
    <n v="0"/>
    <n v="0"/>
    <s v="OK - PDC."/>
    <n v="0"/>
    <x v="2"/>
    <s v="Stock at Base (SP12)"/>
    <s v="AB01"/>
    <s v="5300000198"/>
    <n v="40"/>
    <n v="21"/>
    <m/>
    <m/>
    <n v="0"/>
    <m/>
    <m/>
    <m/>
    <m/>
    <m/>
    <n v="0"/>
    <n v="0"/>
    <s v="EA"/>
    <m/>
    <m/>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6000100034901"/>
    <e v="#N/A"/>
    <s v="000013337310609536000100034901"/>
    <d v="1899-12-30T00:00:00"/>
    <e v="#N/A"/>
    <n v="0"/>
  </r>
  <r>
    <x v="1"/>
    <x v="0"/>
    <m/>
    <x v="0"/>
    <x v="0"/>
    <d v="2024-01-02T00:00:00"/>
    <d v="2024-04-18T00:00:00"/>
    <d v="2024-04-03T00:00:00"/>
    <d v="2024-04-18T00:00:00"/>
    <d v="2024-04-19T00:00:00"/>
    <s v="MECH"/>
    <m/>
    <x v="49"/>
    <s v="0022"/>
    <s v="Inst EGC2 Int/Strain Vac Break MOC116295 (100034901)"/>
    <s v="STRAIN,E042212,COOL MED SUPPLY (AB50.05SP460009)"/>
    <s v="Isolate 05SP460009 (0010)"/>
    <s v="AB50"/>
    <d v="2024-04-18T00:00:00"/>
    <m/>
    <m/>
    <s v="AB01"/>
    <m/>
    <x v="0"/>
    <n v="20"/>
    <s v="10609432"/>
    <s v="TUBE,SMLS;6.3X1.6MM,PROCHEM T0060DASA"/>
    <n v="2"/>
    <n v="4"/>
    <n v="0"/>
    <s v="OK - PDC."/>
    <n v="0"/>
    <x v="10"/>
    <s v="Stock at Base (SP12)"/>
    <s v="AB01"/>
    <s v="5300000198"/>
    <n v="30"/>
    <n v="21"/>
    <m/>
    <m/>
    <n v="0"/>
    <m/>
    <m/>
    <m/>
    <m/>
    <m/>
    <n v="0"/>
    <n v="0"/>
    <s v="M"/>
    <m/>
    <m/>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s v="ON TIME"/>
    <s v=""/>
    <s v="On Time"/>
    <d v="1899-12-30T00:00:00"/>
    <s v="SOH"/>
    <s v="00001333734540010609432000100034901"/>
    <e v="#N/A"/>
    <s v="000013337310609432000100034901"/>
    <d v="1899-12-30T00:00:00"/>
    <e v="#N/A"/>
    <n v="0"/>
  </r>
  <r>
    <x v="1"/>
    <x v="0"/>
    <m/>
    <x v="0"/>
    <x v="0"/>
    <d v="2024-01-02T00:00:00"/>
    <d v="2024-04-18T00:00:00"/>
    <d v="2024-04-03T00:00:00"/>
    <d v="2024-04-18T00:00:00"/>
    <d v="2024-04-19T00:00:00"/>
    <s v="MECH"/>
    <m/>
    <x v="49"/>
    <s v="0062"/>
    <s v="Inst EGC2 Int/Strain Vac Break MOC116295 (100034901)"/>
    <s v="STRAIN,E042212,COOL MED SUPPLY (AB50.05SP460009)"/>
    <s v="Isolate 05SP460009 (0010)"/>
    <s v="AB50"/>
    <d v="2024-04-18T00:00:00"/>
    <m/>
    <m/>
    <s v="AB01"/>
    <m/>
    <x v="0"/>
    <n v="20"/>
    <s v="10042524"/>
    <s v="BUSH,RED;M&amp;F,0.50X0.25&quot;,NPT,SS316"/>
    <n v="2"/>
    <n v="0"/>
    <n v="0"/>
    <s v="OK - PDC."/>
    <n v="0"/>
    <x v="2"/>
    <s v="Stock at Base (SP12)"/>
    <s v="AB01"/>
    <s v="5300000198"/>
    <n v="60"/>
    <n v="21"/>
    <m/>
    <m/>
    <n v="0"/>
    <m/>
    <m/>
    <m/>
    <m/>
    <m/>
    <n v="0"/>
    <n v="0"/>
    <s v="EA"/>
    <m/>
    <m/>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2524000100034901"/>
    <e v="#N/A"/>
    <s v="000013337310042524000100034901"/>
    <d v="1899-12-30T00:00:00"/>
    <e v="#N/A"/>
    <n v="0"/>
  </r>
  <r>
    <x v="1"/>
    <x v="0"/>
    <m/>
    <x v="0"/>
    <x v="0"/>
    <d v="2024-01-02T00:00:00"/>
    <d v="2024-04-18T00:00:00"/>
    <d v="2024-04-03T00:00:00"/>
    <d v="2024-04-18T00:00:00"/>
    <d v="2024-04-19T00:00:00"/>
    <s v="MECH"/>
    <m/>
    <x v="49"/>
    <s v="0012"/>
    <s v="Inst EGC2 Int/Strain Vac Break MOC116295 (100034901)"/>
    <s v="STRAIN,E042212,COOL MED SUPPLY (AB50.05SP460009)"/>
    <s v="Isolate 05SP460009 (0010)"/>
    <s v="AB50"/>
    <d v="2024-04-18T00:00:00"/>
    <m/>
    <m/>
    <s v="AB01"/>
    <m/>
    <x v="0"/>
    <n v="20"/>
    <s v="10590371"/>
    <s v="VALVE,CHK;0.25&quot;,NPT M,316SS,HOKE 6133M4Y"/>
    <n v="2"/>
    <n v="0"/>
    <n v="0"/>
    <s v="OK - PDC."/>
    <n v="0"/>
    <x v="2"/>
    <s v="Stock at Base (SP12)"/>
    <s v="AB01"/>
    <s v="5300000198"/>
    <n v="20"/>
    <n v="21"/>
    <m/>
    <m/>
    <n v="0"/>
    <m/>
    <m/>
    <m/>
    <m/>
    <m/>
    <n v="0"/>
    <n v="0"/>
    <s v="EA"/>
    <m/>
    <m/>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590371000100034901"/>
    <e v="#N/A"/>
    <s v="000013337310590371000100034901"/>
    <d v="1899-12-30T00:00:00"/>
    <e v="#N/A"/>
    <n v="0"/>
  </r>
  <r>
    <x v="1"/>
    <x v="0"/>
    <m/>
    <x v="0"/>
    <x v="0"/>
    <d v="2024-01-02T00:00:00"/>
    <d v="2024-04-18T00:00:00"/>
    <d v="2024-04-03T00:00:00"/>
    <d v="2024-04-18T00:00:00"/>
    <d v="2024-04-19T00:00:00"/>
    <s v="MECH"/>
    <m/>
    <x v="50"/>
    <s v="0052"/>
    <s v="Inst EGC2 Disch/Strain VacBreakMOC116295 (100034902)"/>
    <s v="STRAIN,E042213,COOL MED SUPPLY (AB50.05SP460010)"/>
    <s v="Isolate 05SP460010 (0010)"/>
    <s v="AB50"/>
    <d v="2024-04-18T00:00:00"/>
    <m/>
    <m/>
    <s v="AB01"/>
    <m/>
    <x v="0"/>
    <n v="20"/>
    <s v="10609537"/>
    <s v="TEE,PIPE;0.5&quot;,F,NPT,420BAR,SS316"/>
    <n v="2"/>
    <n v="0"/>
    <n v="0"/>
    <s v="OK - PDC."/>
    <n v="0"/>
    <x v="2"/>
    <s v="Stock at Base (SP12)"/>
    <s v="AB01"/>
    <s v="5300000199"/>
    <n v="50"/>
    <n v="21"/>
    <m/>
    <m/>
    <n v="0"/>
    <m/>
    <m/>
    <m/>
    <m/>
    <m/>
    <n v="0"/>
    <n v="0"/>
    <s v="EA"/>
    <m/>
    <m/>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7000100034902"/>
    <e v="#N/A"/>
    <s v="000013337410609537000100034902"/>
    <d v="1899-12-30T00:00:00"/>
    <e v="#N/A"/>
    <n v="0"/>
  </r>
  <r>
    <x v="1"/>
    <x v="0"/>
    <m/>
    <x v="0"/>
    <x v="0"/>
    <d v="2024-01-02T00:00:00"/>
    <d v="2024-04-18T00:00:00"/>
    <d v="2024-04-03T00:00:00"/>
    <d v="2024-04-18T00:00:00"/>
    <d v="2024-04-19T00:00:00"/>
    <s v="MECH"/>
    <m/>
    <x v="50"/>
    <s v="0012"/>
    <s v="Inst EGC2 Disch/Strain VacBreakMOC116295 (100034902)"/>
    <s v="STRAIN,E042213,COOL MED SUPPLY (AB50.05SP460010)"/>
    <s v="Isolate 05SP460010 (0010)"/>
    <s v="AB50"/>
    <d v="2024-04-18T00:00:00"/>
    <m/>
    <m/>
    <s v="AB01"/>
    <m/>
    <x v="0"/>
    <n v="20"/>
    <s v="10590371"/>
    <s v="VALVE,CHK;0.25&quot;,NPT M,316SS,HOKE 6133M4Y"/>
    <n v="2"/>
    <n v="0"/>
    <n v="0"/>
    <s v="OK - PDC."/>
    <n v="0"/>
    <x v="2"/>
    <s v="Stock at Base (SP12)"/>
    <s v="AB01"/>
    <s v="5300000199"/>
    <n v="20"/>
    <n v="21"/>
    <m/>
    <m/>
    <n v="0"/>
    <m/>
    <m/>
    <m/>
    <m/>
    <m/>
    <n v="0"/>
    <n v="0"/>
    <s v="EA"/>
    <m/>
    <m/>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590371000100034902"/>
    <e v="#N/A"/>
    <s v="000013337410590371000100034902"/>
    <d v="1899-12-30T00:00:00"/>
    <e v="#N/A"/>
    <n v="0"/>
  </r>
  <r>
    <x v="1"/>
    <x v="0"/>
    <m/>
    <x v="0"/>
    <x v="0"/>
    <d v="2024-01-02T00:00:00"/>
    <d v="2024-04-18T00:00:00"/>
    <d v="2024-04-03T00:00:00"/>
    <d v="2024-04-18T00:00:00"/>
    <d v="2024-04-19T00:00:00"/>
    <s v="MECH"/>
    <m/>
    <x v="50"/>
    <s v="0022"/>
    <s v="Inst EGC2 Disch/Strain VacBreakMOC116295 (100034902)"/>
    <s v="STRAIN,E042213,COOL MED SUPPLY (AB50.05SP460010)"/>
    <s v="Isolate 05SP460010 (0010)"/>
    <s v="AB50"/>
    <d v="2024-04-18T00:00:00"/>
    <m/>
    <m/>
    <s v="AB01"/>
    <m/>
    <x v="0"/>
    <n v="20"/>
    <s v="10609432"/>
    <s v="TUBE,SMLS;6.3X1.6MM,PROCHEM T0060DASA"/>
    <n v="2"/>
    <n v="4"/>
    <n v="0"/>
    <s v="OK - PDC."/>
    <n v="0"/>
    <x v="10"/>
    <s v="Stock at Base (SP12)"/>
    <s v="AB01"/>
    <s v="5300000199"/>
    <n v="30"/>
    <n v="21"/>
    <m/>
    <m/>
    <n v="0"/>
    <m/>
    <m/>
    <m/>
    <m/>
    <m/>
    <n v="0"/>
    <n v="0"/>
    <s v="M"/>
    <m/>
    <m/>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s v="ON TIME"/>
    <s v=""/>
    <s v="On Time"/>
    <d v="1899-12-30T00:00:00"/>
    <s v="SOH"/>
    <s v="00001333744540010609432000100034902"/>
    <e v="#N/A"/>
    <s v="000013337410609432000100034902"/>
    <d v="1899-12-30T00:00:00"/>
    <e v="#N/A"/>
    <n v="0"/>
  </r>
  <r>
    <x v="1"/>
    <x v="0"/>
    <m/>
    <x v="0"/>
    <x v="0"/>
    <d v="2024-01-02T00:00:00"/>
    <d v="2024-04-18T00:00:00"/>
    <d v="2024-04-03T00:00:00"/>
    <d v="2024-04-18T00:00:00"/>
    <d v="2024-04-19T00:00:00"/>
    <s v="MECH"/>
    <m/>
    <x v="50"/>
    <s v="0042"/>
    <s v="Inst EGC2 Disch/Strain VacBreakMOC116295 (100034902)"/>
    <s v="STRAIN,E042213,COOL MED SUPPLY (AB50.05SP460010)"/>
    <s v="Isolate 05SP460010 (0010)"/>
    <s v="AB50"/>
    <d v="2024-04-18T00:00:00"/>
    <m/>
    <m/>
    <s v="AB01"/>
    <m/>
    <x v="0"/>
    <n v="20"/>
    <s v="10609536"/>
    <s v="ELBOW,PIPE;90DEG,0.5&quot;,NPT,M&amp;M,SS316"/>
    <n v="2"/>
    <n v="0"/>
    <n v="0"/>
    <s v="OK - PDC."/>
    <n v="0"/>
    <x v="2"/>
    <s v="Stock at Base (SP12)"/>
    <s v="AB01"/>
    <s v="5300000199"/>
    <n v="40"/>
    <n v="21"/>
    <m/>
    <m/>
    <n v="0"/>
    <m/>
    <m/>
    <m/>
    <m/>
    <m/>
    <n v="0"/>
    <n v="0"/>
    <s v="EA"/>
    <m/>
    <m/>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6000100034902"/>
    <e v="#N/A"/>
    <s v="000013337410609536000100034902"/>
    <d v="1899-12-30T00:00:00"/>
    <e v="#N/A"/>
    <n v="0"/>
  </r>
  <r>
    <x v="1"/>
    <x v="0"/>
    <m/>
    <x v="0"/>
    <x v="0"/>
    <d v="2024-01-02T00:00:00"/>
    <d v="2024-04-18T00:00:00"/>
    <d v="2024-04-03T00:00:00"/>
    <d v="2024-04-18T00:00:00"/>
    <d v="2024-04-19T00:00:00"/>
    <s v="MECH"/>
    <m/>
    <x v="50"/>
    <s v="0030"/>
    <s v="Inst EGC2 Disch/Strain VacBreakMOC116295 (100034902)"/>
    <s v="STRAIN,E042213,COOL MED SUPPLY (AB50.05SP460010)"/>
    <s v="Isolate 05SP460010 (0010)"/>
    <s v="AB50"/>
    <d v="2024-04-18T00:00:00"/>
    <m/>
    <m/>
    <s v="AB01"/>
    <m/>
    <x v="0"/>
    <n v="20"/>
    <s v="10047929"/>
    <s v="CONNECTOR,TBG;0.25&quot;,NPTF X COMP,SS"/>
    <n v="2"/>
    <n v="0"/>
    <n v="0"/>
    <s v="OK - PDC."/>
    <n v="0"/>
    <x v="2"/>
    <s v="Stock at Base (SP12)"/>
    <s v="AB01"/>
    <s v="5300000199"/>
    <n v="10"/>
    <n v="21"/>
    <m/>
    <m/>
    <n v="0"/>
    <m/>
    <m/>
    <m/>
    <m/>
    <m/>
    <n v="0"/>
    <n v="0"/>
    <s v="EA"/>
    <m/>
    <m/>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7929000100034902"/>
    <e v="#N/A"/>
    <s v="000013337410047929000100034902"/>
    <d v="1899-12-30T00:00:00"/>
    <e v="#N/A"/>
    <n v="0"/>
  </r>
  <r>
    <x v="1"/>
    <x v="0"/>
    <m/>
    <x v="0"/>
    <x v="0"/>
    <d v="2024-01-02T00:00:00"/>
    <d v="2024-04-18T00:00:00"/>
    <d v="2024-04-03T00:00:00"/>
    <d v="2024-04-18T00:00:00"/>
    <d v="2024-04-19T00:00:00"/>
    <s v="MECH"/>
    <m/>
    <x v="50"/>
    <s v="0062"/>
    <s v="Inst EGC2 Disch/Strain VacBreakMOC116295 (100034902)"/>
    <s v="STRAIN,E042213,COOL MED SUPPLY (AB50.05SP460010)"/>
    <s v="Isolate 05SP460010 (0010)"/>
    <s v="AB50"/>
    <d v="2024-04-18T00:00:00"/>
    <m/>
    <m/>
    <s v="AB01"/>
    <m/>
    <x v="0"/>
    <n v="20"/>
    <s v="10042524"/>
    <s v="BUSH,RED;M&amp;F,0.50X0.25&quot;,NPT,SS316"/>
    <n v="2"/>
    <n v="0"/>
    <n v="0"/>
    <s v="OK - PDC."/>
    <n v="0"/>
    <x v="2"/>
    <s v="Stock at Base (SP12)"/>
    <s v="AB01"/>
    <s v="5300000199"/>
    <n v="60"/>
    <n v="21"/>
    <m/>
    <m/>
    <n v="0"/>
    <m/>
    <m/>
    <m/>
    <m/>
    <m/>
    <n v="0"/>
    <n v="0"/>
    <s v="EA"/>
    <m/>
    <m/>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2524000100034902"/>
    <e v="#N/A"/>
    <s v="000013337410042524000100034902"/>
    <d v="1899-12-30T00:00:00"/>
    <e v="#N/A"/>
    <n v="0"/>
  </r>
  <r>
    <x v="0"/>
    <x v="1"/>
    <m/>
    <x v="0"/>
    <x v="0"/>
    <d v="2024-01-02T00:00:00"/>
    <d v="2024-05-09T00:00:00"/>
    <m/>
    <d v="2024-05-09T00:00:00"/>
    <d v="2024-05-10T00:00:00"/>
    <s v="INLEC"/>
    <m/>
    <x v="51"/>
    <s v="0010"/>
    <s v="Upgrade GT1 I/O Modules (100035477)"/>
    <s v="PKG EQ,MAIN GEN 1 (AB50.05A400001)"/>
    <s v="Upgrade GT1 I/O Modules (0010)"/>
    <s v="AB50"/>
    <m/>
    <m/>
    <m/>
    <s v="AB01"/>
    <m/>
    <x v="0"/>
    <n v="20"/>
    <s v="10218797"/>
    <s v="MODULE,IF;8-INPUT,AB 1794IRT8XT"/>
    <n v="3"/>
    <n v="0"/>
    <n v="15"/>
    <s v="OK. - OLC."/>
    <n v="0"/>
    <x v="4"/>
    <s v="Stock at Remote (SP13)"/>
    <m/>
    <m/>
    <n v="0"/>
    <n v="0"/>
    <m/>
    <m/>
    <n v="0"/>
    <m/>
    <m/>
    <m/>
    <m/>
    <m/>
    <n v="0"/>
    <n v="0"/>
    <s v="EA"/>
    <m/>
    <m/>
    <m/>
    <m/>
    <s v="N"/>
    <s v="Preparation (05)"/>
    <s v="In Preparation (Order) (0055)"/>
    <s v="0000134011"/>
    <n v="1"/>
    <s v="4"/>
    <s v="30"/>
    <s v="30"/>
    <m/>
    <m/>
    <n v="0"/>
    <m/>
    <m/>
    <m/>
    <m/>
    <s v="WorkPackLink"/>
    <m/>
    <m/>
    <n v="0"/>
    <n v="0"/>
    <d v="2024-06-04T00:00:00"/>
    <n v="0"/>
    <n v="0"/>
    <m/>
    <m/>
    <n v="0"/>
    <n v="0"/>
    <m/>
    <n v="0"/>
    <m/>
    <m/>
    <m/>
    <n v="0"/>
    <n v="0"/>
    <n v="0.5"/>
    <d v="2024-04-11T00:00:00"/>
    <n v="0"/>
    <n v="0"/>
    <s v="Missing Staging Date"/>
    <s v=""/>
    <s v="On Time"/>
    <d v="1899-12-30T00:00:00"/>
    <s v="Need Purchasing"/>
    <s v="00001340114542110218797000100035477"/>
    <e v="#N/A"/>
    <s v="000013401110218797000100035477"/>
    <s v=""/>
    <s v=""/>
    <n v="1"/>
  </r>
  <r>
    <x v="0"/>
    <x v="1"/>
    <m/>
    <x v="0"/>
    <x v="0"/>
    <d v="2024-01-02T00:00:00"/>
    <d v="2024-05-09T00:00:00"/>
    <m/>
    <d v="2024-05-09T00:00:00"/>
    <d v="2024-05-10T00:00:00"/>
    <s v="INLEC"/>
    <m/>
    <x v="52"/>
    <s v="0010"/>
    <s v="Upgrade GT3 I/O Modules (100035479)"/>
    <s v="PKG EQ,MAIN GEN 3 (AB50.05A400003)"/>
    <s v="Upgrade GT3 I/O Modules (0010)"/>
    <s v="AB50"/>
    <m/>
    <m/>
    <m/>
    <s v="AB01"/>
    <m/>
    <x v="0"/>
    <n v="20"/>
    <s v="10218797"/>
    <s v="MODULE,IF;8-INPUT,AB 1794IRT8XT"/>
    <n v="7"/>
    <n v="0"/>
    <n v="15"/>
    <s v="OK. - OLC."/>
    <n v="0"/>
    <x v="4"/>
    <s v="Stock at Remote (SP13)"/>
    <m/>
    <m/>
    <n v="0"/>
    <n v="0"/>
    <m/>
    <m/>
    <n v="0"/>
    <m/>
    <m/>
    <m/>
    <m/>
    <m/>
    <n v="0"/>
    <n v="0"/>
    <s v="EA"/>
    <m/>
    <m/>
    <m/>
    <m/>
    <s v="N"/>
    <s v="Preparation (05)"/>
    <s v="In Preparation (Order) (0055)"/>
    <s v="0000134013"/>
    <n v="1"/>
    <s v="4"/>
    <s v="30"/>
    <s v="30"/>
    <m/>
    <m/>
    <n v="0"/>
    <m/>
    <m/>
    <m/>
    <m/>
    <s v="WorkPackLink"/>
    <m/>
    <m/>
    <n v="0"/>
    <n v="0"/>
    <d v="2024-06-04T00:00:00"/>
    <n v="0"/>
    <n v="0"/>
    <m/>
    <m/>
    <n v="0"/>
    <n v="0"/>
    <m/>
    <n v="0"/>
    <m/>
    <m/>
    <m/>
    <n v="0"/>
    <n v="0"/>
    <n v="1"/>
    <d v="2024-04-11T00:00:00"/>
    <n v="0"/>
    <n v="0"/>
    <s v="Missing Staging Date"/>
    <s v=""/>
    <s v="On Time"/>
    <d v="1899-12-30T00:00:00"/>
    <s v="Need Purchasing"/>
    <s v="00001340134542110218797000100035479"/>
    <e v="#N/A"/>
    <s v="000013401310218797000100035479"/>
    <s v=""/>
    <s v=""/>
    <n v="1"/>
  </r>
  <r>
    <x v="0"/>
    <x v="1"/>
    <m/>
    <x v="0"/>
    <x v="0"/>
    <d v="2024-01-02T00:00:00"/>
    <d v="2024-05-09T00:00:00"/>
    <m/>
    <d v="2024-05-09T00:00:00"/>
    <d v="2024-05-10T00:00:00"/>
    <s v="INLEC"/>
    <m/>
    <x v="53"/>
    <s v="0010"/>
    <s v="Upgrade GT4 I/O Modules (100035560)"/>
    <s v="PKG EQ,MAIN GEN 4 (AB50.05A400004)"/>
    <s v="Upgrade GT4 I/O Modules (0010)"/>
    <s v="AB50"/>
    <m/>
    <m/>
    <m/>
    <s v="AB01"/>
    <m/>
    <x v="0"/>
    <n v="20"/>
    <s v="10218797"/>
    <s v="MODULE,IF;8-INPUT,AB 1794IRT8XT"/>
    <n v="6"/>
    <n v="0"/>
    <n v="15"/>
    <s v="OK. - OLC."/>
    <n v="0"/>
    <x v="4"/>
    <s v="Stock at Remote (SP13)"/>
    <m/>
    <m/>
    <n v="0"/>
    <n v="0"/>
    <m/>
    <m/>
    <n v="0"/>
    <m/>
    <m/>
    <m/>
    <m/>
    <m/>
    <n v="0"/>
    <n v="0"/>
    <s v="EA"/>
    <m/>
    <m/>
    <m/>
    <m/>
    <s v="N"/>
    <s v="Preparation (05)"/>
    <s v="In Preparation (Order) (0055)"/>
    <s v="0000134014"/>
    <n v="1"/>
    <s v="4"/>
    <s v="30"/>
    <s v="30"/>
    <m/>
    <m/>
    <n v="0"/>
    <m/>
    <m/>
    <m/>
    <m/>
    <s v="WorkPackLink"/>
    <m/>
    <m/>
    <n v="0"/>
    <n v="0"/>
    <d v="2024-06-04T00:00:00"/>
    <n v="0"/>
    <n v="0"/>
    <m/>
    <m/>
    <n v="0"/>
    <n v="0"/>
    <m/>
    <n v="0"/>
    <m/>
    <m/>
    <m/>
    <n v="0"/>
    <n v="0"/>
    <n v="1"/>
    <d v="2024-04-11T00:00:00"/>
    <n v="0"/>
    <n v="0"/>
    <s v="Missing Staging Date"/>
    <s v=""/>
    <s v="On Time"/>
    <d v="1899-12-30T00:00:00"/>
    <s v="Need Purchasing"/>
    <s v="00001340144542110218797000100035560"/>
    <e v="#N/A"/>
    <s v="000013401410218797000100035560"/>
    <s v=""/>
    <s v=""/>
    <n v="1"/>
  </r>
  <r>
    <x v="0"/>
    <x v="0"/>
    <m/>
    <x v="0"/>
    <x v="0"/>
    <d v="2024-01-02T00:00:00"/>
    <d v="2024-05-09T00:00:00"/>
    <d v="2024-04-23T00:00:00"/>
    <d v="2024-05-09T00:00:00"/>
    <d v="2024-05-09T00:00:00"/>
    <s v="MECH"/>
    <m/>
    <x v="54"/>
    <s v="0010"/>
    <s v="Install GT1 Shield Blank Ex-Bellows MOC (100035706)"/>
    <s v="TURB,GT400001 TURBINE (AB50.05GT400001)"/>
    <s v="Install GT1 Shield blanket Ex-Bellows (0010)"/>
    <s v="AB50"/>
    <d v="2024-05-09T00:00:00"/>
    <m/>
    <m/>
    <s v="AB01"/>
    <m/>
    <x v="0"/>
    <n v="20"/>
    <s v="10608970"/>
    <s v="SET,BLANKET;EXH BELLOWS,SOLAR 1091568100"/>
    <n v="1"/>
    <n v="1"/>
    <n v="0"/>
    <s v="OK. - PDC."/>
    <n v="0"/>
    <x v="9"/>
    <s v="Stock at Base (SP12)"/>
    <s v="AB01"/>
    <s v="5300000739"/>
    <n v="10"/>
    <n v="21"/>
    <m/>
    <m/>
    <n v="0"/>
    <m/>
    <m/>
    <m/>
    <m/>
    <m/>
    <n v="0"/>
    <n v="0"/>
    <s v="EA"/>
    <m/>
    <m/>
    <m/>
    <m/>
    <s v="N"/>
    <s v="Preparation (05)"/>
    <s v="In Preparation (Order) (0055)"/>
    <s v="0000134210"/>
    <n v="1"/>
    <s v="3"/>
    <s v="30"/>
    <s v="30"/>
    <m/>
    <m/>
    <n v="0"/>
    <m/>
    <m/>
    <m/>
    <m/>
    <s v="WorkPackLink"/>
    <s v="OKHAEC"/>
    <m/>
    <n v="0"/>
    <n v="0"/>
    <d v="2024-06-30T00:00:00"/>
    <n v="0"/>
    <n v="0"/>
    <m/>
    <m/>
    <n v="0"/>
    <n v="0"/>
    <m/>
    <n v="0"/>
    <m/>
    <m/>
    <m/>
    <n v="0"/>
    <n v="0"/>
    <n v="1"/>
    <d v="2024-04-11T00:00:00"/>
    <n v="-12"/>
    <n v="16"/>
    <s v="ON TIME"/>
    <s v=""/>
    <s v="On Time"/>
    <d v="1899-12-30T00:00:00"/>
    <s v="SOH"/>
    <s v="00001342104542110608970000100035706"/>
    <e v="#N/A"/>
    <s v="000013421010608970000100035706"/>
    <d v="1899-12-30T00:00:00"/>
    <e v="#N/A"/>
    <n v="0"/>
  </r>
  <r>
    <x v="1"/>
    <x v="0"/>
    <m/>
    <x v="0"/>
    <x v="0"/>
    <d v="2024-01-02T00:00:00"/>
    <d v="2024-02-15T00:00:00"/>
    <d v="2024-02-06T00:00:00"/>
    <d v="2024-02-15T00:00:00"/>
    <d v="2024-02-15T00:00:00"/>
    <s v="INLEC"/>
    <m/>
    <x v="55"/>
    <s v="0010"/>
    <s v="Replace TX Fresh/W Chiller (100035867)"/>
    <s v="TX,K452030,TEMP (AB50.03TT452043)"/>
    <s v="Calibrate &amp; Replace 03TT452043 (0010)"/>
    <s v="AB50"/>
    <d v="2024-02-21T00:00:00"/>
    <m/>
    <m/>
    <s v="AB01"/>
    <m/>
    <x v="0"/>
    <n v="20"/>
    <s v="10591507"/>
    <s v="TX ASY,TEMP;R/MOUNT 3144PD6A1I7M5C8C4Q4+"/>
    <n v="1"/>
    <n v="0"/>
    <n v="1"/>
    <s v="OK - PDC."/>
    <n v="0"/>
    <x v="11"/>
    <s v="Stock at Base (SP12)"/>
    <s v="AB01"/>
    <s v="5300000807"/>
    <n v="10"/>
    <n v="21"/>
    <m/>
    <m/>
    <n v="0"/>
    <m/>
    <m/>
    <m/>
    <m/>
    <m/>
    <n v="0"/>
    <n v="0"/>
    <s v="EA"/>
    <m/>
    <m/>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s v="ON TIME"/>
    <s v=""/>
    <s v="On Time"/>
    <d v="1899-12-30T00:00:00"/>
    <s v="Need Purchasing"/>
    <s v="00001343394533710591507000100035867"/>
    <e v="#N/A"/>
    <s v="000013433910591507000100035867"/>
    <d v="1899-12-30T00:00:00"/>
    <e v="#N/A"/>
    <n v="0"/>
  </r>
  <r>
    <x v="3"/>
    <x v="0"/>
    <m/>
    <x v="0"/>
    <x v="0"/>
    <d v="2024-01-01T00:00:00"/>
    <d v="2024-04-21T00:00:00"/>
    <d v="2024-02-19T00:00:00"/>
    <d v="2024-04-21T00:00:00"/>
    <d v="2024-04-24T00:00:00"/>
    <s v="MECH"/>
    <m/>
    <x v="56"/>
    <s v="0070"/>
    <s v="HSE10 Install Accom Bag Store Shelves (100036033)"/>
    <s v="STRUCT,DECKHOUSE (AB50.05STRUCT021)"/>
    <s v="Fabricate support frames (0010)"/>
    <s v="AB50"/>
    <d v="2024-03-14T00:00:00"/>
    <m/>
    <m/>
    <s v="AB01"/>
    <d v="2024-03-02T00:00:00"/>
    <x v="0"/>
    <n v="20"/>
    <s v="70002876"/>
    <s v="PLYWOOD MARINE 1.2M X 2.4M X 18MM"/>
    <n v="6"/>
    <n v="0"/>
    <n v="6"/>
    <s v="OK."/>
    <n v="2"/>
    <x v="11"/>
    <s v="Directs (Inventory) (SP14)"/>
    <s v="AB01"/>
    <s v="5300005760"/>
    <n v="20"/>
    <n v="2"/>
    <s v="X"/>
    <s v="1000002964"/>
    <n v="7"/>
    <d v="2024-02-19T00:00:00"/>
    <d v="2024-02-28T00:00:00"/>
    <s v="J BLACKWOOD AND SON LTD (30000394)"/>
    <s v="4500003337"/>
    <s v="5000022407_2024_0001"/>
    <n v="10"/>
    <n v="6"/>
    <s v="SHT"/>
    <d v="2024-02-27T00:00:00"/>
    <m/>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s v="ON TIME"/>
    <s v=""/>
    <s v="On Time"/>
    <d v="1899-12-30T00:00:00"/>
    <s v="Need Purchasing"/>
    <s v="00001345574540370002876000100036033"/>
    <e v="#N/A"/>
    <s v="000013455770002876000100036033"/>
    <d v="1899-12-30T00:00:00"/>
    <e v="#N/A"/>
    <n v="0"/>
  </r>
  <r>
    <x v="0"/>
    <x v="0"/>
    <m/>
    <x v="0"/>
    <x v="0"/>
    <d v="2024-01-02T00:00:00"/>
    <d v="2024-05-09T00:00:00"/>
    <d v="2024-04-23T00:00:00"/>
    <d v="2024-05-09T00:00:00"/>
    <d v="2024-05-10T00:00:00"/>
    <s v="MECH"/>
    <m/>
    <x v="57"/>
    <s v="0092"/>
    <s v="GT1 Repair leaks main tank &amp; return line (100036218)"/>
    <s v="PKG EQ,MAIN GEN 1 (AB50.05A400001)"/>
    <s v="Confirm isolations of GT1 (0010)"/>
    <s v="AB50"/>
    <d v="2024-05-09T00:00:00"/>
    <m/>
    <m/>
    <s v="AB01"/>
    <m/>
    <x v="0"/>
    <n v="20"/>
    <s v="10569848"/>
    <s v="GLOVES,CHEM;L,355MM,BUTYL,ANSELL"/>
    <n v="2"/>
    <n v="2"/>
    <n v="0"/>
    <s v="OK. - OLC."/>
    <n v="0"/>
    <x v="9"/>
    <s v="Stock at Base (SP12)"/>
    <s v="AB01"/>
    <s v="5300001022"/>
    <n v="10"/>
    <n v="21"/>
    <m/>
    <m/>
    <n v="0"/>
    <m/>
    <m/>
    <m/>
    <m/>
    <m/>
    <n v="0"/>
    <n v="0"/>
    <s v="EA"/>
    <m/>
    <m/>
    <m/>
    <m/>
    <s v="N"/>
    <s v="Preparation (05)"/>
    <s v="In Preparation (Order) (0055)"/>
    <s v="0000134750"/>
    <n v="6"/>
    <s v="3"/>
    <s v="30"/>
    <s v="30"/>
    <m/>
    <m/>
    <n v="0"/>
    <m/>
    <m/>
    <m/>
    <m/>
    <s v="WorkPackLink"/>
    <s v="OKHA STORES"/>
    <m/>
    <n v="0"/>
    <n v="0"/>
    <d v="2023-12-29T00:00:00"/>
    <n v="0"/>
    <n v="0"/>
    <m/>
    <m/>
    <n v="0"/>
    <n v="0"/>
    <m/>
    <n v="0"/>
    <m/>
    <m/>
    <m/>
    <n v="0"/>
    <n v="0"/>
    <n v="0.14285714285714285"/>
    <d v="2024-04-11T00:00:00"/>
    <n v="-12"/>
    <n v="16"/>
    <s v="ON TIME"/>
    <s v=""/>
    <s v="On Time"/>
    <d v="1899-12-30T00:00:00"/>
    <s v="SOH"/>
    <s v="00001347504542110569848000100036218"/>
    <e v="#N/A"/>
    <s v="000013475010569848000100036218"/>
    <d v="1899-12-30T00:00:00"/>
    <e v="#N/A"/>
    <n v="0"/>
  </r>
  <r>
    <x v="0"/>
    <x v="0"/>
    <m/>
    <x v="0"/>
    <x v="0"/>
    <d v="2024-01-02T00:00:00"/>
    <d v="2024-05-09T00:00:00"/>
    <d v="2024-04-23T00:00:00"/>
    <d v="2024-05-09T00:00:00"/>
    <d v="2024-05-10T00:00:00"/>
    <s v="MECH"/>
    <m/>
    <x v="57"/>
    <s v="0052"/>
    <s v="GT1 Repair leaks main tank &amp; return line (100036218)"/>
    <s v="PKG EQ,MAIN GEN 1 (AB50.05A400001)"/>
    <s v="Confirm isolations of GT1 (0010)"/>
    <s v="AB50"/>
    <d v="2024-05-09T00:00:00"/>
    <m/>
    <m/>
    <s v="AB01"/>
    <m/>
    <x v="0"/>
    <n v="20"/>
    <s v="10458397"/>
    <s v="GASKET SET;CHESTERTON 860MPG3MM"/>
    <n v="1"/>
    <n v="0"/>
    <n v="2"/>
    <s v="OK. - OLC."/>
    <n v="0"/>
    <x v="9"/>
    <s v="Stock at Base (SP12)"/>
    <s v="AB01"/>
    <s v="5300001022"/>
    <n v="20"/>
    <n v="21"/>
    <m/>
    <m/>
    <n v="0"/>
    <m/>
    <m/>
    <m/>
    <m/>
    <m/>
    <n v="0"/>
    <n v="0"/>
    <s v="KIT"/>
    <m/>
    <m/>
    <m/>
    <m/>
    <s v="N"/>
    <s v="Preparation (05)"/>
    <s v="In Preparation (Order) (0055)"/>
    <s v="0000134750"/>
    <n v="7"/>
    <s v="3"/>
    <s v="30"/>
    <s v="30"/>
    <m/>
    <m/>
    <n v="0"/>
    <m/>
    <m/>
    <m/>
    <m/>
    <s v="WorkPackLink"/>
    <s v="OKHA STORES"/>
    <m/>
    <n v="0"/>
    <n v="0"/>
    <d v="2023-12-29T00:00:00"/>
    <n v="0"/>
    <n v="0"/>
    <m/>
    <m/>
    <n v="0"/>
    <n v="0"/>
    <m/>
    <n v="0"/>
    <m/>
    <m/>
    <m/>
    <n v="0"/>
    <n v="0"/>
    <n v="0.14285714285714285"/>
    <d v="2024-04-11T00:00:00"/>
    <n v="-12"/>
    <n v="16"/>
    <s v="ON TIME"/>
    <s v=""/>
    <s v="On Time"/>
    <d v="1899-12-30T00:00:00"/>
    <s v="Need Purchasing"/>
    <s v="00001347504542110458397000100036218"/>
    <e v="#N/A"/>
    <s v="000013475010458397000100036218"/>
    <d v="1899-12-30T00:00:00"/>
    <e v="#N/A"/>
    <n v="0"/>
  </r>
  <r>
    <x v="1"/>
    <x v="0"/>
    <m/>
    <x v="0"/>
    <x v="0"/>
    <d v="2024-01-02T00:00:00"/>
    <d v="2024-04-18T00:00:00"/>
    <d v="2024-04-03T00:00:00"/>
    <d v="2024-04-18T00:00:00"/>
    <d v="2024-04-19T00:00:00"/>
    <s v="COMMS"/>
    <m/>
    <x v="58"/>
    <s v="0012"/>
    <s v="&quot;Replace Stbd PA input station, no chime (100036320)"/>
    <s v="PANEL,IS HAZARDOUS AREA ACCESS PANEL (AB50.03CCSG611440)"/>
    <s v="Replace Stbd PA input station, no chime (0010)"/>
    <s v="AB50"/>
    <d v="2024-04-18T00:00:00"/>
    <m/>
    <m/>
    <s v="AB01"/>
    <m/>
    <x v="2"/>
    <n v="30"/>
    <s v="10473696"/>
    <s v="PANEL,ACCESS,SPECTOR ACETS01/F/1/2/IS"/>
    <n v="1"/>
    <n v="0"/>
    <n v="0"/>
    <s v="OK - PDC."/>
    <n v="0"/>
    <x v="2"/>
    <s v="Stock at Base (SP12)"/>
    <s v="AB01"/>
    <s v="5300001058"/>
    <n v="10"/>
    <n v="21"/>
    <m/>
    <m/>
    <n v="0"/>
    <m/>
    <m/>
    <m/>
    <m/>
    <m/>
    <n v="0"/>
    <n v="0"/>
    <s v="EA"/>
    <m/>
    <m/>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s v="ON TIME"/>
    <s v=""/>
    <s v="On Time"/>
    <d v="1899-12-30T00:00:00"/>
    <s v="Need Purchasing"/>
    <s v="00001348444540010473696000100036320"/>
    <e v="#N/A"/>
    <s v="000013484410473696000100036320"/>
    <d v="1899-12-30T00:00:00"/>
    <e v="#N/A"/>
    <n v="0"/>
  </r>
  <r>
    <x v="1"/>
    <x v="0"/>
    <m/>
    <x v="0"/>
    <x v="0"/>
    <d v="2024-01-02T00:00:00"/>
    <d v="2024-04-18T00:00:00"/>
    <d v="2024-04-03T00:00:00"/>
    <d v="2024-04-18T00:00:00"/>
    <d v="2024-04-19T00:00:00"/>
    <s v="MECH"/>
    <m/>
    <x v="7"/>
    <s v="0040"/>
    <s v="FP8 MOC Install EGC2 Motor Bearing Press (100036757)"/>
    <s v="MOTOR,K042210,GAS COMP DRIVER (AB50.05KM042210)"/>
    <s v="Install EGC2 Motor Bearing Pressure Bala (0020)"/>
    <s v="AB50"/>
    <d v="2024-04-18T00:00:00"/>
    <m/>
    <m/>
    <s v="AB01"/>
    <m/>
    <x v="0"/>
    <n v="20"/>
    <s v="10048148"/>
    <s v="TEE,TUBE;UN,0.5&quot;,SS316,GYROLOK 8TTT316"/>
    <n v="1"/>
    <n v="0"/>
    <n v="0"/>
    <s v="OK - PDC."/>
    <n v="0"/>
    <x v="2"/>
    <s v="Stock at Base (SP12)"/>
    <s v="AB01"/>
    <s v="5300001257"/>
    <n v="20"/>
    <n v="21"/>
    <m/>
    <m/>
    <n v="0"/>
    <m/>
    <m/>
    <m/>
    <m/>
    <m/>
    <n v="0"/>
    <n v="0"/>
    <s v="EA"/>
    <m/>
    <m/>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s v="ON TIME"/>
    <s v=""/>
    <s v="On Time"/>
    <d v="1899-12-30T00:00:00"/>
    <s v="Need Purchasing"/>
    <s v="00001352914540010048148000100036757"/>
    <e v="#N/A"/>
    <s v="000013529110048148000100036757"/>
    <d v="1899-12-30T00:00:00"/>
    <e v="#N/A"/>
    <n v="0"/>
  </r>
  <r>
    <x v="1"/>
    <x v="0"/>
    <m/>
    <x v="0"/>
    <x v="0"/>
    <d v="2024-01-02T00:00:00"/>
    <d v="2024-04-18T00:00:00"/>
    <d v="2024-04-03T00:00:00"/>
    <d v="2024-04-18T00:00:00"/>
    <d v="2024-04-19T00:00:00"/>
    <s v="MECH"/>
    <m/>
    <x v="7"/>
    <s v="0030"/>
    <s v="FP8 MOC Install EGC2 Motor Bearing Press (100036757)"/>
    <s v="MOTOR,K042210,GAS COMP DRIVER (AB50.05KM042210)"/>
    <s v="Install EGC2 Motor Bearing Pressure Bala (0020)"/>
    <s v="AB50"/>
    <d v="2024-04-18T00:00:00"/>
    <m/>
    <m/>
    <s v="AB01"/>
    <m/>
    <x v="0"/>
    <n v="20"/>
    <s v="10048156"/>
    <s v="UNION,COMP,STR;GYRO 8U316"/>
    <n v="4"/>
    <n v="0"/>
    <n v="0"/>
    <s v="OK - PDC."/>
    <n v="0"/>
    <x v="2"/>
    <s v="Stock at Base (SP12)"/>
    <s v="AB01"/>
    <s v="5300001257"/>
    <n v="10"/>
    <n v="21"/>
    <m/>
    <m/>
    <n v="0"/>
    <m/>
    <m/>
    <m/>
    <m/>
    <m/>
    <n v="0"/>
    <n v="0"/>
    <s v="EA"/>
    <m/>
    <m/>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s v="ON TIME"/>
    <s v=""/>
    <s v="On Time"/>
    <d v="1899-12-30T00:00:00"/>
    <s v="Need Purchasing"/>
    <s v="00001352914540010048156000100036757"/>
    <e v="#N/A"/>
    <s v="000013529110048156000100036757"/>
    <d v="1899-12-30T00:00:00"/>
    <e v="#N/A"/>
    <n v="0"/>
  </r>
  <r>
    <x v="1"/>
    <x v="0"/>
    <m/>
    <x v="0"/>
    <x v="0"/>
    <d v="2024-01-02T00:00:00"/>
    <d v="2024-04-18T00:00:00"/>
    <d v="2024-04-03T00:00:00"/>
    <d v="2024-04-18T00:00:00"/>
    <d v="2024-04-19T00:00:00"/>
    <s v="MECH"/>
    <m/>
    <x v="7"/>
    <s v="0052"/>
    <s v="FP8 MOC Install EGC2 Motor Bearing Press (100036757)"/>
    <s v="MOTOR,K042210,GAS COMP DRIVER (AB50.05KM042210)"/>
    <s v="Install EGC2 Motor Bearing Pressure Bala (0020)"/>
    <s v="AB50"/>
    <d v="2024-04-18T00:00:00"/>
    <m/>
    <m/>
    <s v="AB01"/>
    <m/>
    <x v="0"/>
    <n v="20"/>
    <s v="10462574"/>
    <s v="FLANGE,THD;PRESSDYN FLANGEDN40CL15034NP&gt;"/>
    <n v="1"/>
    <n v="0"/>
    <n v="0"/>
    <s v="OK - PDC."/>
    <n v="0"/>
    <x v="2"/>
    <s v="Stock at Base (SP12)"/>
    <s v="AB01"/>
    <s v="5300001257"/>
    <n v="40"/>
    <n v="21"/>
    <m/>
    <m/>
    <n v="0"/>
    <m/>
    <m/>
    <m/>
    <m/>
    <m/>
    <n v="0"/>
    <n v="0"/>
    <s v="EA"/>
    <m/>
    <m/>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s v="ON TIME"/>
    <s v=""/>
    <s v="On Time"/>
    <d v="1899-12-30T00:00:00"/>
    <s v="Need Purchasing"/>
    <s v="00001352914540010462574000100036757"/>
    <e v="#N/A"/>
    <s v="000013529110462574000100036757"/>
    <d v="1899-12-30T00:00:00"/>
    <e v="#N/A"/>
    <n v="0"/>
  </r>
  <r>
    <x v="1"/>
    <x v="0"/>
    <m/>
    <x v="0"/>
    <x v="0"/>
    <d v="2024-01-02T00:00:00"/>
    <d v="2024-04-18T00:00:00"/>
    <d v="2024-04-03T00:00:00"/>
    <d v="2024-04-18T00:00:00"/>
    <d v="2024-04-19T00:00:00"/>
    <s v="MECH"/>
    <m/>
    <x v="7"/>
    <s v="0012"/>
    <s v="FP8 MOC Install EGC2 Motor Bearing Press (100036757)"/>
    <s v="MOTOR,K042210,GAS COMP DRIVER (AB50.05KM042210)"/>
    <s v="Install EGC2 Motor Bearing Pressure Bala (0020)"/>
    <s v="AB50"/>
    <d v="2024-04-18T00:00:00"/>
    <m/>
    <m/>
    <s v="AB01"/>
    <m/>
    <x v="0"/>
    <n v="20"/>
    <s v="10431306"/>
    <s v="TUBE;0.5&quot;,SS316,SMLS,PROCHEM T0127EASA"/>
    <n v="1"/>
    <n v="1"/>
    <n v="0"/>
    <s v="OK."/>
    <n v="0"/>
    <x v="10"/>
    <s v="Stock at Base (SP12)"/>
    <s v="AB01"/>
    <s v="5300001257"/>
    <n v="30"/>
    <n v="21"/>
    <m/>
    <m/>
    <n v="0"/>
    <m/>
    <m/>
    <m/>
    <m/>
    <m/>
    <n v="0"/>
    <n v="0"/>
    <s v="EA"/>
    <m/>
    <m/>
    <m/>
    <m/>
    <s v="N"/>
    <s v="Preparation (05)"/>
    <s v="In Preparation (Order) (0055)"/>
    <s v="0000135291"/>
    <n v="4"/>
    <s v="3"/>
    <s v="30"/>
    <s v="30"/>
    <m/>
    <s v="101000000029657"/>
    <n v="1"/>
    <s v="EA"/>
    <m/>
    <m/>
    <m/>
    <s v="WorkPackLink"/>
    <m/>
    <m/>
    <n v="0"/>
    <n v="0"/>
    <d v="2024-06-30T00:00:00"/>
    <n v="0"/>
    <n v="0"/>
    <m/>
    <m/>
    <n v="0"/>
    <n v="0"/>
    <m/>
    <n v="0"/>
    <m/>
    <m/>
    <m/>
    <n v="0"/>
    <n v="0"/>
    <n v="0.2"/>
    <d v="2024-03-21T00:00:00"/>
    <n v="-13"/>
    <n v="15"/>
    <s v="ON TIME"/>
    <s v=""/>
    <s v="On Time"/>
    <d v="1899-12-30T00:00:00"/>
    <s v="SOH"/>
    <s v="00001352914540010431306000100036757"/>
    <e v="#N/A"/>
    <s v="000013529110431306000100036757"/>
    <d v="1899-12-30T00:00:00"/>
    <e v="#N/A"/>
    <n v="0"/>
  </r>
  <r>
    <x v="0"/>
    <x v="1"/>
    <m/>
    <x v="0"/>
    <x v="0"/>
    <d v="2024-01-02T00:00:00"/>
    <d v="2024-05-09T00:00:00"/>
    <m/>
    <d v="2024-05-09T00:00:00"/>
    <d v="2024-05-09T00:00:00"/>
    <s v="MECH"/>
    <m/>
    <x v="59"/>
    <s v="0020"/>
    <s v="Replace C/Medium Vlv 05MV460015 (100036830)"/>
    <s v="VALVE,A043300,CM INLET (AB50.05MV460015)"/>
    <s v="Replace valve 05MV460015 (0020)"/>
    <s v="AB50"/>
    <m/>
    <m/>
    <m/>
    <s v="AB01"/>
    <m/>
    <x v="0"/>
    <n v="20"/>
    <s v="10058877"/>
    <s v="STUDBOLT;0.625&quot;X90MM,B7,CAD+XYLAN"/>
    <n v="8"/>
    <n v="0"/>
    <n v="96"/>
    <s v="OK. - OLC."/>
    <n v="0"/>
    <x v="4"/>
    <s v="Stock at Remote (SP13)"/>
    <m/>
    <m/>
    <n v="0"/>
    <n v="0"/>
    <m/>
    <m/>
    <n v="0"/>
    <m/>
    <m/>
    <m/>
    <m/>
    <m/>
    <n v="0"/>
    <n v="0"/>
    <s v="EA"/>
    <m/>
    <m/>
    <m/>
    <m/>
    <s v="N"/>
    <s v="Execution (07)"/>
    <s v="Ready for Execution (Order) (0065)"/>
    <s v="0000135362"/>
    <n v="1"/>
    <s v="4"/>
    <s v="30"/>
    <s v="30"/>
    <m/>
    <m/>
    <n v="0"/>
    <m/>
    <m/>
    <m/>
    <m/>
    <s v="WorkPackLink"/>
    <m/>
    <m/>
    <n v="0"/>
    <n v="0"/>
    <d v="2024-03-31T00:00:00"/>
    <n v="0"/>
    <n v="0"/>
    <m/>
    <m/>
    <n v="0"/>
    <n v="0"/>
    <m/>
    <n v="0"/>
    <m/>
    <m/>
    <m/>
    <n v="0"/>
    <n v="0"/>
    <n v="0.33333333333333331"/>
    <d v="2024-04-11T00:00:00"/>
    <n v="0"/>
    <n v="0"/>
    <s v="Missing Staging Date"/>
    <s v=""/>
    <s v="On Time"/>
    <d v="1899-12-30T00:00:00"/>
    <s v="Need Purchasing"/>
    <s v="00001353624542110058877000100036830"/>
    <e v="#N/A"/>
    <s v="000013536210058877000100036830"/>
    <s v=""/>
    <s v=""/>
    <n v="1"/>
  </r>
  <r>
    <x v="0"/>
    <x v="1"/>
    <m/>
    <x v="0"/>
    <x v="0"/>
    <d v="2024-01-02T00:00:00"/>
    <d v="2024-05-09T00:00:00"/>
    <m/>
    <d v="2024-05-09T00:00:00"/>
    <d v="2024-05-09T00:00:00"/>
    <s v="MECH"/>
    <m/>
    <x v="59"/>
    <s v="0030"/>
    <s v="Replace C/Medium Vlv 05MV460015 (100036830)"/>
    <s v="VALVE,A043300,CM INLET (AB50.05MV460015)"/>
    <s v="Replace valve 05MV460015 (0020)"/>
    <s v="AB50"/>
    <m/>
    <m/>
    <m/>
    <s v="AB01"/>
    <m/>
    <x v="0"/>
    <n v="20"/>
    <s v="10060886"/>
    <s v="GASKET;SWCI,80MM,CL150,316L/GR/316"/>
    <n v="2"/>
    <n v="0"/>
    <n v="11"/>
    <s v="OK. - OLC."/>
    <n v="0"/>
    <x v="4"/>
    <s v="Stock at Remote (SP13)"/>
    <m/>
    <m/>
    <n v="0"/>
    <n v="0"/>
    <m/>
    <m/>
    <n v="0"/>
    <m/>
    <m/>
    <m/>
    <m/>
    <m/>
    <n v="0"/>
    <n v="0"/>
    <s v="EA"/>
    <m/>
    <m/>
    <m/>
    <m/>
    <s v="N"/>
    <s v="Execution (07)"/>
    <s v="Ready for Execution (Order) (0065)"/>
    <s v="0000135362"/>
    <n v="2"/>
    <s v="4"/>
    <s v="30"/>
    <s v="30"/>
    <m/>
    <m/>
    <n v="0"/>
    <m/>
    <m/>
    <m/>
    <m/>
    <s v="WorkPackLink"/>
    <m/>
    <m/>
    <n v="0"/>
    <n v="0"/>
    <d v="2024-03-31T00:00:00"/>
    <n v="0"/>
    <n v="0"/>
    <m/>
    <m/>
    <n v="0"/>
    <n v="0"/>
    <m/>
    <n v="9"/>
    <m/>
    <m/>
    <m/>
    <n v="0"/>
    <n v="0"/>
    <n v="0.33333333333333331"/>
    <d v="2024-04-11T00:00:00"/>
    <n v="0"/>
    <n v="0"/>
    <s v="Missing Staging Date"/>
    <s v=""/>
    <s v="On Time"/>
    <d v="1899-12-30T00:00:00"/>
    <s v="Need Purchasing"/>
    <s v="00001353624542110060886000100036830"/>
    <e v="#N/A"/>
    <s v="000013536210060886000100036830"/>
    <s v=""/>
    <s v=""/>
    <n v="1"/>
  </r>
  <r>
    <x v="4"/>
    <x v="0"/>
    <m/>
    <x v="0"/>
    <x v="0"/>
    <d v="2024-01-01T00:00:00"/>
    <d v="2024-03-28T00:00:00"/>
    <d v="2024-03-15T00:00:00"/>
    <d v="2024-03-28T00:00:00"/>
    <d v="2024-03-28T00:00:00"/>
    <s v="INLEC"/>
    <m/>
    <x v="60"/>
    <s v="0020"/>
    <s v="Replace Portable nav light - replace (100036926)"/>
    <s v="LIGHT,RISER,SOLAR POWERED (AB50.04LT612001)"/>
    <s v="Test, Charge &amp; Store Portable Nav light (0010)"/>
    <s v="AB50"/>
    <d v="2024-04-02T00:00:00"/>
    <m/>
    <m/>
    <s v="AB01"/>
    <d v="2024-03-22T00:00:00"/>
    <x v="1"/>
    <n v="10"/>
    <s v="70000051"/>
    <s v="LANTERN; Navigation, Tideland Signal,SOL"/>
    <n v="1"/>
    <n v="0"/>
    <n v="1"/>
    <s v="OK."/>
    <n v="63"/>
    <x v="11"/>
    <s v="Directs (Inventory) (SP14)"/>
    <s v="AB01"/>
    <s v="5300004666"/>
    <n v="10"/>
    <n v="63"/>
    <s v="X"/>
    <s v="1000000345"/>
    <n v="3"/>
    <d v="2024-01-09T00:00:00"/>
    <d v="2024-03-19T00:00:00"/>
    <s v="TRINKOR PTY LTD (30001954)"/>
    <s v="4500000170"/>
    <s v="5000030881_2024_0001"/>
    <n v="10"/>
    <n v="1"/>
    <s v="EA"/>
    <d v="2024-03-19T00:00:00"/>
    <m/>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s v="ON TIME"/>
    <s v=""/>
    <s v="On Time"/>
    <d v="1899-12-30T00:00:00"/>
    <s v="Need Purchasing"/>
    <s v="00001354274537970000051000100036926"/>
    <e v="#N/A"/>
    <s v="000013542770000051000100036926"/>
    <d v="1899-12-30T00:00:00"/>
    <e v="#N/A"/>
    <n v="0"/>
  </r>
  <r>
    <x v="1"/>
    <x v="1"/>
    <m/>
    <x v="0"/>
    <x v="0"/>
    <d v="2024-02-22T00:00:00"/>
    <d v="2024-04-29T00:00:00"/>
    <m/>
    <d v="2024-04-28T00:00:00"/>
    <d v="2024-05-02T00:00:00"/>
    <s v="REFURB"/>
    <m/>
    <x v="8"/>
    <s v="0030"/>
    <s v="E/R - Replace Spool HVAC CSW1 CDR-30357 (100037132)"/>
    <s v="PUMP,A/C COOLING,DUTY (AB50.03P753002A)"/>
    <s v="replace spool (0030)"/>
    <s v="AB50"/>
    <m/>
    <m/>
    <m/>
    <s v="AB01"/>
    <m/>
    <x v="0"/>
    <n v="20"/>
    <s v="10058201"/>
    <s v="STUDBOLT;0.625&quot; X 100MM,A193 B8M CL2"/>
    <n v="8"/>
    <n v="0"/>
    <n v="26"/>
    <s v="OK. - OLC."/>
    <n v="0"/>
    <x v="4"/>
    <s v="Stock at Remote (SP13)"/>
    <m/>
    <m/>
    <n v="0"/>
    <n v="0"/>
    <m/>
    <m/>
    <n v="0"/>
    <m/>
    <m/>
    <m/>
    <m/>
    <m/>
    <n v="0"/>
    <n v="0"/>
    <s v="EA"/>
    <m/>
    <m/>
    <m/>
    <m/>
    <s v="N"/>
    <s v="Preparation (05)"/>
    <s v="In Preparation (Order) (0055)"/>
    <s v="0000135616"/>
    <n v="3"/>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01000100037132"/>
    <e v="#N/A"/>
    <s v="000013561610058201000100037132"/>
    <s v=""/>
    <s v=""/>
    <n v="1"/>
  </r>
  <r>
    <x v="1"/>
    <x v="1"/>
    <m/>
    <x v="0"/>
    <x v="0"/>
    <d v="2024-02-22T00:00:00"/>
    <d v="2024-04-29T00:00:00"/>
    <m/>
    <d v="2024-04-28T00:00:00"/>
    <d v="2024-05-02T00:00:00"/>
    <s v="REFURB"/>
    <m/>
    <x v="8"/>
    <s v="0040"/>
    <s v="E/R - Replace Spool HVAC CSW1 CDR-30357 (100037132)"/>
    <s v="PUMP,A/C COOLING,DUTY (AB50.03P753002A)"/>
    <s v="replace spool (0030)"/>
    <s v="AB50"/>
    <m/>
    <m/>
    <m/>
    <s v="AB01"/>
    <m/>
    <x v="0"/>
    <n v="20"/>
    <s v="10058191"/>
    <s v="STUDBOLT;0.500&quot; X 65MM,A193 B8M CL2"/>
    <n v="4"/>
    <n v="0"/>
    <n v="17"/>
    <s v="OK. - OLC."/>
    <n v="0"/>
    <x v="4"/>
    <s v="Stock at Remote (SP13)"/>
    <m/>
    <m/>
    <n v="0"/>
    <n v="0"/>
    <m/>
    <m/>
    <n v="0"/>
    <m/>
    <m/>
    <m/>
    <m/>
    <m/>
    <n v="0"/>
    <n v="0"/>
    <s v="EA"/>
    <m/>
    <m/>
    <m/>
    <m/>
    <s v="N"/>
    <s v="Preparation (05)"/>
    <s v="In Preparation (Order) (0055)"/>
    <s v="0000135616"/>
    <n v="4"/>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191000100037132"/>
    <e v="#N/A"/>
    <s v="000013561610058191000100037132"/>
    <s v=""/>
    <s v=""/>
    <n v="1"/>
  </r>
  <r>
    <x v="1"/>
    <x v="0"/>
    <m/>
    <x v="0"/>
    <x v="0"/>
    <d v="2024-02-22T00:00:00"/>
    <d v="2024-04-29T00:00:00"/>
    <d v="2024-04-04T00:00:00"/>
    <d v="2024-04-28T00:00:00"/>
    <d v="2024-05-02T00:00:00"/>
    <s v="REFURB"/>
    <m/>
    <x v="8"/>
    <s v="0020"/>
    <s v="E/R - Replace Spool HVAC CSW1 CDR-30357 (100037132)"/>
    <s v="PUMP,A/C COOLING,DUTY (AB50.03P753002A)"/>
    <s v="replace spool (0030)"/>
    <s v="AB50"/>
    <d v="2024-04-29T00:00:00"/>
    <m/>
    <m/>
    <s v="AB01"/>
    <m/>
    <x v="0"/>
    <n v="20"/>
    <s v="10206291"/>
    <s v="GASKET;CNAF,20MM,CL150,1.5MM,FF,C4430"/>
    <n v="1"/>
    <n v="0"/>
    <n v="0"/>
    <s v="ETA."/>
    <n v="0"/>
    <x v="9"/>
    <s v="Stock at Base (SP12)"/>
    <s v="AB01"/>
    <s v="5300006988"/>
    <n v="20"/>
    <n v="21"/>
    <m/>
    <m/>
    <n v="0"/>
    <m/>
    <m/>
    <m/>
    <m/>
    <m/>
    <n v="0"/>
    <n v="0"/>
    <s v="EA"/>
    <m/>
    <m/>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s v="ON TIME"/>
    <s v=""/>
    <s v="On Time"/>
    <d v="1899-12-30T00:00:00"/>
    <s v="Need Purchasing"/>
    <s v="00001356164541110206291000100037132"/>
    <e v="#N/A"/>
    <s v="000013561610206291000100037132"/>
    <d v="1899-12-30T00:00:00"/>
    <e v="#N/A"/>
    <n v="0"/>
  </r>
  <r>
    <x v="1"/>
    <x v="0"/>
    <m/>
    <x v="0"/>
    <x v="0"/>
    <d v="2024-02-22T00:00:00"/>
    <d v="2024-04-29T00:00:00"/>
    <d v="2024-03-28T00:00:00"/>
    <d v="2024-04-28T00:00:00"/>
    <d v="2024-05-02T00:00:00"/>
    <s v="REFURB"/>
    <m/>
    <x v="8"/>
    <s v="0070"/>
    <s v="E/R - Replace Spool HVAC CSW1 CDR-30357 (100037132)"/>
    <s v="PUMP,A/C COOLING,DUTY (AB50.03P753002A)"/>
    <s v="replace spool (0030)"/>
    <s v="AB50"/>
    <d v="2024-06-12T00:00:00"/>
    <m/>
    <m/>
    <s v="AB01"/>
    <d v="2024-05-05T00:00:00"/>
    <x v="0"/>
    <n v="20"/>
    <s v="70001064"/>
    <s v="Gasket;DN80,RF,C4430,1.5mm, PN16"/>
    <n v="2"/>
    <n v="0"/>
    <n v="0"/>
    <s v="ETA - 15 March - Procurement - Klinger."/>
    <n v="60"/>
    <x v="8"/>
    <s v="Directs (Inventory) (SP14)"/>
    <s v="AB01"/>
    <s v="5300006988"/>
    <n v="40"/>
    <n v="60"/>
    <s v="X"/>
    <s v="1000003314"/>
    <n v="9"/>
    <d v="2024-02-22T00:00:00"/>
    <d v="2024-04-29T00:00:00"/>
    <s v="KLINGER LIMITED (30000403)"/>
    <s v="4500004020"/>
    <s v="5000043154_2024_0001"/>
    <n v="10"/>
    <n v="2"/>
    <s v="EA"/>
    <d v="2024-03-15T00:00:00"/>
    <m/>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s v="ON TIME"/>
    <s v=""/>
    <s v="On Time"/>
    <d v="1899-12-30T00:00:00"/>
    <s v="Need Purchasing"/>
    <s v="00001356164541170001064000100037132"/>
    <e v="#N/A"/>
    <s v="000013561670001064000100037132"/>
    <d v="1899-12-30T00:00:00"/>
    <e v="#N/A"/>
    <n v="0"/>
  </r>
  <r>
    <x v="1"/>
    <x v="5"/>
    <m/>
    <x v="0"/>
    <x v="0"/>
    <d v="2024-02-22T00:00:00"/>
    <d v="2024-04-29T00:00:00"/>
    <d v="2024-03-28T00:00:00"/>
    <d v="2024-04-28T00:00:00"/>
    <d v="2024-05-02T00:00:00"/>
    <s v="REFURB"/>
    <m/>
    <x v="8"/>
    <s v="0060"/>
    <s v="E/R - Replace Spool HVAC CSW1 CDR-30357 (100037132)"/>
    <s v="PUMP,A/C COOLING,DUTY (AB50.03P753002A)"/>
    <s v="replace spool (0030)"/>
    <s v="AB50"/>
    <d v="2024-06-12T00:00:00"/>
    <m/>
    <m/>
    <s v="AB01"/>
    <d v="2024-05-05T00:00:00"/>
    <x v="0"/>
    <n v="20"/>
    <s v="70001063"/>
    <s v="D-WEL23-215-01/EH4530DX0007.0001 Spool 1"/>
    <n v="1"/>
    <n v="0"/>
    <n v="0"/>
    <s v="ETA - ISSUE's - 8 May - Procurement - Legeneering."/>
    <n v="60"/>
    <x v="5"/>
    <s v="Directs (Inventory) (SP14)"/>
    <s v="AB01"/>
    <s v="5300006988"/>
    <n v="30"/>
    <n v="60"/>
    <s v="X"/>
    <s v="1000003314"/>
    <n v="8"/>
    <d v="2024-02-22T00:00:00"/>
    <d v="2024-04-29T00:00:00"/>
    <s v="LEGENEERING AUSTRALIA PTY LTD (30000143)"/>
    <s v="4500004845"/>
    <m/>
    <n v="10"/>
    <n v="1"/>
    <s v="EA"/>
    <d v="2024-05-08T00:00:00"/>
    <m/>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s v="ON TIME"/>
    <s v=""/>
    <s v="On Time"/>
    <d v="1899-12-30T00:00:00"/>
    <s v="Need Purchasing"/>
    <s v="00001356164541170001063000100037132"/>
    <e v="#N/A"/>
    <s v="000013561670001063000100037132"/>
    <d v="1899-12-30T00:00:00"/>
    <e v="#N/A"/>
    <n v="0"/>
  </r>
  <r>
    <x v="1"/>
    <x v="0"/>
    <m/>
    <x v="0"/>
    <x v="0"/>
    <d v="2024-02-22T00:00:00"/>
    <d v="2024-04-29T00:00:00"/>
    <d v="2024-04-04T00:00:00"/>
    <d v="2024-04-28T00:00:00"/>
    <d v="2024-05-02T00:00:00"/>
    <s v="REFURB"/>
    <m/>
    <x v="8"/>
    <s v="0010"/>
    <s v="E/R - Replace Spool HVAC CSW1 CDR-30357 (100037132)"/>
    <s v="PUMP,A/C COOLING,DUTY (AB50.03P753002A)"/>
    <s v="replace spool (0030)"/>
    <s v="AB50"/>
    <d v="2024-04-29T00:00:00"/>
    <m/>
    <m/>
    <s v="AB01"/>
    <m/>
    <x v="0"/>
    <n v="20"/>
    <s v="10206298"/>
    <s v="GASKET,CNAF,150MM,CL150,1.5MM,FF,C4430"/>
    <n v="1"/>
    <n v="0"/>
    <n v="1"/>
    <s v="OK - PDC."/>
    <n v="0"/>
    <x v="9"/>
    <s v="Stock at Base (SP12)"/>
    <s v="AB01"/>
    <s v="5300006988"/>
    <n v="10"/>
    <n v="21"/>
    <m/>
    <m/>
    <n v="0"/>
    <m/>
    <m/>
    <m/>
    <m/>
    <m/>
    <n v="0"/>
    <n v="0"/>
    <s v="EA"/>
    <m/>
    <m/>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s v="ON TIME"/>
    <s v=""/>
    <s v="On Time"/>
    <d v="1899-12-30T00:00:00"/>
    <s v="Need Purchasing"/>
    <s v="00001356164541110206298000100037132"/>
    <e v="#N/A"/>
    <s v="000013561610206298000100037132"/>
    <d v="1899-12-30T00:00:00"/>
    <e v="#N/A"/>
    <n v="0"/>
  </r>
  <r>
    <x v="2"/>
    <x v="0"/>
    <m/>
    <x v="0"/>
    <x v="0"/>
    <d v="2024-01-02T00:00:00"/>
    <d v="2024-04-15T00:00:00"/>
    <d v="2024-03-13T00:00:00"/>
    <d v="2024-04-15T00:00:00"/>
    <d v="2024-04-15T00:00:00"/>
    <s v="INLEC"/>
    <m/>
    <x v="61"/>
    <s v="0010"/>
    <s v="Replace Aft FWP Transmitter Manifold (100037134)"/>
    <s v="TX,A600001A,PRESS IPF SD (AB50.03PZT601421)"/>
    <s v="Replace Tx &amp; Manifold.  Funct. test Trip (0010)"/>
    <s v="AB50"/>
    <d v="2024-04-15T00:00:00"/>
    <m/>
    <m/>
    <s v="AB01"/>
    <m/>
    <x v="0"/>
    <n v="20"/>
    <s v="10453728"/>
    <s v="TX,PRESS;EMERSON 3051TG,0/2000KPA"/>
    <n v="1"/>
    <n v="0"/>
    <n v="0"/>
    <s v="OK."/>
    <n v="0"/>
    <x v="8"/>
    <s v="Stock at Base (SP12)"/>
    <s v="AB01"/>
    <s v="5300001504"/>
    <n v="10"/>
    <n v="21"/>
    <m/>
    <m/>
    <n v="0"/>
    <m/>
    <m/>
    <m/>
    <m/>
    <m/>
    <n v="0"/>
    <n v="0"/>
    <s v="EA"/>
    <m/>
    <m/>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s v="ON TIME"/>
    <s v=""/>
    <s v="On Time"/>
    <d v="1899-12-30T00:00:00"/>
    <s v="Need Purchasing"/>
    <s v="00001356184539710453728000100037134"/>
    <e v="#N/A"/>
    <s v="000013561810453728000100037134"/>
    <d v="1899-12-30T00:00:00"/>
    <e v="#N/A"/>
    <n v="0"/>
  </r>
  <r>
    <x v="0"/>
    <x v="3"/>
    <m/>
    <x v="1"/>
    <x v="0"/>
    <m/>
    <d v="2024-05-13T00:00:00"/>
    <m/>
    <d v="2024-05-13T00:00:00"/>
    <d v="2024-05-14T00:00:00"/>
    <s v="PAINT"/>
    <m/>
    <x v="62"/>
    <s v="0010"/>
    <s v="POOP - CDR-30137 - Blst &amp; Pnt Emrgcy Gen (100037136)"/>
    <s v="LOOP,CORROSION,FLARE SYSTEM (AB50.03E14-GE01)"/>
    <s v="Blast &amp; Paint Exhaust (Intertherm 751) (0010)"/>
    <s v="AB50"/>
    <m/>
    <m/>
    <m/>
    <s v="AB01"/>
    <m/>
    <x v="2"/>
    <n v="30"/>
    <s v="10501084"/>
    <s v="REPLACED BY 10607812"/>
    <n v="1"/>
    <n v="0"/>
    <n v="0"/>
    <s v="MAINT. - R."/>
    <n v="0"/>
    <x v="4"/>
    <s v="Directs (Inventory) (SP14)"/>
    <m/>
    <m/>
    <n v="0"/>
    <n v="0"/>
    <m/>
    <m/>
    <n v="0"/>
    <m/>
    <m/>
    <m/>
    <m/>
    <m/>
    <n v="0"/>
    <n v="0"/>
    <s v="KIT"/>
    <m/>
    <m/>
    <m/>
    <m/>
    <s v="N"/>
    <s v="Planning (03)"/>
    <s v="In Planning (Order) (0035)"/>
    <s v="0000135620"/>
    <n v="1"/>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4000100037136"/>
    <e v="#N/A"/>
    <s v="000013562010501084000100037136"/>
    <s v=""/>
    <s v=""/>
    <n v="0"/>
  </r>
  <r>
    <x v="0"/>
    <x v="3"/>
    <m/>
    <x v="1"/>
    <x v="0"/>
    <m/>
    <d v="2024-05-13T00:00:00"/>
    <m/>
    <d v="2024-05-13T00:00:00"/>
    <d v="2024-05-14T00:00:00"/>
    <s v="PAINT"/>
    <m/>
    <x v="62"/>
    <s v="0020"/>
    <s v="POOP - CDR-30137 - Blst &amp; Pnt Emrgcy Gen (100037136)"/>
    <s v="LOOP,CORROSION,FLARE SYSTEM (AB50.03E14-GE01)"/>
    <s v="Blast &amp; Paint Exhaust (Intertherm 751) (0010)"/>
    <s v="AB50"/>
    <m/>
    <m/>
    <m/>
    <s v="AB01"/>
    <m/>
    <x v="2"/>
    <n v="30"/>
    <s v="10501085"/>
    <s v="REPLACED BY 10607813"/>
    <n v="1"/>
    <n v="0"/>
    <n v="0"/>
    <s v="MAINT. - R."/>
    <n v="0"/>
    <x v="4"/>
    <s v="Directs (Inventory) (SP14)"/>
    <m/>
    <m/>
    <n v="0"/>
    <n v="0"/>
    <m/>
    <m/>
    <n v="0"/>
    <m/>
    <m/>
    <m/>
    <m/>
    <m/>
    <n v="0"/>
    <n v="0"/>
    <s v="KIT"/>
    <m/>
    <m/>
    <m/>
    <m/>
    <s v="N"/>
    <s v="Planning (03)"/>
    <s v="In Planning (Order) (0035)"/>
    <s v="0000135620"/>
    <n v="2"/>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5000100037136"/>
    <e v="#N/A"/>
    <s v="000013562010501085000100037136"/>
    <s v=""/>
    <s v=""/>
    <n v="0"/>
  </r>
  <r>
    <x v="1"/>
    <x v="0"/>
    <m/>
    <x v="0"/>
    <x v="0"/>
    <d v="2024-01-02T00:00:00"/>
    <d v="2024-04-20T00:00:00"/>
    <d v="2024-04-03T00:00:00"/>
    <d v="2024-04-20T00:00:00"/>
    <d v="2024-04-21T00:00:00"/>
    <s v="REFURB"/>
    <m/>
    <x v="63"/>
    <s v="0052"/>
    <s v="MOD7 - HSE10 Replace Light Support T1018 (100037219)"/>
    <s v="LIGHT,EMERG MOD 7 UPPER DECK (AB50.05LT400302W3213)"/>
    <s v="Replace light bracket (0010)"/>
    <s v="AB50"/>
    <d v="2024-04-20T00:00:00"/>
    <m/>
    <m/>
    <s v="AB01"/>
    <m/>
    <x v="2"/>
    <n v="30"/>
    <s v="10586381"/>
    <s v="BOLT ASY,HEX;M16X60MM,GDE 8.8,HDG,N+2W"/>
    <n v="4"/>
    <n v="8"/>
    <n v="0"/>
    <s v="OK - PDC."/>
    <n v="0"/>
    <x v="2"/>
    <s v="Stock at Base (SP12)"/>
    <s v="AB01"/>
    <s v="5300001513"/>
    <n v="40"/>
    <n v="21"/>
    <m/>
    <m/>
    <n v="0"/>
    <m/>
    <m/>
    <m/>
    <m/>
    <m/>
    <n v="0"/>
    <n v="0"/>
    <s v="EA"/>
    <m/>
    <m/>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s v="ON TIME"/>
    <s v=""/>
    <s v="On Time"/>
    <d v="1899-12-30T00:00:00"/>
    <s v="SOH"/>
    <s v="00001357634540210586381000100037219"/>
    <e v="#N/A"/>
    <s v="000013576310586381000100037219"/>
    <d v="1899-12-30T00:00:00"/>
    <e v="#N/A"/>
    <n v="0"/>
  </r>
  <r>
    <x v="1"/>
    <x v="0"/>
    <m/>
    <x v="0"/>
    <x v="0"/>
    <d v="2024-01-02T00:00:00"/>
    <d v="2024-04-20T00:00:00"/>
    <d v="2024-04-03T00:00:00"/>
    <d v="2024-04-20T00:00:00"/>
    <d v="2024-04-21T00:00:00"/>
    <s v="REFURB"/>
    <m/>
    <x v="63"/>
    <s v="0010"/>
    <s v="MOD7 - HSE10 Replace Light Support T1018 (100037219)"/>
    <s v="LIGHT,EMERG MOD 7 UPPER DECK (AB50.05LT400302W3213)"/>
    <s v="Replace light bracket (0010)"/>
    <s v="AB50"/>
    <d v="2024-04-20T00:00:00"/>
    <m/>
    <m/>
    <s v="AB01"/>
    <m/>
    <x v="2"/>
    <n v="30"/>
    <s v="10616701"/>
    <s v="Frame"/>
    <n v="1"/>
    <n v="0"/>
    <n v="0"/>
    <s v="OK - PDC."/>
    <n v="0"/>
    <x v="2"/>
    <s v="Stock at Base (SP12)"/>
    <s v="AB01"/>
    <s v="5300001513"/>
    <n v="10"/>
    <n v="21"/>
    <m/>
    <m/>
    <n v="0"/>
    <m/>
    <m/>
    <m/>
    <m/>
    <m/>
    <n v="0"/>
    <n v="0"/>
    <s v="EA"/>
    <m/>
    <m/>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1000100037219"/>
    <e v="#N/A"/>
    <s v="000013576310616701000100037219"/>
    <d v="1899-12-30T00:00:00"/>
    <e v="#N/A"/>
    <n v="0"/>
  </r>
  <r>
    <x v="1"/>
    <x v="0"/>
    <m/>
    <x v="0"/>
    <x v="0"/>
    <d v="2024-01-02T00:00:00"/>
    <d v="2024-04-20T00:00:00"/>
    <d v="2024-04-03T00:00:00"/>
    <d v="2024-04-20T00:00:00"/>
    <d v="2024-04-21T00:00:00"/>
    <s v="REFURB"/>
    <m/>
    <x v="63"/>
    <s v="0020"/>
    <s v="MOD7 - HSE10 Replace Light Support T1018 (100037219)"/>
    <s v="LIGHT,EMERG MOD 7 UPPER DECK (AB50.05LT400302W3213)"/>
    <s v="Replace light bracket (0010)"/>
    <s v="AB50"/>
    <d v="2024-04-20T00:00:00"/>
    <m/>
    <m/>
    <s v="AB01"/>
    <m/>
    <x v="2"/>
    <n v="30"/>
    <s v="10616702"/>
    <s v="Cable Tray Support Bracket"/>
    <n v="1"/>
    <n v="0"/>
    <n v="0"/>
    <s v="OK - PDC."/>
    <n v="0"/>
    <x v="2"/>
    <s v="Stock at Base (SP12)"/>
    <s v="AB01"/>
    <s v="5300001513"/>
    <n v="20"/>
    <n v="21"/>
    <m/>
    <m/>
    <n v="0"/>
    <m/>
    <m/>
    <m/>
    <m/>
    <m/>
    <n v="0"/>
    <n v="0"/>
    <s v="EA"/>
    <m/>
    <m/>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2000100037219"/>
    <e v="#N/A"/>
    <s v="000013576310616702000100037219"/>
    <d v="1899-12-30T00:00:00"/>
    <e v="#N/A"/>
    <n v="0"/>
  </r>
  <r>
    <x v="1"/>
    <x v="0"/>
    <m/>
    <x v="0"/>
    <x v="0"/>
    <d v="2024-01-02T00:00:00"/>
    <d v="2024-04-20T00:00:00"/>
    <d v="2024-04-03T00:00:00"/>
    <d v="2024-04-20T00:00:00"/>
    <d v="2024-04-21T00:00:00"/>
    <s v="REFURB"/>
    <m/>
    <x v="63"/>
    <s v="0030"/>
    <s v="MOD7 - HSE10 Replace Light Support T1018 (100037219)"/>
    <s v="LIGHT,EMERG MOD 7 UPPER DECK (AB50.05LT400302W3213)"/>
    <s v="Replace light bracket (0010)"/>
    <s v="AB50"/>
    <d v="2024-04-20T00:00:00"/>
    <m/>
    <m/>
    <s v="AB01"/>
    <m/>
    <x v="2"/>
    <n v="30"/>
    <s v="10616668"/>
    <s v="MYLAR Insulating Sleeve"/>
    <n v="2"/>
    <n v="0"/>
    <n v="0"/>
    <s v="OK - PDC."/>
    <n v="0"/>
    <x v="2"/>
    <s v="Stock at Base (SP12)"/>
    <s v="AB01"/>
    <s v="5300001513"/>
    <n v="30"/>
    <n v="21"/>
    <m/>
    <m/>
    <n v="0"/>
    <m/>
    <m/>
    <m/>
    <m/>
    <m/>
    <n v="0"/>
    <n v="0"/>
    <s v="EA"/>
    <m/>
    <m/>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616668000100037219"/>
    <e v="#N/A"/>
    <s v="000013576310616668000100037219"/>
    <d v="1899-12-30T00:00:00"/>
    <e v="#N/A"/>
    <n v="0"/>
  </r>
  <r>
    <x v="1"/>
    <x v="0"/>
    <m/>
    <x v="0"/>
    <x v="0"/>
    <d v="2024-01-02T00:00:00"/>
    <d v="2024-04-20T00:00:00"/>
    <d v="2024-04-03T00:00:00"/>
    <d v="2024-04-20T00:00:00"/>
    <d v="2024-04-21T00:00:00"/>
    <s v="REFURB"/>
    <m/>
    <x v="63"/>
    <s v="0062"/>
    <s v="MOD7 - HSE10 Replace Light Support T1018 (100037219)"/>
    <s v="LIGHT,EMERG MOD 7 UPPER DECK (AB50.05LT400302W3213)"/>
    <s v="Replace light bracket (0010)"/>
    <s v="AB50"/>
    <d v="2024-04-20T00:00:00"/>
    <m/>
    <m/>
    <s v="AB01"/>
    <m/>
    <x v="2"/>
    <n v="30"/>
    <s v="10586963"/>
    <s v="BOLT ASY,HEX;M12X50MM,GDE A4-70,N+2W"/>
    <n v="2"/>
    <n v="0"/>
    <n v="0"/>
    <s v="OK - PDC."/>
    <n v="0"/>
    <x v="2"/>
    <s v="Stock at Base (SP12)"/>
    <s v="AB01"/>
    <s v="5300001513"/>
    <n v="60"/>
    <n v="21"/>
    <m/>
    <m/>
    <n v="0"/>
    <m/>
    <m/>
    <m/>
    <m/>
    <m/>
    <n v="0"/>
    <n v="0"/>
    <s v="EA"/>
    <m/>
    <m/>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586963000100037219"/>
    <e v="#N/A"/>
    <s v="000013576310586963000100037219"/>
    <d v="1899-12-30T00:00:00"/>
    <e v="#N/A"/>
    <n v="0"/>
  </r>
  <r>
    <x v="1"/>
    <x v="0"/>
    <m/>
    <x v="0"/>
    <x v="0"/>
    <d v="2024-01-02T00:00:00"/>
    <d v="2024-04-20T00:00:00"/>
    <d v="2024-04-03T00:00:00"/>
    <d v="2024-04-20T00:00:00"/>
    <d v="2024-04-21T00:00:00"/>
    <s v="REFURB"/>
    <m/>
    <x v="63"/>
    <s v="0042"/>
    <s v="MOD7 - HSE10 Replace Light Support T1018 (100037219)"/>
    <s v="LIGHT,EMERG MOD 7 UPPER DECK (AB50.05LT400302W3213)"/>
    <s v="Replace light bracket (0010)"/>
    <s v="AB50"/>
    <d v="2024-04-20T00:00:00"/>
    <m/>
    <m/>
    <s v="AB01"/>
    <m/>
    <x v="2"/>
    <n v="30"/>
    <s v="10586379"/>
    <s v="BOLT ASY,HEX;M16X50MM,GDE 8.8,HDG,N+2W"/>
    <n v="4"/>
    <n v="4"/>
    <n v="0"/>
    <s v="OK - PDC."/>
    <n v="0"/>
    <x v="8"/>
    <s v="Stock at Base (SP12)"/>
    <s v="AB01"/>
    <s v="5300001513"/>
    <n v="50"/>
    <n v="21"/>
    <m/>
    <m/>
    <n v="0"/>
    <m/>
    <m/>
    <m/>
    <m/>
    <m/>
    <n v="0"/>
    <n v="0"/>
    <s v="EA"/>
    <m/>
    <m/>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s v="ON TIME"/>
    <s v=""/>
    <s v="On Time"/>
    <d v="1899-12-30T00:00:00"/>
    <s v="SOH"/>
    <s v="00001357634540210586379000100037219"/>
    <e v="#N/A"/>
    <s v="000013576310586379000100037219"/>
    <d v="1899-12-30T00:00:00"/>
    <e v="#N/A"/>
    <n v="0"/>
  </r>
  <r>
    <x v="1"/>
    <x v="5"/>
    <m/>
    <x v="0"/>
    <x v="0"/>
    <d v="2024-01-01T00:00:00"/>
    <d v="2024-01-07T00:00:00"/>
    <d v="2024-02-12T00:00:00"/>
    <d v="2024-04-18T00:00:00"/>
    <d v="2024-04-19T00:00:00"/>
    <s v="MECH"/>
    <m/>
    <x v="64"/>
    <s v="0040"/>
    <s v="Bosun - CLASS - Repl Port Filter Housing (100037513)"/>
    <s v="DAMP,SUPPLY AIR,BOSUN STORE (AB50.04HDR680855A)"/>
    <s v="Install replacement filter housing (0010)"/>
    <s v="AB50"/>
    <d v="2024-06-02T00:00:00"/>
    <m/>
    <m/>
    <s v="AB01"/>
    <d v="2024-03-14T00:00:00"/>
    <x v="1"/>
    <n v="5"/>
    <s v="70002482"/>
    <s v="FILTER; Single Stage, 1000mm x 1000mm x"/>
    <n v="1"/>
    <n v="0"/>
    <n v="0"/>
    <s v="ETA."/>
    <n v="21"/>
    <x v="5"/>
    <s v="Directs (Inventory) (SP14)"/>
    <s v="AB01"/>
    <s v="5300006434"/>
    <n v="10"/>
    <n v="21"/>
    <s v="X"/>
    <s v="1000002382"/>
    <n v="5"/>
    <d v="2024-02-12T00:00:00"/>
    <d v="2024-03-11T00:00:00"/>
    <s v="TRINKOR PTY LTD (30001954)"/>
    <s v="4500002724"/>
    <m/>
    <n v="10"/>
    <n v="1"/>
    <s v="EA"/>
    <d v="2024-03-11T00:00:00"/>
    <m/>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s v="Delayed"/>
    <s v=""/>
    <s v="On Time"/>
    <d v="1899-12-30T00:00:00"/>
    <s v="Need Purchasing"/>
    <s v="00001360374529870002482000100037513"/>
    <e v="#N/A"/>
    <s v="000013603770002482000100037513"/>
    <d v="1899-12-30T00:00:00"/>
    <e v="#N/A"/>
    <n v="0"/>
  </r>
  <r>
    <x v="1"/>
    <x v="1"/>
    <m/>
    <x v="0"/>
    <x v="0"/>
    <d v="2024-01-02T00:00:00"/>
    <d v="2024-04-24T00:00:00"/>
    <m/>
    <d v="2024-04-24T00:00:00"/>
    <d v="2024-04-26T00:00:00"/>
    <s v="REFURB"/>
    <m/>
    <x v="65"/>
    <s v="0040"/>
    <s v="MOD7 - Repl Spool CG-5130339 CDR-29137 (100037555)"/>
    <s v="LOOP,CORROSION, DEHYDRATION (AB50.05B02-CG01)"/>
    <s v="replace spool (0020)"/>
    <s v="AB50"/>
    <m/>
    <m/>
    <m/>
    <s v="AB01"/>
    <m/>
    <x v="0"/>
    <n v="20"/>
    <s v="10058877"/>
    <s v="STUDBOLT;0.625&quot;X90MM,B7,CAD+XYLAN"/>
    <n v="12"/>
    <n v="0"/>
    <n v="96"/>
    <s v="OK. - OLC."/>
    <n v="0"/>
    <x v="4"/>
    <s v="Stock at Remote (SP13)"/>
    <m/>
    <m/>
    <n v="0"/>
    <n v="0"/>
    <m/>
    <m/>
    <n v="0"/>
    <m/>
    <m/>
    <m/>
    <m/>
    <m/>
    <n v="0"/>
    <n v="0"/>
    <s v="EA"/>
    <m/>
    <m/>
    <m/>
    <m/>
    <s v="N"/>
    <s v="Preparation (05)"/>
    <s v="In Preparation (Order) (0055)"/>
    <s v="0000136067"/>
    <n v="3"/>
    <s v="4"/>
    <s v="30"/>
    <s v="30"/>
    <m/>
    <m/>
    <n v="0"/>
    <m/>
    <m/>
    <m/>
    <m/>
    <s v="WorkPackLink"/>
    <m/>
    <m/>
    <n v="0"/>
    <n v="0"/>
    <d v="2024-04-30T00:00:00"/>
    <n v="0"/>
    <n v="0"/>
    <m/>
    <m/>
    <n v="0"/>
    <n v="0"/>
    <m/>
    <n v="0"/>
    <m/>
    <m/>
    <m/>
    <n v="0"/>
    <n v="0"/>
    <n v="0.125"/>
    <d v="2024-03-27T00:00:00"/>
    <n v="0"/>
    <n v="0"/>
    <s v="Missing Staging Date"/>
    <s v=""/>
    <s v="On Time"/>
    <d v="1899-12-30T00:00:00"/>
    <s v="Need Purchasing"/>
    <s v="00001360674540610058877000100037555"/>
    <e v="#N/A"/>
    <s v="000013606710058877000100037555"/>
    <s v=""/>
    <s v=""/>
    <n v="1"/>
  </r>
  <r>
    <x v="1"/>
    <x v="0"/>
    <m/>
    <x v="0"/>
    <x v="0"/>
    <d v="2024-01-02T00:00:00"/>
    <d v="2024-04-24T00:00:00"/>
    <d v="2024-04-03T00:00:00"/>
    <d v="2024-04-24T00:00:00"/>
    <d v="2024-04-26T00:00:00"/>
    <s v="REFURB"/>
    <m/>
    <x v="65"/>
    <s v="0082"/>
    <s v="MOD7 - Repl Spool CG-5130339 CDR-29137 (100037555)"/>
    <s v="LOOP,CORROSION, DEHYDRATION (AB50.05B02-CG01)"/>
    <s v="replace spool (0020)"/>
    <s v="AB50"/>
    <d v="2024-04-24T00:00:00"/>
    <m/>
    <m/>
    <s v="AB01"/>
    <m/>
    <x v="0"/>
    <n v="20"/>
    <s v="10616560"/>
    <s v="130x75x6mm Insulation Pad, PTFE"/>
    <n v="1"/>
    <n v="0"/>
    <n v="0"/>
    <s v="OK - PDC."/>
    <n v="0"/>
    <x v="2"/>
    <s v="Stock at Base (SP12)"/>
    <s v="AB01"/>
    <s v="5300001594"/>
    <n v="20"/>
    <n v="21"/>
    <m/>
    <m/>
    <n v="0"/>
    <m/>
    <m/>
    <m/>
    <m/>
    <m/>
    <n v="0"/>
    <n v="0"/>
    <s v="EA"/>
    <m/>
    <m/>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s v="ON TIME"/>
    <s v=""/>
    <s v="On Time"/>
    <d v="1899-12-30T00:00:00"/>
    <s v="Need Purchasing"/>
    <s v="00001360674540610616560000100037555"/>
    <e v="#N/A"/>
    <s v="000013606710616560000100037555"/>
    <d v="1899-12-30T00:00:00"/>
    <e v="#N/A"/>
    <n v="0"/>
  </r>
  <r>
    <x v="1"/>
    <x v="0"/>
    <m/>
    <x v="0"/>
    <x v="0"/>
    <d v="2024-01-02T00:00:00"/>
    <d v="2024-04-24T00:00:00"/>
    <d v="2024-04-03T00:00:00"/>
    <d v="2024-04-24T00:00:00"/>
    <d v="2024-04-26T00:00:00"/>
    <s v="REFURB"/>
    <m/>
    <x v="65"/>
    <s v="0062"/>
    <s v="MOD7 - Repl Spool CG-5130339 CDR-29137 (100037555)"/>
    <s v="LOOP,CORROSION, DEHYDRATION (AB50.05B02-CG01)"/>
    <s v="replace spool (0020)"/>
    <s v="AB50"/>
    <d v="2024-04-24T00:00:00"/>
    <m/>
    <m/>
    <s v="AB01"/>
    <m/>
    <x v="0"/>
    <n v="20"/>
    <s v="10616559"/>
    <s v="EH2100XX1000.0048 Spool 1"/>
    <n v="1"/>
    <n v="0"/>
    <n v="0"/>
    <s v="OK - PDC."/>
    <n v="0"/>
    <x v="2"/>
    <s v="Stock at Base (SP12)"/>
    <s v="AB01"/>
    <s v="5300001594"/>
    <n v="10"/>
    <n v="21"/>
    <m/>
    <m/>
    <n v="0"/>
    <m/>
    <m/>
    <m/>
    <m/>
    <m/>
    <n v="0"/>
    <n v="0"/>
    <s v="EA"/>
    <m/>
    <m/>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s v="ON TIME"/>
    <s v=""/>
    <s v="On Time"/>
    <d v="1899-12-30T00:00:00"/>
    <s v="Need Purchasing"/>
    <s v="00001360674540610616559000100037555"/>
    <e v="#N/A"/>
    <s v="000013606710616559000100037555"/>
    <d v="1899-12-30T00:00:00"/>
    <e v="#N/A"/>
    <n v="0"/>
  </r>
  <r>
    <x v="3"/>
    <x v="3"/>
    <m/>
    <x v="0"/>
    <x v="0"/>
    <d v="2024-01-01T00:00:00"/>
    <d v="2024-04-24T00:00:00"/>
    <m/>
    <d v="2024-04-24T00:00:00"/>
    <d v="2024-04-24T00:00:00"/>
    <s v="INLEC"/>
    <m/>
    <x v="66"/>
    <s v="0020"/>
    <s v="Repl Light Fitting MOD7 Cargo/D Port/S (100037559)"/>
    <s v="LIGHT,FLUOR,JN414-5102 (AB50.05LT400102R7605)"/>
    <s v="Replace light fitting (0010)"/>
    <s v="AB50"/>
    <d v="2024-04-24T00:00:00"/>
    <m/>
    <m/>
    <s v="AB01"/>
    <m/>
    <x v="0"/>
    <n v="20"/>
    <s v="10580017"/>
    <s v="FIXTURE,LGT;LED,4FT,60W,EXE,CHALMIT"/>
    <n v="1"/>
    <n v="7"/>
    <n v="0"/>
    <s v="OK. - PDC."/>
    <n v="0"/>
    <x v="4"/>
    <s v="Stock at Base (SP12)"/>
    <m/>
    <m/>
    <n v="0"/>
    <n v="0"/>
    <m/>
    <m/>
    <n v="0"/>
    <m/>
    <m/>
    <m/>
    <m/>
    <m/>
    <n v="0"/>
    <n v="0"/>
    <s v="EA"/>
    <m/>
    <m/>
    <m/>
    <m/>
    <s v="N"/>
    <s v="Preparation (05)"/>
    <s v="In Preparation (Order) (0055)"/>
    <s v="0000136071"/>
    <n v="6"/>
    <s v="2"/>
    <s v="30"/>
    <s v="30"/>
    <m/>
    <m/>
    <n v="0"/>
    <m/>
    <m/>
    <m/>
    <m/>
    <s v="WorkPackLink"/>
    <m/>
    <m/>
    <n v="0"/>
    <n v="0"/>
    <d v="2023-09-19T00:00:00"/>
    <n v="0"/>
    <n v="0"/>
    <m/>
    <m/>
    <n v="0"/>
    <n v="0"/>
    <m/>
    <n v="0"/>
    <m/>
    <m/>
    <m/>
    <n v="0"/>
    <n v="0"/>
    <n v="0.5"/>
    <d v="2024-03-27T00:00:00"/>
    <n v="0"/>
    <n v="0"/>
    <s v="Missing Staging Date"/>
    <s v=""/>
    <s v="On Time"/>
    <d v="1899-12-30T00:00:00"/>
    <s v="SOH"/>
    <s v="00001360714540610580017000100037559"/>
    <e v="#N/A"/>
    <s v="000013607110580017000100037559"/>
    <d v="1899-12-30T00:00:00"/>
    <e v="#N/A"/>
    <n v="0"/>
  </r>
  <r>
    <x v="2"/>
    <x v="0"/>
    <m/>
    <x v="0"/>
    <x v="0"/>
    <d v="2024-01-01T00:00:00"/>
    <d v="2024-04-05T00:00:00"/>
    <d v="2024-02-29T00:00:00"/>
    <d v="2024-04-05T00:00:00"/>
    <d v="2024-04-12T00:00:00"/>
    <s v="MECH"/>
    <m/>
    <x v="67"/>
    <s v="0520"/>
    <s v="Install new GT2 Eng - Blade Failure (100037574)"/>
    <s v="TURB,GT400002 TURBINE (AB50.05GT400002)"/>
    <s v="INSTALL SOLAR ENGINE (0040)"/>
    <s v="AB50"/>
    <d v="2024-07-10T00:00:00"/>
    <m/>
    <m/>
    <s v="AB01"/>
    <d v="2024-05-05T00:00:00"/>
    <x v="0"/>
    <n v="20"/>
    <s v="11051939"/>
    <s v="BOLT,HEX HD,1.5IN LG,SOLATURB 1010791"/>
    <n v="4"/>
    <n v="0"/>
    <n v="4"/>
    <s v="OK. - AIR - RFT."/>
    <n v="56"/>
    <x v="11"/>
    <s v="Directs (Inventory) (SP14)"/>
    <s v="AB01"/>
    <s v="5300004702"/>
    <n v="130"/>
    <n v="21"/>
    <s v="X"/>
    <s v="1000004024"/>
    <n v="53"/>
    <d v="2024-02-29T00:00:00"/>
    <d v="2024-05-03T00:00:00"/>
    <s v="SOLAR TURBINES INTERNATIONAL COMPANY (30000400)"/>
    <s v="4500004813"/>
    <s v="5000041551_2024_0001"/>
    <n v="10"/>
    <n v="4"/>
    <s v="EA"/>
    <d v="2024-03-15T00:00:00"/>
    <m/>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s v="ON TIME"/>
    <s v=""/>
    <s v="On Time"/>
    <d v="1899-12-30T00:00:00"/>
    <s v="Need Purchasing"/>
    <s v="00001360984538711051939000100037574"/>
    <e v="#N/A"/>
    <s v="000013609811051939000100037574"/>
    <d v="1899-12-30T00:00:00"/>
    <e v="#N/A"/>
    <n v="0"/>
  </r>
  <r>
    <x v="2"/>
    <x v="9"/>
    <m/>
    <x v="0"/>
    <x v="0"/>
    <d v="2024-01-01T00:00:00"/>
    <d v="2024-04-05T00:00:00"/>
    <d v="2024-02-29T00:00:00"/>
    <d v="2024-04-05T00:00:00"/>
    <d v="2024-04-12T00:00:00"/>
    <s v="MECH"/>
    <m/>
    <x v="67"/>
    <s v="0440"/>
    <s v="Install new GT2 Eng - Blade Failure (100037574)"/>
    <s v="TURB,GT400002 TURBINE (AB50.05GT400002)"/>
    <s v="INSTALL SOLAR ENGINE (0040)"/>
    <s v="AB50"/>
    <d v="2024-04-09T00:00:00"/>
    <m/>
    <m/>
    <s v="AB01"/>
    <d v="2024-03-20T00:00:00"/>
    <x v="0"/>
    <n v="20"/>
    <s v="10463589"/>
    <s v="CLAMP,SPLIT FLG,2&quot;,SS,RF,SOLAR 980656C1"/>
    <n v="2"/>
    <n v="0"/>
    <n v="2"/>
    <s v="OK. - AIR - RFT."/>
    <n v="98"/>
    <x v="15"/>
    <s v="Directs (Inventory) (SP14)"/>
    <s v="AB01"/>
    <s v="5300004702"/>
    <n v="60"/>
    <n v="21"/>
    <s v="X"/>
    <s v="1000004043"/>
    <n v="43"/>
    <d v="2024-02-29T00:00:00"/>
    <d v="2024-03-18T00:00:00"/>
    <s v="SOLAR TURBINES INTERNATIONAL COMPANY (30000400)"/>
    <s v="4500004816"/>
    <m/>
    <n v="20"/>
    <n v="2"/>
    <s v="EA"/>
    <d v="2024-03-18T00:00:00"/>
    <m/>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s v="ON TIME"/>
    <s v=""/>
    <s v="On Time"/>
    <d v="1899-12-30T00:00:00"/>
    <s v="Need Purchasing"/>
    <s v="00001360984538710463589000100037574"/>
    <e v="#N/A"/>
    <s v="000013609810463589000100037574"/>
    <d v="1899-12-30T00:00:00"/>
    <e v="#N/A"/>
    <n v="0"/>
  </r>
  <r>
    <x v="2"/>
    <x v="10"/>
    <m/>
    <x v="0"/>
    <x v="0"/>
    <d v="2024-01-01T00:00:00"/>
    <d v="2024-04-05T00:00:00"/>
    <d v="2024-02-23T00:00:00"/>
    <d v="2024-04-05T00:00:00"/>
    <d v="2024-04-12T00:00:00"/>
    <s v="MECH"/>
    <m/>
    <x v="67"/>
    <s v="0400"/>
    <s v="Install new GT2 Eng - Blade Failure (100037574)"/>
    <s v="TURB,GT400002 TURBINE (AB50.05GT400002)"/>
    <s v="INSTALL SOLAR ENGINE (0040)"/>
    <s v="AB50"/>
    <d v="2024-03-26T00:00:00"/>
    <m/>
    <m/>
    <s v="AB01"/>
    <d v="2024-03-10T00:00:00"/>
    <x v="0"/>
    <n v="20"/>
    <s v="10462880"/>
    <s v="ELBOW,PIPE;UNION,0.375&quot;,SOLAR 952344C1"/>
    <n v="2"/>
    <n v="0"/>
    <n v="2"/>
    <s v="OK."/>
    <n v="30"/>
    <x v="16"/>
    <s v="Directs (Inventory) (SP14)"/>
    <s v="AB01"/>
    <s v="5300004702"/>
    <n v="20"/>
    <n v="21"/>
    <s v="X"/>
    <s v="1000003478"/>
    <n v="39"/>
    <d v="2024-02-23T00:00:00"/>
    <d v="2024-03-08T00:00:00"/>
    <m/>
    <m/>
    <m/>
    <n v="0"/>
    <n v="0"/>
    <s v="EA"/>
    <m/>
    <m/>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s v="ON TIME"/>
    <s v=""/>
    <s v="On Time"/>
    <d v="1899-12-30T00:00:00"/>
    <s v="Need Purchasing"/>
    <s v="00001360984538710462880000100037574"/>
    <e v="#N/A"/>
    <s v="000013609810462880000100037574"/>
    <d v="1899-12-30T00:00:00"/>
    <e v="#N/A"/>
    <n v="0"/>
  </r>
  <r>
    <x v="2"/>
    <x v="5"/>
    <m/>
    <x v="0"/>
    <x v="0"/>
    <d v="2024-01-01T00:00:00"/>
    <d v="2024-04-05T00:00:00"/>
    <d v="2024-02-29T00:00:00"/>
    <d v="2024-04-05T00:00:00"/>
    <d v="2024-04-12T00:00:00"/>
    <s v="MECH"/>
    <m/>
    <x v="67"/>
    <s v="0510"/>
    <s v="Install new GT2 Eng - Blade Failure (100037574)"/>
    <s v="TURB,GT400002 TURBINE (AB50.05GT400002)"/>
    <s v="INSTALL SOLAR ENGINE (0040)"/>
    <s v="AB50"/>
    <d v="2024-04-05T00:00:00"/>
    <m/>
    <m/>
    <s v="AB01"/>
    <d v="2024-03-18T00:00:00"/>
    <x v="0"/>
    <n v="20"/>
    <s v="70003498"/>
    <s v="Expediting Freight Fees"/>
    <n v="1"/>
    <n v="0"/>
    <n v="0"/>
    <s v="OK."/>
    <n v="7"/>
    <x v="5"/>
    <s v="Directs (Inventory) (SP14)"/>
    <s v="AB01"/>
    <s v="5300004702"/>
    <n v="120"/>
    <n v="7"/>
    <s v="X"/>
    <s v="1000004043"/>
    <n v="52"/>
    <d v="2024-02-29T00:00:00"/>
    <d v="2024-03-15T00:00:00"/>
    <s v="SOLAR TURBINES INTERNATIONAL COMPANY (30000400)"/>
    <s v="4500004816"/>
    <m/>
    <n v="30"/>
    <n v="1"/>
    <s v="EA"/>
    <d v="2024-03-15T00:00:00"/>
    <m/>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s v="ON TIME"/>
    <s v=""/>
    <s v="On Time"/>
    <d v="1899-12-30T00:00:00"/>
    <s v="Need Purchasing"/>
    <s v="00001360984538770003498000100037574"/>
    <e v="#N/A"/>
    <s v="000013609870003498000100037574"/>
    <d v="1899-12-30T00:00:00"/>
    <e v="#N/A"/>
    <n v="0"/>
  </r>
  <r>
    <x v="2"/>
    <x v="0"/>
    <m/>
    <x v="0"/>
    <x v="0"/>
    <d v="2024-01-01T00:00:00"/>
    <d v="2024-04-05T00:00:00"/>
    <d v="2024-02-29T00:00:00"/>
    <d v="2024-04-05T00:00:00"/>
    <d v="2024-04-12T00:00:00"/>
    <s v="MECH"/>
    <m/>
    <x v="67"/>
    <s v="0420"/>
    <s v="Install new GT2 Eng - Blade Failure (100037574)"/>
    <s v="TURB,GT400002 TURBINE (AB50.05GT400002)"/>
    <s v="INSTALL SOLAR ENGINE (0040)"/>
    <s v="AB50"/>
    <d v="2024-04-05T00:00:00"/>
    <m/>
    <m/>
    <s v="AB01"/>
    <m/>
    <x v="0"/>
    <n v="20"/>
    <s v="10461404"/>
    <s v="FITTING,TORCH,SOLAR;SWAG 960813C1"/>
    <n v="2"/>
    <n v="0"/>
    <n v="2"/>
    <s v="OK. - Air Freight"/>
    <n v="0"/>
    <x v="13"/>
    <s v="Stock at Base (SP12)"/>
    <s v="AB01"/>
    <s v="5300004702"/>
    <n v="40"/>
    <n v="21"/>
    <m/>
    <m/>
    <n v="0"/>
    <m/>
    <m/>
    <m/>
    <m/>
    <m/>
    <n v="0"/>
    <n v="0"/>
    <s v="EA"/>
    <m/>
    <m/>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s v="ON TIME"/>
    <s v=""/>
    <s v="On Time"/>
    <d v="1899-12-30T00:00:00"/>
    <s v="Need Purchasing"/>
    <s v="00001360984538710461404000100037574"/>
    <e v="#N/A"/>
    <s v="000013609810461404000100037574"/>
    <d v="1899-12-30T00:00:00"/>
    <e v="#N/A"/>
    <n v="0"/>
  </r>
  <r>
    <x v="2"/>
    <x v="10"/>
    <m/>
    <x v="0"/>
    <x v="0"/>
    <d v="2024-01-01T00:00:00"/>
    <d v="2024-04-05T00:00:00"/>
    <d v="2024-02-23T00:00:00"/>
    <d v="2024-04-05T00:00:00"/>
    <d v="2024-04-12T00:00:00"/>
    <s v="MECH"/>
    <m/>
    <x v="67"/>
    <s v="0410"/>
    <s v="Install new GT2 Eng - Blade Failure (100037574)"/>
    <s v="TURB,GT400002 TURBINE (AB50.05GT400002)"/>
    <s v="INSTALL SOLAR ENGINE (0040)"/>
    <s v="AB50"/>
    <d v="2024-03-26T00:00:00"/>
    <m/>
    <m/>
    <s v="AB01"/>
    <d v="2024-03-10T00:00:00"/>
    <x v="0"/>
    <n v="20"/>
    <s v="10463080"/>
    <s v="FITTING,PIPE,M,1&quot;X 3/4&quot;,SAE/MS,964600C1"/>
    <n v="1"/>
    <n v="0"/>
    <n v="1"/>
    <s v="OK."/>
    <n v="7"/>
    <x v="16"/>
    <s v="Directs (Inventory) (SP14)"/>
    <s v="AB01"/>
    <s v="5300004702"/>
    <n v="30"/>
    <n v="21"/>
    <s v="X"/>
    <s v="1000003478"/>
    <n v="40"/>
    <d v="2024-02-23T00:00:00"/>
    <d v="2024-03-08T00:00:00"/>
    <m/>
    <m/>
    <m/>
    <n v="0"/>
    <n v="0"/>
    <s v="EA"/>
    <m/>
    <m/>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s v="ON TIME"/>
    <s v=""/>
    <s v="On Time"/>
    <d v="1899-12-30T00:00:00"/>
    <s v="Need Purchasing"/>
    <s v="00001360984538710463080000100037574"/>
    <e v="#N/A"/>
    <s v="000013609810463080000100037574"/>
    <d v="1899-12-30T00:00:00"/>
    <e v="#N/A"/>
    <n v="0"/>
  </r>
  <r>
    <x v="2"/>
    <x v="11"/>
    <m/>
    <x v="0"/>
    <x v="0"/>
    <d v="2024-01-01T00:00:00"/>
    <d v="2024-04-05T00:00:00"/>
    <d v="2024-02-29T00:00:00"/>
    <d v="2024-04-05T00:00:00"/>
    <d v="2024-04-12T00:00:00"/>
    <s v="MECH"/>
    <m/>
    <x v="67"/>
    <s v="0430"/>
    <s v="Install new GT2 Eng - Blade Failure (100037574)"/>
    <s v="TURB,GT400002 TURBINE (AB50.05GT400002)"/>
    <s v="INSTALL SOLAR ENGINE (0040)"/>
    <s v="AB50"/>
    <d v="2024-04-01T00:00:00"/>
    <m/>
    <m/>
    <s v="AB01"/>
    <d v="2024-03-16T00:00:00"/>
    <x v="0"/>
    <n v="20"/>
    <s v="10458817"/>
    <s v="FITTING,ENG,TURB;SOLAR 23607R1"/>
    <n v="4"/>
    <n v="0"/>
    <n v="1"/>
    <s v="OK. - AIR - RFT."/>
    <n v="6"/>
    <x v="11"/>
    <s v="Directs (Inventory) (SP14)"/>
    <s v="AB01"/>
    <s v="5300004702"/>
    <n v="50"/>
    <n v="21"/>
    <s v="X"/>
    <s v="1000003993"/>
    <n v="42"/>
    <d v="2024-02-29T00:00:00"/>
    <d v="2024-03-14T00:00:00"/>
    <s v="SOLAR TURBINES INTERNATIONAL COMPANY (30000400)"/>
    <s v="4500004813"/>
    <s v="5000041570_2024_0001"/>
    <n v="50"/>
    <n v="1"/>
    <s v="EA"/>
    <d v="2024-03-15T00:00:00"/>
    <m/>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s v="ON TIME"/>
    <s v=""/>
    <s v="On Time"/>
    <d v="1899-12-30T00:00:00"/>
    <s v="Need Purchasing"/>
    <s v="00001360984538710458817000100037574"/>
    <e v="#N/A"/>
    <s v="000013609810458817000100037574"/>
    <d v="1899-12-30T00:00:00"/>
    <e v="#N/A"/>
    <n v="0"/>
  </r>
  <r>
    <x v="2"/>
    <x v="0"/>
    <m/>
    <x v="0"/>
    <x v="0"/>
    <d v="2024-01-01T00:00:00"/>
    <d v="2024-04-05T00:00:00"/>
    <d v="2024-02-29T00:00:00"/>
    <d v="2024-04-05T00:00:00"/>
    <d v="2024-04-12T00:00:00"/>
    <s v="MECH"/>
    <m/>
    <x v="67"/>
    <s v="0560"/>
    <s v="Install new GT2 Eng - Blade Failure (100037574)"/>
    <s v="TURB,GT400002 TURBINE (AB50.05GT400002)"/>
    <s v="INSTALL SOLAR ENGINE (0040)"/>
    <s v="AB50"/>
    <d v="2024-04-03T00:00:00"/>
    <m/>
    <m/>
    <s v="AB01"/>
    <d v="2024-03-17T00:00:00"/>
    <x v="0"/>
    <n v="20"/>
    <s v="10462880"/>
    <s v="ELBOW,PIPE;UNION,0.375&quot;,SOLAR 952344C1"/>
    <n v="2"/>
    <n v="0"/>
    <n v="2"/>
    <s v="OK. - AIR - RFT."/>
    <n v="30"/>
    <x v="11"/>
    <s v="Directs (Inventory) (SP14)"/>
    <s v="AB01"/>
    <s v="5300004702"/>
    <n v="170"/>
    <n v="21"/>
    <s v="X"/>
    <s v="1000004024"/>
    <n v="57"/>
    <d v="2024-02-29T00:00:00"/>
    <d v="2024-03-15T00:00:00"/>
    <s v="SOLAR TURBINES INTERNATIONAL COMPANY (30000400)"/>
    <s v="4500004813"/>
    <s v="5000041527_2024_0001"/>
    <n v="40"/>
    <n v="2"/>
    <s v="EA"/>
    <d v="2024-03-15T00:00:00"/>
    <m/>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s v="ON TIME"/>
    <s v=""/>
    <s v="On Time"/>
    <d v="1899-12-30T00:00:00"/>
    <s v="Need Purchasing"/>
    <s v="00001360984538710462880000100037574"/>
    <e v="#N/A"/>
    <s v="000013609810462880000100037574"/>
    <d v="1899-12-30T00:00:00"/>
    <e v="#N/A"/>
    <n v="0"/>
  </r>
  <r>
    <x v="2"/>
    <x v="0"/>
    <m/>
    <x v="0"/>
    <x v="0"/>
    <d v="2024-01-01T00:00:00"/>
    <d v="2024-04-05T00:00:00"/>
    <d v="2024-02-13T00:00:00"/>
    <d v="2024-04-05T00:00:00"/>
    <d v="2024-04-12T00:00:00"/>
    <s v="MECH"/>
    <m/>
    <x v="67"/>
    <s v="0390"/>
    <s v="Install new GT2 Eng - Blade Failure (100037574)"/>
    <s v="TURB,GT400002 TURBINE (AB50.05GT400002)"/>
    <s v="INSTALL SOLAR ENGINE (0040)"/>
    <s v="AB50"/>
    <d v="2024-04-05T00:00:00"/>
    <m/>
    <m/>
    <s v="AB01"/>
    <m/>
    <x v="0"/>
    <n v="20"/>
    <s v="10613300"/>
    <s v="TOOL,KIT,SHIM;178X610MM,6HOLES,S G250"/>
    <n v="1"/>
    <n v="0"/>
    <n v="0"/>
    <s v="OK."/>
    <n v="0"/>
    <x v="6"/>
    <s v="Stock at Base (SP12)"/>
    <s v="AB01"/>
    <s v="5300004702"/>
    <n v="10"/>
    <n v="21"/>
    <m/>
    <m/>
    <n v="0"/>
    <m/>
    <m/>
    <m/>
    <m/>
    <m/>
    <n v="0"/>
    <n v="0"/>
    <s v="EA"/>
    <m/>
    <m/>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s v="ON TIME"/>
    <s v=""/>
    <s v="On Time"/>
    <d v="1899-12-30T00:00:00"/>
    <s v="Need Purchasing"/>
    <s v="00001360984538710613300000100037574"/>
    <e v="#N/A"/>
    <s v="000013609810613300000100037574"/>
    <d v="1899-12-30T00:00:00"/>
    <e v="#N/A"/>
    <n v="0"/>
  </r>
  <r>
    <x v="2"/>
    <x v="0"/>
    <m/>
    <x v="0"/>
    <x v="0"/>
    <d v="2024-01-01T00:00:00"/>
    <d v="2024-04-05T00:00:00"/>
    <d v="2024-02-29T00:00:00"/>
    <d v="2024-04-05T00:00:00"/>
    <d v="2024-04-12T00:00:00"/>
    <s v="MECH"/>
    <m/>
    <x v="67"/>
    <s v="0530"/>
    <s v="Install new GT2 Eng - Blade Failure (100037574)"/>
    <s v="TURB,GT400002 TURBINE (AB50.05GT400002)"/>
    <s v="INSTALL SOLAR ENGINE (0040)"/>
    <s v="AB50"/>
    <d v="2024-04-03T00:00:00"/>
    <m/>
    <m/>
    <s v="AB01"/>
    <d v="2024-03-17T00:00:00"/>
    <x v="0"/>
    <n v="20"/>
    <s v="10462881"/>
    <s v="FITTING,UNION,ELBOW,1/2&quot;,SOLAR 960808C1"/>
    <n v="1"/>
    <n v="0"/>
    <n v="1"/>
    <s v="OK. - AIR - RFT."/>
    <n v="7"/>
    <x v="11"/>
    <s v="Directs (Inventory) (SP14)"/>
    <s v="AB01"/>
    <s v="5300004702"/>
    <n v="140"/>
    <n v="21"/>
    <s v="X"/>
    <s v="1000004024"/>
    <n v="54"/>
    <d v="2024-02-29T00:00:00"/>
    <d v="2024-03-15T00:00:00"/>
    <s v="SOLAR TURBINES INTERNATIONAL COMPANY (30000400)"/>
    <s v="4500004813"/>
    <s v="5000041526_2024_0001"/>
    <n v="20"/>
    <n v="1"/>
    <s v="EA"/>
    <d v="2024-03-15T00:00:00"/>
    <m/>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s v="ON TIME"/>
    <s v=""/>
    <s v="On Time"/>
    <d v="1899-12-30T00:00:00"/>
    <s v="Need Purchasing"/>
    <s v="00001360984538710462881000100037574"/>
    <e v="#N/A"/>
    <s v="000013609810462881000100037574"/>
    <d v="1899-12-30T00:00:00"/>
    <e v="#N/A"/>
    <n v="0"/>
  </r>
  <r>
    <x v="2"/>
    <x v="0"/>
    <m/>
    <x v="0"/>
    <x v="0"/>
    <d v="2024-01-01T00:00:00"/>
    <d v="2024-04-05T00:00:00"/>
    <d v="2024-02-29T00:00:00"/>
    <d v="2024-04-05T00:00:00"/>
    <d v="2024-04-12T00:00:00"/>
    <s v="MECH"/>
    <m/>
    <x v="67"/>
    <s v="0550"/>
    <s v="Install new GT2 Eng - Blade Failure (100037574)"/>
    <s v="TURB,GT400002 TURBINE (AB50.05GT400002)"/>
    <s v="INSTALL SOLAR ENGINE (0040)"/>
    <s v="AB50"/>
    <d v="2024-04-03T00:00:00"/>
    <m/>
    <m/>
    <s v="AB01"/>
    <d v="2024-03-17T00:00:00"/>
    <x v="0"/>
    <n v="20"/>
    <s v="10463080"/>
    <s v="FITTING,PIPE,M,1&quot;X 3/4&quot;,SAE/MS,964600C1"/>
    <n v="1"/>
    <n v="0"/>
    <n v="1"/>
    <s v="OK. - AIR - RFT."/>
    <n v="7"/>
    <x v="11"/>
    <s v="Directs (Inventory) (SP14)"/>
    <s v="AB01"/>
    <s v="5300004702"/>
    <n v="160"/>
    <n v="21"/>
    <s v="X"/>
    <s v="1000004024"/>
    <n v="56"/>
    <d v="2024-02-29T00:00:00"/>
    <d v="2024-03-15T00:00:00"/>
    <s v="SOLAR TURBINES INTERNATIONAL COMPANY (30000400)"/>
    <s v="4500004813"/>
    <s v="5000041538_2024_0001"/>
    <n v="30"/>
    <n v="1"/>
    <s v="EA"/>
    <d v="2024-03-15T00:00:00"/>
    <m/>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s v="ON TIME"/>
    <s v=""/>
    <s v="On Time"/>
    <d v="1899-12-30T00:00:00"/>
    <s v="Need Purchasing"/>
    <s v="00001360984538710463080000100037574"/>
    <e v="#N/A"/>
    <s v="000013609810463080000100037574"/>
    <d v="1899-12-30T00:00:00"/>
    <e v="#N/A"/>
    <n v="0"/>
  </r>
  <r>
    <x v="2"/>
    <x v="1"/>
    <m/>
    <x v="0"/>
    <x v="0"/>
    <d v="2024-01-01T00:00:00"/>
    <d v="2024-04-05T00:00:00"/>
    <m/>
    <d v="2024-04-05T00:00:00"/>
    <d v="2024-04-12T00:00:00"/>
    <s v="MECH"/>
    <m/>
    <x v="67"/>
    <s v="0470"/>
    <s v="Install new GT2 Eng - Blade Failure (100037574)"/>
    <s v="TURB,GT400002 TURBINE (AB50.05GT400002)"/>
    <s v="INSTALL SOLAR ENGINE (0040)"/>
    <s v="AB50"/>
    <m/>
    <m/>
    <m/>
    <s v="AB01"/>
    <m/>
    <x v="0"/>
    <n v="20"/>
    <s v="10463417"/>
    <s v="FITTING,PIPE,1/2&quot;X 1/2&quot;,SOLAR 960814C1"/>
    <n v="1"/>
    <n v="0"/>
    <n v="5"/>
    <s v="OK. - OLC."/>
    <n v="0"/>
    <x v="4"/>
    <s v="Stock at Remote (SP13)"/>
    <m/>
    <m/>
    <n v="0"/>
    <n v="0"/>
    <m/>
    <m/>
    <n v="0"/>
    <m/>
    <m/>
    <m/>
    <m/>
    <m/>
    <n v="0"/>
    <n v="0"/>
    <s v="EA"/>
    <m/>
    <m/>
    <m/>
    <m/>
    <s v="N"/>
    <s v="Execution (07)"/>
    <s v="Main Work Started (Order) (0070)"/>
    <s v="0000136098"/>
    <n v="46"/>
    <s v="1"/>
    <s v="30"/>
    <s v="30"/>
    <m/>
    <m/>
    <n v="0"/>
    <m/>
    <m/>
    <m/>
    <m/>
    <s v="WorkPackLink"/>
    <m/>
    <m/>
    <n v="0"/>
    <n v="0"/>
    <d v="2024-06-30T00:00:00"/>
    <n v="0"/>
    <n v="0"/>
    <m/>
    <m/>
    <n v="0"/>
    <n v="0"/>
    <m/>
    <n v="0"/>
    <m/>
    <m/>
    <m/>
    <n v="0"/>
    <n v="0"/>
    <n v="2.0408163265306121E-2"/>
    <d v="2024-03-08T00:00:00"/>
    <n v="0"/>
    <n v="0"/>
    <s v="Missing Staging Date"/>
    <s v=""/>
    <s v="On Time"/>
    <d v="1899-12-30T00:00:00"/>
    <s v="Need Purchasing"/>
    <s v="00001360984538710463417000100037574"/>
    <e v="#N/A"/>
    <s v="000013609810463417000100037574"/>
    <s v=""/>
    <s v=""/>
    <n v="1"/>
  </r>
  <r>
    <x v="1"/>
    <x v="0"/>
    <m/>
    <x v="0"/>
    <x v="0"/>
    <d v="2024-01-02T00:00:00"/>
    <d v="2024-04-19T00:00:00"/>
    <d v="2024-05-16T00:00:00"/>
    <d v="2024-04-18T00:00:00"/>
    <d v="2024-04-19T00:00:00"/>
    <s v="CRANE"/>
    <m/>
    <x v="68"/>
    <s v="0060"/>
    <s v="MID Install secondary ret to nav lights (100037641)"/>
    <s v="CRANE,MIDSHIP PS (AB50.05X790001)"/>
    <s v="Install sec retention to nav lights alon (0030)"/>
    <s v="AB50"/>
    <d v="2024-05-31T00:00:00"/>
    <m/>
    <m/>
    <s v="AB01"/>
    <m/>
    <x v="2"/>
    <n v="30"/>
    <s v="10546632"/>
    <s v="FERRULE;CRIMP,1.6MM,CU,NI PLTD"/>
    <n v="100"/>
    <n v="100"/>
    <n v="0"/>
    <s v="UserCommentLink"/>
    <n v="0"/>
    <x v="9"/>
    <s v="Stock at Base (SP12)"/>
    <s v="AB01"/>
    <s v="5300001605"/>
    <n v="30"/>
    <n v="21"/>
    <m/>
    <m/>
    <n v="0"/>
    <m/>
    <m/>
    <m/>
    <m/>
    <m/>
    <n v="0"/>
    <n v="0"/>
    <s v="EA"/>
    <m/>
    <m/>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s v="Delayed"/>
    <s v=""/>
    <s v="On Time"/>
    <d v="1899-12-30T00:00:00"/>
    <s v="SOH"/>
    <s v="00001361654540110546632000100037641"/>
    <e v="#N/A"/>
    <s v="000013616510546632000100037641"/>
    <d v="1899-12-30T00:00:00"/>
    <e v="#N/A"/>
    <n v="0"/>
  </r>
  <r>
    <x v="1"/>
    <x v="0"/>
    <m/>
    <x v="0"/>
    <x v="0"/>
    <d v="2024-01-02T00:00:00"/>
    <d v="2024-04-19T00:00:00"/>
    <d v="2024-05-16T00:00:00"/>
    <d v="2024-04-18T00:00:00"/>
    <d v="2024-04-19T00:00:00"/>
    <s v="CRANE"/>
    <m/>
    <x v="68"/>
    <s v="0050"/>
    <s v="MID Install secondary ret to nav lights (100037641)"/>
    <s v="CRANE,MIDSHIP PS (AB50.05X790001)"/>
    <s v="Install sec retention to nav lights alon (0030)"/>
    <s v="AB50"/>
    <d v="2024-05-31T00:00:00"/>
    <m/>
    <m/>
    <s v="AB01"/>
    <m/>
    <x v="2"/>
    <n v="30"/>
    <s v="10602811"/>
    <s v="TOOL,CRIMP;ALLOY ST,600MM"/>
    <n v="1"/>
    <n v="1"/>
    <n v="0"/>
    <s v="UserCommentLink"/>
    <n v="0"/>
    <x v="9"/>
    <s v="Stock at Base (SP12)"/>
    <s v="AB01"/>
    <s v="5300001605"/>
    <n v="20"/>
    <n v="21"/>
    <m/>
    <m/>
    <n v="0"/>
    <m/>
    <m/>
    <m/>
    <m/>
    <m/>
    <n v="0"/>
    <n v="0"/>
    <s v="EA"/>
    <m/>
    <m/>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s v="Delayed"/>
    <s v=""/>
    <s v="On Time"/>
    <d v="1899-12-30T00:00:00"/>
    <s v="SOH"/>
    <s v="00001361654540110602811000100037641"/>
    <e v="#N/A"/>
    <s v="000013616510602811000100037641"/>
    <d v="1899-12-30T00:00:00"/>
    <e v="#N/A"/>
    <n v="0"/>
  </r>
  <r>
    <x v="1"/>
    <x v="0"/>
    <m/>
    <x v="0"/>
    <x v="0"/>
    <d v="2024-01-02T00:00:00"/>
    <d v="2024-04-19T00:00:00"/>
    <d v="2024-05-16T00:00:00"/>
    <d v="2024-04-18T00:00:00"/>
    <d v="2024-04-19T00:00:00"/>
    <s v="CRANE"/>
    <m/>
    <x v="68"/>
    <s v="0040"/>
    <s v="MID Install secondary ret to nav lights (100037641)"/>
    <s v="CRANE,MIDSHIP PS (AB50.05X790001)"/>
    <s v="Install sec retention to nav lights alon (0030)"/>
    <s v="AB50"/>
    <d v="2024-05-31T00:00:00"/>
    <m/>
    <m/>
    <s v="AB01"/>
    <m/>
    <x v="2"/>
    <n v="30"/>
    <s v="10509009"/>
    <s v="ROPE,WIRE;316SS,7X7,1.6MMX500M,ROLL"/>
    <n v="1"/>
    <n v="1"/>
    <n v="0"/>
    <s v="UserCommentLink"/>
    <n v="0"/>
    <x v="9"/>
    <s v="Stock at Base (SP12)"/>
    <s v="AB01"/>
    <s v="5300001605"/>
    <n v="10"/>
    <n v="21"/>
    <m/>
    <m/>
    <n v="0"/>
    <m/>
    <m/>
    <m/>
    <m/>
    <m/>
    <n v="0"/>
    <n v="0"/>
    <s v="ROL"/>
    <m/>
    <m/>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s v="Delayed"/>
    <s v=""/>
    <s v="On Time"/>
    <d v="1899-12-30T00:00:00"/>
    <s v="SOH"/>
    <s v="00001361654540110509009000100037641"/>
    <e v="#N/A"/>
    <s v="000013616510509009000100037641"/>
    <d v="1899-12-30T00:00:00"/>
    <e v="#N/A"/>
    <n v="0"/>
  </r>
  <r>
    <x v="2"/>
    <x v="0"/>
    <m/>
    <x v="0"/>
    <x v="0"/>
    <d v="2024-01-02T00:00:00"/>
    <d v="2024-03-28T00:00:00"/>
    <d v="2024-03-13T00:00:00"/>
    <d v="2024-03-28T00:00:00"/>
    <d v="2024-03-30T00:00:00"/>
    <s v="MECH"/>
    <m/>
    <x v="69"/>
    <s v="0022"/>
    <s v="CLASS Repl 4SWBT Draft Gauge Vlv (100037795)"/>
    <s v="VALVE,CP850370B,WBT 4 SB,DRAFT GAUGE (AB50.03SP752429)"/>
    <s v="Empty 4S WBT (0010)"/>
    <s v="AB50"/>
    <d v="2024-03-28T00:00:00"/>
    <m/>
    <m/>
    <s v="AB01"/>
    <m/>
    <x v="1"/>
    <n v="5"/>
    <s v="10245447"/>
    <s v="GASKET;CNAF,JIS10K,80MM,1.5MM,FF,C4430"/>
    <n v="2"/>
    <n v="2"/>
    <n v="0"/>
    <s v="OK PDC TO PICK."/>
    <n v="0"/>
    <x v="9"/>
    <s v="Stock at Base (SP12)"/>
    <s v="AB01"/>
    <s v="5300001629"/>
    <n v="20"/>
    <n v="21"/>
    <m/>
    <m/>
    <n v="0"/>
    <m/>
    <m/>
    <m/>
    <m/>
    <m/>
    <n v="0"/>
    <n v="0"/>
    <s v="EA"/>
    <m/>
    <m/>
    <m/>
    <m/>
    <s v="N"/>
    <s v="Execution (07)"/>
    <s v="Ready for Execution (Order) (0065)"/>
    <s v="0000136296"/>
    <n v="2"/>
    <s v="3"/>
    <s v="30"/>
    <s v="30"/>
    <m/>
    <m/>
    <n v="0"/>
    <m/>
    <m/>
    <m/>
    <m/>
    <s v="WorkPackLink"/>
    <m/>
    <m/>
    <n v="0"/>
    <n v="0"/>
    <d v="2026-05-27T00:00:00"/>
    <n v="0"/>
    <n v="0"/>
    <m/>
    <m/>
    <n v="0"/>
    <n v="0"/>
    <m/>
    <n v="4"/>
    <m/>
    <m/>
    <m/>
    <n v="0"/>
    <n v="0"/>
    <n v="0.33333333333333331"/>
    <d v="2024-02-29T00:00:00"/>
    <n v="-13"/>
    <n v="15"/>
    <s v="ON TIME"/>
    <s v=""/>
    <s v="On Time"/>
    <d v="1899-12-30T00:00:00"/>
    <s v="SOH"/>
    <s v="00001362964537910245447000100037795"/>
    <e v="#N/A"/>
    <s v="000013629610245447000100037795"/>
    <d v="1899-12-30T00:00:00"/>
    <e v="#N/A"/>
    <n v="0"/>
  </r>
  <r>
    <x v="2"/>
    <x v="0"/>
    <m/>
    <x v="0"/>
    <x v="0"/>
    <d v="2024-01-02T00:00:00"/>
    <d v="2024-03-28T00:00:00"/>
    <d v="2024-03-13T00:00:00"/>
    <d v="2024-03-28T00:00:00"/>
    <d v="2024-03-30T00:00:00"/>
    <s v="MECH"/>
    <m/>
    <x v="69"/>
    <s v="0010"/>
    <s v="CLASS Repl 4SWBT Draft Gauge Vlv (100037795)"/>
    <s v="VALVE,CP850370B,WBT 4 SB,DRAFT GAUGE (AB50.03SP752429)"/>
    <s v="Empty 4S WBT (0010)"/>
    <s v="AB50"/>
    <d v="2024-03-28T00:00:00"/>
    <m/>
    <m/>
    <s v="AB01"/>
    <m/>
    <x v="1"/>
    <n v="5"/>
    <s v="10439222"/>
    <s v="VALVE,COMPL;SHIPHAM DM991209E"/>
    <n v="1"/>
    <n v="0"/>
    <n v="2"/>
    <s v="OK."/>
    <n v="0"/>
    <x v="11"/>
    <s v="Stock at Base (SP12)"/>
    <s v="AB01"/>
    <s v="5300001629"/>
    <n v="10"/>
    <n v="21"/>
    <m/>
    <m/>
    <n v="0"/>
    <m/>
    <m/>
    <m/>
    <m/>
    <m/>
    <n v="0"/>
    <n v="0"/>
    <s v="EA"/>
    <m/>
    <m/>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s v="ON TIME"/>
    <s v=""/>
    <s v="On Time"/>
    <d v="1899-12-30T00:00:00"/>
    <s v="Need Purchasing"/>
    <s v="00001362964537910439222000100037795"/>
    <e v="#N/A"/>
    <s v="000013629610439222000100037795"/>
    <d v="1899-12-30T00:00:00"/>
    <e v="#N/A"/>
    <n v="0"/>
  </r>
  <r>
    <x v="2"/>
    <x v="0"/>
    <m/>
    <x v="0"/>
    <x v="0"/>
    <d v="2024-01-02T00:00:00"/>
    <d v="2024-03-28T00:00:00"/>
    <d v="2024-03-13T00:00:00"/>
    <d v="2024-03-28T00:00:00"/>
    <d v="2024-03-30T00:00:00"/>
    <s v="MECH"/>
    <m/>
    <x v="69"/>
    <s v="0032"/>
    <s v="CLASS Repl 4SWBT Draft Gauge Vlv (100037795)"/>
    <s v="VALVE,CP850370B,WBT 4 SB,DRAFT GAUGE (AB50.03SP752429)"/>
    <s v="Empty 4S WBT (0010)"/>
    <s v="AB50"/>
    <d v="2024-03-28T00:00:00"/>
    <m/>
    <m/>
    <s v="AB01"/>
    <m/>
    <x v="1"/>
    <n v="5"/>
    <s v="10606651"/>
    <s v="BOLT ASY;HEX,M16X65MM,CAD PLTD,ALLOY ST"/>
    <n v="16"/>
    <n v="16"/>
    <n v="0"/>
    <s v="OK. - PDC."/>
    <n v="0"/>
    <x v="9"/>
    <s v="Stock at Base (SP12)"/>
    <s v="AB01"/>
    <s v="5300001629"/>
    <n v="30"/>
    <n v="21"/>
    <m/>
    <m/>
    <n v="0"/>
    <m/>
    <m/>
    <m/>
    <m/>
    <m/>
    <n v="0"/>
    <n v="0"/>
    <s v="EA"/>
    <m/>
    <m/>
    <m/>
    <m/>
    <s v="N"/>
    <s v="Execution (07)"/>
    <s v="Ready for Execution (Order) (0065)"/>
    <s v="0000136296"/>
    <n v="3"/>
    <s v="3"/>
    <s v="30"/>
    <s v="30"/>
    <m/>
    <m/>
    <n v="0"/>
    <m/>
    <m/>
    <m/>
    <m/>
    <s v="WorkPackLink"/>
    <m/>
    <m/>
    <n v="0"/>
    <n v="0"/>
    <d v="2026-05-27T00:00:00"/>
    <n v="0"/>
    <n v="0"/>
    <m/>
    <m/>
    <n v="0"/>
    <n v="0"/>
    <m/>
    <n v="32"/>
    <m/>
    <m/>
    <m/>
    <n v="0"/>
    <n v="0"/>
    <n v="0.33333333333333331"/>
    <d v="2024-02-29T00:00:00"/>
    <n v="-13"/>
    <n v="15"/>
    <s v="ON TIME"/>
    <s v=""/>
    <s v="On Time"/>
    <d v="1899-12-30T00:00:00"/>
    <s v="SOH"/>
    <s v="00001362964537910606651000100037795"/>
    <e v="#N/A"/>
    <s v="000013629610606651000100037795"/>
    <d v="1899-12-30T00:00:00"/>
    <e v="#N/A"/>
    <n v="0"/>
  </r>
  <r>
    <x v="0"/>
    <x v="0"/>
    <m/>
    <x v="0"/>
    <x v="0"/>
    <d v="2024-01-02T00:00:00"/>
    <d v="2024-05-11T00:00:00"/>
    <d v="2024-04-26T00:00:00"/>
    <d v="2024-05-09T00:00:00"/>
    <d v="2024-05-12T00:00:00"/>
    <s v="PAINT"/>
    <m/>
    <x v="70"/>
    <s v="0020"/>
    <s v="CT2 - CLASS - Coating 2SCOT AN006 Pittng (100037796)"/>
    <s v="TANK,CRUDE OIL STORAGE,NO 2 STBD (AB50.COT2-SB)"/>
    <s v="Apply Belzona + Coatings (0040)"/>
    <s v="AB50"/>
    <d v="2024-05-11T00:00:00"/>
    <m/>
    <m/>
    <s v="AB01"/>
    <m/>
    <x v="1"/>
    <n v="5"/>
    <s v="10493611"/>
    <s v="COMPOUND,REPAIR;BELZONA 1111 SUPER MTL"/>
    <n v="2"/>
    <n v="57"/>
    <n v="34"/>
    <s v="OK. - PDC."/>
    <n v="0"/>
    <x v="8"/>
    <s v="Stock at Base (SP12)"/>
    <s v="AB01"/>
    <s v="5300007411"/>
    <n v="10"/>
    <n v="21"/>
    <m/>
    <m/>
    <n v="0"/>
    <m/>
    <m/>
    <m/>
    <m/>
    <m/>
    <n v="0"/>
    <n v="0"/>
    <s v="KG"/>
    <m/>
    <m/>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s v="ON TIME"/>
    <s v=""/>
    <s v="On Time"/>
    <d v="1899-12-30T00:00:00"/>
    <s v="SOH"/>
    <s v="00001362974542310493611000100037796"/>
    <e v="#N/A"/>
    <s v="000013629710493611000100037796"/>
    <d v="1899-12-30T00:00:00"/>
    <e v="#N/A"/>
    <n v="0"/>
  </r>
  <r>
    <x v="1"/>
    <x v="7"/>
    <m/>
    <x v="0"/>
    <x v="0"/>
    <d v="2024-01-02T00:00:00"/>
    <d v="2024-04-21T00:00:00"/>
    <d v="2024-01-11T00:00:00"/>
    <d v="2024-04-21T00:00:00"/>
    <d v="2024-04-22T00:00:00"/>
    <s v="REFURB"/>
    <m/>
    <x v="71"/>
    <s v="0070"/>
    <s v="OR - HSE10 Install Shelves T1054 (100037863)"/>
    <s v="PKG EQ,PRODUCTION STORE (AB50.05A800021)"/>
    <s v="install fabricated shelves (0020)"/>
    <s v="AB50"/>
    <d v="2024-04-21T00:00:00"/>
    <m/>
    <m/>
    <s v="AB01"/>
    <m/>
    <x v="2"/>
    <n v="30"/>
    <s v="10571577"/>
    <s v="COMPOUND,HARD;BELZONA 1121SUPER XL-M,3KG"/>
    <n v="1"/>
    <n v="0"/>
    <n v="1"/>
    <s v="OK - PDC."/>
    <n v="0"/>
    <x v="11"/>
    <s v="Stock at Base (SP12)"/>
    <s v="AB01"/>
    <s v="5300001647"/>
    <n v="70"/>
    <n v="21"/>
    <m/>
    <m/>
    <n v="0"/>
    <m/>
    <m/>
    <m/>
    <m/>
    <m/>
    <n v="0"/>
    <n v="0"/>
    <s v="EA"/>
    <m/>
    <m/>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s v="ON TIME"/>
    <s v=""/>
    <s v="On Time"/>
    <d v="1899-12-30T00:00:00"/>
    <s v="Need Purchasing"/>
    <s v="00001363444540310571577000100037863"/>
    <e v="#N/A"/>
    <s v="000013634410571577000100037863"/>
    <d v="1899-12-30T00:00:00"/>
    <e v="#N/A"/>
    <n v="0"/>
  </r>
  <r>
    <x v="1"/>
    <x v="0"/>
    <m/>
    <x v="0"/>
    <x v="0"/>
    <d v="2024-01-02T00:00:00"/>
    <d v="2024-04-21T00:00:00"/>
    <d v="2024-04-03T00:00:00"/>
    <d v="2024-04-21T00:00:00"/>
    <d v="2024-04-22T00:00:00"/>
    <s v="REFURB"/>
    <m/>
    <x v="71"/>
    <s v="0030"/>
    <s v="OR - HSE10 Install Shelves T1054 (100037863)"/>
    <s v="PKG EQ,PRODUCTION STORE (AB50.05A800021)"/>
    <s v="install fabricated shelves (0020)"/>
    <s v="AB50"/>
    <d v="2024-04-21T00:00:00"/>
    <m/>
    <m/>
    <s v="AB01"/>
    <m/>
    <x v="2"/>
    <n v="30"/>
    <s v="10586379"/>
    <s v="BOLT ASY,HEX;M16X50MM,GDE 8.8,HDG,N+2W"/>
    <n v="24"/>
    <n v="4"/>
    <n v="0"/>
    <s v="OK - PDC."/>
    <n v="0"/>
    <x v="8"/>
    <s v="Stock at Base (SP12)"/>
    <s v="AB01"/>
    <s v="5300001647"/>
    <n v="30"/>
    <n v="21"/>
    <m/>
    <m/>
    <n v="0"/>
    <m/>
    <m/>
    <m/>
    <m/>
    <m/>
    <n v="0"/>
    <n v="0"/>
    <s v="EA"/>
    <m/>
    <m/>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s v="ON TIME"/>
    <s v=""/>
    <s v="On Time"/>
    <d v="1899-12-30T00:00:00"/>
    <s v="Need Purchasing"/>
    <s v="00001363444540310586379000100037863"/>
    <e v="#N/A"/>
    <s v="000013634410586379000100037863"/>
    <d v="1899-12-30T00:00:00"/>
    <e v="#N/A"/>
    <n v="0"/>
  </r>
  <r>
    <x v="1"/>
    <x v="0"/>
    <m/>
    <x v="0"/>
    <x v="0"/>
    <d v="2024-01-02T00:00:00"/>
    <d v="2024-04-21T00:00:00"/>
    <d v="2024-04-03T00:00:00"/>
    <d v="2024-04-21T00:00:00"/>
    <d v="2024-04-22T00:00:00"/>
    <s v="REFURB"/>
    <m/>
    <x v="71"/>
    <s v="0060"/>
    <s v="OR - HSE10 Install Shelves T1054 (100037863)"/>
    <s v="PKG EQ,PRODUCTION STORE (AB50.05A800021)"/>
    <s v="install fabricated shelves (0020)"/>
    <s v="AB50"/>
    <d v="2024-04-21T00:00:00"/>
    <m/>
    <m/>
    <s v="AB01"/>
    <m/>
    <x v="2"/>
    <n v="30"/>
    <s v="10543313"/>
    <s v="WASHER,FLAT;M10,CS,HDG"/>
    <n v="4"/>
    <n v="4"/>
    <n v="0"/>
    <s v="OK - PDC."/>
    <n v="0"/>
    <x v="10"/>
    <s v="Stock at Base (SP12)"/>
    <s v="AB01"/>
    <s v="5300001647"/>
    <n v="60"/>
    <n v="21"/>
    <m/>
    <m/>
    <n v="0"/>
    <m/>
    <m/>
    <m/>
    <m/>
    <m/>
    <n v="0"/>
    <n v="0"/>
    <s v="EA"/>
    <m/>
    <m/>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s v="ON TIME"/>
    <s v=""/>
    <s v="On Time"/>
    <d v="1899-12-30T00:00:00"/>
    <s v="SOH"/>
    <s v="00001363444540310543313000100037863"/>
    <e v="#N/A"/>
    <s v="000013634410543313000100037863"/>
    <d v="1899-12-30T00:00:00"/>
    <e v="#N/A"/>
    <n v="0"/>
  </r>
  <r>
    <x v="1"/>
    <x v="0"/>
    <m/>
    <x v="0"/>
    <x v="0"/>
    <d v="2024-01-02T00:00:00"/>
    <d v="2024-04-21T00:00:00"/>
    <d v="2024-04-03T00:00:00"/>
    <d v="2024-04-21T00:00:00"/>
    <d v="2024-04-22T00:00:00"/>
    <s v="REFURB"/>
    <m/>
    <x v="71"/>
    <s v="0040"/>
    <s v="OR - HSE10 Install Shelves T1054 (100037863)"/>
    <s v="PKG EQ,PRODUCTION STORE (AB50.05A800021)"/>
    <s v="install fabricated shelves (0020)"/>
    <s v="AB50"/>
    <d v="2024-04-21T00:00:00"/>
    <m/>
    <m/>
    <s v="AB01"/>
    <m/>
    <x v="2"/>
    <n v="30"/>
    <s v="10586385"/>
    <s v="BOLT ASY,HEX;M16X80MM,GDE 8.8,HDG,N+2W"/>
    <n v="2"/>
    <n v="0"/>
    <n v="0"/>
    <s v="OK - PDC."/>
    <n v="0"/>
    <x v="2"/>
    <s v="Stock at Base (SP12)"/>
    <s v="AB01"/>
    <s v="5300001647"/>
    <n v="40"/>
    <n v="21"/>
    <m/>
    <m/>
    <n v="0"/>
    <m/>
    <m/>
    <m/>
    <m/>
    <m/>
    <n v="0"/>
    <n v="0"/>
    <s v="EA"/>
    <m/>
    <m/>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s v="ON TIME"/>
    <s v=""/>
    <s v="On Time"/>
    <d v="1899-12-30T00:00:00"/>
    <s v="Need Purchasing"/>
    <s v="00001363444540310586385000100037863"/>
    <e v="#N/A"/>
    <s v="000013634410586385000100037863"/>
    <d v="1899-12-30T00:00:00"/>
    <e v="#N/A"/>
    <n v="0"/>
  </r>
  <r>
    <x v="1"/>
    <x v="0"/>
    <m/>
    <x v="0"/>
    <x v="0"/>
    <d v="2024-01-02T00:00:00"/>
    <d v="2024-04-21T00:00:00"/>
    <d v="2024-04-03T00:00:00"/>
    <d v="2024-04-21T00:00:00"/>
    <d v="2024-04-22T00:00:00"/>
    <s v="REFURB"/>
    <m/>
    <x v="71"/>
    <s v="0010"/>
    <s v="OR - HSE10 Install Shelves T1054 (100037863)"/>
    <s v="PKG EQ,PRODUCTION STORE (AB50.05A800021)"/>
    <s v="install fabricated shelves (0020)"/>
    <s v="AB50"/>
    <d v="2024-04-21T00:00:00"/>
    <m/>
    <m/>
    <s v="AB01"/>
    <m/>
    <x v="2"/>
    <n v="30"/>
    <s v="10616704"/>
    <s v="DWG ITEM 1 - Shelf Frame"/>
    <n v="1"/>
    <n v="1"/>
    <n v="0"/>
    <s v="OK - PDC."/>
    <n v="0"/>
    <x v="10"/>
    <s v="Stock at Base (SP12)"/>
    <s v="AB01"/>
    <s v="5300001647"/>
    <n v="10"/>
    <n v="21"/>
    <m/>
    <m/>
    <n v="0"/>
    <m/>
    <m/>
    <m/>
    <m/>
    <m/>
    <n v="0"/>
    <n v="0"/>
    <s v="EA"/>
    <m/>
    <m/>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s v="ON TIME"/>
    <s v=""/>
    <s v="On Time"/>
    <d v="1899-12-30T00:00:00"/>
    <s v="SOH"/>
    <s v="00001363444540310616704000100037863"/>
    <e v="#N/A"/>
    <s v="000013634410616704000100037863"/>
    <d v="1899-12-30T00:00:00"/>
    <e v="#N/A"/>
    <n v="0"/>
  </r>
  <r>
    <x v="1"/>
    <x v="0"/>
    <m/>
    <x v="0"/>
    <x v="0"/>
    <d v="2024-01-02T00:00:00"/>
    <d v="2024-04-21T00:00:00"/>
    <d v="2024-04-03T00:00:00"/>
    <d v="2024-04-21T00:00:00"/>
    <d v="2024-04-22T00:00:00"/>
    <s v="REFURB"/>
    <m/>
    <x v="71"/>
    <s v="0020"/>
    <s v="OR - HSE10 Install Shelves T1054 (100037863)"/>
    <s v="PKG EQ,PRODUCTION STORE (AB50.05A800021)"/>
    <s v="install fabricated shelves (0020)"/>
    <s v="AB50"/>
    <d v="2024-04-21T00:00:00"/>
    <m/>
    <m/>
    <s v="AB01"/>
    <m/>
    <x v="2"/>
    <n v="30"/>
    <s v="10616705"/>
    <s v="DWG ITEM 2 - Mesh Shelf"/>
    <n v="3"/>
    <n v="3"/>
    <n v="0"/>
    <s v="OK - PDC."/>
    <n v="0"/>
    <x v="10"/>
    <s v="Stock at Base (SP12)"/>
    <s v="AB01"/>
    <s v="5300001647"/>
    <n v="20"/>
    <n v="21"/>
    <m/>
    <m/>
    <n v="0"/>
    <m/>
    <m/>
    <m/>
    <m/>
    <m/>
    <n v="0"/>
    <n v="0"/>
    <s v="EA"/>
    <m/>
    <m/>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s v="ON TIME"/>
    <s v=""/>
    <s v="On Time"/>
    <d v="1899-12-30T00:00:00"/>
    <s v="SOH"/>
    <s v="00001363444540310616705000100037863"/>
    <e v="#N/A"/>
    <s v="000013634410616705000100037863"/>
    <d v="1899-12-30T00:00:00"/>
    <e v="#N/A"/>
    <n v="0"/>
  </r>
  <r>
    <x v="1"/>
    <x v="0"/>
    <m/>
    <x v="0"/>
    <x v="0"/>
    <d v="2024-01-02T00:00:00"/>
    <d v="2024-04-21T00:00:00"/>
    <d v="2024-04-03T00:00:00"/>
    <d v="2024-04-21T00:00:00"/>
    <d v="2024-04-22T00:00:00"/>
    <s v="REFURB"/>
    <m/>
    <x v="71"/>
    <s v="0050"/>
    <s v="OR - HSE10 Install Shelves T1054 (100037863)"/>
    <s v="PKG EQ,PRODUCTION STORE (AB50.05A800021)"/>
    <s v="install fabricated shelves (0020)"/>
    <s v="AB50"/>
    <d v="2024-04-21T00:00:00"/>
    <m/>
    <m/>
    <s v="AB01"/>
    <m/>
    <x v="2"/>
    <n v="30"/>
    <s v="10616675"/>
    <s v="65RB 40mm LG Spacer, AS3679-300"/>
    <n v="2"/>
    <n v="2"/>
    <n v="0"/>
    <s v="OK - PDC."/>
    <n v="0"/>
    <x v="10"/>
    <s v="Stock at Base (SP12)"/>
    <s v="AB01"/>
    <s v="5300001647"/>
    <n v="50"/>
    <n v="21"/>
    <m/>
    <m/>
    <n v="0"/>
    <m/>
    <m/>
    <m/>
    <m/>
    <m/>
    <n v="0"/>
    <n v="0"/>
    <s v="EA"/>
    <m/>
    <m/>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s v="ON TIME"/>
    <s v=""/>
    <s v="On Time"/>
    <d v="1899-12-30T00:00:00"/>
    <s v="SOH"/>
    <s v="00001363444540310616675000100037863"/>
    <e v="#N/A"/>
    <s v="000013634410616675000100037863"/>
    <d v="1899-12-30T00:00:00"/>
    <e v="#N/A"/>
    <n v="0"/>
  </r>
  <r>
    <x v="1"/>
    <x v="0"/>
    <m/>
    <x v="0"/>
    <x v="0"/>
    <d v="2024-01-02T00:00:00"/>
    <d v="2024-04-25T00:00:00"/>
    <d v="2024-04-04T00:00:00"/>
    <d v="2024-04-25T00:00:00"/>
    <d v="2024-04-26T00:00:00"/>
    <s v="REFURB"/>
    <m/>
    <x v="72"/>
    <s v="0022"/>
    <s v="MOD7 - HSE10 Install Bump Protect T1024 (100037864)"/>
    <s v="VE,GLYCOL CONTACTOR (AB50.05V130002)"/>
    <s v="Install bump protection Mod7 (0020)"/>
    <s v="AB50"/>
    <d v="2024-04-25T00:00:00"/>
    <m/>
    <m/>
    <s v="AB01"/>
    <m/>
    <x v="2"/>
    <n v="30"/>
    <s v="10615685"/>
    <s v="SHIMPACK"/>
    <n v="1"/>
    <n v="1"/>
    <n v="0"/>
    <s v="OK. - PDC."/>
    <n v="0"/>
    <x v="10"/>
    <s v="Stock at Base (SP12)"/>
    <s v="AB01"/>
    <s v="5300001648"/>
    <n v="30"/>
    <n v="21"/>
    <m/>
    <m/>
    <n v="0"/>
    <m/>
    <m/>
    <m/>
    <m/>
    <m/>
    <n v="0"/>
    <n v="0"/>
    <s v="EA"/>
    <m/>
    <m/>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s v="ON TIME"/>
    <s v=""/>
    <s v="On Time"/>
    <d v="1899-12-30T00:00:00"/>
    <s v="SOH"/>
    <s v="00001363454540710615685000100037864"/>
    <e v="#N/A"/>
    <s v="000013634510615685000100037864"/>
    <d v="1899-12-30T00:00:00"/>
    <e v="#N/A"/>
    <n v="0"/>
  </r>
  <r>
    <x v="1"/>
    <x v="0"/>
    <m/>
    <x v="0"/>
    <x v="0"/>
    <d v="2024-01-02T00:00:00"/>
    <d v="2024-04-25T00:00:00"/>
    <d v="2024-04-04T00:00:00"/>
    <d v="2024-04-25T00:00:00"/>
    <d v="2024-04-26T00:00:00"/>
    <s v="REFURB"/>
    <m/>
    <x v="72"/>
    <s v="0012"/>
    <s v="MOD7 - HSE10 Install Bump Protect T1024 (100037864)"/>
    <s v="VE,GLYCOL CONTACTOR (AB50.05V130002)"/>
    <s v="Install bump protection Mod7 (0020)"/>
    <s v="AB50"/>
    <d v="2024-04-25T00:00:00"/>
    <m/>
    <m/>
    <s v="AB01"/>
    <m/>
    <x v="2"/>
    <n v="30"/>
    <s v="10615684"/>
    <s v="Bump Protection Barrier"/>
    <n v="1"/>
    <n v="1"/>
    <n v="0"/>
    <s v="OK. - PDC."/>
    <n v="0"/>
    <x v="10"/>
    <s v="Stock at Base (SP12)"/>
    <s v="AB01"/>
    <s v="5300001648"/>
    <n v="20"/>
    <n v="21"/>
    <m/>
    <m/>
    <n v="0"/>
    <m/>
    <m/>
    <m/>
    <m/>
    <m/>
    <n v="0"/>
    <n v="0"/>
    <s v="EA"/>
    <m/>
    <m/>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s v="ON TIME"/>
    <s v=""/>
    <s v="On Time"/>
    <d v="1899-12-30T00:00:00"/>
    <s v="SOH"/>
    <s v="00001363454540710615684000100037864"/>
    <e v="#N/A"/>
    <s v="000013634510615684000100037864"/>
    <d v="1899-12-30T00:00:00"/>
    <e v="#N/A"/>
    <n v="0"/>
  </r>
  <r>
    <x v="1"/>
    <x v="0"/>
    <m/>
    <x v="0"/>
    <x v="0"/>
    <d v="2024-01-02T00:00:00"/>
    <d v="2024-04-25T00:00:00"/>
    <d v="2024-04-04T00:00:00"/>
    <d v="2024-04-25T00:00:00"/>
    <d v="2024-04-26T00:00:00"/>
    <s v="REFURB"/>
    <m/>
    <x v="72"/>
    <s v="0050"/>
    <s v="MOD7 - HSE10 Install Bump Protect T1024 (100037864)"/>
    <s v="VE,GLYCOL CONTACTOR (AB50.05V130002)"/>
    <s v="Install bump protection Mod7 (0020)"/>
    <s v="AB50"/>
    <d v="2024-04-25T00:00:00"/>
    <m/>
    <m/>
    <s v="AB01"/>
    <m/>
    <x v="2"/>
    <n v="30"/>
    <s v="10586383"/>
    <s v="BOLT ASY,HEX;M16X70MM,GDE 8.8,HDG,N+2W"/>
    <n v="2"/>
    <n v="0"/>
    <n v="0"/>
    <s v="OK - PDC."/>
    <n v="0"/>
    <x v="2"/>
    <s v="Stock at Base (SP12)"/>
    <s v="AB01"/>
    <s v="5300001648"/>
    <n v="10"/>
    <n v="21"/>
    <m/>
    <m/>
    <n v="0"/>
    <m/>
    <m/>
    <m/>
    <m/>
    <m/>
    <n v="0"/>
    <n v="0"/>
    <s v="EA"/>
    <m/>
    <m/>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s v="ON TIME"/>
    <s v=""/>
    <s v="On Time"/>
    <d v="1899-12-30T00:00:00"/>
    <s v="Need Purchasing"/>
    <s v="00001363454540710586383000100037864"/>
    <e v="#N/A"/>
    <s v="000013634510586383000100037864"/>
    <d v="1899-12-30T00:00:00"/>
    <e v="#N/A"/>
    <n v="0"/>
  </r>
  <r>
    <x v="1"/>
    <x v="0"/>
    <m/>
    <x v="0"/>
    <x v="0"/>
    <d v="2024-01-02T00:00:00"/>
    <d v="2024-05-02T00:00:00"/>
    <d v="2024-04-03T00:00:00"/>
    <d v="2024-05-02T00:00:00"/>
    <d v="2024-05-03T00:00:00"/>
    <s v="REFURB"/>
    <m/>
    <x v="73"/>
    <s v="0022"/>
    <s v="D/W - HSE10 Install Handrail Supp T1011 (100037865)"/>
    <s v="STRUC,TOPSIDES DIRTY WORKSHOP (AB50.05A800010)"/>
    <s v="Install handrail clamps (0010)"/>
    <s v="AB50"/>
    <d v="2024-05-02T00:00:00"/>
    <m/>
    <m/>
    <s v="AB01"/>
    <m/>
    <x v="2"/>
    <n v="30"/>
    <s v="10615687"/>
    <s v="A45-8 Kee Klamp Split Crossover HDG CS"/>
    <n v="8"/>
    <n v="0"/>
    <n v="0"/>
    <s v="OK - PDC."/>
    <n v="0"/>
    <x v="2"/>
    <s v="Stock at Base (SP12)"/>
    <s v="AB01"/>
    <s v="5300001649"/>
    <n v="20"/>
    <n v="21"/>
    <m/>
    <m/>
    <n v="0"/>
    <m/>
    <m/>
    <m/>
    <m/>
    <m/>
    <n v="0"/>
    <n v="0"/>
    <s v="EA"/>
    <m/>
    <m/>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s v="ON TIME"/>
    <s v=""/>
    <s v="On Time"/>
    <d v="1899-12-30T00:00:00"/>
    <s v="Need Purchasing"/>
    <s v="00001363464541410615687000100037865"/>
    <e v="#N/A"/>
    <s v="000013634610615687000100037865"/>
    <d v="1899-12-30T00:00:00"/>
    <e v="#N/A"/>
    <n v="0"/>
  </r>
  <r>
    <x v="1"/>
    <x v="0"/>
    <m/>
    <x v="0"/>
    <x v="0"/>
    <d v="2024-01-02T00:00:00"/>
    <d v="2024-05-02T00:00:00"/>
    <d v="2024-04-03T00:00:00"/>
    <d v="2024-05-02T00:00:00"/>
    <d v="2024-05-03T00:00:00"/>
    <s v="REFURB"/>
    <m/>
    <x v="73"/>
    <s v="0012"/>
    <s v="D/W - HSE10 Install Handrail Supp T1011 (100037865)"/>
    <s v="STRUC,TOPSIDES DIRTY WORKSHOP (AB50.05A800010)"/>
    <s v="Install handrail clamps (0010)"/>
    <s v="AB50"/>
    <d v="2024-05-02T00:00:00"/>
    <m/>
    <m/>
    <s v="AB01"/>
    <m/>
    <x v="2"/>
    <n v="30"/>
    <s v="10615686"/>
    <s v="DN40XS A106B 278mm with Ø48x6PL caps"/>
    <n v="4"/>
    <n v="0"/>
    <n v="0"/>
    <s v="OK - PDC."/>
    <n v="0"/>
    <x v="2"/>
    <s v="Stock at Base (SP12)"/>
    <s v="AB01"/>
    <s v="5300001649"/>
    <n v="10"/>
    <n v="21"/>
    <m/>
    <m/>
    <n v="0"/>
    <m/>
    <m/>
    <m/>
    <m/>
    <m/>
    <n v="0"/>
    <n v="0"/>
    <s v="EA"/>
    <m/>
    <m/>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s v="ON TIME"/>
    <s v=""/>
    <s v="On Time"/>
    <d v="1899-12-30T00:00:00"/>
    <s v="Need Purchasing"/>
    <s v="00001363464541410615686000100037865"/>
    <e v="#N/A"/>
    <s v="000013634610615686000100037865"/>
    <d v="1899-12-30T00:00:00"/>
    <e v="#N/A"/>
    <n v="0"/>
  </r>
  <r>
    <x v="1"/>
    <x v="0"/>
    <m/>
    <x v="0"/>
    <x v="0"/>
    <d v="2024-01-02T00:00:00"/>
    <d v="2024-05-04T00:00:00"/>
    <d v="2024-04-04T00:00:00"/>
    <d v="2024-05-04T00:00:00"/>
    <d v="2024-05-05T00:00:00"/>
    <s v="REFURB"/>
    <m/>
    <x v="74"/>
    <s v="0082"/>
    <s v="MIDSHIP LAYDOWN -HSE10 Install Gate TEGR (100037866)"/>
    <s v="PUMP,GLYCOL (AB50.05P130010)"/>
    <s v="Fab/Install new Kee-klamp gate support (0010)"/>
    <s v="AB50"/>
    <d v="2024-05-04T00:00:00"/>
    <m/>
    <m/>
    <s v="AB01"/>
    <m/>
    <x v="2"/>
    <n v="30"/>
    <s v="10442952"/>
    <s v="SCREW,SET;HEX HD,M12 X 50MM,SS316L A4/80"/>
    <n v="6"/>
    <n v="0"/>
    <n v="0"/>
    <s v="OK - PDC."/>
    <n v="0"/>
    <x v="2"/>
    <s v="Stock at Base (SP12)"/>
    <s v="AB01"/>
    <s v="5300001650"/>
    <n v="60"/>
    <n v="21"/>
    <m/>
    <m/>
    <n v="0"/>
    <m/>
    <m/>
    <m/>
    <m/>
    <m/>
    <n v="0"/>
    <n v="0"/>
    <s v="EA"/>
    <m/>
    <m/>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s v="ON TIME"/>
    <s v=""/>
    <s v="On Time"/>
    <d v="1899-12-30T00:00:00"/>
    <s v="Need Purchasing"/>
    <s v="00001363474541610442952000100037866"/>
    <e v="#N/A"/>
    <s v="000013634710442952000100037866"/>
    <d v="1899-12-30T00:00:00"/>
    <e v="#N/A"/>
    <n v="0"/>
  </r>
  <r>
    <x v="1"/>
    <x v="0"/>
    <m/>
    <x v="0"/>
    <x v="0"/>
    <d v="2024-01-02T00:00:00"/>
    <d v="2024-05-04T00:00:00"/>
    <d v="2024-04-04T00:00:00"/>
    <d v="2024-05-04T00:00:00"/>
    <d v="2024-05-05T00:00:00"/>
    <s v="REFURB"/>
    <m/>
    <x v="74"/>
    <s v="0160"/>
    <s v="MIDSHIP LAYDOWN -HSE10 Install Gate TEGR (100037866)"/>
    <s v="PUMP,GLYCOL (AB50.05P130010)"/>
    <s v="Fab/Install new Kee-klamp gate support (0010)"/>
    <s v="AB50"/>
    <d v="2024-05-04T00:00:00"/>
    <m/>
    <m/>
    <s v="AB01"/>
    <m/>
    <x v="2"/>
    <n v="30"/>
    <s v="10418742"/>
    <s v="PLUG;HANDRAIL,44X37X25MM,RBR"/>
    <n v="4"/>
    <n v="4"/>
    <n v="0"/>
    <s v="ISSUE - Procurement -  Invntory."/>
    <n v="0"/>
    <x v="10"/>
    <s v="Stock at Base (SP12)"/>
    <s v="AB01"/>
    <s v="5300001650"/>
    <n v="30"/>
    <n v="21"/>
    <m/>
    <m/>
    <n v="0"/>
    <m/>
    <m/>
    <m/>
    <m/>
    <m/>
    <n v="0"/>
    <n v="0"/>
    <s v="EA"/>
    <m/>
    <m/>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s v="ON TIME"/>
    <s v=""/>
    <s v="On Time"/>
    <d v="1899-12-30T00:00:00"/>
    <s v="SOH"/>
    <s v="00001363474541610418742000100037866"/>
    <e v="#N/A"/>
    <s v="000013634710418742000100037866"/>
    <d v="1899-12-30T00:00:00"/>
    <e v="#N/A"/>
    <n v="0"/>
  </r>
  <r>
    <x v="1"/>
    <x v="0"/>
    <m/>
    <x v="0"/>
    <x v="0"/>
    <d v="2024-01-02T00:00:00"/>
    <d v="2024-05-04T00:00:00"/>
    <d v="2024-04-04T00:00:00"/>
    <d v="2024-05-04T00:00:00"/>
    <d v="2024-05-05T00:00:00"/>
    <s v="REFURB"/>
    <m/>
    <x v="74"/>
    <s v="0092"/>
    <s v="MIDSHIP LAYDOWN -HSE10 Install Gate TEGR (100037866)"/>
    <s v="PUMP,GLYCOL (AB50.05P130010)"/>
    <s v="Fab/Install new Kee-klamp gate support (0010)"/>
    <s v="AB50"/>
    <d v="2024-05-04T00:00:00"/>
    <m/>
    <m/>
    <s v="AB01"/>
    <m/>
    <x v="2"/>
    <n v="30"/>
    <s v="10204779"/>
    <s v="NUT,HEX,M12,ISO MTR,NYLOC,SS316"/>
    <n v="1"/>
    <n v="0"/>
    <n v="0"/>
    <s v="OK - PDC."/>
    <n v="0"/>
    <x v="2"/>
    <s v="Stock at Base (SP12)"/>
    <s v="AB01"/>
    <s v="5300001650"/>
    <n v="50"/>
    <n v="21"/>
    <m/>
    <m/>
    <n v="0"/>
    <m/>
    <m/>
    <m/>
    <m/>
    <m/>
    <n v="0"/>
    <n v="0"/>
    <s v="BOX"/>
    <m/>
    <m/>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s v="ON TIME"/>
    <s v=""/>
    <s v="On Time"/>
    <d v="1899-12-30T00:00:00"/>
    <s v="Need Purchasing"/>
    <s v="00001363474541610204779000100037866"/>
    <e v="#N/A"/>
    <s v="000013634710204779000100037866"/>
    <d v="1899-12-30T00:00:00"/>
    <e v="#N/A"/>
    <n v="0"/>
  </r>
  <r>
    <x v="1"/>
    <x v="0"/>
    <m/>
    <x v="0"/>
    <x v="0"/>
    <d v="2024-01-02T00:00:00"/>
    <d v="2024-05-04T00:00:00"/>
    <d v="2024-04-04T00:00:00"/>
    <d v="2024-05-04T00:00:00"/>
    <d v="2024-05-05T00:00:00"/>
    <s v="REFURB"/>
    <m/>
    <x v="74"/>
    <s v="0110"/>
    <s v="MIDSHIP LAYDOWN -HSE10 Install Gate TEGR (100037866)"/>
    <s v="PUMP,GLYCOL (AB50.05P130010)"/>
    <s v="Fab/Install new Kee-klamp gate support (0010)"/>
    <s v="AB50"/>
    <d v="2024-05-04T00:00:00"/>
    <m/>
    <m/>
    <s v="AB01"/>
    <m/>
    <x v="2"/>
    <n v="30"/>
    <s v="10418677"/>
    <s v="ELBOW;HANDRAIL,90 DEG,KEE 158"/>
    <n v="4"/>
    <n v="0"/>
    <n v="0"/>
    <s v="OK - PDC."/>
    <n v="0"/>
    <x v="2"/>
    <s v="Stock at Base (SP12)"/>
    <s v="AB01"/>
    <s v="5300001650"/>
    <n v="10"/>
    <n v="21"/>
    <m/>
    <m/>
    <n v="0"/>
    <m/>
    <m/>
    <m/>
    <m/>
    <m/>
    <n v="0"/>
    <n v="0"/>
    <s v="EA"/>
    <m/>
    <m/>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s v="ON TIME"/>
    <s v=""/>
    <s v="On Time"/>
    <d v="1899-12-30T00:00:00"/>
    <s v="Need Purchasing"/>
    <s v="00001363474541610418677000100037866"/>
    <e v="#N/A"/>
    <s v="000013634710418677000100037866"/>
    <d v="1899-12-30T00:00:00"/>
    <e v="#N/A"/>
    <n v="0"/>
  </r>
  <r>
    <x v="1"/>
    <x v="0"/>
    <m/>
    <x v="0"/>
    <x v="0"/>
    <d v="2024-01-02T00:00:00"/>
    <d v="2024-05-04T00:00:00"/>
    <d v="2024-04-04T00:00:00"/>
    <d v="2024-05-04T00:00:00"/>
    <d v="2024-05-05T00:00:00"/>
    <s v="REFURB"/>
    <m/>
    <x v="74"/>
    <s v="0072"/>
    <s v="MIDSHIP LAYDOWN -HSE10 Install Gate TEGR (100037866)"/>
    <s v="PUMP,GLYCOL (AB50.05P130010)"/>
    <s v="Fab/Install new Kee-klamp gate support (0010)"/>
    <s v="AB50"/>
    <d v="2024-05-04T00:00:00"/>
    <m/>
    <m/>
    <s v="AB01"/>
    <m/>
    <x v="2"/>
    <n v="30"/>
    <s v="10418735"/>
    <s v="SCREW,CAP;PL,KEE 1008"/>
    <n v="20"/>
    <n v="0"/>
    <n v="0"/>
    <s v="OK - PDC."/>
    <n v="0"/>
    <x v="2"/>
    <s v="Stock at Base (SP12)"/>
    <s v="AB01"/>
    <s v="5300001650"/>
    <n v="40"/>
    <n v="21"/>
    <m/>
    <m/>
    <n v="0"/>
    <m/>
    <m/>
    <m/>
    <m/>
    <m/>
    <n v="0"/>
    <n v="0"/>
    <s v="EA"/>
    <m/>
    <m/>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s v="ON TIME"/>
    <s v=""/>
    <s v="On Time"/>
    <d v="1899-12-30T00:00:00"/>
    <s v="Need Purchasing"/>
    <s v="00001363474541610418735000100037866"/>
    <e v="#N/A"/>
    <s v="000013634710418735000100037866"/>
    <d v="1899-12-30T00:00:00"/>
    <e v="#N/A"/>
    <n v="0"/>
  </r>
  <r>
    <x v="1"/>
    <x v="0"/>
    <m/>
    <x v="0"/>
    <x v="0"/>
    <d v="2024-01-02T00:00:00"/>
    <d v="2024-05-04T00:00:00"/>
    <d v="2024-04-04T00:00:00"/>
    <d v="2024-05-04T00:00:00"/>
    <d v="2024-05-05T00:00:00"/>
    <s v="REFURB"/>
    <m/>
    <x v="74"/>
    <s v="0102"/>
    <s v="MIDSHIP LAYDOWN -HSE10 Install Gate TEGR (100037866)"/>
    <s v="PUMP,GLYCOL (AB50.05P130010)"/>
    <s v="Fab/Install new Kee-klamp gate support (0010)"/>
    <s v="AB50"/>
    <d v="2024-05-04T00:00:00"/>
    <m/>
    <m/>
    <s v="AB01"/>
    <m/>
    <x v="2"/>
    <n v="30"/>
    <s v="10059423"/>
    <s v="WASHER,FLAT;RND,12 X 37 X 3MM,SS316"/>
    <n v="20"/>
    <n v="0"/>
    <n v="0"/>
    <s v="OK - PDC."/>
    <n v="0"/>
    <x v="2"/>
    <s v="Stock at Base (SP12)"/>
    <s v="AB01"/>
    <s v="5300001650"/>
    <n v="70"/>
    <n v="21"/>
    <m/>
    <m/>
    <n v="0"/>
    <m/>
    <m/>
    <m/>
    <m/>
    <m/>
    <n v="0"/>
    <n v="0"/>
    <s v="EA"/>
    <m/>
    <m/>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s v="ON TIME"/>
    <s v=""/>
    <s v="On Time"/>
    <d v="1899-12-30T00:00:00"/>
    <s v="Need Purchasing"/>
    <s v="00001363474541610059423000100037866"/>
    <e v="#N/A"/>
    <s v="000013634710059423000100037866"/>
    <d v="1899-12-30T00:00:00"/>
    <e v="#N/A"/>
    <n v="0"/>
  </r>
  <r>
    <x v="1"/>
    <x v="0"/>
    <m/>
    <x v="0"/>
    <x v="0"/>
    <d v="2024-01-02T00:00:00"/>
    <d v="2024-05-04T00:00:00"/>
    <d v="2024-04-04T00:00:00"/>
    <d v="2024-05-04T00:00:00"/>
    <d v="2024-05-05T00:00:00"/>
    <s v="REFURB"/>
    <m/>
    <x v="74"/>
    <s v="0150"/>
    <s v="MIDSHIP LAYDOWN -HSE10 Install Gate TEGR (100037866)"/>
    <s v="PUMP,GLYCOL (AB50.05P130010)"/>
    <s v="Fab/Install new Kee-klamp gate support (0010)"/>
    <s v="AB50"/>
    <d v="2024-05-04T00:00:00"/>
    <m/>
    <m/>
    <s v="AB01"/>
    <m/>
    <x v="2"/>
    <n v="30"/>
    <s v="10418929"/>
    <s v="PIPE,DN40,48.3MM x 4MM x 3050MM LONG"/>
    <n v="1"/>
    <n v="1"/>
    <n v="0"/>
    <s v="OK."/>
    <n v="0"/>
    <x v="10"/>
    <s v="Stock at Base (SP12)"/>
    <s v="AB01"/>
    <s v="5300001650"/>
    <n v="20"/>
    <n v="21"/>
    <m/>
    <m/>
    <n v="0"/>
    <m/>
    <m/>
    <m/>
    <m/>
    <m/>
    <n v="0"/>
    <n v="0"/>
    <s v="EA"/>
    <m/>
    <m/>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s v="ON TIME"/>
    <s v=""/>
    <s v="On Time"/>
    <d v="1899-12-30T00:00:00"/>
    <s v="SOH"/>
    <s v="00001363474541610418929000100037866"/>
    <e v="#N/A"/>
    <s v="000013634710418929000100037866"/>
    <d v="1899-12-30T00:00:00"/>
    <e v="#N/A"/>
    <n v="0"/>
  </r>
  <r>
    <x v="1"/>
    <x v="5"/>
    <m/>
    <x v="0"/>
    <x v="0"/>
    <d v="2024-02-12T00:00:00"/>
    <d v="2024-05-07T00:00:00"/>
    <d v="2024-03-28T00:00:00"/>
    <d v="2024-05-07T00:00:00"/>
    <d v="2024-05-08T00:00:00"/>
    <s v="REFURB"/>
    <m/>
    <x v="75"/>
    <s v="0060"/>
    <s v="ER - Repl Spool Steam Sys CDR-28781 (100038113)"/>
    <s v="LOOP,CORROSION SW1 (AB50.03E10-SW1)"/>
    <s v="Replace 25-SL-3750656-EXB3A-H (0020)"/>
    <s v="AB50"/>
    <d v="2024-05-01T00:00:00"/>
    <m/>
    <m/>
    <s v="AB01"/>
    <d v="2024-04-14T00:00:00"/>
    <x v="2"/>
    <n v="30"/>
    <s v="70002402"/>
    <s v="D-WEL23-202-01/EH0950DX0005.0001 Spool 1"/>
    <n v="1"/>
    <n v="0"/>
    <n v="0"/>
    <s v="ETA - 6 April - Procurement - Legeneering."/>
    <n v="49"/>
    <x v="5"/>
    <s v="Directs (Inventory) (SP14)"/>
    <s v="AB01"/>
    <s v="5300006460"/>
    <n v="20"/>
    <n v="49"/>
    <s v="X"/>
    <s v="1000002375"/>
    <n v="16"/>
    <d v="2024-02-12T00:00:00"/>
    <d v="2024-04-08T00:00:00"/>
    <s v="LEGENEERING AUSTRALIA PTY LTD (30000143)"/>
    <s v="4500001467"/>
    <m/>
    <n v="50"/>
    <n v="1"/>
    <s v="EA"/>
    <d v="2024-04-08T00:00:00"/>
    <m/>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2000100038113"/>
    <e v="#N/A"/>
    <s v="000013661770002402000100038113"/>
    <d v="1899-12-30T00:00:00"/>
    <e v="#N/A"/>
    <n v="0"/>
  </r>
  <r>
    <x v="1"/>
    <x v="5"/>
    <m/>
    <x v="0"/>
    <x v="0"/>
    <d v="2024-02-12T00:00:00"/>
    <d v="2024-05-07T00:00:00"/>
    <d v="2024-04-04T00:00:00"/>
    <d v="2024-05-07T00:00:00"/>
    <d v="2024-05-08T00:00:00"/>
    <s v="REFURB"/>
    <m/>
    <x v="75"/>
    <s v="0080"/>
    <s v="ER - Repl Spool Steam Sys CDR-28781 (100038113)"/>
    <s v="LOOP,CORROSION SW1 (AB50.03E10-SW1)"/>
    <s v="Replace 25-SL-3750656-EXB3A-H (0020)"/>
    <s v="AB50"/>
    <d v="2024-05-04T00:00:00"/>
    <m/>
    <m/>
    <s v="AB01"/>
    <d v="2024-04-19T00:00:00"/>
    <x v="2"/>
    <n v="30"/>
    <s v="10484646"/>
    <s v="GASKET,CNAF;JIS10K,25MM,3MM,FF,C4430"/>
    <n v="2"/>
    <n v="0"/>
    <n v="0"/>
    <s v="ETA - 17 April - Procurement - Klinger."/>
    <n v="14"/>
    <x v="5"/>
    <s v="Directs (Inventory) (SP14)"/>
    <s v="AB01"/>
    <s v="5300006460"/>
    <n v="40"/>
    <n v="21"/>
    <s v="X"/>
    <s v="1000003365"/>
    <n v="18"/>
    <d v="2024-02-22T00:00:00"/>
    <d v="2024-04-17T00:00:00"/>
    <s v="KLINGER LIMITED (30000403)"/>
    <s v="4500003833"/>
    <m/>
    <n v="10"/>
    <n v="2"/>
    <s v="EA"/>
    <d v="2024-04-17T00:00:00"/>
    <m/>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s v="ON TIME"/>
    <s v=""/>
    <s v="On Time"/>
    <d v="1899-12-30T00:00:00"/>
    <s v="Need Purchasing"/>
    <s v="00001366174541910484646000100038113"/>
    <e v="#N/A"/>
    <s v="000013661710484646000100038113"/>
    <d v="1899-12-30T00:00:00"/>
    <e v="#N/A"/>
    <n v="0"/>
  </r>
  <r>
    <x v="1"/>
    <x v="0"/>
    <m/>
    <x v="0"/>
    <x v="0"/>
    <d v="2024-02-12T00:00:00"/>
    <d v="2024-05-07T00:00:00"/>
    <d v="2024-04-04T00:00:00"/>
    <d v="2024-05-07T00:00:00"/>
    <d v="2024-05-08T00:00:00"/>
    <s v="REFURB"/>
    <m/>
    <x v="75"/>
    <s v="0090"/>
    <s v="ER - Repl Spool Steam Sys CDR-28781 (100038113)"/>
    <s v="LOOP,CORROSION SW1 (AB50.03E10-SW1)"/>
    <s v="Replace 25-SL-3750656-EXB3A-H (0020)"/>
    <s v="AB50"/>
    <d v="2024-05-07T00:00:00"/>
    <m/>
    <m/>
    <s v="AB01"/>
    <m/>
    <x v="2"/>
    <n v="30"/>
    <s v="10458155"/>
    <s v="GASKET;CNAF,JIS16K,40MM,3MM,FF,C4430"/>
    <n v="1"/>
    <n v="0"/>
    <n v="0"/>
    <s v="ETA. - PROC. INV."/>
    <n v="0"/>
    <x v="9"/>
    <s v="Stock at Base (SP12)"/>
    <s v="AB01"/>
    <s v="5300006460"/>
    <n v="50"/>
    <n v="21"/>
    <m/>
    <m/>
    <n v="0"/>
    <m/>
    <m/>
    <m/>
    <m/>
    <m/>
    <n v="0"/>
    <n v="0"/>
    <s v="EA"/>
    <m/>
    <m/>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s v="ON TIME"/>
    <s v=""/>
    <s v="On Time"/>
    <d v="1899-12-30T00:00:00"/>
    <s v="Need Purchasing"/>
    <s v="00001366174541910458155000100038113"/>
    <e v="#N/A"/>
    <s v="000013661710458155000100038113"/>
    <d v="1899-12-30T00:00:00"/>
    <e v="#N/A"/>
    <n v="0"/>
  </r>
  <r>
    <x v="1"/>
    <x v="0"/>
    <m/>
    <x v="0"/>
    <x v="0"/>
    <d v="2024-02-12T00:00:00"/>
    <d v="2024-05-07T00:00:00"/>
    <d v="2024-03-28T00:00:00"/>
    <d v="2024-05-07T00:00:00"/>
    <d v="2024-05-08T00:00:00"/>
    <s v="REFURB"/>
    <m/>
    <x v="75"/>
    <s v="0100"/>
    <s v="ER - Repl Spool Steam Sys CDR-28781 (100038113)"/>
    <s v="LOOP,CORROSION SW1 (AB50.03E10-SW1)"/>
    <s v="Replace 25-SL-3750656-EXB3A-H (0020)"/>
    <s v="AB50"/>
    <d v="2024-03-26T00:00:00"/>
    <m/>
    <m/>
    <s v="AB01"/>
    <d v="2024-03-26T00:00:00"/>
    <x v="2"/>
    <n v="30"/>
    <s v="70003078"/>
    <s v="STUDBOLT;0.625&quot; X 75MM,B7,BLK"/>
    <n v="8"/>
    <n v="0"/>
    <n v="0"/>
    <s v="OK."/>
    <n v="7"/>
    <x v="8"/>
    <s v="Directs (Inventory) (SP14)"/>
    <s v="AB01"/>
    <s v="5300006460"/>
    <n v="60"/>
    <n v="7"/>
    <s v="X"/>
    <s v="1000003451"/>
    <n v="22"/>
    <d v="2024-03-06T00:00:00"/>
    <d v="2024-03-20T00:00:00"/>
    <s v="TRISTAR AUSTRALIA PTY LTD (30000148)"/>
    <s v="4500004016"/>
    <s v="5000028512_2024_0001"/>
    <n v="10"/>
    <n v="8"/>
    <s v="EA"/>
    <d v="2024-03-05T00:00:00"/>
    <m/>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s v="ON TIME"/>
    <s v=""/>
    <s v="On Time"/>
    <d v="1899-12-30T00:00:00"/>
    <s v="Need Purchasing"/>
    <s v="00001366174541970003078000100038113"/>
    <e v="#N/A"/>
    <s v="000013661770003078000100038113"/>
    <d v="1899-12-30T00:00:00"/>
    <e v="#N/A"/>
    <n v="0"/>
  </r>
  <r>
    <x v="1"/>
    <x v="5"/>
    <m/>
    <x v="0"/>
    <x v="0"/>
    <d v="2024-02-12T00:00:00"/>
    <d v="2024-05-07T00:00:00"/>
    <d v="2024-03-28T00:00:00"/>
    <d v="2024-05-07T00:00:00"/>
    <d v="2024-05-08T00:00:00"/>
    <s v="REFURB"/>
    <m/>
    <x v="75"/>
    <s v="0070"/>
    <s v="ER - Repl Spool Steam Sys CDR-28781 (100038113)"/>
    <s v="LOOP,CORROSION SW1 (AB50.03E10-SW1)"/>
    <s v="Replace 25-SL-3750656-EXB3A-H (0020)"/>
    <s v="AB50"/>
    <d v="2024-05-01T00:00:00"/>
    <m/>
    <m/>
    <s v="AB01"/>
    <d v="2024-04-14T00:00:00"/>
    <x v="2"/>
    <n v="30"/>
    <s v="70002403"/>
    <s v="D-WEL23-202-01/EH0950DX0005.0001 Spool 2"/>
    <n v="1"/>
    <n v="0"/>
    <n v="0"/>
    <s v="ETA - 6 April - Procurement - Legeneering."/>
    <n v="49"/>
    <x v="5"/>
    <s v="Directs (Inventory) (SP14)"/>
    <s v="AB01"/>
    <s v="5300006460"/>
    <n v="30"/>
    <n v="49"/>
    <s v="X"/>
    <s v="1000002375"/>
    <n v="17"/>
    <d v="2024-02-12T00:00:00"/>
    <d v="2024-04-08T00:00:00"/>
    <s v="LEGENEERING AUSTRALIA PTY LTD (30000143)"/>
    <s v="4500001467"/>
    <m/>
    <n v="60"/>
    <n v="1"/>
    <s v="EA"/>
    <d v="2024-04-08T00:00:00"/>
    <m/>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3000100038113"/>
    <e v="#N/A"/>
    <s v="000013661770002403000100038113"/>
    <d v="1899-12-30T00:00:00"/>
    <e v="#N/A"/>
    <n v="0"/>
  </r>
  <r>
    <x v="1"/>
    <x v="0"/>
    <m/>
    <x v="0"/>
    <x v="0"/>
    <d v="2024-02-12T00:00:00"/>
    <d v="2024-05-07T00:00:00"/>
    <d v="2024-03-28T00:00:00"/>
    <d v="2024-05-07T00:00:00"/>
    <d v="2024-05-08T00:00:00"/>
    <s v="REFURB"/>
    <m/>
    <x v="75"/>
    <s v="0110"/>
    <s v="ER - Repl Spool Steam Sys CDR-28781 (100038113)"/>
    <s v="LOOP,CORROSION SW1 (AB50.03E10-SW1)"/>
    <s v="Replace 25-SL-3750656-EXB3A-H (0020)"/>
    <s v="AB50"/>
    <d v="2024-03-26T00:00:00"/>
    <m/>
    <m/>
    <s v="AB01"/>
    <d v="2024-03-26T00:00:00"/>
    <x v="2"/>
    <n v="30"/>
    <s v="70003079"/>
    <s v="STUDBOLT;0.625&quot; X 80MM,B7,BLK"/>
    <n v="4"/>
    <n v="0"/>
    <n v="0"/>
    <s v="OK."/>
    <n v="7"/>
    <x v="8"/>
    <s v="Directs (Inventory) (SP14)"/>
    <s v="AB01"/>
    <s v="5300006460"/>
    <n v="70"/>
    <n v="7"/>
    <s v="X"/>
    <s v="1000003451"/>
    <n v="23"/>
    <d v="2024-03-06T00:00:00"/>
    <d v="2024-03-20T00:00:00"/>
    <s v="TRISTAR AUSTRALIA PTY LTD (30000148)"/>
    <s v="4500004016"/>
    <s v="5000028495_2024_0001"/>
    <n v="20"/>
    <n v="4"/>
    <s v="EA"/>
    <d v="2024-03-05T00:00:00"/>
    <m/>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s v="ON TIME"/>
    <s v=""/>
    <s v="On Time"/>
    <d v="1899-12-30T00:00:00"/>
    <s v="Need Purchasing"/>
    <s v="00001366174541970003079000100038113"/>
    <e v="#N/A"/>
    <s v="000013661770003079000100038113"/>
    <d v="1899-12-30T00:00:00"/>
    <e v="#N/A"/>
    <n v="0"/>
  </r>
  <r>
    <x v="1"/>
    <x v="5"/>
    <m/>
    <x v="0"/>
    <x v="0"/>
    <d v="2024-02-27T00:00:00"/>
    <d v="2024-05-05T00:00:00"/>
    <d v="2024-03-28T00:00:00"/>
    <d v="2024-05-04T00:00:00"/>
    <d v="2024-05-07T00:00:00"/>
    <s v="REFURB"/>
    <m/>
    <x v="76"/>
    <s v="0020"/>
    <s v="E/R - Repl Spool Steam Cond CDR-28783 (100038184)"/>
    <s v="LOOP,CORROSION SW1 (AB50.03E10-SW1)"/>
    <s v="replace 15-SW-3750718-EXA1X-P (0030)"/>
    <s v="AB50"/>
    <d v="2024-05-19T00:00:00"/>
    <m/>
    <m/>
    <s v="AB01"/>
    <d v="2024-04-23T00:00:00"/>
    <x v="2"/>
    <n v="30"/>
    <s v="70003316"/>
    <s v="D-WEL23-203-01 Spool 2"/>
    <n v="1"/>
    <n v="0"/>
    <n v="0"/>
    <s v="ETA - 6 April - Procurement - Legeneering."/>
    <n v="42"/>
    <x v="5"/>
    <s v="Directs (Inventory) (SP14)"/>
    <s v="AB01"/>
    <s v="5300007229"/>
    <n v="50"/>
    <n v="42"/>
    <s v="X"/>
    <s v="1000003771"/>
    <n v="8"/>
    <d v="2024-02-27T00:00:00"/>
    <d v="2024-04-17T00:00:00"/>
    <s v="LEGENEERING AUSTRALIA PTY LTD (30000143)"/>
    <s v="4500004437"/>
    <m/>
    <n v="20"/>
    <n v="1"/>
    <s v="EA"/>
    <d v="2024-04-15T00:00:00"/>
    <m/>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6000100038184"/>
    <e v="#N/A"/>
    <s v="000013668870003316000100038184"/>
    <d v="1899-12-30T00:00:00"/>
    <e v="#N/A"/>
    <n v="0"/>
  </r>
  <r>
    <x v="1"/>
    <x v="0"/>
    <m/>
    <x v="0"/>
    <x v="0"/>
    <d v="2024-02-27T00:00:00"/>
    <d v="2024-05-05T00:00:00"/>
    <d v="2024-04-04T00:00:00"/>
    <d v="2024-05-04T00:00:00"/>
    <d v="2024-05-07T00:00:00"/>
    <s v="REFURB"/>
    <m/>
    <x v="76"/>
    <s v="0060"/>
    <s v="E/R - Repl Spool Steam Cond CDR-28783 (100038184)"/>
    <s v="LOOP,CORROSION SW1 (AB50.03E10-SW1)"/>
    <s v="replace 15-SW-3750718-EXA1X-P (0030)"/>
    <s v="AB50"/>
    <d v="2024-05-05T00:00:00"/>
    <m/>
    <m/>
    <s v="AB01"/>
    <m/>
    <x v="2"/>
    <n v="30"/>
    <s v="10422182"/>
    <s v="U-BOLT;CLP,40MM,M10,BG181,BINDER 181005"/>
    <n v="2"/>
    <n v="0"/>
    <n v="0"/>
    <s v="ETA."/>
    <n v="0"/>
    <x v="2"/>
    <s v="Stock at Base (SP12)"/>
    <s v="AB01"/>
    <s v="5300007229"/>
    <n v="30"/>
    <n v="21"/>
    <m/>
    <m/>
    <n v="0"/>
    <m/>
    <m/>
    <m/>
    <m/>
    <m/>
    <n v="0"/>
    <n v="0"/>
    <s v="EA"/>
    <m/>
    <m/>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s v="ON TIME"/>
    <s v=""/>
    <s v="On Time"/>
    <d v="1899-12-30T00:00:00"/>
    <s v="Need Purchasing"/>
    <s v="00001366884541710422182000100038184"/>
    <e v="#N/A"/>
    <s v="000013668810422182000100038184"/>
    <d v="1899-12-30T00:00:00"/>
    <e v="#N/A"/>
    <n v="0"/>
  </r>
  <r>
    <x v="1"/>
    <x v="5"/>
    <m/>
    <x v="0"/>
    <x v="0"/>
    <d v="2024-02-27T00:00:00"/>
    <d v="2024-05-05T00:00:00"/>
    <d v="2024-03-28T00:00:00"/>
    <d v="2024-05-04T00:00:00"/>
    <d v="2024-05-07T00:00:00"/>
    <s v="REFURB"/>
    <m/>
    <x v="76"/>
    <s v="0010"/>
    <s v="E/R - Repl Spool Steam Cond CDR-28783 (100038184)"/>
    <s v="LOOP,CORROSION SW1 (AB50.03E10-SW1)"/>
    <s v="replace 15-SW-3750718-EXA1X-P (0030)"/>
    <s v="AB50"/>
    <d v="2024-05-19T00:00:00"/>
    <m/>
    <m/>
    <s v="AB01"/>
    <d v="2024-04-23T00:00:00"/>
    <x v="2"/>
    <n v="30"/>
    <s v="70003315"/>
    <s v="D-WEL23-203-01 Spool 1"/>
    <n v="1"/>
    <n v="0"/>
    <n v="0"/>
    <s v="ETA - 6 April - Procurement - Legeneering."/>
    <n v="42"/>
    <x v="5"/>
    <s v="Directs (Inventory) (SP14)"/>
    <s v="AB01"/>
    <s v="5300007229"/>
    <n v="40"/>
    <n v="42"/>
    <s v="X"/>
    <s v="1000003771"/>
    <n v="7"/>
    <d v="2024-02-27T00:00:00"/>
    <d v="2024-04-17T00:00:00"/>
    <s v="LEGENEERING AUSTRALIA PTY LTD (30000143)"/>
    <s v="4500004437"/>
    <m/>
    <n v="10"/>
    <n v="1"/>
    <s v="EA"/>
    <d v="2024-04-15T00:00:00"/>
    <m/>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5000100038184"/>
    <e v="#N/A"/>
    <s v="000013668870003315000100038184"/>
    <d v="1899-12-30T00:00:00"/>
    <e v="#N/A"/>
    <n v="0"/>
  </r>
  <r>
    <x v="1"/>
    <x v="0"/>
    <m/>
    <x v="0"/>
    <x v="0"/>
    <d v="2024-02-27T00:00:00"/>
    <d v="2024-05-05T00:00:00"/>
    <d v="2024-04-04T00:00:00"/>
    <d v="2024-05-04T00:00:00"/>
    <d v="2024-05-07T00:00:00"/>
    <s v="REFURB"/>
    <m/>
    <x v="76"/>
    <s v="0040"/>
    <s v="E/R - Repl Spool Steam Cond CDR-28783 (100038184)"/>
    <s v="LOOP,CORROSION SW1 (AB50.03E10-SW1)"/>
    <s v="replace 15-SW-3750718-EXA1X-P (0030)"/>
    <s v="AB50"/>
    <d v="2024-05-05T00:00:00"/>
    <m/>
    <m/>
    <s v="AB01"/>
    <m/>
    <x v="2"/>
    <n v="30"/>
    <s v="10543114"/>
    <s v="GASKET;SWCI,JIS 16K,15MM,C4430"/>
    <n v="2"/>
    <n v="0"/>
    <n v="0"/>
    <s v="ETA."/>
    <n v="0"/>
    <x v="9"/>
    <s v="Stock at Base (SP12)"/>
    <s v="AB01"/>
    <s v="5300007229"/>
    <n v="10"/>
    <n v="21"/>
    <m/>
    <m/>
    <n v="0"/>
    <m/>
    <m/>
    <m/>
    <m/>
    <m/>
    <n v="0"/>
    <n v="0"/>
    <s v="EA"/>
    <m/>
    <m/>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s v="ON TIME"/>
    <s v=""/>
    <s v="On Time"/>
    <d v="1899-12-30T00:00:00"/>
    <s v="Need Purchasing"/>
    <s v="00001366884541710543114000100038184"/>
    <e v="#N/A"/>
    <s v="000013668810543114000100038184"/>
    <d v="1899-12-30T00:00:00"/>
    <e v="#N/A"/>
    <n v="0"/>
  </r>
  <r>
    <x v="1"/>
    <x v="1"/>
    <m/>
    <x v="0"/>
    <x v="0"/>
    <d v="2024-02-27T00:00:00"/>
    <d v="2024-05-05T00:00:00"/>
    <m/>
    <d v="2024-05-04T00:00:00"/>
    <d v="2024-05-07T00:00:00"/>
    <s v="REFURB"/>
    <m/>
    <x v="76"/>
    <s v="0030"/>
    <s v="E/R - Repl Spool Steam Cond CDR-28783 (100038184)"/>
    <s v="LOOP,CORROSION SW1 (AB50.03E10-SW1)"/>
    <s v="replace 15-SW-3750718-EXA1X-P (0030)"/>
    <s v="AB50"/>
    <m/>
    <m/>
    <m/>
    <s v="AB01"/>
    <m/>
    <x v="2"/>
    <n v="30"/>
    <s v="10058872"/>
    <s v="STUDBOLT;0.500&quot;X65MM,B7,CAD+XYLAN"/>
    <n v="20"/>
    <n v="48"/>
    <n v="33"/>
    <s v="OK. - OLC."/>
    <n v="0"/>
    <x v="4"/>
    <s v="Stock at Remote (SP13)"/>
    <m/>
    <m/>
    <n v="0"/>
    <n v="0"/>
    <m/>
    <m/>
    <n v="0"/>
    <m/>
    <m/>
    <m/>
    <m/>
    <m/>
    <n v="0"/>
    <n v="0"/>
    <s v="EA"/>
    <m/>
    <m/>
    <m/>
    <m/>
    <s v="N"/>
    <s v="Preparation (05)"/>
    <s v="In Preparation (Order) (0055)"/>
    <s v="0000136688"/>
    <n v="3"/>
    <s v="1"/>
    <s v="30"/>
    <s v="30"/>
    <m/>
    <m/>
    <n v="0"/>
    <m/>
    <m/>
    <m/>
    <m/>
    <s v="WorkPackLink"/>
    <m/>
    <m/>
    <n v="0"/>
    <n v="0"/>
    <d v="2024-05-27T00:00:00"/>
    <n v="0"/>
    <n v="0"/>
    <m/>
    <m/>
    <n v="0"/>
    <n v="0"/>
    <m/>
    <n v="0"/>
    <m/>
    <m/>
    <m/>
    <n v="0"/>
    <n v="0"/>
    <n v="0.16666666666666666"/>
    <d v="2024-04-07T00:00:00"/>
    <n v="0"/>
    <n v="0"/>
    <s v="Missing Staging Date"/>
    <s v=""/>
    <s v="On Time"/>
    <d v="1899-12-30T00:00:00"/>
    <s v="SOH"/>
    <s v="00001366884541710058872000100038184"/>
    <e v="#N/A"/>
    <s v="000013668810058872000100038184"/>
    <s v=""/>
    <s v=""/>
    <n v="1"/>
  </r>
  <r>
    <x v="1"/>
    <x v="0"/>
    <m/>
    <x v="0"/>
    <x v="0"/>
    <d v="2024-02-27T00:00:00"/>
    <d v="2024-05-05T00:00:00"/>
    <d v="2024-04-04T00:00:00"/>
    <d v="2024-05-04T00:00:00"/>
    <d v="2024-05-07T00:00:00"/>
    <s v="REFURB"/>
    <m/>
    <x v="76"/>
    <s v="0050"/>
    <s v="E/R - Repl Spool Steam Cond CDR-28783 (100038184)"/>
    <s v="LOOP,CORROSION SW1 (AB50.03E10-SW1)"/>
    <s v="replace 15-SW-3750718-EXA1X-P (0030)"/>
    <s v="AB50"/>
    <d v="2024-05-05T00:00:00"/>
    <m/>
    <m/>
    <s v="AB01"/>
    <m/>
    <x v="2"/>
    <n v="30"/>
    <s v="10515037"/>
    <s v="GASKET,FLG;40MM,1.5MM,JIS 5K,FF,CNAF"/>
    <n v="3"/>
    <n v="0"/>
    <n v="0"/>
    <s v="ETA."/>
    <n v="0"/>
    <x v="9"/>
    <s v="Stock at Base (SP12)"/>
    <s v="AB01"/>
    <s v="5300007229"/>
    <n v="20"/>
    <n v="21"/>
    <m/>
    <m/>
    <n v="0"/>
    <m/>
    <m/>
    <m/>
    <m/>
    <m/>
    <n v="0"/>
    <n v="0"/>
    <s v="EA"/>
    <m/>
    <m/>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s v="ON TIME"/>
    <s v=""/>
    <s v="On Time"/>
    <d v="1899-12-30T00:00:00"/>
    <s v="Need Purchasing"/>
    <s v="00001366884541710515037000100038184"/>
    <e v="#N/A"/>
    <s v="000013668810515037000100038184"/>
    <d v="1899-12-30T00:00:00"/>
    <e v="#N/A"/>
    <n v="0"/>
  </r>
  <r>
    <x v="0"/>
    <x v="0"/>
    <m/>
    <x v="0"/>
    <x v="0"/>
    <d v="2024-01-02T00:00:00"/>
    <d v="2024-05-09T00:00:00"/>
    <d v="2024-02-21T00:00:00"/>
    <d v="2024-05-09T00:00:00"/>
    <d v="2024-05-12T00:00:00"/>
    <s v="MECH"/>
    <m/>
    <x v="77"/>
    <s v="0010"/>
    <s v="Repl Motor &amp; Align FGC Condensate Pp-B (100038290)"/>
    <s v="PUMP,FGC CONDENSATE B (AB50.05P041101B)"/>
    <s v="Remove FGC B Cond Motor (0030)"/>
    <s v="AB50"/>
    <d v="2024-05-09T00:00:00"/>
    <m/>
    <m/>
    <s v="AB01"/>
    <m/>
    <x v="0"/>
    <n v="20"/>
    <s v="10468800"/>
    <s v="MOTOR,AC;440V,2P,ABB M3GP132SMB2EXNAIIT3"/>
    <n v="1"/>
    <n v="1"/>
    <n v="0"/>
    <s v="OK. - PDC."/>
    <n v="0"/>
    <x v="9"/>
    <s v="Stock at Base (SP12)"/>
    <s v="AB01"/>
    <s v="5300001696"/>
    <n v="10"/>
    <n v="21"/>
    <m/>
    <m/>
    <n v="0"/>
    <m/>
    <m/>
    <m/>
    <m/>
    <m/>
    <n v="0"/>
    <n v="0"/>
    <s v="EA"/>
    <m/>
    <m/>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s v="ON TIME"/>
    <s v=""/>
    <s v="On Time"/>
    <d v="1899-12-30T00:00:00"/>
    <s v="SOH"/>
    <s v="00001368224542110468800000100038290"/>
    <e v="#N/A"/>
    <s v="000013682210468800000100038290"/>
    <d v="1899-12-30T00:00:00"/>
    <e v="#N/A"/>
    <n v="0"/>
  </r>
  <r>
    <x v="0"/>
    <x v="5"/>
    <m/>
    <x v="0"/>
    <x v="0"/>
    <d v="2024-01-02T00:00:00"/>
    <d v="2024-05-10T00:00:00"/>
    <d v="2024-03-01T00:00:00"/>
    <d v="2024-05-09T00:00:00"/>
    <d v="2024-05-12T00:00:00"/>
    <s v="MECH"/>
    <m/>
    <x v="77"/>
    <s v="0010"/>
    <s v="Repl Motor &amp; Align FGC Condensate Pp-B (100038290)"/>
    <s v="PUMP,FGC CONDENSATE B (AB50.05P041101B)"/>
    <s v="Install new FGC B Cond Motor (0050)"/>
    <s v="AB50"/>
    <d v="2024-06-25T00:00:00"/>
    <m/>
    <m/>
    <s v="AB01"/>
    <d v="2024-04-28T00:00:00"/>
    <x v="0"/>
    <n v="20"/>
    <s v="70003475"/>
    <s v="Toshiba Ex d IIC T4 Motor"/>
    <n v="1"/>
    <n v="0"/>
    <n v="0"/>
    <s v="ETA."/>
    <n v="42"/>
    <x v="5"/>
    <s v="Directs (Inventory) (SP14)"/>
    <s v="AB01"/>
    <s v="5300001696"/>
    <n v="20"/>
    <n v="42"/>
    <s v="X"/>
    <s v="1000004218"/>
    <n v="2"/>
    <d v="2024-03-01T00:00:00"/>
    <d v="2024-04-22T00:00:00"/>
    <s v="TOSHIBA INTERNATIONAL CORPORATION (30000272)"/>
    <s v="4500005097"/>
    <m/>
    <n v="20"/>
    <n v="1"/>
    <s v="EA"/>
    <d v="2024-04-10T00:00:00"/>
    <m/>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s v="ON TIME"/>
    <s v=""/>
    <s v="On Time"/>
    <d v="1899-12-30T00:00:00"/>
    <s v="Need Purchasing"/>
    <s v="00001368224542270003475000100038290"/>
    <e v="#N/A"/>
    <s v="000013682270003475000100038290"/>
    <d v="1899-12-30T00:00:00"/>
    <e v="#N/A"/>
    <n v="0"/>
  </r>
  <r>
    <x v="0"/>
    <x v="5"/>
    <m/>
    <x v="0"/>
    <x v="0"/>
    <d v="2024-01-02T00:00:00"/>
    <d v="2024-05-09T00:00:00"/>
    <d v="2024-03-01T00:00:00"/>
    <d v="2024-05-09T00:00:00"/>
    <d v="2024-05-14T00:00:00"/>
    <s v="INLEC"/>
    <m/>
    <x v="78"/>
    <s v="0010"/>
    <s v="Replace Motor FGC Condensate Pp-A (100038291)"/>
    <s v="PUMP,FGC CONDENSATE A (AB50.05P041101A)"/>
    <s v="Remove/Replace Motor with new (0030)"/>
    <s v="AB50"/>
    <d v="2024-06-25T00:00:00"/>
    <m/>
    <m/>
    <s v="AB01"/>
    <d v="2024-04-28T00:00:00"/>
    <x v="0"/>
    <n v="20"/>
    <s v="70003475"/>
    <s v="Toshiba Ex d IIC T4 Motor"/>
    <n v="1"/>
    <n v="0"/>
    <n v="0"/>
    <s v="ETA."/>
    <n v="42"/>
    <x v="5"/>
    <s v="Directs (Inventory) (SP14)"/>
    <s v="AB01"/>
    <s v="5300007421"/>
    <n v="10"/>
    <n v="42"/>
    <s v="X"/>
    <s v="1000004167"/>
    <n v="3"/>
    <d v="2024-03-01T00:00:00"/>
    <d v="2024-04-22T00:00:00"/>
    <s v="TOSHIBA INTERNATIONAL CORPORATION (30000272)"/>
    <s v="4500005097"/>
    <m/>
    <n v="10"/>
    <n v="1"/>
    <s v="EA"/>
    <d v="2024-04-10T00:00:00"/>
    <m/>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s v="ON TIME"/>
    <s v=""/>
    <s v="On Time"/>
    <d v="1899-12-30T00:00:00"/>
    <s v="Need Purchasing"/>
    <s v="00001368234542170003475000100038291"/>
    <e v="#N/A"/>
    <s v="000013682370003475000100038291"/>
    <d v="1899-12-30T00:00:00"/>
    <e v="#N/A"/>
    <n v="0"/>
  </r>
  <r>
    <x v="0"/>
    <x v="7"/>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13"/>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s v="ON TIME"/>
    <s v=""/>
    <s v="On Time"/>
    <d v="1899-12-30T00:00:00"/>
    <s v="Need Purchasing"/>
    <s v="00001370884542410586568000100038587"/>
    <e v="#N/A"/>
    <s v="000013708810586568000100038587"/>
    <d v="1899-12-30T00:00:00"/>
    <e v="#N/A"/>
    <n v="0"/>
  </r>
  <r>
    <x v="0"/>
    <x v="0"/>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6"/>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s v="ON TIME"/>
    <s v=""/>
    <s v="On Time"/>
    <d v="1899-12-30T00:00:00"/>
    <s v="Need Purchasing"/>
    <s v="00001370884542410586568000100038587"/>
    <e v="#N/A"/>
    <s v="000013708810586568000100038587"/>
    <d v="1899-12-30T00:00:00"/>
    <e v="#N/A"/>
    <n v="0"/>
  </r>
  <r>
    <x v="0"/>
    <x v="7"/>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13"/>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s v="ON TIME"/>
    <s v=""/>
    <s v="On Time"/>
    <d v="1899-12-30T00:00:00"/>
    <s v="Need Purchasing"/>
    <s v="00001370884542110524915000100038587"/>
    <e v="#N/A"/>
    <s v="000013708810524915000100038587"/>
    <d v="1899-12-30T00:00:00"/>
    <e v="#N/A"/>
    <n v="0"/>
  </r>
  <r>
    <x v="0"/>
    <x v="0"/>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6"/>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s v="ON TIME"/>
    <s v=""/>
    <s v="On Time"/>
    <d v="1899-12-30T00:00:00"/>
    <s v="Need Purchasing"/>
    <s v="00001370884542110524915000100038587"/>
    <e v="#N/A"/>
    <s v="000013708810524915000100038587"/>
    <d v="1899-12-30T00:00:00"/>
    <e v="#N/A"/>
    <n v="0"/>
  </r>
  <r>
    <x v="5"/>
    <x v="1"/>
    <m/>
    <x v="0"/>
    <x v="0"/>
    <d v="2024-01-01T00:00:00"/>
    <d v="2024-05-09T00:00:00"/>
    <m/>
    <d v="2024-05-09T00:00:00"/>
    <d v="2024-05-15T00:00:00"/>
    <s v="MECH"/>
    <m/>
    <x v="80"/>
    <s v="0020"/>
    <s v="Overhaul P/Water Pp (100038602)"/>
    <s v="PUMP,PROD WTR A (AB50.05P450001A)"/>
    <s v="ELECTRICAL ISOLATE AU05.05P450001A (0010)"/>
    <s v="AB50"/>
    <m/>
    <m/>
    <m/>
    <s v="AB01"/>
    <m/>
    <x v="1"/>
    <n v="10"/>
    <s v="10060890"/>
    <s v="GASKET;SWCI,250MM,CL150,316L/GR/316"/>
    <n v="1"/>
    <n v="14"/>
    <n v="16"/>
    <s v="OK. - OLC."/>
    <n v="0"/>
    <x v="4"/>
    <s v="Stock at Remote (SP13)"/>
    <m/>
    <m/>
    <n v="0"/>
    <n v="0"/>
    <m/>
    <m/>
    <n v="0"/>
    <m/>
    <m/>
    <m/>
    <m/>
    <m/>
    <n v="0"/>
    <n v="0"/>
    <s v="EA"/>
    <m/>
    <m/>
    <m/>
    <m/>
    <s v="N"/>
    <s v="Preparation (05)"/>
    <s v="In Preparation (Order) (0055)"/>
    <s v="0000137106"/>
    <n v="13"/>
    <s v="4"/>
    <s v="30"/>
    <s v="30"/>
    <m/>
    <m/>
    <n v="0"/>
    <m/>
    <m/>
    <m/>
    <m/>
    <s v="WorkPackLink"/>
    <m/>
    <m/>
    <n v="0"/>
    <n v="0"/>
    <d v="2023-04-20T00:00:00"/>
    <n v="0"/>
    <n v="0"/>
    <m/>
    <m/>
    <n v="0"/>
    <n v="0"/>
    <m/>
    <n v="0"/>
    <m/>
    <m/>
    <m/>
    <n v="0"/>
    <n v="0"/>
    <n v="7.1428571428571425E-2"/>
    <d v="2024-04-11T00:00:00"/>
    <n v="0"/>
    <n v="0"/>
    <s v="Missing Staging Date"/>
    <s v=""/>
    <s v="On Time"/>
    <d v="1899-12-30T00:00:00"/>
    <s v="SOH"/>
    <s v="00001371064542110060890000100038602"/>
    <e v="#N/A"/>
    <s v="000013710610060890000100038602"/>
    <s v=""/>
    <s v=""/>
    <n v="1"/>
  </r>
  <r>
    <x v="5"/>
    <x v="1"/>
    <m/>
    <x v="0"/>
    <x v="0"/>
    <d v="2024-01-01T00:00:00"/>
    <d v="2024-05-09T00:00:00"/>
    <m/>
    <d v="2024-05-09T00:00:00"/>
    <d v="2024-05-15T00:00:00"/>
    <s v="MECH"/>
    <m/>
    <x v="80"/>
    <s v="0010"/>
    <s v="Overhaul P/Water Pp (100038602)"/>
    <s v="PUMP,PROD WTR A (AB50.05P450001A)"/>
    <s v="ELECTRICAL ISOLATE AU05.05P450001A (0010)"/>
    <s v="AB50"/>
    <m/>
    <m/>
    <m/>
    <s v="AB01"/>
    <m/>
    <x v="1"/>
    <n v="10"/>
    <s v="10017194"/>
    <s v="BEARING,BALL,RAD,65 X 140 X 33MM THK,C3"/>
    <n v="1"/>
    <n v="0"/>
    <n v="1"/>
    <s v="OK. - OLC."/>
    <n v="0"/>
    <x v="4"/>
    <s v="Stock at Remote (SP13)"/>
    <m/>
    <m/>
    <n v="0"/>
    <n v="0"/>
    <m/>
    <m/>
    <n v="0"/>
    <m/>
    <m/>
    <m/>
    <m/>
    <m/>
    <n v="0"/>
    <n v="0"/>
    <s v="EA"/>
    <m/>
    <m/>
    <m/>
    <m/>
    <s v="N"/>
    <s v="Preparation (05)"/>
    <s v="In Preparation (Order) (0055)"/>
    <s v="0000137106"/>
    <n v="12"/>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17194000100038602"/>
    <e v="#N/A"/>
    <s v="000013710610017194000100038602"/>
    <s v=""/>
    <s v=""/>
    <n v="1"/>
  </r>
  <r>
    <x v="5"/>
    <x v="1"/>
    <m/>
    <x v="0"/>
    <x v="0"/>
    <d v="2024-01-01T00:00:00"/>
    <d v="2024-05-09T00:00:00"/>
    <m/>
    <d v="2024-05-09T00:00:00"/>
    <d v="2024-05-15T00:00:00"/>
    <s v="MECH"/>
    <m/>
    <x v="80"/>
    <s v="0030"/>
    <s v="Overhaul P/Water Pp (100038602)"/>
    <s v="PUMP,PROD WTR A (AB50.05P450001A)"/>
    <s v="ELECTRICAL ISOLATE AU05.05P450001A (0010)"/>
    <s v="AB50"/>
    <m/>
    <m/>
    <m/>
    <s v="AB01"/>
    <m/>
    <x v="1"/>
    <n v="10"/>
    <s v="10060889"/>
    <s v="GASKET;SWCI,200MM,CL150,316L/GR/316"/>
    <n v="1"/>
    <n v="0"/>
    <n v="5"/>
    <s v="OK. - OLC."/>
    <n v="0"/>
    <x v="4"/>
    <s v="Stock at Remote (SP13)"/>
    <m/>
    <m/>
    <n v="0"/>
    <n v="0"/>
    <m/>
    <m/>
    <n v="0"/>
    <m/>
    <m/>
    <m/>
    <m/>
    <m/>
    <n v="0"/>
    <n v="0"/>
    <s v="EA"/>
    <m/>
    <m/>
    <m/>
    <m/>
    <s v="N"/>
    <s v="Preparation (05)"/>
    <s v="In Preparation (Order) (0055)"/>
    <s v="0000137106"/>
    <n v="14"/>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60889000100038602"/>
    <e v="#N/A"/>
    <s v="000013710610060889000100038602"/>
    <s v=""/>
    <s v=""/>
    <n v="1"/>
  </r>
  <r>
    <x v="1"/>
    <x v="12"/>
    <m/>
    <x v="0"/>
    <x v="0"/>
    <d v="2024-01-02T00:00:00"/>
    <d v="2024-02-15T00:00:00"/>
    <d v="2024-02-08T00:00:00"/>
    <d v="2024-02-15T00:00:00"/>
    <d v="2024-02-19T00:00:00"/>
    <s v="MECH"/>
    <m/>
    <x v="81"/>
    <s v="0020"/>
    <s v="Repl. Monoflanges SS Fitng to CS Flange (100038738)"/>
    <s v="VALVE,PDG043121,MAN ISOL (AB50.05MV043040)"/>
    <s v="Isolate and purge LGC1 Train (0010)"/>
    <s v="AB50"/>
    <d v="2024-02-23T00:00:00"/>
    <m/>
    <m/>
    <s v="AB01"/>
    <m/>
    <x v="0"/>
    <n v="20"/>
    <s v="10449587"/>
    <s v="MONOFLANGE,GALPERTI 090503-020-P-28,DBB"/>
    <n v="1"/>
    <n v="1"/>
    <n v="2"/>
    <s v="OK. - OLC."/>
    <n v="0"/>
    <x v="11"/>
    <s v="Stock at Base (SP12)"/>
    <s v="AB01"/>
    <s v="5300001745"/>
    <n v="10"/>
    <n v="21"/>
    <m/>
    <m/>
    <n v="0"/>
    <m/>
    <m/>
    <m/>
    <m/>
    <m/>
    <n v="0"/>
    <n v="0"/>
    <s v="EA"/>
    <m/>
    <m/>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12"/>
    <m/>
    <x v="0"/>
    <x v="0"/>
    <d v="2024-01-02T00:00:00"/>
    <d v="2024-02-15T00:00:00"/>
    <d v="2024-02-08T00:00:00"/>
    <d v="2024-02-15T00:00:00"/>
    <d v="2024-02-19T00:00:00"/>
    <s v="MECH"/>
    <m/>
    <x v="81"/>
    <s v="0030"/>
    <s v="Repl. Monoflanges SS Fitng to CS Flange (100038738)"/>
    <s v="VALVE,PDG043121,MAN ISOL (AB50.05MV043040)"/>
    <s v="Isolate and purge LGC1 Train (0010)"/>
    <s v="AB50"/>
    <d v="2024-02-23T00:00:00"/>
    <m/>
    <m/>
    <s v="AB01"/>
    <m/>
    <x v="0"/>
    <n v="20"/>
    <s v="10449587"/>
    <s v="MONOFLANGE,GALPERTI 090503-020-P-28,DBB"/>
    <n v="1"/>
    <n v="1"/>
    <n v="2"/>
    <s v="OK. - PDC."/>
    <n v="0"/>
    <x v="11"/>
    <s v="Stock at Base (SP12)"/>
    <s v="AB01"/>
    <s v="5300001745"/>
    <n v="20"/>
    <n v="21"/>
    <m/>
    <m/>
    <n v="0"/>
    <m/>
    <m/>
    <m/>
    <m/>
    <m/>
    <n v="0"/>
    <n v="0"/>
    <s v="EA"/>
    <m/>
    <m/>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0"/>
    <m/>
    <x v="0"/>
    <x v="0"/>
    <d v="2024-01-02T00:00:00"/>
    <d v="2024-02-15T00:00:00"/>
    <d v="2024-02-08T00:00:00"/>
    <d v="2024-02-15T00:00:00"/>
    <d v="2024-02-19T00:00:00"/>
    <s v="MECH"/>
    <m/>
    <x v="81"/>
    <s v="0062"/>
    <s v="Repl. Monoflanges SS Fitng to CS Flange (100038738)"/>
    <s v="VALVE,PDG043121,MAN ISOL (AB50.05MV043040)"/>
    <s v="Isolate and purge LGC1 Train (0010)"/>
    <s v="AB50"/>
    <d v="2024-02-23T00:00:00"/>
    <m/>
    <m/>
    <s v="AB01"/>
    <m/>
    <x v="0"/>
    <n v="20"/>
    <s v="10058387"/>
    <s v="STUDBOLT;0.875&quot; X 165MM,B7,ZN+XYLAN"/>
    <n v="16"/>
    <n v="0"/>
    <n v="16"/>
    <s v="OK."/>
    <n v="0"/>
    <x v="11"/>
    <s v="Stock at Base (SP12)"/>
    <s v="AB01"/>
    <s v="5300001745"/>
    <n v="30"/>
    <n v="21"/>
    <m/>
    <m/>
    <n v="0"/>
    <m/>
    <m/>
    <m/>
    <m/>
    <m/>
    <n v="0"/>
    <n v="0"/>
    <s v="EA"/>
    <m/>
    <m/>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s v="ON TIME"/>
    <s v=""/>
    <s v="On Time"/>
    <d v="1899-12-30T00:00:00"/>
    <s v="Need Purchasing"/>
    <s v="00001372594533710058387000100038738"/>
    <e v="#N/A"/>
    <s v="000013725910058387000100038738"/>
    <d v="1899-12-30T00:00:00"/>
    <e v="#N/A"/>
    <n v="0"/>
  </r>
  <r>
    <x v="1"/>
    <x v="12"/>
    <m/>
    <x v="0"/>
    <x v="0"/>
    <d v="2024-01-02T00:00:00"/>
    <d v="2024-02-15T00:00:00"/>
    <d v="2024-02-08T00:00:00"/>
    <d v="2024-02-15T00:00:00"/>
    <d v="2024-02-19T00:00:00"/>
    <s v="MECH"/>
    <m/>
    <x v="81"/>
    <s v="0012"/>
    <s v="Repl. Monoflanges SS Fitng to CS Flange (100038738)"/>
    <s v="VALVE,PDG043121,MAN ISOL (AB50.05MV043040)"/>
    <s v="Isolate and purge LGC1 Train (0010)"/>
    <s v="AB50"/>
    <d v="2024-02-23T00:00:00"/>
    <m/>
    <m/>
    <s v="AB01"/>
    <m/>
    <x v="0"/>
    <n v="20"/>
    <s v="10449583"/>
    <s v="MONOFLANGE,GALPERTI 090503-010-P-11,DBB"/>
    <n v="1"/>
    <n v="0"/>
    <n v="1"/>
    <s v="OK. - OLC."/>
    <n v="0"/>
    <x v="11"/>
    <s v="Stock at Base (SP12)"/>
    <s v="AB01"/>
    <s v="5300001745"/>
    <n v="40"/>
    <n v="21"/>
    <m/>
    <m/>
    <n v="0"/>
    <m/>
    <m/>
    <m/>
    <m/>
    <m/>
    <n v="0"/>
    <n v="0"/>
    <s v="EA"/>
    <m/>
    <m/>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s v="ON TIME"/>
    <s v=""/>
    <s v="On Time"/>
    <d v="1899-12-30T00:00:00"/>
    <s v="Need Purchasing"/>
    <s v="00001372594533710449583000100038738"/>
    <e v="#N/A"/>
    <s v="000013725910449583000100038738"/>
    <d v="1899-12-30T00:00:00"/>
    <e v="#N/A"/>
    <n v="0"/>
  </r>
  <r>
    <x v="0"/>
    <x v="0"/>
    <m/>
    <x v="0"/>
    <x v="0"/>
    <d v="2024-01-02T00:00:00"/>
    <d v="2024-05-09T00:00:00"/>
    <d v="2024-05-15T00:00:00"/>
    <d v="2024-05-09T00:00:00"/>
    <d v="2024-05-13T00:00:00"/>
    <s v="CRANE"/>
    <m/>
    <x v="82"/>
    <s v="0012"/>
    <s v="Replace HPU level sight glass (100038739)"/>
    <s v="GAUGE,X790001-AMD2023, LEVEL (AB50.05X790001-YMD8790)"/>
    <s v="Replace hyd tank level sight glass - aft (0010)"/>
    <s v="AB50"/>
    <d v="2024-05-30T00:00:00"/>
    <m/>
    <m/>
    <s v="AB01"/>
    <m/>
    <x v="0"/>
    <n v="20"/>
    <s v="10605994"/>
    <s v="GAUGE,MEASURE;LIQ LEV,APPLETON YMD8790"/>
    <n v="3"/>
    <n v="3"/>
    <n v="0"/>
    <s v="UserCommentLink"/>
    <n v="0"/>
    <x v="9"/>
    <s v="Stock at Base (SP12)"/>
    <s v="AB01"/>
    <s v="5300001746"/>
    <n v="20"/>
    <n v="21"/>
    <m/>
    <m/>
    <n v="0"/>
    <m/>
    <m/>
    <m/>
    <m/>
    <m/>
    <n v="0"/>
    <n v="0"/>
    <s v="EA"/>
    <m/>
    <m/>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s v="Delayed"/>
    <s v=""/>
    <s v="On Time"/>
    <d v="1899-12-30T00:00:00"/>
    <s v="SOH"/>
    <s v="00001372604542110605994000100038739"/>
    <e v="#N/A"/>
    <s v="000013726010605994000100038739"/>
    <d v="1899-12-30T00:00:00"/>
    <e v="#N/A"/>
    <n v="0"/>
  </r>
  <r>
    <x v="0"/>
    <x v="0"/>
    <m/>
    <x v="0"/>
    <x v="0"/>
    <d v="2024-01-02T00:00:00"/>
    <d v="2024-05-09T00:00:00"/>
    <d v="2024-05-15T00:00:00"/>
    <d v="2024-05-09T00:00:00"/>
    <d v="2024-05-13T00:00:00"/>
    <s v="CRANE"/>
    <m/>
    <x v="82"/>
    <s v="0030"/>
    <s v="Replace HPU level sight glass (100038739)"/>
    <s v="GAUGE,X790001-AMD2023, LEVEL (AB50.05X790001-YMD8790)"/>
    <s v="Replace hyd tank level sight glass - aft (0010)"/>
    <s v="AB50"/>
    <d v="2024-05-30T00:00:00"/>
    <m/>
    <m/>
    <s v="AB01"/>
    <m/>
    <x v="0"/>
    <n v="20"/>
    <s v="10300759"/>
    <s v="CONTAINER,INTER BULK;SCHUTZ 4042289"/>
    <n v="1"/>
    <n v="1"/>
    <n v="1"/>
    <s v="UserCommentLink"/>
    <n v="0"/>
    <x v="9"/>
    <s v="Stock at Base (SP12)"/>
    <s v="AB01"/>
    <s v="5300001746"/>
    <n v="10"/>
    <n v="21"/>
    <m/>
    <m/>
    <n v="0"/>
    <m/>
    <m/>
    <m/>
    <m/>
    <m/>
    <n v="0"/>
    <n v="0"/>
    <s v="EA"/>
    <m/>
    <m/>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s v="Delayed"/>
    <s v=""/>
    <s v="On Time"/>
    <d v="1899-12-30T00:00:00"/>
    <s v="SOH"/>
    <s v="00001372604542110300759000100038739"/>
    <e v="#N/A"/>
    <s v="000013726010300759000100038739"/>
    <d v="1899-12-30T00:00:00"/>
    <e v="#N/A"/>
    <n v="0"/>
  </r>
  <r>
    <x v="0"/>
    <x v="1"/>
    <m/>
    <x v="0"/>
    <x v="0"/>
    <d v="2024-01-02T00:00:00"/>
    <d v="2024-05-09T00:00:00"/>
    <m/>
    <d v="2024-05-09T00:00:00"/>
    <d v="2024-05-13T00:00:00"/>
    <s v="CRANE"/>
    <m/>
    <x v="82"/>
    <s v="0052"/>
    <s v="Replace HPU level sight glass (100038739)"/>
    <s v="GAUGE,X790001-AMD2023, LEVEL (AB50.05X790001-YMD8790)"/>
    <s v="Replace hyd tank level sight glass - aft (0010)"/>
    <s v="AB50"/>
    <m/>
    <m/>
    <m/>
    <s v="AB01"/>
    <m/>
    <x v="0"/>
    <n v="20"/>
    <s v="10241131"/>
    <s v="PAD;ABSORBENT,OIL/FUEL,SPILL,100/PK"/>
    <n v="1"/>
    <n v="0"/>
    <n v="21"/>
    <s v="UserCommentLink"/>
    <n v="0"/>
    <x v="4"/>
    <s v="Stock at Remote (SP13)"/>
    <m/>
    <m/>
    <n v="0"/>
    <n v="0"/>
    <m/>
    <m/>
    <n v="0"/>
    <m/>
    <m/>
    <m/>
    <m/>
    <m/>
    <n v="0"/>
    <n v="0"/>
    <s v="PAC"/>
    <m/>
    <m/>
    <m/>
    <m/>
    <s v="N"/>
    <s v="Preparation (05)"/>
    <s v="In Preparation (Order) (0055)"/>
    <s v="0000137260"/>
    <n v="3"/>
    <s v="4"/>
    <s v="30"/>
    <s v="30"/>
    <m/>
    <m/>
    <n v="0"/>
    <m/>
    <m/>
    <m/>
    <m/>
    <s v="WorkPackLink"/>
    <m/>
    <m/>
    <n v="0"/>
    <n v="0"/>
    <d v="2023-12-31T00:00:00"/>
    <n v="0"/>
    <n v="0"/>
    <m/>
    <m/>
    <n v="0"/>
    <n v="0"/>
    <m/>
    <n v="0"/>
    <m/>
    <m/>
    <m/>
    <n v="0"/>
    <n v="0"/>
    <n v="0.25"/>
    <d v="2024-04-11T00:00:00"/>
    <n v="0"/>
    <n v="0"/>
    <s v="Missing Staging Date"/>
    <s v=""/>
    <s v="On Time"/>
    <d v="1899-12-30T00:00:00"/>
    <s v="Need Purchasing"/>
    <s v="00001372604542110241131000100038739"/>
    <e v="#N/A"/>
    <s v="000013726010241131000100038739"/>
    <s v=""/>
    <s v=""/>
    <n v="1"/>
  </r>
  <r>
    <x v="0"/>
    <x v="0"/>
    <m/>
    <x v="0"/>
    <x v="0"/>
    <d v="2024-01-02T00:00:00"/>
    <d v="2024-05-10T00:00:00"/>
    <d v="2024-02-21T00:00:00"/>
    <d v="2024-05-09T00:00:00"/>
    <d v="2024-05-12T00:00:00"/>
    <s v="MECH"/>
    <m/>
    <x v="83"/>
    <s v="0022"/>
    <s v="MOC110643 LGC1 Upgrade ASV Act Stem (100038806)"/>
    <s v="VALVE,K043300,SURGE CTRL (AB50.05FCV043103)"/>
    <s v="INSTALL NEW COMPONENTS IN ACTUATOR (0040)"/>
    <s v="AB50"/>
    <d v="2024-05-10T00:00:00"/>
    <m/>
    <m/>
    <s v="AB01"/>
    <m/>
    <x v="1"/>
    <n v="5"/>
    <s v="10605206"/>
    <s v="STEM,VV;ACT,SS316,FISHER 1J3329X0022"/>
    <n v="1"/>
    <n v="0"/>
    <n v="1"/>
    <s v="OK, - OLC."/>
    <n v="0"/>
    <x v="11"/>
    <s v="Stock at Base (SP12)"/>
    <s v="AB01"/>
    <s v="5300001755"/>
    <n v="10"/>
    <n v="21"/>
    <m/>
    <m/>
    <n v="0"/>
    <m/>
    <m/>
    <m/>
    <m/>
    <m/>
    <n v="0"/>
    <n v="0"/>
    <s v="EA"/>
    <m/>
    <m/>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s v="ON TIME"/>
    <s v=""/>
    <s v="On Time"/>
    <d v="1899-12-30T00:00:00"/>
    <s v="Need Purchasing"/>
    <s v="00001373074542210605206000100038806"/>
    <e v="#N/A"/>
    <s v="000013730710605206000100038806"/>
    <d v="1899-12-30T00:00:00"/>
    <e v="#N/A"/>
    <n v="0"/>
  </r>
  <r>
    <x v="0"/>
    <x v="0"/>
    <m/>
    <x v="0"/>
    <x v="0"/>
    <d v="2024-01-02T00:00:00"/>
    <d v="2024-05-10T00:00:00"/>
    <d v="2024-02-21T00:00:00"/>
    <d v="2024-05-09T00:00:00"/>
    <d v="2024-05-12T00:00:00"/>
    <s v="MECH"/>
    <m/>
    <x v="83"/>
    <s v="0032"/>
    <s v="MOC110643 LGC1 Upgrade ASV Act Stem (100038806)"/>
    <s v="VALVE,K043300,SURGE CTRL (AB50.05FCV043103)"/>
    <s v="INSTALL NEW COMPONENTS IN ACTUATOR (0040)"/>
    <s v="AB50"/>
    <d v="2024-05-10T00:00:00"/>
    <m/>
    <m/>
    <s v="AB01"/>
    <m/>
    <x v="1"/>
    <n v="5"/>
    <s v="10605251"/>
    <s v="CONN ASY,STEM;SS316,FISHER 18A1671X092"/>
    <n v="1"/>
    <n v="0"/>
    <n v="1"/>
    <s v="OK. - OLC."/>
    <n v="0"/>
    <x v="11"/>
    <s v="Stock at Base (SP12)"/>
    <s v="AB01"/>
    <s v="5300001755"/>
    <n v="20"/>
    <n v="21"/>
    <m/>
    <m/>
    <n v="0"/>
    <m/>
    <m/>
    <m/>
    <m/>
    <m/>
    <n v="0"/>
    <n v="0"/>
    <s v="EA"/>
    <m/>
    <m/>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s v="ON TIME"/>
    <s v=""/>
    <s v="On Time"/>
    <d v="1899-12-30T00:00:00"/>
    <s v="Need Purchasing"/>
    <s v="00001373074542210605251000100038806"/>
    <e v="#N/A"/>
    <s v="000013730710605251000100038806"/>
    <d v="1899-12-30T00:00:00"/>
    <e v="#N/A"/>
    <n v="0"/>
  </r>
  <r>
    <x v="0"/>
    <x v="1"/>
    <m/>
    <x v="0"/>
    <x v="0"/>
    <d v="2024-01-02T00:00:00"/>
    <d v="2024-05-10T00:00:00"/>
    <m/>
    <d v="2024-05-09T00:00:00"/>
    <d v="2024-05-12T00:00:00"/>
    <s v="MECH"/>
    <m/>
    <x v="83"/>
    <s v="0010"/>
    <s v="MOC110643 LGC1 Upgrade ASV Act Stem (100038806)"/>
    <s v="VALVE,K043300,SURGE CTRL (AB50.05FCV043103)"/>
    <s v="INSTALL NEW COMPONENTS IN ACTUATOR (0040)"/>
    <s v="AB50"/>
    <m/>
    <m/>
    <m/>
    <s v="AB01"/>
    <m/>
    <x v="1"/>
    <n v="5"/>
    <s v="10021821"/>
    <s v="DIAPHRAGM,ACT;FISHER 2E859502202"/>
    <n v="1"/>
    <n v="0"/>
    <n v="3"/>
    <s v="OK. - OLC."/>
    <n v="0"/>
    <x v="4"/>
    <s v="Stock at Remote (SP13)"/>
    <m/>
    <m/>
    <n v="0"/>
    <n v="0"/>
    <m/>
    <m/>
    <n v="0"/>
    <m/>
    <m/>
    <m/>
    <m/>
    <m/>
    <n v="0"/>
    <n v="0"/>
    <s v="EA"/>
    <m/>
    <m/>
    <m/>
    <m/>
    <s v="N"/>
    <s v="Execution (07)"/>
    <s v="Ready for Execution (Order) (0065)"/>
    <s v="0000137307"/>
    <n v="1"/>
    <s v="4"/>
    <s v="30"/>
    <s v="30"/>
    <m/>
    <m/>
    <n v="0"/>
    <m/>
    <m/>
    <m/>
    <m/>
    <s v="WorkPackLink"/>
    <m/>
    <m/>
    <n v="0"/>
    <n v="0"/>
    <d v="2024-07-30T00:00:00"/>
    <n v="0"/>
    <n v="0"/>
    <m/>
    <m/>
    <n v="0"/>
    <n v="0"/>
    <m/>
    <n v="0"/>
    <m/>
    <m/>
    <m/>
    <n v="0"/>
    <n v="0"/>
    <n v="0.25"/>
    <d v="2024-04-12T00:00:00"/>
    <n v="0"/>
    <n v="0"/>
    <s v="Missing Staging Date"/>
    <s v=""/>
    <s v="On Time"/>
    <d v="1899-12-30T00:00:00"/>
    <s v="Need Purchasing"/>
    <s v="00001373074542210021821000100038806"/>
    <e v="#N/A"/>
    <s v="000013730710021821000100038806"/>
    <s v=""/>
    <s v=""/>
    <n v="1"/>
  </r>
  <r>
    <x v="1"/>
    <x v="0"/>
    <m/>
    <x v="0"/>
    <x v="0"/>
    <d v="2024-01-02T00:00:00"/>
    <d v="2024-04-25T00:00:00"/>
    <d v="2024-04-08T00:00:00"/>
    <d v="2024-04-25T00:00:00"/>
    <d v="2024-04-28T00:00:00"/>
    <s v="MECH"/>
    <m/>
    <x v="84"/>
    <s v="0072"/>
    <s v="MOC110643 EGC2 Upgrade ASV Act Stem (100038807)"/>
    <s v="VALVE,FIC042503,ANTI-SURGE CTRL (AB50.05FCV042503)"/>
    <s v="INSTALL NEW COMPONENTS IN 05FCV042508 (0090)"/>
    <s v="AB50"/>
    <d v="2024-04-25T00:00:00"/>
    <m/>
    <m/>
    <s v="AB01"/>
    <m/>
    <x v="1"/>
    <n v="5"/>
    <s v="10605252"/>
    <s v="CONN ASY,STEM;SS316,FISHER 18A1672F032"/>
    <n v="1"/>
    <n v="0"/>
    <n v="0"/>
    <s v="OK. - PDC."/>
    <n v="0"/>
    <x v="2"/>
    <s v="Stock at Base (SP12)"/>
    <s v="AB01"/>
    <s v="5300001756"/>
    <n v="50"/>
    <n v="21"/>
    <m/>
    <m/>
    <n v="0"/>
    <m/>
    <m/>
    <m/>
    <m/>
    <m/>
    <n v="0"/>
    <n v="0"/>
    <s v="EA"/>
    <m/>
    <m/>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s v="ON TIME"/>
    <s v=""/>
    <s v="On Time"/>
    <d v="1899-12-30T00:00:00"/>
    <s v="Need Purchasing"/>
    <s v="00001373084540710605252000100038807"/>
    <e v="#N/A"/>
    <s v="000013730810605252000100038807"/>
    <d v="1899-12-30T00:00:00"/>
    <e v="#N/A"/>
    <n v="0"/>
  </r>
  <r>
    <x v="1"/>
    <x v="0"/>
    <m/>
    <x v="0"/>
    <x v="0"/>
    <d v="2024-01-02T00:00:00"/>
    <d v="2024-04-25T00:00:00"/>
    <d v="2024-04-04T00:00:00"/>
    <d v="2024-04-25T00:00:00"/>
    <d v="2024-04-28T00:00:00"/>
    <s v="MECH"/>
    <m/>
    <x v="84"/>
    <s v="0012"/>
    <s v="MOC110643 EGC2 Upgrade ASV Act Stem (100038807)"/>
    <s v="VALVE,FIC042503,ANTI-SURGE CTRL (AB50.05FCV042503)"/>
    <s v="INSTALL NEW COMPONENTS IN ACTUATOR (0040)"/>
    <s v="AB50"/>
    <d v="2024-04-25T00:00:00"/>
    <m/>
    <m/>
    <s v="AB01"/>
    <m/>
    <x v="1"/>
    <n v="5"/>
    <s v="10605250"/>
    <s v="STEM,VV;ACT,SS316,FISHER 1V9656F0012"/>
    <n v="1"/>
    <n v="0"/>
    <n v="0"/>
    <s v="OK - PDC."/>
    <n v="0"/>
    <x v="2"/>
    <s v="Stock at Base (SP12)"/>
    <s v="AB01"/>
    <s v="5300001756"/>
    <n v="10"/>
    <n v="21"/>
    <m/>
    <m/>
    <n v="0"/>
    <m/>
    <m/>
    <m/>
    <m/>
    <m/>
    <n v="0"/>
    <n v="0"/>
    <s v="EA"/>
    <m/>
    <m/>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s v="ON TIME"/>
    <s v=""/>
    <s v="On Time"/>
    <d v="1899-12-30T00:00:00"/>
    <s v="Need Purchasing"/>
    <s v="00001373084540710605250000100038807"/>
    <e v="#N/A"/>
    <s v="000013730810605250000100038807"/>
    <d v="1899-12-30T00:00:00"/>
    <e v="#N/A"/>
    <n v="0"/>
  </r>
  <r>
    <x v="1"/>
    <x v="0"/>
    <m/>
    <x v="0"/>
    <x v="0"/>
    <d v="2024-01-02T00:00:00"/>
    <d v="2024-04-25T00:00:00"/>
    <d v="2024-04-04T00:00:00"/>
    <d v="2024-04-25T00:00:00"/>
    <d v="2024-04-28T00:00:00"/>
    <s v="MECH"/>
    <m/>
    <x v="84"/>
    <s v="0022"/>
    <s v="MOC110643 EGC2 Upgrade ASV Act Stem (100038807)"/>
    <s v="VALVE,FIC042503,ANTI-SURGE CTRL (AB50.05FCV042503)"/>
    <s v="INSTALL NEW COMPONENTS IN ACTUATOR (0040)"/>
    <s v="AB50"/>
    <d v="2024-04-25T00:00:00"/>
    <m/>
    <m/>
    <s v="AB01"/>
    <m/>
    <x v="1"/>
    <n v="5"/>
    <s v="10605253"/>
    <s v="CONN ASY,STEM;SS316,FISHER 18A1685X022"/>
    <n v="1"/>
    <n v="0"/>
    <n v="0"/>
    <s v="OK. - PDC."/>
    <n v="0"/>
    <x v="2"/>
    <s v="Stock at Base (SP12)"/>
    <s v="AB01"/>
    <s v="5300001756"/>
    <n v="20"/>
    <n v="21"/>
    <m/>
    <m/>
    <n v="0"/>
    <m/>
    <m/>
    <m/>
    <m/>
    <m/>
    <n v="0"/>
    <n v="0"/>
    <s v="EA"/>
    <m/>
    <m/>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s v="ON TIME"/>
    <s v=""/>
    <s v="On Time"/>
    <d v="1899-12-30T00:00:00"/>
    <s v="Need Purchasing"/>
    <s v="00001373084540710605253000100038807"/>
    <e v="#N/A"/>
    <s v="000013730810605253000100038807"/>
    <d v="1899-12-30T00:00:00"/>
    <e v="#N/A"/>
    <n v="0"/>
  </r>
  <r>
    <x v="1"/>
    <x v="0"/>
    <m/>
    <x v="0"/>
    <x v="0"/>
    <d v="2024-01-02T00:00:00"/>
    <d v="2024-04-25T00:00:00"/>
    <d v="2024-04-08T00:00:00"/>
    <d v="2024-04-25T00:00:00"/>
    <d v="2024-04-28T00:00:00"/>
    <s v="MECH"/>
    <m/>
    <x v="84"/>
    <s v="0062"/>
    <s v="MOC110643 EGC2 Upgrade ASV Act Stem (100038807)"/>
    <s v="VALVE,FIC042503,ANTI-SURGE CTRL (AB50.05FCV042503)"/>
    <s v="INSTALL NEW COMPONENTS IN 05FCV042508 (0090)"/>
    <s v="AB50"/>
    <d v="2024-04-25T00:00:00"/>
    <m/>
    <m/>
    <s v="AB01"/>
    <m/>
    <x v="1"/>
    <n v="5"/>
    <s v="10605207"/>
    <s v="STEM,VV;ACT,SS316,FISHER 1E8324X0012"/>
    <n v="1"/>
    <n v="0"/>
    <n v="0"/>
    <s v="OK - PDC."/>
    <n v="0"/>
    <x v="2"/>
    <s v="Stock at Base (SP12)"/>
    <s v="AB01"/>
    <s v="5300001756"/>
    <n v="40"/>
    <n v="21"/>
    <m/>
    <m/>
    <n v="0"/>
    <m/>
    <m/>
    <m/>
    <m/>
    <m/>
    <n v="0"/>
    <n v="0"/>
    <s v="EA"/>
    <m/>
    <m/>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s v="ON TIME"/>
    <s v=""/>
    <s v="On Time"/>
    <d v="1899-12-30T00:00:00"/>
    <s v="Need Purchasing"/>
    <s v="00001373084540710605207000100038807"/>
    <e v="#N/A"/>
    <s v="000013730810605207000100038807"/>
    <d v="1899-12-30T00:00:00"/>
    <e v="#N/A"/>
    <n v="0"/>
  </r>
  <r>
    <x v="1"/>
    <x v="1"/>
    <m/>
    <x v="0"/>
    <x v="0"/>
    <d v="2024-01-02T00:00:00"/>
    <d v="2024-04-25T00:00:00"/>
    <m/>
    <d v="2024-04-25T00:00:00"/>
    <d v="2024-04-28T00:00:00"/>
    <s v="MECH"/>
    <m/>
    <x v="84"/>
    <s v="0042"/>
    <s v="MOC110643 EGC2 Upgrade ASV Act Stem (100038807)"/>
    <s v="VALVE,FIC042503,ANTI-SURGE CTRL (AB50.05FCV042503)"/>
    <s v="INSTALL NEW COMPONENTS IN ACTUATOR (0040)"/>
    <s v="AB50"/>
    <m/>
    <m/>
    <m/>
    <s v="AB01"/>
    <m/>
    <x v="1"/>
    <n v="5"/>
    <s v="10021822"/>
    <s v="DIAPHRAGM,ACT;FISHER 2N126902202"/>
    <n v="1"/>
    <n v="1"/>
    <n v="1"/>
    <s v="OK. - OLC."/>
    <n v="0"/>
    <x v="4"/>
    <s v="Stock at Remote (SP13)"/>
    <m/>
    <m/>
    <n v="0"/>
    <n v="0"/>
    <m/>
    <m/>
    <n v="0"/>
    <m/>
    <m/>
    <m/>
    <m/>
    <m/>
    <n v="0"/>
    <n v="0"/>
    <s v="EA"/>
    <m/>
    <m/>
    <m/>
    <m/>
    <s v="N"/>
    <s v="Preparation (05)"/>
    <s v="In Preparation (Order) (0055)"/>
    <s v="0000137308"/>
    <n v="1"/>
    <s v="4"/>
    <s v="30"/>
    <s v="30"/>
    <m/>
    <m/>
    <n v="0"/>
    <m/>
    <m/>
    <m/>
    <m/>
    <s v="WorkPackLink"/>
    <m/>
    <m/>
    <n v="0"/>
    <n v="0"/>
    <d v="2024-07-30T00:00:00"/>
    <n v="0"/>
    <n v="0"/>
    <m/>
    <m/>
    <n v="0"/>
    <n v="0"/>
    <m/>
    <n v="0"/>
    <m/>
    <m/>
    <m/>
    <n v="0"/>
    <n v="0"/>
    <n v="0.125"/>
    <d v="2024-03-28T00:00:00"/>
    <n v="0"/>
    <n v="0"/>
    <s v="Missing Staging Date"/>
    <s v=""/>
    <s v="On Time"/>
    <d v="1899-12-30T00:00:00"/>
    <s v="SOH"/>
    <s v="00001373084540710021822000100038807"/>
    <e v="#N/A"/>
    <s v="000013730810021822000100038807"/>
    <s v=""/>
    <s v=""/>
    <n v="1"/>
  </r>
  <r>
    <x v="1"/>
    <x v="0"/>
    <m/>
    <x v="0"/>
    <x v="0"/>
    <d v="2024-01-02T00:00:00"/>
    <d v="2024-04-25T00:00:00"/>
    <d v="2024-04-04T00:00:00"/>
    <d v="2024-04-25T00:00:00"/>
    <d v="2024-04-28T00:00:00"/>
    <s v="MECH"/>
    <m/>
    <x v="84"/>
    <s v="0030"/>
    <s v="MOC110643 EGC2 Upgrade ASV Act Stem (100038807)"/>
    <s v="VALVE,FIC042503,ANTI-SURGE CTRL (AB50.05FCV042503)"/>
    <s v="INSTALL NEW COMPONENTS IN ACTUATOR (0040)"/>
    <s v="AB50"/>
    <d v="2024-04-25T00:00:00"/>
    <m/>
    <m/>
    <s v="AB01"/>
    <m/>
    <x v="1"/>
    <n v="5"/>
    <s v="10605255"/>
    <s v="SCREW,ADJ;ACT,FISHER 1N1297X0062"/>
    <n v="1"/>
    <n v="0"/>
    <n v="0"/>
    <s v="OK. - PDC."/>
    <n v="0"/>
    <x v="2"/>
    <s v="Stock at Base (SP12)"/>
    <s v="AB01"/>
    <s v="5300001756"/>
    <n v="30"/>
    <n v="21"/>
    <m/>
    <m/>
    <n v="0"/>
    <m/>
    <m/>
    <m/>
    <m/>
    <m/>
    <n v="0"/>
    <n v="0"/>
    <s v="EA"/>
    <m/>
    <m/>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s v="ON TIME"/>
    <s v=""/>
    <s v="On Time"/>
    <d v="1899-12-30T00:00:00"/>
    <s v="Need Purchasing"/>
    <s v="00001373084540710605255000100038807"/>
    <e v="#N/A"/>
    <s v="000013730810605255000100038807"/>
    <d v="1899-12-30T00:00:00"/>
    <e v="#N/A"/>
    <n v="0"/>
  </r>
  <r>
    <x v="1"/>
    <x v="1"/>
    <m/>
    <x v="0"/>
    <x v="0"/>
    <d v="2024-01-02T00:00:00"/>
    <d v="2024-04-25T00:00:00"/>
    <m/>
    <d v="2024-04-25T00:00:00"/>
    <d v="2024-04-28T00:00:00"/>
    <s v="MECH"/>
    <m/>
    <x v="84"/>
    <s v="0052"/>
    <s v="MOC110643 EGC2 Upgrade ASV Act Stem (100038807)"/>
    <s v="VALVE,FIC042503,ANTI-SURGE CTRL (AB50.05FCV042503)"/>
    <s v="INSTALL NEW COMPONENTS IN 05FCV042508 (0090)"/>
    <s v="AB50"/>
    <m/>
    <m/>
    <m/>
    <s v="AB01"/>
    <m/>
    <x v="1"/>
    <n v="5"/>
    <s v="10021820"/>
    <s v="DIAPHRAGM,ACT;NTRL,FISHER 2E859702202"/>
    <n v="1"/>
    <n v="1"/>
    <n v="4"/>
    <s v="OK. - OLC."/>
    <n v="0"/>
    <x v="4"/>
    <s v="Stock at Remote (SP13)"/>
    <m/>
    <m/>
    <n v="0"/>
    <n v="0"/>
    <m/>
    <m/>
    <n v="0"/>
    <m/>
    <m/>
    <m/>
    <m/>
    <m/>
    <n v="0"/>
    <n v="0"/>
    <s v="EA"/>
    <m/>
    <m/>
    <m/>
    <m/>
    <s v="N"/>
    <s v="Preparation (05)"/>
    <s v="In Preparation (Order) (0055)"/>
    <s v="0000137308"/>
    <n v="6"/>
    <s v="4"/>
    <s v="30"/>
    <m/>
    <m/>
    <m/>
    <n v="0"/>
    <m/>
    <m/>
    <m/>
    <m/>
    <s v="WorkPackLink"/>
    <m/>
    <m/>
    <n v="0"/>
    <n v="0"/>
    <d v="2024-07-30T00:00:00"/>
    <n v="0"/>
    <n v="0"/>
    <m/>
    <m/>
    <n v="0"/>
    <n v="0"/>
    <m/>
    <n v="0"/>
    <m/>
    <m/>
    <m/>
    <n v="0"/>
    <n v="0"/>
    <n v="0.125"/>
    <d v="2024-03-28T00:00:00"/>
    <n v="0"/>
    <n v="0"/>
    <s v="Missing Staging Date"/>
    <s v=""/>
    <s v="On Time"/>
    <d v="1899-12-30T00:00:00"/>
    <s v="SOH"/>
    <s v="00001373084540710021820000100038807"/>
    <e v="#N/A"/>
    <s v="000013730810021820000100038807"/>
    <s v=""/>
    <s v=""/>
    <n v="1"/>
  </r>
  <r>
    <x v="2"/>
    <x v="0"/>
    <m/>
    <x v="0"/>
    <x v="0"/>
    <d v="2024-01-01T00:00:00"/>
    <d v="2024-04-02T00:00:00"/>
    <d v="2024-03-15T00:00:00"/>
    <d v="2024-03-29T00:00:00"/>
    <d v="2024-04-03T00:00:00"/>
    <s v="PAINT"/>
    <m/>
    <x v="85"/>
    <s v="0020"/>
    <s v="CT2 - 2WBT STBD FWD Ramp Blast &amp; Replace (100038880)"/>
    <s v="STRUC,VESSEL DECKING (AB50.03DECK01)"/>
    <s v="Apply Belzona to Ramp Edges (0060)"/>
    <s v="AB50"/>
    <d v="2024-04-02T00:00:00"/>
    <m/>
    <m/>
    <s v="AB01"/>
    <m/>
    <x v="0"/>
    <n v="20"/>
    <s v="10493611"/>
    <s v="COMPOUND,REPAIR;BELZONA 1111 SUPER MTL"/>
    <n v="2"/>
    <n v="57"/>
    <n v="34"/>
    <s v="OK."/>
    <n v="0"/>
    <x v="13"/>
    <s v="Stock at Base (SP12)"/>
    <s v="AB01"/>
    <s v="5300005825"/>
    <n v="10"/>
    <n v="21"/>
    <m/>
    <m/>
    <n v="0"/>
    <m/>
    <m/>
    <m/>
    <m/>
    <m/>
    <n v="0"/>
    <n v="0"/>
    <s v="KG"/>
    <m/>
    <m/>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s v="ON TIME"/>
    <s v=""/>
    <s v="On Time"/>
    <d v="1899-12-30T00:00:00"/>
    <s v="SOH"/>
    <s v="00001373814538410493611000100038880"/>
    <e v="#N/A"/>
    <s v="000013738110493611000100038880"/>
    <d v="1899-12-30T00:00:00"/>
    <e v="#N/A"/>
    <n v="0"/>
  </r>
  <r>
    <x v="2"/>
    <x v="1"/>
    <m/>
    <x v="0"/>
    <x v="0"/>
    <d v="2024-01-01T00:00:00"/>
    <d v="2024-04-02T00:00:00"/>
    <m/>
    <d v="2024-03-29T00:00:00"/>
    <d v="2024-04-03T00:00:00"/>
    <s v="PAINT"/>
    <m/>
    <x v="85"/>
    <s v="0070"/>
    <s v="CT2 - 2WBT STBD FWD Ramp Blast &amp; Replace (100038880)"/>
    <s v="STRUC,VESSEL DECKING (AB50.03DECK01)"/>
    <s v="Apply Coatings to Ramp (0070)"/>
    <s v="AB50"/>
    <m/>
    <m/>
    <m/>
    <s v="AB01"/>
    <m/>
    <x v="0"/>
    <n v="20"/>
    <s v="10233767"/>
    <s v="ADHESIVE;WHT,SIKAFLEX 252,CART 300ML"/>
    <n v="4"/>
    <n v="0"/>
    <n v="36"/>
    <s v="OK. - OLC."/>
    <n v="0"/>
    <x v="4"/>
    <s v="Stock at Remote (SP13)"/>
    <m/>
    <m/>
    <n v="0"/>
    <n v="0"/>
    <m/>
    <m/>
    <n v="0"/>
    <m/>
    <m/>
    <m/>
    <m/>
    <m/>
    <n v="0"/>
    <n v="0"/>
    <s v="CQ"/>
    <m/>
    <m/>
    <m/>
    <m/>
    <s v="N"/>
    <s v="Execution (07)"/>
    <s v="Ready for Execution (Order) (0065)"/>
    <s v="0000137381"/>
    <n v="7"/>
    <s v="4"/>
    <s v="30"/>
    <s v="30"/>
    <m/>
    <m/>
    <n v="0"/>
    <m/>
    <m/>
    <m/>
    <m/>
    <s v="WorkPackLink"/>
    <m/>
    <m/>
    <n v="0"/>
    <n v="0"/>
    <d v="2024-06-30T00:00:00"/>
    <n v="0"/>
    <n v="0"/>
    <m/>
    <m/>
    <n v="0"/>
    <n v="0"/>
    <m/>
    <n v="0"/>
    <m/>
    <m/>
    <m/>
    <n v="0"/>
    <n v="0"/>
    <n v="0.125"/>
    <d v="2024-03-05T00:00:00"/>
    <n v="0"/>
    <n v="0"/>
    <s v="Missing Staging Date"/>
    <s v=""/>
    <s v="On Time"/>
    <d v="1899-12-30T00:00:00"/>
    <s v="Need Purchasing"/>
    <s v="00001373814538410233767000100038880"/>
    <e v="#N/A"/>
    <s v="000013738110233767000100038880"/>
    <s v=""/>
    <s v=""/>
    <n v="1"/>
  </r>
  <r>
    <x v="2"/>
    <x v="1"/>
    <m/>
    <x v="0"/>
    <x v="0"/>
    <d v="2024-01-01T00:00:00"/>
    <d v="2024-04-15T00:00:00"/>
    <m/>
    <d v="2024-04-11T00:00:00"/>
    <d v="2024-04-16T00:00:00"/>
    <s v="PAINT"/>
    <m/>
    <x v="86"/>
    <s v="0030"/>
    <s v="CT4 - 4WBT PORT AFT Ramp Blast &amp; Replace (100038883)"/>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84"/>
    <n v="8"/>
    <s v="4"/>
    <s v="30"/>
    <s v="30"/>
    <m/>
    <m/>
    <n v="0"/>
    <m/>
    <m/>
    <m/>
    <m/>
    <s v="WorkPackLink"/>
    <m/>
    <m/>
    <n v="0"/>
    <n v="0"/>
    <d v="2024-06-30T00:00:00"/>
    <n v="0"/>
    <n v="0"/>
    <m/>
    <m/>
    <n v="0"/>
    <n v="0"/>
    <m/>
    <n v="0"/>
    <m/>
    <m/>
    <m/>
    <n v="0"/>
    <n v="0"/>
    <n v="0.125"/>
    <d v="2024-03-18T00:00:00"/>
    <n v="0"/>
    <n v="0"/>
    <s v="Missing Staging Date"/>
    <s v=""/>
    <s v="On Time"/>
    <d v="1899-12-30T00:00:00"/>
    <s v="Need Purchasing"/>
    <s v="00001373844539710233767000100038883"/>
    <e v="#N/A"/>
    <s v="000013738410233767000100038883"/>
    <s v=""/>
    <s v=""/>
    <n v="1"/>
  </r>
  <r>
    <x v="2"/>
    <x v="0"/>
    <m/>
    <x v="0"/>
    <x v="0"/>
    <d v="2024-01-01T00:00:00"/>
    <d v="2024-04-15T00:00:00"/>
    <d v="2024-02-13T00:00:00"/>
    <d v="2024-04-11T00:00:00"/>
    <d v="2024-04-16T00:00:00"/>
    <s v="PAINT"/>
    <m/>
    <x v="86"/>
    <s v="0020"/>
    <s v="CT4 - 4WBT PORT AFT Ramp Blast &amp; Replace (100038883)"/>
    <s v="STRUC,VESSEL DECKING (AB50.03DECK01)"/>
    <s v="Apply Belzona to Ramp Edges (0060)"/>
    <s v="AB50"/>
    <d v="2024-04-15T00:00:00"/>
    <m/>
    <m/>
    <s v="AB01"/>
    <m/>
    <x v="0"/>
    <n v="20"/>
    <s v="10493611"/>
    <s v="COMPOUND,REPAIR;BELZONA 1111 SUPER MTL"/>
    <n v="2"/>
    <n v="57"/>
    <n v="34"/>
    <s v="OK."/>
    <n v="0"/>
    <x v="13"/>
    <s v="Stock at Base (SP12)"/>
    <s v="AB01"/>
    <s v="5300005828"/>
    <n v="10"/>
    <n v="21"/>
    <m/>
    <m/>
    <n v="0"/>
    <m/>
    <m/>
    <m/>
    <m/>
    <m/>
    <n v="0"/>
    <n v="0"/>
    <s v="KG"/>
    <m/>
    <m/>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s v="ON TIME"/>
    <s v=""/>
    <s v="On Time"/>
    <d v="1899-12-30T00:00:00"/>
    <s v="SOH"/>
    <s v="00001373844539710493611000100038883"/>
    <e v="#N/A"/>
    <s v="000013738410493611000100038883"/>
    <d v="1899-12-30T00:00:00"/>
    <e v="#N/A"/>
    <n v="0"/>
  </r>
  <r>
    <x v="2"/>
    <x v="0"/>
    <m/>
    <x v="0"/>
    <x v="0"/>
    <d v="2024-01-01T00:00:00"/>
    <d v="2024-04-11T00:00:00"/>
    <d v="2024-03-15T00:00:00"/>
    <d v="2024-04-06T00:00:00"/>
    <d v="2024-04-12T00:00:00"/>
    <s v="PAINT"/>
    <m/>
    <x v="87"/>
    <s v="0030"/>
    <s v="CT2 - 2COT PORT X-Over Ramp Blst&amp;Replace (100038887)"/>
    <s v="STRUC,VESSEL DECKING (AB50.03DECK01)"/>
    <s v="Apply Belzona to Ramp Edges (0060)"/>
    <s v="AB50"/>
    <d v="2024-04-11T00:00:00"/>
    <m/>
    <m/>
    <s v="AB01"/>
    <m/>
    <x v="0"/>
    <n v="20"/>
    <s v="10493611"/>
    <s v="COMPOUND,REPAIR;BELZONA 1111 SUPER MTL"/>
    <n v="2"/>
    <n v="57"/>
    <n v="34"/>
    <s v="OK."/>
    <n v="0"/>
    <x v="13"/>
    <s v="Stock at Base (SP12)"/>
    <s v="AB01"/>
    <s v="5300005837"/>
    <n v="10"/>
    <n v="21"/>
    <m/>
    <m/>
    <n v="0"/>
    <m/>
    <m/>
    <m/>
    <m/>
    <m/>
    <n v="0"/>
    <n v="0"/>
    <s v="KG"/>
    <m/>
    <m/>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s v="ON TIME"/>
    <s v=""/>
    <s v="On Time"/>
    <d v="1899-12-30T00:00:00"/>
    <s v="SOH"/>
    <s v="00001373884539310493611000100038887"/>
    <e v="#N/A"/>
    <s v="000013738810493611000100038887"/>
    <d v="1899-12-30T00:00:00"/>
    <e v="#N/A"/>
    <n v="0"/>
  </r>
  <r>
    <x v="2"/>
    <x v="1"/>
    <m/>
    <x v="0"/>
    <x v="0"/>
    <d v="2024-01-01T00:00:00"/>
    <d v="2024-04-11T00:00:00"/>
    <m/>
    <d v="2024-04-06T00:00:00"/>
    <d v="2024-04-12T00:00:00"/>
    <s v="PAINT"/>
    <m/>
    <x v="87"/>
    <s v="0020"/>
    <s v="CT2 - 2COT PORT X-Over Ramp Blst&amp;Replace (100038887)"/>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8"/>
    <n v="7"/>
    <s v="4"/>
    <s v="30"/>
    <s v="30"/>
    <m/>
    <m/>
    <n v="0"/>
    <m/>
    <m/>
    <m/>
    <m/>
    <s v="WorkPackLink"/>
    <m/>
    <m/>
    <n v="0"/>
    <n v="0"/>
    <d v="2024-06-30T00:00:00"/>
    <n v="0"/>
    <n v="0"/>
    <m/>
    <m/>
    <n v="0"/>
    <n v="0"/>
    <m/>
    <n v="0"/>
    <m/>
    <m/>
    <m/>
    <n v="0"/>
    <n v="0"/>
    <n v="0.125"/>
    <d v="2024-03-14T00:00:00"/>
    <n v="0"/>
    <n v="0"/>
    <s v="Missing Staging Date"/>
    <s v=""/>
    <s v="On Time"/>
    <d v="1899-12-30T00:00:00"/>
    <s v="Need Purchasing"/>
    <s v="00001373884539310233767000100038887"/>
    <e v="#N/A"/>
    <s v="000013738810233767000100038887"/>
    <s v=""/>
    <s v=""/>
    <n v="1"/>
  </r>
  <r>
    <x v="2"/>
    <x v="0"/>
    <m/>
    <x v="0"/>
    <x v="0"/>
    <d v="2024-01-01T00:00:00"/>
    <d v="2024-04-08T00:00:00"/>
    <d v="2024-03-15T00:00:00"/>
    <d v="2024-04-04T00:00:00"/>
    <d v="2024-04-09T00:00:00"/>
    <s v="PAINT"/>
    <m/>
    <x v="88"/>
    <s v="0020"/>
    <s v="CT2 - 2COT STBD X-Over Ramp Blst&amp;Replace (100038888)"/>
    <s v="STRUC,VESSEL DECKING (AB50.03DECK01)"/>
    <s v="Apply Belzona to Ramp Edges (0060)"/>
    <s v="AB50"/>
    <d v="2024-04-08T00:00:00"/>
    <m/>
    <m/>
    <s v="AB01"/>
    <m/>
    <x v="0"/>
    <n v="20"/>
    <s v="10493611"/>
    <s v="COMPOUND,REPAIR;BELZONA 1111 SUPER MTL"/>
    <n v="2"/>
    <n v="57"/>
    <n v="34"/>
    <s v="UserCommentLink"/>
    <n v="0"/>
    <x v="13"/>
    <s v="Stock at Base (SP12)"/>
    <s v="AB01"/>
    <s v="5300005838"/>
    <n v="10"/>
    <n v="21"/>
    <m/>
    <m/>
    <n v="0"/>
    <m/>
    <m/>
    <m/>
    <m/>
    <m/>
    <n v="0"/>
    <n v="0"/>
    <s v="KG"/>
    <m/>
    <m/>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s v="ON TIME"/>
    <s v=""/>
    <s v="On Time"/>
    <d v="1899-12-30T00:00:00"/>
    <s v="SOH"/>
    <s v="00001373894539010493611000100038888"/>
    <e v="#N/A"/>
    <s v="000013738910493611000100038888"/>
    <d v="1899-12-30T00:00:00"/>
    <e v="#N/A"/>
    <n v="0"/>
  </r>
  <r>
    <x v="2"/>
    <x v="1"/>
    <m/>
    <x v="0"/>
    <x v="0"/>
    <d v="2024-01-01T00:00:00"/>
    <d v="2024-04-08T00:00:00"/>
    <m/>
    <d v="2024-04-04T00:00:00"/>
    <d v="2024-04-09T00:00:00"/>
    <s v="PAINT"/>
    <m/>
    <x v="88"/>
    <s v="0030"/>
    <s v="CT2 - 2COT STBD X-Over Ramp Blst&amp;Replace (100038888)"/>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9"/>
    <n v="8"/>
    <s v="4"/>
    <s v="30"/>
    <s v="30"/>
    <m/>
    <m/>
    <n v="0"/>
    <m/>
    <m/>
    <m/>
    <m/>
    <s v="WorkPackLink"/>
    <m/>
    <m/>
    <n v="0"/>
    <n v="0"/>
    <d v="2024-06-30T00:00:00"/>
    <n v="0"/>
    <n v="0"/>
    <m/>
    <m/>
    <n v="0"/>
    <n v="0"/>
    <m/>
    <n v="0"/>
    <m/>
    <m/>
    <m/>
    <n v="0"/>
    <n v="0"/>
    <n v="0.125"/>
    <d v="2024-03-11T00:00:00"/>
    <n v="0"/>
    <n v="0"/>
    <s v="Missing Staging Date"/>
    <s v=""/>
    <s v="On Time"/>
    <d v="1899-12-30T00:00:00"/>
    <s v="Need Purchasing"/>
    <s v="00001373894539010233767000100038888"/>
    <e v="#N/A"/>
    <s v="000013738910233767000100038888"/>
    <s v=""/>
    <s v=""/>
    <n v="1"/>
  </r>
  <r>
    <x v="2"/>
    <x v="1"/>
    <m/>
    <x v="0"/>
    <x v="0"/>
    <d v="2024-01-01T00:00:00"/>
    <d v="2024-03-31T00:00:00"/>
    <m/>
    <d v="2024-03-29T00:00:00"/>
    <d v="2024-04-02T00:00:00"/>
    <s v="PAINT"/>
    <m/>
    <x v="89"/>
    <s v="0030"/>
    <s v="CT4 - 4WBT PORT FWD Ramp Blast &amp; Replace (100038890)"/>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1"/>
    <n v="8"/>
    <s v="4"/>
    <s v="30"/>
    <s v="30"/>
    <m/>
    <m/>
    <n v="0"/>
    <m/>
    <m/>
    <m/>
    <m/>
    <s v="WorkPackLink"/>
    <m/>
    <m/>
    <n v="0"/>
    <n v="0"/>
    <d v="2024-06-30T00:00:00"/>
    <n v="0"/>
    <n v="0"/>
    <m/>
    <m/>
    <n v="0"/>
    <n v="0"/>
    <m/>
    <n v="0"/>
    <m/>
    <m/>
    <m/>
    <n v="0"/>
    <n v="0"/>
    <n v="0.125"/>
    <d v="2024-03-03T00:00:00"/>
    <n v="0"/>
    <n v="0"/>
    <s v="Missing Staging Date"/>
    <s v=""/>
    <s v="On Time"/>
    <d v="1899-12-30T00:00:00"/>
    <s v="Need Purchasing"/>
    <s v="00001373914538210233767000100038890"/>
    <e v="#N/A"/>
    <s v="000013739110233767000100038890"/>
    <s v=""/>
    <s v=""/>
    <n v="1"/>
  </r>
  <r>
    <x v="2"/>
    <x v="0"/>
    <m/>
    <x v="0"/>
    <x v="0"/>
    <d v="2024-01-01T00:00:00"/>
    <d v="2024-03-31T00:00:00"/>
    <d v="2024-02-19T00:00:00"/>
    <d v="2024-03-29T00:00:00"/>
    <d v="2024-04-02T00:00:00"/>
    <s v="PAINT"/>
    <m/>
    <x v="89"/>
    <s v="0020"/>
    <s v="CT4 - 4WBT PORT FWD Ramp Blast &amp; Replace (100038890)"/>
    <s v="STRUC,VESSEL DECKING (AB50.03DECK01)"/>
    <s v="Apply Belzona to Ramp Edges (0060)"/>
    <s v="AB50"/>
    <d v="2024-03-31T00:00:00"/>
    <m/>
    <m/>
    <s v="AB01"/>
    <m/>
    <x v="0"/>
    <n v="20"/>
    <s v="10493611"/>
    <s v="COMPOUND,REPAIR;BELZONA 1111 SUPER MTL"/>
    <n v="2"/>
    <n v="57"/>
    <n v="34"/>
    <s v="UserCommentLink"/>
    <n v="0"/>
    <x v="13"/>
    <s v="Stock at Base (SP12)"/>
    <s v="AB01"/>
    <s v="5300005845"/>
    <n v="10"/>
    <n v="21"/>
    <m/>
    <m/>
    <n v="0"/>
    <m/>
    <m/>
    <m/>
    <m/>
    <m/>
    <n v="0"/>
    <n v="0"/>
    <s v="KG"/>
    <m/>
    <m/>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s v="ON TIME"/>
    <s v=""/>
    <s v="On Time"/>
    <d v="1899-12-30T00:00:00"/>
    <s v="SOH"/>
    <s v="00001373914538210493611000100038890"/>
    <e v="#N/A"/>
    <s v="000013739110493611000100038890"/>
    <d v="1899-12-30T00:00:00"/>
    <e v="#N/A"/>
    <n v="0"/>
  </r>
  <r>
    <x v="2"/>
    <x v="1"/>
    <m/>
    <x v="0"/>
    <x v="0"/>
    <d v="2024-01-01T00:00:00"/>
    <d v="2024-04-17T00:00:00"/>
    <m/>
    <d v="2024-04-13T00:00:00"/>
    <d v="2024-04-19T00:00:00"/>
    <s v="PAINT"/>
    <m/>
    <x v="90"/>
    <s v="0020"/>
    <s v="CT5 - 5COT PORT X-Over Ramp Blst&amp;Replace (100038891)"/>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2"/>
    <n v="7"/>
    <s v="4"/>
    <s v="30"/>
    <s v="30"/>
    <m/>
    <m/>
    <n v="0"/>
    <m/>
    <m/>
    <m/>
    <m/>
    <s v="WorkPackLink"/>
    <m/>
    <m/>
    <n v="0"/>
    <n v="0"/>
    <d v="2024-06-30T00:00:00"/>
    <n v="0"/>
    <n v="0"/>
    <m/>
    <m/>
    <n v="0"/>
    <n v="0"/>
    <m/>
    <n v="0"/>
    <m/>
    <m/>
    <m/>
    <n v="0"/>
    <n v="0"/>
    <n v="0.125"/>
    <d v="2024-03-20T00:00:00"/>
    <n v="0"/>
    <n v="0"/>
    <s v="Missing Staging Date"/>
    <s v=""/>
    <s v="On Time"/>
    <d v="1899-12-30T00:00:00"/>
    <s v="Need Purchasing"/>
    <s v="00001373924539910233767000100038891"/>
    <e v="#N/A"/>
    <s v="000013739210233767000100038891"/>
    <s v=""/>
    <s v=""/>
    <n v="1"/>
  </r>
  <r>
    <x v="2"/>
    <x v="0"/>
    <m/>
    <x v="0"/>
    <x v="0"/>
    <d v="2024-01-01T00:00:00"/>
    <d v="2024-04-17T00:00:00"/>
    <d v="2024-02-15T00:00:00"/>
    <d v="2024-04-13T00:00:00"/>
    <d v="2024-04-19T00:00:00"/>
    <s v="PAINT"/>
    <m/>
    <x v="90"/>
    <s v="0030"/>
    <s v="CT5 - 5COT PORT X-Over Ramp Blst&amp;Replace (100038891)"/>
    <s v="STRUC,VESSEL DECKING (AB50.03DECK01)"/>
    <s v="Apply Belzona to Ramp Edges (0060)"/>
    <s v="AB50"/>
    <d v="2024-04-17T00:00:00"/>
    <m/>
    <m/>
    <s v="AB01"/>
    <m/>
    <x v="0"/>
    <n v="20"/>
    <s v="10493611"/>
    <s v="COMPOUND,REPAIR;BELZONA 1111 SUPER MTL"/>
    <n v="2"/>
    <n v="57"/>
    <n v="34"/>
    <s v="OK."/>
    <n v="0"/>
    <x v="13"/>
    <s v="Stock at Base (SP12)"/>
    <s v="AB01"/>
    <s v="5300005846"/>
    <n v="10"/>
    <n v="21"/>
    <m/>
    <m/>
    <n v="0"/>
    <m/>
    <m/>
    <m/>
    <m/>
    <m/>
    <n v="0"/>
    <n v="0"/>
    <s v="KG"/>
    <m/>
    <m/>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s v="ON TIME"/>
    <s v=""/>
    <s v="On Time"/>
    <d v="1899-12-30T00:00:00"/>
    <s v="SOH"/>
    <s v="00001373924539910493611000100038891"/>
    <e v="#N/A"/>
    <s v="000013739210493611000100038891"/>
    <d v="1899-12-30T00:00:00"/>
    <e v="#N/A"/>
    <n v="0"/>
  </r>
  <r>
    <x v="1"/>
    <x v="3"/>
    <m/>
    <x v="0"/>
    <x v="0"/>
    <d v="2024-01-02T00:00:00"/>
    <d v="2024-04-26T00:00:00"/>
    <m/>
    <d v="2024-04-25T00:00:00"/>
    <d v="2024-05-01T00:00:00"/>
    <s v="REFURB"/>
    <m/>
    <x v="91"/>
    <s v="0090"/>
    <s v="RTM - Refurbish Gas Detector Brackets (100038989)"/>
    <s v="DET,FZ0445,GAS IR LOS RECEIVER (AB50.0445GRX871002)"/>
    <s v="Hand Prep &amp; Paint (0010)"/>
    <s v="AB50"/>
    <d v="2024-04-26T00:00:00"/>
    <m/>
    <m/>
    <s v="AB01"/>
    <m/>
    <x v="0"/>
    <n v="20"/>
    <s v="10440803"/>
    <s v="BLADE,SAW;254MM,CENGAR MB250"/>
    <n v="20"/>
    <n v="0"/>
    <n v="0"/>
    <s v="ETS. - Procurement."/>
    <n v="0"/>
    <x v="4"/>
    <s v="Stock at Base (SP12)"/>
    <m/>
    <m/>
    <n v="0"/>
    <n v="0"/>
    <m/>
    <m/>
    <n v="0"/>
    <m/>
    <m/>
    <m/>
    <m/>
    <m/>
    <n v="0"/>
    <n v="0"/>
    <s v="PAC"/>
    <m/>
    <m/>
    <m/>
    <m/>
    <s v="N"/>
    <s v="Preparation (05)"/>
    <s v="In Preparation (Order) (0055)"/>
    <s v="0000137493"/>
    <n v="8"/>
    <s v="2"/>
    <s v="30"/>
    <s v="30"/>
    <m/>
    <m/>
    <n v="0"/>
    <m/>
    <m/>
    <m/>
    <m/>
    <s v="WorkPackLink"/>
    <s v="ALLEY-FLR-1 13/12"/>
    <m/>
    <n v="0"/>
    <n v="0"/>
    <d v="2023-12-31T00:00:00"/>
    <n v="0"/>
    <n v="0"/>
    <m/>
    <m/>
    <n v="0"/>
    <n v="0"/>
    <m/>
    <n v="0"/>
    <m/>
    <m/>
    <m/>
    <n v="0"/>
    <n v="0"/>
    <n v="0.125"/>
    <d v="2024-03-29T00:00:00"/>
    <n v="0"/>
    <n v="0"/>
    <s v="Missing Staging Date"/>
    <s v=""/>
    <s v="On Time"/>
    <d v="1899-12-30T00:00:00"/>
    <s v="Need Purchasing"/>
    <s v="00001374934540810440803000100038989"/>
    <e v="#N/A"/>
    <s v="000013749310440803000100038989"/>
    <d v="1899-12-30T00:00:00"/>
    <e v="#N/A"/>
    <n v="0"/>
  </r>
  <r>
    <x v="3"/>
    <x v="1"/>
    <m/>
    <x v="0"/>
    <x v="0"/>
    <d v="2024-01-01T00:00:00"/>
    <d v="2024-04-18T00:00:00"/>
    <m/>
    <d v="2024-04-18T00:00:00"/>
    <d v="2024-04-21T00:00:00"/>
    <s v="MECH"/>
    <m/>
    <x v="92"/>
    <s v="0010"/>
    <s v="Paint Prod/W Pump-B Base (100039000)"/>
    <s v="MOTOR,P450001B,PROD WTR PUMP DRIVER (AB50.05PM450001B)"/>
    <s v="PMIC Isolations (0010)"/>
    <s v="AB50"/>
    <m/>
    <m/>
    <m/>
    <s v="AB01"/>
    <m/>
    <x v="0"/>
    <n v="20"/>
    <s v="10062327"/>
    <s v="TAPE;COR INH,50MM,10MRL,DENSO 600050"/>
    <n v="1"/>
    <n v="7"/>
    <n v="3"/>
    <s v="OK. - PDC."/>
    <n v="0"/>
    <x v="4"/>
    <s v="Stock at Remote (SP13)"/>
    <m/>
    <m/>
    <n v="0"/>
    <n v="0"/>
    <m/>
    <m/>
    <n v="0"/>
    <m/>
    <m/>
    <m/>
    <m/>
    <m/>
    <n v="0"/>
    <n v="0"/>
    <s v="ROL"/>
    <m/>
    <m/>
    <m/>
    <m/>
    <s v="N"/>
    <s v="Preparation (05)"/>
    <s v="In Preparation (Order) (0055)"/>
    <s v="0000137452"/>
    <n v="8"/>
    <s v="4"/>
    <s v="30"/>
    <s v="30"/>
    <m/>
    <m/>
    <n v="0"/>
    <m/>
    <m/>
    <m/>
    <m/>
    <s v="WorkPackLink"/>
    <m/>
    <m/>
    <n v="0"/>
    <n v="0"/>
    <d v="2023-12-31T00:00:00"/>
    <n v="0"/>
    <n v="0"/>
    <m/>
    <m/>
    <n v="0"/>
    <n v="0"/>
    <m/>
    <n v="0"/>
    <m/>
    <m/>
    <m/>
    <n v="0"/>
    <n v="0"/>
    <n v="0.125"/>
    <d v="2024-03-21T00:00:00"/>
    <n v="0"/>
    <n v="0"/>
    <s v="Missing Staging Date"/>
    <s v=""/>
    <s v="On Time"/>
    <d v="1899-12-30T00:00:00"/>
    <s v="SOH"/>
    <s v="00001374524540010062327000100039000"/>
    <e v="#N/A"/>
    <s v="000013745210062327000100039000"/>
    <s v=""/>
    <s v=""/>
    <n v="1"/>
  </r>
  <r>
    <x v="1"/>
    <x v="0"/>
    <m/>
    <x v="0"/>
    <x v="0"/>
    <d v="2024-01-31T00:00:00"/>
    <d v="2024-05-04T00:00:00"/>
    <d v="2024-04-03T00:00:00"/>
    <d v="2024-05-04T00:00:00"/>
    <d v="2024-05-05T00:00:00"/>
    <s v="REFURB"/>
    <m/>
    <x v="93"/>
    <s v="0030"/>
    <s v="ER - Repl Spool LP Steam Sys CDR-28782 (100039045)"/>
    <s v="LOOP,CORROSION SL1 (AB50.03E10-SL1)"/>
    <s v="replace spool (0020)"/>
    <s v="AB50"/>
    <d v="2024-05-04T00:00:00"/>
    <m/>
    <m/>
    <s v="AB01"/>
    <m/>
    <x v="2"/>
    <n v="30"/>
    <s v="10507576"/>
    <s v="GASKET;SWCI,JIS 16K,15MM,316L/GR/316"/>
    <n v="2"/>
    <n v="0"/>
    <n v="0"/>
    <s v="ETA. - Procurement - Inventory."/>
    <n v="0"/>
    <x v="9"/>
    <s v="Stock at Base (SP12)"/>
    <s v="AB01"/>
    <s v="5300005852"/>
    <n v="20"/>
    <n v="21"/>
    <m/>
    <m/>
    <n v="0"/>
    <m/>
    <m/>
    <m/>
    <m/>
    <m/>
    <n v="0"/>
    <n v="0"/>
    <s v="EA"/>
    <m/>
    <m/>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s v="ON TIME"/>
    <s v=""/>
    <s v="On Time"/>
    <d v="1899-12-30T00:00:00"/>
    <s v="Need Purchasing"/>
    <s v="00001375194541610507576000100039045"/>
    <e v="#N/A"/>
    <s v="000013751910507576000100039045"/>
    <d v="1899-12-30T00:00:00"/>
    <e v="#N/A"/>
    <n v="0"/>
  </r>
  <r>
    <x v="1"/>
    <x v="2"/>
    <m/>
    <x v="0"/>
    <x v="0"/>
    <d v="2024-01-31T00:00:00"/>
    <d v="2024-05-04T00:00:00"/>
    <d v="2024-03-28T00:00:00"/>
    <d v="2024-05-04T00:00:00"/>
    <d v="2024-05-05T00:00:00"/>
    <s v="REFURB"/>
    <m/>
    <x v="93"/>
    <s v="0010"/>
    <s v="ER - Repl Spool LP Steam Sys CDR-28782 (100039045)"/>
    <s v="LOOP,CORROSION SL1 (AB50.03E10-SL1)"/>
    <s v="replace spool (0020)"/>
    <s v="AB50"/>
    <d v="2024-04-07T00:00:00"/>
    <m/>
    <m/>
    <s v="AB01"/>
    <d v="2024-04-02T00:00:00"/>
    <x v="2"/>
    <n v="30"/>
    <s v="70001493"/>
    <s v="D-WEL23-200-01/EH0950DX0004.0001 Spool 1"/>
    <n v="1"/>
    <n v="0"/>
    <n v="0"/>
    <s v="ETA - 8 April - *(49 Day Lead)* - Procurement - Legeneering."/>
    <n v="49"/>
    <x v="5"/>
    <s v="Directs (Inventory) (SP14)"/>
    <s v="AB01"/>
    <s v="5300005852"/>
    <n v="30"/>
    <n v="49"/>
    <s v="X"/>
    <s v="1000001607"/>
    <n v="4"/>
    <d v="2024-01-31T00:00:00"/>
    <d v="2024-03-27T00:00:00"/>
    <s v="LEGENEERING AUSTRALIA PTY LTD (30000143)"/>
    <s v="4500001467"/>
    <m/>
    <n v="10"/>
    <n v="1"/>
    <s v="EA"/>
    <d v="2024-04-08T00:00:00"/>
    <m/>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s v="ON TIME"/>
    <s v=""/>
    <s v="On Time"/>
    <d v="1899-12-30T00:00:00"/>
    <s v="Need Purchasing"/>
    <s v="00001375194541670001493000100039045"/>
    <e v="#N/A"/>
    <s v="000013751970001493000100039045"/>
    <d v="1899-12-30T00:00:00"/>
    <e v="#N/A"/>
    <n v="0"/>
  </r>
  <r>
    <x v="1"/>
    <x v="0"/>
    <m/>
    <x v="0"/>
    <x v="0"/>
    <d v="2024-01-31T00:00:00"/>
    <d v="2024-05-04T00:00:00"/>
    <d v="2024-04-03T00:00:00"/>
    <d v="2024-05-04T00:00:00"/>
    <d v="2024-05-05T00:00:00"/>
    <s v="REFURB"/>
    <m/>
    <x v="93"/>
    <s v="0020"/>
    <s v="ER - Repl Spool LP Steam Sys CDR-28782 (100039045)"/>
    <s v="LOOP,CORROSION SL1 (AB50.03E10-SL1)"/>
    <s v="replace spool (0020)"/>
    <s v="AB50"/>
    <d v="2024-05-04T00:00:00"/>
    <m/>
    <m/>
    <s v="AB01"/>
    <m/>
    <x v="2"/>
    <n v="30"/>
    <s v="10058453"/>
    <s v="STUDBOLT;0.500&quot; X 65MM,B7,BLK"/>
    <n v="8"/>
    <n v="8"/>
    <n v="0"/>
    <s v="OK - PDC."/>
    <n v="0"/>
    <x v="10"/>
    <s v="Stock at Base (SP12)"/>
    <s v="AB01"/>
    <s v="5300005852"/>
    <n v="10"/>
    <n v="21"/>
    <m/>
    <m/>
    <n v="0"/>
    <m/>
    <m/>
    <m/>
    <m/>
    <m/>
    <n v="0"/>
    <n v="0"/>
    <s v="EA"/>
    <m/>
    <m/>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s v="ON TIME"/>
    <s v=""/>
    <s v="On Time"/>
    <d v="1899-12-30T00:00:00"/>
    <s v="SOH"/>
    <s v="00001375194541610058453000100039045"/>
    <e v="#N/A"/>
    <s v="000013751910058453000100039045"/>
    <d v="1899-12-30T00:00:00"/>
    <e v="#N/A"/>
    <n v="0"/>
  </r>
  <r>
    <x v="1"/>
    <x v="1"/>
    <m/>
    <x v="0"/>
    <x v="0"/>
    <d v="2024-02-12T00:00:00"/>
    <d v="2024-04-22T00:00:00"/>
    <m/>
    <d v="2024-04-22T00:00:00"/>
    <d v="2024-04-26T00:00:00"/>
    <s v="REFURB"/>
    <m/>
    <x v="94"/>
    <s v="0030"/>
    <s v="E/R - Repl 3x LP Steam Spools CDR-27187 (100039046)"/>
    <s v="LOOP,CORROSION SL1 (AB50.03E10-SL1)"/>
    <s v="Repl 3x LP Steam DN80 Spools (0020)"/>
    <s v="AB50"/>
    <m/>
    <m/>
    <m/>
    <s v="AB01"/>
    <m/>
    <x v="2"/>
    <n v="30"/>
    <s v="10058877"/>
    <s v="STUDBOLT;0.625&quot;X90MM,B7,CAD+XYLAN"/>
    <n v="12"/>
    <n v="0"/>
    <n v="96"/>
    <s v="OK. - OLC."/>
    <n v="0"/>
    <x v="4"/>
    <s v="Stock at Remote (SP13)"/>
    <m/>
    <m/>
    <n v="0"/>
    <n v="0"/>
    <m/>
    <m/>
    <n v="0"/>
    <m/>
    <m/>
    <m/>
    <m/>
    <m/>
    <n v="0"/>
    <n v="0"/>
    <s v="EA"/>
    <m/>
    <m/>
    <m/>
    <m/>
    <s v="N"/>
    <s v="Preparation (05)"/>
    <s v="In Preparation (Order) (0055)"/>
    <s v="0000137520"/>
    <n v="3"/>
    <s v="1"/>
    <s v="30"/>
    <s v="30"/>
    <m/>
    <m/>
    <n v="0"/>
    <m/>
    <m/>
    <m/>
    <m/>
    <s v="WorkPackLink"/>
    <m/>
    <m/>
    <n v="0"/>
    <n v="0"/>
    <d v="2023-05-27T00:00:00"/>
    <n v="0"/>
    <n v="0"/>
    <m/>
    <m/>
    <n v="0"/>
    <n v="0"/>
    <m/>
    <n v="0"/>
    <m/>
    <m/>
    <m/>
    <n v="0"/>
    <n v="0"/>
    <n v="0.125"/>
    <d v="2024-03-25T00:00:00"/>
    <n v="0"/>
    <n v="0"/>
    <s v="Missing Staging Date"/>
    <s v=""/>
    <s v="On Time"/>
    <d v="1899-12-30T00:00:00"/>
    <s v="Need Purchasing"/>
    <s v="00001375204540410058877000100039046"/>
    <e v="#N/A"/>
    <s v="000013752010058877000100039046"/>
    <s v=""/>
    <s v=""/>
    <n v="1"/>
  </r>
  <r>
    <x v="1"/>
    <x v="1"/>
    <m/>
    <x v="0"/>
    <x v="0"/>
    <d v="2024-02-12T00:00:00"/>
    <d v="2024-04-22T00:00:00"/>
    <m/>
    <d v="2024-04-22T00:00:00"/>
    <d v="2024-04-26T00:00:00"/>
    <s v="REFURB"/>
    <m/>
    <x v="94"/>
    <s v="0020"/>
    <s v="E/R - Repl 3x LP Steam Spools CDR-27187 (100039046)"/>
    <s v="LOOP,CORROSION SL1 (AB50.03E10-SL1)"/>
    <s v="Repl 3x LP Steam DN80 Spools (0020)"/>
    <s v="AB50"/>
    <m/>
    <m/>
    <m/>
    <s v="AB01"/>
    <m/>
    <x v="2"/>
    <n v="30"/>
    <s v="10058872"/>
    <s v="STUDBOLT;0.500&quot;X65MM,B7,CAD+XYLAN"/>
    <n v="12"/>
    <n v="48"/>
    <n v="33"/>
    <s v="OK. - OLC."/>
    <n v="0"/>
    <x v="4"/>
    <s v="Stock at Remote (SP13)"/>
    <m/>
    <m/>
    <n v="0"/>
    <n v="0"/>
    <m/>
    <m/>
    <n v="0"/>
    <m/>
    <m/>
    <m/>
    <m/>
    <m/>
    <n v="0"/>
    <n v="0"/>
    <s v="EA"/>
    <m/>
    <m/>
    <m/>
    <m/>
    <s v="N"/>
    <s v="Preparation (05)"/>
    <s v="In Preparation (Order) (0055)"/>
    <s v="0000137520"/>
    <n v="2"/>
    <s v="1"/>
    <s v="30"/>
    <s v="30"/>
    <m/>
    <m/>
    <n v="0"/>
    <m/>
    <m/>
    <m/>
    <m/>
    <s v="WorkPackLink"/>
    <m/>
    <m/>
    <n v="0"/>
    <n v="0"/>
    <d v="2023-05-27T00:00:00"/>
    <n v="0"/>
    <n v="0"/>
    <m/>
    <m/>
    <n v="0"/>
    <n v="0"/>
    <m/>
    <n v="0"/>
    <m/>
    <m/>
    <m/>
    <n v="0"/>
    <n v="0"/>
    <n v="0.125"/>
    <d v="2024-03-25T00:00:00"/>
    <n v="0"/>
    <n v="0"/>
    <s v="Missing Staging Date"/>
    <s v=""/>
    <s v="On Time"/>
    <d v="1899-12-30T00:00:00"/>
    <s v="SOH"/>
    <s v="00001375204540410058872000100039046"/>
    <e v="#N/A"/>
    <s v="000013752010058872000100039046"/>
    <s v=""/>
    <s v=""/>
    <n v="1"/>
  </r>
  <r>
    <x v="1"/>
    <x v="5"/>
    <m/>
    <x v="0"/>
    <x v="0"/>
    <d v="2024-02-12T00:00:00"/>
    <d v="2024-04-22T00:00:00"/>
    <d v="2024-03-28T00:00:00"/>
    <d v="2024-04-22T00:00:00"/>
    <d v="2024-04-26T00:00:00"/>
    <s v="REFURB"/>
    <m/>
    <x v="94"/>
    <s v="0060"/>
    <s v="E/R - Repl 3x LP Steam Spools CDR-27187 (100039046)"/>
    <s v="LOOP,CORROSION SL1 (AB50.03E10-SL1)"/>
    <s v="Repl 3x LP Steam DN80 Spools (0020)"/>
    <s v="AB50"/>
    <d v="2024-05-01T00:00:00"/>
    <m/>
    <m/>
    <s v="AB01"/>
    <d v="2024-04-14T00:00:00"/>
    <x v="2"/>
    <n v="30"/>
    <s v="70002319"/>
    <s v="D-WEL23-201-03/EH0950DX0008.0001 Spool 1"/>
    <n v="1"/>
    <n v="0"/>
    <n v="0"/>
    <s v="ETA - 8 April - *(49 Day Lead)* - Procurement - Legeneering."/>
    <n v="49"/>
    <x v="5"/>
    <s v="Directs (Inventory) (SP14)"/>
    <s v="AB01"/>
    <s v="5300006461"/>
    <n v="30"/>
    <n v="49"/>
    <s v="X"/>
    <s v="1000002389"/>
    <n v="9"/>
    <d v="2024-02-12T00:00:00"/>
    <d v="2024-04-08T00:00:00"/>
    <s v="LEGENEERING AUSTRALIA PTY LTD (30000143)"/>
    <s v="4500001467"/>
    <m/>
    <n v="40"/>
    <n v="1"/>
    <s v="EA"/>
    <d v="2024-04-08T00:00:00"/>
    <m/>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s v="ON TIME"/>
    <s v=""/>
    <s v="On Time"/>
    <d v="1899-12-30T00:00:00"/>
    <s v="Need Purchasing"/>
    <s v="00001375204540470002319000100039046"/>
    <e v="#N/A"/>
    <s v="000013752070002319000100039046"/>
    <d v="1899-12-30T00:00:00"/>
    <e v="#N/A"/>
    <n v="0"/>
  </r>
  <r>
    <x v="1"/>
    <x v="1"/>
    <m/>
    <x v="0"/>
    <x v="0"/>
    <d v="2024-02-12T00:00:00"/>
    <d v="2024-04-22T00:00:00"/>
    <m/>
    <d v="2024-04-22T00:00:00"/>
    <d v="2024-04-26T00:00:00"/>
    <s v="REFURB"/>
    <m/>
    <x v="94"/>
    <s v="0040"/>
    <s v="E/R - Repl 3x LP Steam Spools CDR-27187 (100039046)"/>
    <s v="LOOP,CORROSION SL1 (AB50.03E10-SL1)"/>
    <s v="Repl 3x LP Steam DN80 Spools (0020)"/>
    <s v="AB50"/>
    <m/>
    <m/>
    <m/>
    <s v="AB01"/>
    <m/>
    <x v="2"/>
    <n v="30"/>
    <s v="10058879"/>
    <s v="STUDBOLT;0.625&quot;X100MM,B7,CAD+XYLAN"/>
    <n v="12"/>
    <n v="58"/>
    <n v="25"/>
    <s v="OK. - OLC."/>
    <n v="0"/>
    <x v="4"/>
    <s v="Stock at Remote (SP13)"/>
    <m/>
    <m/>
    <n v="0"/>
    <n v="0"/>
    <m/>
    <m/>
    <n v="0"/>
    <m/>
    <m/>
    <m/>
    <m/>
    <m/>
    <n v="0"/>
    <n v="0"/>
    <s v="EA"/>
    <m/>
    <m/>
    <m/>
    <m/>
    <s v="N"/>
    <s v="Preparation (05)"/>
    <s v="In Preparation (Order) (0055)"/>
    <s v="0000137520"/>
    <n v="4"/>
    <s v="1"/>
    <s v="30"/>
    <s v="30"/>
    <m/>
    <m/>
    <n v="0"/>
    <m/>
    <m/>
    <m/>
    <m/>
    <s v="WorkPackLink"/>
    <m/>
    <m/>
    <n v="0"/>
    <n v="0"/>
    <d v="2023-05-27T00:00:00"/>
    <n v="0"/>
    <n v="0"/>
    <m/>
    <m/>
    <n v="0"/>
    <n v="0"/>
    <m/>
    <n v="0"/>
    <m/>
    <m/>
    <m/>
    <n v="0"/>
    <n v="0"/>
    <n v="0.125"/>
    <d v="2024-03-25T00:00:00"/>
    <n v="0"/>
    <n v="0"/>
    <s v="Missing Staging Date"/>
    <s v=""/>
    <s v="On Time"/>
    <d v="1899-12-30T00:00:00"/>
    <s v="SOH"/>
    <s v="00001375204540410058879000100039046"/>
    <e v="#N/A"/>
    <s v="000013752010058879000100039046"/>
    <s v=""/>
    <s v=""/>
    <n v="1"/>
  </r>
  <r>
    <x v="1"/>
    <x v="1"/>
    <m/>
    <x v="0"/>
    <x v="0"/>
    <d v="2024-02-12T00:00:00"/>
    <d v="2024-04-22T00:00:00"/>
    <m/>
    <d v="2024-04-22T00:00:00"/>
    <d v="2024-04-26T00:00:00"/>
    <s v="REFURB"/>
    <m/>
    <x v="94"/>
    <s v="0080"/>
    <s v="E/R - Repl 3x LP Steam Spools CDR-27187 (100039046)"/>
    <s v="LOOP,CORROSION SL1 (AB50.03E10-SL1)"/>
    <s v="Repl 3x LP Steam DN80 Spools (0020)"/>
    <s v="AB50"/>
    <m/>
    <m/>
    <m/>
    <s v="AB01"/>
    <m/>
    <x v="2"/>
    <n v="30"/>
    <s v="10060886"/>
    <s v="GASKET;SWCI,80MM,CL150,316L/GR/316"/>
    <n v="9"/>
    <n v="0"/>
    <n v="11"/>
    <s v="OK. - OLC."/>
    <n v="0"/>
    <x v="4"/>
    <s v="Stock at Remote (SP13)"/>
    <m/>
    <m/>
    <n v="0"/>
    <n v="0"/>
    <m/>
    <m/>
    <n v="0"/>
    <m/>
    <m/>
    <m/>
    <m/>
    <m/>
    <n v="0"/>
    <n v="0"/>
    <s v="EA"/>
    <m/>
    <m/>
    <m/>
    <m/>
    <s v="N"/>
    <s v="Preparation (05)"/>
    <s v="In Preparation (Order) (0055)"/>
    <s v="0000137520"/>
    <n v="11"/>
    <s v="1"/>
    <s v="30"/>
    <s v="30"/>
    <m/>
    <m/>
    <n v="0"/>
    <m/>
    <m/>
    <m/>
    <m/>
    <s v="WorkPackLink"/>
    <m/>
    <m/>
    <n v="0"/>
    <n v="0"/>
    <d v="2023-05-27T00:00:00"/>
    <n v="0"/>
    <n v="0"/>
    <m/>
    <m/>
    <n v="0"/>
    <n v="0"/>
    <m/>
    <n v="9"/>
    <m/>
    <m/>
    <m/>
    <n v="0"/>
    <n v="0"/>
    <n v="0.125"/>
    <d v="2024-03-25T00:00:00"/>
    <n v="0"/>
    <n v="0"/>
    <s v="Missing Staging Date"/>
    <s v=""/>
    <s v="On Time"/>
    <d v="1899-12-30T00:00:00"/>
    <s v="Need Purchasing"/>
    <s v="00001375204540410060886000100039046"/>
    <e v="#N/A"/>
    <s v="000013752010060886000100039046"/>
    <s v=""/>
    <s v=""/>
    <n v="1"/>
  </r>
  <r>
    <x v="1"/>
    <x v="1"/>
    <m/>
    <x v="0"/>
    <x v="0"/>
    <d v="2024-02-12T00:00:00"/>
    <d v="2024-04-22T00:00:00"/>
    <m/>
    <d v="2024-04-22T00:00:00"/>
    <d v="2024-04-26T00:00:00"/>
    <s v="REFURB"/>
    <m/>
    <x v="94"/>
    <s v="0070"/>
    <s v="E/R - Repl 3x LP Steam Spools CDR-27187 (100039046)"/>
    <s v="LOOP,CORROSION SL1 (AB50.03E10-SL1)"/>
    <s v="Repl 3x LP Steam DN80 Spools (0020)"/>
    <s v="AB50"/>
    <m/>
    <m/>
    <m/>
    <s v="AB01"/>
    <m/>
    <x v="2"/>
    <n v="30"/>
    <s v="10060881"/>
    <s v="GASKET,SWCI;15MM,CL150,4.5MM,316L/GR/316"/>
    <n v="3"/>
    <n v="0"/>
    <n v="7"/>
    <s v="OK. - OLC."/>
    <n v="0"/>
    <x v="4"/>
    <s v="Stock at Remote (SP13)"/>
    <m/>
    <m/>
    <n v="0"/>
    <n v="0"/>
    <m/>
    <m/>
    <n v="0"/>
    <m/>
    <m/>
    <m/>
    <m/>
    <m/>
    <n v="0"/>
    <n v="0"/>
    <s v="EA"/>
    <m/>
    <m/>
    <m/>
    <m/>
    <s v="N"/>
    <s v="Preparation (05)"/>
    <s v="In Preparation (Order) (0055)"/>
    <s v="0000137520"/>
    <n v="10"/>
    <s v="1"/>
    <s v="30"/>
    <s v="30"/>
    <m/>
    <m/>
    <n v="0"/>
    <m/>
    <m/>
    <m/>
    <m/>
    <s v="WorkPackLink"/>
    <m/>
    <m/>
    <n v="0"/>
    <n v="0"/>
    <d v="2023-05-27T00:00:00"/>
    <n v="0"/>
    <n v="0"/>
    <m/>
    <m/>
    <n v="0"/>
    <n v="0"/>
    <m/>
    <n v="0"/>
    <m/>
    <m/>
    <m/>
    <n v="0"/>
    <n v="0"/>
    <n v="0.125"/>
    <d v="2024-03-25T00:00:00"/>
    <n v="0"/>
    <n v="0"/>
    <s v="Missing Staging Date"/>
    <s v=""/>
    <s v="On Time"/>
    <d v="1899-12-30T00:00:00"/>
    <s v="Need Purchasing"/>
    <s v="00001375204540410060881000100039046"/>
    <e v="#N/A"/>
    <s v="000013752010060881000100039046"/>
    <s v=""/>
    <s v=""/>
    <n v="1"/>
  </r>
  <r>
    <x v="1"/>
    <x v="5"/>
    <m/>
    <x v="0"/>
    <x v="0"/>
    <d v="2024-02-12T00:00:00"/>
    <d v="2024-04-22T00:00:00"/>
    <d v="2024-03-28T00:00:00"/>
    <d v="2024-04-22T00:00:00"/>
    <d v="2024-04-26T00:00:00"/>
    <s v="REFURB"/>
    <m/>
    <x v="94"/>
    <s v="0010"/>
    <s v="E/R - Repl 3x LP Steam Spools CDR-27187 (100039046)"/>
    <s v="LOOP,CORROSION SL1 (AB50.03E10-SL1)"/>
    <s v="Repl 3x LP Steam DN80 Spools (0020)"/>
    <s v="AB50"/>
    <d v="2024-05-01T00:00:00"/>
    <m/>
    <m/>
    <s v="AB01"/>
    <d v="2024-04-14T00:00:00"/>
    <x v="2"/>
    <n v="30"/>
    <s v="70002317"/>
    <s v="D-WEL23-201-01/EH0950DX0006.0001 Spool 1"/>
    <n v="1"/>
    <n v="0"/>
    <n v="0"/>
    <s v="ETA - 8 April - *(49 Day Lead)* - Procurement - Legeneering."/>
    <n v="49"/>
    <x v="5"/>
    <s v="Directs (Inventory) (SP14)"/>
    <s v="AB01"/>
    <s v="5300006461"/>
    <n v="10"/>
    <n v="49"/>
    <s v="X"/>
    <s v="1000002389"/>
    <n v="7"/>
    <d v="2024-02-12T00:00:00"/>
    <d v="2024-04-08T00:00:00"/>
    <s v="LEGENEERING AUSTRALIA PTY LTD (30000143)"/>
    <s v="4500001467"/>
    <m/>
    <n v="20"/>
    <n v="1"/>
    <s v="EA"/>
    <d v="2024-04-08T00:00:00"/>
    <m/>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s v="ON TIME"/>
    <s v=""/>
    <s v="On Time"/>
    <d v="1899-12-30T00:00:00"/>
    <s v="Need Purchasing"/>
    <s v="00001375204540470002317000100039046"/>
    <e v="#N/A"/>
    <s v="000013752070002317000100039046"/>
    <d v="1899-12-30T00:00:00"/>
    <e v="#N/A"/>
    <n v="0"/>
  </r>
  <r>
    <x v="1"/>
    <x v="5"/>
    <m/>
    <x v="0"/>
    <x v="0"/>
    <d v="2024-02-12T00:00:00"/>
    <d v="2024-04-22T00:00:00"/>
    <d v="2024-03-28T00:00:00"/>
    <d v="2024-04-22T00:00:00"/>
    <d v="2024-04-26T00:00:00"/>
    <s v="REFURB"/>
    <m/>
    <x v="94"/>
    <s v="0050"/>
    <s v="E/R - Repl 3x LP Steam Spools CDR-27187 (100039046)"/>
    <s v="LOOP,CORROSION SL1 (AB50.03E10-SL1)"/>
    <s v="Repl 3x LP Steam DN80 Spools (0020)"/>
    <s v="AB50"/>
    <d v="2024-05-01T00:00:00"/>
    <m/>
    <m/>
    <s v="AB01"/>
    <d v="2024-04-14T00:00:00"/>
    <x v="2"/>
    <n v="30"/>
    <s v="70002318"/>
    <s v="D-WEL23-201-02/EH0950DX0007.0001 Spool 1"/>
    <n v="1"/>
    <n v="0"/>
    <n v="0"/>
    <s v="ETA - 8 April - *(49 Day Lead)* - Procurement - Legeneering."/>
    <n v="49"/>
    <x v="5"/>
    <s v="Directs (Inventory) (SP14)"/>
    <s v="AB01"/>
    <s v="5300006461"/>
    <n v="20"/>
    <n v="49"/>
    <s v="X"/>
    <s v="1000002389"/>
    <n v="8"/>
    <d v="2024-02-12T00:00:00"/>
    <d v="2024-04-08T00:00:00"/>
    <s v="LEGENEERING AUSTRALIA PTY LTD (30000143)"/>
    <s v="4500001467"/>
    <m/>
    <n v="30"/>
    <n v="1"/>
    <s v="EA"/>
    <d v="2024-04-08T00:00:00"/>
    <m/>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s v="ON TIME"/>
    <s v=""/>
    <s v="On Time"/>
    <d v="1899-12-30T00:00:00"/>
    <s v="Need Purchasing"/>
    <s v="00001375204540470002318000100039046"/>
    <e v="#N/A"/>
    <s v="000013752070002318000100039046"/>
    <d v="1899-12-30T00:00:00"/>
    <e v="#N/A"/>
    <n v="0"/>
  </r>
  <r>
    <x v="0"/>
    <x v="0"/>
    <m/>
    <x v="0"/>
    <x v="0"/>
    <d v="2024-01-02T00:00:00"/>
    <d v="2024-05-09T00:00:00"/>
    <d v="2024-04-23T00:00:00"/>
    <d v="2024-05-09T00:00:00"/>
    <d v="2024-05-15T00:00:00"/>
    <s v="MECH"/>
    <m/>
    <x v="95"/>
    <s v="0002"/>
    <s v="Replace GT1 external exhaust bellows (100039544)"/>
    <s v="PKG EQ,MAIN GEN 1 (AB50.05A400001)"/>
    <s v="ISOLATE GT1 PACKAGE (0010)"/>
    <s v="AB50"/>
    <d v="2024-05-09T00:00:00"/>
    <m/>
    <m/>
    <s v="AB01"/>
    <m/>
    <x v="0"/>
    <n v="20"/>
    <s v="10605188"/>
    <s v="WASHER,FLAT;0.5&quot;,SOLAR 1010476"/>
    <n v="60"/>
    <n v="60"/>
    <n v="0"/>
    <s v="OK. - PDC."/>
    <n v="0"/>
    <x v="9"/>
    <s v="Stock at Base (SP12)"/>
    <s v="AB01"/>
    <s v="5300002004"/>
    <n v="80"/>
    <n v="21"/>
    <m/>
    <m/>
    <n v="0"/>
    <m/>
    <m/>
    <m/>
    <m/>
    <m/>
    <n v="0"/>
    <n v="0"/>
    <s v="EA"/>
    <m/>
    <m/>
    <m/>
    <m/>
    <s v="N"/>
    <s v="Preparation (05)"/>
    <s v="In Preparation (Order) (0055)"/>
    <s v="0000138045"/>
    <n v="11"/>
    <s v="4"/>
    <s v="30"/>
    <s v="30"/>
    <m/>
    <m/>
    <n v="0"/>
    <m/>
    <m/>
    <m/>
    <m/>
    <s v="WorkPackLink"/>
    <s v="GT1"/>
    <m/>
    <n v="0"/>
    <n v="0"/>
    <d v="2023-11-30T00:00:00"/>
    <n v="0"/>
    <n v="0"/>
    <m/>
    <m/>
    <n v="0"/>
    <n v="0"/>
    <m/>
    <n v="0"/>
    <m/>
    <m/>
    <m/>
    <n v="0"/>
    <n v="0"/>
    <n v="9.0909090909090912E-2"/>
    <d v="2024-04-11T00:00:00"/>
    <n v="-12"/>
    <n v="16"/>
    <s v="ON TIME"/>
    <s v=""/>
    <s v="On Time"/>
    <d v="1899-12-30T00:00:00"/>
    <s v="SOH"/>
    <s v="00001380454542110605188000100039544"/>
    <e v="#N/A"/>
    <s v="000013804510605188000100039544"/>
    <d v="1899-12-30T00:00:00"/>
    <e v="#N/A"/>
    <n v="0"/>
  </r>
  <r>
    <x v="0"/>
    <x v="0"/>
    <m/>
    <x v="0"/>
    <x v="0"/>
    <d v="2024-01-02T00:00:00"/>
    <d v="2024-05-09T00:00:00"/>
    <d v="2024-04-23T00:00:00"/>
    <d v="2024-05-09T00:00:00"/>
    <d v="2024-05-15T00:00:00"/>
    <s v="MECH"/>
    <m/>
    <x v="95"/>
    <s v="0102"/>
    <s v="Replace GT1 external exhaust bellows (100039544)"/>
    <s v="PKG EQ,MAIN GEN 1 (AB50.05A400001)"/>
    <s v="ISOLATE GT1 PACKAGE (0010)"/>
    <s v="AB50"/>
    <d v="2024-05-09T00:00:00"/>
    <m/>
    <m/>
    <s v="AB01"/>
    <m/>
    <x v="0"/>
    <n v="20"/>
    <s v="10605423"/>
    <s v="SET,BLANKET;EXH BELLOWS,SOLAR 2002220100"/>
    <n v="1"/>
    <n v="1"/>
    <n v="0"/>
    <s v="OK. - PDC."/>
    <n v="0"/>
    <x v="9"/>
    <s v="Stock at Base (SP12)"/>
    <s v="AB01"/>
    <s v="5300002004"/>
    <n v="40"/>
    <n v="21"/>
    <m/>
    <m/>
    <n v="0"/>
    <m/>
    <m/>
    <m/>
    <m/>
    <m/>
    <n v="0"/>
    <n v="0"/>
    <s v="EA"/>
    <m/>
    <m/>
    <m/>
    <m/>
    <s v="N"/>
    <s v="Preparation (05)"/>
    <s v="In Preparation (Order) (0055)"/>
    <s v="0000138045"/>
    <n v="7"/>
    <s v="4"/>
    <s v="30"/>
    <s v="30"/>
    <m/>
    <m/>
    <n v="0"/>
    <m/>
    <m/>
    <m/>
    <m/>
    <s v="WorkPackLink"/>
    <s v="GT1"/>
    <m/>
    <n v="0"/>
    <n v="0"/>
    <d v="2023-11-30T00:00:00"/>
    <n v="0"/>
    <n v="0"/>
    <m/>
    <m/>
    <n v="0"/>
    <n v="0"/>
    <m/>
    <n v="0"/>
    <m/>
    <m/>
    <m/>
    <n v="0"/>
    <n v="0"/>
    <n v="9.0909090909090912E-2"/>
    <d v="2024-04-11T00:00:00"/>
    <n v="-12"/>
    <n v="16"/>
    <s v="ON TIME"/>
    <m/>
    <s v="On Time"/>
    <d v="1899-12-30T00:00:00"/>
    <s v="SOH"/>
    <s v="00001380454542110605423000100039544"/>
    <e v="#N/A"/>
    <s v="000013804510605423000100039544"/>
    <d v="1899-12-30T00:00:00"/>
    <e v="#N/A"/>
    <n v="0"/>
  </r>
  <r>
    <x v="0"/>
    <x v="0"/>
    <m/>
    <x v="0"/>
    <x v="0"/>
    <d v="2024-01-02T00:00:00"/>
    <d v="2024-05-09T00:00:00"/>
    <d v="2024-04-23T00:00:00"/>
    <d v="2024-05-09T00:00:00"/>
    <d v="2024-05-15T00:00:00"/>
    <s v="MECH"/>
    <m/>
    <x v="95"/>
    <s v="0012"/>
    <s v="Replace GT1 external exhaust bellows (100039544)"/>
    <s v="PKG EQ,MAIN GEN 1 (AB50.05A400001)"/>
    <s v="ISOLATE GT1 PACKAGE (0010)"/>
    <s v="AB50"/>
    <d v="2024-05-09T00:00:00"/>
    <m/>
    <m/>
    <s v="AB01"/>
    <m/>
    <x v="0"/>
    <n v="20"/>
    <s v="10601256"/>
    <s v="TAPE,DROP WARP;50FT,SOLAR 1102786"/>
    <n v="2"/>
    <n v="2"/>
    <n v="0"/>
    <s v="OK. - PDC."/>
    <n v="0"/>
    <x v="9"/>
    <s v="Stock at Base (SP12)"/>
    <s v="AB01"/>
    <s v="5300002004"/>
    <n v="60"/>
    <n v="21"/>
    <m/>
    <m/>
    <n v="0"/>
    <m/>
    <m/>
    <m/>
    <m/>
    <m/>
    <n v="0"/>
    <n v="0"/>
    <s v="EA"/>
    <m/>
    <m/>
    <m/>
    <m/>
    <s v="N"/>
    <s v="Preparation (05)"/>
    <s v="In Preparation (Order) (0055)"/>
    <s v="0000138045"/>
    <n v="9"/>
    <s v="4"/>
    <s v="30"/>
    <s v="30"/>
    <m/>
    <m/>
    <n v="0"/>
    <m/>
    <m/>
    <m/>
    <m/>
    <s v="WorkPackLink"/>
    <s v="GT1"/>
    <m/>
    <n v="0"/>
    <n v="0"/>
    <d v="2023-11-30T00:00:00"/>
    <n v="0"/>
    <n v="0"/>
    <m/>
    <m/>
    <n v="0"/>
    <n v="0"/>
    <m/>
    <n v="0"/>
    <m/>
    <m/>
    <m/>
    <n v="0"/>
    <n v="0"/>
    <n v="9.0909090909090912E-2"/>
    <d v="2024-04-11T00:00:00"/>
    <n v="-12"/>
    <n v="16"/>
    <s v="ON TIME"/>
    <m/>
    <s v="On Time"/>
    <d v="1899-12-30T00:00:00"/>
    <s v="SOH"/>
    <s v="00001380454542110601256000100039544"/>
    <e v="#N/A"/>
    <s v="000013804510601256000100039544"/>
    <d v="1899-12-30T00:00:00"/>
    <e v="#N/A"/>
    <n v="0"/>
  </r>
  <r>
    <x v="0"/>
    <x v="0"/>
    <m/>
    <x v="0"/>
    <x v="0"/>
    <d v="2024-01-02T00:00:00"/>
    <d v="2024-05-09T00:00:00"/>
    <d v="2024-04-23T00:00:00"/>
    <d v="2024-05-09T00:00:00"/>
    <d v="2024-05-15T00:00:00"/>
    <s v="MECH"/>
    <m/>
    <x v="95"/>
    <s v="0052"/>
    <s v="Replace GT1 external exhaust bellows (100039544)"/>
    <s v="PKG EQ,MAIN GEN 1 (AB50.05A400001)"/>
    <s v="ISOLATE GT1 PACKAGE (0010)"/>
    <s v="AB50"/>
    <d v="2024-05-09T00:00:00"/>
    <m/>
    <m/>
    <s v="AB01"/>
    <m/>
    <x v="0"/>
    <n v="20"/>
    <s v="10605323"/>
    <s v="BOLT,HEX HD;0.5&quot;X3.00&quot;,SOLAR 1113905"/>
    <n v="66"/>
    <n v="66"/>
    <n v="0"/>
    <s v="OK. - PDC."/>
    <n v="0"/>
    <x v="9"/>
    <s v="Stock at Base (SP12)"/>
    <s v="AB01"/>
    <s v="5300002004"/>
    <n v="70"/>
    <n v="21"/>
    <m/>
    <m/>
    <n v="0"/>
    <m/>
    <m/>
    <m/>
    <m/>
    <m/>
    <n v="0"/>
    <n v="0"/>
    <s v="EA"/>
    <m/>
    <m/>
    <m/>
    <m/>
    <s v="N"/>
    <s v="Preparation (05)"/>
    <s v="In Preparation (Order) (0055)"/>
    <s v="0000138045"/>
    <n v="10"/>
    <s v="4"/>
    <s v="30"/>
    <s v="30"/>
    <m/>
    <m/>
    <n v="0"/>
    <m/>
    <m/>
    <m/>
    <m/>
    <s v="WorkPackLink"/>
    <s v="GT1"/>
    <m/>
    <n v="0"/>
    <n v="0"/>
    <d v="2023-11-30T00:00:00"/>
    <n v="0"/>
    <n v="0"/>
    <m/>
    <m/>
    <n v="0"/>
    <n v="0"/>
    <m/>
    <n v="0"/>
    <m/>
    <m/>
    <m/>
    <n v="0"/>
    <n v="0"/>
    <n v="9.0909090909090912E-2"/>
    <d v="2024-04-11T00:00:00"/>
    <n v="-12"/>
    <n v="16"/>
    <s v="ON TIME"/>
    <m/>
    <s v="On Time"/>
    <d v="1899-12-30T00:00:00"/>
    <s v="SOH"/>
    <s v="00001380454542110605323000100039544"/>
    <e v="#N/A"/>
    <s v="000013804510605323000100039544"/>
    <d v="1899-12-30T00:00:00"/>
    <e v="#N/A"/>
    <n v="0"/>
  </r>
  <r>
    <x v="0"/>
    <x v="0"/>
    <m/>
    <x v="0"/>
    <x v="0"/>
    <d v="2024-01-02T00:00:00"/>
    <d v="2024-05-09T00:00:00"/>
    <d v="2024-04-23T00:00:00"/>
    <d v="2024-05-09T00:00:00"/>
    <d v="2024-05-15T00:00:00"/>
    <s v="MECH"/>
    <m/>
    <x v="95"/>
    <s v="0030"/>
    <s v="Replace GT1 external exhaust bellows (100039544)"/>
    <s v="PKG EQ,MAIN GEN 1 (AB50.05A400001)"/>
    <s v="ISOLATE GT1 PACKAGE (0010)"/>
    <s v="AB50"/>
    <d v="2024-05-09T00:00:00"/>
    <m/>
    <m/>
    <s v="AB01"/>
    <m/>
    <x v="0"/>
    <n v="20"/>
    <s v="10243755"/>
    <s v="NUT,LK;SOLAR 903112C1"/>
    <n v="12"/>
    <n v="0"/>
    <n v="0"/>
    <s v="ETA."/>
    <n v="0"/>
    <x v="9"/>
    <s v="Stock at Base (SP12)"/>
    <s v="AB01"/>
    <s v="5300002004"/>
    <n v="10"/>
    <n v="21"/>
    <m/>
    <m/>
    <n v="0"/>
    <m/>
    <m/>
    <m/>
    <m/>
    <m/>
    <n v="0"/>
    <n v="0"/>
    <s v="EA"/>
    <m/>
    <m/>
    <m/>
    <m/>
    <s v="N"/>
    <s v="Preparation (05)"/>
    <s v="In Preparation (Order) (0055)"/>
    <s v="0000138045"/>
    <n v="2"/>
    <s v="4"/>
    <s v="30"/>
    <s v="30"/>
    <m/>
    <m/>
    <n v="0"/>
    <m/>
    <m/>
    <m/>
    <m/>
    <s v="WorkPackLink"/>
    <s v="GT1"/>
    <m/>
    <n v="0"/>
    <n v="0"/>
    <d v="2023-11-30T00:00:00"/>
    <n v="0"/>
    <n v="0"/>
    <m/>
    <m/>
    <n v="0"/>
    <n v="0"/>
    <m/>
    <n v="0"/>
    <m/>
    <m/>
    <m/>
    <n v="0"/>
    <n v="0"/>
    <n v="9.0909090909090912E-2"/>
    <d v="2024-04-11T00:00:00"/>
    <n v="-12"/>
    <n v="16"/>
    <s v="ON TIME"/>
    <m/>
    <s v="On Time"/>
    <d v="1899-12-30T00:00:00"/>
    <s v="Need Purchasing"/>
    <s v="00001380454542110243755000100039544"/>
    <e v="#N/A"/>
    <s v="000013804510243755000100039544"/>
    <d v="1899-12-30T00:00:00"/>
    <e v="#N/A"/>
    <n v="0"/>
  </r>
  <r>
    <x v="0"/>
    <x v="0"/>
    <m/>
    <x v="0"/>
    <x v="0"/>
    <d v="2024-01-02T00:00:00"/>
    <d v="2024-05-09T00:00:00"/>
    <d v="2024-04-23T00:00:00"/>
    <d v="2024-05-09T00:00:00"/>
    <d v="2024-05-15T00:00:00"/>
    <s v="MECH"/>
    <m/>
    <x v="95"/>
    <s v="0042"/>
    <s v="Replace GT1 external exhaust bellows (100039544)"/>
    <s v="PKG EQ,MAIN GEN 1 (AB50.05A400001)"/>
    <s v="ISOLATE GT1 PACKAGE (0010)"/>
    <s v="AB50"/>
    <d v="2024-05-09T00:00:00"/>
    <m/>
    <m/>
    <s v="AB01"/>
    <m/>
    <x v="0"/>
    <n v="20"/>
    <s v="10605184"/>
    <s v="BELLOWS,ASSY;EXH,SOLAR 2002217300"/>
    <n v="1"/>
    <n v="1"/>
    <n v="0"/>
    <s v="OK. - PDC."/>
    <n v="0"/>
    <x v="9"/>
    <s v="Stock at Base (SP12)"/>
    <s v="AB01"/>
    <s v="5300002004"/>
    <n v="50"/>
    <n v="21"/>
    <m/>
    <m/>
    <n v="0"/>
    <m/>
    <m/>
    <m/>
    <m/>
    <m/>
    <n v="0"/>
    <n v="0"/>
    <s v="EA"/>
    <m/>
    <m/>
    <m/>
    <m/>
    <s v="N"/>
    <s v="Preparation (05)"/>
    <s v="In Preparation (Order) (0055)"/>
    <s v="0000138045"/>
    <n v="8"/>
    <s v="4"/>
    <s v="30"/>
    <s v="30"/>
    <m/>
    <m/>
    <n v="0"/>
    <m/>
    <m/>
    <m/>
    <m/>
    <s v="WorkPackLink"/>
    <s v="GT1"/>
    <m/>
    <n v="0"/>
    <n v="0"/>
    <d v="2023-11-30T00:00:00"/>
    <n v="0"/>
    <n v="0"/>
    <m/>
    <m/>
    <n v="0"/>
    <n v="0"/>
    <m/>
    <n v="0"/>
    <m/>
    <m/>
    <m/>
    <n v="0"/>
    <n v="0"/>
    <n v="9.0909090909090912E-2"/>
    <d v="2024-04-11T00:00:00"/>
    <n v="-12"/>
    <n v="16"/>
    <s v="ON TIME"/>
    <m/>
    <s v="On Time"/>
    <d v="1899-12-30T00:00:00"/>
    <s v="SOH"/>
    <s v="00001380454542110605184000100039544"/>
    <e v="#N/A"/>
    <s v="000013804510605184000100039544"/>
    <d v="1899-12-30T00:00:00"/>
    <e v="#N/A"/>
    <n v="0"/>
  </r>
  <r>
    <x v="0"/>
    <x v="0"/>
    <m/>
    <x v="0"/>
    <x v="0"/>
    <d v="2024-01-02T00:00:00"/>
    <d v="2024-05-09T00:00:00"/>
    <d v="2024-04-23T00:00:00"/>
    <d v="2024-05-09T00:00:00"/>
    <d v="2024-05-15T00:00:00"/>
    <s v="MECH"/>
    <m/>
    <x v="95"/>
    <s v="0072"/>
    <s v="Replace GT1 external exhaust bellows (100039544)"/>
    <s v="PKG EQ,MAIN GEN 1 (AB50.05A400001)"/>
    <s v="ISOLATE GT1 PACKAGE (0010)"/>
    <s v="AB50"/>
    <d v="2024-05-09T00:00:00"/>
    <m/>
    <m/>
    <s v="AB01"/>
    <m/>
    <x v="0"/>
    <n v="20"/>
    <s v="10601253"/>
    <s v="NUT,HEX;0.5&quot;,13UNC,8M,SOLAR 964684C1"/>
    <n v="3"/>
    <n v="3"/>
    <n v="0"/>
    <s v="OK. - PDC."/>
    <n v="0"/>
    <x v="9"/>
    <s v="Stock at Base (SP12)"/>
    <s v="AB01"/>
    <s v="5300002004"/>
    <n v="30"/>
    <n v="21"/>
    <m/>
    <m/>
    <n v="0"/>
    <m/>
    <m/>
    <m/>
    <m/>
    <m/>
    <n v="0"/>
    <n v="0"/>
    <s v="PAC"/>
    <m/>
    <m/>
    <m/>
    <m/>
    <s v="N"/>
    <s v="Preparation (05)"/>
    <s v="In Preparation (Order) (0055)"/>
    <s v="0000138045"/>
    <n v="6"/>
    <s v="4"/>
    <s v="30"/>
    <s v="30"/>
    <m/>
    <m/>
    <n v="0"/>
    <m/>
    <m/>
    <m/>
    <m/>
    <s v="WorkPackLink"/>
    <m/>
    <m/>
    <n v="0"/>
    <n v="0"/>
    <d v="2023-11-30T00:00:00"/>
    <n v="0"/>
    <n v="0"/>
    <m/>
    <m/>
    <n v="0"/>
    <n v="0"/>
    <m/>
    <n v="0"/>
    <m/>
    <m/>
    <m/>
    <n v="0"/>
    <n v="0"/>
    <n v="9.0909090909090912E-2"/>
    <d v="2024-04-11T00:00:00"/>
    <n v="-12"/>
    <n v="16"/>
    <s v="ON TIME"/>
    <m/>
    <s v="On Time"/>
    <d v="1899-12-30T00:00:00"/>
    <s v="SOH"/>
    <s v="00001380454542110601253000100039544"/>
    <e v="#N/A"/>
    <s v="000013804510601253000100039544"/>
    <d v="1899-12-30T00:00:00"/>
    <e v="#N/A"/>
    <n v="0"/>
  </r>
  <r>
    <x v="0"/>
    <x v="1"/>
    <m/>
    <x v="0"/>
    <x v="0"/>
    <d v="2024-01-02T00:00:00"/>
    <d v="2024-05-09T00:00:00"/>
    <m/>
    <d v="2024-05-09T00:00:00"/>
    <d v="2024-05-15T00:00:00"/>
    <s v="MECH"/>
    <m/>
    <x v="95"/>
    <s v="0020"/>
    <s v="Replace GT1 external exhaust bellows (100039544)"/>
    <s v="PKG EQ,MAIN GEN 1 (AB50.05A400001)"/>
    <s v="ISOLATE GT1 PACKAGE (0010)"/>
    <s v="AB50"/>
    <m/>
    <m/>
    <m/>
    <s v="AB01"/>
    <m/>
    <x v="0"/>
    <n v="20"/>
    <s v="10062849"/>
    <s v="COMPOUND,ANTI-CORROSION;HENKEL 209758"/>
    <n v="1"/>
    <n v="0"/>
    <n v="9"/>
    <s v="OK. - OLC."/>
    <n v="0"/>
    <x v="4"/>
    <s v="Stock at Remote (SP13)"/>
    <m/>
    <m/>
    <n v="0"/>
    <n v="0"/>
    <m/>
    <m/>
    <n v="0"/>
    <m/>
    <m/>
    <m/>
    <m/>
    <m/>
    <n v="0"/>
    <n v="0"/>
    <s v="CAN"/>
    <m/>
    <m/>
    <m/>
    <m/>
    <s v="N"/>
    <s v="Preparation (05)"/>
    <s v="In Preparation (Order) (0055)"/>
    <s v="0000138045"/>
    <n v="1"/>
    <s v="4"/>
    <s v="30"/>
    <s v="30"/>
    <m/>
    <m/>
    <n v="0"/>
    <m/>
    <m/>
    <m/>
    <m/>
    <s v="WorkPackLink"/>
    <s v="GT1"/>
    <m/>
    <n v="0"/>
    <n v="0"/>
    <d v="2023-11-30T00:00:00"/>
    <n v="0"/>
    <n v="0"/>
    <m/>
    <m/>
    <n v="0"/>
    <n v="0"/>
    <m/>
    <n v="0"/>
    <m/>
    <m/>
    <m/>
    <n v="0"/>
    <n v="0"/>
    <n v="9.0909090909090912E-2"/>
    <d v="2024-04-11T00:00:00"/>
    <n v="0"/>
    <n v="0"/>
    <s v="Missing Staging Date"/>
    <m/>
    <s v="On Time"/>
    <d v="1899-12-30T00:00:00"/>
    <s v="Need Purchasing"/>
    <s v="00001380454542110062849000100039544"/>
    <e v="#N/A"/>
    <s v="000013804510062849000100039544"/>
    <s v=""/>
    <s v=""/>
    <n v="1"/>
  </r>
  <r>
    <x v="0"/>
    <x v="0"/>
    <m/>
    <x v="0"/>
    <x v="0"/>
    <d v="2024-01-02T00:00:00"/>
    <d v="2024-05-09T00:00:00"/>
    <d v="2024-04-23T00:00:00"/>
    <d v="2024-05-09T00:00:00"/>
    <d v="2024-05-15T00:00:00"/>
    <s v="MECH"/>
    <m/>
    <x v="95"/>
    <s v="0082"/>
    <s v="Replace GT1 external exhaust bellows (100039544)"/>
    <s v="PKG EQ,MAIN GEN 1 (AB50.05A400001)"/>
    <s v="ISOLATE GT1 PACKAGE (0010)"/>
    <s v="AB50"/>
    <d v="2024-05-09T00:00:00"/>
    <m/>
    <m/>
    <s v="AB01"/>
    <m/>
    <x v="0"/>
    <n v="20"/>
    <s v="10584159"/>
    <s v="WASHER,LK;SPLIT,0.5&quot;,SOLAR 964686C1"/>
    <n v="3"/>
    <n v="3"/>
    <n v="0"/>
    <s v="OK. - PDC."/>
    <n v="0"/>
    <x v="9"/>
    <s v="Stock at Base (SP12)"/>
    <s v="AB01"/>
    <s v="5300002004"/>
    <n v="20"/>
    <n v="21"/>
    <m/>
    <m/>
    <n v="0"/>
    <m/>
    <m/>
    <m/>
    <m/>
    <m/>
    <n v="0"/>
    <n v="0"/>
    <s v="PAC"/>
    <m/>
    <m/>
    <m/>
    <m/>
    <s v="N"/>
    <s v="Preparation (05)"/>
    <s v="In Preparation (Order) (0055)"/>
    <s v="0000138045"/>
    <n v="5"/>
    <s v="4"/>
    <s v="30"/>
    <s v="30"/>
    <m/>
    <m/>
    <n v="0"/>
    <m/>
    <m/>
    <m/>
    <m/>
    <s v="WorkPackLink"/>
    <s v="GT1"/>
    <m/>
    <n v="0"/>
    <n v="0"/>
    <d v="2023-11-30T00:00:00"/>
    <n v="0"/>
    <n v="0"/>
    <m/>
    <m/>
    <n v="0"/>
    <n v="0"/>
    <m/>
    <n v="0"/>
    <m/>
    <m/>
    <m/>
    <n v="0"/>
    <n v="0"/>
    <n v="9.0909090909090912E-2"/>
    <d v="2024-04-11T00:00:00"/>
    <n v="-12"/>
    <n v="16"/>
    <s v="ON TIME"/>
    <m/>
    <s v="On Time"/>
    <d v="1899-12-30T00:00:00"/>
    <s v="SOH"/>
    <s v="00001380454542110584159000100039544"/>
    <e v="#N/A"/>
    <s v="000013804510584159000100039544"/>
    <d v="1899-12-30T00:00:00"/>
    <e v="#N/A"/>
    <n v="0"/>
  </r>
  <r>
    <x v="1"/>
    <x v="0"/>
    <m/>
    <x v="0"/>
    <x v="0"/>
    <d v="2024-01-02T00:00:00"/>
    <d v="2024-04-24T00:00:00"/>
    <d v="2024-04-03T00:00:00"/>
    <d v="2024-04-24T00:00:00"/>
    <d v="2024-04-24T00:00:00"/>
    <s v="MECH"/>
    <m/>
    <x v="96"/>
    <s v="0010"/>
    <s v="CLASS Replace ER Draft Gauge Vlv Potenti (100039936)"/>
    <s v="VALVE,CP850370C,ENG ROOM HYD HAND VALVE (AB50.03SP752427)"/>
    <s v="ROV Scope Awareness (0010)"/>
    <s v="AB50"/>
    <d v="2024-04-24T00:00:00"/>
    <m/>
    <m/>
    <s v="AB01"/>
    <m/>
    <x v="1"/>
    <n v="5"/>
    <s v="10439222"/>
    <s v="VALVE,COMPL;SHIPHAM DM991209E"/>
    <n v="1"/>
    <n v="0"/>
    <n v="2"/>
    <s v="0216 - Gr'd -STO5000014700"/>
    <n v="0"/>
    <x v="9"/>
    <s v="Stock at Base (SP12)"/>
    <s v="AB01"/>
    <s v="5300002106"/>
    <n v="10"/>
    <n v="21"/>
    <m/>
    <m/>
    <n v="0"/>
    <m/>
    <m/>
    <m/>
    <m/>
    <m/>
    <n v="0"/>
    <n v="0"/>
    <s v="EA"/>
    <m/>
    <m/>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s v="ON TIME"/>
    <m/>
    <s v="On Time"/>
    <d v="1899-12-30T00:00:00"/>
    <s v="Need Purchasing"/>
    <s v="00001384374540610439222000100039936"/>
    <e v="#N/A"/>
    <s v="000013843710439222000100039936"/>
    <d v="1899-12-30T00:00:00"/>
    <e v="#N/A"/>
    <n v="0"/>
  </r>
  <r>
    <x v="1"/>
    <x v="0"/>
    <m/>
    <x v="0"/>
    <x v="0"/>
    <d v="2024-01-02T00:00:00"/>
    <d v="2024-04-24T00:00:00"/>
    <d v="2024-04-03T00:00:00"/>
    <d v="2024-04-24T00:00:00"/>
    <d v="2024-04-24T00:00:00"/>
    <s v="MECH"/>
    <m/>
    <x v="96"/>
    <s v="0022"/>
    <s v="CLASS Replace ER Draft Gauge Vlv Potenti (100039936)"/>
    <s v="VALVE,CP850370C,ENG ROOM HYD HAND VALVE (AB50.03SP752427)"/>
    <s v="ROV Scope Awareness (0010)"/>
    <s v="AB50"/>
    <d v="2024-04-24T00:00:00"/>
    <m/>
    <m/>
    <s v="AB01"/>
    <m/>
    <x v="1"/>
    <n v="5"/>
    <s v="10245447"/>
    <s v="GASKET;CNAF,JIS10K,80MM,1.5MM,FF,C4430"/>
    <n v="2"/>
    <n v="2"/>
    <n v="0"/>
    <s v="OK - PDC."/>
    <n v="0"/>
    <x v="2"/>
    <s v="Stock at Base (SP12)"/>
    <s v="AB01"/>
    <s v="5300002106"/>
    <n v="20"/>
    <n v="21"/>
    <m/>
    <m/>
    <n v="0"/>
    <m/>
    <m/>
    <m/>
    <m/>
    <m/>
    <n v="0"/>
    <n v="0"/>
    <s v="EA"/>
    <m/>
    <m/>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s v="ON TIME"/>
    <m/>
    <s v="On Time"/>
    <d v="1899-12-30T00:00:00"/>
    <s v="SOH"/>
    <s v="00001384374540610245447000100039936"/>
    <e v="#N/A"/>
    <s v="000013843710245447000100039936"/>
    <d v="1899-12-30T00:00:00"/>
    <e v="#N/A"/>
    <n v="0"/>
  </r>
  <r>
    <x v="1"/>
    <x v="0"/>
    <m/>
    <x v="0"/>
    <x v="0"/>
    <d v="2024-01-02T00:00:00"/>
    <d v="2024-04-24T00:00:00"/>
    <d v="2024-04-03T00:00:00"/>
    <d v="2024-04-24T00:00:00"/>
    <d v="2024-04-24T00:00:00"/>
    <s v="MECH"/>
    <m/>
    <x v="96"/>
    <s v="0032"/>
    <s v="CLASS Replace ER Draft Gauge Vlv Potenti (100039936)"/>
    <s v="VALVE,CP850370C,ENG ROOM HYD HAND VALVE (AB50.03SP752427)"/>
    <s v="ROV Scope Awareness (0010)"/>
    <s v="AB50"/>
    <d v="2024-04-24T00:00:00"/>
    <m/>
    <m/>
    <s v="AB01"/>
    <m/>
    <x v="1"/>
    <n v="5"/>
    <s v="10606651"/>
    <s v="BOLT ASY;HEX,M16X65MM,CAD PLTD,ALLOY ST"/>
    <n v="16"/>
    <n v="16"/>
    <n v="0"/>
    <s v="OK - PDC."/>
    <n v="0"/>
    <x v="2"/>
    <s v="Stock at Base (SP12)"/>
    <s v="AB01"/>
    <s v="5300002106"/>
    <n v="30"/>
    <n v="21"/>
    <m/>
    <m/>
    <n v="0"/>
    <m/>
    <m/>
    <m/>
    <m/>
    <m/>
    <n v="0"/>
    <n v="0"/>
    <s v="EA"/>
    <m/>
    <m/>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s v="ON TIME"/>
    <m/>
    <s v="On Time"/>
    <d v="1899-12-30T00:00:00"/>
    <s v="SOH"/>
    <s v="00001384374540610606651000100039936"/>
    <e v="#N/A"/>
    <s v="000013843710606651000100039936"/>
    <d v="1899-12-30T00:00:00"/>
    <e v="#N/A"/>
    <n v="0"/>
  </r>
  <r>
    <x v="3"/>
    <x v="0"/>
    <m/>
    <x v="0"/>
    <x v="0"/>
    <d v="2024-01-02T00:00:00"/>
    <d v="2024-05-02T00:00:00"/>
    <d v="2024-02-20T00:00:00"/>
    <d v="2024-05-02T00:00:00"/>
    <d v="2024-05-02T00:00:00"/>
    <s v="MECH"/>
    <m/>
    <x v="97"/>
    <s v="0042"/>
    <s v="Replace SAS Vessel 04BDV621081 (100040126)"/>
    <s v="VALVE,BLOWDOWN,TEST SEP PROD FLUIDS (AB50.04BDV621081)"/>
    <s v="REMOVE/REPLACE SAS VESSEL (0010)"/>
    <s v="AB50"/>
    <d v="2024-05-02T00:00:00"/>
    <m/>
    <m/>
    <s v="AB01"/>
    <m/>
    <x v="0"/>
    <n v="20"/>
    <s v="10433043"/>
    <s v="BOLT ASY,HEX HD;WITH NUT+WSH,M14X55MM"/>
    <n v="12"/>
    <n v="0"/>
    <n v="15"/>
    <s v="OK. - OLC."/>
    <n v="0"/>
    <x v="11"/>
    <s v="Stock at Base (SP12)"/>
    <s v="AB01"/>
    <s v="5300002155"/>
    <n v="20"/>
    <n v="21"/>
    <m/>
    <m/>
    <n v="0"/>
    <m/>
    <m/>
    <m/>
    <m/>
    <m/>
    <n v="0"/>
    <n v="0"/>
    <s v="EA"/>
    <m/>
    <m/>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3"/>
    <x v="0"/>
    <m/>
    <x v="0"/>
    <x v="0"/>
    <d v="2024-01-02T00:00:00"/>
    <d v="2024-05-02T00:00:00"/>
    <d v="2024-02-20T00:00:00"/>
    <d v="2024-05-02T00:00:00"/>
    <d v="2024-05-02T00:00:00"/>
    <s v="MECH"/>
    <m/>
    <x v="97"/>
    <s v="0022"/>
    <s v="Replace SAS Vessel 04BDV621081 (100040126)"/>
    <s v="VALVE,BLOWDOWN,TEST SEP PROD FLUIDS (AB50.04BDV621081)"/>
    <s v="REMOVE/REPLACE SAS VESSEL (0010)"/>
    <s v="AB50"/>
    <d v="2024-05-02T00:00:00"/>
    <m/>
    <m/>
    <s v="AB01"/>
    <m/>
    <x v="0"/>
    <n v="20"/>
    <s v="10433043"/>
    <s v="BOLT ASY,HEX HD;WITH NUT+WSH,M14X55MM"/>
    <n v="3"/>
    <n v="0"/>
    <n v="15"/>
    <s v="OK. - OLC."/>
    <n v="0"/>
    <x v="11"/>
    <s v="Stock at Base (SP12)"/>
    <s v="AB01"/>
    <s v="5300002155"/>
    <n v="10"/>
    <n v="21"/>
    <m/>
    <m/>
    <n v="0"/>
    <m/>
    <m/>
    <m/>
    <m/>
    <m/>
    <n v="0"/>
    <n v="0"/>
    <s v="EA"/>
    <m/>
    <m/>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2"/>
    <x v="0"/>
    <m/>
    <x v="0"/>
    <x v="0"/>
    <d v="2024-01-02T00:00:00"/>
    <d v="2024-04-04T00:00:00"/>
    <d v="2024-04-03T00:00:00"/>
    <d v="2024-04-04T00:00:00"/>
    <d v="2024-04-05T00:00:00"/>
    <s v="INLEC"/>
    <m/>
    <x v="98"/>
    <s v="0012"/>
    <s v="Replace GMDSS HF TX Antenna (100040734)"/>
    <s v="ANTENNA,MF/HF TX/RX ANTENNA (AB50.03CAHF612804)"/>
    <s v="Replace GMDSS HF TX Antenna (0010)"/>
    <s v="AB50"/>
    <d v="2024-04-18T00:00:00"/>
    <m/>
    <m/>
    <s v="AB01"/>
    <m/>
    <x v="1"/>
    <n v="5"/>
    <s v="10426703"/>
    <s v="ANTENNA;COMROD AT82"/>
    <n v="1"/>
    <n v="0"/>
    <n v="1"/>
    <s v="OK."/>
    <n v="0"/>
    <x v="11"/>
    <s v="Stock at Base (SP12)"/>
    <s v="AB01"/>
    <s v="5300002319"/>
    <n v="10"/>
    <n v="21"/>
    <m/>
    <m/>
    <n v="0"/>
    <m/>
    <m/>
    <m/>
    <m/>
    <m/>
    <n v="0"/>
    <n v="0"/>
    <s v="EA"/>
    <m/>
    <m/>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s v="ON TIME"/>
    <m/>
    <s v="On Time"/>
    <d v="1899-12-30T00:00:00"/>
    <s v="Need Purchasing"/>
    <s v="00001392664538610426703000100040734"/>
    <e v="#N/A"/>
    <s v="000013926610426703000100040734"/>
    <d v="1899-12-30T00:00:00"/>
    <e v="#N/A"/>
    <n v="0"/>
  </r>
  <r>
    <x v="2"/>
    <x v="0"/>
    <m/>
    <x v="0"/>
    <x v="0"/>
    <d v="2024-01-02T00:00:00"/>
    <d v="2024-04-04T00:00:00"/>
    <d v="2024-04-03T00:00:00"/>
    <d v="2024-04-04T00:00:00"/>
    <d v="2024-04-05T00:00:00"/>
    <s v="INLEC"/>
    <m/>
    <x v="99"/>
    <s v="0020"/>
    <s v="Replace GMDSS HF RX Antenna (100040735)"/>
    <s v="ANTENNA,MF/HF DSC RX ANTENNA (AB50.03CAHF612805)"/>
    <s v="Replace GMDSS HF RX Antenna (0010)"/>
    <s v="AB50"/>
    <d v="2024-04-18T00:00:00"/>
    <m/>
    <m/>
    <s v="AB01"/>
    <m/>
    <x v="1"/>
    <n v="5"/>
    <s v="10468906"/>
    <s v="ANTENNA;COMROD AR62"/>
    <n v="1"/>
    <n v="0"/>
    <n v="1"/>
    <s v="OK."/>
    <n v="0"/>
    <x v="11"/>
    <s v="Stock at Base (SP12)"/>
    <s v="AB01"/>
    <s v="5300002322"/>
    <n v="20"/>
    <n v="21"/>
    <m/>
    <m/>
    <n v="0"/>
    <m/>
    <m/>
    <m/>
    <m/>
    <m/>
    <n v="0"/>
    <n v="0"/>
    <s v="EA"/>
    <m/>
    <m/>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s v="ON TIME"/>
    <m/>
    <s v="On Time"/>
    <d v="1899-12-30T00:00:00"/>
    <s v="Need Purchasing"/>
    <s v="00001392674538610468906000100040735"/>
    <e v="#N/A"/>
    <s v="000013926710468906000100040735"/>
    <d v="1899-12-30T00:00:00"/>
    <e v="#N/A"/>
    <n v="0"/>
  </r>
  <r>
    <x v="2"/>
    <x v="0"/>
    <m/>
    <x v="0"/>
    <x v="0"/>
    <d v="2024-01-02T00:00:00"/>
    <d v="2024-04-04T00:00:00"/>
    <d v="2024-04-03T00:00:00"/>
    <d v="2024-04-04T00:00:00"/>
    <d v="2024-04-05T00:00:00"/>
    <s v="INLEC"/>
    <m/>
    <x v="99"/>
    <s v="0010"/>
    <s v="Replace GMDSS HF RX Antenna (100040735)"/>
    <s v="ANTENNA,MF/HF DSC RX ANTENNA (AB50.03CAHF612805)"/>
    <s v="Replace GMDSS HF RX Antenna (0010)"/>
    <s v="AB50"/>
    <d v="2024-04-18T00:00:00"/>
    <m/>
    <m/>
    <s v="AB01"/>
    <m/>
    <x v="1"/>
    <n v="5"/>
    <s v="10468906"/>
    <s v="ANTENNA;COMROD AR62"/>
    <n v="1"/>
    <n v="0"/>
    <n v="1"/>
    <s v="ETA, -"/>
    <n v="0"/>
    <x v="9"/>
    <s v="Stock at Base (SP12)"/>
    <s v="AB01"/>
    <s v="5300002322"/>
    <n v="10"/>
    <n v="21"/>
    <m/>
    <m/>
    <n v="0"/>
    <m/>
    <m/>
    <m/>
    <m/>
    <m/>
    <n v="0"/>
    <n v="0"/>
    <s v="EA"/>
    <m/>
    <m/>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s v="ON TIME"/>
    <m/>
    <s v="On Time"/>
    <d v="1899-12-30T00:00:00"/>
    <s v="Need Purchasing"/>
    <s v="00001392674538610468906000100040735"/>
    <e v="#N/A"/>
    <s v="000013926710468906000100040735"/>
    <d v="1899-12-30T00:00:00"/>
    <e v="#N/A"/>
    <n v="0"/>
  </r>
  <r>
    <x v="1"/>
    <x v="0"/>
    <m/>
    <x v="0"/>
    <x v="0"/>
    <d v="2024-01-02T00:00:00"/>
    <d v="2024-04-03T00:00:00"/>
    <d v="2024-04-09T00:00:00"/>
    <d v="2024-03-30T00:00:00"/>
    <d v="2024-04-08T00:00:00"/>
    <s v="REFURB"/>
    <m/>
    <x v="100"/>
    <s v="0070"/>
    <s v="RA - HSE10 Install Bracket &amp; Cable Tray (100040991)"/>
    <s v="TURRET,ELECTRICAL SWIVEL (AB50.04V098103)"/>
    <s v="Install bracket &amp; cable tray (0030)"/>
    <s v="AB50"/>
    <d v="2024-04-24T00:00:00"/>
    <m/>
    <m/>
    <s v="AB01"/>
    <m/>
    <x v="0"/>
    <n v="20"/>
    <s v="10586381"/>
    <s v="BOLT ASY,HEX;M16X60MM,GDE 8.8,HDG,N+2W"/>
    <n v="8"/>
    <n v="8"/>
    <n v="0"/>
    <s v="ETA. - Procurement."/>
    <n v="0"/>
    <x v="9"/>
    <s v="Stock at Base (SP12)"/>
    <s v="AB01"/>
    <s v="5300000284"/>
    <n v="10"/>
    <n v="21"/>
    <m/>
    <m/>
    <n v="0"/>
    <m/>
    <m/>
    <m/>
    <m/>
    <m/>
    <n v="0"/>
    <n v="0"/>
    <s v="EA"/>
    <m/>
    <m/>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s v="Delayed"/>
    <m/>
    <s v="On Time"/>
    <d v="1899-12-30T00:00:00"/>
    <s v="SOH"/>
    <s v="00001395254538510586381000100040991"/>
    <e v="#N/A"/>
    <s v="000013952510586381000100040991"/>
    <d v="1899-12-30T00:00:00"/>
    <e v="#N/A"/>
    <n v="0"/>
  </r>
  <r>
    <x v="1"/>
    <x v="0"/>
    <m/>
    <x v="0"/>
    <x v="0"/>
    <d v="2024-01-02T00:00:00"/>
    <d v="2024-04-03T00:00:00"/>
    <d v="2024-04-09T00:00:00"/>
    <d v="2024-03-30T00:00:00"/>
    <d v="2024-04-08T00:00:00"/>
    <s v="REFURB"/>
    <m/>
    <x v="100"/>
    <s v="0052"/>
    <s v="RA - HSE10 Install Bracket &amp; Cable Tray (100040991)"/>
    <s v="TURRET,ELECTRICAL SWIVEL (AB50.04V098103)"/>
    <s v="Install bracket &amp; cable tray (0030)"/>
    <s v="AB50"/>
    <d v="2024-04-24T00:00:00"/>
    <m/>
    <m/>
    <s v="AB01"/>
    <m/>
    <x v="0"/>
    <n v="20"/>
    <s v="10058034"/>
    <s v="BOLT ASY;HEX HD,M10X40MM,SS316L,A480"/>
    <n v="4"/>
    <n v="0"/>
    <n v="0"/>
    <s v="OK - PDC."/>
    <n v="0"/>
    <x v="2"/>
    <s v="Stock at Base (SP12)"/>
    <s v="AB01"/>
    <s v="5300000284"/>
    <n v="20"/>
    <n v="21"/>
    <m/>
    <m/>
    <n v="0"/>
    <m/>
    <m/>
    <m/>
    <m/>
    <m/>
    <n v="0"/>
    <n v="0"/>
    <s v="EA"/>
    <m/>
    <m/>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s v="Delayed"/>
    <m/>
    <s v="On Time"/>
    <d v="1899-12-30T00:00:00"/>
    <s v="Need Purchasing"/>
    <s v="00001395254538510058034000100040991"/>
    <e v="#N/A"/>
    <s v="000013952510058034000100040991"/>
    <d v="1899-12-30T00:00:00"/>
    <e v="#N/A"/>
    <n v="0"/>
  </r>
  <r>
    <x v="1"/>
    <x v="1"/>
    <m/>
    <x v="0"/>
    <x v="0"/>
    <d v="2024-01-02T00:00:00"/>
    <d v="2024-04-27T00:00:00"/>
    <m/>
    <d v="2024-04-27T00:00:00"/>
    <d v="2024-04-28T00:00:00"/>
    <s v="MECH"/>
    <m/>
    <x v="101"/>
    <s v="0040"/>
    <s v="D - Replace EGC2 PDT Isol Valves (100043119)"/>
    <s v="VALVE,PDT460520,MAN ISOL (AB50.05MV460127)"/>
    <s v="Replace EGC2 PDT Isol Valves (0020)"/>
    <s v="AB50"/>
    <m/>
    <m/>
    <m/>
    <s v="AB01"/>
    <m/>
    <x v="0"/>
    <n v="20"/>
    <s v="10060884"/>
    <s v="GASKET,SW;40MM,CL150,4.5MM,SS316L,GR"/>
    <n v="1"/>
    <n v="0"/>
    <n v="0"/>
    <s v="OK. - OLC."/>
    <n v="0"/>
    <x v="4"/>
    <s v="Stock at Remote (SP13)"/>
    <m/>
    <m/>
    <n v="0"/>
    <n v="0"/>
    <m/>
    <m/>
    <n v="0"/>
    <m/>
    <m/>
    <m/>
    <m/>
    <m/>
    <n v="0"/>
    <n v="0"/>
    <s v="EA"/>
    <m/>
    <m/>
    <m/>
    <m/>
    <s v="N"/>
    <s v="Preparation (05)"/>
    <s v="In Preparation (Order) (0055)"/>
    <s v="0000141703"/>
    <n v="2"/>
    <s v="4"/>
    <s v="30"/>
    <s v="30"/>
    <m/>
    <m/>
    <n v="0"/>
    <m/>
    <m/>
    <m/>
    <m/>
    <s v="WorkPackLink"/>
    <m/>
    <m/>
    <n v="0"/>
    <n v="0"/>
    <d v="2022-10-30T00:00:00"/>
    <n v="0"/>
    <n v="0"/>
    <m/>
    <m/>
    <n v="0"/>
    <n v="0"/>
    <m/>
    <n v="0"/>
    <m/>
    <m/>
    <m/>
    <n v="0"/>
    <n v="0"/>
    <n v="0.25"/>
    <d v="2024-03-30T00:00:00"/>
    <n v="0"/>
    <n v="0"/>
    <s v="Missing Staging Date"/>
    <m/>
    <s v="On Time"/>
    <d v="1899-12-30T00:00:00"/>
    <s v="Need Purchasing"/>
    <s v="00001417034540910060884000100043119"/>
    <e v="#N/A"/>
    <s v="000014170310060884000100043119"/>
    <s v=""/>
    <s v=""/>
    <n v="1"/>
  </r>
  <r>
    <x v="1"/>
    <x v="0"/>
    <m/>
    <x v="0"/>
    <x v="0"/>
    <d v="2024-01-02T00:00:00"/>
    <d v="2024-04-27T00:00:00"/>
    <d v="2024-04-03T00:00:00"/>
    <d v="2024-04-27T00:00:00"/>
    <d v="2024-04-28T00:00:00"/>
    <s v="MECH"/>
    <m/>
    <x v="101"/>
    <s v="0012"/>
    <s v="D - Replace EGC2 PDT Isol Valves (100043119)"/>
    <s v="VALVE,PDT460520,MAN ISOL (AB50.05MV460127)"/>
    <s v="Replace EGC2 PDT Isol Valves (0020)"/>
    <s v="AB50"/>
    <d v="2024-04-27T00:00:00"/>
    <m/>
    <m/>
    <s v="AB01"/>
    <m/>
    <x v="0"/>
    <n v="20"/>
    <s v="10446530"/>
    <s v="VALVE,GATE;1.500&quot;,VALVITALIA 40GA0101T"/>
    <n v="1"/>
    <n v="1"/>
    <n v="2"/>
    <s v="OK. - OLC."/>
    <n v="0"/>
    <x v="2"/>
    <s v="Stock at Base (SP12)"/>
    <s v="AB01"/>
    <s v="5300001154"/>
    <n v="10"/>
    <n v="21"/>
    <m/>
    <m/>
    <n v="0"/>
    <m/>
    <m/>
    <m/>
    <m/>
    <m/>
    <n v="0"/>
    <n v="0"/>
    <s v="EA"/>
    <m/>
    <m/>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s v="ON TIME"/>
    <m/>
    <s v="On Time"/>
    <d v="1899-12-30T00:00:00"/>
    <s v="SOH"/>
    <s v="00001417034540910446530000100043119"/>
    <e v="#N/A"/>
    <s v="000014170310446530000100043119"/>
    <d v="1899-12-30T00:00:00"/>
    <e v="#N/A"/>
    <n v="0"/>
  </r>
  <r>
    <x v="1"/>
    <x v="0"/>
    <m/>
    <x v="0"/>
    <x v="0"/>
    <d v="2024-01-02T00:00:00"/>
    <d v="2024-04-27T00:00:00"/>
    <d v="2024-04-03T00:00:00"/>
    <d v="2024-04-27T00:00:00"/>
    <d v="2024-04-28T00:00:00"/>
    <s v="MECH"/>
    <m/>
    <x v="101"/>
    <s v="0022"/>
    <s v="D - Replace EGC2 PDT Isol Valves (100043119)"/>
    <s v="VALVE,PDT460520,MAN ISOL (AB50.05MV460127)"/>
    <s v="Replace EGC2 PDT Isol Valves (0020)"/>
    <s v="AB50"/>
    <d v="2024-04-27T00:00:00"/>
    <m/>
    <m/>
    <s v="AB01"/>
    <m/>
    <x v="0"/>
    <n v="20"/>
    <s v="10446530"/>
    <s v="VALVE,GATE;1.500&quot;,VALVITALIA 40GA0101T"/>
    <n v="1"/>
    <n v="1"/>
    <n v="2"/>
    <s v="OK. - OLC."/>
    <n v="0"/>
    <x v="10"/>
    <s v="Stock at Base (SP12)"/>
    <s v="AB01"/>
    <s v="5300001154"/>
    <n v="20"/>
    <n v="21"/>
    <m/>
    <m/>
    <n v="0"/>
    <m/>
    <m/>
    <m/>
    <m/>
    <m/>
    <n v="0"/>
    <n v="0"/>
    <s v="EA"/>
    <m/>
    <m/>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s v="ON TIME"/>
    <m/>
    <s v="On Time"/>
    <d v="1899-12-30T00:00:00"/>
    <s v="SOH"/>
    <s v="00001417034540910446530000100043119"/>
    <e v="#N/A"/>
    <s v="000014170310446530000100043119"/>
    <d v="1899-12-30T00:00:00"/>
    <e v="#N/A"/>
    <n v="0"/>
  </r>
  <r>
    <x v="1"/>
    <x v="1"/>
    <m/>
    <x v="0"/>
    <x v="0"/>
    <d v="2024-01-02T00:00:00"/>
    <d v="2024-04-27T00:00:00"/>
    <m/>
    <d v="2024-04-27T00:00:00"/>
    <d v="2024-04-29T00:00:00"/>
    <s v="MECH"/>
    <m/>
    <x v="102"/>
    <s v="0140"/>
    <s v="FP8 Replace 5x EGC2 Monoflanges (100044230)"/>
    <s v="VALVE,FT042508,MAN ISOL (AB50.05MV042445)"/>
    <s v="Replace Monoflange EGC 2 x 5 (0010)"/>
    <s v="AB50"/>
    <m/>
    <m/>
    <m/>
    <s v="AB01"/>
    <m/>
    <x v="2"/>
    <n v="30"/>
    <s v="10485935"/>
    <s v="VALVE,MONOFLG,50MM,CL1500,FLG,DSS,D15M8T"/>
    <n v="2"/>
    <n v="0"/>
    <n v="1"/>
    <s v="ETA - 1X - Procurement.?"/>
    <n v="0"/>
    <x v="4"/>
    <s v="Stock at Remote (SP13)"/>
    <m/>
    <m/>
    <n v="0"/>
    <n v="0"/>
    <m/>
    <m/>
    <n v="0"/>
    <m/>
    <m/>
    <m/>
    <m/>
    <m/>
    <n v="0"/>
    <n v="0"/>
    <s v="EA"/>
    <m/>
    <m/>
    <m/>
    <m/>
    <s v="N"/>
    <s v="Preparation (05)"/>
    <s v="In Preparation (Order) (0055)"/>
    <s v="0000142782"/>
    <n v="10"/>
    <s v="4"/>
    <s v="30"/>
    <s v="30"/>
    <m/>
    <m/>
    <n v="0"/>
    <m/>
    <m/>
    <m/>
    <m/>
    <s v="WorkPackLink"/>
    <m/>
    <m/>
    <n v="0"/>
    <n v="0"/>
    <d v="2021-12-31T00:00:00"/>
    <n v="0"/>
    <n v="0"/>
    <m/>
    <m/>
    <n v="0"/>
    <n v="0"/>
    <m/>
    <n v="0"/>
    <m/>
    <m/>
    <m/>
    <n v="0"/>
    <n v="0"/>
    <n v="9.0909090909090912E-2"/>
    <d v="2024-03-30T00:00:00"/>
    <n v="0"/>
    <n v="0"/>
    <s v="Missing Staging Date"/>
    <m/>
    <s v="On Time"/>
    <d v="1899-12-30T00:00:00"/>
    <s v="Need Purchasing"/>
    <s v="00001427824540910485935000100044230"/>
    <e v="#N/A"/>
    <s v="000014278210485935000100044230"/>
    <s v=""/>
    <s v=""/>
    <n v="1"/>
  </r>
  <r>
    <x v="1"/>
    <x v="1"/>
    <m/>
    <x v="0"/>
    <x v="0"/>
    <d v="2024-01-02T00:00:00"/>
    <d v="2024-04-27T00:00:00"/>
    <m/>
    <d v="2024-04-27T00:00:00"/>
    <d v="2024-04-29T00:00:00"/>
    <s v="MECH"/>
    <m/>
    <x v="102"/>
    <s v="0010"/>
    <s v="FP8 Replace 5x EGC2 Monoflanges (100044230)"/>
    <s v="VALVE,FT042508,MAN ISOL (AB50.05MV042445)"/>
    <s v="Replace Monoflange EGC 2 x 5 (0010)"/>
    <s v="AB50"/>
    <m/>
    <m/>
    <m/>
    <s v="AB01"/>
    <m/>
    <x v="2"/>
    <n v="30"/>
    <s v="10227715"/>
    <s v="VALVE;MONOFLG,15MM,CL600,SS,S6M1L"/>
    <n v="1"/>
    <n v="0"/>
    <n v="1"/>
    <s v="OK. - OLC."/>
    <n v="0"/>
    <x v="4"/>
    <s v="Stock at Remote (SP13)"/>
    <m/>
    <m/>
    <n v="0"/>
    <n v="0"/>
    <m/>
    <m/>
    <n v="0"/>
    <m/>
    <m/>
    <m/>
    <m/>
    <m/>
    <n v="0"/>
    <n v="0"/>
    <s v="EA"/>
    <m/>
    <m/>
    <m/>
    <m/>
    <s v="N"/>
    <s v="Preparation (05)"/>
    <s v="In Preparation (Order) (0055)"/>
    <s v="0000142782"/>
    <n v="1"/>
    <s v="4"/>
    <s v="30"/>
    <s v="30"/>
    <m/>
    <m/>
    <n v="0"/>
    <m/>
    <m/>
    <m/>
    <m/>
    <s v="WorkPackLink"/>
    <m/>
    <m/>
    <n v="0"/>
    <n v="0"/>
    <d v="2021-12-31T00:00:00"/>
    <n v="0"/>
    <n v="0"/>
    <m/>
    <m/>
    <n v="0"/>
    <n v="0"/>
    <m/>
    <n v="0"/>
    <m/>
    <m/>
    <m/>
    <n v="0"/>
    <n v="0"/>
    <n v="9.0909090909090912E-2"/>
    <d v="2024-03-30T00:00:00"/>
    <n v="0"/>
    <n v="0"/>
    <s v="Missing Staging Date"/>
    <m/>
    <s v="On Time"/>
    <d v="1899-12-30T00:00:00"/>
    <s v="Need Purchasing"/>
    <s v="00001427824540910227715000100044230"/>
    <e v="#N/A"/>
    <s v="000014278210227715000100044230"/>
    <s v=""/>
    <s v=""/>
    <n v="1"/>
  </r>
  <r>
    <x v="1"/>
    <x v="1"/>
    <m/>
    <x v="0"/>
    <x v="0"/>
    <d v="2024-01-02T00:00:00"/>
    <d v="2024-04-27T00:00:00"/>
    <m/>
    <d v="2024-04-27T00:00:00"/>
    <d v="2024-04-29T00:00:00"/>
    <s v="MECH"/>
    <m/>
    <x v="102"/>
    <s v="0070"/>
    <s v="FP8 Replace 5x EGC2 Monoflanges (100044230)"/>
    <s v="VALVE,FT042508,MAN ISOL (AB50.05MV042445)"/>
    <s v="Replace Monoflange EGC 2 x 5 (0010)"/>
    <s v="AB50"/>
    <m/>
    <m/>
    <m/>
    <s v="AB01"/>
    <m/>
    <x v="2"/>
    <n v="30"/>
    <s v="10058892"/>
    <s v="STUDBOLT;0.750&quot;X120MM,B7,CAD+XYLAN"/>
    <n v="4"/>
    <n v="12"/>
    <n v="31"/>
    <s v="OK. - OLC."/>
    <n v="0"/>
    <x v="4"/>
    <s v="Stock at Remote (SP13)"/>
    <m/>
    <m/>
    <n v="0"/>
    <n v="0"/>
    <m/>
    <m/>
    <n v="0"/>
    <m/>
    <m/>
    <m/>
    <m/>
    <m/>
    <n v="0"/>
    <n v="0"/>
    <s v="EA"/>
    <m/>
    <m/>
    <m/>
    <m/>
    <s v="N"/>
    <s v="Preparation (05)"/>
    <s v="In Preparation (Order) (0055)"/>
    <s v="0000142782"/>
    <n v="4"/>
    <s v="4"/>
    <s v="30"/>
    <s v="30"/>
    <m/>
    <m/>
    <n v="0"/>
    <m/>
    <m/>
    <m/>
    <m/>
    <s v="WorkPackLink"/>
    <m/>
    <m/>
    <n v="0"/>
    <n v="0"/>
    <d v="2021-12-31T00:00:00"/>
    <n v="0"/>
    <n v="0"/>
    <m/>
    <m/>
    <n v="0"/>
    <n v="0"/>
    <m/>
    <n v="0"/>
    <m/>
    <m/>
    <m/>
    <n v="0"/>
    <n v="0"/>
    <n v="9.0909090909090912E-2"/>
    <d v="2024-03-30T00:00:00"/>
    <n v="0"/>
    <n v="0"/>
    <s v="Missing Staging Date"/>
    <m/>
    <s v="On Time"/>
    <d v="1899-12-30T00:00:00"/>
    <s v="SOH"/>
    <s v="00001427824540910058892000100044230"/>
    <e v="#N/A"/>
    <s v="000014278210058892000100044230"/>
    <s v=""/>
    <s v=""/>
    <n v="1"/>
  </r>
  <r>
    <x v="1"/>
    <x v="0"/>
    <m/>
    <x v="0"/>
    <x v="0"/>
    <d v="2024-01-02T00:00:00"/>
    <d v="2024-04-27T00:00:00"/>
    <d v="2024-04-03T00:00:00"/>
    <d v="2024-04-27T00:00:00"/>
    <d v="2024-04-29T00:00:00"/>
    <s v="MECH"/>
    <m/>
    <x v="102"/>
    <s v="0052"/>
    <s v="FP8 Replace 5x EGC2 Monoflanges (100044230)"/>
    <s v="VALVE,FT042508,MAN ISOL (AB50.05MV042445)"/>
    <s v="Replace Monoflange EGC 2 x 5 (0010)"/>
    <s v="AB50"/>
    <d v="2024-04-27T00:00:00"/>
    <m/>
    <m/>
    <s v="AB01"/>
    <m/>
    <x v="2"/>
    <n v="30"/>
    <s v="10485937"/>
    <s v="VALVE,MONOFLG;50MM,CL1500,HAST,H15M8"/>
    <n v="1"/>
    <n v="0"/>
    <n v="1"/>
    <s v="OK. - OLC."/>
    <n v="0"/>
    <x v="9"/>
    <s v="Stock at Base (SP12)"/>
    <s v="AB01"/>
    <s v="5300002304"/>
    <n v="10"/>
    <n v="21"/>
    <m/>
    <m/>
    <n v="0"/>
    <m/>
    <m/>
    <m/>
    <m/>
    <m/>
    <n v="0"/>
    <n v="0"/>
    <s v="EA"/>
    <m/>
    <m/>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s v="ON TIME"/>
    <m/>
    <s v="On Time"/>
    <d v="1899-12-30T00:00:00"/>
    <s v="Need Purchasing"/>
    <s v="00001427824540910485937000100044230"/>
    <e v="#N/A"/>
    <s v="000014278210485937000100044230"/>
    <d v="1899-12-30T00:00:00"/>
    <e v="#N/A"/>
    <n v="0"/>
  </r>
  <r>
    <x v="1"/>
    <x v="1"/>
    <m/>
    <x v="0"/>
    <x v="0"/>
    <d v="2024-01-02T00:00:00"/>
    <d v="2024-04-27T00:00:00"/>
    <m/>
    <d v="2024-04-27T00:00:00"/>
    <d v="2024-04-29T00:00:00"/>
    <s v="MECH"/>
    <m/>
    <x v="102"/>
    <s v="0090"/>
    <s v="FP8 Replace 5x EGC2 Monoflanges (100044230)"/>
    <s v="VALVE,FT042508,MAN ISOL (AB50.05MV042445)"/>
    <s v="Replace Monoflange EGC 2 x 5 (0010)"/>
    <s v="AB50"/>
    <m/>
    <m/>
    <m/>
    <s v="AB01"/>
    <m/>
    <x v="2"/>
    <n v="30"/>
    <s v="10058907"/>
    <s v="STUDBOLT;0.875&quot;X170MM,B7,CAD+XYLAN"/>
    <n v="24"/>
    <n v="35"/>
    <n v="9"/>
    <s v="ETA. - 14x - Procurement.?"/>
    <n v="0"/>
    <x v="4"/>
    <s v="Stock at Remote (SP13)"/>
    <m/>
    <m/>
    <n v="0"/>
    <n v="0"/>
    <m/>
    <m/>
    <n v="0"/>
    <m/>
    <m/>
    <m/>
    <m/>
    <m/>
    <n v="0"/>
    <n v="0"/>
    <s v="EA"/>
    <m/>
    <m/>
    <m/>
    <m/>
    <s v="N"/>
    <s v="Preparation (05)"/>
    <s v="In Preparation (Order) (0055)"/>
    <s v="0000142782"/>
    <n v="6"/>
    <s v="4"/>
    <s v="30"/>
    <s v="30"/>
    <m/>
    <m/>
    <n v="0"/>
    <m/>
    <m/>
    <m/>
    <m/>
    <s v="WorkPackLink"/>
    <m/>
    <m/>
    <n v="0"/>
    <n v="0"/>
    <d v="2021-12-31T00:00:00"/>
    <n v="0"/>
    <n v="0"/>
    <m/>
    <m/>
    <n v="0"/>
    <n v="0"/>
    <m/>
    <n v="12"/>
    <m/>
    <m/>
    <m/>
    <n v="0"/>
    <n v="0"/>
    <n v="9.0909090909090912E-2"/>
    <d v="2024-03-30T00:00:00"/>
    <n v="0"/>
    <n v="0"/>
    <s v="Missing Staging Date"/>
    <m/>
    <s v="On Time"/>
    <d v="1899-12-30T00:00:00"/>
    <s v="SOH"/>
    <s v="00001427824540910058907000100044230"/>
    <e v="#N/A"/>
    <s v="000014278210058907000100044230"/>
    <s v=""/>
    <s v=""/>
    <n v="1"/>
  </r>
  <r>
    <x v="1"/>
    <x v="1"/>
    <m/>
    <x v="0"/>
    <x v="0"/>
    <d v="2024-01-02T00:00:00"/>
    <d v="2024-04-25T00:00:00"/>
    <m/>
    <d v="2024-04-25T00:00:00"/>
    <d v="2024-04-25T00:00:00"/>
    <s v="MECH"/>
    <m/>
    <x v="103"/>
    <s v="0030"/>
    <s v="&quot;Replace monoflange @ 05MV042441, EGC2&quot; (100046259)"/>
    <s v="VALVE,05MV042441,MAN ISOL (AB50.05MV042441)"/>
    <s v="Install Valve (0030)"/>
    <s v="AB50"/>
    <m/>
    <m/>
    <m/>
    <s v="AB01"/>
    <m/>
    <x v="2"/>
    <n v="30"/>
    <s v="10058892"/>
    <s v="STUDBOLT;0.750&quot;X120MM,B7,CAD+XYLAN"/>
    <n v="4"/>
    <n v="12"/>
    <n v="31"/>
    <s v="OK. - OLC."/>
    <n v="0"/>
    <x v="4"/>
    <s v="Stock at Remote (SP13)"/>
    <m/>
    <m/>
    <n v="0"/>
    <n v="0"/>
    <m/>
    <m/>
    <n v="0"/>
    <m/>
    <m/>
    <m/>
    <m/>
    <m/>
    <n v="0"/>
    <n v="0"/>
    <s v="EA"/>
    <m/>
    <m/>
    <m/>
    <m/>
    <s v="N"/>
    <s v="Preparation (05)"/>
    <s v="In Preparation (Order) (0055)"/>
    <s v="0000144760"/>
    <n v="3"/>
    <s v="4"/>
    <s v="30"/>
    <s v="30"/>
    <m/>
    <m/>
    <n v="0"/>
    <m/>
    <m/>
    <m/>
    <m/>
    <s v="WorkPackLink"/>
    <m/>
    <m/>
    <n v="0"/>
    <n v="0"/>
    <d v="2021-06-10T00:00:00"/>
    <n v="0"/>
    <n v="0"/>
    <m/>
    <m/>
    <n v="0"/>
    <n v="0"/>
    <m/>
    <n v="0"/>
    <m/>
    <m/>
    <m/>
    <n v="0"/>
    <n v="0"/>
    <n v="0.33333333333333331"/>
    <d v="2024-03-28T00:00:00"/>
    <n v="0"/>
    <n v="0"/>
    <s v="Missing Staging Date"/>
    <m/>
    <s v="On Time"/>
    <d v="1899-12-30T00:00:00"/>
    <s v="SOH"/>
    <s v="00001447604540710058892000100046259"/>
    <e v="#N/A"/>
    <s v="000014476010058892000100046259"/>
    <s v=""/>
    <s v=""/>
    <n v="1"/>
  </r>
  <r>
    <x v="1"/>
    <x v="2"/>
    <m/>
    <x v="0"/>
    <x v="1"/>
    <d v="2024-02-09T00:00:00"/>
    <d v="2024-04-27T00:00:00"/>
    <d v="2024-04-03T00:00:00"/>
    <d v="2024-04-27T00:00:00"/>
    <d v="2024-04-27T00:00:00"/>
    <s v="INLEC"/>
    <m/>
    <x v="104"/>
    <s v="0010"/>
    <s v="Replace magnetic compass lamp holder (100072233)"/>
    <s v="NAVAID,MAGNETIC COMPASS (AB50.03CEMC612822)"/>
    <s v="Replace mag compass lamp holder &amp; Test (0010)"/>
    <s v="AB50"/>
    <d v="2024-03-30T00:00:00"/>
    <m/>
    <m/>
    <s v="AB01"/>
    <d v="2024-03-30T00:00:00"/>
    <x v="1"/>
    <n v="5"/>
    <s v="11400347"/>
    <s v="HOLDER,LAMP;75W,125V,MULTICOMPPRO CB25"/>
    <n v="1"/>
    <n v="1"/>
    <n v="0"/>
    <s v="ETA. - R."/>
    <n v="21"/>
    <x v="10"/>
    <s v="Directs (Inventory) (SP14)"/>
    <s v="AB01"/>
    <s v="5300006296"/>
    <n v="10"/>
    <n v="21"/>
    <s v="X"/>
    <s v="1000002197"/>
    <n v="1"/>
    <d v="2024-02-28T00:00:00"/>
    <d v="2024-03-28T00:00:00"/>
    <s v="MACLEAN INTERNATIONAL GROUP AUSTRAL PTY LTD (30002422)"/>
    <s v="4500006027"/>
    <s v="5000047659_2024_0001"/>
    <n v="10"/>
    <n v="1"/>
    <s v="EA"/>
    <d v="2024-04-01T00:00:00"/>
    <m/>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s v="ON TIME"/>
    <m/>
    <s v="On Time"/>
    <d v="1899-12-30T00:00:00"/>
    <s v="SOH"/>
    <s v="00002167694540911400347000100072233"/>
    <e v="#N/A"/>
    <s v="000021676911400347000100072233"/>
    <d v="1899-12-30T00:00:00"/>
    <e v="#N/A"/>
    <n v="0"/>
  </r>
  <r>
    <x v="1"/>
    <x v="0"/>
    <m/>
    <x v="0"/>
    <x v="2"/>
    <d v="2024-02-22T00:00:00"/>
    <d v="2024-05-01T00:00:00"/>
    <d v="2024-04-29T00:00:00"/>
    <d v="2024-04-25T00:00:00"/>
    <d v="2024-05-11T00:00:00"/>
    <s v="INSP"/>
    <m/>
    <x v="105"/>
    <s v="0050"/>
    <s v="Re-inspect Wrap COT4P CDR-17778 (100072584)"/>
    <s v="TANK,CRUDE OIL STORAGE,NO 4 PORT (AB50.COT4-PS)"/>
    <s v="SWING HC HEADER SPADES (0090)"/>
    <s v="AB50"/>
    <d v="2024-05-14T00:00:00"/>
    <m/>
    <m/>
    <s v="AB01"/>
    <m/>
    <x v="1"/>
    <n v="5"/>
    <s v="10058077"/>
    <s v="BOLT ASY,HEX HD;WITH NUT,1.125&quot;X100MM"/>
    <n v="32"/>
    <n v="0"/>
    <n v="0"/>
    <s v="ETA."/>
    <n v="0"/>
    <x v="9"/>
    <s v="Stock at Base (SP12)"/>
    <s v="AB01"/>
    <s v="5300006987"/>
    <n v="20"/>
    <n v="21"/>
    <m/>
    <m/>
    <n v="0"/>
    <m/>
    <m/>
    <m/>
    <m/>
    <m/>
    <n v="0"/>
    <n v="0"/>
    <s v="EA"/>
    <m/>
    <m/>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s v="ON TIME"/>
    <m/>
    <s v="On Time"/>
    <d v="1899-12-30T00:00:00"/>
    <s v="Need Purchasing"/>
    <s v="00002185114541310058077000100072584"/>
    <e v="#N/A"/>
    <s v="000021851110058077000100072584"/>
    <d v="1899-12-30T00:00:00"/>
    <e v="#N/A"/>
    <n v="0"/>
  </r>
  <r>
    <x v="1"/>
    <x v="0"/>
    <m/>
    <x v="0"/>
    <x v="2"/>
    <d v="2024-02-22T00:00:00"/>
    <d v="2024-05-08T00:00:00"/>
    <d v="2024-05-07T00:00:00"/>
    <d v="2024-04-25T00:00:00"/>
    <d v="2024-05-11T00:00:00"/>
    <s v="INSP"/>
    <m/>
    <x v="105"/>
    <s v="0010"/>
    <s v="Re-inspect Wrap COT4P CDR-17778 (100072584)"/>
    <s v="TANK,CRUDE OIL STORAGE,NO 4 PORT (AB50.COT4-PS)"/>
    <s v="MECHANICAL DEISOLATE COTS (0230)"/>
    <s v="AB50"/>
    <d v="2024-05-22T00:00:00"/>
    <m/>
    <m/>
    <s v="AB01"/>
    <m/>
    <x v="1"/>
    <n v="5"/>
    <s v="10204117"/>
    <s v="GASKET,FLG;125MM,1.5MM THK,CNAF,CL150"/>
    <n v="4"/>
    <n v="0"/>
    <n v="0"/>
    <s v="ETA."/>
    <n v="0"/>
    <x v="9"/>
    <s v="Stock at Base (SP12)"/>
    <s v="AB01"/>
    <s v="5300006987"/>
    <n v="70"/>
    <n v="21"/>
    <m/>
    <m/>
    <n v="0"/>
    <m/>
    <m/>
    <m/>
    <m/>
    <m/>
    <n v="0"/>
    <n v="0"/>
    <s v="EA"/>
    <m/>
    <m/>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s v="ON TIME"/>
    <m/>
    <s v="On Time"/>
    <d v="1899-12-30T00:00:00"/>
    <s v="Need Purchasing"/>
    <s v="00002185114542010204117000100072584"/>
    <e v="#N/A"/>
    <s v="000021851110204117000100072584"/>
    <d v="1899-12-30T00:00:00"/>
    <e v="#N/A"/>
    <n v="0"/>
  </r>
  <r>
    <x v="1"/>
    <x v="0"/>
    <m/>
    <x v="0"/>
    <x v="2"/>
    <d v="2024-02-22T00:00:00"/>
    <d v="2024-05-03T00:00:00"/>
    <d v="2024-05-01T00:00:00"/>
    <d v="2024-04-25T00:00:00"/>
    <d v="2024-05-11T00:00:00"/>
    <s v="INSP"/>
    <m/>
    <x v="105"/>
    <s v="0090"/>
    <s v="Re-inspect Wrap COT4P CDR-17778 (100072584)"/>
    <s v="TANK,CRUDE OIL STORAGE,NO 4 PORT (AB50.COT4-PS)"/>
    <s v="SWING COW SPADES (0120)"/>
    <s v="AB50"/>
    <d v="2024-05-16T00:00:00"/>
    <m/>
    <m/>
    <s v="AB01"/>
    <m/>
    <x v="1"/>
    <n v="5"/>
    <s v="10058893"/>
    <s v="STUDBOLT;0.750&quot;X125MM,B7,CAD+XYLAN"/>
    <n v="16"/>
    <n v="0"/>
    <n v="0"/>
    <s v="ETA."/>
    <n v="0"/>
    <x v="9"/>
    <s v="Stock at Base (SP12)"/>
    <s v="AB01"/>
    <s v="5300006987"/>
    <n v="50"/>
    <n v="21"/>
    <m/>
    <m/>
    <n v="0"/>
    <m/>
    <m/>
    <m/>
    <m/>
    <m/>
    <n v="0"/>
    <n v="0"/>
    <s v="EA"/>
    <m/>
    <m/>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s v="ON TIME"/>
    <m/>
    <s v="On Time"/>
    <d v="1899-12-30T00:00:00"/>
    <s v="Need Purchasing"/>
    <s v="00002185114541510058893000100072584"/>
    <e v="#N/A"/>
    <s v="000021851110058893000100072584"/>
    <d v="1899-12-30T00:00:00"/>
    <e v="#N/A"/>
    <n v="0"/>
  </r>
  <r>
    <x v="1"/>
    <x v="0"/>
    <m/>
    <x v="0"/>
    <x v="2"/>
    <d v="2024-02-22T00:00:00"/>
    <d v="2024-05-02T00:00:00"/>
    <d v="2024-04-30T00:00:00"/>
    <d v="2024-04-25T00:00:00"/>
    <d v="2024-05-11T00:00:00"/>
    <s v="INSP"/>
    <m/>
    <x v="105"/>
    <s v="0060"/>
    <s v="Re-inspect Wrap COT4P CDR-17778 (100072584)"/>
    <s v="TANK,CRUDE OIL STORAGE,NO 4 PORT (AB50.COT4-PS)"/>
    <s v="SWING IG HEADER SPADES (0100)"/>
    <s v="AB50"/>
    <d v="2024-05-15T00:00:00"/>
    <m/>
    <m/>
    <s v="AB01"/>
    <m/>
    <x v="1"/>
    <n v="5"/>
    <s v="10503901"/>
    <s v="SCREW,SET;HEX,HVY,7/8&quot; X 120MM,A193,B7"/>
    <n v="24"/>
    <n v="0"/>
    <n v="0"/>
    <s v="OK - PDC."/>
    <n v="0"/>
    <x v="2"/>
    <s v="Stock at Base (SP12)"/>
    <s v="AB01"/>
    <s v="5300006987"/>
    <n v="30"/>
    <n v="21"/>
    <m/>
    <m/>
    <n v="0"/>
    <m/>
    <m/>
    <m/>
    <m/>
    <m/>
    <n v="0"/>
    <n v="0"/>
    <s v="EA"/>
    <m/>
    <m/>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s v="ON TIME"/>
    <m/>
    <s v="On Time"/>
    <d v="1899-12-30T00:00:00"/>
    <s v="Need Purchasing"/>
    <s v="00002185114541410503901000100072584"/>
    <e v="#N/A"/>
    <s v="000021851110503901000100072584"/>
    <d v="1899-12-30T00:00:00"/>
    <e v="#N/A"/>
    <n v="0"/>
  </r>
  <r>
    <x v="1"/>
    <x v="1"/>
    <m/>
    <x v="0"/>
    <x v="2"/>
    <d v="2024-02-22T00:00:00"/>
    <d v="2024-05-01T00:00:00"/>
    <m/>
    <d v="2024-04-25T00:00:00"/>
    <d v="2024-05-11T00:00:00"/>
    <s v="INSP"/>
    <m/>
    <x v="105"/>
    <s v="0060"/>
    <s v="Re-inspect Wrap COT4P CDR-17778 (100072584)"/>
    <s v="TANK,CRUDE OIL STORAGE,NO 4 PORT (AB50.COT4-PS)"/>
    <s v="SWING HC HEADER SPADES (0090)"/>
    <s v="AB50"/>
    <m/>
    <m/>
    <m/>
    <s v="AB01"/>
    <m/>
    <x v="1"/>
    <n v="5"/>
    <s v="10204124"/>
    <s v="GASKET;450MM,CNAF,RF,KLINGER 864431171"/>
    <n v="4"/>
    <n v="2"/>
    <n v="16"/>
    <s v="OK. - OLC."/>
    <n v="0"/>
    <x v="4"/>
    <s v="Stock at Remote (SP13)"/>
    <m/>
    <m/>
    <n v="0"/>
    <n v="0"/>
    <m/>
    <m/>
    <n v="0"/>
    <m/>
    <m/>
    <m/>
    <m/>
    <m/>
    <n v="0"/>
    <n v="0"/>
    <s v="EA"/>
    <m/>
    <m/>
    <m/>
    <m/>
    <s v="N"/>
    <s v="Preparation (05)"/>
    <s v="In Preparation (Order) (0055)"/>
    <s v="0000218511"/>
    <n v="26"/>
    <s v="4"/>
    <s v="30"/>
    <s v="30"/>
    <m/>
    <m/>
    <n v="0"/>
    <m/>
    <m/>
    <m/>
    <m/>
    <s v="WorkPackLink"/>
    <m/>
    <m/>
    <n v="0"/>
    <n v="0"/>
    <d v="2024-08-27T00:00:00"/>
    <n v="0"/>
    <n v="0"/>
    <m/>
    <m/>
    <n v="0"/>
    <n v="0"/>
    <m/>
    <n v="0"/>
    <m/>
    <m/>
    <m/>
    <n v="0"/>
    <n v="0"/>
    <n v="6.25E-2"/>
    <d v="2024-04-03T00:00:00"/>
    <n v="0"/>
    <n v="0"/>
    <s v="Missing Staging Date"/>
    <m/>
    <s v="On Time"/>
    <d v="1899-12-30T00:00:00"/>
    <s v="Need Purchasing"/>
    <s v="00002185114541310204124000100072584"/>
    <e v="#N/A"/>
    <s v="000021851110204124000100072584"/>
    <s v=""/>
    <s v=""/>
    <n v="1"/>
  </r>
  <r>
    <x v="1"/>
    <x v="0"/>
    <m/>
    <x v="0"/>
    <x v="2"/>
    <d v="2024-02-22T00:00:00"/>
    <d v="2024-05-02T00:00:00"/>
    <d v="2024-05-01T00:00:00"/>
    <d v="2024-04-25T00:00:00"/>
    <d v="2024-05-11T00:00:00"/>
    <s v="INSP"/>
    <m/>
    <x v="105"/>
    <s v="0070"/>
    <s v="Re-inspect Wrap COT4P CDR-17778 (100072584)"/>
    <s v="TANK,CRUDE OIL STORAGE,NO 4 PORT (AB50.COT4-PS)"/>
    <s v="SWING PURGE HEADER SPADES (0110)"/>
    <s v="AB50"/>
    <d v="2024-05-16T00:00:00"/>
    <m/>
    <m/>
    <s v="AB01"/>
    <m/>
    <x v="1"/>
    <n v="5"/>
    <s v="10058535"/>
    <s v="STUDBOLT;1.000&quot;X 165MM,B7,CAD+XYLAN"/>
    <n v="32"/>
    <n v="0"/>
    <n v="0"/>
    <s v="ETA."/>
    <n v="0"/>
    <x v="9"/>
    <s v="Stock at Base (SP12)"/>
    <s v="AB01"/>
    <s v="5300006987"/>
    <n v="40"/>
    <n v="21"/>
    <m/>
    <m/>
    <n v="0"/>
    <m/>
    <m/>
    <m/>
    <m/>
    <m/>
    <n v="0"/>
    <n v="0"/>
    <s v="EA"/>
    <m/>
    <m/>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s v="ON TIME"/>
    <m/>
    <s v="On Time"/>
    <d v="1899-12-30T00:00:00"/>
    <s v="Need Purchasing"/>
    <s v="00002185114541410058535000100072584"/>
    <e v="#N/A"/>
    <s v="000021851110058535000100072584"/>
    <d v="1899-12-30T00:00:00"/>
    <e v="#N/A"/>
    <n v="0"/>
  </r>
  <r>
    <x v="1"/>
    <x v="1"/>
    <m/>
    <x v="0"/>
    <x v="2"/>
    <d v="2024-02-22T00:00:00"/>
    <d v="2024-05-08T00:00:00"/>
    <m/>
    <d v="2024-04-25T00:00:00"/>
    <d v="2024-05-11T00:00:00"/>
    <s v="INSP"/>
    <m/>
    <x v="105"/>
    <s v="0060"/>
    <s v="Re-inspect Wrap COT4P CDR-17778 (100072584)"/>
    <s v="TANK,CRUDE OIL STORAGE,NO 4 PORT (AB50.COT4-PS)"/>
    <s v="MECHANICAL DEISOLATE COTS (0230)"/>
    <s v="AB50"/>
    <m/>
    <m/>
    <m/>
    <s v="AB01"/>
    <m/>
    <x v="1"/>
    <n v="5"/>
    <s v="10060891"/>
    <s v="GASKET;SWCI,300MM,CL150,316L/GR/316"/>
    <n v="4"/>
    <n v="0"/>
    <n v="6"/>
    <s v="OK. - OLC."/>
    <n v="0"/>
    <x v="4"/>
    <s v="Stock at Remote (SP13)"/>
    <m/>
    <m/>
    <n v="0"/>
    <n v="0"/>
    <m/>
    <m/>
    <n v="0"/>
    <m/>
    <m/>
    <m/>
    <m/>
    <m/>
    <n v="0"/>
    <n v="0"/>
    <s v="EA"/>
    <m/>
    <m/>
    <m/>
    <m/>
    <s v="N"/>
    <s v="Preparation (05)"/>
    <s v="In Preparation (Order) (0055)"/>
    <s v="0000218511"/>
    <n v="46"/>
    <s v="4"/>
    <s v="30"/>
    <s v="30"/>
    <m/>
    <m/>
    <n v="0"/>
    <m/>
    <m/>
    <m/>
    <m/>
    <s v="WorkPackLink"/>
    <m/>
    <m/>
    <n v="0"/>
    <n v="0"/>
    <d v="2024-08-27T00:00:00"/>
    <n v="0"/>
    <n v="0"/>
    <m/>
    <m/>
    <n v="0"/>
    <n v="0"/>
    <m/>
    <n v="0"/>
    <m/>
    <m/>
    <m/>
    <n v="0"/>
    <n v="0"/>
    <n v="6.25E-2"/>
    <d v="2024-04-10T00:00:00"/>
    <n v="0"/>
    <n v="0"/>
    <s v="Missing Staging Date"/>
    <m/>
    <s v="On Time"/>
    <d v="1899-12-30T00:00:00"/>
    <s v="Need Purchasing"/>
    <s v="00002185114542010060891000100072584"/>
    <e v="#N/A"/>
    <s v="000021851110060891000100072584"/>
    <s v=""/>
    <s v=""/>
    <n v="1"/>
  </r>
  <r>
    <x v="1"/>
    <x v="0"/>
    <m/>
    <x v="0"/>
    <x v="2"/>
    <d v="2024-02-22T00:00:00"/>
    <d v="2024-04-30T00:00:00"/>
    <d v="2024-04-29T00:00:00"/>
    <d v="2024-04-25T00:00:00"/>
    <d v="2024-05-11T00:00:00"/>
    <s v="INSP"/>
    <m/>
    <x v="105"/>
    <s v="0040"/>
    <s v="Re-inspect Wrap COT4P CDR-17778 (100072584)"/>
    <s v="TANK,CRUDE OIL STORAGE,NO 4 PORT (AB50.COT4-PS)"/>
    <s v="SWING LOAD HEADER SPADES (0080)"/>
    <s v="AB50"/>
    <d v="2024-05-14T00:00:00"/>
    <m/>
    <m/>
    <s v="AB01"/>
    <m/>
    <x v="1"/>
    <n v="5"/>
    <s v="10208071"/>
    <s v="STUDBOLT;0.875&quot;X160MM,B7,CAD+XYLAN"/>
    <n v="24"/>
    <n v="0"/>
    <n v="24"/>
    <s v="OK - PDC."/>
    <n v="0"/>
    <x v="11"/>
    <s v="Stock at Base (SP12)"/>
    <s v="AB01"/>
    <s v="5300006987"/>
    <n v="10"/>
    <n v="21"/>
    <m/>
    <m/>
    <n v="0"/>
    <m/>
    <m/>
    <m/>
    <m/>
    <m/>
    <n v="0"/>
    <n v="0"/>
    <s v="EA"/>
    <m/>
    <m/>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s v="ON TIME"/>
    <m/>
    <s v="On Time"/>
    <d v="1899-12-30T00:00:00"/>
    <s v="Need Purchasing"/>
    <s v="00002185114541210208071000100072584"/>
    <e v="#N/A"/>
    <s v="000021851110208071000100072584"/>
    <d v="1899-12-30T00:00:00"/>
    <e v="#N/A"/>
    <n v="0"/>
  </r>
  <r>
    <x v="1"/>
    <x v="1"/>
    <m/>
    <x v="0"/>
    <x v="2"/>
    <d v="2024-02-22T00:00:00"/>
    <d v="2024-05-08T00:00:00"/>
    <m/>
    <d v="2024-04-25T00:00:00"/>
    <d v="2024-05-11T00:00:00"/>
    <s v="INSP"/>
    <m/>
    <x v="105"/>
    <s v="0050"/>
    <s v="Re-inspect Wrap COT4P CDR-17778 (100072584)"/>
    <s v="TANK,CRUDE OIL STORAGE,NO 4 PORT (AB50.COT4-PS)"/>
    <s v="MECHANICAL DEISOLATE COTS (0230)"/>
    <s v="AB50"/>
    <m/>
    <m/>
    <m/>
    <s v="AB01"/>
    <m/>
    <x v="1"/>
    <n v="5"/>
    <s v="10204124"/>
    <s v="GASKET;450MM,CNAF,RF,KLINGER 864431171"/>
    <n v="4"/>
    <n v="2"/>
    <n v="16"/>
    <s v="OK. - OLC."/>
    <n v="0"/>
    <x v="4"/>
    <s v="Stock at Remote (SP13)"/>
    <m/>
    <m/>
    <n v="0"/>
    <n v="0"/>
    <m/>
    <m/>
    <n v="0"/>
    <m/>
    <m/>
    <m/>
    <m/>
    <m/>
    <n v="0"/>
    <n v="0"/>
    <s v="EA"/>
    <m/>
    <m/>
    <m/>
    <m/>
    <s v="N"/>
    <s v="Preparation (05)"/>
    <s v="In Preparation (Order) (0055)"/>
    <s v="0000218511"/>
    <n v="45"/>
    <s v="4"/>
    <s v="30"/>
    <s v="30"/>
    <m/>
    <m/>
    <n v="0"/>
    <m/>
    <m/>
    <m/>
    <m/>
    <s v="WorkPackLink"/>
    <m/>
    <m/>
    <n v="0"/>
    <n v="0"/>
    <d v="2024-08-27T00:00:00"/>
    <n v="0"/>
    <n v="0"/>
    <m/>
    <m/>
    <n v="0"/>
    <n v="0"/>
    <m/>
    <n v="0"/>
    <m/>
    <m/>
    <m/>
    <n v="0"/>
    <n v="0"/>
    <n v="6.25E-2"/>
    <d v="2024-04-10T00:00:00"/>
    <n v="0"/>
    <n v="0"/>
    <s v="Missing Staging Date"/>
    <m/>
    <s v="On Time"/>
    <d v="1899-12-30T00:00:00"/>
    <s v="Need Purchasing"/>
    <s v="00002185114542010204124000100072584"/>
    <e v="#N/A"/>
    <s v="000021851110204124000100072584"/>
    <s v=""/>
    <s v=""/>
    <n v="1"/>
  </r>
  <r>
    <x v="1"/>
    <x v="1"/>
    <m/>
    <x v="0"/>
    <x v="2"/>
    <d v="2024-02-22T00:00:00"/>
    <d v="2024-05-08T00:00:00"/>
    <m/>
    <d v="2024-04-25T00:00:00"/>
    <d v="2024-05-11T00:00:00"/>
    <s v="INSP"/>
    <m/>
    <x v="105"/>
    <s v="0020"/>
    <s v="Re-inspect Wrap COT4P CDR-17778 (100072584)"/>
    <s v="TANK,CRUDE OIL STORAGE,NO 4 PORT (AB50.COT4-PS)"/>
    <s v="MECHANICAL DEISOLATE COTS (0230)"/>
    <s v="AB50"/>
    <m/>
    <m/>
    <m/>
    <s v="AB01"/>
    <m/>
    <x v="1"/>
    <n v="5"/>
    <s v="10060890"/>
    <s v="GASKET;SWCI,250MM,CL150,316L/GR/316"/>
    <n v="4"/>
    <n v="14"/>
    <n v="16"/>
    <s v="OK. - OLC."/>
    <n v="0"/>
    <x v="4"/>
    <s v="Stock at Remote (SP13)"/>
    <m/>
    <m/>
    <n v="0"/>
    <n v="0"/>
    <m/>
    <m/>
    <n v="0"/>
    <m/>
    <m/>
    <m/>
    <m/>
    <m/>
    <n v="0"/>
    <n v="0"/>
    <s v="EA"/>
    <m/>
    <m/>
    <m/>
    <m/>
    <s v="N"/>
    <s v="Preparation (05)"/>
    <s v="In Preparation (Order) (0055)"/>
    <s v="0000218511"/>
    <n v="42"/>
    <s v="4"/>
    <s v="30"/>
    <s v="30"/>
    <m/>
    <m/>
    <n v="0"/>
    <m/>
    <m/>
    <m/>
    <m/>
    <s v="WorkPackLink"/>
    <m/>
    <m/>
    <n v="0"/>
    <n v="0"/>
    <d v="2024-08-27T00:00:00"/>
    <n v="0"/>
    <n v="0"/>
    <m/>
    <m/>
    <n v="0"/>
    <n v="0"/>
    <m/>
    <n v="0"/>
    <m/>
    <m/>
    <m/>
    <n v="0"/>
    <n v="0"/>
    <n v="6.25E-2"/>
    <d v="2024-04-10T00:00:00"/>
    <n v="0"/>
    <n v="0"/>
    <s v="Missing Staging Date"/>
    <m/>
    <s v="On Time"/>
    <d v="1899-12-30T00:00:00"/>
    <s v="SOH"/>
    <s v="00002185114542010060890000100072584"/>
    <e v="#N/A"/>
    <s v="000021851110060890000100072584"/>
    <s v=""/>
    <s v=""/>
    <n v="1"/>
  </r>
  <r>
    <x v="1"/>
    <x v="1"/>
    <m/>
    <x v="0"/>
    <x v="2"/>
    <d v="2024-02-22T00:00:00"/>
    <d v="2024-05-02T00:00:00"/>
    <m/>
    <d v="2024-04-25T00:00:00"/>
    <d v="2024-05-11T00:00:00"/>
    <s v="INSP"/>
    <m/>
    <x v="105"/>
    <s v="0080"/>
    <s v="Re-inspect Wrap COT4P CDR-17778 (100072584)"/>
    <s v="TANK,CRUDE OIL STORAGE,NO 4 PORT (AB50.COT4-PS)"/>
    <s v="SWING PURGE HEADER SPADES (0110)"/>
    <s v="AB50"/>
    <m/>
    <m/>
    <m/>
    <s v="AB01"/>
    <m/>
    <x v="1"/>
    <n v="5"/>
    <s v="10205993"/>
    <s v="GASKET;400MM,406MM,FF,KLINGER 864434161"/>
    <n v="4"/>
    <n v="13"/>
    <n v="19"/>
    <s v="OK. - OLC."/>
    <n v="0"/>
    <x v="4"/>
    <s v="Stock at Remote (SP13)"/>
    <m/>
    <m/>
    <n v="0"/>
    <n v="0"/>
    <m/>
    <m/>
    <n v="0"/>
    <m/>
    <m/>
    <m/>
    <m/>
    <m/>
    <n v="0"/>
    <n v="0"/>
    <s v="EA"/>
    <m/>
    <m/>
    <m/>
    <m/>
    <s v="N"/>
    <s v="Preparation (05)"/>
    <s v="In Preparation (Order) (0055)"/>
    <s v="0000218511"/>
    <n v="30"/>
    <s v="4"/>
    <s v="30"/>
    <s v="30"/>
    <m/>
    <m/>
    <n v="0"/>
    <m/>
    <m/>
    <m/>
    <m/>
    <s v="WorkPackLink"/>
    <m/>
    <m/>
    <n v="0"/>
    <n v="0"/>
    <d v="2024-08-27T00:00:00"/>
    <n v="0"/>
    <n v="0"/>
    <m/>
    <m/>
    <n v="0"/>
    <n v="0"/>
    <m/>
    <n v="0"/>
    <m/>
    <m/>
    <m/>
    <n v="0"/>
    <n v="0"/>
    <n v="6.25E-2"/>
    <d v="2024-04-04T00:00:00"/>
    <n v="0"/>
    <n v="0"/>
    <s v="Missing Staging Date"/>
    <m/>
    <s v="On Time"/>
    <d v="1899-12-30T00:00:00"/>
    <s v="SOH"/>
    <s v="00002185114541410205993000100072584"/>
    <e v="#N/A"/>
    <s v="000021851110205993000100072584"/>
    <s v=""/>
    <s v=""/>
    <n v="1"/>
  </r>
  <r>
    <x v="1"/>
    <x v="0"/>
    <m/>
    <x v="0"/>
    <x v="2"/>
    <d v="2024-02-22T00:00:00"/>
    <d v="2024-05-03T00:00:00"/>
    <d v="2024-05-01T00:00:00"/>
    <d v="2024-04-25T00:00:00"/>
    <d v="2024-05-11T00:00:00"/>
    <s v="INSP"/>
    <m/>
    <x v="105"/>
    <s v="0100"/>
    <s v="Re-inspect Wrap COT4P CDR-17778 (100072584)"/>
    <s v="TANK,CRUDE OIL STORAGE,NO 4 PORT (AB50.COT4-PS)"/>
    <s v="SWING COW SPADES (0120)"/>
    <s v="AB50"/>
    <d v="2024-05-16T00:00:00"/>
    <m/>
    <m/>
    <s v="AB01"/>
    <m/>
    <x v="1"/>
    <n v="5"/>
    <s v="10204117"/>
    <s v="GASKET,FLG;125MM,1.5MM THK,CNAF,CL150"/>
    <n v="4"/>
    <n v="0"/>
    <n v="0"/>
    <s v="ETA."/>
    <n v="0"/>
    <x v="9"/>
    <s v="Stock at Base (SP12)"/>
    <s v="AB01"/>
    <s v="5300006987"/>
    <n v="60"/>
    <n v="21"/>
    <m/>
    <m/>
    <n v="0"/>
    <m/>
    <m/>
    <m/>
    <m/>
    <m/>
    <n v="0"/>
    <n v="0"/>
    <s v="EA"/>
    <m/>
    <m/>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s v="ON TIME"/>
    <m/>
    <s v="On Time"/>
    <d v="1899-12-30T00:00:00"/>
    <s v="Need Purchasing"/>
    <s v="00002185114541510204117000100072584"/>
    <e v="#N/A"/>
    <s v="000021851110204117000100072584"/>
    <d v="1899-12-30T00:00:00"/>
    <e v="#N/A"/>
    <n v="0"/>
  </r>
  <r>
    <x v="1"/>
    <x v="1"/>
    <m/>
    <x v="0"/>
    <x v="2"/>
    <d v="2024-02-22T00:00:00"/>
    <d v="2024-04-30T00:00:00"/>
    <m/>
    <d v="2024-04-25T00:00:00"/>
    <d v="2024-05-11T00:00:00"/>
    <s v="INSP"/>
    <m/>
    <x v="105"/>
    <s v="0030"/>
    <s v="Re-inspect Wrap COT4P CDR-17778 (100072584)"/>
    <s v="TANK,CRUDE OIL STORAGE,NO 4 PORT (AB50.COT4-PS)"/>
    <s v="SWING LOAD HEADER SPADES (0080)"/>
    <s v="AB50"/>
    <m/>
    <m/>
    <m/>
    <s v="AB01"/>
    <m/>
    <x v="1"/>
    <n v="5"/>
    <s v="10060891"/>
    <s v="GASKET;SWCI,300MM,CL150,316L/GR/316"/>
    <n v="4"/>
    <n v="0"/>
    <n v="6"/>
    <s v="OK. - OLC."/>
    <n v="0"/>
    <x v="4"/>
    <s v="Stock at Remote (SP13)"/>
    <m/>
    <m/>
    <n v="0"/>
    <n v="0"/>
    <m/>
    <m/>
    <n v="0"/>
    <m/>
    <m/>
    <m/>
    <m/>
    <m/>
    <n v="0"/>
    <n v="0"/>
    <s v="EA"/>
    <m/>
    <m/>
    <m/>
    <m/>
    <s v="N"/>
    <s v="Preparation (05)"/>
    <s v="In Preparation (Order) (0055)"/>
    <s v="0000218511"/>
    <n v="23"/>
    <s v="4"/>
    <s v="30"/>
    <s v="30"/>
    <m/>
    <m/>
    <n v="0"/>
    <m/>
    <m/>
    <m/>
    <m/>
    <s v="WorkPackLink"/>
    <m/>
    <m/>
    <n v="0"/>
    <n v="0"/>
    <d v="2024-08-27T00:00:00"/>
    <n v="0"/>
    <n v="0"/>
    <m/>
    <m/>
    <n v="0"/>
    <n v="0"/>
    <m/>
    <n v="0"/>
    <m/>
    <m/>
    <m/>
    <n v="0"/>
    <n v="0"/>
    <n v="6.25E-2"/>
    <d v="2024-04-02T00:00:00"/>
    <n v="0"/>
    <n v="0"/>
    <s v="Missing Staging Date"/>
    <m/>
    <s v="On Time"/>
    <d v="1899-12-30T00:00:00"/>
    <s v="Need Purchasing"/>
    <s v="00002185114541210060891000100072584"/>
    <e v="#N/A"/>
    <s v="000021851110060891000100072584"/>
    <s v=""/>
    <s v=""/>
    <n v="1"/>
  </r>
  <r>
    <x v="1"/>
    <x v="1"/>
    <m/>
    <x v="0"/>
    <x v="2"/>
    <d v="2024-02-22T00:00:00"/>
    <d v="2024-05-08T00:00:00"/>
    <m/>
    <d v="2024-04-25T00:00:00"/>
    <d v="2024-05-11T00:00:00"/>
    <s v="INSP"/>
    <m/>
    <x v="105"/>
    <s v="0040"/>
    <s v="Re-inspect Wrap COT4P CDR-17778 (100072584)"/>
    <s v="TANK,CRUDE OIL STORAGE,NO 4 PORT (AB50.COT4-PS)"/>
    <s v="MECHANICAL DEISOLATE COTS (0230)"/>
    <s v="AB50"/>
    <m/>
    <m/>
    <m/>
    <s v="AB01"/>
    <m/>
    <x v="1"/>
    <n v="5"/>
    <s v="10205990"/>
    <s v="GASKET;250MM,273MM,FF,KLINGER 864434131"/>
    <n v="6"/>
    <n v="2"/>
    <n v="14"/>
    <s v="OK. - OLC."/>
    <n v="0"/>
    <x v="4"/>
    <s v="Stock at Remote (SP13)"/>
    <m/>
    <m/>
    <n v="0"/>
    <n v="0"/>
    <m/>
    <m/>
    <n v="0"/>
    <m/>
    <m/>
    <m/>
    <m/>
    <m/>
    <n v="0"/>
    <n v="0"/>
    <s v="EA"/>
    <m/>
    <m/>
    <m/>
    <m/>
    <s v="N"/>
    <s v="Preparation (05)"/>
    <s v="In Preparation (Order) (0055)"/>
    <s v="0000218511"/>
    <n v="44"/>
    <s v="4"/>
    <s v="30"/>
    <s v="30"/>
    <m/>
    <m/>
    <n v="0"/>
    <m/>
    <m/>
    <m/>
    <m/>
    <s v="WorkPackLink"/>
    <m/>
    <m/>
    <n v="0"/>
    <n v="0"/>
    <d v="2024-08-27T00:00:00"/>
    <n v="0"/>
    <n v="0"/>
    <m/>
    <m/>
    <n v="0"/>
    <n v="0"/>
    <m/>
    <n v="0"/>
    <m/>
    <m/>
    <m/>
    <n v="0"/>
    <n v="0"/>
    <n v="6.25E-2"/>
    <d v="2024-04-10T00:00:00"/>
    <n v="0"/>
    <n v="0"/>
    <s v="Missing Staging Date"/>
    <m/>
    <s v="On Time"/>
    <d v="1899-12-30T00:00:00"/>
    <s v="Need Purchasing"/>
    <s v="00002185114542010205990000100072584"/>
    <e v="#N/A"/>
    <s v="000021851110205990000100072584"/>
    <s v=""/>
    <s v=""/>
    <n v="1"/>
  </r>
  <r>
    <x v="1"/>
    <x v="1"/>
    <m/>
    <x v="0"/>
    <x v="2"/>
    <d v="2024-02-22T00:00:00"/>
    <d v="2024-05-02T00:00:00"/>
    <m/>
    <d v="2024-04-25T00:00:00"/>
    <d v="2024-05-11T00:00:00"/>
    <s v="INSP"/>
    <m/>
    <x v="105"/>
    <s v="0050"/>
    <s v="Re-inspect Wrap COT4P CDR-17778 (100072584)"/>
    <s v="TANK,CRUDE OIL STORAGE,NO 4 PORT (AB50.COT4-PS)"/>
    <s v="SWING IG HEADER SPADES (0100)"/>
    <s v="AB50"/>
    <m/>
    <m/>
    <m/>
    <s v="AB01"/>
    <m/>
    <x v="1"/>
    <n v="5"/>
    <s v="10205990"/>
    <s v="GASKET;250MM,273MM,FF,KLINGER 864434131"/>
    <n v="4"/>
    <n v="2"/>
    <n v="14"/>
    <s v="OK. - OLC."/>
    <n v="0"/>
    <x v="4"/>
    <s v="Stock at Remote (SP13)"/>
    <m/>
    <m/>
    <n v="0"/>
    <n v="0"/>
    <m/>
    <m/>
    <n v="0"/>
    <m/>
    <m/>
    <m/>
    <m/>
    <m/>
    <n v="0"/>
    <n v="0"/>
    <s v="EA"/>
    <m/>
    <m/>
    <m/>
    <m/>
    <s v="N"/>
    <s v="Preparation (05)"/>
    <s v="In Preparation (Order) (0055)"/>
    <s v="0000218511"/>
    <n v="27"/>
    <s v="4"/>
    <s v="30"/>
    <s v="30"/>
    <m/>
    <m/>
    <n v="0"/>
    <m/>
    <m/>
    <m/>
    <m/>
    <s v="WorkPackLink"/>
    <m/>
    <m/>
    <n v="0"/>
    <n v="0"/>
    <d v="2024-08-27T00:00:00"/>
    <n v="0"/>
    <n v="0"/>
    <m/>
    <m/>
    <n v="0"/>
    <n v="0"/>
    <m/>
    <n v="0"/>
    <m/>
    <m/>
    <m/>
    <n v="0"/>
    <n v="0"/>
    <n v="6.25E-2"/>
    <d v="2024-04-04T00:00:00"/>
    <n v="0"/>
    <n v="0"/>
    <s v="Missing Staging Date"/>
    <m/>
    <s v="On Time"/>
    <d v="1899-12-30T00:00:00"/>
    <s v="Need Purchasing"/>
    <s v="00002185114541410205990000100072584"/>
    <e v="#N/A"/>
    <s v="000021851110205990000100072584"/>
    <s v=""/>
    <s v=""/>
    <n v="1"/>
  </r>
  <r>
    <x v="1"/>
    <x v="1"/>
    <m/>
    <x v="0"/>
    <x v="2"/>
    <d v="2024-02-22T00:00:00"/>
    <d v="2024-05-08T00:00:00"/>
    <m/>
    <d v="2024-04-25T00:00:00"/>
    <d v="2024-05-11T00:00:00"/>
    <s v="INSP"/>
    <m/>
    <x v="105"/>
    <s v="0030"/>
    <s v="Re-inspect Wrap COT4P CDR-17778 (100072584)"/>
    <s v="TANK,CRUDE OIL STORAGE,NO 4 PORT (AB50.COT4-PS)"/>
    <s v="MECHANICAL DEISOLATE COTS (0230)"/>
    <s v="AB50"/>
    <m/>
    <m/>
    <m/>
    <s v="AB01"/>
    <m/>
    <x v="1"/>
    <n v="5"/>
    <s v="10205993"/>
    <s v="GASKET;400MM,406MM,FF,KLINGER 864434161"/>
    <n v="4"/>
    <n v="13"/>
    <n v="19"/>
    <s v="OK. - OLC."/>
    <n v="0"/>
    <x v="4"/>
    <s v="Stock at Remote (SP13)"/>
    <m/>
    <m/>
    <n v="0"/>
    <n v="0"/>
    <m/>
    <m/>
    <n v="0"/>
    <m/>
    <m/>
    <m/>
    <m/>
    <m/>
    <n v="0"/>
    <n v="0"/>
    <s v="EA"/>
    <m/>
    <m/>
    <m/>
    <m/>
    <s v="N"/>
    <s v="Preparation (05)"/>
    <s v="In Preparation (Order) (0055)"/>
    <s v="0000218511"/>
    <n v="43"/>
    <s v="4"/>
    <s v="30"/>
    <s v="30"/>
    <m/>
    <m/>
    <n v="0"/>
    <m/>
    <m/>
    <m/>
    <m/>
    <s v="WorkPackLink"/>
    <m/>
    <m/>
    <n v="0"/>
    <n v="0"/>
    <d v="2024-08-27T00:00:00"/>
    <n v="0"/>
    <n v="0"/>
    <m/>
    <m/>
    <n v="0"/>
    <n v="0"/>
    <m/>
    <n v="0"/>
    <m/>
    <m/>
    <m/>
    <n v="0"/>
    <n v="0"/>
    <n v="6.25E-2"/>
    <d v="2024-04-10T00:00:00"/>
    <n v="0"/>
    <n v="0"/>
    <s v="Missing Staging Date"/>
    <m/>
    <s v="On Time"/>
    <d v="1899-12-30T00:00:00"/>
    <s v="SOH"/>
    <s v="00002185114542010205993000100072584"/>
    <e v="#N/A"/>
    <s v="000021851110205993000100072584"/>
    <s v=""/>
    <s v=""/>
    <n v="1"/>
  </r>
  <r>
    <x v="3"/>
    <x v="0"/>
    <m/>
    <x v="0"/>
    <x v="3"/>
    <d v="2024-02-09T00:00:00"/>
    <d v="2024-04-18T00:00:00"/>
    <d v="2024-03-21T00:00:00"/>
    <d v="2024-04-18T00:00:00"/>
    <d v="2024-04-18T00:00:00"/>
    <s v="ENG05"/>
    <m/>
    <x v="106"/>
    <s v="0010"/>
    <s v="Replace MDO B purifier water hose (100072801)"/>
    <s v="PKG EQ,MDO PURIFIER B (AB50.03A443001B)"/>
    <s v="Replace MDO B purifier water hose (0010)"/>
    <s v="AB50"/>
    <d v="2024-04-18T00:00:00"/>
    <m/>
    <m/>
    <s v="AB01"/>
    <m/>
    <x v="2"/>
    <n v="30"/>
    <s v="10493451"/>
    <s v="HOSE ASY,CW;13.6MM,AFLEX HYPERLINESB"/>
    <n v="1"/>
    <n v="0"/>
    <n v="0"/>
    <s v="ETA."/>
    <n v="0"/>
    <x v="9"/>
    <s v="Stock at Base (SP12)"/>
    <s v="AB01"/>
    <s v="5300006327"/>
    <n v="10"/>
    <n v="21"/>
    <m/>
    <m/>
    <n v="0"/>
    <m/>
    <m/>
    <m/>
    <m/>
    <m/>
    <n v="0"/>
    <n v="0"/>
    <s v="ASY"/>
    <m/>
    <m/>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s v="ON TIME"/>
    <m/>
    <s v="On Time"/>
    <d v="1899-12-30T00:00:00"/>
    <s v="Need Purchasing"/>
    <s v="00002194344540010493451000100072801"/>
    <e v="#N/A"/>
    <s v="000021943410493451000100072801"/>
    <d v="1899-12-30T00:00:00"/>
    <e v="#N/A"/>
    <n v="0"/>
  </r>
  <r>
    <x v="0"/>
    <x v="8"/>
    <m/>
    <x v="0"/>
    <x v="4"/>
    <d v="2024-03-26T00:00:00"/>
    <d v="2024-05-09T00:00:00"/>
    <d v="2024-04-23T00:00:00"/>
    <d v="2024-05-09T00:00:00"/>
    <d v="2024-05-09T00:00:00"/>
    <s v="INLEC"/>
    <m/>
    <x v="107"/>
    <s v="0010"/>
    <s v="GT1 Install Terminal Covers (100072934)"/>
    <s v="PKG EQ,MAIN GEN 1 (AB50.05A400001)"/>
    <s v="Install Cover Over Exposed Terminals (0020)"/>
    <s v="AB50"/>
    <d v="2025-07-11T00:00:00"/>
    <m/>
    <m/>
    <s v="AB01"/>
    <d v="2024-12-01T00:00:00"/>
    <x v="0"/>
    <n v="20"/>
    <s v="70004675"/>
    <s v="KIT,INSTL,1-BAY METR/SW SHOCK"/>
    <n v="4"/>
    <n v="0"/>
    <n v="0"/>
    <s v="UserCommentLink"/>
    <n v="240"/>
    <x v="5"/>
    <s v="Directs (Inventory) (SP14)"/>
    <s v="AB01"/>
    <s v="5300008210"/>
    <n v="10"/>
    <n v="240"/>
    <s v="X"/>
    <s v="1000006539"/>
    <n v="2"/>
    <d v="2024-03-22T00:00:00"/>
    <d v="2024-11-28T00:00:00"/>
    <s v="SOLAR TURBINES INTERNATIONAL COMPANY (30000400)"/>
    <s v="4500008307"/>
    <m/>
    <n v="10"/>
    <n v="4"/>
    <s v="EA"/>
    <d v="2024-06-15T00:00:00"/>
    <m/>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s v="ON TIME"/>
    <m/>
    <s v="On Time"/>
    <d v="1899-12-30T00:00:00"/>
    <s v="Need Purchasing"/>
    <s v="00002198964542170004675000100072934"/>
    <e v="#N/A"/>
    <s v="000021989670004675000100072934"/>
    <d v="1899-12-30T00:00:00"/>
    <e v="#N/A"/>
    <n v="0"/>
  </r>
  <r>
    <x v="0"/>
    <x v="3"/>
    <m/>
    <x v="0"/>
    <x v="5"/>
    <d v="2024-03-06T00:00:00"/>
    <d v="2024-03-07T00:00:00"/>
    <m/>
    <d v="2024-03-09T00:00:00"/>
    <d v="2024-03-09T00:00:00"/>
    <s v="INLEC"/>
    <m/>
    <x v="108"/>
    <s v="0020"/>
    <s v="Install Monitoring SWLP-B MoC (100074097)"/>
    <s v="BREAKER,05MCC400101 FEEDR 03PM453001B (AB50.05MCC400101-B10)"/>
    <s v="Isolate SWLP - B (0010)"/>
    <s v="AB50"/>
    <d v="2024-03-07T00:00:00"/>
    <m/>
    <m/>
    <s v="AB01"/>
    <m/>
    <x v="0"/>
    <n v="20"/>
    <s v="10605690"/>
    <s v="METER,MOTOR;ARTESIS EMCMLVXAE"/>
    <n v="1"/>
    <n v="0"/>
    <n v="0"/>
    <s v="OK. - STAGE 2023."/>
    <n v="0"/>
    <x v="4"/>
    <s v="Stock at Base (SP12)"/>
    <m/>
    <m/>
    <n v="0"/>
    <n v="0"/>
    <m/>
    <m/>
    <n v="0"/>
    <m/>
    <m/>
    <m/>
    <m/>
    <m/>
    <n v="0"/>
    <n v="0"/>
    <s v="EA"/>
    <m/>
    <m/>
    <m/>
    <m/>
    <s v="N"/>
    <s v="Execution (07)"/>
    <s v="Main Work Started (Order) (0070)"/>
    <s v="0000225256"/>
    <n v="2"/>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0000100074097"/>
    <e v="#N/A"/>
    <s v="000022525610605690000100074097"/>
    <d v="1899-12-30T00:00:00"/>
    <e v="#N/A"/>
    <n v="0"/>
  </r>
  <r>
    <x v="0"/>
    <x v="3"/>
    <m/>
    <x v="0"/>
    <x v="5"/>
    <d v="2024-03-06T00:00:00"/>
    <d v="2024-03-07T00:00:00"/>
    <m/>
    <d v="2024-03-09T00:00:00"/>
    <d v="2024-03-09T00:00:00"/>
    <s v="INLEC"/>
    <m/>
    <x v="108"/>
    <s v="0030"/>
    <s v="Install Monitoring SWLP-B MoC (100074097)"/>
    <s v="BREAKER,05MCC400101 FEEDR 03PM453001B (AB50.05MCC400101-B10)"/>
    <s v="Isolate SWLP - B (0010)"/>
    <s v="AB50"/>
    <d v="2024-03-07T00:00:00"/>
    <m/>
    <m/>
    <s v="AB01"/>
    <m/>
    <x v="0"/>
    <n v="20"/>
    <s v="10541467"/>
    <s v="PLUG,CRIMP;RJ45 8P8C CAT6,SHIELDED"/>
    <n v="1"/>
    <n v="0"/>
    <n v="0"/>
    <s v="OK. - STAGE 2023."/>
    <n v="0"/>
    <x v="4"/>
    <s v="Stock at Base (SP12)"/>
    <m/>
    <m/>
    <n v="0"/>
    <n v="0"/>
    <m/>
    <m/>
    <n v="0"/>
    <m/>
    <m/>
    <m/>
    <m/>
    <m/>
    <n v="0"/>
    <n v="0"/>
    <s v="EA"/>
    <m/>
    <m/>
    <m/>
    <m/>
    <s v="N"/>
    <s v="Execution (07)"/>
    <s v="Main Work Started (Order) (0070)"/>
    <s v="0000225256"/>
    <n v="3"/>
    <s v="2"/>
    <s v="30"/>
    <s v="30"/>
    <m/>
    <m/>
    <n v="0"/>
    <m/>
    <m/>
    <m/>
    <m/>
    <s v="WorkPackLink"/>
    <m/>
    <m/>
    <n v="0"/>
    <n v="0"/>
    <d v="2024-09-03T00:00:00"/>
    <n v="0"/>
    <n v="0"/>
    <m/>
    <m/>
    <n v="0"/>
    <n v="0"/>
    <m/>
    <n v="0"/>
    <m/>
    <m/>
    <m/>
    <n v="0"/>
    <n v="0"/>
    <n v="0.33333333333333331"/>
    <d v="2024-02-08T00:00:00"/>
    <n v="0"/>
    <n v="0"/>
    <s v="Missing Staging Date"/>
    <m/>
    <s v="On Time"/>
    <d v="1899-12-30T00:00:00"/>
    <s v="Need Purchasing"/>
    <s v="00002252564535810541467000100074097"/>
    <e v="#N/A"/>
    <s v="000022525610541467000100074097"/>
    <d v="1899-12-30T00:00:00"/>
    <e v="#N/A"/>
    <n v="0"/>
  </r>
  <r>
    <x v="0"/>
    <x v="3"/>
    <m/>
    <x v="0"/>
    <x v="5"/>
    <d v="2024-03-06T00:00:00"/>
    <d v="2024-03-07T00:00:00"/>
    <m/>
    <d v="2024-03-09T00:00:00"/>
    <d v="2024-03-09T00:00:00"/>
    <s v="INLEC"/>
    <m/>
    <x v="108"/>
    <s v="0010"/>
    <s v="Install Monitoring SWLP-B MoC (100074097)"/>
    <s v="BREAKER,05MCC400101 FEEDR 03PM453001B (AB50.05MCC400101-B10)"/>
    <s v="Isolate SWLP - B (0010)"/>
    <s v="AB50"/>
    <d v="2024-03-07T00:00:00"/>
    <m/>
    <m/>
    <s v="AB01"/>
    <m/>
    <x v="0"/>
    <n v="20"/>
    <s v="10605691"/>
    <s v="TXDCR,CURRENT;ARTESIS AC25R10100MA"/>
    <n v="1"/>
    <n v="0"/>
    <n v="0"/>
    <s v="OK. - STAGE 2023."/>
    <n v="0"/>
    <x v="4"/>
    <s v="Stock at Base (SP12)"/>
    <m/>
    <m/>
    <n v="0"/>
    <n v="0"/>
    <m/>
    <m/>
    <n v="0"/>
    <m/>
    <m/>
    <m/>
    <m/>
    <m/>
    <n v="0"/>
    <n v="0"/>
    <s v="EA"/>
    <m/>
    <m/>
    <m/>
    <m/>
    <s v="N"/>
    <s v="Execution (07)"/>
    <s v="Main Work Started (Order) (0070)"/>
    <s v="0000225256"/>
    <n v="1"/>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1000100074097"/>
    <e v="#N/A"/>
    <s v="000022525610605691000100074097"/>
    <d v="1899-12-30T00:00:00"/>
    <e v="#N/A"/>
    <n v="0"/>
  </r>
  <r>
    <x v="4"/>
    <x v="8"/>
    <m/>
    <x v="0"/>
    <x v="6"/>
    <d v="2024-03-27T00:00:00"/>
    <d v="2024-03-28T00:00:00"/>
    <d v="2024-03-27T00:00:00"/>
    <d v="2024-03-28T00:00:00"/>
    <d v="2024-03-28T00:00:00"/>
    <s v="MECH"/>
    <m/>
    <x v="109"/>
    <s v="0020"/>
    <s v="Replace Linear Winch HPU Impulse Lines (100075531)"/>
    <s v="PKG EQ,LINEAR WINCH PACKAGE (AB50.04WM790001)"/>
    <s v="Replace Linear Winch HPU Impulse Lines (0010)"/>
    <s v="AB50"/>
    <d v="2024-06-03T00:00:00"/>
    <m/>
    <m/>
    <s v="AB01"/>
    <d v="2024-04-22T00:00:00"/>
    <x v="0"/>
    <n v="20"/>
    <s v="70004852"/>
    <s v="Linear Winch 630 Bar Test Lines 2000mm"/>
    <n v="2"/>
    <n v="0"/>
    <n v="0"/>
    <s v="UserCommentLink"/>
    <n v="14"/>
    <x v="5"/>
    <s v="Directs (Inventory) (SP14)"/>
    <s v="AB01"/>
    <s v="5300008427"/>
    <n v="20"/>
    <n v="14"/>
    <s v="X"/>
    <s v="1000007062"/>
    <n v="4"/>
    <d v="2024-03-27T00:00:00"/>
    <d v="2024-04-19T00:00:00"/>
    <s v="HYDRAULIC ENERGY AUST PTY LTD (30002606)"/>
    <s v="4500008855"/>
    <m/>
    <n v="20"/>
    <n v="2"/>
    <s v="EA"/>
    <d v="2024-04-11T00:00:00"/>
    <m/>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2000100075531"/>
    <e v="#N/A"/>
    <s v="000022898270004852000100075531"/>
    <d v="1899-12-30T00:00:00"/>
    <e v="#N/A"/>
    <n v="0"/>
  </r>
  <r>
    <x v="4"/>
    <x v="8"/>
    <m/>
    <x v="0"/>
    <x v="6"/>
    <d v="2024-03-27T00:00:00"/>
    <d v="2024-03-28T00:00:00"/>
    <d v="2024-03-27T00:00:00"/>
    <d v="2024-03-28T00:00:00"/>
    <d v="2024-03-28T00:00:00"/>
    <s v="MECH"/>
    <m/>
    <x v="109"/>
    <s v="0010"/>
    <s v="Replace Linear Winch HPU Impulse Lines (100075531)"/>
    <s v="PKG EQ,LINEAR WINCH PACKAGE (AB50.04WM790001)"/>
    <s v="Replace Linear Winch HPU Impulse Lines (0010)"/>
    <s v="AB50"/>
    <d v="2024-06-03T00:00:00"/>
    <m/>
    <m/>
    <s v="AB01"/>
    <d v="2024-04-22T00:00:00"/>
    <x v="0"/>
    <n v="20"/>
    <s v="70004851"/>
    <s v="Linear Winch 630 Bar Test Lines 1500mm"/>
    <n v="2"/>
    <n v="0"/>
    <n v="0"/>
    <s v="UserCommentLink"/>
    <n v="14"/>
    <x v="5"/>
    <s v="Directs (Inventory) (SP14)"/>
    <s v="AB01"/>
    <s v="5300008427"/>
    <n v="10"/>
    <n v="14"/>
    <s v="X"/>
    <s v="1000007062"/>
    <n v="3"/>
    <d v="2024-03-27T00:00:00"/>
    <d v="2024-04-19T00:00:00"/>
    <s v="HYDRAULIC ENERGY AUST PTY LTD (30002606)"/>
    <s v="4500008855"/>
    <m/>
    <n v="10"/>
    <n v="2"/>
    <s v="EA"/>
    <d v="2024-04-11T00:00:00"/>
    <m/>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1000100075531"/>
    <e v="#N/A"/>
    <s v="000022898270004851000100075531"/>
    <d v="1899-12-30T00:00:00"/>
    <e v="#N/A"/>
    <n v="0"/>
  </r>
  <r>
    <x v="3"/>
    <x v="1"/>
    <m/>
    <x v="0"/>
    <x v="0"/>
    <d v="2024-01-02T00:00:00"/>
    <d v="2024-04-18T00:00:00"/>
    <m/>
    <d v="2024-04-18T00:00:00"/>
    <d v="2024-04-18T00:00:00"/>
    <s v="OPS"/>
    <m/>
    <x v="110"/>
    <s v="0010"/>
    <s v="3W BIOCIDE DOSING OF COOLING MEDIUM (200056909)"/>
    <s v="EDUCTOR,CHEM TREATMENT (AB50.05SP460042)"/>
    <s v="BIOCIDE DOSE OF COOLING MEDIUM (0010)"/>
    <s v="AB50"/>
    <m/>
    <m/>
    <m/>
    <s v="AB01"/>
    <m/>
    <x v="1"/>
    <n v="10"/>
    <s v="10452835"/>
    <s v="BIOCIDE;25L,CHAMPIONX BIOC77352A11R"/>
    <n v="1"/>
    <n v="0"/>
    <n v="10"/>
    <s v="OK. - OLC."/>
    <n v="0"/>
    <x v="4"/>
    <s v="Stock at Remote (SP13)"/>
    <m/>
    <m/>
    <n v="0"/>
    <n v="0"/>
    <m/>
    <m/>
    <n v="0"/>
    <m/>
    <m/>
    <m/>
    <m/>
    <m/>
    <n v="0"/>
    <n v="0"/>
    <s v="CON"/>
    <m/>
    <m/>
    <m/>
    <m/>
    <s v="N"/>
    <s v="Preparation (05)"/>
    <s v="In Preparation (Order) (0055)"/>
    <s v="0000091197"/>
    <n v="1"/>
    <s v="4"/>
    <s v="30"/>
    <s v="30"/>
    <m/>
    <m/>
    <n v="0"/>
    <m/>
    <m/>
    <m/>
    <m/>
    <s v="WorkPackLink"/>
    <m/>
    <m/>
    <n v="0"/>
    <n v="0"/>
    <d v="2024-05-06T00:00:00"/>
    <n v="0"/>
    <n v="0"/>
    <m/>
    <m/>
    <n v="0"/>
    <n v="0"/>
    <m/>
    <n v="0"/>
    <m/>
    <m/>
    <m/>
    <n v="0"/>
    <n v="0"/>
    <n v="1"/>
    <d v="2024-03-21T00:00:00"/>
    <n v="0"/>
    <n v="0"/>
    <s v="Missing Staging Date"/>
    <m/>
    <s v="On Time"/>
    <d v="1899-12-30T00:00:00"/>
    <s v="Need Purchasing"/>
    <s v="00000911974540010452835000200056909"/>
    <e v="#N/A"/>
    <s v="000009119710452835000200056909"/>
    <s v=""/>
    <s v=""/>
    <n v="1"/>
  </r>
  <r>
    <x v="4"/>
    <x v="1"/>
    <m/>
    <x v="0"/>
    <x v="0"/>
    <d v="2024-01-02T00:00:00"/>
    <d v="2024-04-05T00:00:00"/>
    <m/>
    <d v="2024-04-05T00:00:00"/>
    <d v="2024-04-05T00:00:00"/>
    <s v="OPS"/>
    <m/>
    <x v="111"/>
    <s v="0010"/>
    <s v="3W BIOCIDE DOSING OF COOLING MEDIUM (200057510)"/>
    <s v="EDUCTOR,CHEM TREATMENT (AB50.05SP460042)"/>
    <s v="BIOCIDE DOSE OF COOLING MEDIUM (0010)"/>
    <s v="AB50"/>
    <m/>
    <m/>
    <m/>
    <s v="AB01"/>
    <m/>
    <x v="1"/>
    <n v="10"/>
    <s v="10452835"/>
    <s v="BIOCIDE;25L,CHAMPIONX BIOC77352A11R"/>
    <n v="1"/>
    <n v="0"/>
    <n v="10"/>
    <s v="OK. - CAMPAIGN PICK PDC."/>
    <n v="0"/>
    <x v="4"/>
    <s v="Stock at Remote (SP13)"/>
    <m/>
    <m/>
    <n v="0"/>
    <n v="0"/>
    <m/>
    <m/>
    <n v="0"/>
    <m/>
    <m/>
    <m/>
    <m/>
    <m/>
    <n v="0"/>
    <n v="0"/>
    <s v="CON"/>
    <m/>
    <m/>
    <m/>
    <m/>
    <s v="N"/>
    <s v="Execution (07)"/>
    <s v="Ready for Execution (Order) (0065)"/>
    <s v="0000091798"/>
    <n v="1"/>
    <s v="4"/>
    <s v="30"/>
    <s v="30"/>
    <m/>
    <m/>
    <n v="0"/>
    <m/>
    <m/>
    <m/>
    <m/>
    <s v="WorkPackLink"/>
    <m/>
    <m/>
    <n v="0"/>
    <n v="0"/>
    <d v="2024-04-15T00:00:00"/>
    <n v="0"/>
    <n v="0"/>
    <m/>
    <m/>
    <n v="0"/>
    <n v="0"/>
    <m/>
    <n v="0"/>
    <m/>
    <m/>
    <m/>
    <n v="0"/>
    <n v="0"/>
    <n v="1"/>
    <d v="2024-03-08T00:00:00"/>
    <n v="0"/>
    <n v="0"/>
    <s v="Missing Staging Date"/>
    <m/>
    <s v="On Time"/>
    <d v="1899-12-30T00:00:00"/>
    <s v="Need Purchasing"/>
    <s v="00000917984538710452835000200057510"/>
    <e v="#N/A"/>
    <s v="000009179810452835000200057510"/>
    <s v=""/>
    <s v=""/>
    <n v="1"/>
  </r>
  <r>
    <x v="0"/>
    <x v="1"/>
    <m/>
    <x v="0"/>
    <x v="0"/>
    <d v="2024-01-02T00:00:00"/>
    <d v="2024-05-09T00:00:00"/>
    <m/>
    <d v="2024-05-09T00:00:00"/>
    <d v="2024-05-11T00:00:00"/>
    <s v="MECH"/>
    <m/>
    <x v="112"/>
    <s v="0080"/>
    <s v="6M SOLAR MARS 100 MECH &amp; ELEC SERV/INSP (200061999)"/>
    <s v="TURB,GT400001 TURBINE (AB50.05GT400001)"/>
    <s v="SERVICE &amp; INSPECT SOLAR TURBINE (0040)"/>
    <s v="AB50"/>
    <m/>
    <m/>
    <m/>
    <s v="AB01"/>
    <m/>
    <x v="1"/>
    <n v="10"/>
    <s v="10006659"/>
    <s v="PLUG,SPARK;SOLAR 903316C1"/>
    <n v="1"/>
    <n v="0"/>
    <n v="8"/>
    <s v="OK. - PDC."/>
    <n v="0"/>
    <x v="4"/>
    <s v="Stock at Remote (SP13)"/>
    <m/>
    <m/>
    <n v="0"/>
    <n v="0"/>
    <m/>
    <m/>
    <n v="0"/>
    <m/>
    <m/>
    <m/>
    <m/>
    <m/>
    <n v="0"/>
    <n v="0"/>
    <s v="EA"/>
    <m/>
    <m/>
    <m/>
    <m/>
    <s v="N"/>
    <s v="Preparation (05)"/>
    <s v="In Preparation (Order) (0055)"/>
    <s v="0000096341"/>
    <n v="8"/>
    <s v="4"/>
    <s v="30"/>
    <s v="30"/>
    <m/>
    <m/>
    <n v="0"/>
    <m/>
    <m/>
    <m/>
    <m/>
    <s v="WorkPackLink"/>
    <m/>
    <m/>
    <n v="0"/>
    <n v="0"/>
    <d v="2024-08-10T00:00:00"/>
    <n v="0"/>
    <n v="0"/>
    <m/>
    <m/>
    <n v="0"/>
    <n v="0"/>
    <m/>
    <n v="0"/>
    <m/>
    <m/>
    <m/>
    <n v="0"/>
    <n v="0"/>
    <n v="0.1111111111111111"/>
    <d v="2024-04-11T00:00:00"/>
    <n v="0"/>
    <n v="0"/>
    <s v="Missing Staging Date"/>
    <m/>
    <s v="On Time"/>
    <d v="1899-12-30T00:00:00"/>
    <s v="Need Purchasing"/>
    <s v="00000963414542110006659000200061999"/>
    <e v="#N/A"/>
    <s v="000009634110006659000200061999"/>
    <s v=""/>
    <s v=""/>
    <n v="1"/>
  </r>
  <r>
    <x v="0"/>
    <x v="0"/>
    <m/>
    <x v="0"/>
    <x v="0"/>
    <d v="2024-01-02T00:00:00"/>
    <d v="2024-05-09T00:00:00"/>
    <d v="2024-04-23T00:00:00"/>
    <d v="2024-05-09T00:00:00"/>
    <d v="2024-05-11T00:00:00"/>
    <s v="MECH"/>
    <m/>
    <x v="112"/>
    <s v="0092"/>
    <s v="6M SOLAR MARS 100 MECH &amp; ELEC SERV/INSP (200061999)"/>
    <s v="TURB,GT400001 TURBINE (AB50.05GT400001)"/>
    <s v="SERVICE &amp; INSPECT SOLAR TURBINE (0040)"/>
    <s v="AB50"/>
    <d v="2024-05-09T00:00:00"/>
    <m/>
    <m/>
    <s v="AB01"/>
    <m/>
    <x v="1"/>
    <n v="10"/>
    <s v="10576543"/>
    <s v="INHIBITOR,CORROSION;COR BON D5010NS,12OZ"/>
    <n v="1"/>
    <n v="0"/>
    <n v="0"/>
    <s v="ETA."/>
    <n v="0"/>
    <x v="9"/>
    <s v="Stock at Base (SP12)"/>
    <s v="AB01"/>
    <s v="5300003081"/>
    <n v="10"/>
    <n v="21"/>
    <m/>
    <m/>
    <n v="0"/>
    <m/>
    <m/>
    <m/>
    <m/>
    <m/>
    <n v="0"/>
    <n v="0"/>
    <s v="EA"/>
    <m/>
    <m/>
    <m/>
    <m/>
    <s v="N"/>
    <s v="Preparation (05)"/>
    <s v="In Preparation (Order) (0055)"/>
    <s v="0000096341"/>
    <n v="9"/>
    <s v="4"/>
    <s v="30"/>
    <s v="30"/>
    <m/>
    <m/>
    <n v="0"/>
    <m/>
    <m/>
    <m/>
    <m/>
    <s v="WorkPackLink"/>
    <m/>
    <m/>
    <n v="0"/>
    <n v="0"/>
    <d v="2024-08-10T00:00:00"/>
    <n v="0"/>
    <n v="0"/>
    <m/>
    <m/>
    <n v="0"/>
    <n v="0"/>
    <m/>
    <n v="0"/>
    <m/>
    <m/>
    <m/>
    <n v="0"/>
    <n v="0"/>
    <n v="0.1111111111111111"/>
    <d v="2024-04-11T00:00:00"/>
    <n v="-12"/>
    <n v="16"/>
    <s v="ON TIME"/>
    <m/>
    <s v="On Time"/>
    <d v="1899-12-30T00:00:00"/>
    <s v="Need Purchasing"/>
    <s v="00000963414542110576543000200061999"/>
    <e v="#N/A"/>
    <s v="000009634110576543000200061999"/>
    <d v="1899-12-30T00:00:00"/>
    <e v="#N/A"/>
    <n v="0"/>
  </r>
  <r>
    <x v="0"/>
    <x v="1"/>
    <m/>
    <x v="0"/>
    <x v="0"/>
    <d v="2024-01-02T00:00:00"/>
    <d v="2024-05-09T00:00:00"/>
    <m/>
    <d v="2024-05-09T00:00:00"/>
    <d v="2024-05-11T00:00:00"/>
    <s v="MECH"/>
    <m/>
    <x v="112"/>
    <s v="0030"/>
    <s v="6M SOLAR MARS 100 MECH &amp; ELEC SERV/INSP (200061999)"/>
    <s v="TURB,GT400001 TURBINE (AB50.05GT400001)"/>
    <s v="SERVICE &amp; INSPECT SOLAR TURBINE (0040)"/>
    <s v="AB50"/>
    <m/>
    <m/>
    <m/>
    <s v="AB01"/>
    <m/>
    <x v="1"/>
    <n v="10"/>
    <s v="10209468"/>
    <s v="GASKET;SS,SOLAR 304649100"/>
    <n v="2"/>
    <n v="0"/>
    <n v="14"/>
    <s v="OK. - OLC."/>
    <n v="0"/>
    <x v="4"/>
    <s v="Stock at Remote (SP13)"/>
    <m/>
    <m/>
    <n v="0"/>
    <n v="0"/>
    <m/>
    <m/>
    <n v="0"/>
    <m/>
    <m/>
    <m/>
    <m/>
    <m/>
    <n v="0"/>
    <n v="0"/>
    <s v="EA"/>
    <m/>
    <m/>
    <m/>
    <m/>
    <s v="N"/>
    <s v="Preparation (05)"/>
    <s v="In Preparation (Order) (0055)"/>
    <s v="0000096341"/>
    <n v="3"/>
    <s v="4"/>
    <s v="30"/>
    <s v="30"/>
    <m/>
    <m/>
    <n v="0"/>
    <m/>
    <m/>
    <m/>
    <m/>
    <s v="WorkPackLink"/>
    <m/>
    <m/>
    <n v="0"/>
    <n v="0"/>
    <d v="2024-08-10T00:00:00"/>
    <n v="0"/>
    <n v="0"/>
    <m/>
    <m/>
    <n v="0"/>
    <n v="0"/>
    <m/>
    <n v="0"/>
    <m/>
    <m/>
    <m/>
    <n v="0"/>
    <n v="0"/>
    <n v="0.1111111111111111"/>
    <d v="2024-04-11T00:00:00"/>
    <n v="0"/>
    <n v="0"/>
    <s v="Missing Staging Date"/>
    <m/>
    <s v="On Time"/>
    <d v="1899-12-30T00:00:00"/>
    <s v="Need Purchasing"/>
    <s v="00000963414542110209468000200061999"/>
    <e v="#N/A"/>
    <s v="000009634110209468000200061999"/>
    <s v=""/>
    <s v=""/>
    <n v="1"/>
  </r>
  <r>
    <x v="0"/>
    <x v="1"/>
    <m/>
    <x v="0"/>
    <x v="0"/>
    <d v="2024-01-02T00:00:00"/>
    <d v="2024-05-09T00:00:00"/>
    <m/>
    <d v="2024-05-09T00:00:00"/>
    <d v="2024-05-11T00:00:00"/>
    <s v="MECH"/>
    <m/>
    <x v="112"/>
    <s v="0070"/>
    <s v="6M SOLAR MARS 100 MECH &amp; ELEC SERV/INSP (200061999)"/>
    <s v="TURB,GT400001 TURBINE (AB50.05GT400001)"/>
    <s v="SERVICE &amp; INSPECT SOLAR TURBINE (0040)"/>
    <s v="AB50"/>
    <m/>
    <m/>
    <m/>
    <s v="AB01"/>
    <m/>
    <x v="1"/>
    <n v="10"/>
    <s v="10482346"/>
    <s v="SEAL,METALLIC;12X18MM,SOLAR 912740C1"/>
    <n v="2"/>
    <n v="15"/>
    <n v="34"/>
    <s v="OK. - PDC."/>
    <n v="0"/>
    <x v="4"/>
    <s v="Stock at Base and Remote (SP11)"/>
    <m/>
    <m/>
    <n v="0"/>
    <n v="0"/>
    <m/>
    <m/>
    <n v="0"/>
    <m/>
    <m/>
    <m/>
    <m/>
    <m/>
    <n v="0"/>
    <n v="0"/>
    <s v="PAC"/>
    <m/>
    <m/>
    <m/>
    <m/>
    <s v="N"/>
    <s v="Preparation (05)"/>
    <s v="In Preparation (Order) (0055)"/>
    <s v="0000096341"/>
    <n v="7"/>
    <s v="4"/>
    <s v="30"/>
    <s v="30"/>
    <m/>
    <m/>
    <n v="0"/>
    <m/>
    <m/>
    <m/>
    <m/>
    <s v="WorkPackLink"/>
    <m/>
    <m/>
    <n v="0"/>
    <n v="0"/>
    <d v="2024-08-10T00:00:00"/>
    <n v="0"/>
    <n v="0"/>
    <m/>
    <m/>
    <n v="0"/>
    <n v="0"/>
    <m/>
    <n v="0"/>
    <m/>
    <m/>
    <m/>
    <n v="0"/>
    <n v="0"/>
    <n v="0.1111111111111111"/>
    <d v="2024-04-11T00:00:00"/>
    <n v="0"/>
    <n v="0"/>
    <s v="Missing Staging Date"/>
    <m/>
    <s v="On Time"/>
    <d v="1899-12-30T00:00:00"/>
    <s v="SOH"/>
    <s v="00000963414542110482346000200061999"/>
    <e v="#N/A"/>
    <s v="000009634110482346000200061999"/>
    <s v=""/>
    <s v=""/>
    <n v="1"/>
  </r>
  <r>
    <x v="0"/>
    <x v="1"/>
    <m/>
    <x v="0"/>
    <x v="0"/>
    <d v="2024-01-02T00:00:00"/>
    <d v="2024-05-09T00:00:00"/>
    <m/>
    <d v="2024-05-09T00:00:00"/>
    <d v="2024-05-11T00:00:00"/>
    <s v="MECH"/>
    <m/>
    <x v="112"/>
    <s v="0050"/>
    <s v="6M SOLAR MARS 100 MECH &amp; ELEC SERV/INSP (200061999)"/>
    <s v="TURB,GT400001 TURBINE (AB50.05GT400001)"/>
    <s v="SERVICE &amp; INSPECT SOLAR TURBINE (0040)"/>
    <s v="AB50"/>
    <m/>
    <m/>
    <m/>
    <s v="AB01"/>
    <m/>
    <x v="1"/>
    <n v="10"/>
    <s v="10402509"/>
    <s v="CLEANER,COMPRESSOR,TURB,DRM/25L,ZOK 27"/>
    <n v="2"/>
    <n v="0"/>
    <n v="8"/>
    <s v="OK. - OLC."/>
    <n v="0"/>
    <x v="4"/>
    <s v="Stock at Remote (SP13)"/>
    <m/>
    <m/>
    <n v="0"/>
    <n v="0"/>
    <m/>
    <m/>
    <n v="0"/>
    <m/>
    <m/>
    <m/>
    <m/>
    <m/>
    <n v="0"/>
    <n v="0"/>
    <s v="DR"/>
    <m/>
    <m/>
    <m/>
    <m/>
    <s v="N"/>
    <s v="Preparation (05)"/>
    <s v="In Preparation (Order) (0055)"/>
    <s v="0000096341"/>
    <n v="5"/>
    <s v="4"/>
    <s v="30"/>
    <s v="30"/>
    <m/>
    <m/>
    <n v="0"/>
    <m/>
    <m/>
    <m/>
    <m/>
    <s v="WorkPackLink"/>
    <m/>
    <m/>
    <n v="0"/>
    <n v="0"/>
    <d v="2024-08-10T00:00:00"/>
    <n v="0"/>
    <n v="0"/>
    <m/>
    <m/>
    <n v="0"/>
    <n v="0"/>
    <m/>
    <n v="0"/>
    <m/>
    <m/>
    <m/>
    <n v="0"/>
    <n v="0"/>
    <n v="0.1111111111111111"/>
    <d v="2024-04-11T00:00:00"/>
    <n v="0"/>
    <n v="0"/>
    <s v="Missing Staging Date"/>
    <m/>
    <s v="On Time"/>
    <d v="1899-12-30T00:00:00"/>
    <s v="Need Purchasing"/>
    <s v="00000963414542110402509000200061999"/>
    <e v="#N/A"/>
    <s v="000009634110402509000200061999"/>
    <s v=""/>
    <s v=""/>
    <n v="1"/>
  </r>
  <r>
    <x v="0"/>
    <x v="1"/>
    <m/>
    <x v="0"/>
    <x v="0"/>
    <d v="2024-01-02T00:00:00"/>
    <d v="2024-05-09T00:00:00"/>
    <m/>
    <d v="2024-05-09T00:00:00"/>
    <d v="2024-05-11T00:00:00"/>
    <s v="MECH"/>
    <m/>
    <x v="112"/>
    <s v="0060"/>
    <s v="6M SOLAR MARS 100 MECH &amp; ELEC SERV/INSP (200061999)"/>
    <s v="TURB,GT400001 TURBINE (AB50.05GT400001)"/>
    <s v="SERVICE &amp; INSPECT SOLAR TURBINE (0040)"/>
    <s v="AB50"/>
    <m/>
    <m/>
    <m/>
    <s v="AB01"/>
    <m/>
    <x v="1"/>
    <n v="10"/>
    <s v="10424330"/>
    <s v="FILTER KIT,ELEM,LUBE OIL;SOLAR 10647286"/>
    <n v="1"/>
    <n v="0"/>
    <n v="2"/>
    <s v="OK. - OLC."/>
    <n v="0"/>
    <x v="4"/>
    <s v="Stock at Remote (SP13)"/>
    <m/>
    <m/>
    <n v="0"/>
    <n v="0"/>
    <m/>
    <m/>
    <n v="0"/>
    <m/>
    <m/>
    <m/>
    <m/>
    <m/>
    <n v="0"/>
    <n v="0"/>
    <s v="EA"/>
    <m/>
    <m/>
    <m/>
    <m/>
    <s v="N"/>
    <s v="Preparation (05)"/>
    <s v="In Preparation (Order) (0055)"/>
    <s v="0000096341"/>
    <n v="6"/>
    <s v="4"/>
    <s v="30"/>
    <s v="30"/>
    <m/>
    <m/>
    <n v="0"/>
    <m/>
    <m/>
    <m/>
    <m/>
    <s v="WorkPackLink"/>
    <m/>
    <m/>
    <n v="0"/>
    <n v="0"/>
    <d v="2024-08-10T00:00:00"/>
    <n v="0"/>
    <n v="0"/>
    <m/>
    <m/>
    <n v="0"/>
    <n v="0"/>
    <m/>
    <n v="2"/>
    <m/>
    <m/>
    <m/>
    <n v="0"/>
    <n v="0"/>
    <n v="0.1111111111111111"/>
    <d v="2024-04-11T00:00:00"/>
    <n v="0"/>
    <n v="0"/>
    <s v="Missing Staging Date"/>
    <m/>
    <s v="On Time"/>
    <d v="1899-12-30T00:00:00"/>
    <s v="Need Purchasing"/>
    <s v="00000963414542110424330000200061999"/>
    <e v="#N/A"/>
    <s v="000009634110424330000200061999"/>
    <s v=""/>
    <s v=""/>
    <n v="1"/>
  </r>
  <r>
    <x v="0"/>
    <x v="1"/>
    <m/>
    <x v="0"/>
    <x v="0"/>
    <d v="2024-01-02T00:00:00"/>
    <d v="2024-05-09T00:00:00"/>
    <m/>
    <d v="2024-05-09T00:00:00"/>
    <d v="2024-05-11T00:00:00"/>
    <s v="MECH"/>
    <m/>
    <x v="112"/>
    <s v="0010"/>
    <s v="6M SOLAR MARS 100 MECH &amp; ELEC SERV/INSP (200061999)"/>
    <s v="TURB,GT400001 TURBINE (AB50.05GT400001)"/>
    <s v="SERVICE &amp; INSPECT SOLAR TURBINE (0040)"/>
    <s v="AB50"/>
    <m/>
    <m/>
    <m/>
    <s v="AB01"/>
    <m/>
    <x v="1"/>
    <n v="10"/>
    <s v="10006856"/>
    <s v="O-RING;TURB,BS228,SOLAR 912642C1"/>
    <n v="1"/>
    <n v="0"/>
    <n v="70"/>
    <s v="OK. - OLC."/>
    <n v="0"/>
    <x v="4"/>
    <s v="Stock at Remote (SP13)"/>
    <m/>
    <m/>
    <n v="0"/>
    <n v="0"/>
    <m/>
    <m/>
    <n v="0"/>
    <m/>
    <m/>
    <m/>
    <m/>
    <m/>
    <n v="0"/>
    <n v="0"/>
    <s v="EA"/>
    <m/>
    <m/>
    <m/>
    <m/>
    <s v="N"/>
    <s v="Preparation (05)"/>
    <s v="In Preparation (Order) (0055)"/>
    <s v="0000096341"/>
    <n v="1"/>
    <s v="4"/>
    <s v="30"/>
    <s v="30"/>
    <m/>
    <m/>
    <n v="0"/>
    <m/>
    <m/>
    <m/>
    <m/>
    <s v="WorkPackLink"/>
    <m/>
    <m/>
    <n v="0"/>
    <n v="0"/>
    <d v="2024-08-10T00:00:00"/>
    <n v="0"/>
    <n v="0"/>
    <m/>
    <m/>
    <n v="0"/>
    <n v="0"/>
    <m/>
    <n v="0"/>
    <m/>
    <m/>
    <m/>
    <n v="0"/>
    <n v="0"/>
    <n v="0.1111111111111111"/>
    <d v="2024-04-11T00:00:00"/>
    <n v="0"/>
    <n v="0"/>
    <s v="Missing Staging Date"/>
    <m/>
    <s v="On Time"/>
    <d v="1899-12-30T00:00:00"/>
    <s v="Need Purchasing"/>
    <s v="00000963414542110006856000200061999"/>
    <e v="#N/A"/>
    <s v="000009634110006856000200061999"/>
    <s v=""/>
    <s v=""/>
    <n v="1"/>
  </r>
  <r>
    <x v="0"/>
    <x v="1"/>
    <m/>
    <x v="0"/>
    <x v="0"/>
    <d v="2024-01-02T00:00:00"/>
    <d v="2024-05-09T00:00:00"/>
    <m/>
    <d v="2024-05-09T00:00:00"/>
    <d v="2024-05-11T00:00:00"/>
    <s v="MECH"/>
    <m/>
    <x v="112"/>
    <s v="0020"/>
    <s v="6M SOLAR MARS 100 MECH &amp; ELEC SERV/INSP (200061999)"/>
    <s v="TURB,GT400001 TURBINE (AB50.05GT400001)"/>
    <s v="SERVICE &amp; INSPECT SOLAR TURBINE (0040)"/>
    <s v="AB50"/>
    <m/>
    <m/>
    <m/>
    <s v="AB01"/>
    <m/>
    <x v="1"/>
    <n v="10"/>
    <s v="10006930"/>
    <s v="GASKET;CU,SOLAR 1739421"/>
    <n v="1"/>
    <n v="0"/>
    <n v="14"/>
    <s v="OK. - OLC."/>
    <n v="0"/>
    <x v="4"/>
    <s v="Stock at Remote (SP13)"/>
    <m/>
    <m/>
    <n v="0"/>
    <n v="0"/>
    <m/>
    <m/>
    <n v="0"/>
    <m/>
    <m/>
    <m/>
    <m/>
    <m/>
    <n v="0"/>
    <n v="0"/>
    <s v="EA"/>
    <m/>
    <m/>
    <m/>
    <m/>
    <s v="N"/>
    <s v="Preparation (05)"/>
    <s v="In Preparation (Order) (0055)"/>
    <s v="0000096341"/>
    <n v="2"/>
    <s v="4"/>
    <s v="30"/>
    <s v="30"/>
    <m/>
    <m/>
    <n v="0"/>
    <m/>
    <m/>
    <m/>
    <m/>
    <s v="WorkPackLink"/>
    <m/>
    <m/>
    <n v="0"/>
    <n v="0"/>
    <d v="2024-08-10T00:00:00"/>
    <n v="0"/>
    <n v="0"/>
    <m/>
    <m/>
    <n v="0"/>
    <n v="0"/>
    <m/>
    <n v="0"/>
    <m/>
    <m/>
    <m/>
    <n v="0"/>
    <n v="0"/>
    <n v="0.1111111111111111"/>
    <d v="2024-04-11T00:00:00"/>
    <n v="0"/>
    <n v="0"/>
    <s v="Missing Staging Date"/>
    <m/>
    <s v="On Time"/>
    <d v="1899-12-30T00:00:00"/>
    <s v="Need Purchasing"/>
    <s v="00000963414542110006930000200061999"/>
    <e v="#N/A"/>
    <s v="000009634110006930000200061999"/>
    <s v=""/>
    <s v=""/>
    <n v="1"/>
  </r>
  <r>
    <x v="0"/>
    <x v="1"/>
    <m/>
    <x v="0"/>
    <x v="0"/>
    <d v="2024-01-02T00:00:00"/>
    <d v="2024-05-09T00:00:00"/>
    <m/>
    <d v="2024-05-09T00:00:00"/>
    <d v="2024-05-15T00:00:00"/>
    <s v="MECH"/>
    <m/>
    <x v="113"/>
    <s v="0032"/>
    <s v="1Y LUBE OIL PURIFIER OVERHAUL B (200064912)"/>
    <s v="PKG EQ,LO PURIFIER B (AB50.03A755890)"/>
    <s v="ISOLATIONS OF LUBE OIL PURIFIER (0020)"/>
    <s v="AB50"/>
    <m/>
    <m/>
    <m/>
    <s v="AB01"/>
    <m/>
    <x v="1"/>
    <n v="5"/>
    <s v="10438563"/>
    <s v="NOZZLE;LAVAL 54233604"/>
    <n v="2"/>
    <n v="2"/>
    <n v="12"/>
    <s v="OK. - OLC."/>
    <n v="0"/>
    <x v="4"/>
    <s v="Stock at Remote (SP13)"/>
    <m/>
    <m/>
    <n v="0"/>
    <n v="0"/>
    <m/>
    <m/>
    <n v="0"/>
    <m/>
    <m/>
    <m/>
    <m/>
    <m/>
    <n v="0"/>
    <n v="0"/>
    <s v="EA"/>
    <m/>
    <m/>
    <m/>
    <m/>
    <s v="N"/>
    <s v="Preparation (05)"/>
    <s v="In Preparation (Order) (0055)"/>
    <s v="0000099214"/>
    <n v="2"/>
    <s v="4"/>
    <s v="30"/>
    <s v="30"/>
    <m/>
    <m/>
    <n v="0"/>
    <m/>
    <m/>
    <m/>
    <m/>
    <s v="WorkPackLink"/>
    <m/>
    <m/>
    <n v="0"/>
    <n v="0"/>
    <d v="2024-06-26T00:00:00"/>
    <n v="0"/>
    <n v="0"/>
    <m/>
    <m/>
    <n v="0"/>
    <n v="0"/>
    <m/>
    <n v="0"/>
    <m/>
    <m/>
    <m/>
    <n v="0"/>
    <n v="0"/>
    <n v="0.33333333333333331"/>
    <d v="2024-04-11T00:00:00"/>
    <n v="0"/>
    <n v="0"/>
    <s v="Missing Staging Date"/>
    <m/>
    <s v="On Time"/>
    <d v="1899-12-30T00:00:00"/>
    <s v="SOH"/>
    <s v="00000992144542110438563000200064912"/>
    <e v="#N/A"/>
    <s v="000009921410438563000200064912"/>
    <s v=""/>
    <s v=""/>
    <n v="1"/>
  </r>
  <r>
    <x v="0"/>
    <x v="1"/>
    <m/>
    <x v="0"/>
    <x v="0"/>
    <d v="2024-01-02T00:00:00"/>
    <d v="2024-05-09T00:00:00"/>
    <m/>
    <d v="2024-05-09T00:00:00"/>
    <d v="2024-05-15T00:00:00"/>
    <s v="MECH"/>
    <m/>
    <x v="113"/>
    <s v="0012"/>
    <s v="1Y LUBE OIL PURIFIER OVERHAUL B (200064912)"/>
    <s v="PKG EQ,LO PURIFIER B (AB50.03A755890)"/>
    <s v="ISOLATIONS OF LUBE OIL PURIFIER (0020)"/>
    <s v="AB50"/>
    <m/>
    <m/>
    <m/>
    <s v="AB01"/>
    <m/>
    <x v="1"/>
    <n v="5"/>
    <s v="10438413"/>
    <s v="PLATE,ELS;LAVAL 6057100"/>
    <n v="1"/>
    <n v="1"/>
    <n v="11"/>
    <s v="OK. - OLC."/>
    <n v="0"/>
    <x v="4"/>
    <s v="Stock at Remote (SP13)"/>
    <m/>
    <m/>
    <n v="0"/>
    <n v="0"/>
    <m/>
    <m/>
    <n v="0"/>
    <m/>
    <m/>
    <m/>
    <m/>
    <m/>
    <n v="0"/>
    <n v="0"/>
    <s v="EA"/>
    <m/>
    <m/>
    <m/>
    <m/>
    <s v="N"/>
    <s v="Preparation (05)"/>
    <s v="In Preparation (Order) (0055)"/>
    <s v="0000099214"/>
    <n v="3"/>
    <s v="4"/>
    <s v="30"/>
    <s v="30"/>
    <m/>
    <m/>
    <n v="0"/>
    <m/>
    <m/>
    <m/>
    <m/>
    <s v="WorkPackLink"/>
    <m/>
    <m/>
    <n v="0"/>
    <n v="0"/>
    <d v="2024-06-26T00:00:00"/>
    <n v="0"/>
    <n v="0"/>
    <m/>
    <m/>
    <n v="0"/>
    <n v="0"/>
    <m/>
    <n v="0"/>
    <m/>
    <m/>
    <m/>
    <n v="0"/>
    <n v="0"/>
    <n v="0.33333333333333331"/>
    <d v="2024-04-11T00:00:00"/>
    <n v="0"/>
    <n v="0"/>
    <s v="Missing Staging Date"/>
    <m/>
    <s v="On Time"/>
    <d v="1899-12-30T00:00:00"/>
    <s v="SOH"/>
    <s v="00000992144542110438413000200064912"/>
    <e v="#N/A"/>
    <s v="000009921410438413000200064912"/>
    <s v=""/>
    <s v=""/>
    <n v="1"/>
  </r>
  <r>
    <x v="0"/>
    <x v="1"/>
    <m/>
    <x v="0"/>
    <x v="0"/>
    <d v="2024-01-02T00:00:00"/>
    <d v="2024-05-09T00:00:00"/>
    <m/>
    <d v="2024-05-09T00:00:00"/>
    <d v="2024-05-15T00:00:00"/>
    <s v="MECH"/>
    <m/>
    <x v="113"/>
    <s v="0020"/>
    <s v="1Y LUBE OIL PURIFIER OVERHAUL B (200064912)"/>
    <s v="PKG EQ,LO PURIFIER B (AB50.03A7558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099214"/>
    <n v="1"/>
    <s v="4"/>
    <s v="30"/>
    <s v="30"/>
    <m/>
    <m/>
    <n v="0"/>
    <m/>
    <m/>
    <m/>
    <m/>
    <s v="WorkPackLink"/>
    <m/>
    <m/>
    <n v="0"/>
    <n v="0"/>
    <d v="2024-06-26T00:00:00"/>
    <n v="0"/>
    <n v="0"/>
    <m/>
    <m/>
    <n v="0"/>
    <n v="0"/>
    <m/>
    <n v="0"/>
    <m/>
    <m/>
    <m/>
    <n v="0"/>
    <n v="0"/>
    <n v="0.33333333333333331"/>
    <d v="2024-04-11T00:00:00"/>
    <n v="0"/>
    <n v="0"/>
    <s v="Missing Staging Date"/>
    <m/>
    <s v="On Time"/>
    <d v="1899-12-30T00:00:00"/>
    <s v="Need Purchasing"/>
    <s v="00000992144542110453016000200064912"/>
    <e v="#N/A"/>
    <s v="000009921410453016000200064912"/>
    <s v=""/>
    <s v=""/>
    <n v="1"/>
  </r>
  <r>
    <x v="0"/>
    <x v="0"/>
    <m/>
    <x v="0"/>
    <x v="0"/>
    <d v="2024-01-02T00:00:00"/>
    <d v="2024-05-09T00:00:00"/>
    <d v="2024-04-23T00:00:00"/>
    <d v="2024-05-09T00:00:00"/>
    <d v="2024-05-10T00:00:00"/>
    <s v="MECH"/>
    <m/>
    <x v="114"/>
    <s v="0010"/>
    <s v="7Y CALIBRATE RV DISPOSABLE (200064964)"/>
    <s v="PSV,REL POWER GEN-T1 PILOT GAS INSTR (AB50.05PSV400244-1)"/>
    <s v="CERTIFY PSV FROM STOCK (0010)"/>
    <s v="AB50"/>
    <d v="2024-05-09T00:00:00"/>
    <m/>
    <m/>
    <s v="AB01"/>
    <m/>
    <x v="0"/>
    <n v="20"/>
    <s v="10038987"/>
    <s v="VALVE,REL;690KPAG,CIRSEAL 5159T13MP100"/>
    <n v="1"/>
    <n v="1"/>
    <n v="0"/>
    <s v="OK. - PDC."/>
    <n v="0"/>
    <x v="9"/>
    <s v="Stock at Base (SP12)"/>
    <s v="AB01"/>
    <s v="5300003454"/>
    <n v="10"/>
    <n v="21"/>
    <m/>
    <m/>
    <n v="0"/>
    <m/>
    <m/>
    <m/>
    <m/>
    <m/>
    <n v="0"/>
    <n v="0"/>
    <s v="EA"/>
    <m/>
    <m/>
    <m/>
    <m/>
    <s v="N"/>
    <s v="Preparation (05)"/>
    <s v="In Preparation (Order) (0055)"/>
    <s v="0000099266"/>
    <n v="1"/>
    <s v="3"/>
    <s v="30"/>
    <s v="30"/>
    <m/>
    <m/>
    <n v="0"/>
    <m/>
    <m/>
    <m/>
    <m/>
    <s v="WorkPackLink"/>
    <m/>
    <m/>
    <n v="0"/>
    <n v="0"/>
    <d v="2024-06-21T00:00:00"/>
    <n v="0"/>
    <n v="0"/>
    <m/>
    <m/>
    <n v="0"/>
    <n v="0"/>
    <m/>
    <n v="0"/>
    <m/>
    <m/>
    <m/>
    <n v="0"/>
    <n v="0"/>
    <n v="1"/>
    <d v="2024-04-11T00:00:00"/>
    <n v="-12"/>
    <n v="16"/>
    <s v="ON TIME"/>
    <m/>
    <s v="On Time"/>
    <d v="1899-12-30T00:00:00"/>
    <s v="SOH"/>
    <s v="00000992664542110038987000200064964"/>
    <e v="#N/A"/>
    <s v="000009926610038987000200064964"/>
    <d v="1899-12-30T00:00:00"/>
    <e v="#N/A"/>
    <n v="0"/>
  </r>
  <r>
    <x v="0"/>
    <x v="1"/>
    <m/>
    <x v="0"/>
    <x v="0"/>
    <d v="2024-01-02T00:00:00"/>
    <d v="2024-05-09T00:00:00"/>
    <m/>
    <d v="2024-05-09T00:00:00"/>
    <d v="2024-05-09T00:00:00"/>
    <s v="INLEC"/>
    <m/>
    <x v="115"/>
    <s v="0010"/>
    <s v="5Y HPU HP ESD B SOLENOID REPLACEMENT (200067754)"/>
    <s v="SOL,02A758001 ESD HYD OIL HP-B SUPPLY (AB50.02XZV758053B)"/>
    <s v="REPLACE HP ESD SOLENOID (0020)"/>
    <s v="AB50"/>
    <m/>
    <m/>
    <m/>
    <s v="AB01"/>
    <m/>
    <x v="0"/>
    <n v="20"/>
    <s v="10430531"/>
    <s v="VALVE,SLND;BIFOLD FP15S30632S78A155"/>
    <n v="1"/>
    <n v="0"/>
    <n v="0"/>
    <s v="OK. - STAGE 2023."/>
    <n v="0"/>
    <x v="4"/>
    <s v="Stock at Remote (SP13)"/>
    <m/>
    <m/>
    <n v="0"/>
    <n v="0"/>
    <m/>
    <m/>
    <n v="0"/>
    <m/>
    <m/>
    <m/>
    <m/>
    <m/>
    <n v="0"/>
    <n v="0"/>
    <s v="EA"/>
    <m/>
    <m/>
    <m/>
    <m/>
    <s v="N"/>
    <s v="Execution (07)"/>
    <s v="Ready for Execution (Order) (0065)"/>
    <s v="0000102123"/>
    <n v="1"/>
    <s v="4"/>
    <s v="30"/>
    <s v="30"/>
    <m/>
    <m/>
    <n v="0"/>
    <m/>
    <m/>
    <m/>
    <m/>
    <s v="WorkPackLink"/>
    <m/>
    <m/>
    <n v="0"/>
    <n v="0"/>
    <d v="2023-10-31T00:00:00"/>
    <n v="0"/>
    <n v="0"/>
    <m/>
    <m/>
    <n v="0"/>
    <n v="0"/>
    <m/>
    <n v="0"/>
    <m/>
    <m/>
    <m/>
    <n v="0"/>
    <n v="0"/>
    <n v="1"/>
    <d v="2024-04-11T00:00:00"/>
    <n v="0"/>
    <n v="0"/>
    <s v="Missing Staging Date"/>
    <m/>
    <s v="On Time"/>
    <d v="1899-12-30T00:00:00"/>
    <s v="Need Purchasing"/>
    <s v="00001021234542110430531000200067754"/>
    <e v="#N/A"/>
    <s v="000010212310430531000200067754"/>
    <s v=""/>
    <s v=""/>
    <n v="1"/>
  </r>
  <r>
    <x v="0"/>
    <x v="1"/>
    <m/>
    <x v="0"/>
    <x v="0"/>
    <d v="2024-01-02T00:00:00"/>
    <d v="2024-05-09T00:00:00"/>
    <m/>
    <d v="2024-05-09T00:00:00"/>
    <d v="2024-05-10T00:00:00"/>
    <s v="MECH"/>
    <m/>
    <x v="116"/>
    <s v="0010"/>
    <s v="2M M3/M5/M7/FWD SECT OIL SAMPLING ROUTE (200072354)"/>
    <s v="ENG,A600011A,FIRE WTR PUMP (AB50.03G60001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3"/>
    <n v="1"/>
    <s v="4"/>
    <s v="30"/>
    <s v="30"/>
    <m/>
    <m/>
    <n v="0"/>
    <m/>
    <m/>
    <m/>
    <m/>
    <s v="WorkPackLink"/>
    <m/>
    <m/>
    <n v="0"/>
    <n v="0"/>
    <d v="2024-05-31T00:00:00"/>
    <n v="0"/>
    <n v="0"/>
    <m/>
    <m/>
    <n v="0"/>
    <n v="0"/>
    <m/>
    <n v="21"/>
    <m/>
    <m/>
    <m/>
    <n v="0"/>
    <n v="0"/>
    <n v="1"/>
    <d v="2024-04-11T00:00:00"/>
    <n v="0"/>
    <n v="0"/>
    <s v="Missing Staging Date"/>
    <m/>
    <s v="On Time"/>
    <d v="1899-12-30T00:00:00"/>
    <s v="SOH"/>
    <s v="00001067834542110063554000200072354"/>
    <e v="#N/A"/>
    <s v="000010678310063554000200072354"/>
    <s v=""/>
    <s v=""/>
    <n v="1"/>
  </r>
  <r>
    <x v="0"/>
    <x v="1"/>
    <m/>
    <x v="0"/>
    <x v="0"/>
    <d v="2024-01-02T00:00:00"/>
    <d v="2024-05-09T00:00:00"/>
    <m/>
    <d v="2024-05-09T00:00:00"/>
    <d v="2024-05-10T00:00:00"/>
    <s v="MECH"/>
    <m/>
    <x v="117"/>
    <s v="0010"/>
    <s v="2M ENG ROOM OIL SAMPLING ROUTE 2 (200072355)"/>
    <s v="ENG,A600001A,FIRE WTR PUMP (AB50.03G60000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4"/>
    <n v="1"/>
    <s v="4"/>
    <s v="30"/>
    <s v="30"/>
    <m/>
    <m/>
    <n v="0"/>
    <m/>
    <m/>
    <m/>
    <m/>
    <s v="WorkPackLink"/>
    <m/>
    <m/>
    <n v="0"/>
    <n v="0"/>
    <d v="2024-05-31T00:00:00"/>
    <n v="0"/>
    <n v="0"/>
    <m/>
    <m/>
    <n v="0"/>
    <n v="0"/>
    <m/>
    <n v="21"/>
    <m/>
    <m/>
    <m/>
    <n v="0"/>
    <n v="0"/>
    <n v="1"/>
    <d v="2024-04-11T00:00:00"/>
    <n v="0"/>
    <n v="0"/>
    <s v="Missing Staging Date"/>
    <m/>
    <s v="On Time"/>
    <d v="1899-12-30T00:00:00"/>
    <s v="SOH"/>
    <s v="00001067844542110063554000200072355"/>
    <e v="#N/A"/>
    <s v="000010678410063554000200072355"/>
    <s v=""/>
    <s v=""/>
    <n v="1"/>
  </r>
  <r>
    <x v="3"/>
    <x v="1"/>
    <m/>
    <x v="0"/>
    <x v="0"/>
    <d v="2024-01-02T00:00:00"/>
    <d v="2024-04-29T00:00:00"/>
    <m/>
    <d v="2024-04-29T00:00:00"/>
    <d v="2024-04-29T00:00:00"/>
    <s v="MECH"/>
    <m/>
    <x v="118"/>
    <s v="0010"/>
    <s v="2M VRU AUTO DRAIN STRAINERS CLEAN (200073134)"/>
    <s v="FILT,STRAINER, VRU SUCTION DRAIN (AB50.03SP040033)"/>
    <s v="REPLACE STRAINERS AND TIGHTEN TO 100NM (0030)"/>
    <s v="AB50"/>
    <m/>
    <m/>
    <m/>
    <s v="AB01"/>
    <m/>
    <x v="0"/>
    <n v="20"/>
    <s v="10563505"/>
    <s v="GASKET,CAP;STRAINER,SPIRAX 0957212"/>
    <n v="4"/>
    <n v="0"/>
    <n v="16"/>
    <s v="OK. - OLC."/>
    <n v="0"/>
    <x v="4"/>
    <s v="Stock at Remote (SP13)"/>
    <m/>
    <m/>
    <n v="0"/>
    <n v="0"/>
    <m/>
    <m/>
    <n v="0"/>
    <m/>
    <m/>
    <m/>
    <m/>
    <m/>
    <n v="0"/>
    <n v="0"/>
    <s v="EA"/>
    <m/>
    <m/>
    <m/>
    <m/>
    <s v="N"/>
    <s v="Preparation (05)"/>
    <s v="In Preparation (Order) (0055)"/>
    <s v="0000107503"/>
    <n v="1"/>
    <s v="4"/>
    <s v="30"/>
    <s v="30"/>
    <m/>
    <m/>
    <n v="0"/>
    <m/>
    <m/>
    <m/>
    <m/>
    <s v="WorkPackLink"/>
    <m/>
    <m/>
    <n v="0"/>
    <n v="0"/>
    <d v="2024-05-09T00:00:00"/>
    <n v="0"/>
    <n v="0"/>
    <m/>
    <m/>
    <n v="0"/>
    <n v="0"/>
    <m/>
    <n v="0"/>
    <m/>
    <m/>
    <m/>
    <n v="0"/>
    <n v="0"/>
    <n v="1"/>
    <d v="2024-04-01T00:00:00"/>
    <n v="0"/>
    <n v="0"/>
    <s v="Missing Staging Date"/>
    <m/>
    <s v="On Time"/>
    <d v="1899-12-30T00:00:00"/>
    <s v="Need Purchasing"/>
    <s v="00001075034541110563505000200073134"/>
    <e v="#N/A"/>
    <s v="000010750310563505000200073134"/>
    <s v=""/>
    <s v=""/>
    <n v="1"/>
  </r>
  <r>
    <x v="2"/>
    <x v="1"/>
    <m/>
    <x v="0"/>
    <x v="0"/>
    <d v="2024-01-02T00:00:00"/>
    <d v="2024-04-12T00:00:00"/>
    <m/>
    <d v="2024-04-12T00:00:00"/>
    <d v="2024-04-13T00:00:00"/>
    <s v="MECH"/>
    <m/>
    <x v="119"/>
    <s v="0012"/>
    <s v="1Y PORTABLE FIRE EXT INSP &amp; TEST (200074182)"/>
    <s v="EXT FIRE FOAM APPL,9L,TOPSIDES, MOD 11 (AB50.05EXAF013)"/>
    <s v="INSPECT &amp; TEST FIRE EXTINBGUISHER (0010)"/>
    <s v="AB50"/>
    <m/>
    <m/>
    <m/>
    <s v="AB01"/>
    <m/>
    <x v="1"/>
    <n v="10"/>
    <s v="10478596"/>
    <s v="EXTINGUISHER,FIRE;FOAM,AFFF,9.4L,AMEREX"/>
    <n v="204"/>
    <n v="204"/>
    <n v="18"/>
    <s v="OK."/>
    <n v="0"/>
    <x v="4"/>
    <s v="Stock at Remote (SP13)"/>
    <m/>
    <m/>
    <n v="0"/>
    <n v="0"/>
    <m/>
    <m/>
    <n v="0"/>
    <m/>
    <m/>
    <m/>
    <m/>
    <m/>
    <n v="0"/>
    <n v="0"/>
    <s v="EA"/>
    <m/>
    <m/>
    <m/>
    <m/>
    <s v="N"/>
    <s v="Execution (07)"/>
    <s v="Ready for Execution (Order) (0065)"/>
    <s v="0000108509"/>
    <n v="1"/>
    <s v="4"/>
    <s v="30"/>
    <s v="30"/>
    <m/>
    <m/>
    <n v="0"/>
    <m/>
    <m/>
    <m/>
    <m/>
    <s v="WorkPackLink"/>
    <m/>
    <m/>
    <n v="0"/>
    <n v="0"/>
    <d v="2024-04-23T00:00:00"/>
    <n v="0"/>
    <n v="0"/>
    <m/>
    <m/>
    <n v="0"/>
    <n v="0"/>
    <m/>
    <n v="0"/>
    <m/>
    <m/>
    <m/>
    <n v="0"/>
    <n v="0"/>
    <n v="1"/>
    <d v="2024-03-15T00:00:00"/>
    <n v="0"/>
    <n v="0"/>
    <s v="Missing Staging Date"/>
    <m/>
    <s v="On Time"/>
    <d v="1899-12-30T00:00:00"/>
    <s v="SOH"/>
    <s v="00001085094539410478596000200074182"/>
    <e v="#N/A"/>
    <s v="000010850910478596000200074182"/>
    <s v=""/>
    <s v=""/>
    <n v="1"/>
  </r>
  <r>
    <x v="0"/>
    <x v="1"/>
    <m/>
    <x v="0"/>
    <x v="0"/>
    <d v="2024-01-02T00:00:00"/>
    <d v="2024-05-09T00:00:00"/>
    <m/>
    <d v="2024-05-09T00:00:00"/>
    <d v="2024-05-15T00:00:00"/>
    <s v="MECH"/>
    <m/>
    <x v="120"/>
    <s v="0020"/>
    <s v="1Y LUBE OIL PURIFIER OVERHAUL A (200078320)"/>
    <s v="PKG EQ,LO PURIFIER A (AB50.03A7557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112609"/>
    <n v="2"/>
    <s v="4"/>
    <s v="30"/>
    <s v="30"/>
    <m/>
    <m/>
    <n v="0"/>
    <m/>
    <m/>
    <m/>
    <m/>
    <s v="WorkPackLink"/>
    <m/>
    <m/>
    <n v="0"/>
    <n v="0"/>
    <d v="2024-06-26T00:00:00"/>
    <n v="0"/>
    <n v="0"/>
    <m/>
    <m/>
    <n v="0"/>
    <n v="0"/>
    <m/>
    <n v="0"/>
    <m/>
    <m/>
    <m/>
    <n v="0"/>
    <n v="0"/>
    <n v="0.2"/>
    <d v="2024-04-11T00:00:00"/>
    <n v="0"/>
    <n v="0"/>
    <s v="Missing Staging Date"/>
    <m/>
    <s v="On Time"/>
    <d v="1899-12-30T00:00:00"/>
    <s v="Need Purchasing"/>
    <s v="00001126094542110453016000200078320"/>
    <e v="#N/A"/>
    <s v="000011260910453016000200078320"/>
    <s v=""/>
    <s v=""/>
    <n v="1"/>
  </r>
  <r>
    <x v="0"/>
    <x v="1"/>
    <m/>
    <x v="0"/>
    <x v="0"/>
    <d v="2024-01-02T00:00:00"/>
    <d v="2024-05-09T00:00:00"/>
    <m/>
    <d v="2024-05-09T00:00:00"/>
    <d v="2024-05-15T00:00:00"/>
    <s v="MECH"/>
    <m/>
    <x v="120"/>
    <s v="0042"/>
    <s v="1Y LUBE OIL PURIFIER OVERHAUL A (200078320)"/>
    <s v="PKG EQ,LO PURIFIER A (AB50.03A755790)"/>
    <s v="ISOLATIONS OF LUBE OIL PURIFIER (0020)"/>
    <s v="AB50"/>
    <m/>
    <m/>
    <m/>
    <s v="AB01"/>
    <m/>
    <x v="1"/>
    <n v="5"/>
    <s v="10438411"/>
    <s v="SERV KIT;MAJOR,PURIFIER,LAVAL 54815301"/>
    <n v="1"/>
    <n v="1"/>
    <n v="1"/>
    <s v="OK. - OLC."/>
    <n v="0"/>
    <x v="4"/>
    <s v="Stock at Remote (SP13)"/>
    <m/>
    <m/>
    <n v="0"/>
    <n v="0"/>
    <m/>
    <m/>
    <n v="0"/>
    <m/>
    <m/>
    <m/>
    <m/>
    <m/>
    <n v="0"/>
    <n v="0"/>
    <s v="KIT"/>
    <m/>
    <m/>
    <m/>
    <m/>
    <s v="N"/>
    <s v="Preparation (05)"/>
    <s v="In Preparation (Order) (0055)"/>
    <s v="0000112609"/>
    <n v="4"/>
    <s v="4"/>
    <s v="30"/>
    <s v="30"/>
    <m/>
    <m/>
    <n v="0"/>
    <m/>
    <m/>
    <m/>
    <m/>
    <s v="WorkPackLink"/>
    <m/>
    <m/>
    <n v="0"/>
    <n v="0"/>
    <d v="2024-06-26T00:00:00"/>
    <n v="0"/>
    <n v="0"/>
    <m/>
    <m/>
    <n v="0"/>
    <n v="0"/>
    <m/>
    <n v="0"/>
    <m/>
    <m/>
    <m/>
    <n v="0"/>
    <n v="0"/>
    <n v="0.2"/>
    <d v="2024-04-11T00:00:00"/>
    <n v="0"/>
    <n v="0"/>
    <s v="Missing Staging Date"/>
    <m/>
    <s v="On Time"/>
    <d v="1899-12-30T00:00:00"/>
    <s v="SOH"/>
    <s v="00001126094542110438411000200078320"/>
    <e v="#N/A"/>
    <s v="000011260910438411000200078320"/>
    <s v=""/>
    <s v=""/>
    <n v="1"/>
  </r>
  <r>
    <x v="0"/>
    <x v="1"/>
    <m/>
    <x v="0"/>
    <x v="0"/>
    <d v="2024-01-02T00:00:00"/>
    <d v="2024-05-09T00:00:00"/>
    <m/>
    <d v="2024-05-09T00:00:00"/>
    <d v="2024-05-15T00:00:00"/>
    <s v="MECH"/>
    <m/>
    <x v="120"/>
    <s v="0032"/>
    <s v="1Y LUBE OIL PURIFIER OVERHAUL A (200078320)"/>
    <s v="PKG EQ,LO PURIFIER A (AB50.03A755790)"/>
    <s v="ISOLATIONS OF LUBE OIL PURIFIER (0020)"/>
    <s v="AB50"/>
    <m/>
    <m/>
    <m/>
    <s v="AB01"/>
    <m/>
    <x v="1"/>
    <n v="5"/>
    <s v="10473861"/>
    <s v="SERV KIT;INTER,PURIFIER,LAVAL 55461001"/>
    <n v="1"/>
    <n v="1"/>
    <n v="10"/>
    <s v="OK. - OLC."/>
    <n v="0"/>
    <x v="4"/>
    <s v="Stock at Remote (SP13)"/>
    <m/>
    <m/>
    <n v="0"/>
    <n v="0"/>
    <m/>
    <m/>
    <n v="0"/>
    <m/>
    <m/>
    <m/>
    <m/>
    <m/>
    <n v="0"/>
    <n v="0"/>
    <s v="KIT"/>
    <m/>
    <m/>
    <m/>
    <m/>
    <s v="N"/>
    <s v="Preparation (05)"/>
    <s v="In Preparation (Order) (0055)"/>
    <s v="0000112609"/>
    <n v="5"/>
    <s v="4"/>
    <s v="30"/>
    <s v="30"/>
    <m/>
    <m/>
    <n v="0"/>
    <m/>
    <m/>
    <m/>
    <m/>
    <s v="WorkPackLink"/>
    <m/>
    <m/>
    <n v="0"/>
    <n v="0"/>
    <d v="2024-06-26T00:00:00"/>
    <n v="0"/>
    <n v="0"/>
    <m/>
    <m/>
    <n v="0"/>
    <n v="0"/>
    <m/>
    <n v="0"/>
    <m/>
    <m/>
    <m/>
    <n v="0"/>
    <n v="0"/>
    <n v="0.2"/>
    <d v="2024-04-11T00:00:00"/>
    <n v="0"/>
    <n v="0"/>
    <s v="Missing Staging Date"/>
    <m/>
    <s v="On Time"/>
    <d v="1899-12-30T00:00:00"/>
    <s v="SOH"/>
    <s v="00001126094542110473861000200078320"/>
    <e v="#N/A"/>
    <s v="000011260910473861000200078320"/>
    <s v=""/>
    <s v=""/>
    <n v="1"/>
  </r>
  <r>
    <x v="0"/>
    <x v="3"/>
    <m/>
    <x v="1"/>
    <x v="0"/>
    <m/>
    <d v="2024-05-09T00:00:00"/>
    <m/>
    <d v="2024-05-09T00:00:00"/>
    <d v="2024-05-10T00:00:00"/>
    <s v="MECH"/>
    <m/>
    <x v="121"/>
    <s v="0020"/>
    <s v="4Y F21 NRV WELL SERVICE PUMP REPLACEMENT (200079582)"/>
    <s v="VALVE,P010001 DISCHARGE,NRV (AB50.05SP010002)"/>
    <s v="CHANGE OUT VALVE (0020)"/>
    <s v="AB50"/>
    <d v="2024-05-09T00:00:00"/>
    <m/>
    <m/>
    <s v="AB01"/>
    <m/>
    <x v="1"/>
    <n v="5"/>
    <s v="10464346"/>
    <s v="GASKET,RJ;OCT,80MM,CL1500,R35,A182,F51"/>
    <n v="2"/>
    <n v="0"/>
    <n v="0"/>
    <s v="MAINT. - R."/>
    <n v="0"/>
    <x v="4"/>
    <s v="Stock at Base (SP12)"/>
    <m/>
    <m/>
    <n v="0"/>
    <n v="0"/>
    <m/>
    <m/>
    <n v="0"/>
    <m/>
    <m/>
    <m/>
    <m/>
    <m/>
    <n v="0"/>
    <n v="0"/>
    <s v="EA"/>
    <m/>
    <m/>
    <m/>
    <m/>
    <s v="N"/>
    <s v="Planning (03)"/>
    <s v="In Planning (Order) (0035)"/>
    <s v="0000113851"/>
    <n v="2"/>
    <s v="2"/>
    <m/>
    <m/>
    <m/>
    <m/>
    <n v="0"/>
    <m/>
    <m/>
    <m/>
    <m/>
    <s v="WorkPackLink"/>
    <m/>
    <m/>
    <n v="0"/>
    <n v="0"/>
    <d v="2024-06-09T00:00:00"/>
    <n v="0"/>
    <n v="0"/>
    <m/>
    <m/>
    <n v="0"/>
    <n v="0"/>
    <m/>
    <n v="0"/>
    <m/>
    <m/>
    <m/>
    <n v="0"/>
    <n v="0"/>
    <n v="0.5"/>
    <d v="2024-04-11T00:00:00"/>
    <n v="0"/>
    <n v="0"/>
    <s v="Missing Staging Date"/>
    <m/>
    <s v="On Time"/>
    <d v="1899-12-30T00:00:00"/>
    <s v="Need Purchasing"/>
    <s v="00001138514542110464346000200079582"/>
    <e v="#N/A"/>
    <s v="000011385110464346000200079582"/>
    <d v="1899-12-30T00:00:00"/>
    <e v="#N/A"/>
    <n v="0"/>
  </r>
  <r>
    <x v="0"/>
    <x v="3"/>
    <m/>
    <x v="1"/>
    <x v="0"/>
    <m/>
    <d v="2024-05-09T00:00:00"/>
    <m/>
    <d v="2024-05-09T00:00:00"/>
    <d v="2024-05-10T00:00:00"/>
    <s v="MECH"/>
    <m/>
    <x v="121"/>
    <s v="0010"/>
    <s v="4Y F21 NRV WELL SERVICE PUMP REPLACEMENT (200079582)"/>
    <s v="VALVE,P010001 DISCHARGE,NRV (AB50.05SP010002)"/>
    <s v="CHANGE OUT VALVE (0020)"/>
    <s v="AB50"/>
    <d v="2024-05-09T00:00:00"/>
    <m/>
    <m/>
    <s v="AB01"/>
    <m/>
    <x v="1"/>
    <n v="5"/>
    <s v="10470892"/>
    <s v="VALVE,CHK;CRANE 3NC150GGPR-638N,3&quot;,NOZ"/>
    <n v="1"/>
    <n v="0"/>
    <n v="0"/>
    <s v="MAINT. - R."/>
    <n v="0"/>
    <x v="4"/>
    <s v="Stock at Base (SP12)"/>
    <m/>
    <m/>
    <n v="0"/>
    <n v="0"/>
    <m/>
    <m/>
    <n v="0"/>
    <m/>
    <m/>
    <m/>
    <m/>
    <m/>
    <n v="0"/>
    <n v="0"/>
    <s v="EA"/>
    <m/>
    <m/>
    <m/>
    <m/>
    <s v="N"/>
    <s v="Planning (03)"/>
    <s v="In Planning (Order) (0035)"/>
    <s v="0000113851"/>
    <n v="1"/>
    <s v="2"/>
    <s v="30"/>
    <s v="30"/>
    <m/>
    <m/>
    <n v="0"/>
    <m/>
    <m/>
    <m/>
    <m/>
    <s v="WorkPackLink"/>
    <m/>
    <m/>
    <n v="0"/>
    <n v="0"/>
    <d v="2024-06-09T00:00:00"/>
    <n v="0"/>
    <n v="0"/>
    <m/>
    <m/>
    <n v="0"/>
    <n v="0"/>
    <m/>
    <n v="0"/>
    <m/>
    <m/>
    <m/>
    <n v="0"/>
    <n v="0"/>
    <n v="0.5"/>
    <d v="2024-04-11T00:00:00"/>
    <n v="0"/>
    <n v="0"/>
    <s v="Missing Staging Date"/>
    <m/>
    <s v="On Time"/>
    <d v="1899-12-30T00:00:00"/>
    <s v="Need Purchasing"/>
    <s v="00001138514542110470892000200079582"/>
    <e v="#N/A"/>
    <s v="000011385110470892000200079582"/>
    <d v="1899-12-30T00:00:00"/>
    <e v="#N/A"/>
    <n v="0"/>
  </r>
  <r>
    <x v="0"/>
    <x v="0"/>
    <m/>
    <x v="0"/>
    <x v="0"/>
    <d v="2024-02-22T00:00:00"/>
    <d v="2024-05-09T00:00:00"/>
    <d v="2024-03-07T00:00:00"/>
    <d v="2024-05-09T00:00:00"/>
    <d v="2024-05-10T00:00:00"/>
    <s v="MECH"/>
    <m/>
    <x v="122"/>
    <s v="0040"/>
    <s v="4Y F21 NRV LGC 1 REPLACE WITH ROTABLE (200079587)"/>
    <s v="VALVE,E043301,NRV,GAS OUTLET (AB50.05MV043065)"/>
    <s v="CHANGE OUT VALVE WITH SPARE (0020)"/>
    <s v="AB50"/>
    <d v="2024-05-09T00:00:00"/>
    <m/>
    <m/>
    <s v="AB01"/>
    <m/>
    <x v="1"/>
    <n v="5"/>
    <s v="10589262"/>
    <s v="VALVE,CHK;DN150,CL1500,RTJ,LTCS,L15C8C"/>
    <n v="1"/>
    <n v="0"/>
    <n v="0"/>
    <s v="OK . - PDC."/>
    <n v="0"/>
    <x v="9"/>
    <s v="Stock at Base (SP12)"/>
    <s v="AB01"/>
    <s v="5300006997"/>
    <n v="40"/>
    <n v="21"/>
    <m/>
    <m/>
    <n v="0"/>
    <m/>
    <m/>
    <m/>
    <m/>
    <m/>
    <n v="0"/>
    <n v="0"/>
    <s v="EA"/>
    <m/>
    <m/>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s v="ON TIME"/>
    <m/>
    <s v="On Time"/>
    <d v="1899-12-30T00:00:00"/>
    <s v="Need Purchasing"/>
    <s v="00001138564542110589262000200079587"/>
    <e v="#N/A"/>
    <s v="000011385610589262000200079587"/>
    <d v="1899-12-30T00:00:00"/>
    <e v="#N/A"/>
    <n v="0"/>
  </r>
  <r>
    <x v="0"/>
    <x v="0"/>
    <m/>
    <x v="0"/>
    <x v="0"/>
    <d v="2024-02-22T00:00:00"/>
    <d v="2024-05-09T00:00:00"/>
    <d v="2024-02-22T00:00:00"/>
    <d v="2024-05-09T00:00:00"/>
    <d v="2024-05-10T00:00:00"/>
    <s v="MECH"/>
    <m/>
    <x v="122"/>
    <s v="0020"/>
    <s v="4Y F21 NRV LGC 1 REPLACE WITH ROTABLE (200079587)"/>
    <s v="VALVE,E043301,NRV,GAS OUTLET (AB50.05MV043065)"/>
    <s v="CHANGE OUT VALVE WITH SPARE (0020)"/>
    <s v="AB50"/>
    <d v="2024-05-09T00:00:00"/>
    <m/>
    <m/>
    <s v="AB01"/>
    <m/>
    <x v="1"/>
    <n v="5"/>
    <s v="10507776"/>
    <s v="VALVE,CHK;150MM,CL1500,RTJ,SS,AXIAL FLOW"/>
    <n v="1"/>
    <n v="1"/>
    <n v="0"/>
    <s v="OK. - PDC."/>
    <n v="0"/>
    <x v="9"/>
    <s v="Stock at Base (SP12)"/>
    <s v="AB01"/>
    <s v="5300006997"/>
    <n v="20"/>
    <n v="21"/>
    <m/>
    <m/>
    <n v="0"/>
    <m/>
    <m/>
    <m/>
    <m/>
    <m/>
    <n v="0"/>
    <n v="0"/>
    <s v="ASY"/>
    <m/>
    <s v="NEW"/>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s v="ON TIME"/>
    <m/>
    <s v="On Time"/>
    <d v="1899-12-30T00:00:00"/>
    <s v="SOH"/>
    <s v="00001138564542110507776000200079587"/>
    <e v="#N/A"/>
    <s v="000011385610507776000200079587"/>
    <d v="1899-12-30T00:00:00"/>
    <e v="#N/A"/>
    <n v="0"/>
  </r>
  <r>
    <x v="0"/>
    <x v="0"/>
    <m/>
    <x v="0"/>
    <x v="0"/>
    <d v="2024-02-22T00:00:00"/>
    <d v="2024-05-09T00:00:00"/>
    <d v="2024-02-22T00:00:00"/>
    <d v="2024-05-09T00:00:00"/>
    <d v="2024-05-10T00:00:00"/>
    <s v="MECH"/>
    <m/>
    <x v="122"/>
    <s v="0030"/>
    <s v="4Y F21 NRV LGC 1 REPLACE WITH ROTABLE (200079587)"/>
    <s v="VALVE,E043301,NRV,GAS OUTLET (AB50.05MV043065)"/>
    <s v="CHANGE OUT VALVE WITH SPARE (0020)"/>
    <s v="AB50"/>
    <d v="2024-05-09T00:00:00"/>
    <m/>
    <m/>
    <s v="AB01"/>
    <m/>
    <x v="1"/>
    <n v="5"/>
    <s v="10467825"/>
    <s v="GASKET,RJ;OCT,R46,SI"/>
    <n v="4"/>
    <n v="0"/>
    <n v="0"/>
    <s v="ETA, - PROC. -"/>
    <n v="0"/>
    <x v="9"/>
    <s v="Stock at Base (SP12)"/>
    <s v="AB01"/>
    <s v="5300006997"/>
    <n v="30"/>
    <n v="21"/>
    <m/>
    <m/>
    <n v="0"/>
    <m/>
    <m/>
    <m/>
    <m/>
    <m/>
    <n v="0"/>
    <n v="0"/>
    <s v="EA"/>
    <m/>
    <m/>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s v="ON TIME"/>
    <m/>
    <s v="On Time"/>
    <d v="1899-12-30T00:00:00"/>
    <s v="Need Purchasing"/>
    <s v="00001138564542110467825000200079587"/>
    <e v="#N/A"/>
    <s v="000011385610467825000200079587"/>
    <d v="1899-12-30T00:00:00"/>
    <e v="#N/A"/>
    <n v="0"/>
  </r>
  <r>
    <x v="5"/>
    <x v="0"/>
    <m/>
    <x v="0"/>
    <x v="0"/>
    <d v="2024-01-02T00:00:00"/>
    <d v="2024-05-09T00:00:00"/>
    <d v="2024-02-20T00:00:00"/>
    <d v="2024-05-09T00:00:00"/>
    <d v="2024-05-10T00:00:00"/>
    <s v="MECH"/>
    <m/>
    <x v="123"/>
    <s v="0010"/>
    <s v="10Y TURRET UTIL WINCH INSP/MRRI (200081677)"/>
    <s v="WINCH,UTILITY LINEAR WINCH (AB50.04W790030)"/>
    <s v="WINCH INSP/MRRI (0020)"/>
    <s v="AB50"/>
    <d v="2024-05-09T00:00:00"/>
    <m/>
    <m/>
    <s v="AB01"/>
    <m/>
    <x v="3"/>
    <n v="99"/>
    <s v="10607433"/>
    <s v="BRAKE ASY;WINCH,PCT B82262"/>
    <n v="1"/>
    <n v="0"/>
    <n v="0"/>
    <s v="ETA. - Y."/>
    <n v="0"/>
    <x v="9"/>
    <s v="Stock at Base (SP12)"/>
    <s v="AB01"/>
    <s v="5300003273"/>
    <n v="10"/>
    <n v="21"/>
    <m/>
    <m/>
    <n v="0"/>
    <m/>
    <m/>
    <m/>
    <m/>
    <m/>
    <n v="0"/>
    <n v="0"/>
    <s v="EA"/>
    <m/>
    <m/>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s v="ON TIME"/>
    <m/>
    <s v="On Time"/>
    <d v="1899-12-30T00:00:00"/>
    <s v="Need Purchasing"/>
    <s v="00001167384542110607433000200081677"/>
    <e v="#N/A"/>
    <s v="000011673810607433000200081677"/>
    <d v="1899-12-30T00:00:00"/>
    <e v="#N/A"/>
    <n v="0"/>
  </r>
  <r>
    <x v="5"/>
    <x v="0"/>
    <m/>
    <x v="0"/>
    <x v="0"/>
    <d v="2024-01-02T00:00:00"/>
    <d v="2024-05-09T00:00:00"/>
    <d v="2024-02-20T00:00:00"/>
    <d v="2024-05-09T00:00:00"/>
    <d v="2024-05-11T00:00:00"/>
    <s v="MECH"/>
    <m/>
    <x v="124"/>
    <s v="0010"/>
    <s v="4Y TURRET UTIL WINCH WIRE ROPE REPL (200081679)"/>
    <s v="WINCH,UTILITY LINEAR WINCH (AB50.04W790030)"/>
    <s v="REPLACE WIRE ROPE (0020)"/>
    <s v="AB50"/>
    <d v="2024-05-09T00:00:00"/>
    <m/>
    <m/>
    <s v="AB01"/>
    <m/>
    <x v="3"/>
    <n v="99"/>
    <s v="10608381"/>
    <s v="ROPE,WIRE;WINCH,22MM,50M,ST,GALV"/>
    <n v="1"/>
    <n v="0"/>
    <n v="0"/>
    <s v="ETA."/>
    <n v="0"/>
    <x v="9"/>
    <s v="Stock at Base (SP12)"/>
    <s v="AB01"/>
    <s v="5300003276"/>
    <n v="10"/>
    <n v="21"/>
    <m/>
    <m/>
    <n v="0"/>
    <m/>
    <m/>
    <m/>
    <m/>
    <m/>
    <n v="0"/>
    <n v="0"/>
    <s v="EA"/>
    <m/>
    <m/>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s v="ON TIME"/>
    <m/>
    <s v="On Time"/>
    <d v="1899-12-30T00:00:00"/>
    <s v="Need Purchasing"/>
    <s v="00001167834542110608381000200081679"/>
    <e v="#N/A"/>
    <s v="000011678310608381000200081679"/>
    <d v="1899-12-30T00:00:00"/>
    <e v="#N/A"/>
    <n v="0"/>
  </r>
  <r>
    <x v="5"/>
    <x v="0"/>
    <m/>
    <x v="0"/>
    <x v="0"/>
    <d v="2024-01-02T00:00:00"/>
    <d v="2024-05-09T00:00:00"/>
    <d v="2024-02-20T00:00:00"/>
    <d v="2024-05-09T00:00:00"/>
    <d v="2024-05-11T00:00:00"/>
    <s v="MECH"/>
    <m/>
    <x v="125"/>
    <s v="0010"/>
    <s v="4Y TURRET TRLLY WINCH WIRE ROPE REPL (200081722)"/>
    <s v="WINCH,RTM BEAM TROLLEY (AB50.04X790010)"/>
    <s v="REPLACE WIRE ROPE (0020)"/>
    <s v="AB50"/>
    <d v="2024-05-09T00:00:00"/>
    <m/>
    <m/>
    <s v="AB01"/>
    <m/>
    <x v="3"/>
    <n v="99"/>
    <s v="10608381"/>
    <s v="ROPE,WIRE;WINCH,22MM,50M,ST,GALV"/>
    <n v="1"/>
    <n v="0"/>
    <n v="0"/>
    <s v="ETA."/>
    <n v="0"/>
    <x v="9"/>
    <s v="Stock at Base (SP12)"/>
    <s v="AB01"/>
    <s v="5300003297"/>
    <n v="10"/>
    <n v="21"/>
    <m/>
    <m/>
    <n v="0"/>
    <m/>
    <m/>
    <m/>
    <m/>
    <m/>
    <n v="0"/>
    <n v="0"/>
    <s v="EA"/>
    <m/>
    <m/>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s v="ON TIME"/>
    <m/>
    <s v="On Time"/>
    <d v="1899-12-30T00:00:00"/>
    <s v="Need Purchasing"/>
    <s v="00001167924542110608381000200081722"/>
    <e v="#N/A"/>
    <s v="000011679210608381000200081722"/>
    <d v="1899-12-30T00:00:00"/>
    <e v="#N/A"/>
    <n v="0"/>
  </r>
  <r>
    <x v="1"/>
    <x v="0"/>
    <m/>
    <x v="0"/>
    <x v="0"/>
    <d v="2024-01-02T00:00:00"/>
    <d v="2024-04-24T00:00:00"/>
    <d v="2024-03-15T00:00:00"/>
    <d v="2024-04-22T00:00:00"/>
    <d v="2024-04-25T00:00:00"/>
    <s v="INSP"/>
    <m/>
    <x v="126"/>
    <s v="0030"/>
    <s v="5Y  INT INSP/CLASS SURVEY 03E753050 (200082341)"/>
    <s v="VE,ATMOSPHERIC CONDENSER (AB50.03E753050)"/>
    <s v="RE-INSTATE SPOOL/HEAD POST INSPECTION (0060)"/>
    <s v="AB50"/>
    <d v="2024-04-24T00:00:00"/>
    <m/>
    <m/>
    <s v="AB01"/>
    <m/>
    <x v="1"/>
    <n v="5"/>
    <s v="10245442"/>
    <s v="GASKET;CNAF,JIS5K,200MM,3MM,FF,C4430"/>
    <n v="4"/>
    <n v="0"/>
    <n v="0"/>
    <s v="OK - PDC."/>
    <n v="0"/>
    <x v="2"/>
    <s v="Stock at Base (SP12)"/>
    <s v="AB01"/>
    <s v="5300003505"/>
    <n v="20"/>
    <n v="21"/>
    <m/>
    <m/>
    <n v="0"/>
    <m/>
    <m/>
    <m/>
    <m/>
    <m/>
    <n v="0"/>
    <n v="0"/>
    <s v="EA"/>
    <m/>
    <m/>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s v="ON TIME"/>
    <m/>
    <s v="On Time"/>
    <d v="1899-12-30T00:00:00"/>
    <s v="Need Purchasing"/>
    <s v="00001181694540610245442000200082341"/>
    <e v="#N/A"/>
    <s v="000011816910245442000200082341"/>
    <d v="1899-12-30T00:00:00"/>
    <e v="#N/A"/>
    <n v="0"/>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4T00:00:00"/>
    <d v="2024-03-15T00:00:00"/>
    <d v="2024-04-22T00:00:00"/>
    <d v="2024-04-25T00:00:00"/>
    <s v="INSP"/>
    <m/>
    <x v="126"/>
    <s v="0040"/>
    <s v="5Y  INT INSP/CLASS SURVEY 03E753050 (200082341)"/>
    <s v="VE,ATMOSPHERIC CONDENSER (AB50.03E753050)"/>
    <s v="RE-INSTATE SPOOL/HEAD POST INSPECTION (0060)"/>
    <s v="AB50"/>
    <d v="2024-04-24T00:00:00"/>
    <m/>
    <m/>
    <s v="AB01"/>
    <m/>
    <x v="1"/>
    <n v="5"/>
    <s v="10299450"/>
    <s v="STUDBOLT;M20 X 100MM,GDE B7,CAD+PTFE"/>
    <n v="16"/>
    <n v="0"/>
    <n v="0"/>
    <s v="OK - PDC."/>
    <n v="0"/>
    <x v="2"/>
    <s v="Stock at Base (SP12)"/>
    <s v="AB01"/>
    <s v="5300003505"/>
    <n v="30"/>
    <n v="21"/>
    <m/>
    <m/>
    <n v="0"/>
    <m/>
    <m/>
    <m/>
    <m/>
    <m/>
    <n v="0"/>
    <n v="0"/>
    <s v="EA"/>
    <m/>
    <m/>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s v="ON TIME"/>
    <m/>
    <s v="On Time"/>
    <d v="1899-12-30T00:00:00"/>
    <s v="Need Purchasing"/>
    <s v="00001181694540610299450000200082341"/>
    <e v="#N/A"/>
    <s v="000011816910299450000200082341"/>
    <d v="1899-12-30T00:00:00"/>
    <e v="#N/A"/>
    <n v="0"/>
  </r>
  <r>
    <x v="1"/>
    <x v="0"/>
    <m/>
    <x v="0"/>
    <x v="0"/>
    <d v="2024-01-02T00:00:00"/>
    <d v="2024-04-24T00:00:00"/>
    <d v="2024-03-15T00:00:00"/>
    <d v="2024-04-22T00:00:00"/>
    <d v="2024-04-25T00:00:00"/>
    <s v="INSP"/>
    <m/>
    <x v="126"/>
    <s v="0050"/>
    <s v="5Y  INT INSP/CLASS SURVEY 03E753050 (200082341)"/>
    <s v="VE,ATMOSPHERIC CONDENSER (AB50.03E753050)"/>
    <s v="RE-INSTATE SPOOL/HEAD POST INSPECTION (0060)"/>
    <s v="AB50"/>
    <d v="2024-04-24T00:00:00"/>
    <m/>
    <m/>
    <s v="AB01"/>
    <m/>
    <x v="1"/>
    <n v="5"/>
    <s v="10245445"/>
    <s v="GASKET;CNAF,JIS5K,100MM,3MM,FF,C4430"/>
    <n v="2"/>
    <n v="6"/>
    <n v="8"/>
    <s v="OK - PDC."/>
    <n v="0"/>
    <x v="2"/>
    <s v="Stock at Base (SP12)"/>
    <s v="AB01"/>
    <s v="5300003505"/>
    <n v="40"/>
    <n v="21"/>
    <m/>
    <m/>
    <n v="0"/>
    <m/>
    <m/>
    <m/>
    <m/>
    <m/>
    <n v="0"/>
    <n v="0"/>
    <s v="EA"/>
    <m/>
    <m/>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s v="ON TIME"/>
    <m/>
    <s v="On Time"/>
    <d v="1899-12-30T00:00:00"/>
    <s v="SOH"/>
    <s v="00001181694540610245445000200082341"/>
    <e v="#N/A"/>
    <s v="000011816910245445000200082341"/>
    <d v="1899-12-30T00:00:00"/>
    <e v="#N/A"/>
    <n v="0"/>
  </r>
  <r>
    <x v="1"/>
    <x v="1"/>
    <m/>
    <x v="0"/>
    <x v="0"/>
    <d v="2024-01-02T00:00:00"/>
    <d v="2024-04-24T00:00:00"/>
    <m/>
    <d v="2024-04-22T00:00:00"/>
    <d v="2024-04-25T00:00:00"/>
    <s v="INSP"/>
    <m/>
    <x v="126"/>
    <s v="0010"/>
    <s v="5Y  INT INSP/CLASS SURVEY 03E753050 (200082341)"/>
    <s v="VE,ATMOSPHERIC CONDENSER (AB50.03E753050)"/>
    <s v="RE-INSTATE SPOOL/HEAD POST INSPECTION (0060)"/>
    <s v="AB50"/>
    <m/>
    <m/>
    <m/>
    <s v="AB01"/>
    <m/>
    <x v="1"/>
    <n v="5"/>
    <s v="10476885"/>
    <s v="GASKET;467MM ID X 570MM OD X 3MM THK"/>
    <n v="4"/>
    <n v="0"/>
    <n v="4"/>
    <s v="OK. - OLC."/>
    <n v="0"/>
    <x v="4"/>
    <s v="Stock at Remote (SP13)"/>
    <m/>
    <m/>
    <n v="0"/>
    <n v="0"/>
    <m/>
    <m/>
    <n v="0"/>
    <m/>
    <m/>
    <m/>
    <m/>
    <m/>
    <n v="0"/>
    <n v="0"/>
    <s v="EA"/>
    <m/>
    <m/>
    <m/>
    <m/>
    <s v="N"/>
    <s v="Preparation (05)"/>
    <s v="In Preparation (Order) (0055)"/>
    <s v="0000118169"/>
    <n v="1"/>
    <s v="4"/>
    <s v="30"/>
    <s v="30"/>
    <m/>
    <m/>
    <n v="0"/>
    <m/>
    <m/>
    <m/>
    <m/>
    <s v="WorkPackLink"/>
    <s v="OKHA"/>
    <m/>
    <n v="0"/>
    <n v="0"/>
    <d v="2024-05-20T00:00:00"/>
    <n v="0"/>
    <n v="0"/>
    <m/>
    <m/>
    <n v="0"/>
    <n v="0"/>
    <m/>
    <n v="0"/>
    <m/>
    <m/>
    <m/>
    <n v="0"/>
    <n v="0"/>
    <n v="0.14285714285714285"/>
    <d v="2024-03-27T00:00:00"/>
    <n v="0"/>
    <n v="0"/>
    <s v="Missing Staging Date"/>
    <m/>
    <s v="On Time"/>
    <d v="1899-12-30T00:00:00"/>
    <s v="Need Purchasing"/>
    <s v="00001181694540610476885000200082341"/>
    <e v="#N/A"/>
    <s v="000011816910476885000200082341"/>
    <s v=""/>
    <s v=""/>
    <n v="1"/>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9T00:00:00"/>
    <d v="2024-04-05T00:00:00"/>
    <d v="2024-04-27T00:00:00"/>
    <d v="2024-05-02T00:00:00"/>
    <s v="OPS"/>
    <m/>
    <x v="127"/>
    <s v="0012"/>
    <s v="1Y TEST PV VACUUM VALVE (200082353)"/>
    <s v="VALVE,OKHA9021,VACUUM (AB50.03A480012A)"/>
    <s v="Assit with IG header isolation (0020)"/>
    <s v="AB50"/>
    <d v="2024-04-29T00:00:00"/>
    <m/>
    <m/>
    <s v="AB01"/>
    <m/>
    <x v="1"/>
    <n v="5"/>
    <s v="10503901"/>
    <s v="SCREW,SET;HEX,HVY,7/8&quot; X 120MM,A193,B7"/>
    <n v="24"/>
    <n v="0"/>
    <n v="0"/>
    <s v="OK - PDC."/>
    <n v="0"/>
    <x v="9"/>
    <s v="Stock at Base (SP12)"/>
    <s v="AB01"/>
    <s v="5300003508"/>
    <n v="10"/>
    <n v="21"/>
    <m/>
    <m/>
    <n v="0"/>
    <m/>
    <m/>
    <m/>
    <m/>
    <m/>
    <n v="0"/>
    <n v="0"/>
    <s v="EA"/>
    <m/>
    <m/>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s v="ON TIME"/>
    <m/>
    <s v="On Time"/>
    <d v="1899-12-30T00:00:00"/>
    <s v="Need Purchasing"/>
    <s v="00001182574541110503901000200082353"/>
    <e v="#N/A"/>
    <s v="000011825710503901000200082353"/>
    <d v="1899-12-30T00:00:00"/>
    <e v="#N/A"/>
    <n v="0"/>
  </r>
  <r>
    <x v="1"/>
    <x v="1"/>
    <m/>
    <x v="0"/>
    <x v="0"/>
    <d v="2024-01-02T00:00:00"/>
    <d v="2024-04-27T00:00:00"/>
    <m/>
    <d v="2024-04-27T00:00:00"/>
    <d v="2024-05-02T00:00:00"/>
    <s v="OPS"/>
    <m/>
    <x v="127"/>
    <s v="0020"/>
    <s v="1Y TEST PV VACUUM VALVE (200082353)"/>
    <s v="VALVE,OKHA9021,VACUUM (AB50.03A480012A)"/>
    <s v="Install IG header spades - OPEN (0010)"/>
    <s v="AB50"/>
    <m/>
    <m/>
    <m/>
    <s v="AB01"/>
    <m/>
    <x v="1"/>
    <n v="5"/>
    <s v="10205993"/>
    <s v="GASKET;400MM,406MM,FF,KLINGER 864434161"/>
    <n v="28"/>
    <n v="13"/>
    <n v="19"/>
    <s v="OK. - OLC."/>
    <n v="0"/>
    <x v="4"/>
    <s v="Stock at Remote (SP13)"/>
    <m/>
    <m/>
    <n v="0"/>
    <n v="0"/>
    <m/>
    <m/>
    <n v="0"/>
    <m/>
    <m/>
    <m/>
    <m/>
    <m/>
    <n v="0"/>
    <n v="0"/>
    <s v="EA"/>
    <m/>
    <m/>
    <m/>
    <m/>
    <s v="N"/>
    <s v="Preparation (05)"/>
    <s v="In Preparation (Order) (0055)"/>
    <s v="0000118257"/>
    <n v="1"/>
    <s v="4"/>
    <s v="30"/>
    <s v="30"/>
    <m/>
    <m/>
    <n v="0"/>
    <m/>
    <m/>
    <m/>
    <m/>
    <s v="WorkPackLink"/>
    <m/>
    <m/>
    <n v="0"/>
    <n v="0"/>
    <d v="2024-06-01T00:00:00"/>
    <n v="0"/>
    <n v="0"/>
    <m/>
    <m/>
    <n v="0"/>
    <n v="0"/>
    <m/>
    <n v="0"/>
    <m/>
    <m/>
    <m/>
    <n v="0"/>
    <n v="0"/>
    <n v="0.5"/>
    <d v="2024-03-30T00:00:00"/>
    <n v="0"/>
    <n v="0"/>
    <s v="Missing Staging Date"/>
    <m/>
    <s v="On Time"/>
    <d v="1899-12-30T00:00:00"/>
    <s v="Need Purchasing"/>
    <s v="00001182574540910205993000200082353"/>
    <e v="#N/A"/>
    <s v="000011825710205993000200082353"/>
    <s v=""/>
    <s v=""/>
    <n v="1"/>
  </r>
  <r>
    <x v="1"/>
    <x v="1"/>
    <m/>
    <x v="0"/>
    <x v="0"/>
    <d v="2024-01-02T00:00:00"/>
    <d v="2024-05-02T00:00:00"/>
    <m/>
    <d v="2024-05-01T00:00:00"/>
    <d v="2024-05-03T00:00:00"/>
    <s v="MECH"/>
    <m/>
    <x v="128"/>
    <s v="0032"/>
    <s v="1Y INSP &amp; MAINT OF GAS COMPRESSSOR 2 (200082368)"/>
    <s v="COMPR,A042210,GAS COMPRESSOR (AB50.05K042210)"/>
    <s v="CHANGE OUT SEAL GAS FILTER (0030)"/>
    <s v="AB50"/>
    <m/>
    <m/>
    <m/>
    <s v="AB01"/>
    <m/>
    <x v="1"/>
    <n v="10"/>
    <s v="10509101"/>
    <s v="ELEMENT,FLT;INDUFIL 87472167"/>
    <n v="1"/>
    <n v="1"/>
    <n v="6"/>
    <s v="OK. - OLC."/>
    <n v="0"/>
    <x v="4"/>
    <s v="Stock at Remote (SP13)"/>
    <m/>
    <m/>
    <n v="0"/>
    <n v="0"/>
    <m/>
    <m/>
    <n v="0"/>
    <m/>
    <m/>
    <m/>
    <m/>
    <m/>
    <n v="0"/>
    <n v="0"/>
    <s v="EA"/>
    <m/>
    <m/>
    <m/>
    <m/>
    <s v="N"/>
    <s v="Preparation (05)"/>
    <s v="In Preparation (Order) (0055)"/>
    <s v="0000118281"/>
    <n v="6"/>
    <s v="4"/>
    <s v="30"/>
    <s v="30"/>
    <m/>
    <m/>
    <n v="0"/>
    <m/>
    <m/>
    <m/>
    <m/>
    <s v="WorkPackLink"/>
    <m/>
    <m/>
    <n v="0"/>
    <n v="0"/>
    <d v="2024-08-05T00:00:00"/>
    <n v="0"/>
    <n v="0"/>
    <m/>
    <m/>
    <n v="0"/>
    <n v="0"/>
    <m/>
    <n v="0"/>
    <m/>
    <m/>
    <m/>
    <n v="0"/>
    <n v="0"/>
    <n v="0.16666666666666666"/>
    <d v="2024-04-04T00:00:00"/>
    <n v="0"/>
    <n v="0"/>
    <s v="Missing Staging Date"/>
    <m/>
    <s v="On Time"/>
    <d v="1899-12-30T00:00:00"/>
    <s v="SOH"/>
    <s v="00001182814541410509101000200082368"/>
    <e v="#N/A"/>
    <s v="000011828110509101000200082368"/>
    <s v=""/>
    <s v=""/>
    <n v="1"/>
  </r>
  <r>
    <x v="1"/>
    <x v="1"/>
    <m/>
    <x v="0"/>
    <x v="0"/>
    <d v="2024-01-02T00:00:00"/>
    <d v="2024-05-02T00:00:00"/>
    <m/>
    <d v="2024-05-01T00:00:00"/>
    <d v="2024-05-03T00:00:00"/>
    <s v="MECH"/>
    <m/>
    <x v="128"/>
    <s v="0070"/>
    <s v="1Y INSP &amp; MAINT OF GAS COMPRESSSOR 2 (200082368)"/>
    <s v="COMPR,A042210,GAS COMPRESSOR (AB50.05K042210)"/>
    <s v="CHANGE OUT SEAL GAS FILTER (0030)"/>
    <s v="AB50"/>
    <m/>
    <m/>
    <m/>
    <s v="AB01"/>
    <m/>
    <x v="1"/>
    <n v="10"/>
    <s v="10443257"/>
    <s v="KIT,FILTER ELM;JOHN CRANE 89689834"/>
    <n v="1"/>
    <n v="0"/>
    <n v="2"/>
    <s v="OK. - OLC."/>
    <n v="0"/>
    <x v="4"/>
    <s v="Stock at Remote (SP13)"/>
    <m/>
    <m/>
    <n v="0"/>
    <n v="0"/>
    <m/>
    <m/>
    <n v="0"/>
    <m/>
    <m/>
    <m/>
    <m/>
    <m/>
    <n v="0"/>
    <n v="0"/>
    <s v="SET"/>
    <m/>
    <m/>
    <m/>
    <m/>
    <s v="N"/>
    <s v="Preparation (05)"/>
    <s v="In Preparation (Order) (0055)"/>
    <s v="0000118281"/>
    <n v="5"/>
    <s v="4"/>
    <m/>
    <s v="30"/>
    <m/>
    <m/>
    <n v="0"/>
    <m/>
    <m/>
    <m/>
    <m/>
    <s v="WorkPackLink"/>
    <m/>
    <m/>
    <n v="0"/>
    <n v="0"/>
    <d v="2024-08-05T00:00:00"/>
    <n v="0"/>
    <n v="0"/>
    <m/>
    <m/>
    <n v="0"/>
    <n v="0"/>
    <m/>
    <n v="0"/>
    <m/>
    <m/>
    <m/>
    <n v="0"/>
    <n v="0"/>
    <n v="0.16666666666666666"/>
    <d v="2024-04-04T00:00:00"/>
    <n v="0"/>
    <n v="0"/>
    <s v="Missing Staging Date"/>
    <m/>
    <s v="On Time"/>
    <d v="1899-12-30T00:00:00"/>
    <s v="Need Purchasing"/>
    <s v="00001182814541410443257000200082368"/>
    <e v="#N/A"/>
    <s v="000011828110443257000200082368"/>
    <s v=""/>
    <s v=""/>
    <n v="1"/>
  </r>
  <r>
    <x v="1"/>
    <x v="1"/>
    <m/>
    <x v="0"/>
    <x v="0"/>
    <d v="2024-01-02T00:00:00"/>
    <d v="2024-05-02T00:00:00"/>
    <m/>
    <d v="2024-05-01T00:00:00"/>
    <d v="2024-05-03T00:00:00"/>
    <s v="MECH"/>
    <m/>
    <x v="128"/>
    <s v="0060"/>
    <s v="1Y INSP &amp; MAINT OF GAS COMPRESSSOR 2 (200082368)"/>
    <s v="COMPR,A042210,GAS COMPRESSOR (AB50.05K042210)"/>
    <s v="CHANGE OUT SEAL GAS FILTER (0030)"/>
    <s v="AB50"/>
    <m/>
    <m/>
    <m/>
    <s v="AB01"/>
    <m/>
    <x v="1"/>
    <n v="10"/>
    <s v="10445237"/>
    <s v="ELEMENT ASY,FLT;SIEMENS 64441565"/>
    <n v="1"/>
    <n v="4"/>
    <n v="3"/>
    <s v="OK - PDC."/>
    <n v="0"/>
    <x v="4"/>
    <s v="Stock at Base and Remote (SP11)"/>
    <m/>
    <m/>
    <n v="0"/>
    <n v="0"/>
    <m/>
    <m/>
    <n v="0"/>
    <m/>
    <m/>
    <m/>
    <m/>
    <m/>
    <n v="0"/>
    <n v="0"/>
    <s v="EA"/>
    <m/>
    <m/>
    <m/>
    <m/>
    <s v="N"/>
    <s v="Preparation (05)"/>
    <s v="In Preparation (Order) (0055)"/>
    <s v="0000118281"/>
    <n v="4"/>
    <s v="4"/>
    <s v="30"/>
    <s v="30"/>
    <m/>
    <m/>
    <n v="0"/>
    <m/>
    <m/>
    <m/>
    <m/>
    <s v="WorkPackLink"/>
    <m/>
    <m/>
    <n v="0"/>
    <n v="0"/>
    <d v="2024-08-05T00:00:00"/>
    <n v="0"/>
    <n v="0"/>
    <m/>
    <m/>
    <n v="0"/>
    <n v="0"/>
    <m/>
    <n v="0"/>
    <m/>
    <m/>
    <m/>
    <n v="0"/>
    <n v="0"/>
    <n v="0.16666666666666666"/>
    <d v="2024-04-04T00:00:00"/>
    <n v="0"/>
    <n v="0"/>
    <s v="Missing Staging Date"/>
    <m/>
    <s v="On Time"/>
    <d v="1899-12-30T00:00:00"/>
    <s v="SOH"/>
    <s v="00001182814541410445237000200082368"/>
    <e v="#N/A"/>
    <s v="000011828110445237000200082368"/>
    <s v=""/>
    <s v=""/>
    <n v="1"/>
  </r>
  <r>
    <x v="2"/>
    <x v="1"/>
    <m/>
    <x v="0"/>
    <x v="0"/>
    <d v="2024-01-02T00:00:00"/>
    <d v="2024-04-08T00:00:00"/>
    <m/>
    <d v="2024-04-08T00:00:00"/>
    <d v="2024-04-16T00:00:00"/>
    <s v="MECH"/>
    <m/>
    <x v="129"/>
    <s v="0010"/>
    <s v="1Y F15 FIRE WATER HYDRANT INSP &amp; TEST (200083035)"/>
    <s v="HYDT,FZ03,MAIN DECK,PORT (AB50.03SP602001)"/>
    <s v="INSPECT &amp; TEST FIRE WATER HYDRANT (0010)"/>
    <s v="AB50"/>
    <m/>
    <m/>
    <m/>
    <s v="AB01"/>
    <m/>
    <x v="1"/>
    <n v="5"/>
    <s v="10064932"/>
    <s v="WASHER;65MM,MOULDED RBR,BS 336"/>
    <n v="79"/>
    <n v="0"/>
    <n v="100"/>
    <s v="OK. - OLC."/>
    <n v="0"/>
    <x v="4"/>
    <s v="Stock at Remote (SP13)"/>
    <m/>
    <m/>
    <n v="0"/>
    <n v="0"/>
    <m/>
    <m/>
    <n v="0"/>
    <m/>
    <m/>
    <m/>
    <m/>
    <m/>
    <n v="0"/>
    <n v="0"/>
    <s v="EA"/>
    <m/>
    <m/>
    <m/>
    <m/>
    <s v="N"/>
    <s v="Execution (07)"/>
    <s v="Ready for Execution (Order) (0065)"/>
    <s v="0000119900"/>
    <n v="1"/>
    <s v="4"/>
    <s v="30"/>
    <s v="30"/>
    <m/>
    <m/>
    <n v="0"/>
    <m/>
    <m/>
    <m/>
    <m/>
    <s v="WorkPackLink"/>
    <m/>
    <m/>
    <n v="0"/>
    <n v="0"/>
    <d v="2024-05-13T00:00:00"/>
    <n v="0"/>
    <n v="0"/>
    <m/>
    <m/>
    <n v="0"/>
    <n v="0"/>
    <m/>
    <n v="0"/>
    <m/>
    <m/>
    <m/>
    <n v="0"/>
    <n v="0"/>
    <n v="1"/>
    <d v="2024-03-11T00:00:00"/>
    <n v="0"/>
    <n v="0"/>
    <s v="Missing Staging Date"/>
    <m/>
    <s v="On Time"/>
    <d v="1899-12-30T00:00:00"/>
    <s v="Need Purchasing"/>
    <s v="00001199004539010064932000200083035"/>
    <e v="#N/A"/>
    <s v="000011990010064932000200083035"/>
    <s v=""/>
    <s v=""/>
    <n v="1"/>
  </r>
  <r>
    <x v="3"/>
    <x v="0"/>
    <m/>
    <x v="0"/>
    <x v="0"/>
    <d v="2024-01-02T00:00:00"/>
    <d v="2024-05-05T00:00:00"/>
    <d v="2024-05-13T00:00:00"/>
    <d v="2024-05-05T00:00:00"/>
    <d v="2024-05-06T00:00:00"/>
    <s v="MECH"/>
    <m/>
    <x v="10"/>
    <s v="0012"/>
    <s v="6M P05 INSP/LUBE OF TURRET SWIVEL UNITS (200083040)"/>
    <s v="TURRET,PRODUCTION SWIVEL 1 (AB50.04V020001)"/>
    <s v="INSPECT &amp; LUBRICATE TURRET SWIVEL (0010)"/>
    <s v="AB50"/>
    <d v="2024-05-27T00:00:00"/>
    <m/>
    <m/>
    <s v="AB01"/>
    <m/>
    <x v="1"/>
    <n v="5"/>
    <s v="10503159"/>
    <s v="SAMPLE KIT,OIL;SGS OVERPACK250ML"/>
    <n v="10"/>
    <n v="1"/>
    <n v="0"/>
    <s v="OK. - PDC."/>
    <n v="0"/>
    <x v="2"/>
    <s v="Stock at Base (SP12)"/>
    <s v="AB01"/>
    <s v="5300003857"/>
    <n v="10"/>
    <n v="21"/>
    <m/>
    <m/>
    <n v="0"/>
    <m/>
    <m/>
    <m/>
    <m/>
    <m/>
    <n v="0"/>
    <n v="0"/>
    <s v="EA"/>
    <m/>
    <m/>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s v="Delayed"/>
    <m/>
    <s v="On Time"/>
    <d v="1899-12-30T00:00:00"/>
    <s v="Need Purchasing"/>
    <s v="00001198274541710503159000200083040"/>
    <e v="#N/A"/>
    <s v="000011982710503159000200083040"/>
    <d v="1899-12-30T00:00:00"/>
    <e v="#N/A"/>
    <n v="0"/>
  </r>
  <r>
    <x v="3"/>
    <x v="1"/>
    <m/>
    <x v="0"/>
    <x v="0"/>
    <d v="2024-01-02T00:00:00"/>
    <d v="2024-05-05T00:00:00"/>
    <m/>
    <d v="2024-05-05T00:00:00"/>
    <d v="2024-05-06T00:00:00"/>
    <s v="MECH"/>
    <m/>
    <x v="10"/>
    <s v="0032"/>
    <s v="6M P05 INSP/LUBE OF TURRET SWIVEL UNITS (200083040)"/>
    <s v="TURRET,PRODUCTION SWIVEL 1 (AB50.04V020001)"/>
    <s v="INSPECT &amp; LUBRICATE TURRET SWIVEL (0010)"/>
    <s v="AB50"/>
    <m/>
    <m/>
    <m/>
    <s v="AB01"/>
    <m/>
    <x v="1"/>
    <n v="5"/>
    <s v="10063466"/>
    <s v="SILICA GEL,DESICCANT,PERMEABLE SACHET"/>
    <n v="1"/>
    <n v="1"/>
    <n v="1"/>
    <s v="OK. - OLC."/>
    <n v="0"/>
    <x v="4"/>
    <s v="Stock at Remote (SP13)"/>
    <m/>
    <m/>
    <n v="0"/>
    <n v="0"/>
    <m/>
    <m/>
    <n v="0"/>
    <m/>
    <m/>
    <m/>
    <m/>
    <m/>
    <n v="0"/>
    <n v="0"/>
    <s v="PAC"/>
    <m/>
    <m/>
    <m/>
    <m/>
    <s v="N"/>
    <s v="Preparation (05)"/>
    <s v="In Preparation (Order) (0055)"/>
    <s v="0000119827"/>
    <n v="2"/>
    <s v="4"/>
    <s v="30"/>
    <s v="30"/>
    <m/>
    <m/>
    <n v="0"/>
    <m/>
    <m/>
    <m/>
    <m/>
    <s v="WorkPackLink"/>
    <m/>
    <m/>
    <n v="0"/>
    <n v="0"/>
    <d v="2024-05-28T00:00:00"/>
    <n v="0"/>
    <n v="0"/>
    <m/>
    <m/>
    <n v="0"/>
    <n v="0"/>
    <m/>
    <n v="0"/>
    <m/>
    <m/>
    <m/>
    <n v="0"/>
    <n v="0"/>
    <n v="0.33333333333333331"/>
    <d v="2024-04-07T00:00:00"/>
    <n v="0"/>
    <n v="0"/>
    <s v="Missing Staging Date"/>
    <m/>
    <s v="On Time"/>
    <d v="1899-12-30T00:00:00"/>
    <s v="SOH"/>
    <s v="00001198274541710063466000200083040"/>
    <e v="#N/A"/>
    <s v="000011982710063466000200083040"/>
    <s v=""/>
    <s v=""/>
    <n v="1"/>
  </r>
  <r>
    <x v="3"/>
    <x v="1"/>
    <m/>
    <x v="0"/>
    <x v="0"/>
    <d v="2024-01-02T00:00:00"/>
    <d v="2024-05-02T00:00:00"/>
    <m/>
    <d v="2024-05-02T00:00:00"/>
    <d v="2024-05-02T00:00:00"/>
    <s v="MECH"/>
    <m/>
    <x v="130"/>
    <s v="0012"/>
    <s v="6M CERTIFY NRV FROM STOCK CARCASS BLEED (200083256)"/>
    <s v="VALVE,POPPET CHECK, VENT W3M TEST (AB50.4BL4167)"/>
    <s v="CERTIFY VALVE 0.5 BARG (0010)"/>
    <s v="AB50"/>
    <m/>
    <m/>
    <m/>
    <s v="AB01"/>
    <m/>
    <x v="0"/>
    <n v="20"/>
    <s v="10520559"/>
    <s v="VALVE,CHK;POPPET,SWAG SSCHF85"/>
    <n v="11"/>
    <n v="15"/>
    <n v="7"/>
    <s v="OK. - PDC."/>
    <n v="0"/>
    <x v="4"/>
    <s v="Stock at Remote (SP13)"/>
    <m/>
    <m/>
    <n v="0"/>
    <n v="0"/>
    <m/>
    <m/>
    <n v="0"/>
    <m/>
    <m/>
    <m/>
    <m/>
    <m/>
    <n v="0"/>
    <n v="0"/>
    <s v="EA"/>
    <m/>
    <m/>
    <m/>
    <m/>
    <s v="N"/>
    <s v="Preparation (05)"/>
    <s v="In Preparation (Order) (0055)"/>
    <s v="0000120451"/>
    <n v="1"/>
    <s v="4"/>
    <s v="30"/>
    <s v="30"/>
    <m/>
    <m/>
    <n v="0"/>
    <m/>
    <m/>
    <m/>
    <m/>
    <s v="WorkPackLink"/>
    <m/>
    <m/>
    <n v="0"/>
    <n v="0"/>
    <d v="2024-05-02T00:00:00"/>
    <n v="0"/>
    <n v="0"/>
    <m/>
    <m/>
    <n v="0"/>
    <n v="0"/>
    <m/>
    <n v="0"/>
    <m/>
    <m/>
    <m/>
    <n v="0"/>
    <n v="0"/>
    <n v="1"/>
    <d v="2024-04-04T00:00:00"/>
    <n v="0"/>
    <n v="0"/>
    <s v="Missing Staging Date"/>
    <m/>
    <s v="On Time"/>
    <d v="1899-12-30T00:00:00"/>
    <s v="SOH"/>
    <s v="00001204514541410520559000200083256"/>
    <e v="#N/A"/>
    <s v="000012045110520559000200083256"/>
    <s v=""/>
    <s v=""/>
    <n v="1"/>
  </r>
  <r>
    <x v="2"/>
    <x v="0"/>
    <m/>
    <x v="0"/>
    <x v="0"/>
    <d v="2024-01-02T00:00:00"/>
    <d v="2024-04-05T00:00:00"/>
    <d v="2024-03-13T00:00:00"/>
    <d v="2024-04-05T00:00:00"/>
    <d v="2024-04-08T00:00:00"/>
    <s v="MECH"/>
    <m/>
    <x v="131"/>
    <s v="0030"/>
    <s v="5Y PORTABLE FIRE EXT REPLACEMENT (200083257)"/>
    <s v="EXT FIRE,DP,9KG,B DECK FWD (AB50.05EXP017)"/>
    <s v="REPLACE FIRE EXTINGUISHER (0010)"/>
    <s v="AB50"/>
    <d v="2024-04-05T00:00:00"/>
    <m/>
    <m/>
    <s v="AB01"/>
    <m/>
    <x v="1"/>
    <n v="5"/>
    <s v="10236513"/>
    <s v="EXTINGUISHER,FIRE;FOAM,FOAM,ARC,9L,PORT"/>
    <n v="1"/>
    <n v="0"/>
    <n v="0"/>
    <s v="ISSUE."/>
    <n v="0"/>
    <x v="9"/>
    <s v="Stock at Base (SP12)"/>
    <s v="AB01"/>
    <s v="5300003915"/>
    <n v="10"/>
    <n v="21"/>
    <m/>
    <m/>
    <n v="0"/>
    <m/>
    <m/>
    <m/>
    <m/>
    <m/>
    <n v="0"/>
    <n v="0"/>
    <s v="EA"/>
    <m/>
    <m/>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s v="ON TIME"/>
    <m/>
    <s v="On Time"/>
    <d v="1899-12-30T00:00:00"/>
    <s v="Need Purchasing"/>
    <s v="00001204554538710236513000200083257"/>
    <e v="#N/A"/>
    <s v="000012045510236513000200083257"/>
    <d v="1899-12-30T00:00:00"/>
    <e v="#N/A"/>
    <n v="0"/>
  </r>
  <r>
    <x v="2"/>
    <x v="0"/>
    <m/>
    <x v="0"/>
    <x v="0"/>
    <d v="2024-01-02T00:00:00"/>
    <d v="2024-04-05T00:00:00"/>
    <d v="2024-03-13T00:00:00"/>
    <d v="2024-04-05T00:00:00"/>
    <d v="2024-04-08T00:00:00"/>
    <s v="MECH"/>
    <m/>
    <x v="131"/>
    <s v="0040"/>
    <s v="5Y PORTABLE FIRE EXT REPLACEMENT (200083257)"/>
    <s v="EXT FIRE,DP,9KG,B DECK FWD (AB50.05EXP017)"/>
    <s v="REPLACE FIRE EXTINGUISHER (0010)"/>
    <s v="AB50"/>
    <d v="2024-04-05T00:00:00"/>
    <m/>
    <m/>
    <s v="AB01"/>
    <m/>
    <x v="1"/>
    <n v="5"/>
    <s v="10451306"/>
    <s v="EXTINGUISHER,FIRE;2.3KG,AMEREX AB500TAS"/>
    <n v="1"/>
    <n v="1"/>
    <n v="0"/>
    <s v="OK. - PDC."/>
    <n v="0"/>
    <x v="9"/>
    <s v="Stock at Base (SP12)"/>
    <s v="AB01"/>
    <s v="5300003915"/>
    <n v="20"/>
    <n v="21"/>
    <m/>
    <m/>
    <n v="0"/>
    <m/>
    <m/>
    <m/>
    <m/>
    <m/>
    <n v="0"/>
    <n v="0"/>
    <s v="EA"/>
    <m/>
    <m/>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s v="ON TIME"/>
    <m/>
    <s v="On Time"/>
    <d v="1899-12-30T00:00:00"/>
    <s v="SOH"/>
    <s v="00001204554538710451306000200083257"/>
    <e v="#N/A"/>
    <s v="000012045510451306000200083257"/>
    <d v="1899-12-30T00:00:00"/>
    <e v="#N/A"/>
    <n v="0"/>
  </r>
  <r>
    <x v="2"/>
    <x v="1"/>
    <m/>
    <x v="0"/>
    <x v="0"/>
    <d v="2024-01-02T00:00:00"/>
    <d v="2024-04-11T00:00:00"/>
    <m/>
    <d v="2024-04-11T00:00:00"/>
    <d v="2024-04-11T00:00:00"/>
    <s v="MECH"/>
    <m/>
    <x v="132"/>
    <s v="0020"/>
    <s v="1Y F15 FOAM FIRE EXT SPARES (200083367)"/>
    <s v="EXT FIRE,FOAM FIRE EXT SPARES-9LTR (AB50.EXT-FOAM-001)"/>
    <s v="INSPECT &amp; TEST FIRE EXTINGUISHER (0010)"/>
    <s v="AB50"/>
    <m/>
    <m/>
    <m/>
    <s v="AB01"/>
    <m/>
    <x v="1"/>
    <n v="5"/>
    <s v="10451345"/>
    <s v="EXTINGUISHER,FIRE;FOAM,AR-AFFF,45L"/>
    <n v="2"/>
    <n v="0"/>
    <n v="3"/>
    <s v="OK. - OLC."/>
    <n v="0"/>
    <x v="4"/>
    <s v="Stock at Remote (SP13)"/>
    <m/>
    <m/>
    <n v="0"/>
    <n v="0"/>
    <m/>
    <m/>
    <n v="0"/>
    <m/>
    <m/>
    <m/>
    <m/>
    <m/>
    <n v="0"/>
    <n v="0"/>
    <s v="EA"/>
    <m/>
    <m/>
    <m/>
    <m/>
    <s v="N"/>
    <s v="Execution (07)"/>
    <s v="Ready for Execution (Order) (0065)"/>
    <s v="0000120709"/>
    <n v="2"/>
    <s v="4"/>
    <s v="30"/>
    <s v="30"/>
    <m/>
    <m/>
    <n v="0"/>
    <m/>
    <m/>
    <m/>
    <m/>
    <s v="WorkPackLink"/>
    <m/>
    <m/>
    <n v="0"/>
    <n v="0"/>
    <d v="2024-05-04T00:00:00"/>
    <n v="0"/>
    <n v="0"/>
    <m/>
    <m/>
    <n v="0"/>
    <n v="0"/>
    <m/>
    <n v="0"/>
    <m/>
    <m/>
    <m/>
    <n v="0"/>
    <n v="0"/>
    <n v="0.5"/>
    <d v="2024-03-14T00:00:00"/>
    <n v="0"/>
    <n v="0"/>
    <s v="Missing Staging Date"/>
    <m/>
    <s v="On Time"/>
    <d v="1899-12-30T00:00:00"/>
    <s v="Need Purchasing"/>
    <s v="00001207094539310451345000200083367"/>
    <e v="#N/A"/>
    <s v="000012070910451345000200083367"/>
    <s v=""/>
    <s v=""/>
    <n v="1"/>
  </r>
  <r>
    <x v="2"/>
    <x v="1"/>
    <m/>
    <x v="0"/>
    <x v="0"/>
    <d v="2024-01-02T00:00:00"/>
    <d v="2024-04-11T00:00:00"/>
    <m/>
    <d v="2024-04-11T00:00:00"/>
    <d v="2024-04-11T00:00:00"/>
    <s v="MECH"/>
    <m/>
    <x v="132"/>
    <s v="0010"/>
    <s v="1Y F15 FOAM FIRE EXT SPARES (200083367)"/>
    <s v="EXT FIRE,FOAM FIRE EXT SPARES-9LTR (AB50.EXT-FOAM-001)"/>
    <s v="INSPECT &amp; TEST FIRE EXTINGUISHER (0010)"/>
    <s v="AB50"/>
    <m/>
    <m/>
    <m/>
    <s v="AB01"/>
    <m/>
    <x v="1"/>
    <n v="5"/>
    <s v="10478596"/>
    <s v="EXTINGUISHER,FIRE;FOAM,AFFF,9.4L,AMEREX"/>
    <n v="1"/>
    <n v="204"/>
    <n v="18"/>
    <s v="OK. - OLC."/>
    <n v="0"/>
    <x v="4"/>
    <s v="Stock at Remote (SP13)"/>
    <m/>
    <m/>
    <n v="0"/>
    <n v="0"/>
    <m/>
    <m/>
    <n v="0"/>
    <m/>
    <m/>
    <m/>
    <m/>
    <m/>
    <n v="0"/>
    <n v="0"/>
    <s v="EA"/>
    <m/>
    <m/>
    <m/>
    <m/>
    <s v="N"/>
    <s v="Execution (07)"/>
    <s v="Ready for Execution (Order) (0065)"/>
    <s v="0000120709"/>
    <n v="1"/>
    <s v="4"/>
    <s v="30"/>
    <s v="30"/>
    <m/>
    <m/>
    <n v="0"/>
    <m/>
    <m/>
    <m/>
    <m/>
    <s v="WorkPackLink"/>
    <m/>
    <m/>
    <n v="0"/>
    <n v="0"/>
    <d v="2024-05-04T00:00:00"/>
    <n v="0"/>
    <n v="0"/>
    <m/>
    <m/>
    <n v="0"/>
    <n v="0"/>
    <m/>
    <n v="0"/>
    <m/>
    <m/>
    <m/>
    <n v="0"/>
    <n v="0"/>
    <n v="0.5"/>
    <d v="2024-03-14T00:00:00"/>
    <n v="0"/>
    <n v="0"/>
    <s v="Missing Staging Date"/>
    <m/>
    <s v="On Time"/>
    <d v="1899-12-30T00:00:00"/>
    <s v="SOH"/>
    <s v="00001207094539310478596000200083367"/>
    <e v="#N/A"/>
    <s v="000012070910478596000200083367"/>
    <s v=""/>
    <s v=""/>
    <n v="1"/>
  </r>
  <r>
    <x v="4"/>
    <x v="0"/>
    <m/>
    <x v="0"/>
    <x v="0"/>
    <d v="2024-01-02T00:00:00"/>
    <d v="2024-03-28T00:00:00"/>
    <d v="2024-03-13T00:00:00"/>
    <d v="2024-03-28T00:00:00"/>
    <d v="2024-04-04T00:00:00"/>
    <s v="INLEC"/>
    <m/>
    <x v="133"/>
    <s v="0012"/>
    <s v="6M F27 PORTABLE APPLIANCE TEST &amp; TAG (200083405)"/>
    <s v="PKG EQ,PORTABLE EX AND NON-EX ELEC EQUIP (AB50.PORTELEQUIP)"/>
    <s v="INSPECT, TEST &amp; RE-TAG PORTABLE EQUIP (0010)"/>
    <s v="AB50"/>
    <d v="2024-03-28T00:00:00"/>
    <m/>
    <m/>
    <s v="AB01"/>
    <m/>
    <x v="1"/>
    <n v="5"/>
    <s v="10535547"/>
    <s v="TAG,TEST;ORANGE,THERMAL,OPTIMA"/>
    <n v="1"/>
    <n v="2"/>
    <n v="0"/>
    <s v="OK. - PDC."/>
    <n v="0"/>
    <x v="10"/>
    <s v="Stock at Base (SP12)"/>
    <s v="AB01"/>
    <s v="5300003941"/>
    <n v="10"/>
    <n v="21"/>
    <m/>
    <m/>
    <n v="0"/>
    <m/>
    <m/>
    <m/>
    <m/>
    <m/>
    <n v="0"/>
    <n v="0"/>
    <s v="ROL"/>
    <m/>
    <m/>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s v="ON TIME"/>
    <m/>
    <s v="On Time"/>
    <d v="1899-12-30T00:00:00"/>
    <s v="SOH"/>
    <s v="00001206854537910535547000200083405"/>
    <e v="#N/A"/>
    <s v="000012068510535547000200083405"/>
    <d v="1899-12-30T00:00:00"/>
    <e v="#N/A"/>
    <n v="0"/>
  </r>
  <r>
    <x v="4"/>
    <x v="0"/>
    <m/>
    <x v="0"/>
    <x v="0"/>
    <d v="2024-01-02T00:00:00"/>
    <d v="2024-03-28T00:00:00"/>
    <d v="2024-03-13T00:00:00"/>
    <d v="2024-03-28T00:00:00"/>
    <d v="2024-04-04T00:00:00"/>
    <s v="INLEC"/>
    <m/>
    <x v="133"/>
    <s v="0022"/>
    <s v="6M F27 PORTABLE APPLIANCE TEST &amp; TAG (200083405)"/>
    <s v="PKG EQ,PORTABLE EX AND NON-EX ELEC EQUIP (AB50.PORTELEQUIP)"/>
    <s v="INSPECT, TEST &amp; RE-TAG PORTABLE EQUIP (0010)"/>
    <s v="AB50"/>
    <d v="2024-03-28T00:00:00"/>
    <m/>
    <m/>
    <s v="AB01"/>
    <m/>
    <x v="1"/>
    <n v="5"/>
    <s v="10535548"/>
    <s v="TAG,TEST;GRN,THERMAL,OPTIMA"/>
    <n v="1"/>
    <n v="1"/>
    <n v="1"/>
    <s v="OK. - PDC."/>
    <n v="0"/>
    <x v="11"/>
    <s v="Stock at Base (SP12)"/>
    <s v="AB01"/>
    <s v="5300003941"/>
    <n v="20"/>
    <n v="21"/>
    <m/>
    <m/>
    <n v="0"/>
    <m/>
    <m/>
    <m/>
    <m/>
    <m/>
    <n v="0"/>
    <n v="0"/>
    <s v="ROL"/>
    <m/>
    <m/>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s v="ON TIME"/>
    <m/>
    <s v="On Time"/>
    <d v="1899-12-30T00:00:00"/>
    <s v="SOH"/>
    <s v="00001206854537910535548000200083405"/>
    <e v="#N/A"/>
    <s v="000012068510535548000200083405"/>
    <d v="1899-12-30T00:00:00"/>
    <e v="#N/A"/>
    <n v="0"/>
  </r>
  <r>
    <x v="2"/>
    <x v="1"/>
    <m/>
    <x v="0"/>
    <x v="0"/>
    <d v="2024-01-02T00:00:00"/>
    <d v="2024-04-10T00:00:00"/>
    <m/>
    <d v="2024-04-10T00:00:00"/>
    <d v="2024-04-11T00:00:00"/>
    <s v="MECH"/>
    <m/>
    <x v="134"/>
    <s v="0012"/>
    <s v="1Y BA COMPRESSOR INSPECTION &amp; SERVICE (200083535)"/>
    <s v="COMPR,BREATHING AIR (AB50.03K600010)"/>
    <s v="CONDUCT SERVICE OF BA COMPRESSOR (0010)"/>
    <s v="AB50"/>
    <m/>
    <m/>
    <m/>
    <s v="AB01"/>
    <m/>
    <x v="1"/>
    <n v="5"/>
    <s v="10451369"/>
    <s v="SERV KIT;COMP,BAUER A120IIF7ABC1"/>
    <n v="1"/>
    <n v="1"/>
    <n v="2"/>
    <s v="OK. - OLC."/>
    <n v="0"/>
    <x v="4"/>
    <s v="Stock at Remote (SP13)"/>
    <m/>
    <m/>
    <n v="0"/>
    <n v="0"/>
    <m/>
    <m/>
    <n v="0"/>
    <m/>
    <m/>
    <m/>
    <m/>
    <m/>
    <n v="0"/>
    <n v="0"/>
    <s v="KIT"/>
    <m/>
    <m/>
    <m/>
    <m/>
    <s v="N"/>
    <s v="Execution (07)"/>
    <s v="Ready for Execution (Order) (0065)"/>
    <s v="0000121112"/>
    <n v="3"/>
    <s v="4"/>
    <s v="30"/>
    <s v="30"/>
    <m/>
    <m/>
    <n v="0"/>
    <m/>
    <m/>
    <m/>
    <m/>
    <s v="WorkPackLink"/>
    <m/>
    <m/>
    <n v="0"/>
    <n v="0"/>
    <d v="2024-04-30T00:00:00"/>
    <n v="0"/>
    <n v="0"/>
    <m/>
    <m/>
    <n v="0"/>
    <n v="0"/>
    <m/>
    <n v="0"/>
    <m/>
    <m/>
    <m/>
    <n v="0"/>
    <n v="0"/>
    <n v="0.33333333333333331"/>
    <d v="2024-03-13T00:00:00"/>
    <n v="0"/>
    <n v="0"/>
    <s v="Missing Staging Date"/>
    <m/>
    <s v="On Time"/>
    <d v="1899-12-30T00:00:00"/>
    <s v="SOH"/>
    <s v="00001211124539210451369000200083535"/>
    <e v="#N/A"/>
    <s v="000012111210451369000200083535"/>
    <s v=""/>
    <s v=""/>
    <n v="1"/>
  </r>
  <r>
    <x v="2"/>
    <x v="1"/>
    <m/>
    <x v="0"/>
    <x v="0"/>
    <d v="2024-01-02T00:00:00"/>
    <d v="2024-04-10T00:00:00"/>
    <m/>
    <d v="2024-04-10T00:00:00"/>
    <d v="2024-04-11T00:00:00"/>
    <s v="MECH"/>
    <m/>
    <x v="134"/>
    <s v="0022"/>
    <s v="1Y BA COMPRESSOR INSPECTION &amp; SERVICE (200083535)"/>
    <s v="COMPR,BREATHING AIR (AB50.03K600010)"/>
    <s v="CONDUCT SERVICE OF BA COMPRESSOR (0010)"/>
    <s v="AB50"/>
    <m/>
    <m/>
    <m/>
    <s v="AB01"/>
    <m/>
    <x v="1"/>
    <n v="5"/>
    <s v="10451370"/>
    <s v="ELEMENT,FLT;AIR,BAUER N70"/>
    <n v="2"/>
    <n v="2"/>
    <n v="4"/>
    <s v="OK. - OLC."/>
    <n v="0"/>
    <x v="4"/>
    <s v="Stock at Remote (SP13)"/>
    <m/>
    <m/>
    <n v="0"/>
    <n v="0"/>
    <m/>
    <m/>
    <n v="0"/>
    <m/>
    <m/>
    <m/>
    <m/>
    <m/>
    <n v="0"/>
    <n v="0"/>
    <s v="EA"/>
    <m/>
    <m/>
    <m/>
    <m/>
    <s v="N"/>
    <s v="Execution (07)"/>
    <s v="Ready for Execution (Order) (0065)"/>
    <s v="0000121112"/>
    <n v="2"/>
    <s v="4"/>
    <s v="30"/>
    <s v="30"/>
    <m/>
    <m/>
    <n v="0"/>
    <m/>
    <m/>
    <m/>
    <m/>
    <s v="WorkPackLink"/>
    <m/>
    <m/>
    <n v="0"/>
    <n v="0"/>
    <d v="2024-04-30T00:00:00"/>
    <n v="0"/>
    <n v="0"/>
    <m/>
    <m/>
    <n v="0"/>
    <n v="0"/>
    <m/>
    <n v="0"/>
    <m/>
    <m/>
    <m/>
    <n v="0"/>
    <n v="0"/>
    <n v="0.33333333333333331"/>
    <d v="2024-03-13T00:00:00"/>
    <n v="0"/>
    <n v="0"/>
    <s v="Missing Staging Date"/>
    <m/>
    <s v="On Time"/>
    <d v="1899-12-30T00:00:00"/>
    <s v="SOH"/>
    <s v="00001211124539210451370000200083535"/>
    <e v="#N/A"/>
    <s v="000012111210451370000200083535"/>
    <s v=""/>
    <s v=""/>
    <n v="1"/>
  </r>
  <r>
    <x v="3"/>
    <x v="1"/>
    <m/>
    <x v="0"/>
    <x v="0"/>
    <d v="2024-01-02T00:00:00"/>
    <d v="2024-04-28T00:00:00"/>
    <m/>
    <d v="2024-04-28T00:00:00"/>
    <d v="2024-04-28T00:00:00"/>
    <s v="MECH"/>
    <m/>
    <x v="135"/>
    <s v="0010"/>
    <s v="3M INSTRUMENT AIR COMPRESSOR INSP (200084010)"/>
    <s v="COMPR,A470001,AIR COMPRESSOR 1 (AB50.03K470001)"/>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6"/>
    <n v="1"/>
    <s v="4"/>
    <s v="30"/>
    <s v="30"/>
    <m/>
    <m/>
    <n v="0"/>
    <m/>
    <m/>
    <m/>
    <m/>
    <s v="WorkPackLink"/>
    <m/>
    <m/>
    <n v="0"/>
    <n v="0"/>
    <d v="2024-05-12T00:00:00"/>
    <n v="0"/>
    <n v="0"/>
    <m/>
    <m/>
    <n v="0"/>
    <n v="0"/>
    <m/>
    <n v="0"/>
    <m/>
    <m/>
    <m/>
    <n v="0"/>
    <n v="0"/>
    <n v="1"/>
    <d v="2024-03-31T00:00:00"/>
    <n v="0"/>
    <n v="0"/>
    <s v="Missing Staging Date"/>
    <m/>
    <s v="On Time"/>
    <d v="1899-12-30T00:00:00"/>
    <s v="SOH"/>
    <s v="00001221064541010504876000200084010"/>
    <e v="#N/A"/>
    <s v="000012210610504876000200084010"/>
    <s v=""/>
    <s v=""/>
    <n v="1"/>
  </r>
  <r>
    <x v="3"/>
    <x v="1"/>
    <m/>
    <x v="0"/>
    <x v="0"/>
    <d v="2024-01-02T00:00:00"/>
    <d v="2024-04-27T00:00:00"/>
    <m/>
    <d v="2024-04-27T00:00:00"/>
    <d v="2024-04-27T00:00:00"/>
    <s v="MECH"/>
    <m/>
    <x v="136"/>
    <s v="0010"/>
    <s v="3M INSTRUMENT AIR COMPRESSOR INSP (200084011)"/>
    <s v="COMPR,A470002,AIR COMPRESSOR 2 (AB50.03K470002)"/>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9"/>
    <n v="1"/>
    <s v="4"/>
    <s v="30"/>
    <s v="30"/>
    <m/>
    <m/>
    <n v="0"/>
    <m/>
    <m/>
    <m/>
    <m/>
    <s v="WorkPackLink"/>
    <m/>
    <m/>
    <n v="0"/>
    <n v="0"/>
    <d v="2024-05-12T00:00:00"/>
    <n v="0"/>
    <n v="0"/>
    <m/>
    <m/>
    <n v="0"/>
    <n v="0"/>
    <m/>
    <n v="0"/>
    <m/>
    <m/>
    <m/>
    <n v="0"/>
    <n v="0"/>
    <n v="1"/>
    <d v="2024-03-30T00:00:00"/>
    <n v="0"/>
    <n v="0"/>
    <s v="Missing Staging Date"/>
    <m/>
    <s v="On Time"/>
    <d v="1899-12-30T00:00:00"/>
    <s v="SOH"/>
    <s v="00001221094540910504876000200084011"/>
    <e v="#N/A"/>
    <s v="000012210910504876000200084011"/>
    <s v=""/>
    <s v=""/>
    <n v="1"/>
  </r>
  <r>
    <x v="3"/>
    <x v="1"/>
    <m/>
    <x v="0"/>
    <x v="0"/>
    <d v="2024-01-02T00:00:00"/>
    <d v="2024-04-26T00:00:00"/>
    <m/>
    <d v="2024-04-26T00:00:00"/>
    <d v="2024-04-26T00:00:00"/>
    <s v="MECH"/>
    <m/>
    <x v="137"/>
    <s v="0010"/>
    <s v="3M INSTRUMENT AIR COMPRESSOR INSP (200084012)"/>
    <s v="COMPR,K470003,AIR COMPRESSOR 3 (AB50.03K470003)"/>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12"/>
    <n v="1"/>
    <s v="4"/>
    <s v="30"/>
    <s v="30"/>
    <m/>
    <m/>
    <n v="0"/>
    <m/>
    <m/>
    <m/>
    <m/>
    <s v="WorkPackLink"/>
    <m/>
    <m/>
    <n v="0"/>
    <n v="0"/>
    <d v="2024-05-12T00:00:00"/>
    <n v="0"/>
    <n v="0"/>
    <m/>
    <m/>
    <n v="0"/>
    <n v="0"/>
    <m/>
    <n v="0"/>
    <m/>
    <m/>
    <m/>
    <n v="0"/>
    <n v="0"/>
    <n v="1"/>
    <d v="2024-03-29T00:00:00"/>
    <n v="0"/>
    <n v="0"/>
    <s v="Missing Staging Date"/>
    <m/>
    <s v="On Time"/>
    <d v="1899-12-30T00:00:00"/>
    <s v="SOH"/>
    <s v="00001221124540810504876000200084012"/>
    <e v="#N/A"/>
    <s v="000012211210504876000200084012"/>
    <s v=""/>
    <s v=""/>
    <n v="1"/>
  </r>
  <r>
    <x v="4"/>
    <x v="1"/>
    <m/>
    <x v="0"/>
    <x v="0"/>
    <d v="2024-01-02T00:00:00"/>
    <d v="2024-04-05T00:00:00"/>
    <m/>
    <d v="2024-04-05T00:00:00"/>
    <d v="2024-04-05T00:00:00"/>
    <s v="MECH"/>
    <m/>
    <x v="138"/>
    <s v="0010"/>
    <s v="3M MAINT OF START/EMER AIR COMPRESSOR (200084013)"/>
    <s v="COMPR,A470004,STARTING AIR NO 4 (AB50.03K470004)"/>
    <s v="CONDUCT 3M MAINT ON START/EMER COMP (0010)"/>
    <s v="AB50"/>
    <m/>
    <m/>
    <m/>
    <s v="AB01"/>
    <m/>
    <x v="1"/>
    <n v="5"/>
    <s v="10444408"/>
    <s v="FILTER,OIL;SPERRE 3722"/>
    <n v="2"/>
    <n v="4"/>
    <n v="5"/>
    <s v="OK. - OLC."/>
    <n v="0"/>
    <x v="4"/>
    <s v="Stock at Remote (SP13)"/>
    <m/>
    <m/>
    <n v="0"/>
    <n v="0"/>
    <m/>
    <m/>
    <n v="0"/>
    <m/>
    <m/>
    <m/>
    <m/>
    <m/>
    <n v="0"/>
    <n v="0"/>
    <s v="EA"/>
    <m/>
    <m/>
    <m/>
    <m/>
    <s v="N"/>
    <s v="Execution (07)"/>
    <s v="Ready for Execution (Order) (0065)"/>
    <s v="0000122114"/>
    <n v="1"/>
    <s v="4"/>
    <s v="30"/>
    <s v="30"/>
    <m/>
    <m/>
    <n v="0"/>
    <m/>
    <m/>
    <m/>
    <m/>
    <s v="WorkPackLink"/>
    <m/>
    <m/>
    <n v="0"/>
    <n v="0"/>
    <d v="2024-05-12T00:00:00"/>
    <n v="0"/>
    <n v="0"/>
    <m/>
    <m/>
    <n v="0"/>
    <n v="0"/>
    <m/>
    <n v="0"/>
    <m/>
    <m/>
    <m/>
    <n v="0"/>
    <n v="0"/>
    <n v="0.5"/>
    <d v="2024-03-08T00:00:00"/>
    <n v="0"/>
    <n v="0"/>
    <s v="Missing Staging Date"/>
    <m/>
    <s v="On Time"/>
    <d v="1899-12-30T00:00:00"/>
    <s v="SOH"/>
    <s v="00001221144538710444408000200084013"/>
    <e v="#N/A"/>
    <s v="000012211410444408000200084013"/>
    <s v=""/>
    <s v=""/>
    <n v="1"/>
  </r>
  <r>
    <x v="4"/>
    <x v="1"/>
    <m/>
    <x v="0"/>
    <x v="0"/>
    <d v="2024-01-02T00:00:00"/>
    <d v="2024-04-05T00:00:00"/>
    <m/>
    <d v="2024-04-05T00:00:00"/>
    <d v="2024-04-05T00:00:00"/>
    <s v="MECH"/>
    <m/>
    <x v="138"/>
    <s v="0020"/>
    <s v="3M MAINT OF START/EMER AIR COMPRESSOR (200084013)"/>
    <s v="COMPR,A470004,STARTING AIR NO 4 (AB50.03K470004)"/>
    <s v="CONDUCT 3M MAINT ON START/EMER COMP (0010)"/>
    <s v="AB50"/>
    <m/>
    <m/>
    <m/>
    <s v="AB01"/>
    <m/>
    <x v="1"/>
    <n v="5"/>
    <s v="10479633"/>
    <s v="OIL,AIR COMP;SHELL 001D7788"/>
    <n v="3"/>
    <n v="7"/>
    <n v="0"/>
    <s v="OK. - PDC."/>
    <n v="0"/>
    <x v="4"/>
    <s v="Stock at Remote (SP13)"/>
    <m/>
    <m/>
    <n v="0"/>
    <n v="0"/>
    <m/>
    <m/>
    <n v="0"/>
    <m/>
    <m/>
    <m/>
    <m/>
    <m/>
    <n v="0"/>
    <n v="0"/>
    <s v="PAI"/>
    <m/>
    <m/>
    <m/>
    <m/>
    <s v="N"/>
    <s v="Execution (07)"/>
    <s v="Ready for Execution (Order) (0065)"/>
    <s v="0000122114"/>
    <n v="2"/>
    <s v="4"/>
    <s v="30"/>
    <s v="30"/>
    <m/>
    <m/>
    <n v="0"/>
    <m/>
    <m/>
    <m/>
    <m/>
    <s v="WorkPackLink"/>
    <m/>
    <m/>
    <n v="0"/>
    <n v="0"/>
    <d v="2024-05-12T00:00:00"/>
    <n v="0"/>
    <n v="0"/>
    <m/>
    <m/>
    <n v="0"/>
    <n v="0"/>
    <m/>
    <n v="0"/>
    <m/>
    <m/>
    <m/>
    <n v="0"/>
    <n v="0"/>
    <n v="0.5"/>
    <d v="2024-03-08T00:00:00"/>
    <n v="0"/>
    <n v="0"/>
    <s v="Missing Staging Date"/>
    <m/>
    <s v="On Time"/>
    <d v="1899-12-30T00:00:00"/>
    <s v="SOH"/>
    <s v="00001221144538710479633000200084013"/>
    <e v="#N/A"/>
    <s v="000012211410479633000200084013"/>
    <s v=""/>
    <s v=""/>
    <n v="1"/>
  </r>
  <r>
    <x v="2"/>
    <x v="1"/>
    <m/>
    <x v="0"/>
    <x v="0"/>
    <d v="2024-01-02T00:00:00"/>
    <d v="2024-04-04T00:00:00"/>
    <m/>
    <d v="2024-04-04T00:00:00"/>
    <d v="2024-04-04T00:00:00"/>
    <s v="INLEC"/>
    <m/>
    <x v="139"/>
    <s v="0010"/>
    <s v="1Y RADAR MAGNETRON REPLACEMENT (200084031)"/>
    <s v="ANTENNA,S BAND ANTENNA (AB50.03CARD612806)"/>
    <s v="REMOVE &amp; REPLACE RADAR MAGNETRON (0010)"/>
    <s v="AB50"/>
    <m/>
    <m/>
    <m/>
    <s v="AB01"/>
    <m/>
    <x v="1"/>
    <n v="5"/>
    <s v="10249942"/>
    <s v="MAGNETRON,X-BAND;EEV MG5424"/>
    <n v="3"/>
    <n v="0"/>
    <n v="5"/>
    <s v="OK. - OLC."/>
    <n v="0"/>
    <x v="4"/>
    <s v="Stock at Remote (SP13)"/>
    <m/>
    <m/>
    <n v="0"/>
    <n v="0"/>
    <m/>
    <m/>
    <n v="0"/>
    <m/>
    <m/>
    <m/>
    <m/>
    <m/>
    <n v="0"/>
    <n v="0"/>
    <s v="EA"/>
    <m/>
    <m/>
    <m/>
    <m/>
    <s v="N"/>
    <s v="Execution (07)"/>
    <s v="Ready for Execution (Order) (0065)"/>
    <s v="0000122040"/>
    <n v="1"/>
    <s v="4"/>
    <s v="30"/>
    <s v="30"/>
    <m/>
    <m/>
    <n v="0"/>
    <m/>
    <m/>
    <m/>
    <m/>
    <s v="WorkPackLink"/>
    <m/>
    <m/>
    <n v="0"/>
    <n v="0"/>
    <d v="2024-04-30T00:00:00"/>
    <n v="0"/>
    <n v="0"/>
    <m/>
    <m/>
    <n v="0"/>
    <n v="0"/>
    <m/>
    <n v="0"/>
    <m/>
    <m/>
    <m/>
    <n v="0"/>
    <n v="0"/>
    <n v="0.16666666666666666"/>
    <d v="2024-03-07T00:00:00"/>
    <n v="0"/>
    <n v="0"/>
    <s v="Missing Staging Date"/>
    <m/>
    <s v="On Time"/>
    <d v="1899-12-30T00:00:00"/>
    <s v="Need Purchasing"/>
    <s v="00001220404538610249942000200084031"/>
    <e v="#N/A"/>
    <s v="000012204010249942000200084031"/>
    <s v=""/>
    <s v=""/>
    <n v="1"/>
  </r>
  <r>
    <x v="2"/>
    <x v="0"/>
    <m/>
    <x v="0"/>
    <x v="0"/>
    <d v="2024-01-02T00:00:00"/>
    <d v="2024-04-04T00:00:00"/>
    <d v="2024-04-03T00:00:00"/>
    <d v="2024-04-04T00:00:00"/>
    <d v="2024-04-04T00:00:00"/>
    <s v="INLEC"/>
    <m/>
    <x v="139"/>
    <s v="0042"/>
    <s v="1Y RADAR MAGNETRON REPLACEMENT (200084031)"/>
    <s v="ANTENNA,S BAND ANTENNA (AB50.03CARD612806)"/>
    <s v="REMOVE &amp; REPLACE RADAR MAGNETRON (0010)"/>
    <s v="AB50"/>
    <d v="2024-04-18T00:00:00"/>
    <m/>
    <m/>
    <s v="AB01"/>
    <m/>
    <x v="1"/>
    <n v="5"/>
    <s v="10471895"/>
    <s v="PCB ASY,MARKER,NORTHROP T65801805"/>
    <n v="1"/>
    <n v="0"/>
    <n v="1"/>
    <s v="OK."/>
    <n v="0"/>
    <x v="11"/>
    <s v="Stock at Base (SP12)"/>
    <s v="AB01"/>
    <s v="5300004084"/>
    <n v="30"/>
    <n v="21"/>
    <m/>
    <m/>
    <n v="0"/>
    <m/>
    <m/>
    <m/>
    <m/>
    <m/>
    <n v="0"/>
    <n v="0"/>
    <s v="EA"/>
    <m/>
    <m/>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s v="ON TIME"/>
    <m/>
    <s v="On Time"/>
    <d v="1899-12-30T00:00:00"/>
    <s v="Need Purchasing"/>
    <s v="00001220404538610471895000200084031"/>
    <e v="#N/A"/>
    <s v="000012204010471895000200084031"/>
    <d v="1899-12-30T00:00:00"/>
    <e v="#N/A"/>
    <n v="0"/>
  </r>
  <r>
    <x v="2"/>
    <x v="0"/>
    <m/>
    <x v="0"/>
    <x v="0"/>
    <d v="2024-01-02T00:00:00"/>
    <d v="2024-04-04T00:00:00"/>
    <d v="2024-04-03T00:00:00"/>
    <d v="2024-04-04T00:00:00"/>
    <d v="2024-04-04T00:00:00"/>
    <s v="INLEC"/>
    <m/>
    <x v="139"/>
    <s v="0062"/>
    <s v="1Y RADAR MAGNETRON REPLACEMENT (200084031)"/>
    <s v="ANTENNA,S BAND ANTENNA (AB50.03CARD612806)"/>
    <s v="REMOVE &amp; REPLACE RADAR MAGNETRON (0010)"/>
    <s v="AB50"/>
    <d v="2024-04-18T00:00:00"/>
    <m/>
    <m/>
    <s v="AB01"/>
    <m/>
    <x v="1"/>
    <n v="5"/>
    <s v="10471894"/>
    <s v="PCB ASY,POWER SUPPLY,NORTHROP T65801809"/>
    <n v="1"/>
    <n v="0"/>
    <n v="1"/>
    <s v="OK."/>
    <n v="0"/>
    <x v="11"/>
    <s v="Stock at Base (SP12)"/>
    <s v="AB01"/>
    <s v="5300004084"/>
    <n v="20"/>
    <n v="21"/>
    <m/>
    <m/>
    <n v="0"/>
    <m/>
    <m/>
    <m/>
    <m/>
    <m/>
    <n v="0"/>
    <n v="0"/>
    <s v="EA"/>
    <m/>
    <m/>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s v="ON TIME"/>
    <m/>
    <s v="On Time"/>
    <d v="1899-12-30T00:00:00"/>
    <s v="Need Purchasing"/>
    <s v="00001220404538610471894000200084031"/>
    <e v="#N/A"/>
    <s v="000012204010471894000200084031"/>
    <d v="1899-12-30T00:00:00"/>
    <e v="#N/A"/>
    <n v="0"/>
  </r>
  <r>
    <x v="2"/>
    <x v="0"/>
    <m/>
    <x v="0"/>
    <x v="0"/>
    <d v="2024-01-02T00:00:00"/>
    <d v="2024-04-04T00:00:00"/>
    <d v="2024-04-03T00:00:00"/>
    <d v="2024-04-04T00:00:00"/>
    <d v="2024-04-04T00:00:00"/>
    <s v="INLEC"/>
    <m/>
    <x v="139"/>
    <s v="0052"/>
    <s v="1Y RADAR MAGNETRON REPLACEMENT (200084031)"/>
    <s v="ANTENNA,S BAND ANTENNA (AB50.03CARD612806)"/>
    <s v="REMOVE &amp; REPLACE RADAR MAGNETRON (0010)"/>
    <s v="AB50"/>
    <d v="2024-04-18T00:00:00"/>
    <m/>
    <m/>
    <s v="AB01"/>
    <m/>
    <x v="1"/>
    <n v="5"/>
    <s v="10471890"/>
    <s v="PCB ASY,TRIGGER,NORTHROP T65801801"/>
    <n v="1"/>
    <n v="0"/>
    <n v="1"/>
    <s v="OK."/>
    <n v="0"/>
    <x v="11"/>
    <s v="Stock at Base (SP12)"/>
    <s v="AB01"/>
    <s v="5300004084"/>
    <n v="10"/>
    <n v="21"/>
    <m/>
    <m/>
    <n v="0"/>
    <m/>
    <m/>
    <m/>
    <m/>
    <m/>
    <n v="0"/>
    <n v="0"/>
    <s v="EA"/>
    <m/>
    <m/>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s v="ON TIME"/>
    <m/>
    <s v="On Time"/>
    <d v="1899-12-30T00:00:00"/>
    <s v="Need Purchasing"/>
    <s v="00001220404538610471890000200084031"/>
    <e v="#N/A"/>
    <s v="000012204010471890000200084031"/>
    <d v="1899-12-30T00:00:00"/>
    <e v="#N/A"/>
    <n v="0"/>
  </r>
  <r>
    <x v="2"/>
    <x v="0"/>
    <m/>
    <x v="0"/>
    <x v="0"/>
    <d v="2024-01-02T00:00:00"/>
    <d v="2024-03-28T00:00:00"/>
    <d v="2024-02-20T00:00:00"/>
    <d v="2024-03-28T00:00:00"/>
    <d v="2024-03-28T00:00:00"/>
    <s v="MECH"/>
    <m/>
    <x v="140"/>
    <s v="0010"/>
    <s v="2Y F21 BIOC INJ HP SEP NRV TEST/REPL (200085162)"/>
    <s v="VALVE,CHECK BIOCIDE INJ TO HP SEP (AB50.04MV020049)"/>
    <s v="CHANGE OUT VALVE (0020)"/>
    <s v="AB50"/>
    <d v="2024-03-28T00:00:00"/>
    <m/>
    <m/>
    <s v="AB01"/>
    <m/>
    <x v="1"/>
    <n v="5"/>
    <s v="10574508"/>
    <s v="VALVE,CHK;LIFT,DN20,316SS"/>
    <n v="1"/>
    <n v="2"/>
    <n v="1"/>
    <s v="25.03.24: Check Valve for this job is not on Okha. Still in PDC Stock."/>
    <n v="0"/>
    <x v="9"/>
    <s v="Stock at Base (SP12)"/>
    <s v="AB01"/>
    <s v="5300003501"/>
    <n v="10"/>
    <n v="21"/>
    <m/>
    <m/>
    <n v="0"/>
    <m/>
    <m/>
    <m/>
    <m/>
    <m/>
    <n v="0"/>
    <n v="0"/>
    <s v="EA"/>
    <m/>
    <m/>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s v="ON TIME"/>
    <m/>
    <s v="On Time"/>
    <d v="1899-12-30T00:00:00"/>
    <s v="SOH"/>
    <s v="00001234124537910574508000200085162"/>
    <e v="#N/A"/>
    <s v="000012341210574508000200085162"/>
    <d v="1899-12-30T00:00:00"/>
    <e v="#N/A"/>
    <n v="0"/>
  </r>
  <r>
    <x v="2"/>
    <x v="0"/>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6"/>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s v="ON TIME"/>
    <m/>
    <s v="On Time"/>
    <d v="1899-12-30T00:00:00"/>
    <s v="SOH"/>
    <s v="00001234134535810574508000200085163"/>
    <s v="00001234134535810574508000200085163"/>
    <s v="000012341310574508000200085163"/>
    <d v="1899-12-30T00:00:00"/>
    <e v="#N/A"/>
    <n v="0"/>
  </r>
  <r>
    <x v="2"/>
    <x v="12"/>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13"/>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s v="ON TIME"/>
    <m/>
    <s v="On Time"/>
    <d v="1899-12-30T00:00:00"/>
    <s v="SOH"/>
    <s v="00001234134535810574508000200085163"/>
    <s v="00001234134535810574508000200085163"/>
    <s v="000012341310574508000200085163"/>
    <d v="1899-12-30T00:00:00"/>
    <e v="#N/A"/>
    <n v="0"/>
  </r>
  <r>
    <x v="2"/>
    <x v="1"/>
    <m/>
    <x v="0"/>
    <x v="0"/>
    <d v="2024-01-02T00:00:00"/>
    <d v="2024-04-09T00:00:00"/>
    <m/>
    <d v="2024-04-09T00:00:00"/>
    <d v="2024-04-09T00:00:00"/>
    <s v="MECH"/>
    <m/>
    <x v="142"/>
    <s v="0012"/>
    <s v="5Y F15 LAYFLAT HOSE REPL CARG DECK (200086029)"/>
    <s v="HOSE,WTR,UPPER DECK (AB50.03FHR060)"/>
    <s v="LAYFLAT HOSE RECIRTIFICATION (0010)"/>
    <s v="AB50"/>
    <m/>
    <m/>
    <m/>
    <s v="AB01"/>
    <m/>
    <x v="1"/>
    <n v="5"/>
    <s v="10288499"/>
    <s v="HOSE ASY;WTR/FOAM,RED,38MMX18M LG"/>
    <n v="32"/>
    <n v="32"/>
    <n v="1"/>
    <s v="OK. - OLC."/>
    <n v="0"/>
    <x v="4"/>
    <s v="Stock at Remote (SP13)"/>
    <m/>
    <m/>
    <n v="0"/>
    <n v="0"/>
    <m/>
    <m/>
    <n v="0"/>
    <m/>
    <m/>
    <m/>
    <m/>
    <m/>
    <n v="0"/>
    <n v="0"/>
    <s v="EA"/>
    <m/>
    <m/>
    <m/>
    <m/>
    <s v="N"/>
    <s v="Execution (07)"/>
    <s v="Ready for Execution (Order) (0065)"/>
    <s v="0000124287"/>
    <n v="1"/>
    <s v="4"/>
    <s v="30"/>
    <s v="30"/>
    <m/>
    <m/>
    <n v="0"/>
    <m/>
    <m/>
    <m/>
    <m/>
    <s v="WorkPackLink"/>
    <m/>
    <m/>
    <n v="0"/>
    <n v="0"/>
    <d v="2024-05-27T00:00:00"/>
    <n v="0"/>
    <n v="0"/>
    <m/>
    <m/>
    <n v="0"/>
    <n v="0"/>
    <m/>
    <n v="0"/>
    <m/>
    <m/>
    <m/>
    <n v="0"/>
    <n v="0"/>
    <n v="1"/>
    <d v="2024-03-12T00:00:00"/>
    <n v="0"/>
    <n v="0"/>
    <s v="Missing Staging Date"/>
    <m/>
    <s v="On Time"/>
    <d v="1899-12-30T00:00:00"/>
    <s v="SOH"/>
    <s v="00001242874539110288499000200086029"/>
    <e v="#N/A"/>
    <s v="000012428710288499000200086029"/>
    <s v=""/>
    <s v=""/>
    <n v="1"/>
  </r>
  <r>
    <x v="5"/>
    <x v="1"/>
    <m/>
    <x v="0"/>
    <x v="0"/>
    <d v="2024-01-02T00:00:00"/>
    <d v="2024-05-09T00:00:00"/>
    <m/>
    <d v="2024-05-09T00:00:00"/>
    <d v="2024-05-09T00:00:00"/>
    <s v="MECH"/>
    <m/>
    <x v="143"/>
    <s v="0030"/>
    <s v="5Y FW AUTO VENT VALVE INSPECTION (200086992)"/>
    <s v="VALVE,AUTO VENT TO DECK SCUPPERING (AB50.03SP452654)"/>
    <s v="FW AUTO VENT VALVE INSPECTION 03SP452654 (0010)"/>
    <s v="AB50"/>
    <m/>
    <m/>
    <m/>
    <s v="AB01"/>
    <m/>
    <x v="3"/>
    <n v="99"/>
    <s v="10561611"/>
    <s v="MAINT KIT;AIR ELIMINATOR,S.SARCO 0170380"/>
    <n v="2"/>
    <n v="0"/>
    <n v="2"/>
    <s v="27.03.24: OK - Onboard Okha inside Store Bin: 10-14-02-02A"/>
    <n v="0"/>
    <x v="4"/>
    <s v="Stock at Remote (SP13)"/>
    <m/>
    <m/>
    <n v="0"/>
    <n v="0"/>
    <m/>
    <m/>
    <n v="0"/>
    <m/>
    <m/>
    <m/>
    <m/>
    <m/>
    <n v="0"/>
    <n v="0"/>
    <s v="EA"/>
    <m/>
    <m/>
    <m/>
    <m/>
    <s v="N"/>
    <s v="Execution (07)"/>
    <s v="Ready for Execution (Order) (0065)"/>
    <s v="0000125250"/>
    <n v="3"/>
    <s v="4"/>
    <s v="30"/>
    <s v="30"/>
    <m/>
    <m/>
    <n v="0"/>
    <m/>
    <m/>
    <m/>
    <m/>
    <s v="00000106000000000044"/>
    <m/>
    <m/>
    <n v="0"/>
    <n v="0"/>
    <d v="2024-02-22T00:00:00"/>
    <n v="0"/>
    <n v="0"/>
    <m/>
    <m/>
    <n v="0"/>
    <n v="0"/>
    <m/>
    <n v="0"/>
    <m/>
    <m/>
    <m/>
    <n v="0"/>
    <n v="0"/>
    <n v="0.5"/>
    <d v="2024-04-11T00:00:00"/>
    <n v="0"/>
    <n v="0"/>
    <s v="Missing Staging Date"/>
    <m/>
    <s v="On Time"/>
    <d v="1899-12-30T00:00:00"/>
    <s v="Need Purchasing"/>
    <s v="00001252504542110561611000200086992"/>
    <e v="#N/A"/>
    <s v="000012525010561611000200086992"/>
    <s v=""/>
    <s v=""/>
    <n v="1"/>
  </r>
  <r>
    <x v="5"/>
    <x v="0"/>
    <m/>
    <x v="0"/>
    <x v="0"/>
    <d v="2024-01-02T00:00:00"/>
    <d v="2024-05-09T00:00:00"/>
    <d v="2024-02-20T00:00:00"/>
    <d v="2024-05-09T00:00:00"/>
    <d v="2024-05-09T00:00:00"/>
    <s v="MECH"/>
    <m/>
    <x v="143"/>
    <s v="0010"/>
    <s v="5Y FW AUTO VENT VALVE INSPECTION (200086992)"/>
    <s v="VALVE,AUTO VENT TO DECK SCUPPERING (AB50.03SP452654)"/>
    <s v="FW AUTO VENT VALVE INSPECTION 03SP452654 (0010)"/>
    <s v="AB50"/>
    <d v="2024-05-09T00:00:00"/>
    <m/>
    <m/>
    <s v="AB01"/>
    <m/>
    <x v="3"/>
    <n v="99"/>
    <s v="10206294"/>
    <s v="GASKET,CNAF,50MM,CL150,1.5MM,FF,C4430"/>
    <n v="4"/>
    <n v="0"/>
    <n v="4"/>
    <s v="OK. - OLC."/>
    <n v="0"/>
    <x v="11"/>
    <s v="Stock at Base (SP12)"/>
    <s v="AB01"/>
    <s v="5300003698"/>
    <n v="10"/>
    <n v="21"/>
    <m/>
    <m/>
    <n v="0"/>
    <m/>
    <m/>
    <m/>
    <m/>
    <m/>
    <n v="0"/>
    <n v="0"/>
    <s v="EA"/>
    <m/>
    <m/>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s v="ON TIME"/>
    <m/>
    <s v="On Time"/>
    <d v="1899-12-30T00:00:00"/>
    <s v="Need Purchasing"/>
    <s v="00001252504542110206294000200086992"/>
    <e v="#N/A"/>
    <s v="000012525010206294000200086992"/>
    <d v="1899-12-30T00:00:00"/>
    <e v="#N/A"/>
    <n v="0"/>
  </r>
  <r>
    <x v="1"/>
    <x v="1"/>
    <m/>
    <x v="0"/>
    <x v="0"/>
    <d v="2024-01-02T00:00:00"/>
    <d v="2024-04-24T00:00:00"/>
    <m/>
    <d v="2024-04-24T00:00:00"/>
    <d v="2024-04-25T00:00:00"/>
    <s v="MECH"/>
    <m/>
    <x v="144"/>
    <s v="0032"/>
    <s v="1Y INSP &amp; MAINT OF GAS COMPRESSSOR 2 (200089100)"/>
    <s v="COMPR,A042210,GAS COMPRESSOR (AB50.05K042210)"/>
    <s v="CHANGE OUT SEAL GAS FILTER (0030)"/>
    <s v="AB50"/>
    <m/>
    <m/>
    <m/>
    <s v="AB01"/>
    <m/>
    <x v="1"/>
    <n v="10"/>
    <s v="10537213"/>
    <s v="ELEMENT,FLT;INDUFIL 87488642"/>
    <n v="1"/>
    <n v="1"/>
    <n v="5"/>
    <s v="OK. - OLC."/>
    <n v="0"/>
    <x v="4"/>
    <s v="Stock at Remote (SP13)"/>
    <m/>
    <m/>
    <n v="0"/>
    <n v="0"/>
    <m/>
    <m/>
    <n v="0"/>
    <m/>
    <m/>
    <m/>
    <m/>
    <m/>
    <n v="0"/>
    <n v="0"/>
    <s v="EA"/>
    <m/>
    <m/>
    <m/>
    <m/>
    <s v="N"/>
    <s v="Preparation (05)"/>
    <s v="In Preparation (Order) (0055)"/>
    <s v="0000127318"/>
    <n v="4"/>
    <s v="4"/>
    <s v="30"/>
    <s v="30"/>
    <m/>
    <m/>
    <n v="0"/>
    <m/>
    <m/>
    <m/>
    <m/>
    <s v="WorkPackLink"/>
    <m/>
    <m/>
    <n v="0"/>
    <n v="0"/>
    <d v="2023-08-11T00:00:00"/>
    <n v="0"/>
    <n v="0"/>
    <m/>
    <m/>
    <n v="0"/>
    <n v="0"/>
    <m/>
    <n v="0"/>
    <m/>
    <m/>
    <m/>
    <n v="0"/>
    <n v="0"/>
    <n v="0.25"/>
    <d v="2024-03-27T00:00:00"/>
    <n v="0"/>
    <n v="0"/>
    <s v="Missing Staging Date"/>
    <m/>
    <s v="On Time"/>
    <d v="1899-12-30T00:00:00"/>
    <s v="SOH"/>
    <s v="00001273184540610537213000200089100"/>
    <e v="#N/A"/>
    <s v="000012731810537213000200089100"/>
    <s v=""/>
    <s v=""/>
    <n v="1"/>
  </r>
  <r>
    <x v="1"/>
    <x v="1"/>
    <m/>
    <x v="0"/>
    <x v="0"/>
    <d v="2024-01-02T00:00:00"/>
    <d v="2024-04-24T00:00:00"/>
    <m/>
    <d v="2024-04-24T00:00:00"/>
    <d v="2024-04-25T00:00:00"/>
    <s v="MECH"/>
    <m/>
    <x v="144"/>
    <s v="0040"/>
    <s v="1Y INSP &amp; MAINT OF GAS COMPRESSSOR 2 (200089100)"/>
    <s v="COMPR,A042210,GAS COMPRESSOR (AB50.05K042210)"/>
    <s v="CHANGE OUT SEAL GAS FILTER (0030)"/>
    <s v="AB50"/>
    <m/>
    <m/>
    <m/>
    <s v="AB01"/>
    <m/>
    <x v="1"/>
    <n v="10"/>
    <s v="10572710"/>
    <s v="O-RING;249.3X5.7,FLUOROCARB 90"/>
    <n v="2"/>
    <n v="2"/>
    <n v="2"/>
    <s v="OK. - OLC."/>
    <n v="0"/>
    <x v="4"/>
    <s v="Stock at Remote (SP13)"/>
    <m/>
    <m/>
    <n v="0"/>
    <n v="0"/>
    <m/>
    <m/>
    <n v="0"/>
    <m/>
    <m/>
    <m/>
    <m/>
    <m/>
    <n v="0"/>
    <n v="0"/>
    <s v="EA"/>
    <m/>
    <m/>
    <m/>
    <m/>
    <s v="N"/>
    <s v="Preparation (05)"/>
    <s v="In Preparation (Order) (0055)"/>
    <s v="0000127318"/>
    <n v="3"/>
    <s v="4"/>
    <s v="30"/>
    <s v="30"/>
    <m/>
    <m/>
    <n v="0"/>
    <m/>
    <m/>
    <m/>
    <m/>
    <s v="WorkPackLink"/>
    <m/>
    <m/>
    <n v="0"/>
    <n v="0"/>
    <d v="2023-08-11T00:00:00"/>
    <n v="0"/>
    <n v="0"/>
    <m/>
    <m/>
    <n v="0"/>
    <n v="0"/>
    <m/>
    <n v="0"/>
    <m/>
    <m/>
    <m/>
    <n v="0"/>
    <n v="0"/>
    <n v="0.25"/>
    <d v="2024-03-27T00:00:00"/>
    <n v="0"/>
    <n v="0"/>
    <s v="Missing Staging Date"/>
    <m/>
    <s v="On Time"/>
    <d v="1899-12-30T00:00:00"/>
    <s v="SOH"/>
    <s v="00001273184540610572710000200089100"/>
    <e v="#N/A"/>
    <s v="000012731810572710000200089100"/>
    <s v=""/>
    <s v=""/>
    <n v="1"/>
  </r>
  <r>
    <x v="3"/>
    <x v="0"/>
    <m/>
    <x v="0"/>
    <x v="0"/>
    <d v="2024-01-02T00:00:00"/>
    <d v="2024-04-26T00:00:00"/>
    <d v="2024-02-19T00:00:00"/>
    <d v="2024-04-26T00:00:00"/>
    <d v="2024-04-26T00:00:00"/>
    <s v="MECH"/>
    <m/>
    <x v="145"/>
    <s v="0072"/>
    <s v="4Y REPLACE HOSES - INHIB INJECT SKID (200089401)"/>
    <s v="HOSE,T74003,CHEMICAL STORAGE TANK FILL (AB50.05SP740039)"/>
    <s v="REPLACE HOSES (0020)"/>
    <s v="AB50"/>
    <d v="2024-04-26T00:00:00"/>
    <m/>
    <m/>
    <s v="AB01"/>
    <m/>
    <x v="0"/>
    <n v="20"/>
    <s v="10493402"/>
    <s v="HOSE ASY,COR INH;2000MM,05SP740042"/>
    <n v="1"/>
    <n v="0"/>
    <n v="1"/>
    <s v="OK. - OLC."/>
    <n v="0"/>
    <x v="9"/>
    <s v="Stock at Base (SP12)"/>
    <s v="AB01"/>
    <s v="5300003821"/>
    <n v="40"/>
    <n v="21"/>
    <m/>
    <m/>
    <n v="0"/>
    <m/>
    <m/>
    <m/>
    <m/>
    <m/>
    <n v="0"/>
    <n v="0"/>
    <s v="ASY"/>
    <m/>
    <m/>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s v="ON TIME"/>
    <m/>
    <s v="On Time"/>
    <d v="1899-12-30T00:00:00"/>
    <s v="Need Purchasing"/>
    <s v="00001275994540810493402000200089401"/>
    <e v="#N/A"/>
    <s v="000012759910493402000200089401"/>
    <d v="1899-12-30T00:00:00"/>
    <e v="#N/A"/>
    <n v="0"/>
  </r>
  <r>
    <x v="3"/>
    <x v="0"/>
    <m/>
    <x v="0"/>
    <x v="0"/>
    <d v="2024-01-02T00:00:00"/>
    <d v="2024-04-26T00:00:00"/>
    <d v="2024-02-19T00:00:00"/>
    <d v="2024-04-26T00:00:00"/>
    <d v="2024-04-26T00:00:00"/>
    <s v="MECH"/>
    <m/>
    <x v="145"/>
    <s v="0052"/>
    <s v="4Y REPLACE HOSES - INHIB INJECT SKID (200089401)"/>
    <s v="HOSE,T74003,CHEMICAL STORAGE TANK FILL (AB50.05SP740039)"/>
    <s v="REPLACE HOSES (0020)"/>
    <s v="AB50"/>
    <d v="2024-04-26T00:00:00"/>
    <m/>
    <m/>
    <s v="AB01"/>
    <m/>
    <x v="0"/>
    <n v="20"/>
    <s v="10493398"/>
    <s v="HOSE ASY,BIOCIDE;CONVOLUTED TECH STANDA&gt;"/>
    <n v="1"/>
    <n v="0"/>
    <n v="1"/>
    <s v="OK. - OLC."/>
    <n v="0"/>
    <x v="9"/>
    <s v="Stock at Base (SP12)"/>
    <s v="AB01"/>
    <s v="5300003821"/>
    <n v="20"/>
    <n v="21"/>
    <m/>
    <m/>
    <n v="0"/>
    <m/>
    <m/>
    <m/>
    <m/>
    <m/>
    <n v="0"/>
    <n v="0"/>
    <s v="ASY"/>
    <m/>
    <m/>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s v="ON TIME"/>
    <m/>
    <s v="On Time"/>
    <d v="1899-12-30T00:00:00"/>
    <s v="Need Purchasing"/>
    <s v="00001275994540810493398000200089401"/>
    <e v="#N/A"/>
    <s v="000012759910493398000200089401"/>
    <d v="1899-12-30T00:00:00"/>
    <e v="#N/A"/>
    <n v="0"/>
  </r>
  <r>
    <x v="3"/>
    <x v="0"/>
    <m/>
    <x v="0"/>
    <x v="0"/>
    <d v="2024-01-02T00:00:00"/>
    <d v="2024-04-26T00:00:00"/>
    <d v="2024-02-19T00:00:00"/>
    <d v="2024-04-26T00:00:00"/>
    <d v="2024-04-26T00:00:00"/>
    <s v="MECH"/>
    <m/>
    <x v="145"/>
    <s v="0010"/>
    <s v="4Y REPLACE HOSES - INHIB INJECT SKID (200089401)"/>
    <s v="HOSE,T74003,CHEMICAL STORAGE TANK FILL (AB50.05SP740039)"/>
    <s v="REPLACE HOSES (0020)"/>
    <s v="AB50"/>
    <d v="2024-04-26T00:00:00"/>
    <m/>
    <m/>
    <s v="AB01"/>
    <m/>
    <x v="0"/>
    <n v="20"/>
    <s v="10493401"/>
    <s v="HOSE ASY,COR INH;2000MM,05SP740039"/>
    <n v="1"/>
    <n v="0"/>
    <n v="0"/>
    <s v="OK. - PDC."/>
    <n v="0"/>
    <x v="2"/>
    <s v="Stock at Base (SP12)"/>
    <s v="AB01"/>
    <s v="5300003821"/>
    <n v="10"/>
    <n v="21"/>
    <m/>
    <m/>
    <n v="0"/>
    <m/>
    <m/>
    <m/>
    <m/>
    <m/>
    <n v="0"/>
    <n v="0"/>
    <s v="ASY"/>
    <m/>
    <m/>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s v="ON TIME"/>
    <m/>
    <s v="On Time"/>
    <d v="1899-12-30T00:00:00"/>
    <s v="Need Purchasing"/>
    <s v="00001275994540810493401000200089401"/>
    <e v="#N/A"/>
    <s v="000012759910493401000200089401"/>
    <d v="1899-12-30T00:00:00"/>
    <e v="#N/A"/>
    <n v="0"/>
  </r>
  <r>
    <x v="3"/>
    <x v="0"/>
    <m/>
    <x v="0"/>
    <x v="0"/>
    <d v="2024-01-02T00:00:00"/>
    <d v="2024-04-26T00:00:00"/>
    <d v="2024-02-19T00:00:00"/>
    <d v="2024-04-26T00:00:00"/>
    <d v="2024-04-26T00:00:00"/>
    <s v="MECH"/>
    <m/>
    <x v="145"/>
    <s v="0062"/>
    <s v="4Y REPLACE HOSES - INHIB INJECT SKID (200089401)"/>
    <s v="HOSE,T74003,CHEMICAL STORAGE TANK FILL (AB50.05SP740039)"/>
    <s v="REPLACE HOSES (0020)"/>
    <s v="AB50"/>
    <d v="2024-04-26T00:00:00"/>
    <m/>
    <m/>
    <s v="AB01"/>
    <m/>
    <x v="0"/>
    <n v="20"/>
    <s v="10493399"/>
    <s v="HOSE ASY,EMULSION;CONVOLUTED TECH STAND&gt;"/>
    <n v="1"/>
    <n v="0"/>
    <n v="1"/>
    <s v="OK. - OLC."/>
    <n v="0"/>
    <x v="9"/>
    <s v="Stock at Base (SP12)"/>
    <s v="AB01"/>
    <s v="5300003821"/>
    <n v="30"/>
    <n v="21"/>
    <m/>
    <m/>
    <n v="0"/>
    <m/>
    <m/>
    <m/>
    <m/>
    <m/>
    <n v="0"/>
    <n v="0"/>
    <s v="ASY"/>
    <m/>
    <m/>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s v="ON TIME"/>
    <m/>
    <s v="On Time"/>
    <d v="1899-12-30T00:00:00"/>
    <s v="Need Purchasing"/>
    <s v="00001275994540810493399000200089401"/>
    <e v="#N/A"/>
    <s v="000012759910493399000200089401"/>
    <d v="1899-12-30T00:00:00"/>
    <e v="#N/A"/>
    <n v="0"/>
  </r>
  <r>
    <x v="2"/>
    <x v="0"/>
    <m/>
    <x v="0"/>
    <x v="0"/>
    <d v="2024-01-02T00:00:00"/>
    <d v="2024-04-09T00:00:00"/>
    <d v="2024-03-21T00:00:00"/>
    <d v="2024-03-28T00:00:00"/>
    <d v="2024-04-21T00:00:00"/>
    <s v="MECH"/>
    <m/>
    <x v="146"/>
    <s v="012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80"/>
    <n v="21"/>
    <m/>
    <m/>
    <n v="0"/>
    <m/>
    <m/>
    <m/>
    <m/>
    <m/>
    <n v="0"/>
    <n v="0"/>
    <s v="EA"/>
    <m/>
    <m/>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50"/>
    <s v="2.5Y CLASS SURVEY BOILER 1 (200090465)"/>
    <s v="PKG EQ,AUXILARY BOILER NO 1 (AB50.03A750001)"/>
    <s v="REINSTATE PIPEWORK &amp; VALVES (0170)"/>
    <s v="AB50"/>
    <d v="2024-04-09T00:00:00"/>
    <m/>
    <m/>
    <s v="AB01"/>
    <m/>
    <x v="1"/>
    <n v="5"/>
    <s v="10569059"/>
    <s v="VALVE,GATE;200MM,PN25,RF,ST"/>
    <n v="1"/>
    <n v="2"/>
    <n v="2"/>
    <s v="OK."/>
    <n v="0"/>
    <x v="11"/>
    <s v="Stock at Base (SP12)"/>
    <s v="AB01"/>
    <s v="5300004055"/>
    <n v="20"/>
    <n v="21"/>
    <m/>
    <m/>
    <n v="0"/>
    <m/>
    <m/>
    <m/>
    <m/>
    <m/>
    <n v="0"/>
    <n v="0"/>
    <s v="EA"/>
    <m/>
    <m/>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392"/>
    <s v="2.5Y CLASS SURVEY BOILER 1 (200090465)"/>
    <s v="PKG EQ,AUXILARY BOILER NO 1 (AB50.03A750001)"/>
    <s v="REINSTATE PIPEWORK &amp; VALVES (0170)"/>
    <s v="AB50"/>
    <d v="2024-04-09T00:00:00"/>
    <m/>
    <m/>
    <s v="AB01"/>
    <m/>
    <x v="1"/>
    <n v="5"/>
    <s v="10590781"/>
    <s v="STUDBOLT;M16 X 70MM,B7,PLN"/>
    <n v="48"/>
    <n v="0"/>
    <n v="100"/>
    <s v="OK."/>
    <n v="0"/>
    <x v="11"/>
    <s v="Stock at Base (SP12)"/>
    <s v="AB01"/>
    <s v="5300004055"/>
    <n v="320"/>
    <n v="21"/>
    <m/>
    <m/>
    <n v="0"/>
    <m/>
    <m/>
    <m/>
    <m/>
    <m/>
    <n v="0"/>
    <n v="0"/>
    <s v="EA"/>
    <m/>
    <m/>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s v="ON TIME"/>
    <m/>
    <s v="On Time"/>
    <d v="1899-12-30T00:00:00"/>
    <s v="Need Purchasing"/>
    <s v="00001287344539110590781000200090465"/>
    <e v="#N/A"/>
    <s v="000012873410590781000200090465"/>
    <d v="1899-12-30T00:00:00"/>
    <e v="#N/A"/>
    <n v="0"/>
  </r>
  <r>
    <x v="2"/>
    <x v="0"/>
    <m/>
    <x v="0"/>
    <x v="0"/>
    <d v="2024-01-02T00:00:00"/>
    <d v="2024-03-28T00:00:00"/>
    <d v="2024-03-13T00:00:00"/>
    <d v="2024-03-28T00:00:00"/>
    <d v="2024-04-21T00:00:00"/>
    <s v="MECH"/>
    <m/>
    <x v="146"/>
    <s v="0482"/>
    <s v="2.5Y CLASS SURVEY BOILER 1 (200090465)"/>
    <s v="PKG EQ,AUXILARY BOILER NO 1 (AB50.03A750001)"/>
    <s v="ISOLATE &amp; ASSIST with SPADE (0020)"/>
    <s v="AB50"/>
    <d v="2024-03-28T00:00:00"/>
    <m/>
    <m/>
    <s v="AB01"/>
    <m/>
    <x v="1"/>
    <n v="5"/>
    <s v="10590626"/>
    <s v="FLANGE,BLIND;1&quot;,FF,16K,A516-GR70"/>
    <n v="4"/>
    <n v="0"/>
    <n v="4"/>
    <s v="OK."/>
    <n v="0"/>
    <x v="11"/>
    <s v="Stock at Base (SP12)"/>
    <s v="AB01"/>
    <s v="5300004055"/>
    <n v="10"/>
    <n v="21"/>
    <m/>
    <m/>
    <n v="0"/>
    <m/>
    <m/>
    <m/>
    <m/>
    <m/>
    <n v="0"/>
    <n v="0"/>
    <s v="EA"/>
    <m/>
    <m/>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s v="ON TIME"/>
    <m/>
    <s v="On Time"/>
    <d v="1899-12-30T00:00:00"/>
    <s v="Need Purchasing"/>
    <s v="00001287344537910590626000200090465"/>
    <e v="#N/A"/>
    <s v="000012873410590626000200090465"/>
    <d v="1899-12-30T00:00:00"/>
    <e v="#N/A"/>
    <n v="0"/>
  </r>
  <r>
    <x v="2"/>
    <x v="0"/>
    <m/>
    <x v="0"/>
    <x v="0"/>
    <d v="2024-01-02T00:00:00"/>
    <d v="2024-04-09T00:00:00"/>
    <d v="2024-03-21T00:00:00"/>
    <d v="2024-03-28T00:00:00"/>
    <d v="2024-04-21T00:00:00"/>
    <s v="MECH"/>
    <m/>
    <x v="146"/>
    <s v="0372"/>
    <s v="2.5Y CLASS SURVEY BOILER 1 (200090465)"/>
    <s v="PKG EQ,AUXILARY BOILER NO 1 (AB50.03A750001)"/>
    <s v="REINSTATE PIPEWORK &amp; VALVES (0170)"/>
    <s v="AB50"/>
    <d v="2024-04-09T00:00:00"/>
    <m/>
    <m/>
    <s v="AB01"/>
    <m/>
    <x v="1"/>
    <n v="5"/>
    <s v="10590782"/>
    <s v="STUDBOLT;M16 X 80MM,B7,PLN"/>
    <n v="64"/>
    <n v="0"/>
    <n v="128"/>
    <s v="OK. - PDC."/>
    <n v="0"/>
    <x v="11"/>
    <s v="Stock at Base (SP12)"/>
    <s v="AB01"/>
    <s v="5300004055"/>
    <n v="330"/>
    <n v="21"/>
    <m/>
    <m/>
    <n v="0"/>
    <m/>
    <m/>
    <m/>
    <m/>
    <m/>
    <n v="0"/>
    <n v="0"/>
    <s v="EA"/>
    <m/>
    <m/>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s v="ON TIME"/>
    <m/>
    <s v="On Time"/>
    <d v="1899-12-30T00:00:00"/>
    <s v="Need Purchasing"/>
    <s v="00001287344539110590782000200090465"/>
    <e v="#N/A"/>
    <s v="000012873410590782000200090465"/>
    <d v="1899-12-30T00:00:00"/>
    <e v="#N/A"/>
    <n v="0"/>
  </r>
  <r>
    <x v="2"/>
    <x v="0"/>
    <m/>
    <x v="0"/>
    <x v="0"/>
    <d v="2024-01-02T00:00:00"/>
    <d v="2024-04-09T00:00:00"/>
    <d v="2024-03-21T00:00:00"/>
    <d v="2024-03-28T00:00:00"/>
    <d v="2024-04-21T00:00:00"/>
    <s v="MECH"/>
    <m/>
    <x v="146"/>
    <s v="0170"/>
    <s v="2.5Y CLASS SURVEY BOILER 1 (200090465)"/>
    <s v="PKG EQ,AUXILARY BOILER NO 1 (AB50.03A750001)"/>
    <s v="REINSTATE PIPEWORK &amp; VALVES (0170)"/>
    <s v="AB50"/>
    <d v="2024-04-09T00:00:00"/>
    <m/>
    <m/>
    <s v="AB01"/>
    <m/>
    <x v="1"/>
    <n v="5"/>
    <s v="10447461"/>
    <s v="VALVE,GLOBE;25MM,DI,ARI 23006PN25DN25"/>
    <n v="1"/>
    <n v="1"/>
    <n v="14"/>
    <s v="OK. - PDC."/>
    <n v="0"/>
    <x v="11"/>
    <s v="Stock at Base (SP12)"/>
    <s v="AB01"/>
    <s v="5300004055"/>
    <n v="130"/>
    <n v="21"/>
    <m/>
    <m/>
    <n v="0"/>
    <m/>
    <m/>
    <m/>
    <m/>
    <m/>
    <n v="0"/>
    <n v="0"/>
    <s v="EA"/>
    <m/>
    <m/>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82"/>
    <s v="2.5Y CLASS SURVEY BOILER 1 (200090465)"/>
    <s v="PKG EQ,AUXILARY BOILER NO 1 (AB50.03A750001)"/>
    <s v="REINSTATE PIPEWORK &amp; VALVES (0170)"/>
    <s v="AB50"/>
    <d v="2024-04-09T00:00:00"/>
    <m/>
    <m/>
    <s v="AB01"/>
    <m/>
    <x v="1"/>
    <n v="5"/>
    <s v="10590783"/>
    <s v="STUDBOLT;M16 X 90MM,B7,PLN"/>
    <n v="64"/>
    <n v="0"/>
    <n v="128"/>
    <s v="OK."/>
    <n v="0"/>
    <x v="11"/>
    <s v="Stock at Base (SP12)"/>
    <s v="AB01"/>
    <s v="5300004055"/>
    <n v="340"/>
    <n v="21"/>
    <m/>
    <m/>
    <n v="0"/>
    <m/>
    <m/>
    <m/>
    <m/>
    <m/>
    <n v="0"/>
    <n v="0"/>
    <s v="EA"/>
    <m/>
    <m/>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s v="ON TIME"/>
    <m/>
    <s v="On Time"/>
    <d v="1899-12-30T00:00:00"/>
    <s v="Need Purchasing"/>
    <s v="00001287344539110590783000200090465"/>
    <e v="#N/A"/>
    <s v="000012873410590783000200090465"/>
    <d v="1899-12-30T00:00:00"/>
    <e v="#N/A"/>
    <n v="0"/>
  </r>
  <r>
    <x v="2"/>
    <x v="0"/>
    <m/>
    <x v="0"/>
    <x v="0"/>
    <d v="2024-01-02T00:00:00"/>
    <d v="2024-04-09T00:00:00"/>
    <d v="2024-03-21T00:00:00"/>
    <d v="2024-03-28T00:00:00"/>
    <d v="2024-04-21T00:00:00"/>
    <s v="MECH"/>
    <m/>
    <x v="146"/>
    <s v="007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30"/>
    <n v="21"/>
    <m/>
    <m/>
    <n v="0"/>
    <m/>
    <m/>
    <m/>
    <m/>
    <m/>
    <n v="0"/>
    <n v="0"/>
    <s v="EA"/>
    <m/>
    <m/>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62"/>
    <s v="2.5Y CLASS SURVEY BOILER 1 (200090465)"/>
    <s v="PKG EQ,AUXILARY BOILER NO 1 (AB50.03A750001)"/>
    <s v="REINSTATE PIPEWORK &amp; VALVES (0170)"/>
    <s v="AB50"/>
    <d v="2024-04-09T00:00:00"/>
    <m/>
    <m/>
    <s v="AB01"/>
    <m/>
    <x v="1"/>
    <n v="5"/>
    <s v="10526668"/>
    <s v="STUDBOLT;M12 X 70MM,B7,STL,BLK"/>
    <n v="72"/>
    <n v="0"/>
    <n v="144"/>
    <s v="OK."/>
    <n v="0"/>
    <x v="11"/>
    <s v="Stock at Base (SP12)"/>
    <s v="AB01"/>
    <s v="5300004055"/>
    <n v="240"/>
    <n v="21"/>
    <m/>
    <m/>
    <n v="0"/>
    <m/>
    <m/>
    <m/>
    <m/>
    <m/>
    <n v="0"/>
    <n v="0"/>
    <s v="EA"/>
    <m/>
    <m/>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s v="ON TIME"/>
    <m/>
    <s v="On Time"/>
    <d v="1899-12-30T00:00:00"/>
    <s v="Need Purchasing"/>
    <s v="00001287344539110526668000200090465"/>
    <e v="#N/A"/>
    <s v="000012873410526668000200090465"/>
    <d v="1899-12-30T00:00:00"/>
    <e v="#N/A"/>
    <n v="0"/>
  </r>
  <r>
    <x v="2"/>
    <x v="1"/>
    <m/>
    <x v="0"/>
    <x v="0"/>
    <d v="2024-01-02T00:00:00"/>
    <d v="2024-04-09T00:00:00"/>
    <m/>
    <d v="2024-03-28T00:00:00"/>
    <d v="2024-04-21T00:00:00"/>
    <s v="MECH"/>
    <m/>
    <x v="146"/>
    <s v="0420"/>
    <s v="2.5Y CLASS SURVEY BOILER 1 (200090465)"/>
    <s v="PKG EQ,AUXILARY BOILER NO 1 (AB50.03A750001)"/>
    <s v="REINSTATE PIPEWORK &amp; VALVES (0170)"/>
    <s v="AB50"/>
    <m/>
    <m/>
    <m/>
    <s v="AB01"/>
    <m/>
    <x v="1"/>
    <n v="5"/>
    <s v="10061172"/>
    <s v="GASKET;SWCI,80MM,PN10-40,316L/GR/316"/>
    <n v="13"/>
    <n v="0"/>
    <n v="4"/>
    <s v="ETA.- PROC. - INV."/>
    <n v="0"/>
    <x v="4"/>
    <s v="Stock at Remote (SP13)"/>
    <m/>
    <m/>
    <n v="0"/>
    <n v="0"/>
    <m/>
    <m/>
    <n v="0"/>
    <m/>
    <m/>
    <m/>
    <m/>
    <m/>
    <n v="0"/>
    <n v="0"/>
    <s v="EA"/>
    <m/>
    <m/>
    <m/>
    <m/>
    <s v="N"/>
    <s v="Execution (07)"/>
    <s v="Ready for Execution (Order) (0065)"/>
    <s v="0000128734"/>
    <n v="32"/>
    <s v="2"/>
    <s v="30"/>
    <m/>
    <m/>
    <m/>
    <n v="0"/>
    <m/>
    <m/>
    <m/>
    <m/>
    <s v="WorkPackLink"/>
    <m/>
    <m/>
    <n v="0"/>
    <n v="0"/>
    <d v="2024-10-19T00:00:00"/>
    <n v="0"/>
    <n v="0"/>
    <m/>
    <m/>
    <n v="0"/>
    <n v="0"/>
    <m/>
    <n v="0"/>
    <m/>
    <m/>
    <m/>
    <n v="0"/>
    <n v="0"/>
    <n v="1.9230769230769232E-2"/>
    <d v="2024-03-12T00:00:00"/>
    <n v="0"/>
    <n v="0"/>
    <s v="Missing Staging Date"/>
    <m/>
    <s v="On Time"/>
    <d v="1899-12-30T00:00:00"/>
    <s v="Need Purchasing"/>
    <s v="00001287344539110061172000200090465"/>
    <e v="#N/A"/>
    <s v="000012873410061172000200090465"/>
    <s v=""/>
    <s v=""/>
    <n v="1"/>
  </r>
  <r>
    <x v="2"/>
    <x v="0"/>
    <m/>
    <x v="0"/>
    <x v="0"/>
    <d v="2024-01-02T00:00:00"/>
    <d v="2024-04-09T00:00:00"/>
    <d v="2024-03-21T00:00:00"/>
    <d v="2024-03-28T00:00:00"/>
    <d v="2024-04-21T00:00:00"/>
    <s v="MECH"/>
    <m/>
    <x v="146"/>
    <s v="022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80"/>
    <n v="21"/>
    <m/>
    <m/>
    <n v="0"/>
    <m/>
    <m/>
    <m/>
    <m/>
    <m/>
    <n v="0"/>
    <n v="0"/>
    <s v="EA"/>
    <m/>
    <m/>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04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90"/>
    <n v="21"/>
    <m/>
    <m/>
    <n v="0"/>
    <m/>
    <m/>
    <m/>
    <m/>
    <m/>
    <n v="0"/>
    <n v="0"/>
    <s v="EA"/>
    <m/>
    <m/>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1"/>
    <m/>
    <x v="0"/>
    <x v="0"/>
    <d v="2024-01-02T00:00:00"/>
    <d v="2024-03-29T00:00:00"/>
    <m/>
    <d v="2024-03-28T00:00:00"/>
    <d v="2024-04-21T00:00:00"/>
    <s v="MECH"/>
    <m/>
    <x v="146"/>
    <s v="0550"/>
    <s v="2.5Y CLASS SURVEY BOILER 1 (200090465)"/>
    <s v="PKG EQ,AUXILARY BOILER NO 1 (AB50.03A750001)"/>
    <s v="ISOLATE &amp; SPADE (0030)"/>
    <s v="AB50"/>
    <m/>
    <m/>
    <m/>
    <s v="AB01"/>
    <m/>
    <x v="1"/>
    <n v="5"/>
    <s v="10060917"/>
    <s v="GASKET;SWCI,25MM,CL300/600,316L/GR/316"/>
    <n v="4"/>
    <n v="2"/>
    <n v="11"/>
    <s v="OK. - OLC."/>
    <n v="0"/>
    <x v="4"/>
    <s v="Stock at Remote (SP13)"/>
    <m/>
    <m/>
    <n v="0"/>
    <n v="0"/>
    <m/>
    <m/>
    <n v="0"/>
    <m/>
    <m/>
    <m/>
    <m/>
    <m/>
    <n v="0"/>
    <n v="0"/>
    <s v="EA"/>
    <m/>
    <m/>
    <m/>
    <m/>
    <s v="N"/>
    <s v="Execution (07)"/>
    <s v="Ready for Execution (Order) (0065)"/>
    <s v="0000128734"/>
    <n v="7"/>
    <s v="2"/>
    <s v="30"/>
    <s v="30"/>
    <m/>
    <m/>
    <n v="0"/>
    <m/>
    <m/>
    <m/>
    <m/>
    <s v="WorkPackLink"/>
    <m/>
    <m/>
    <n v="0"/>
    <n v="0"/>
    <d v="2024-10-19T00:00:00"/>
    <n v="0"/>
    <n v="0"/>
    <m/>
    <m/>
    <n v="0"/>
    <n v="0"/>
    <m/>
    <n v="0"/>
    <m/>
    <m/>
    <m/>
    <n v="0"/>
    <n v="0"/>
    <n v="1.9230769230769232E-2"/>
    <d v="2024-03-01T00:00:00"/>
    <n v="0"/>
    <n v="0"/>
    <s v="Missing Staging Date"/>
    <m/>
    <s v="On Time"/>
    <d v="1899-12-30T00:00:00"/>
    <s v="Need Purchasing"/>
    <s v="00001287344538010060917000200090465"/>
    <e v="#N/A"/>
    <s v="000012873410060917000200090465"/>
    <s v=""/>
    <s v=""/>
    <n v="1"/>
  </r>
  <r>
    <x v="2"/>
    <x v="0"/>
    <m/>
    <x v="0"/>
    <x v="0"/>
    <d v="2024-01-02T00:00:00"/>
    <d v="2024-04-09T00:00:00"/>
    <d v="2024-03-21T00:00:00"/>
    <d v="2024-03-28T00:00:00"/>
    <d v="2024-04-21T00:00:00"/>
    <s v="MECH"/>
    <m/>
    <x v="146"/>
    <s v="015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110"/>
    <n v="21"/>
    <m/>
    <m/>
    <n v="0"/>
    <m/>
    <m/>
    <m/>
    <m/>
    <m/>
    <n v="0"/>
    <n v="0"/>
    <s v="EA"/>
    <m/>
    <m/>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432"/>
    <s v="2.5Y CLASS SURVEY BOILER 1 (200090465)"/>
    <s v="PKG EQ,AUXILARY BOILER NO 1 (AB50.03A750001)"/>
    <s v="REINSTATE PIPEWORK &amp; VALVES (0170)"/>
    <s v="AB50"/>
    <d v="2024-04-09T00:00:00"/>
    <m/>
    <m/>
    <s v="AB01"/>
    <m/>
    <x v="1"/>
    <n v="5"/>
    <s v="10400603"/>
    <s v="GASKET;CNAF,JIS16K,25MM,1.5MM,FF,C4430"/>
    <n v="12"/>
    <n v="1"/>
    <n v="24"/>
    <s v="OK."/>
    <n v="0"/>
    <x v="11"/>
    <s v="Stock at Base (SP12)"/>
    <s v="AB01"/>
    <s v="5300004055"/>
    <n v="230"/>
    <n v="21"/>
    <m/>
    <m/>
    <n v="0"/>
    <m/>
    <m/>
    <m/>
    <m/>
    <m/>
    <n v="0"/>
    <n v="0"/>
    <s v="EA"/>
    <m/>
    <m/>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s v="ON TIME"/>
    <m/>
    <s v="On Time"/>
    <d v="1899-12-30T00:00:00"/>
    <s v="Need Purchasing"/>
    <s v="00001287344539110400603000200090465"/>
    <e v="#N/A"/>
    <s v="000012873410400603000200090465"/>
    <d v="1899-12-30T00:00:00"/>
    <e v="#N/A"/>
    <n v="0"/>
  </r>
  <r>
    <x v="2"/>
    <x v="0"/>
    <m/>
    <x v="0"/>
    <x v="0"/>
    <d v="2024-01-02T00:00:00"/>
    <d v="2024-04-09T00:00:00"/>
    <d v="2024-03-21T00:00:00"/>
    <d v="2024-03-28T00:00:00"/>
    <d v="2024-04-21T00:00:00"/>
    <s v="MECH"/>
    <m/>
    <x v="146"/>
    <s v="0140"/>
    <s v="2.5Y CLASS SURVEY BOILER 1 (200090465)"/>
    <s v="PKG EQ,AUXILARY BOILER NO 1 (AB50.03A750001)"/>
    <s v="REINSTATE PIPEWORK &amp; VALVES (0170)"/>
    <s v="AB50"/>
    <d v="2024-04-09T00:00:00"/>
    <m/>
    <m/>
    <s v="AB01"/>
    <m/>
    <x v="1"/>
    <n v="5"/>
    <s v="10447453"/>
    <s v="VALVE,GLOBE;40MM,ARI 23006RPN25DN40C11B"/>
    <n v="1"/>
    <n v="2"/>
    <n v="0"/>
    <s v="OK. - PDC."/>
    <n v="0"/>
    <x v="9"/>
    <s v="Stock at Base (SP12)"/>
    <s v="AB01"/>
    <s v="5300004055"/>
    <n v="100"/>
    <n v="21"/>
    <m/>
    <m/>
    <n v="0"/>
    <m/>
    <m/>
    <m/>
    <m/>
    <m/>
    <n v="0"/>
    <n v="0"/>
    <s v="EA"/>
    <m/>
    <m/>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0"/>
    <m/>
    <x v="0"/>
    <x v="0"/>
    <d v="2024-01-02T00:00:00"/>
    <d v="2024-04-09T00:00:00"/>
    <d v="2024-03-21T00:00:00"/>
    <d v="2024-03-28T00:00:00"/>
    <d v="2024-04-21T00:00:00"/>
    <s v="MECH"/>
    <m/>
    <x v="146"/>
    <s v="029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10"/>
    <n v="21"/>
    <m/>
    <m/>
    <n v="0"/>
    <m/>
    <m/>
    <m/>
    <m/>
    <m/>
    <n v="0"/>
    <n v="0"/>
    <s v="EA"/>
    <m/>
    <m/>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0"/>
    <m/>
    <x v="0"/>
    <x v="0"/>
    <d v="2024-01-02T00:00:00"/>
    <d v="2024-04-09T00:00:00"/>
    <d v="2024-03-21T00:00:00"/>
    <d v="2024-03-28T00:00:00"/>
    <d v="2024-04-21T00:00:00"/>
    <s v="MECH"/>
    <m/>
    <x v="146"/>
    <s v="0442"/>
    <s v="2.5Y CLASS SURVEY BOILER 1 (200090465)"/>
    <s v="PKG EQ,AUXILARY BOILER NO 1 (AB50.03A750001)"/>
    <s v="REINSTATE PIPEWORK &amp; VALVES (0170)"/>
    <s v="AB50"/>
    <d v="2024-04-09T00:00:00"/>
    <m/>
    <m/>
    <s v="AB01"/>
    <m/>
    <x v="1"/>
    <n v="5"/>
    <s v="10061194"/>
    <s v="GASKET;SWCI,200MM,PN25,316L/GR/316"/>
    <n v="2"/>
    <n v="0"/>
    <n v="4"/>
    <s v="OK."/>
    <n v="0"/>
    <x v="11"/>
    <s v="Stock at Base (SP12)"/>
    <s v="AB01"/>
    <s v="5300004055"/>
    <n v="220"/>
    <n v="21"/>
    <m/>
    <m/>
    <n v="0"/>
    <m/>
    <m/>
    <m/>
    <m/>
    <m/>
    <n v="0"/>
    <n v="0"/>
    <s v="EA"/>
    <m/>
    <m/>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s v="ON TIME"/>
    <m/>
    <s v="On Time"/>
    <d v="1899-12-30T00:00:00"/>
    <s v="Need Purchasing"/>
    <s v="00001287344539110061194000200090465"/>
    <e v="#N/A"/>
    <s v="000012873410061194000200090465"/>
    <d v="1899-12-30T00:00:00"/>
    <e v="#N/A"/>
    <n v="0"/>
  </r>
  <r>
    <x v="2"/>
    <x v="0"/>
    <m/>
    <x v="0"/>
    <x v="0"/>
    <d v="2024-01-02T00:00:00"/>
    <d v="2024-04-09T00:00:00"/>
    <d v="2024-03-21T00:00:00"/>
    <d v="2024-03-28T00:00:00"/>
    <d v="2024-04-21T00:00:00"/>
    <s v="MECH"/>
    <m/>
    <x v="146"/>
    <s v="0160"/>
    <s v="2.5Y CLASS SURVEY BOILER 1 (200090465)"/>
    <s v="PKG EQ,AUXILARY BOILER NO 1 (AB50.03A750001)"/>
    <s v="REINSTATE PIPEWORK &amp; VALVES (0170)"/>
    <s v="AB50"/>
    <d v="2024-04-09T00:00:00"/>
    <m/>
    <m/>
    <s v="AB01"/>
    <m/>
    <x v="1"/>
    <n v="5"/>
    <s v="10447453"/>
    <s v="VALVE,GLOBE;40MM,ARI 23006RPN25DN40C11B"/>
    <n v="1"/>
    <n v="2"/>
    <n v="0"/>
    <s v="OK - PDC Pick."/>
    <n v="0"/>
    <x v="9"/>
    <s v="Stock at Base (SP12)"/>
    <s v="AB01"/>
    <s v="5300004055"/>
    <n v="120"/>
    <n v="21"/>
    <m/>
    <m/>
    <n v="0"/>
    <m/>
    <m/>
    <m/>
    <m/>
    <m/>
    <n v="0"/>
    <n v="0"/>
    <s v="EA"/>
    <m/>
    <m/>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1"/>
    <m/>
    <x v="0"/>
    <x v="0"/>
    <d v="2024-01-02T00:00:00"/>
    <d v="2024-04-09T00:00:00"/>
    <m/>
    <d v="2024-03-28T00:00:00"/>
    <d v="2024-04-21T00:00:00"/>
    <s v="MECH"/>
    <m/>
    <x v="146"/>
    <s v="0400"/>
    <s v="2.5Y CLASS SURVEY BOILER 1 (200090465)"/>
    <s v="PKG EQ,AUXILARY BOILER NO 1 (AB50.03A750001)"/>
    <s v="REINSTATE PIPEWORK &amp; VALVES (0170)"/>
    <s v="AB50"/>
    <m/>
    <m/>
    <m/>
    <s v="AB01"/>
    <m/>
    <x v="1"/>
    <n v="5"/>
    <s v="10061160"/>
    <s v="GASKET;SWCI,25MM,PN10-40,316L/GR/316"/>
    <n v="19"/>
    <n v="0"/>
    <n v="6"/>
    <s v="ETA. - PROC. INV."/>
    <n v="0"/>
    <x v="4"/>
    <s v="Stock at Remote (SP13)"/>
    <m/>
    <m/>
    <n v="0"/>
    <n v="0"/>
    <m/>
    <m/>
    <n v="0"/>
    <m/>
    <m/>
    <m/>
    <m/>
    <m/>
    <n v="0"/>
    <n v="0"/>
    <s v="EA"/>
    <m/>
    <m/>
    <m/>
    <m/>
    <s v="N"/>
    <s v="Execution (07)"/>
    <s v="Ready for Execution (Order) (0065)"/>
    <s v="0000128734"/>
    <n v="30"/>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0000200090465"/>
    <e v="#N/A"/>
    <s v="000012873410061160000200090465"/>
    <s v=""/>
    <s v=""/>
    <n v="1"/>
  </r>
  <r>
    <x v="2"/>
    <x v="3"/>
    <m/>
    <x v="0"/>
    <x v="0"/>
    <d v="2024-01-02T00:00:00"/>
    <d v="2024-04-09T00:00:00"/>
    <m/>
    <d v="2024-03-28T00:00:00"/>
    <d v="2024-04-21T00:00:00"/>
    <s v="MECH"/>
    <m/>
    <x v="146"/>
    <s v="0060"/>
    <s v="2.5Y CLASS SURVEY BOILER 1 (200090465)"/>
    <s v="PKG EQ,AUXILARY BOILER NO 1 (AB50.03A750001)"/>
    <s v="REINSTATE PIPEWORK &amp; VALVES (0170)"/>
    <s v="AB50"/>
    <d v="2024-04-09T00:00:00"/>
    <m/>
    <m/>
    <s v="AB01"/>
    <m/>
    <x v="1"/>
    <n v="5"/>
    <s v="10447458"/>
    <s v="VALVE,GLOBE;80MM,ARI 23006PN25DN80C07A"/>
    <n v="1"/>
    <n v="2"/>
    <n v="0"/>
    <s v="OK."/>
    <n v="0"/>
    <x v="4"/>
    <s v="Stock at Base (SP12)"/>
    <m/>
    <m/>
    <n v="0"/>
    <n v="0"/>
    <m/>
    <m/>
    <n v="0"/>
    <m/>
    <m/>
    <m/>
    <m/>
    <m/>
    <n v="0"/>
    <n v="0"/>
    <s v="EA"/>
    <m/>
    <m/>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s v="Missing Staging Dat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3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90"/>
    <n v="21"/>
    <m/>
    <m/>
    <n v="0"/>
    <m/>
    <m/>
    <m/>
    <m/>
    <m/>
    <n v="0"/>
    <n v="0"/>
    <s v="EA"/>
    <m/>
    <m/>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572"/>
    <s v="2.5Y CLASS SURVEY BOILER 1 (200090465)"/>
    <s v="PKG EQ,AUXILARY BOILER NO 1 (AB50.03A750001)"/>
    <s v="REINSTATE PIPEWORK &amp; VALVES (0170)"/>
    <s v="AB50"/>
    <d v="2024-04-09T00:00:00"/>
    <m/>
    <m/>
    <s v="AB01"/>
    <m/>
    <x v="1"/>
    <n v="5"/>
    <s v="10058537"/>
    <s v="STUDBOLT;1.000&quot;X180MM,B7,BLK"/>
    <n v="12"/>
    <n v="0"/>
    <n v="24"/>
    <s v="OK."/>
    <n v="0"/>
    <x v="11"/>
    <s v="Stock at Base (SP12)"/>
    <s v="AB01"/>
    <s v="5300004055"/>
    <n v="210"/>
    <n v="21"/>
    <m/>
    <m/>
    <n v="0"/>
    <m/>
    <m/>
    <m/>
    <m/>
    <m/>
    <n v="0"/>
    <n v="0"/>
    <s v="EA"/>
    <m/>
    <m/>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s v="ON TIME"/>
    <m/>
    <s v="On Time"/>
    <d v="1899-12-30T00:00:00"/>
    <s v="Need Purchasing"/>
    <s v="00001287344539110058537000200090465"/>
    <e v="#N/A"/>
    <s v="000012873410058537000200090465"/>
    <d v="1899-12-30T00:00:00"/>
    <e v="#N/A"/>
    <n v="0"/>
  </r>
  <r>
    <x v="2"/>
    <x v="0"/>
    <m/>
    <x v="0"/>
    <x v="0"/>
    <d v="2024-01-02T00:00:00"/>
    <d v="2024-04-09T00:00:00"/>
    <d v="2024-03-21T00:00:00"/>
    <d v="2024-03-28T00:00:00"/>
    <d v="2024-04-21T00:00:00"/>
    <s v="MECH"/>
    <m/>
    <x v="146"/>
    <s v="0230"/>
    <s v="2.5Y CLASS SURVEY BOILER 1 (200090465)"/>
    <s v="PKG EQ,AUXILARY BOILER NO 1 (AB50.03A750001)"/>
    <s v="REINSTATE PIPEWORK &amp; VALVES (0170)"/>
    <s v="AB50"/>
    <d v="2024-04-09T00:00:00"/>
    <m/>
    <m/>
    <s v="AB01"/>
    <m/>
    <x v="1"/>
    <n v="5"/>
    <s v="10473813"/>
    <s v="VALVE,ARI 35.006R,PN40,DN25,CS,GLOBE"/>
    <n v="1"/>
    <n v="0"/>
    <n v="0"/>
    <s v="ETA."/>
    <n v="0"/>
    <x v="9"/>
    <s v="Stock at Base (SP12)"/>
    <s v="AB01"/>
    <s v="5300004055"/>
    <n v="190"/>
    <n v="21"/>
    <m/>
    <m/>
    <n v="0"/>
    <m/>
    <m/>
    <m/>
    <m/>
    <m/>
    <n v="0"/>
    <n v="0"/>
    <s v="EA"/>
    <m/>
    <m/>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s v="ON TIME"/>
    <m/>
    <s v="On Time"/>
    <d v="1899-12-30T00:00:00"/>
    <s v="Need Purchasing"/>
    <s v="00001287344539110473813000200090465"/>
    <e v="#N/A"/>
    <s v="000012873410473813000200090465"/>
    <d v="1899-12-30T00:00:00"/>
    <e v="#N/A"/>
    <n v="0"/>
  </r>
  <r>
    <x v="2"/>
    <x v="0"/>
    <m/>
    <x v="0"/>
    <x v="0"/>
    <d v="2024-01-02T00:00:00"/>
    <d v="2024-04-09T00:00:00"/>
    <d v="2024-03-21T00:00:00"/>
    <d v="2024-03-28T00:00:00"/>
    <d v="2024-04-21T00:00:00"/>
    <s v="MECH"/>
    <m/>
    <x v="146"/>
    <s v="0592"/>
    <s v="2.5Y CLASS SURVEY BOILER 1 (200090465)"/>
    <s v="PKG EQ,AUXILARY BOILER NO 1 (AB50.03A750001)"/>
    <s v="REINSTATE PIPEWORK &amp; VALVES (0170)"/>
    <s v="AB50"/>
    <d v="2024-04-09T00:00:00"/>
    <m/>
    <m/>
    <s v="AB01"/>
    <m/>
    <x v="1"/>
    <n v="5"/>
    <s v="10607195"/>
    <s v="BOLT,STUD;M20X120MM,2.5P,CS,PLN FINISH"/>
    <n v="24"/>
    <n v="24"/>
    <n v="0"/>
    <s v="OK. - PDC."/>
    <n v="0"/>
    <x v="9"/>
    <s v="Stock at Base (SP12)"/>
    <s v="AB01"/>
    <s v="5300004055"/>
    <n v="200"/>
    <n v="21"/>
    <m/>
    <m/>
    <n v="0"/>
    <m/>
    <m/>
    <m/>
    <m/>
    <m/>
    <n v="0"/>
    <n v="0"/>
    <s v="EA"/>
    <m/>
    <m/>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s v="ON TIME"/>
    <m/>
    <s v="On Time"/>
    <d v="1899-12-30T00:00:00"/>
    <s v="SOH"/>
    <s v="00001287344539110607195000200090465"/>
    <e v="#N/A"/>
    <s v="000012873410607195000200090465"/>
    <d v="1899-12-30T00:00:00"/>
    <e v="#N/A"/>
    <n v="0"/>
  </r>
  <r>
    <x v="2"/>
    <x v="0"/>
    <m/>
    <x v="0"/>
    <x v="0"/>
    <d v="2024-01-02T00:00:00"/>
    <d v="2024-04-09T00:00:00"/>
    <d v="2024-03-21T00:00:00"/>
    <d v="2024-03-28T00:00:00"/>
    <d v="2024-04-21T00:00:00"/>
    <s v="MECH"/>
    <m/>
    <x v="146"/>
    <s v="028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00"/>
    <n v="21"/>
    <m/>
    <m/>
    <n v="0"/>
    <m/>
    <m/>
    <m/>
    <m/>
    <m/>
    <n v="0"/>
    <n v="0"/>
    <s v="EA"/>
    <m/>
    <m/>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1"/>
    <m/>
    <x v="0"/>
    <x v="0"/>
    <d v="2024-01-02T00:00:00"/>
    <d v="2024-04-09T00:00:00"/>
    <m/>
    <d v="2024-03-28T00:00:00"/>
    <d v="2024-04-21T00:00:00"/>
    <s v="MECH"/>
    <m/>
    <x v="146"/>
    <s v="0470"/>
    <s v="2.5Y CLASS SURVEY BOILER 1 (200090465)"/>
    <s v="PKG EQ,AUXILARY BOILER NO 1 (AB50.03A750001)"/>
    <s v="REINSTATE PIPEWORK &amp; VALVES (0170)"/>
    <s v="AB50"/>
    <m/>
    <m/>
    <m/>
    <s v="AB01"/>
    <m/>
    <x v="1"/>
    <n v="5"/>
    <s v="10477745"/>
    <s v="GASKET;MANHOLE,LAVAL 9970054"/>
    <n v="1"/>
    <n v="0"/>
    <n v="4"/>
    <s v="OK. - OLC."/>
    <n v="0"/>
    <x v="4"/>
    <s v="Stock at Remote (SP13)"/>
    <m/>
    <m/>
    <n v="0"/>
    <n v="0"/>
    <m/>
    <m/>
    <n v="0"/>
    <m/>
    <m/>
    <m/>
    <m/>
    <m/>
    <n v="0"/>
    <n v="0"/>
    <s v="EA"/>
    <m/>
    <m/>
    <m/>
    <m/>
    <s v="N"/>
    <s v="Execution (07)"/>
    <s v="Ready for Execution (Order) (0065)"/>
    <s v="0000128734"/>
    <n v="35"/>
    <s v="2"/>
    <s v="30"/>
    <s v="30"/>
    <m/>
    <m/>
    <n v="0"/>
    <m/>
    <m/>
    <m/>
    <m/>
    <s v="WorkPackLink"/>
    <m/>
    <m/>
    <n v="0"/>
    <n v="0"/>
    <d v="2024-10-19T00:00:00"/>
    <n v="0"/>
    <n v="0"/>
    <m/>
    <m/>
    <n v="0"/>
    <n v="0"/>
    <m/>
    <n v="0"/>
    <m/>
    <m/>
    <m/>
    <n v="0"/>
    <n v="0"/>
    <n v="1.9230769230769232E-2"/>
    <d v="2024-03-12T00:00:00"/>
    <n v="0"/>
    <n v="0"/>
    <s v="Missing Staging Date"/>
    <m/>
    <s v="On Time"/>
    <d v="1899-12-30T00:00:00"/>
    <s v="Need Purchasing"/>
    <s v="00001287344539110477745000200090465"/>
    <e v="#N/A"/>
    <s v="000012873410477745000200090465"/>
    <s v=""/>
    <s v=""/>
    <n v="1"/>
  </r>
  <r>
    <x v="2"/>
    <x v="0"/>
    <m/>
    <x v="0"/>
    <x v="0"/>
    <d v="2024-01-02T00:00:00"/>
    <d v="2024-04-09T00:00:00"/>
    <d v="2024-03-21T00:00:00"/>
    <d v="2024-03-28T00:00:00"/>
    <d v="2024-04-21T00:00:00"/>
    <s v="MECH"/>
    <m/>
    <x v="146"/>
    <s v="0022"/>
    <s v="2.5Y CLASS SURVEY BOILER 1 (200090465)"/>
    <s v="PKG EQ,AUXILARY BOILER NO 1 (AB50.03A750001)"/>
    <s v="REINSTATE PIPEWORK &amp; VALVES (0170)"/>
    <s v="AB50"/>
    <d v="2024-04-09T00:00:00"/>
    <m/>
    <m/>
    <s v="AB01"/>
    <m/>
    <x v="1"/>
    <n v="5"/>
    <s v="10575223"/>
    <s v="VALVE,CHK;25MM,JIS16K,FF,BZE"/>
    <n v="1"/>
    <n v="4"/>
    <n v="0"/>
    <s v="OK - PDC Pick."/>
    <n v="0"/>
    <x v="9"/>
    <s v="Stock at Base (SP12)"/>
    <s v="AB01"/>
    <s v="5300004055"/>
    <n v="270"/>
    <n v="21"/>
    <m/>
    <m/>
    <n v="0"/>
    <m/>
    <m/>
    <m/>
    <m/>
    <m/>
    <n v="0"/>
    <n v="0"/>
    <s v="EA"/>
    <m/>
    <m/>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1"/>
    <m/>
    <x v="0"/>
    <x v="0"/>
    <d v="2024-01-02T00:00:00"/>
    <d v="2024-03-29T00:00:00"/>
    <m/>
    <d v="2024-03-28T00:00:00"/>
    <d v="2024-04-21T00:00:00"/>
    <s v="MECH"/>
    <m/>
    <x v="146"/>
    <s v="0520"/>
    <s v="2.5Y CLASS SURVEY BOILER 1 (200090465)"/>
    <s v="PKG EQ,AUXILARY BOILER NO 1 (AB50.03A750001)"/>
    <s v="ISOLATE &amp; SPADE (0030)"/>
    <s v="AB50"/>
    <m/>
    <m/>
    <m/>
    <s v="AB01"/>
    <m/>
    <x v="1"/>
    <n v="5"/>
    <s v="10060903"/>
    <s v="GASKET;SWCI,200MM,CL300,316L/GR/316"/>
    <n v="4"/>
    <n v="0"/>
    <n v="9"/>
    <s v="OK. - OLC."/>
    <n v="0"/>
    <x v="4"/>
    <s v="Stock at Remote (SP13)"/>
    <m/>
    <m/>
    <n v="0"/>
    <n v="0"/>
    <m/>
    <m/>
    <n v="0"/>
    <m/>
    <m/>
    <m/>
    <m/>
    <m/>
    <n v="0"/>
    <n v="0"/>
    <s v="EA"/>
    <m/>
    <m/>
    <m/>
    <m/>
    <s v="N"/>
    <s v="Execution (07)"/>
    <s v="Ready for Execution (Order) (0065)"/>
    <s v="0000128734"/>
    <n v="5"/>
    <s v="2"/>
    <s v="30"/>
    <s v="30"/>
    <m/>
    <m/>
    <n v="0"/>
    <m/>
    <m/>
    <m/>
    <m/>
    <s v="WorkPackLink"/>
    <m/>
    <m/>
    <n v="0"/>
    <n v="0"/>
    <d v="2024-10-19T00:00:00"/>
    <n v="0"/>
    <n v="0"/>
    <m/>
    <m/>
    <n v="0"/>
    <n v="0"/>
    <m/>
    <n v="0"/>
    <m/>
    <m/>
    <m/>
    <n v="0"/>
    <n v="0"/>
    <n v="1.9230769230769232E-2"/>
    <d v="2024-03-01T00:00:00"/>
    <n v="0"/>
    <n v="0"/>
    <s v="Missing Staging Date"/>
    <m/>
    <s v="On Time"/>
    <d v="2024-01-15T00:00:00"/>
    <s v="Need Purchasing"/>
    <s v="00001287344538010060903000200090465"/>
    <e v="#N/A"/>
    <s v="000012873410060903000200090465"/>
    <s v=""/>
    <s v=""/>
    <n v="1"/>
  </r>
  <r>
    <x v="2"/>
    <x v="1"/>
    <m/>
    <x v="0"/>
    <x v="0"/>
    <d v="2024-01-02T00:00:00"/>
    <d v="2024-04-09T00:00:00"/>
    <m/>
    <d v="2024-03-28T00:00:00"/>
    <d v="2024-04-21T00:00:00"/>
    <s v="MECH"/>
    <m/>
    <x v="146"/>
    <s v="0410"/>
    <s v="2.5Y CLASS SURVEY BOILER 1 (200090465)"/>
    <s v="PKG EQ,AUXILARY BOILER NO 1 (AB50.03A750001)"/>
    <s v="REINSTATE PIPEWORK &amp; VALVES (0170)"/>
    <s v="AB50"/>
    <m/>
    <m/>
    <m/>
    <s v="AB01"/>
    <m/>
    <x v="1"/>
    <n v="5"/>
    <s v="10061164"/>
    <s v="GASKET;SWCI,40MM,PN10-40,316L/GR/316"/>
    <n v="10"/>
    <n v="0"/>
    <n v="5"/>
    <s v="ETA. - PROC. - INV."/>
    <n v="0"/>
    <x v="4"/>
    <s v="Stock at Remote (SP13)"/>
    <m/>
    <m/>
    <n v="0"/>
    <n v="0"/>
    <m/>
    <m/>
    <n v="0"/>
    <m/>
    <m/>
    <m/>
    <m/>
    <m/>
    <n v="0"/>
    <n v="0"/>
    <s v="EA"/>
    <m/>
    <m/>
    <m/>
    <m/>
    <s v="N"/>
    <s v="Execution (07)"/>
    <s v="Ready for Execution (Order) (0065)"/>
    <s v="0000128734"/>
    <n v="31"/>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4000200090465"/>
    <e v="#N/A"/>
    <s v="000012873410061164000200090465"/>
    <s v=""/>
    <s v=""/>
    <n v="1"/>
  </r>
  <r>
    <x v="2"/>
    <x v="0"/>
    <m/>
    <x v="0"/>
    <x v="0"/>
    <d v="2024-01-02T00:00:00"/>
    <d v="2024-04-09T00:00:00"/>
    <d v="2024-03-21T00:00:00"/>
    <d v="2024-03-28T00:00:00"/>
    <d v="2024-04-21T00:00:00"/>
    <s v="MECH"/>
    <m/>
    <x v="146"/>
    <s v="010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60"/>
    <n v="21"/>
    <m/>
    <m/>
    <n v="0"/>
    <m/>
    <m/>
    <m/>
    <m/>
    <m/>
    <n v="0"/>
    <n v="0"/>
    <s v="EA"/>
    <m/>
    <m/>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9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50"/>
    <n v="21"/>
    <m/>
    <m/>
    <n v="0"/>
    <m/>
    <m/>
    <m/>
    <m/>
    <m/>
    <n v="0"/>
    <n v="0"/>
    <s v="EA"/>
    <m/>
    <m/>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12"/>
    <s v="2.5Y CLASS SURVEY BOILER 1 (200090465)"/>
    <s v="PKG EQ,AUXILARY BOILER NO 1 (AB50.03A750001)"/>
    <s v="REINSTATE PIPEWORK &amp; VALVES (0170)"/>
    <s v="AB50"/>
    <d v="2024-04-09T00:00:00"/>
    <m/>
    <m/>
    <s v="AB01"/>
    <m/>
    <x v="1"/>
    <n v="5"/>
    <s v="10575223"/>
    <s v="VALVE,CHK;25MM,JIS16K,FF,BZE"/>
    <n v="1"/>
    <n v="4"/>
    <n v="0"/>
    <s v="OK. - PDC."/>
    <n v="0"/>
    <x v="9"/>
    <s v="Stock at Base (SP12)"/>
    <s v="AB01"/>
    <s v="5300004055"/>
    <n v="260"/>
    <n v="21"/>
    <m/>
    <m/>
    <n v="0"/>
    <m/>
    <m/>
    <m/>
    <m/>
    <m/>
    <n v="0"/>
    <n v="0"/>
    <s v="EA"/>
    <m/>
    <m/>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0"/>
    <m/>
    <x v="0"/>
    <x v="0"/>
    <d v="2024-01-02T00:00:00"/>
    <d v="2024-04-09T00:00:00"/>
    <d v="2024-03-21T00:00:00"/>
    <d v="2024-03-28T00:00:00"/>
    <d v="2024-04-21T00:00:00"/>
    <s v="MECH"/>
    <m/>
    <x v="146"/>
    <s v="021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70"/>
    <n v="21"/>
    <m/>
    <m/>
    <n v="0"/>
    <m/>
    <m/>
    <m/>
    <m/>
    <m/>
    <n v="0"/>
    <n v="0"/>
    <s v="ASY"/>
    <m/>
    <m/>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1"/>
    <m/>
    <x v="0"/>
    <x v="0"/>
    <d v="2024-01-02T00:00:00"/>
    <d v="2024-03-29T00:00:00"/>
    <m/>
    <d v="2024-03-28T00:00:00"/>
    <d v="2024-04-21T00:00:00"/>
    <s v="MECH"/>
    <m/>
    <x v="146"/>
    <s v="0530"/>
    <s v="2.5Y CLASS SURVEY BOILER 1 (200090465)"/>
    <s v="PKG EQ,AUXILARY BOILER NO 1 (AB50.03A750001)"/>
    <s v="ISOLATE &amp; SPADE (0030)"/>
    <s v="AB50"/>
    <m/>
    <m/>
    <m/>
    <s v="AB01"/>
    <m/>
    <x v="1"/>
    <n v="5"/>
    <s v="10060886"/>
    <s v="GASKET;SWCI,80MM,CL150,316L/GR/316"/>
    <n v="4"/>
    <n v="0"/>
    <n v="11"/>
    <s v="OK. - OLC."/>
    <n v="0"/>
    <x v="4"/>
    <s v="Stock at Remote (SP13)"/>
    <m/>
    <m/>
    <n v="0"/>
    <n v="0"/>
    <m/>
    <m/>
    <n v="0"/>
    <m/>
    <m/>
    <m/>
    <m/>
    <m/>
    <n v="0"/>
    <n v="0"/>
    <s v="EA"/>
    <m/>
    <m/>
    <m/>
    <m/>
    <s v="N"/>
    <s v="Execution (07)"/>
    <s v="Ready for Execution (Order) (0065)"/>
    <s v="0000128734"/>
    <n v="6"/>
    <s v="2"/>
    <s v="30"/>
    <s v="30"/>
    <m/>
    <m/>
    <n v="0"/>
    <m/>
    <m/>
    <m/>
    <m/>
    <s v="WorkPackLink"/>
    <m/>
    <m/>
    <n v="0"/>
    <n v="0"/>
    <d v="2024-10-19T00:00:00"/>
    <n v="0"/>
    <n v="0"/>
    <m/>
    <m/>
    <n v="0"/>
    <n v="0"/>
    <m/>
    <n v="9"/>
    <m/>
    <m/>
    <m/>
    <n v="0"/>
    <n v="0"/>
    <n v="1.9230769230769232E-2"/>
    <d v="2024-03-01T00:00:00"/>
    <n v="0"/>
    <n v="0"/>
    <s v="Missing Staging Date"/>
    <m/>
    <s v="On Time"/>
    <d v="1899-12-30T00:00:00"/>
    <s v="Need Purchasing"/>
    <s v="00001287344538010060886000200090465"/>
    <s v="00001287344538010060886000200090465"/>
    <s v="000012873410060886000200090465"/>
    <s v=""/>
    <s v=""/>
    <n v="1"/>
  </r>
  <r>
    <x v="2"/>
    <x v="0"/>
    <m/>
    <x v="0"/>
    <x v="0"/>
    <d v="2024-01-02T00:00:00"/>
    <d v="2024-04-09T00:00:00"/>
    <d v="2024-03-21T00:00:00"/>
    <d v="2024-03-28T00:00:00"/>
    <d v="2024-04-21T00:00:00"/>
    <s v="MECH"/>
    <m/>
    <x v="146"/>
    <s v="011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70"/>
    <n v="21"/>
    <m/>
    <m/>
    <n v="0"/>
    <m/>
    <m/>
    <m/>
    <m/>
    <m/>
    <n v="0"/>
    <n v="0"/>
    <s v="EA"/>
    <m/>
    <m/>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8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40"/>
    <n v="21"/>
    <m/>
    <m/>
    <n v="0"/>
    <m/>
    <m/>
    <m/>
    <m/>
    <m/>
    <n v="0"/>
    <n v="0"/>
    <s v="EA"/>
    <m/>
    <m/>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3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80"/>
    <n v="21"/>
    <m/>
    <m/>
    <n v="0"/>
    <m/>
    <m/>
    <m/>
    <m/>
    <m/>
    <n v="0"/>
    <n v="0"/>
    <s v="EA"/>
    <m/>
    <m/>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0"/>
    <m/>
    <x v="0"/>
    <x v="0"/>
    <d v="2024-01-02T00:00:00"/>
    <d v="2024-04-09T00:00:00"/>
    <d v="2024-03-21T00:00:00"/>
    <d v="2024-03-28T00:00:00"/>
    <d v="2024-04-21T00:00:00"/>
    <s v="MECH"/>
    <m/>
    <x v="146"/>
    <s v="0052"/>
    <s v="2.5Y CLASS SURVEY BOILER 1 (200090465)"/>
    <s v="PKG EQ,AUXILARY BOILER NO 1 (AB50.03A750001)"/>
    <s v="REINSTATE PIPEWORK &amp; VALVES (0170)"/>
    <s v="AB50"/>
    <d v="2024-04-09T00:00:00"/>
    <m/>
    <m/>
    <s v="AB01"/>
    <m/>
    <x v="1"/>
    <n v="5"/>
    <s v="10569059"/>
    <s v="VALVE,GATE;200MM,PN25,RF,ST"/>
    <n v="1"/>
    <n v="2"/>
    <n v="2"/>
    <s v="OK. - PDC."/>
    <n v="0"/>
    <x v="11"/>
    <s v="Stock at Base (SP12)"/>
    <s v="AB01"/>
    <s v="5300004055"/>
    <n v="250"/>
    <n v="21"/>
    <m/>
    <m/>
    <n v="0"/>
    <m/>
    <m/>
    <m/>
    <m/>
    <m/>
    <n v="0"/>
    <n v="0"/>
    <s v="EA"/>
    <m/>
    <m/>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20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60"/>
    <n v="21"/>
    <m/>
    <m/>
    <n v="0"/>
    <m/>
    <m/>
    <m/>
    <m/>
    <m/>
    <n v="0"/>
    <n v="0"/>
    <s v="ASY"/>
    <m/>
    <m/>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0"/>
    <m/>
    <x v="0"/>
    <x v="0"/>
    <d v="2024-01-02T00:00:00"/>
    <d v="2024-04-09T00:00:00"/>
    <d v="2024-03-21T00:00:00"/>
    <d v="2024-03-28T00:00:00"/>
    <d v="2024-04-21T00:00:00"/>
    <s v="MECH"/>
    <m/>
    <x v="146"/>
    <s v="019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50"/>
    <n v="21"/>
    <m/>
    <m/>
    <n v="0"/>
    <m/>
    <m/>
    <m/>
    <m/>
    <m/>
    <n v="0"/>
    <n v="0"/>
    <s v="EA"/>
    <m/>
    <m/>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80"/>
    <s v="2.5Y CLASS SURVEY BOILER 1 (200090465)"/>
    <s v="PKG EQ,AUXILARY BOILER NO 1 (AB50.03A750001)"/>
    <s v="REINSTATE PIPEWORK &amp; VALVES (0170)"/>
    <s v="AB50"/>
    <d v="2024-04-09T00:00:00"/>
    <m/>
    <m/>
    <s v="AB01"/>
    <m/>
    <x v="1"/>
    <n v="5"/>
    <s v="10447452"/>
    <s v="VALVE,GLOBE;25MM,ARI 23006RPN25DN25C08B"/>
    <n v="1"/>
    <n v="1"/>
    <n v="0"/>
    <s v="OK. - PDC."/>
    <n v="0"/>
    <x v="9"/>
    <s v="Stock at Base (SP12)"/>
    <s v="AB01"/>
    <s v="5300004055"/>
    <n v="140"/>
    <n v="21"/>
    <m/>
    <m/>
    <n v="0"/>
    <m/>
    <m/>
    <m/>
    <m/>
    <m/>
    <n v="0"/>
    <n v="0"/>
    <s v="EA"/>
    <m/>
    <m/>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s v="ON TIME"/>
    <m/>
    <s v="On Time"/>
    <d v="1899-12-30T00:00:00"/>
    <s v="SOH"/>
    <s v="00001287344539110447452000200090465"/>
    <e v="#N/A"/>
    <s v="000012873410447452000200090465"/>
    <d v="1899-12-30T00:00:00"/>
    <e v="#N/A"/>
    <n v="0"/>
  </r>
  <r>
    <x v="2"/>
    <x v="3"/>
    <m/>
    <x v="0"/>
    <x v="0"/>
    <d v="2024-01-02T00:00:00"/>
    <d v="2024-04-13T00:00:00"/>
    <m/>
    <d v="2024-03-31T00:00:00"/>
    <d v="2024-04-24T00:00:00"/>
    <s v="MECH"/>
    <m/>
    <x v="147"/>
    <s v="0060"/>
    <s v="2.5Y CLASS SURVEY BOILER 2 (200091461)"/>
    <s v="PKG EQ,AUXILARY BOILER NO 2 (AB50.03A750002)"/>
    <s v="REINSTATE PIPEWORK &amp; VALVES (0170)"/>
    <s v="AB50"/>
    <d v="2024-04-13T00:00:00"/>
    <m/>
    <m/>
    <s v="AB01"/>
    <m/>
    <x v="1"/>
    <n v="5"/>
    <s v="10447458"/>
    <s v="VALVE,GLOBE;80MM,ARI 23006PN25DN80C07A"/>
    <n v="1"/>
    <n v="2"/>
    <n v="0"/>
    <s v="OK. - PDC."/>
    <n v="0"/>
    <x v="4"/>
    <s v="Stock at Base (SP12)"/>
    <m/>
    <m/>
    <n v="0"/>
    <n v="0"/>
    <m/>
    <m/>
    <n v="0"/>
    <m/>
    <m/>
    <m/>
    <m/>
    <m/>
    <n v="0"/>
    <n v="0"/>
    <s v="EA"/>
    <m/>
    <m/>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s v="Missing Staging Date"/>
    <m/>
    <s v="On Time"/>
    <d v="1899-12-30T00:00:00"/>
    <s v="SOH"/>
    <s v="00001296914539510447458000200091461"/>
    <e v="#N/A"/>
    <s v="000012969110447458000200091461"/>
    <d v="1899-12-30T00:00:00"/>
    <e v="#N/A"/>
    <n v="0"/>
  </r>
  <r>
    <x v="2"/>
    <x v="0"/>
    <m/>
    <x v="0"/>
    <x v="0"/>
    <d v="2024-01-02T00:00:00"/>
    <d v="2024-04-13T00:00:00"/>
    <d v="2024-03-21T00:00:00"/>
    <d v="2024-03-31T00:00:00"/>
    <d v="2024-04-24T00:00:00"/>
    <s v="MECH"/>
    <m/>
    <x v="147"/>
    <s v="011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60"/>
    <n v="21"/>
    <m/>
    <m/>
    <n v="0"/>
    <m/>
    <m/>
    <m/>
    <m/>
    <m/>
    <n v="0"/>
    <n v="0"/>
    <s v="EA"/>
    <m/>
    <m/>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70"/>
    <s v="2.5Y CLASS SURVEY BOILER 2 (200091461)"/>
    <s v="PKG EQ,AUXILARY BOILER NO 2 (AB50.03A750002)"/>
    <s v="ISOLATE &amp; SPADE (0030)"/>
    <s v="AB50"/>
    <m/>
    <m/>
    <m/>
    <s v="AB01"/>
    <m/>
    <x v="1"/>
    <n v="5"/>
    <s v="10060917"/>
    <s v="GASKET;SWCI,25MM,CL300/600,316L/GR/316"/>
    <n v="4"/>
    <n v="2"/>
    <n v="11"/>
    <s v="OK. - CAMPAIGN PICK PDC."/>
    <n v="0"/>
    <x v="4"/>
    <s v="Stock at Remote (SP13)"/>
    <m/>
    <m/>
    <n v="0"/>
    <n v="0"/>
    <m/>
    <m/>
    <n v="0"/>
    <m/>
    <m/>
    <m/>
    <m/>
    <m/>
    <n v="0"/>
    <n v="0"/>
    <s v="EA"/>
    <m/>
    <m/>
    <m/>
    <m/>
    <s v="N"/>
    <s v="Execution (07)"/>
    <s v="Main Work Started (Order) (0070)"/>
    <s v="0000129691"/>
    <n v="8"/>
    <s v="2"/>
    <s v="30"/>
    <s v="30"/>
    <m/>
    <m/>
    <n v="0"/>
    <m/>
    <m/>
    <m/>
    <m/>
    <s v="WorkPackLink"/>
    <m/>
    <m/>
    <n v="0"/>
    <n v="0"/>
    <d v="2024-10-22T00:00:00"/>
    <n v="0"/>
    <n v="0"/>
    <m/>
    <m/>
    <n v="0"/>
    <n v="0"/>
    <m/>
    <n v="0"/>
    <m/>
    <m/>
    <m/>
    <n v="0"/>
    <n v="0"/>
    <n v="1.9230769230769232E-2"/>
    <d v="2024-03-05T00:00:00"/>
    <n v="0"/>
    <n v="0"/>
    <s v="Missing Staging Date"/>
    <m/>
    <s v="On Time"/>
    <d v="1899-12-30T00:00:00"/>
    <s v="Need Purchasing"/>
    <s v="00001296914538410060917000200091461"/>
    <e v="#N/A"/>
    <s v="000012969110060917000200091461"/>
    <s v=""/>
    <s v=""/>
    <n v="1"/>
  </r>
  <r>
    <x v="2"/>
    <x v="0"/>
    <m/>
    <x v="0"/>
    <x v="0"/>
    <d v="2024-01-02T00:00:00"/>
    <d v="2024-04-13T00:00:00"/>
    <d v="2024-03-21T00:00:00"/>
    <d v="2024-03-31T00:00:00"/>
    <d v="2024-04-24T00:00:00"/>
    <s v="MECH"/>
    <m/>
    <x v="147"/>
    <s v="004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10"/>
    <n v="21"/>
    <m/>
    <m/>
    <n v="0"/>
    <m/>
    <m/>
    <m/>
    <m/>
    <m/>
    <n v="0"/>
    <n v="0"/>
    <s v="EA"/>
    <m/>
    <m/>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29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20"/>
    <n v="21"/>
    <m/>
    <m/>
    <n v="0"/>
    <m/>
    <m/>
    <m/>
    <m/>
    <m/>
    <n v="0"/>
    <n v="0"/>
    <s v="EA"/>
    <m/>
    <m/>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1"/>
    <m/>
    <x v="0"/>
    <x v="0"/>
    <d v="2024-01-02T00:00:00"/>
    <d v="2024-04-13T00:00:00"/>
    <m/>
    <d v="2024-03-31T00:00:00"/>
    <d v="2024-04-24T00:00:00"/>
    <s v="MECH"/>
    <m/>
    <x v="147"/>
    <s v="0400"/>
    <s v="2.5Y CLASS SURVEY BOILER 2 (200091461)"/>
    <s v="PKG EQ,AUXILARY BOILER NO 2 (AB50.03A750002)"/>
    <s v="REINSTATE PIPEWORK &amp; VALVES (0170)"/>
    <s v="AB50"/>
    <m/>
    <m/>
    <m/>
    <s v="AB01"/>
    <m/>
    <x v="1"/>
    <n v="5"/>
    <s v="10061160"/>
    <s v="GASKET;SWCI,25MM,PN10-40,316L/GR/316"/>
    <n v="19"/>
    <n v="0"/>
    <n v="6"/>
    <s v="ETA. - PROC. - INVENT."/>
    <n v="0"/>
    <x v="4"/>
    <s v="Stock at Remote (SP13)"/>
    <m/>
    <m/>
    <n v="0"/>
    <n v="0"/>
    <m/>
    <m/>
    <n v="0"/>
    <m/>
    <m/>
    <m/>
    <m/>
    <m/>
    <n v="0"/>
    <n v="0"/>
    <s v="EA"/>
    <m/>
    <m/>
    <m/>
    <m/>
    <s v="N"/>
    <s v="Execution (07)"/>
    <s v="Main Work Started (Order) (0070)"/>
    <s v="0000129691"/>
    <n v="31"/>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0000200091461"/>
    <e v="#N/A"/>
    <s v="000012969110061160000200091461"/>
    <s v=""/>
    <s v=""/>
    <n v="1"/>
  </r>
  <r>
    <x v="2"/>
    <x v="0"/>
    <m/>
    <x v="0"/>
    <x v="0"/>
    <d v="2024-01-02T00:00:00"/>
    <d v="2024-04-13T00:00:00"/>
    <d v="2024-03-21T00:00:00"/>
    <d v="2024-03-31T00:00:00"/>
    <d v="2024-04-24T00:00:00"/>
    <s v="MECH"/>
    <m/>
    <x v="147"/>
    <s v="0372"/>
    <s v="2.5Y CLASS SURVEY BOILER 2 (200091461)"/>
    <s v="PKG EQ,AUXILARY BOILER NO 2 (AB50.03A750002)"/>
    <s v="REINSTATE PIPEWORK &amp; VALVES (0170)"/>
    <s v="AB50"/>
    <d v="2024-04-13T00:00:00"/>
    <m/>
    <m/>
    <s v="AB01"/>
    <m/>
    <x v="1"/>
    <n v="5"/>
    <s v="10590783"/>
    <s v="STUDBOLT;M16 X 90MM,B7,PLN"/>
    <n v="64"/>
    <n v="0"/>
    <n v="128"/>
    <s v="OK. - PDC."/>
    <n v="0"/>
    <x v="11"/>
    <s v="Stock at Base (SP12)"/>
    <s v="AB01"/>
    <s v="5300004393"/>
    <n v="260"/>
    <n v="21"/>
    <m/>
    <m/>
    <n v="0"/>
    <m/>
    <m/>
    <m/>
    <m/>
    <m/>
    <n v="0"/>
    <n v="0"/>
    <s v="EA"/>
    <m/>
    <m/>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s v="ON TIME"/>
    <m/>
    <s v="On Time"/>
    <d v="1899-12-30T00:00:00"/>
    <s v="Need Purchasing"/>
    <s v="00001296914539510590783000200091461"/>
    <e v="#N/A"/>
    <s v="000012969110590783000200091461"/>
    <d v="1899-12-30T00:00:00"/>
    <e v="#N/A"/>
    <n v="0"/>
  </r>
  <r>
    <x v="2"/>
    <x v="0"/>
    <m/>
    <x v="0"/>
    <x v="0"/>
    <d v="2024-01-02T00:00:00"/>
    <d v="2024-04-13T00:00:00"/>
    <d v="2024-03-21T00:00:00"/>
    <d v="2024-03-31T00:00:00"/>
    <d v="2024-04-24T00:00:00"/>
    <s v="MECH"/>
    <m/>
    <x v="147"/>
    <s v="0432"/>
    <s v="2.5Y CLASS SURVEY BOILER 2 (200091461)"/>
    <s v="PKG EQ,AUXILARY BOILER NO 2 (AB50.03A750002)"/>
    <s v="REINSTATE PIPEWORK &amp; VALVES (0170)"/>
    <s v="AB50"/>
    <d v="2024-04-13T00:00:00"/>
    <m/>
    <m/>
    <s v="AB01"/>
    <m/>
    <x v="1"/>
    <n v="5"/>
    <s v="10400603"/>
    <s v="GASKET;CNAF,JIS16K,25MM,1.5MM,FF,C4430"/>
    <n v="12"/>
    <n v="1"/>
    <n v="24"/>
    <s v="OK. - PDC."/>
    <n v="0"/>
    <x v="11"/>
    <s v="Stock at Base (SP12)"/>
    <s v="AB01"/>
    <s v="5300004393"/>
    <n v="150"/>
    <n v="21"/>
    <m/>
    <m/>
    <n v="0"/>
    <m/>
    <m/>
    <m/>
    <m/>
    <m/>
    <n v="0"/>
    <n v="0"/>
    <s v="EA"/>
    <m/>
    <m/>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s v="ON TIME"/>
    <m/>
    <s v="On Time"/>
    <d v="1899-12-30T00:00:00"/>
    <s v="Need Purchasing"/>
    <s v="00001296914539510400603000200091461"/>
    <e v="#N/A"/>
    <s v="000012969110400603000200091461"/>
    <d v="1899-12-30T00:00:00"/>
    <e v="#N/A"/>
    <n v="0"/>
  </r>
  <r>
    <x v="2"/>
    <x v="0"/>
    <m/>
    <x v="0"/>
    <x v="0"/>
    <d v="2024-01-02T00:00:00"/>
    <d v="2024-04-13T00:00:00"/>
    <d v="2024-03-21T00:00:00"/>
    <d v="2024-03-31T00:00:00"/>
    <d v="2024-04-24T00:00:00"/>
    <s v="MECH"/>
    <m/>
    <x v="147"/>
    <s v="0352"/>
    <s v="2.5Y CLASS SURVEY BOILER 2 (200091461)"/>
    <s v="PKG EQ,AUXILARY BOILER NO 2 (AB50.03A750002)"/>
    <s v="REINSTATE PIPEWORK &amp; VALVES (0170)"/>
    <s v="AB50"/>
    <d v="2024-04-13T00:00:00"/>
    <m/>
    <m/>
    <s v="AB01"/>
    <m/>
    <x v="1"/>
    <n v="5"/>
    <s v="10526668"/>
    <s v="STUDBOLT;M12 X 70MM,B7,STL,BLK"/>
    <n v="72"/>
    <n v="0"/>
    <n v="144"/>
    <s v="OK. - PDC."/>
    <n v="0"/>
    <x v="11"/>
    <s v="Stock at Base (SP12)"/>
    <s v="AB01"/>
    <s v="5300004393"/>
    <n v="160"/>
    <n v="21"/>
    <m/>
    <m/>
    <n v="0"/>
    <m/>
    <m/>
    <m/>
    <m/>
    <m/>
    <n v="0"/>
    <n v="0"/>
    <s v="EA"/>
    <m/>
    <m/>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s v="ON TIME"/>
    <m/>
    <s v="On Time"/>
    <d v="1899-12-30T00:00:00"/>
    <s v="Need Purchasing"/>
    <s v="00001296914539510526668000200091461"/>
    <e v="#N/A"/>
    <s v="000012969110526668000200091461"/>
    <d v="1899-12-30T00:00:00"/>
    <e v="#N/A"/>
    <n v="0"/>
  </r>
  <r>
    <x v="2"/>
    <x v="0"/>
    <m/>
    <x v="0"/>
    <x v="0"/>
    <d v="2024-01-02T00:00:00"/>
    <d v="2024-04-13T00:00:00"/>
    <d v="2024-03-21T00:00:00"/>
    <d v="2024-03-31T00:00:00"/>
    <d v="2024-04-24T00:00:00"/>
    <s v="MECH"/>
    <m/>
    <x v="147"/>
    <s v="0050"/>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0"/>
    <n v="21"/>
    <m/>
    <m/>
    <n v="0"/>
    <m/>
    <m/>
    <m/>
    <m/>
    <m/>
    <n v="0"/>
    <n v="0"/>
    <s v="EA"/>
    <m/>
    <m/>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1"/>
    <m/>
    <x v="0"/>
    <x v="0"/>
    <d v="2024-01-02T00:00:00"/>
    <d v="2024-04-13T00:00:00"/>
    <m/>
    <d v="2024-03-31T00:00:00"/>
    <d v="2024-04-24T00:00:00"/>
    <s v="MECH"/>
    <m/>
    <x v="147"/>
    <s v="0420"/>
    <s v="2.5Y CLASS SURVEY BOILER 2 (200091461)"/>
    <s v="PKG EQ,AUXILARY BOILER NO 2 (AB50.03A750002)"/>
    <s v="REINSTATE PIPEWORK &amp; VALVES (0170)"/>
    <s v="AB50"/>
    <m/>
    <m/>
    <m/>
    <s v="AB01"/>
    <m/>
    <x v="1"/>
    <n v="5"/>
    <s v="10061172"/>
    <s v="GASKET;SWCI,80MM,PN10-40,316L/GR/316"/>
    <n v="13"/>
    <n v="0"/>
    <n v="4"/>
    <s v="ETA. - PROC. - INVENT."/>
    <n v="0"/>
    <x v="4"/>
    <s v="Stock at Remote (SP13)"/>
    <m/>
    <m/>
    <n v="0"/>
    <n v="0"/>
    <m/>
    <m/>
    <n v="0"/>
    <m/>
    <m/>
    <m/>
    <m/>
    <m/>
    <n v="0"/>
    <n v="0"/>
    <s v="EA"/>
    <m/>
    <m/>
    <m/>
    <m/>
    <s v="N"/>
    <s v="Execution (07)"/>
    <s v="Main Work Started (Order) (0070)"/>
    <s v="0000129691"/>
    <n v="33"/>
    <s v="2"/>
    <s v="30"/>
    <m/>
    <m/>
    <m/>
    <n v="0"/>
    <m/>
    <m/>
    <m/>
    <m/>
    <s v="WorkPackLink"/>
    <m/>
    <m/>
    <n v="0"/>
    <n v="0"/>
    <d v="2024-10-22T00:00:00"/>
    <n v="0"/>
    <n v="0"/>
    <m/>
    <m/>
    <n v="0"/>
    <n v="0"/>
    <m/>
    <n v="0"/>
    <m/>
    <m/>
    <m/>
    <n v="0"/>
    <n v="0"/>
    <n v="1.9230769230769232E-2"/>
    <d v="2024-03-16T00:00:00"/>
    <n v="0"/>
    <n v="0"/>
    <s v="Missing Staging Date"/>
    <m/>
    <s v="On Time"/>
    <d v="1899-12-30T00:00:00"/>
    <s v="Need Purchasing"/>
    <s v="00001296914539510061172000200091461"/>
    <e v="#N/A"/>
    <s v="000012969110061172000200091461"/>
    <s v=""/>
    <s v=""/>
    <n v="1"/>
  </r>
  <r>
    <x v="2"/>
    <x v="0"/>
    <m/>
    <x v="0"/>
    <x v="0"/>
    <d v="2024-01-02T00:00:00"/>
    <d v="2024-04-13T00:00:00"/>
    <d v="2024-03-21T00:00:00"/>
    <d v="2024-03-31T00:00:00"/>
    <d v="2024-04-24T00:00:00"/>
    <s v="MECH"/>
    <m/>
    <x v="147"/>
    <s v="015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90"/>
    <n v="21"/>
    <m/>
    <m/>
    <n v="0"/>
    <m/>
    <m/>
    <m/>
    <m/>
    <m/>
    <n v="0"/>
    <n v="0"/>
    <s v="EA"/>
    <m/>
    <m/>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80"/>
    <s v="2.5Y CLASS SURVEY BOILER 2 (200091461)"/>
    <s v="PKG EQ,AUXILARY BOILER NO 2 (AB50.03A750002)"/>
    <s v="REINSTATE PIPEWORK &amp; VALVES (0170)"/>
    <s v="AB50"/>
    <d v="2024-04-13T00:00:00"/>
    <m/>
    <m/>
    <s v="AB01"/>
    <m/>
    <x v="1"/>
    <n v="5"/>
    <s v="10447461"/>
    <s v="VALVE,GLOBE;25MM,DI,ARI 23006PN25DN25"/>
    <n v="1"/>
    <n v="1"/>
    <n v="14"/>
    <s v="OK."/>
    <n v="0"/>
    <x v="11"/>
    <s v="Stock at Base (SP12)"/>
    <s v="AB01"/>
    <s v="5300004393"/>
    <n v="30"/>
    <n v="21"/>
    <m/>
    <m/>
    <n v="0"/>
    <m/>
    <m/>
    <m/>
    <m/>
    <m/>
    <n v="0"/>
    <n v="0"/>
    <s v="EA"/>
    <m/>
    <m/>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1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80"/>
    <n v="21"/>
    <m/>
    <m/>
    <n v="0"/>
    <m/>
    <m/>
    <m/>
    <m/>
    <m/>
    <n v="0"/>
    <n v="0"/>
    <s v="EA"/>
    <m/>
    <m/>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362"/>
    <s v="2.5Y CLASS SURVEY BOILER 2 (200091461)"/>
    <s v="PKG EQ,AUXILARY BOILER NO 2 (AB50.03A750002)"/>
    <s v="REINSTATE PIPEWORK &amp; VALVES (0170)"/>
    <s v="AB50"/>
    <d v="2024-04-13T00:00:00"/>
    <m/>
    <m/>
    <s v="AB01"/>
    <m/>
    <x v="1"/>
    <n v="5"/>
    <s v="10590782"/>
    <s v="STUDBOLT;M16 X 80MM,B7,PLN"/>
    <n v="64"/>
    <n v="0"/>
    <n v="128"/>
    <s v="OK."/>
    <n v="0"/>
    <x v="11"/>
    <s v="Stock at Base (SP12)"/>
    <s v="AB01"/>
    <s v="5300004393"/>
    <n v="250"/>
    <n v="21"/>
    <m/>
    <m/>
    <n v="0"/>
    <m/>
    <m/>
    <m/>
    <m/>
    <m/>
    <n v="0"/>
    <n v="0"/>
    <s v="EA"/>
    <m/>
    <m/>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s v="ON TIME"/>
    <m/>
    <s v="On Time"/>
    <d v="1899-12-30T00:00:00"/>
    <s v="Need Purchasing"/>
    <s v="00001296914539510590782000200091461"/>
    <e v="#N/A"/>
    <s v="000012969110590782000200091461"/>
    <d v="1899-12-30T00:00:00"/>
    <e v="#N/A"/>
    <n v="0"/>
  </r>
  <r>
    <x v="2"/>
    <x v="0"/>
    <m/>
    <x v="0"/>
    <x v="0"/>
    <d v="2024-01-02T00:00:00"/>
    <d v="2024-04-13T00:00:00"/>
    <d v="2024-03-21T00:00:00"/>
    <d v="2024-03-31T00:00:00"/>
    <d v="2024-04-24T00:00:00"/>
    <s v="MECH"/>
    <m/>
    <x v="147"/>
    <s v="0442"/>
    <s v="2.5Y CLASS SURVEY BOILER 2 (200091461)"/>
    <s v="PKG EQ,AUXILARY BOILER NO 2 (AB50.03A750002)"/>
    <s v="REINSTATE PIPEWORK &amp; VALVES (0170)"/>
    <s v="AB50"/>
    <d v="2024-04-13T00:00:00"/>
    <m/>
    <m/>
    <s v="AB01"/>
    <m/>
    <x v="1"/>
    <n v="5"/>
    <s v="10061194"/>
    <s v="GASKET;SWCI,200MM,PN25,316L/GR/316"/>
    <n v="2"/>
    <n v="0"/>
    <n v="4"/>
    <s v="OK. - PDC."/>
    <n v="0"/>
    <x v="11"/>
    <s v="Stock at Base (SP12)"/>
    <s v="AB01"/>
    <s v="5300004393"/>
    <n v="140"/>
    <n v="21"/>
    <m/>
    <m/>
    <n v="0"/>
    <m/>
    <m/>
    <m/>
    <m/>
    <m/>
    <n v="0"/>
    <n v="0"/>
    <s v="EA"/>
    <m/>
    <m/>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s v="ON TIME"/>
    <m/>
    <s v="On Time"/>
    <d v="1899-12-30T00:00:00"/>
    <s v="Need Purchasing"/>
    <s v="00001296914539510061194000200091461"/>
    <e v="#N/A"/>
    <s v="000012969110061194000200091461"/>
    <d v="1899-12-30T00:00:00"/>
    <e v="#N/A"/>
    <n v="0"/>
  </r>
  <r>
    <x v="2"/>
    <x v="0"/>
    <m/>
    <x v="0"/>
    <x v="0"/>
    <d v="2024-01-02T00:00:00"/>
    <d v="2024-04-13T00:00:00"/>
    <d v="2024-03-21T00:00:00"/>
    <d v="2024-03-31T00:00:00"/>
    <d v="2024-04-24T00:00:00"/>
    <s v="MECH"/>
    <m/>
    <x v="147"/>
    <s v="003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00"/>
    <n v="21"/>
    <m/>
    <m/>
    <n v="0"/>
    <m/>
    <m/>
    <m/>
    <m/>
    <m/>
    <n v="0"/>
    <n v="0"/>
    <s v="EA"/>
    <m/>
    <m/>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12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70"/>
    <n v="21"/>
    <m/>
    <m/>
    <n v="0"/>
    <m/>
    <m/>
    <m/>
    <m/>
    <m/>
    <n v="0"/>
    <n v="0"/>
    <s v="EA"/>
    <m/>
    <m/>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10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50"/>
    <n v="21"/>
    <m/>
    <m/>
    <n v="0"/>
    <m/>
    <m/>
    <m/>
    <m/>
    <m/>
    <n v="0"/>
    <n v="0"/>
    <s v="EA"/>
    <m/>
    <m/>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50"/>
    <s v="2.5Y CLASS SURVEY BOILER 2 (200091461)"/>
    <s v="PKG EQ,AUXILARY BOILER NO 2 (AB50.03A750002)"/>
    <s v="ISOLATE &amp; SPADE (0030)"/>
    <s v="AB50"/>
    <m/>
    <m/>
    <m/>
    <s v="AB01"/>
    <m/>
    <x v="1"/>
    <n v="5"/>
    <s v="10060886"/>
    <s v="GASKET;SWCI,80MM,CL150,316L/GR/316"/>
    <n v="4"/>
    <n v="0"/>
    <n v="11"/>
    <s v="OK. - OLC."/>
    <n v="0"/>
    <x v="4"/>
    <s v="Stock at Remote (SP13)"/>
    <m/>
    <m/>
    <n v="0"/>
    <n v="0"/>
    <m/>
    <m/>
    <n v="0"/>
    <m/>
    <m/>
    <m/>
    <m/>
    <m/>
    <n v="0"/>
    <n v="0"/>
    <s v="EA"/>
    <m/>
    <m/>
    <m/>
    <m/>
    <s v="N"/>
    <s v="Execution (07)"/>
    <s v="Main Work Started (Order) (0070)"/>
    <s v="0000129691"/>
    <n v="6"/>
    <s v="2"/>
    <s v="30"/>
    <s v="30"/>
    <m/>
    <m/>
    <n v="0"/>
    <m/>
    <m/>
    <m/>
    <m/>
    <s v="WorkPackLink"/>
    <m/>
    <m/>
    <n v="0"/>
    <n v="0"/>
    <d v="2024-10-22T00:00:00"/>
    <n v="0"/>
    <n v="0"/>
    <m/>
    <m/>
    <n v="0"/>
    <n v="0"/>
    <m/>
    <n v="9"/>
    <m/>
    <m/>
    <m/>
    <n v="0"/>
    <n v="0"/>
    <n v="1.9230769230769232E-2"/>
    <d v="2024-03-05T00:00:00"/>
    <n v="0"/>
    <n v="0"/>
    <s v="Missing Staging Date"/>
    <m/>
    <s v="On Time"/>
    <d v="1899-12-30T00:00:00"/>
    <s v="Need Purchasing"/>
    <s v="00001296914538410060886000200091461"/>
    <e v="#N/A"/>
    <s v="000012969110060886000200091461"/>
    <s v=""/>
    <s v=""/>
    <n v="1"/>
  </r>
  <r>
    <x v="2"/>
    <x v="0"/>
    <m/>
    <x v="0"/>
    <x v="0"/>
    <d v="2024-01-02T00:00:00"/>
    <d v="2024-04-13T00:00:00"/>
    <d v="2024-03-21T00:00:00"/>
    <d v="2024-03-31T00:00:00"/>
    <d v="2024-04-24T00:00:00"/>
    <s v="MECH"/>
    <m/>
    <x v="147"/>
    <s v="0382"/>
    <s v="2.5Y CLASS SURVEY BOILER 2 (200091461)"/>
    <s v="PKG EQ,AUXILARY BOILER NO 2 (AB50.03A750002)"/>
    <s v="REINSTATE PIPEWORK &amp; VALVES (0170)"/>
    <s v="AB50"/>
    <d v="2024-04-13T00:00:00"/>
    <m/>
    <m/>
    <s v="AB01"/>
    <m/>
    <x v="1"/>
    <n v="5"/>
    <s v="10590781"/>
    <s v="STUDBOLT;M16 X 70MM,B7,PLN"/>
    <n v="48"/>
    <n v="0"/>
    <n v="100"/>
    <s v="OK."/>
    <n v="0"/>
    <x v="11"/>
    <s v="Stock at Base (SP12)"/>
    <s v="AB01"/>
    <s v="5300004393"/>
    <n v="240"/>
    <n v="21"/>
    <m/>
    <m/>
    <n v="0"/>
    <m/>
    <m/>
    <m/>
    <m/>
    <m/>
    <n v="0"/>
    <n v="0"/>
    <s v="EA"/>
    <m/>
    <m/>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s v="ON TIME"/>
    <m/>
    <s v="On Time"/>
    <d v="1899-12-30T00:00:00"/>
    <s v="Need Purchasing"/>
    <s v="00001296914539510590781000200091461"/>
    <e v="#N/A"/>
    <s v="000012969110590781000200091461"/>
    <d v="1899-12-30T00:00:00"/>
    <e v="#N/A"/>
    <n v="0"/>
  </r>
  <r>
    <x v="2"/>
    <x v="1"/>
    <m/>
    <x v="0"/>
    <x v="0"/>
    <d v="2024-01-02T00:00:00"/>
    <d v="2024-04-12T00:00:00"/>
    <m/>
    <d v="2024-03-31T00:00:00"/>
    <d v="2024-04-24T00:00:00"/>
    <s v="MECH"/>
    <m/>
    <x v="147"/>
    <s v="0490"/>
    <s v="2.5Y CLASS SURVEY BOILER 2 (200091461)"/>
    <s v="PKG EQ,AUXILARY BOILER NO 2 (AB50.03A750002)"/>
    <s v="BOX UP ACCESS HATCHES (0160)"/>
    <s v="AB50"/>
    <m/>
    <m/>
    <m/>
    <s v="AB01"/>
    <m/>
    <x v="1"/>
    <n v="5"/>
    <s v="10477745"/>
    <s v="GASKET;MANHOLE,LAVAL 9970054"/>
    <n v="1"/>
    <n v="0"/>
    <n v="4"/>
    <s v="OK. - OLC."/>
    <n v="0"/>
    <x v="4"/>
    <s v="Stock at Remote (SP13)"/>
    <m/>
    <m/>
    <n v="0"/>
    <n v="0"/>
    <m/>
    <m/>
    <n v="0"/>
    <m/>
    <m/>
    <m/>
    <m/>
    <m/>
    <n v="0"/>
    <n v="0"/>
    <s v="EA"/>
    <m/>
    <m/>
    <m/>
    <m/>
    <s v="N"/>
    <s v="Execution (07)"/>
    <s v="Main Work Started (Order) (0070)"/>
    <s v="0000129691"/>
    <n v="10"/>
    <s v="2"/>
    <s v="30"/>
    <s v="30"/>
    <m/>
    <m/>
    <n v="0"/>
    <m/>
    <m/>
    <m/>
    <m/>
    <s v="WorkPackLink"/>
    <m/>
    <m/>
    <n v="0"/>
    <n v="0"/>
    <d v="2024-10-22T00:00:00"/>
    <n v="0"/>
    <n v="0"/>
    <m/>
    <m/>
    <n v="0"/>
    <n v="0"/>
    <m/>
    <n v="0"/>
    <m/>
    <m/>
    <m/>
    <n v="0"/>
    <n v="0"/>
    <n v="1.9230769230769232E-2"/>
    <d v="2024-03-15T00:00:00"/>
    <n v="0"/>
    <n v="0"/>
    <s v="Missing Staging Date"/>
    <m/>
    <s v="On Time"/>
    <d v="1899-12-30T00:00:00"/>
    <s v="Need Purchasing"/>
    <s v="00001296914539410477745000200091461"/>
    <e v="#N/A"/>
    <s v="000012969110477745000200091461"/>
    <s v=""/>
    <s v=""/>
    <n v="1"/>
  </r>
  <r>
    <x v="2"/>
    <x v="0"/>
    <m/>
    <x v="0"/>
    <x v="0"/>
    <d v="2024-01-02T00:00:00"/>
    <d v="2024-04-13T00:00:00"/>
    <d v="2024-03-21T00:00:00"/>
    <d v="2024-03-31T00:00:00"/>
    <d v="2024-04-24T00:00:00"/>
    <s v="MECH"/>
    <m/>
    <x v="147"/>
    <s v="0472"/>
    <s v="2.5Y CLASS SURVEY BOILER 2 (200091461)"/>
    <s v="PKG EQ,AUXILARY BOILER NO 2 (AB50.03A750002)"/>
    <s v="REINSTATE PIPEWORK &amp; VALVES (0170)"/>
    <s v="AB50"/>
    <d v="2024-04-13T00:00:00"/>
    <m/>
    <m/>
    <s v="AB01"/>
    <m/>
    <x v="1"/>
    <n v="5"/>
    <s v="10590576"/>
    <s v="ADAPTOR;F,10BSPT,GYROLOK 8AF6316EC"/>
    <n v="4"/>
    <n v="0"/>
    <n v="4"/>
    <s v="OK. - PDC."/>
    <n v="0"/>
    <x v="11"/>
    <s v="Stock at Base (SP12)"/>
    <s v="AB01"/>
    <s v="5300004393"/>
    <n v="120"/>
    <n v="21"/>
    <m/>
    <m/>
    <n v="0"/>
    <m/>
    <m/>
    <m/>
    <m/>
    <m/>
    <n v="0"/>
    <n v="0"/>
    <s v="EA"/>
    <m/>
    <m/>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s v="ON TIME"/>
    <m/>
    <s v="On Time"/>
    <d v="1899-12-30T00:00:00"/>
    <s v="Need Purchasing"/>
    <s v="00001296914539510590576000200091461"/>
    <e v="#N/A"/>
    <s v="000012969110590576000200091461"/>
    <d v="1899-12-30T00:00:00"/>
    <e v="#N/A"/>
    <n v="0"/>
  </r>
  <r>
    <x v="2"/>
    <x v="0"/>
    <m/>
    <x v="0"/>
    <x v="0"/>
    <d v="2024-01-02T00:00:00"/>
    <d v="2024-04-13T00:00:00"/>
    <d v="2024-03-21T00:00:00"/>
    <d v="2024-03-31T00:00:00"/>
    <d v="2024-04-24T00:00:00"/>
    <s v="MECH"/>
    <m/>
    <x v="147"/>
    <s v="0392"/>
    <s v="2.5Y CLASS SURVEY BOILER 2 (200091461)"/>
    <s v="PKG EQ,AUXILARY BOILER NO 2 (AB50.03A750002)"/>
    <s v="REINSTATE PIPEWORK &amp; VALVES (0170)"/>
    <s v="AB50"/>
    <d v="2024-04-13T00:00:00"/>
    <m/>
    <m/>
    <s v="AB01"/>
    <m/>
    <x v="1"/>
    <n v="5"/>
    <s v="10058537"/>
    <s v="STUDBOLT;1.000&quot;X180MM,B7,BLK"/>
    <n v="12"/>
    <n v="0"/>
    <n v="24"/>
    <s v="OK. - PDC."/>
    <n v="0"/>
    <x v="11"/>
    <s v="Stock at Base (SP12)"/>
    <s v="AB01"/>
    <s v="5300004393"/>
    <n v="130"/>
    <n v="21"/>
    <m/>
    <m/>
    <n v="0"/>
    <m/>
    <m/>
    <m/>
    <m/>
    <m/>
    <n v="0"/>
    <n v="0"/>
    <s v="EA"/>
    <m/>
    <m/>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s v="ON TIME"/>
    <m/>
    <s v="On Time"/>
    <d v="1899-12-30T00:00:00"/>
    <s v="Need Purchasing"/>
    <s v="00001296914539510058537000200091461"/>
    <e v="#N/A"/>
    <s v="000012969110058537000200091461"/>
    <d v="1899-12-30T00:00:00"/>
    <e v="#N/A"/>
    <n v="0"/>
  </r>
  <r>
    <x v="2"/>
    <x v="1"/>
    <m/>
    <x v="0"/>
    <x v="0"/>
    <d v="2024-01-02T00:00:00"/>
    <d v="2024-04-02T00:00:00"/>
    <m/>
    <d v="2024-03-31T00:00:00"/>
    <d v="2024-04-24T00:00:00"/>
    <s v="MECH"/>
    <m/>
    <x v="147"/>
    <s v="0540"/>
    <s v="2.5Y CLASS SURVEY BOILER 2 (200091461)"/>
    <s v="PKG EQ,AUXILARY BOILER NO 2 (AB50.03A750002)"/>
    <s v="ISOLATE &amp; SPADE (0030)"/>
    <s v="AB50"/>
    <m/>
    <m/>
    <m/>
    <s v="AB01"/>
    <m/>
    <x v="1"/>
    <n v="5"/>
    <s v="10060903"/>
    <s v="GASKET;SWCI,200MM,CL300,316L/GR/316"/>
    <n v="4"/>
    <n v="0"/>
    <n v="9"/>
    <s v="OK. - OLC."/>
    <n v="0"/>
    <x v="4"/>
    <s v="Stock at Remote (SP13)"/>
    <m/>
    <m/>
    <n v="0"/>
    <n v="0"/>
    <m/>
    <m/>
    <n v="0"/>
    <m/>
    <m/>
    <m/>
    <m/>
    <m/>
    <n v="0"/>
    <n v="0"/>
    <s v="EA"/>
    <m/>
    <m/>
    <m/>
    <m/>
    <s v="N"/>
    <s v="Execution (07)"/>
    <s v="Main Work Started (Order) (0070)"/>
    <s v="0000129691"/>
    <n v="5"/>
    <s v="2"/>
    <s v="30"/>
    <s v="30"/>
    <m/>
    <m/>
    <n v="0"/>
    <m/>
    <m/>
    <m/>
    <m/>
    <s v="WorkPackLink"/>
    <m/>
    <m/>
    <n v="0"/>
    <n v="0"/>
    <d v="2024-10-22T00:00:00"/>
    <n v="0"/>
    <n v="0"/>
    <m/>
    <m/>
    <n v="0"/>
    <n v="0"/>
    <m/>
    <n v="0"/>
    <m/>
    <m/>
    <m/>
    <n v="0"/>
    <n v="0"/>
    <n v="1.9230769230769232E-2"/>
    <d v="2024-03-05T00:00:00"/>
    <n v="0"/>
    <n v="0"/>
    <s v="Missing Staging Date"/>
    <m/>
    <s v="On Time"/>
    <d v="2024-01-15T00:00:00"/>
    <s v="Need Purchasing"/>
    <s v="00001296914538410060903000200091461"/>
    <e v="#N/A"/>
    <s v="000012969110060903000200091461"/>
    <s v=""/>
    <s v=""/>
    <n v="1"/>
  </r>
  <r>
    <x v="2"/>
    <x v="0"/>
    <m/>
    <x v="0"/>
    <x v="0"/>
    <d v="2024-01-02T00:00:00"/>
    <d v="2024-04-13T00:00:00"/>
    <d v="2024-03-21T00:00:00"/>
    <d v="2024-03-31T00:00:00"/>
    <d v="2024-04-24T00:00:00"/>
    <s v="MECH"/>
    <m/>
    <x v="147"/>
    <s v="013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80"/>
    <n v="21"/>
    <m/>
    <m/>
    <n v="0"/>
    <m/>
    <m/>
    <m/>
    <m/>
    <m/>
    <n v="0"/>
    <n v="0"/>
    <s v="EA"/>
    <m/>
    <m/>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2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90"/>
    <n v="21"/>
    <m/>
    <m/>
    <n v="0"/>
    <m/>
    <m/>
    <m/>
    <m/>
    <m/>
    <n v="0"/>
    <n v="0"/>
    <s v="EA"/>
    <m/>
    <m/>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1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100"/>
    <n v="21"/>
    <m/>
    <m/>
    <n v="0"/>
    <m/>
    <m/>
    <m/>
    <m/>
    <m/>
    <n v="0"/>
    <n v="0"/>
    <s v="EA"/>
    <m/>
    <m/>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13T00:00:00"/>
    <m/>
    <d v="2024-03-31T00:00:00"/>
    <d v="2024-04-24T00:00:00"/>
    <s v="MECH"/>
    <m/>
    <x v="147"/>
    <s v="0410"/>
    <s v="2.5Y CLASS SURVEY BOILER 2 (200091461)"/>
    <s v="PKG EQ,AUXILARY BOILER NO 2 (AB50.03A750002)"/>
    <s v="REINSTATE PIPEWORK &amp; VALVES (0170)"/>
    <s v="AB50"/>
    <m/>
    <m/>
    <m/>
    <s v="AB01"/>
    <m/>
    <x v="1"/>
    <n v="5"/>
    <s v="10061164"/>
    <s v="GASKET;SWCI,40MM,PN10-40,316L/GR/316"/>
    <n v="10"/>
    <n v="0"/>
    <n v="5"/>
    <s v="ETA. - PROC. - INVENT."/>
    <n v="0"/>
    <x v="4"/>
    <s v="Stock at Remote (SP13)"/>
    <m/>
    <m/>
    <n v="0"/>
    <n v="0"/>
    <m/>
    <m/>
    <n v="0"/>
    <m/>
    <m/>
    <m/>
    <m/>
    <m/>
    <n v="0"/>
    <n v="0"/>
    <s v="EA"/>
    <m/>
    <m/>
    <m/>
    <m/>
    <s v="N"/>
    <s v="Execution (07)"/>
    <s v="Main Work Started (Order) (0070)"/>
    <s v="0000129691"/>
    <n v="32"/>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4000200091461"/>
    <e v="#N/A"/>
    <s v="000012969110061164000200091461"/>
    <s v=""/>
    <s v=""/>
    <n v="1"/>
  </r>
  <r>
    <x v="2"/>
    <x v="0"/>
    <m/>
    <x v="0"/>
    <x v="0"/>
    <d v="2024-01-02T00:00:00"/>
    <d v="2024-04-13T00:00:00"/>
    <d v="2024-03-21T00:00:00"/>
    <d v="2024-03-31T00:00:00"/>
    <d v="2024-04-24T00:00:00"/>
    <s v="MECH"/>
    <m/>
    <x v="147"/>
    <s v="028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30"/>
    <n v="21"/>
    <m/>
    <m/>
    <n v="0"/>
    <m/>
    <m/>
    <m/>
    <m/>
    <m/>
    <n v="0"/>
    <n v="0"/>
    <s v="EA"/>
    <m/>
    <m/>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0"/>
    <m/>
    <x v="0"/>
    <x v="0"/>
    <d v="2024-01-02T00:00:00"/>
    <d v="2024-04-13T00:00:00"/>
    <d v="2024-03-21T00:00:00"/>
    <d v="2024-03-31T00:00:00"/>
    <d v="2024-04-24T00:00:00"/>
    <s v="MECH"/>
    <m/>
    <x v="147"/>
    <s v="00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20"/>
    <n v="21"/>
    <m/>
    <m/>
    <n v="0"/>
    <m/>
    <m/>
    <m/>
    <m/>
    <m/>
    <n v="0"/>
    <n v="0"/>
    <s v="EA"/>
    <m/>
    <m/>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52"/>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70"/>
    <n v="21"/>
    <m/>
    <m/>
    <n v="0"/>
    <m/>
    <m/>
    <m/>
    <m/>
    <m/>
    <n v="0"/>
    <n v="0"/>
    <s v="EA"/>
    <m/>
    <m/>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0"/>
    <m/>
    <x v="0"/>
    <x v="0"/>
    <d v="2024-01-02T00:00:00"/>
    <d v="2024-04-13T00:00:00"/>
    <d v="2024-03-21T00:00:00"/>
    <d v="2024-03-31T00:00:00"/>
    <d v="2024-04-24T00:00:00"/>
    <s v="MECH"/>
    <m/>
    <x v="147"/>
    <s v="009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40"/>
    <n v="21"/>
    <m/>
    <m/>
    <n v="0"/>
    <m/>
    <m/>
    <m/>
    <m/>
    <m/>
    <n v="0"/>
    <n v="0"/>
    <s v="EA"/>
    <m/>
    <m/>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230"/>
    <s v="2.5Y CLASS SURVEY BOILER 2 (200091461)"/>
    <s v="PKG EQ,AUXILARY BOILER NO 2 (AB50.03A750002)"/>
    <s v="REINSTATE PIPEWORK &amp; VALVES (0170)"/>
    <s v="AB50"/>
    <d v="2024-04-13T00:00:00"/>
    <m/>
    <m/>
    <s v="AB01"/>
    <m/>
    <x v="1"/>
    <n v="5"/>
    <s v="10473813"/>
    <s v="VALVE,ARI 35.006R,PN40,DN25,CS,GLOBE"/>
    <n v="1"/>
    <n v="0"/>
    <n v="0"/>
    <s v="ISSUE."/>
    <n v="0"/>
    <x v="9"/>
    <s v="Stock at Base (SP12)"/>
    <s v="AB01"/>
    <s v="5300004393"/>
    <n v="110"/>
    <n v="21"/>
    <m/>
    <m/>
    <n v="0"/>
    <m/>
    <m/>
    <m/>
    <m/>
    <m/>
    <n v="0"/>
    <n v="0"/>
    <s v="EA"/>
    <m/>
    <m/>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s v="ON TIME"/>
    <m/>
    <s v="On Time"/>
    <d v="1899-12-30T00:00:00"/>
    <s v="Need Purchasing"/>
    <s v="00001296914539510473813000200091461"/>
    <e v="#N/A"/>
    <s v="000012969110473813000200091461"/>
    <d v="1899-12-30T00:00:00"/>
    <e v="#N/A"/>
    <n v="0"/>
  </r>
  <r>
    <x v="2"/>
    <x v="0"/>
    <m/>
    <x v="0"/>
    <x v="0"/>
    <d v="2024-01-02T00:00:00"/>
    <d v="2024-03-28T00:00:00"/>
    <d v="2024-02-20T00:00:00"/>
    <d v="2024-03-28T00:00:00"/>
    <d v="2024-04-19T00:00:00"/>
    <s v="MECH"/>
    <m/>
    <x v="148"/>
    <s v="0070"/>
    <s v="Upgrage GMDSS System - Parts Purchasing (600001447)"/>
    <s v="GMDSS SYSTEM (AB50.OKH.F0801008)"/>
    <s v="GMDSS Full System Obsolescence for Repla (0010)"/>
    <s v="AB50"/>
    <d v="2024-02-18T00:00:00"/>
    <m/>
    <m/>
    <s v="AB01"/>
    <d v="2024-02-18T00:00:00"/>
    <x v="0"/>
    <n v="20"/>
    <s v="70000267"/>
    <s v="H931P Transit Stayplate 3.5 Bar"/>
    <n v="4"/>
    <n v="0"/>
    <n v="4"/>
    <s v="OK."/>
    <n v="14"/>
    <x v="6"/>
    <s v="Directs (Inventory) (SP14)"/>
    <s v="AB01"/>
    <s v="5300004682"/>
    <n v="40"/>
    <n v="14"/>
    <s v="X"/>
    <s v="1000000568"/>
    <n v="12"/>
    <d v="2024-01-24T00:00:00"/>
    <d v="2024-02-15T00:00:00"/>
    <s v="MACLEAN INTERNATIONAL GROUP AUSTRAL PTY LTD (30002422)"/>
    <s v="4500000291"/>
    <s v="5000009647_2024_0001"/>
    <n v="30"/>
    <n v="4"/>
    <s v="EA"/>
    <d v="2024-01-31T00:00:00"/>
    <m/>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s v="ON TIME"/>
    <m/>
    <s v="On Time"/>
    <d v="1899-12-30T00:00:00"/>
    <s v="Need Purchasing"/>
    <s v="00000843624537970000267000600001447"/>
    <e v="#N/A"/>
    <s v="000008436270000267000600001447"/>
    <d v="1899-12-30T00:00:00"/>
    <e v="#N/A"/>
    <n v="0"/>
  </r>
  <r>
    <x v="2"/>
    <x v="3"/>
    <m/>
    <x v="0"/>
    <x v="0"/>
    <d v="2024-01-02T00:00:00"/>
    <d v="2024-03-28T00:00:00"/>
    <m/>
    <d v="2024-03-28T00:00:00"/>
    <d v="2024-04-19T00:00:00"/>
    <s v="MECH"/>
    <m/>
    <x v="148"/>
    <s v="012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9"/>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60"/>
    <s v="Upgrage GMDSS System - Parts Purchasing (600001447)"/>
    <s v="GMDSS SYSTEM (AB50.OKH.F0801008)"/>
    <s v="GMDSS Full System Obsolescence for Repla (0010)"/>
    <s v="AB50"/>
    <d v="2024-04-14T00:00:00"/>
    <m/>
    <m/>
    <s v="AB01"/>
    <d v="2024-03-18T00:00:00"/>
    <x v="0"/>
    <n v="20"/>
    <s v="70000266"/>
    <s v="Transit Compression Sys Complete HHF1642"/>
    <n v="3"/>
    <n v="0"/>
    <n v="3"/>
    <s v="OK."/>
    <n v="56"/>
    <x v="6"/>
    <s v="Directs (Inventory) (SP14)"/>
    <s v="AB01"/>
    <s v="5300004682"/>
    <n v="30"/>
    <n v="56"/>
    <s v="X"/>
    <s v="1000000568"/>
    <n v="11"/>
    <d v="2024-01-12T00:00:00"/>
    <d v="2024-03-15T00:00:00"/>
    <s v="MACLEAN INTERNATIONAL GROUP AUSTRAL PTY LTD (30002422)"/>
    <s v="4500000291"/>
    <s v="5000015282_2024_0001"/>
    <n v="20"/>
    <n v="3"/>
    <s v="EA"/>
    <d v="2024-02-02T00:00:00"/>
    <m/>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s v="ON TIME"/>
    <m/>
    <s v="On Time"/>
    <d v="1899-12-30T00:00:00"/>
    <s v="Need Purchasing"/>
    <s v="00000843624537970000266000600001447"/>
    <e v="#N/A"/>
    <s v="000008436270000266000600001447"/>
    <d v="1899-12-30T00:00:00"/>
    <e v="#N/A"/>
    <n v="0"/>
  </r>
  <r>
    <x v="2"/>
    <x v="0"/>
    <m/>
    <x v="0"/>
    <x v="0"/>
    <d v="2024-01-02T00:00:00"/>
    <d v="2024-03-28T00:00:00"/>
    <d v="2024-02-20T00:00:00"/>
    <d v="2024-03-28T00:00:00"/>
    <d v="2024-04-19T00:00:00"/>
    <s v="MECH"/>
    <m/>
    <x v="148"/>
    <s v="0080"/>
    <s v="Upgrage GMDSS System - Parts Purchasing (600001447)"/>
    <s v="GMDSS SYSTEM (AB50.OKH.F0801008)"/>
    <s v="GMDSS Full System Obsolescence for Repla (0010)"/>
    <s v="AB50"/>
    <d v="2024-02-18T00:00:00"/>
    <m/>
    <m/>
    <s v="AB01"/>
    <d v="2024-02-18T00:00:00"/>
    <x v="0"/>
    <n v="20"/>
    <s v="70000268"/>
    <s v="Stayplate Transit"/>
    <n v="4"/>
    <n v="0"/>
    <n v="4"/>
    <s v="OK."/>
    <n v="14"/>
    <x v="6"/>
    <s v="Directs (Inventory) (SP14)"/>
    <s v="AB01"/>
    <s v="5300004682"/>
    <n v="50"/>
    <n v="14"/>
    <s v="X"/>
    <s v="1000000568"/>
    <n v="13"/>
    <d v="2024-01-24T00:00:00"/>
    <d v="2024-02-15T00:00:00"/>
    <s v="MACLEAN INTERNATIONAL GROUP AUSTRAL PTY LTD (30002422)"/>
    <s v="4500000291"/>
    <s v="5000010399_2024_0001"/>
    <n v="40"/>
    <n v="4"/>
    <s v="EA"/>
    <d v="2024-01-31T00:00:00"/>
    <m/>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s v="ON TIME"/>
    <m/>
    <s v="On Time"/>
    <d v="1899-12-30T00:00:00"/>
    <s v="Need Purchasing"/>
    <s v="00000843624537970000268000600001447"/>
    <e v="#N/A"/>
    <s v="000008436270000268000600001447"/>
    <d v="1899-12-30T00:00:00"/>
    <e v="#N/A"/>
    <n v="0"/>
  </r>
  <r>
    <x v="2"/>
    <x v="3"/>
    <m/>
    <x v="0"/>
    <x v="0"/>
    <d v="2024-01-02T00:00:00"/>
    <d v="2024-03-28T00:00:00"/>
    <m/>
    <d v="2024-03-28T00:00:00"/>
    <d v="2024-04-19T00:00:00"/>
    <s v="MECH"/>
    <m/>
    <x v="148"/>
    <s v="011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6"/>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50"/>
    <s v="Upgrage GMDSS System - Parts Purchasing (600001447)"/>
    <s v="GMDSS SYSTEM (AB50.OKH.F0801008)"/>
    <s v="GMDSS Full System Obsolescence for Repla (0010)"/>
    <s v="AB50"/>
    <d v="2024-03-28T00:00:00"/>
    <m/>
    <m/>
    <s v="AB01"/>
    <m/>
    <x v="0"/>
    <n v="20"/>
    <s v="10547649"/>
    <s v="CABLE,DATA;CAT 6,4PR,CU,LSZH,GRY"/>
    <n v="100"/>
    <n v="0"/>
    <n v="0"/>
    <s v="OK."/>
    <n v="0"/>
    <x v="9"/>
    <s v="Stock at Base (SP12)"/>
    <s v="AB01"/>
    <s v="5300004682"/>
    <n v="10"/>
    <n v="21"/>
    <m/>
    <m/>
    <n v="0"/>
    <m/>
    <m/>
    <m/>
    <m/>
    <m/>
    <n v="0"/>
    <n v="0"/>
    <s v="M"/>
    <m/>
    <m/>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s v="ON TIME"/>
    <m/>
    <s v="On Time"/>
    <d v="1899-12-30T00:00:00"/>
    <s v="Need Purchasing"/>
    <s v="00000843624537910547649000600001447"/>
    <e v="#N/A"/>
    <s v="000008436210547649000600001447"/>
    <d v="1899-12-30T00:00:00"/>
    <e v="#N/A"/>
    <n v="0"/>
  </r>
  <r>
    <x v="2"/>
    <x v="0"/>
    <m/>
    <x v="0"/>
    <x v="0"/>
    <d v="2024-01-02T00:00:00"/>
    <d v="2024-03-28T00:00:00"/>
    <d v="2024-02-20T00:00:00"/>
    <d v="2024-03-28T00:00:00"/>
    <d v="2024-04-19T00:00:00"/>
    <s v="MECH"/>
    <m/>
    <x v="148"/>
    <s v="0090"/>
    <s v="Upgrage GMDSS System - Parts Purchasing (600001447)"/>
    <s v="GMDSS SYSTEM (AB50.OKH.F0801008)"/>
    <s v="GMDSS Full System Obsolescence for Repla (0010)"/>
    <s v="AB50"/>
    <d v="2024-02-18T00:00:00"/>
    <m/>
    <m/>
    <s v="AB01"/>
    <d v="2024-02-18T00:00:00"/>
    <x v="0"/>
    <n v="20"/>
    <s v="70000265"/>
    <s v="Cable Duct 80x80mm 2M PVC Grey"/>
    <n v="3"/>
    <n v="0"/>
    <n v="3"/>
    <s v="OK."/>
    <n v="14"/>
    <x v="6"/>
    <s v="Directs (Inventory) (SP14)"/>
    <s v="AB01"/>
    <s v="5300004682"/>
    <n v="20"/>
    <n v="14"/>
    <s v="X"/>
    <s v="1000000568"/>
    <n v="10"/>
    <d v="2024-01-24T00:00:00"/>
    <d v="2024-02-15T00:00:00"/>
    <s v="MACLEAN INTERNATIONAL GROUP AUSTRAL PTY LTD (30002422)"/>
    <s v="4500000291"/>
    <s v="5000009121_2024_0001"/>
    <n v="10"/>
    <n v="3"/>
    <s v="EA"/>
    <d v="2024-01-17T00:00:00"/>
    <m/>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s v="ON TIME"/>
    <m/>
    <s v="On Time"/>
    <d v="1899-12-30T00:00:00"/>
    <s v="Need Purchasing"/>
    <s v="00000843624537970000265000600001447"/>
    <e v="#N/A"/>
    <s v="000008436270000265000600001447"/>
    <d v="1899-12-30T00:00:00"/>
    <e v="#N/A"/>
    <n v="0"/>
  </r>
  <r>
    <x v="1"/>
    <x v="0"/>
    <m/>
    <x v="0"/>
    <x v="0"/>
    <d v="2024-02-02T00:00:00"/>
    <d v="2024-04-18T00:00:00"/>
    <d v="2024-05-15T00:00:00"/>
    <d v="2024-04-18T00:00:00"/>
    <d v="2024-04-19T00:00:00"/>
    <s v="CRANE"/>
    <m/>
    <x v="149"/>
    <s v="0010"/>
    <s v="MOC FP8 Mid Crane Blinds &amp; Tint (600001624)"/>
    <s v="CRANE,MIDSHIP PS (AB50.05X790001)"/>
    <s v="Install new tint film onto mid cr cab (0010)"/>
    <s v="AB50"/>
    <d v="2024-06-24T00:00:00"/>
    <m/>
    <m/>
    <s v="AB01"/>
    <d v="2024-05-13T00:00:00"/>
    <x v="0"/>
    <n v="20"/>
    <s v="70001189"/>
    <s v="TINT, MEP NS28 window film"/>
    <n v="9"/>
    <n v="9"/>
    <n v="0"/>
    <s v="UserCommentLink"/>
    <n v="7"/>
    <x v="7"/>
    <s v="Directs (Inventory) (SP14)"/>
    <s v="AB01"/>
    <s v="5300005990"/>
    <n v="10"/>
    <n v="7"/>
    <s v="X"/>
    <s v="1000001767"/>
    <n v="2"/>
    <d v="2024-04-26T00:00:00"/>
    <d v="2024-05-10T00:00:00"/>
    <s v="TRINKOR PTY LTD (30001954)"/>
    <s v="4500002013"/>
    <s v="5000017117_2024_0001"/>
    <n v="10"/>
    <n v="9"/>
    <s v="EA"/>
    <d v="2024-02-05T00:00:00"/>
    <m/>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s v="Delayed"/>
    <m/>
    <s v="On Time"/>
    <d v="1899-12-30T00:00:00"/>
    <s v="SOH"/>
    <s v="00000844804540070001189000600001624"/>
    <e v="#N/A"/>
    <s v="000008448070001189000600001624"/>
    <d v="1899-12-30T00:00:00"/>
    <e v="#N/A"/>
    <n v="0"/>
  </r>
  <r>
    <x v="1"/>
    <x v="0"/>
    <m/>
    <x v="0"/>
    <x v="0"/>
    <d v="2024-02-02T00:00:00"/>
    <d v="2024-04-18T00:00:00"/>
    <d v="2024-05-15T00:00:00"/>
    <d v="2024-04-18T00:00:00"/>
    <d v="2024-04-19T00:00:00"/>
    <s v="CRANE"/>
    <m/>
    <x v="149"/>
    <s v="0010"/>
    <s v="MOC FP8 Mid Crane Blinds &amp; Tint (600001624)"/>
    <s v="CRANE,MIDSHIP PS (AB50.05X790001)"/>
    <s v="Install new blinds in mid crane cab (0020)"/>
    <s v="AB50"/>
    <d v="2024-06-24T00:00:00"/>
    <m/>
    <m/>
    <s v="AB01"/>
    <d v="2024-05-13T00:00:00"/>
    <x v="0"/>
    <n v="20"/>
    <s v="70001200"/>
    <s v="Blinds, Cassette, Reflective Black/Black"/>
    <n v="3"/>
    <n v="3"/>
    <n v="0"/>
    <s v="UserCommentLink"/>
    <n v="77"/>
    <x v="7"/>
    <s v="Directs (Inventory) (SP14)"/>
    <s v="AB01"/>
    <s v="5300005990"/>
    <n v="20"/>
    <n v="77"/>
    <s v="X"/>
    <s v="1000001767"/>
    <n v="4"/>
    <d v="2024-02-16T00:00:00"/>
    <d v="2024-05-10T00:00:00"/>
    <s v="TRINKOR PTY LTD (30001954)"/>
    <s v="4500002013"/>
    <s v="5000027023_2024_0001/5000024603_2024_0001"/>
    <n v="20"/>
    <n v="3"/>
    <s v="EA"/>
    <d v="2024-04-23T00:00:00"/>
    <m/>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s v="Delayed"/>
    <m/>
    <s v="On Time"/>
    <d v="1899-12-30T00:00:00"/>
    <s v="SOH"/>
    <s v="00000844804540070001200000600001624"/>
    <e v="#N/A"/>
    <s v="000008448070001200000600001624"/>
    <d v="1899-12-30T00:00:00"/>
    <e v="#N/A"/>
    <n v="0"/>
  </r>
  <r>
    <x v="0"/>
    <x v="5"/>
    <m/>
    <x v="0"/>
    <x v="0"/>
    <d v="2024-01-02T00:00:00"/>
    <d v="2024-03-28T00:00:00"/>
    <d v="2024-03-13T00:00:00"/>
    <d v="2024-02-02T00:00:00"/>
    <d v="2024-03-31T00:00:00"/>
    <s v="CRANE"/>
    <m/>
    <x v="150"/>
    <s v="0040"/>
    <s v="HSE10 - Repl rigid arm m/rail hoist (600001724)"/>
    <s v="MONOFB,RIGID ARM TOP DECK (AB50.04B790004)"/>
    <s v="Commission and function test new system. (0080)"/>
    <s v="AB50"/>
    <d v="2024-04-16T00:00:00"/>
    <m/>
    <m/>
    <s v="AB01"/>
    <d v="2024-03-30T00:00:00"/>
    <x v="0"/>
    <n v="20"/>
    <s v="70003940"/>
    <s v="Stainless Steel Bolt Hex Set Screw SS316"/>
    <n v="150"/>
    <n v="0"/>
    <n v="0"/>
    <s v="ETA."/>
    <n v="7"/>
    <x v="5"/>
    <s v="Directs (Inventory) (SP14)"/>
    <s v="AB01"/>
    <s v="5300004592"/>
    <n v="60"/>
    <n v="7"/>
    <s v="X"/>
    <s v="1000005254"/>
    <n v="14"/>
    <d v="2024-03-13T00:00:00"/>
    <d v="2024-03-27T00:00:00"/>
    <s v="J BLACKWOOD AND SON LTD (30000394)"/>
    <s v="4500007066"/>
    <m/>
    <n v="20"/>
    <n v="150"/>
    <s v="EA"/>
    <d v="2024-03-27T00:00:00"/>
    <m/>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s v="ON TIME"/>
    <m/>
    <s v="On Time"/>
    <d v="1899-12-30T00:00:00"/>
    <s v="Need Purchasing"/>
    <s v="00000845794537970003940000600001724"/>
    <e v="#N/A"/>
    <s v="000008457970003940000600001724"/>
    <d v="1899-12-30T00:00:00"/>
    <e v="#N/A"/>
    <n v="0"/>
  </r>
  <r>
    <x v="0"/>
    <x v="0"/>
    <m/>
    <x v="0"/>
    <x v="0"/>
    <d v="2024-01-02T00:00:00"/>
    <d v="2024-03-28T00:00:00"/>
    <d v="2024-03-13T00:00:00"/>
    <d v="2024-02-02T00:00:00"/>
    <d v="2024-03-31T00:00:00"/>
    <s v="CRANE"/>
    <m/>
    <x v="150"/>
    <s v="0060"/>
    <s v="HSE10 - Repl rigid arm m/rail hoist (600001724)"/>
    <s v="MONOFB,RIGID ARM TOP DECK (AB50.04B790004)"/>
    <s v="Commission and function test new system. (0080)"/>
    <s v="AB50"/>
    <d v="2024-04-16T00:00:00"/>
    <m/>
    <m/>
    <s v="AB01"/>
    <d v="2024-03-30T00:00:00"/>
    <x v="0"/>
    <n v="20"/>
    <s v="70003942"/>
    <s v="Flat Round Washer Standard 316 Stainless"/>
    <n v="150"/>
    <n v="150"/>
    <n v="0"/>
    <s v="ETA."/>
    <n v="7"/>
    <x v="7"/>
    <s v="Directs (Inventory) (SP14)"/>
    <s v="AB01"/>
    <s v="5300004592"/>
    <n v="80"/>
    <n v="7"/>
    <s v="X"/>
    <s v="1000005254"/>
    <n v="16"/>
    <d v="2024-03-13T00:00:00"/>
    <d v="2024-03-27T00:00:00"/>
    <s v="J BLACKWOOD AND SON LTD (30000394)"/>
    <s v="4500007066"/>
    <s v="5000040477_2024_0001"/>
    <n v="40"/>
    <n v="150"/>
    <s v="EA"/>
    <d v="2024-03-27T00:00:00"/>
    <m/>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s v="ON TIME"/>
    <m/>
    <s v="On Time"/>
    <d v="1899-12-30T00:00:00"/>
    <s v="SOH"/>
    <s v="00000845794537970003942000600001724"/>
    <e v="#N/A"/>
    <s v="000008457970003942000600001724"/>
    <d v="1899-12-30T00:00:00"/>
    <e v="#N/A"/>
    <n v="0"/>
  </r>
  <r>
    <x v="0"/>
    <x v="5"/>
    <m/>
    <x v="0"/>
    <x v="0"/>
    <d v="2024-01-02T00:00:00"/>
    <d v="2024-02-02T00:00:00"/>
    <d v="2024-02-06T00:00:00"/>
    <d v="2024-02-02T00:00:00"/>
    <d v="2024-03-31T00:00:00"/>
    <s v="CRANE"/>
    <m/>
    <x v="150"/>
    <s v="0010"/>
    <s v="HSE10 - Repl rigid arm m/rail hoist (600001724)"/>
    <s v="MONOFB,RIGID ARM TOP DECK (AB50.04B790004)"/>
    <s v="Install new trolley and hoist (0050)"/>
    <s v="AB50"/>
    <d v="2024-03-29T00:00:00"/>
    <m/>
    <m/>
    <s v="AB01"/>
    <d v="2024-02-21T00:00:00"/>
    <x v="0"/>
    <n v="20"/>
    <s v="70002089"/>
    <s v="21m (cut length) x Ø5mm Hand Chain (KITO"/>
    <n v="1"/>
    <n v="0"/>
    <n v="1"/>
    <s v="OK."/>
    <n v="2"/>
    <x v="5"/>
    <s v="Directs (Inventory) (SP14)"/>
    <s v="AB01"/>
    <s v="5300004592"/>
    <n v="20"/>
    <n v="2"/>
    <s v="X"/>
    <s v="1000001963"/>
    <n v="3"/>
    <d v="2024-02-06T00:00:00"/>
    <d v="2024-02-15T00:00:00"/>
    <s v="LIFTING BY DESIGN PTY LTD (30002258)"/>
    <s v="4500002711"/>
    <m/>
    <n v="10"/>
    <n v="1"/>
    <s v="EA"/>
    <d v="2024-02-20T00:00:00"/>
    <m/>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s v="Delayed"/>
    <m/>
    <s v="On Time"/>
    <d v="1899-12-30T00:00:00"/>
    <s v="Need Purchasing"/>
    <s v="00000845794532470002089000600001724"/>
    <e v="#N/A"/>
    <s v="000008457970002089000600001724"/>
    <d v="1899-12-30T00:00:00"/>
    <e v="#N/A"/>
    <n v="0"/>
  </r>
  <r>
    <x v="0"/>
    <x v="6"/>
    <m/>
    <x v="0"/>
    <x v="0"/>
    <d v="2024-01-02T00:00:00"/>
    <d v="2024-03-28T00:00:00"/>
    <d v="2024-03-13T00:00:00"/>
    <d v="2024-02-02T00:00:00"/>
    <d v="2024-03-31T00:00:00"/>
    <s v="CRANE"/>
    <m/>
    <x v="150"/>
    <s v="0010"/>
    <s v="HSE10 - Repl rigid arm m/rail hoist (600001724)"/>
    <s v="MONOFB,RIGID ARM TOP DECK (AB50.04B790004)"/>
    <s v="Commission and function test new system. (0080)"/>
    <s v="AB50"/>
    <d v="2024-03-29T00:00:00"/>
    <m/>
    <m/>
    <s v="AB01"/>
    <d v="2024-03-21T00:00:00"/>
    <x v="0"/>
    <n v="20"/>
    <s v="70003722"/>
    <s v="Q#27746 Air Line Tie  Additional Fitting"/>
    <n v="1"/>
    <n v="1"/>
    <n v="0"/>
    <s v="ETA."/>
    <n v="5"/>
    <x v="5"/>
    <s v="Directs (Inventory) (SP14)"/>
    <s v="AB01"/>
    <s v="5300004592"/>
    <n v="40"/>
    <n v="5"/>
    <s v="X"/>
    <s v="1000004610"/>
    <n v="6"/>
    <d v="2024-03-06T00:00:00"/>
    <d v="2024-03-18T00:00:00"/>
    <s v="HYDRAULIC ENERGY AUST PTY LTD (30002606)"/>
    <s v="4500005544"/>
    <m/>
    <n v="10"/>
    <n v="1"/>
    <s v="EA"/>
    <d v="2024-03-13T00:00:00"/>
    <m/>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s v="ON TIME"/>
    <m/>
    <s v="On Time"/>
    <d v="1899-12-30T00:00:00"/>
    <s v="SOH"/>
    <s v="00000845794537970003722000600001724"/>
    <e v="#N/A"/>
    <s v="000008457970003722000600001724"/>
    <d v="1899-12-30T00:00:00"/>
    <e v="#N/A"/>
    <n v="0"/>
  </r>
  <r>
    <x v="0"/>
    <x v="7"/>
    <m/>
    <x v="0"/>
    <x v="0"/>
    <d v="2024-01-02T00:00:00"/>
    <d v="2024-03-28T00:00:00"/>
    <d v="2024-01-22T00:00:00"/>
    <d v="2024-02-02T00:00:00"/>
    <d v="2024-03-31T00:00:00"/>
    <s v="CRANE"/>
    <m/>
    <x v="150"/>
    <s v="0030"/>
    <s v="HSE10 - Repl rigid arm m/rail hoist (600001724)"/>
    <s v="MONOFB,RIGID ARM TOP DECK (AB50.04B790004)"/>
    <s v="HSE10 - Repl rigid arm m/rail hoist (0010)"/>
    <s v="AB50"/>
    <d v="2024-03-28T00:00:00"/>
    <m/>
    <m/>
    <s v="AB01"/>
    <m/>
    <x v="0"/>
    <n v="20"/>
    <s v="10616642"/>
    <s v="OKHA SUPPLY OF OVERHEAD HOIST MS1:"/>
    <n v="1"/>
    <n v="0"/>
    <n v="1"/>
    <s v="OK."/>
    <n v="0"/>
    <x v="11"/>
    <s v="Stock at Base (SP12)"/>
    <s v="AB01"/>
    <s v="5300004592"/>
    <n v="10"/>
    <n v="21"/>
    <m/>
    <m/>
    <n v="0"/>
    <m/>
    <m/>
    <m/>
    <m/>
    <m/>
    <n v="0"/>
    <n v="0"/>
    <s v="EA"/>
    <m/>
    <m/>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s v="ON TIME"/>
    <m/>
    <s v="On Time"/>
    <d v="1899-12-30T00:00:00"/>
    <s v="Need Purchasing"/>
    <s v="00000845794537910616642000600001724"/>
    <e v="#N/A"/>
    <s v="000008457910616642000600001724"/>
    <d v="1899-12-30T00:00:00"/>
    <e v="#N/A"/>
    <n v="0"/>
  </r>
  <r>
    <x v="0"/>
    <x v="0"/>
    <m/>
    <x v="0"/>
    <x v="0"/>
    <d v="2024-01-02T00:00:00"/>
    <d v="2024-03-28T00:00:00"/>
    <d v="2024-03-13T00:00:00"/>
    <d v="2024-02-02T00:00:00"/>
    <d v="2024-03-31T00:00:00"/>
    <s v="CRANE"/>
    <m/>
    <x v="150"/>
    <s v="0070"/>
    <s v="HSE10 - Repl rigid arm m/rail hoist (600001724)"/>
    <s v="MONOFB,RIGID ARM TOP DECK (AB50.04B790004)"/>
    <s v="Commission and function test new system. (0080)"/>
    <s v="AB50"/>
    <d v="2024-04-16T00:00:00"/>
    <m/>
    <m/>
    <s v="AB01"/>
    <d v="2024-03-30T00:00:00"/>
    <x v="0"/>
    <n v="20"/>
    <s v="70003943"/>
    <s v="Stainless Steel Bolt Hex Set Screw SS316"/>
    <n v="150"/>
    <n v="150"/>
    <n v="0"/>
    <s v="ETA."/>
    <n v="7"/>
    <x v="7"/>
    <s v="Directs (Inventory) (SP14)"/>
    <s v="AB01"/>
    <s v="5300004592"/>
    <n v="90"/>
    <n v="7"/>
    <s v="X"/>
    <s v="1000005254"/>
    <n v="18"/>
    <d v="2024-03-13T00:00:00"/>
    <d v="2024-03-27T00:00:00"/>
    <s v="J BLACKWOOD AND SON LTD (30000394)"/>
    <s v="4500007066"/>
    <s v="5000040506_2024_0001"/>
    <n v="50"/>
    <n v="150"/>
    <s v="EA"/>
    <d v="2024-03-27T00:00:00"/>
    <m/>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s v="ON TIME"/>
    <m/>
    <s v="On Time"/>
    <d v="1899-12-30T00:00:00"/>
    <s v="SOH"/>
    <s v="00000845794537970003943000600001724"/>
    <e v="#N/A"/>
    <s v="000008457970003943000600001724"/>
    <d v="1899-12-30T00:00:00"/>
    <e v="#N/A"/>
    <n v="0"/>
  </r>
  <r>
    <x v="0"/>
    <x v="0"/>
    <m/>
    <x v="0"/>
    <x v="0"/>
    <d v="2024-01-02T00:00:00"/>
    <d v="2024-03-28T00:00:00"/>
    <d v="2024-03-13T00:00:00"/>
    <d v="2024-02-02T00:00:00"/>
    <d v="2024-03-31T00:00:00"/>
    <s v="CRANE"/>
    <m/>
    <x v="150"/>
    <s v="0020"/>
    <s v="HSE10 - Repl rigid arm m/rail hoist (600001724)"/>
    <s v="MONOFB,RIGID ARM TOP DECK (AB50.04B790004)"/>
    <s v="Commission and function test new system. (0080)"/>
    <s v="AB50"/>
    <d v="2024-04-16T00:00:00"/>
    <m/>
    <m/>
    <s v="AB01"/>
    <d v="2024-03-30T00:00:00"/>
    <x v="0"/>
    <n v="20"/>
    <s v="70003898"/>
    <s v="Stainless Steel Bolt Hex Standard SS316"/>
    <n v="100"/>
    <n v="100"/>
    <n v="0"/>
    <s v="ETA."/>
    <n v="7"/>
    <x v="7"/>
    <s v="Directs (Inventory) (SP14)"/>
    <s v="AB01"/>
    <s v="5300004592"/>
    <n v="50"/>
    <n v="7"/>
    <s v="X"/>
    <s v="1000005254"/>
    <n v="13"/>
    <d v="2024-03-13T00:00:00"/>
    <d v="2024-03-27T00:00:00"/>
    <s v="J BLACKWOOD AND SON LTD (30000394)"/>
    <s v="4500007066"/>
    <s v="5000040476_2024_0001"/>
    <n v="10"/>
    <n v="100"/>
    <s v="EA"/>
    <d v="2024-03-27T00:00:00"/>
    <m/>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s v="ON TIME"/>
    <m/>
    <s v="On Time"/>
    <d v="1899-12-30T00:00:00"/>
    <s v="SOH"/>
    <s v="00000845794537970003898000600001724"/>
    <e v="#N/A"/>
    <s v="000008457970003898000600001724"/>
    <d v="1899-12-30T00:00:00"/>
    <e v="#N/A"/>
    <n v="0"/>
  </r>
  <r>
    <x v="0"/>
    <x v="5"/>
    <m/>
    <x v="0"/>
    <x v="0"/>
    <d v="2024-01-02T00:00:00"/>
    <d v="2024-03-28T00:00:00"/>
    <d v="2024-03-13T00:00:00"/>
    <d v="2024-02-02T00:00:00"/>
    <d v="2024-03-31T00:00:00"/>
    <s v="CRANE"/>
    <m/>
    <x v="150"/>
    <s v="0080"/>
    <s v="HSE10 - Repl rigid arm m/rail hoist (600001724)"/>
    <s v="MONOFB,RIGID ARM TOP DECK (AB50.04B790004)"/>
    <s v="Commission and function test new system. (0080)"/>
    <s v="AB50"/>
    <d v="2024-05-14T00:00:00"/>
    <m/>
    <m/>
    <s v="AB01"/>
    <d v="2024-04-13T00:00:00"/>
    <x v="0"/>
    <n v="20"/>
    <s v="70003950"/>
    <s v="Monorail Beam End stops (L&amp;R Pair)"/>
    <n v="1"/>
    <n v="0"/>
    <n v="0"/>
    <s v="ETA."/>
    <n v="21"/>
    <x v="5"/>
    <s v="Directs (Inventory) (SP14)"/>
    <s v="AB01"/>
    <s v="5300004592"/>
    <n v="100"/>
    <n v="21"/>
    <s v="X"/>
    <s v="1000005254"/>
    <n v="20"/>
    <d v="2024-03-13T00:00:00"/>
    <d v="2024-04-10T00:00:00"/>
    <s v="BENDTECH GROUP PTY LTD (30002958)"/>
    <s v="4500007060"/>
    <m/>
    <n v="10"/>
    <n v="1"/>
    <s v="SET"/>
    <d v="2024-04-15T00:00:00"/>
    <m/>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s v="ON TIME"/>
    <m/>
    <s v="On Time"/>
    <d v="1899-12-30T00:00:00"/>
    <s v="Need Purchasing"/>
    <s v="00000845794537970003950000600001724"/>
    <e v="#N/A"/>
    <s v="000008457970003950000600001724"/>
    <d v="1899-12-30T00:00:00"/>
    <e v="#N/A"/>
    <n v="0"/>
  </r>
  <r>
    <x v="0"/>
    <x v="0"/>
    <m/>
    <x v="0"/>
    <x v="0"/>
    <d v="2024-01-02T00:00:00"/>
    <d v="2024-03-28T00:00:00"/>
    <d v="2024-03-13T00:00:00"/>
    <d v="2024-02-02T00:00:00"/>
    <d v="2024-03-31T00:00:00"/>
    <s v="CRANE"/>
    <m/>
    <x v="150"/>
    <s v="0050"/>
    <s v="HSE10 - Repl rigid arm m/rail hoist (600001724)"/>
    <s v="MONOFB,RIGID ARM TOP DECK (AB50.04B790004)"/>
    <s v="Commission and function test new system. (0080)"/>
    <s v="AB50"/>
    <d v="2024-04-16T00:00:00"/>
    <m/>
    <m/>
    <s v="AB01"/>
    <d v="2024-03-30T00:00:00"/>
    <x v="0"/>
    <n v="20"/>
    <s v="70003941"/>
    <s v="Stainless Steel Nut Hex Standard SS316 S"/>
    <n v="150"/>
    <n v="150"/>
    <n v="0"/>
    <s v="ETA."/>
    <n v="7"/>
    <x v="7"/>
    <s v="Directs (Inventory) (SP14)"/>
    <s v="AB01"/>
    <s v="5300004592"/>
    <n v="70"/>
    <n v="7"/>
    <s v="X"/>
    <s v="1000005254"/>
    <n v="15"/>
    <d v="2024-03-13T00:00:00"/>
    <d v="2024-03-27T00:00:00"/>
    <s v="J BLACKWOOD AND SON LTD (30000394)"/>
    <s v="4500007066"/>
    <s v="5000040516_2024_0001"/>
    <n v="30"/>
    <n v="150"/>
    <s v="EA"/>
    <d v="2024-03-27T00:00:00"/>
    <m/>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s v="ON TIME"/>
    <m/>
    <s v="On Time"/>
    <d v="1899-12-30T00:00:00"/>
    <s v="SOH"/>
    <s v="00000845794537970003941000600001724"/>
    <e v="#N/A"/>
    <s v="000008457970003941000600001724"/>
    <d v="1899-12-30T00:00:00"/>
    <e v="#N/A"/>
    <n v="0"/>
  </r>
  <r>
    <x v="0"/>
    <x v="0"/>
    <m/>
    <x v="0"/>
    <x v="7"/>
    <d v="2024-02-02T00:00:00"/>
    <d v="2024-05-09T00:00:00"/>
    <d v="2024-03-13T00:00:00"/>
    <d v="2024-05-09T00:00:00"/>
    <d v="2024-07-06T00:00:00"/>
    <s v="INLEC"/>
    <m/>
    <x v="151"/>
    <s v="0030"/>
    <s v="Paint OKHA Cables - UV Damaged (600002860)"/>
    <s v="SWBD,TOPSIDES 11KV SWITCHGEAR,DEF41003 (AB50.05SB400101)"/>
    <s v="LGA L3 Rope Access Paint / Permit holder (0010)"/>
    <s v="AB50"/>
    <d v="2024-05-09T00:00:00"/>
    <m/>
    <m/>
    <s v="AB01"/>
    <m/>
    <x v="0"/>
    <n v="20"/>
    <s v="10565211"/>
    <s v="PAINT,SPRAY;FR COATING"/>
    <n v="6"/>
    <n v="0"/>
    <n v="0"/>
    <s v="ETA."/>
    <n v="0"/>
    <x v="9"/>
    <s v="Stock at Base (SP12)"/>
    <s v="AB01"/>
    <s v="5300005952"/>
    <n v="30"/>
    <n v="21"/>
    <m/>
    <m/>
    <n v="0"/>
    <m/>
    <m/>
    <m/>
    <m/>
    <m/>
    <n v="0"/>
    <n v="0"/>
    <s v="EA"/>
    <m/>
    <m/>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s v="ON TIME"/>
    <m/>
    <s v="On Time"/>
    <d v="1899-12-30T00:00:00"/>
    <s v="Need Purchasing"/>
    <s v="00002135914542110565211000600002860"/>
    <e v="#N/A"/>
    <s v="000021359110565211000600002860"/>
    <d v="1899-12-30T00:00:00"/>
    <e v="#N/A"/>
    <n v="0"/>
  </r>
  <r>
    <x v="0"/>
    <x v="0"/>
    <m/>
    <x v="0"/>
    <x v="7"/>
    <d v="2024-02-02T00:00:00"/>
    <d v="2024-05-09T00:00:00"/>
    <d v="2024-04-23T00:00:00"/>
    <d v="2024-05-09T00:00:00"/>
    <d v="2024-07-06T00:00:00"/>
    <s v="INLEC"/>
    <m/>
    <x v="151"/>
    <s v="0040"/>
    <s v="Paint OKHA Cables - UV Damaged (600002860)"/>
    <s v="SWBD,TOPSIDES 11KV SWITCHGEAR,DEF41003 (AB50.05SB400101)"/>
    <s v="LGA L3 Rope Access Paint / Permit holder (0010)"/>
    <s v="AB50"/>
    <d v="2024-05-09T00:00:00"/>
    <m/>
    <m/>
    <s v="AB01"/>
    <m/>
    <x v="0"/>
    <n v="20"/>
    <s v="10506101"/>
    <s v="TAPE,ELEC,25MM X 4.6M,3M SCOTCH 24-TAPE"/>
    <n v="50"/>
    <n v="0"/>
    <n v="0"/>
    <s v="OK."/>
    <n v="0"/>
    <x v="0"/>
    <s v="Stock at Base (SP12)"/>
    <s v="AB01"/>
    <s v="5300005952"/>
    <n v="40"/>
    <n v="21"/>
    <m/>
    <m/>
    <n v="0"/>
    <m/>
    <m/>
    <m/>
    <m/>
    <m/>
    <n v="0"/>
    <n v="0"/>
    <s v="ROL"/>
    <m/>
    <m/>
    <m/>
    <m/>
    <s v="N"/>
    <s v="Scheduling (06)"/>
    <s v="Ready to Schedule (Order) (0060)"/>
    <s v="0000213591"/>
    <n v="4"/>
    <s v="3"/>
    <s v="30"/>
    <s v="30"/>
    <m/>
    <m/>
    <n v="0"/>
    <m/>
    <m/>
    <m/>
    <m/>
    <s v="WorkPackLink"/>
    <m/>
    <m/>
    <n v="0"/>
    <n v="0"/>
    <d v="2024-06-30T00:00:00"/>
    <n v="0"/>
    <n v="0"/>
    <m/>
    <m/>
    <n v="0"/>
    <n v="0"/>
    <m/>
    <n v="0"/>
    <m/>
    <m/>
    <m/>
    <n v="0"/>
    <n v="0"/>
    <n v="0.2"/>
    <d v="2024-04-11T00:00:00"/>
    <n v="-12"/>
    <n v="16"/>
    <s v="ON TIME"/>
    <m/>
    <s v="On Time"/>
    <d v="1899-12-30T00:00:00"/>
    <s v="Need Purchasing"/>
    <s v="00002135914542110506101000600002860"/>
    <e v="#N/A"/>
    <s v="000021359110506101000600002860"/>
    <d v="1899-12-30T00:00:00"/>
    <e v="#N/A"/>
    <n v="0"/>
  </r>
  <r>
    <x v="0"/>
    <x v="0"/>
    <m/>
    <x v="0"/>
    <x v="7"/>
    <d v="2024-02-02T00:00:00"/>
    <d v="2024-05-09T00:00:00"/>
    <d v="2024-03-13T00:00:00"/>
    <d v="2024-05-09T00:00:00"/>
    <d v="2024-07-06T00:00:00"/>
    <s v="INLEC"/>
    <m/>
    <x v="151"/>
    <s v="0020"/>
    <s v="Paint OKHA Cables - UV Damaged (600002860)"/>
    <s v="SWBD,TOPSIDES 11KV SWITCHGEAR,DEF41003 (AB50.05SB400101)"/>
    <s v="LGA L3 Rope Access Paint / Permit holder (0010)"/>
    <s v="AB50"/>
    <d v="2024-05-09T00:00:00"/>
    <m/>
    <m/>
    <s v="AB01"/>
    <m/>
    <x v="0"/>
    <n v="20"/>
    <s v="10564774"/>
    <s v="TAPE;SPLC,RBR,FIRE SECURITY FS17"/>
    <n v="100"/>
    <n v="0"/>
    <n v="0"/>
    <s v="ETA."/>
    <n v="0"/>
    <x v="9"/>
    <s v="Stock at Base (SP12)"/>
    <s v="AB01"/>
    <s v="5300005952"/>
    <n v="20"/>
    <n v="21"/>
    <m/>
    <m/>
    <n v="0"/>
    <m/>
    <m/>
    <m/>
    <m/>
    <m/>
    <n v="0"/>
    <n v="0"/>
    <s v="ROL"/>
    <m/>
    <m/>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s v="ON TIME"/>
    <m/>
    <s v="On Time"/>
    <d v="1899-12-30T00:00:00"/>
    <s v="Need Purchasing"/>
    <s v="00002135914542110564774000600002860"/>
    <e v="#N/A"/>
    <s v="000021359110564774000600002860"/>
    <d v="1899-12-30T00:00:00"/>
    <e v="#N/A"/>
    <n v="0"/>
  </r>
  <r>
    <x v="0"/>
    <x v="0"/>
    <m/>
    <x v="0"/>
    <x v="7"/>
    <d v="2024-02-02T00:00:00"/>
    <d v="2024-05-09T00:00:00"/>
    <d v="2024-03-13T00:00:00"/>
    <d v="2024-05-09T00:00:00"/>
    <d v="2024-07-06T00:00:00"/>
    <s v="INLEC"/>
    <m/>
    <x v="151"/>
    <s v="0010"/>
    <s v="Paint OKHA Cables - UV Damaged (600002860)"/>
    <s v="SWBD,TOPSIDES 11KV SWITCHGEAR,DEF41003 (AB50.05SB400101)"/>
    <s v="LGA L3 Rope Access Paint / Permit holder (0010)"/>
    <s v="AB50"/>
    <d v="2024-05-09T00:00:00"/>
    <m/>
    <m/>
    <s v="AB01"/>
    <m/>
    <x v="0"/>
    <n v="20"/>
    <s v="10506101"/>
    <s v="TAPE,ELEC,25MM X 4.6M,3M SCOTCH 24-TAPE"/>
    <n v="50"/>
    <n v="0"/>
    <n v="0"/>
    <s v="ETA."/>
    <n v="0"/>
    <x v="9"/>
    <s v="Stock at Base (SP12)"/>
    <s v="AB01"/>
    <s v="5300005952"/>
    <n v="10"/>
    <n v="21"/>
    <m/>
    <m/>
    <n v="0"/>
    <m/>
    <m/>
    <m/>
    <m/>
    <m/>
    <n v="0"/>
    <n v="0"/>
    <s v="ROL"/>
    <m/>
    <m/>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s v="ON TIME"/>
    <m/>
    <s v="On Time"/>
    <d v="1899-12-30T00:00:00"/>
    <s v="Need Purchasing"/>
    <s v="00002135914542110506101000600002860"/>
    <e v="#N/A"/>
    <s v="000021359110506101000600002860"/>
    <d v="1899-12-30T00:00:00"/>
    <e v="#N/A"/>
    <n v="0"/>
  </r>
  <r>
    <x v="0"/>
    <x v="0"/>
    <m/>
    <x v="0"/>
    <x v="7"/>
    <d v="2024-02-02T00:00:00"/>
    <d v="2024-05-09T00:00:00"/>
    <d v="2024-04-23T00:00:00"/>
    <d v="2024-05-09T00:00:00"/>
    <d v="2024-07-06T00:00:00"/>
    <s v="INLEC"/>
    <m/>
    <x v="151"/>
    <s v="0050"/>
    <s v="Paint OKHA Cables - UV Damaged (600002860)"/>
    <s v="SWBD,TOPSIDES 11KV SWITCHGEAR,DEF41003 (AB50.05SB400101)"/>
    <s v="LGA L3 Rope Access Paint / Permit holder (0010)"/>
    <s v="AB50"/>
    <d v="2024-05-09T00:00:00"/>
    <m/>
    <m/>
    <s v="AB01"/>
    <m/>
    <x v="0"/>
    <n v="20"/>
    <s v="10601282"/>
    <s v="PAINT,SPRAY;BLUE,FR COATING"/>
    <n v="1"/>
    <n v="0"/>
    <n v="0"/>
    <s v="ETA. - Y."/>
    <n v="0"/>
    <x v="0"/>
    <s v="Stock at Base (SP12)"/>
    <s v="AB01"/>
    <s v="5300005952"/>
    <n v="50"/>
    <n v="21"/>
    <m/>
    <m/>
    <n v="0"/>
    <m/>
    <m/>
    <m/>
    <m/>
    <m/>
    <n v="0"/>
    <n v="0"/>
    <s v="EA"/>
    <m/>
    <m/>
    <m/>
    <m/>
    <s v="N"/>
    <s v="Scheduling (06)"/>
    <s v="Ready to Schedule (Order) (0060)"/>
    <s v="0000213591"/>
    <n v="5"/>
    <s v="3"/>
    <s v="30"/>
    <s v="30"/>
    <m/>
    <m/>
    <n v="0"/>
    <m/>
    <m/>
    <m/>
    <m/>
    <s v="WorkPackLink"/>
    <m/>
    <m/>
    <n v="0"/>
    <n v="0"/>
    <d v="2024-06-30T00:00:00"/>
    <n v="0"/>
    <n v="0"/>
    <m/>
    <m/>
    <n v="0"/>
    <n v="0"/>
    <m/>
    <n v="0"/>
    <m/>
    <m/>
    <m/>
    <n v="0"/>
    <n v="0"/>
    <n v="0.2"/>
    <d v="2024-04-11T00:00:00"/>
    <n v="-12"/>
    <n v="16"/>
    <s v="ON TIME"/>
    <m/>
    <s v="On Time"/>
    <d v="1899-12-30T00:00:00"/>
    <s v="Need Purchasing"/>
    <s v="00002135914542110601282000600002860"/>
    <e v="#N/A"/>
    <s v="000021359110601282000600002860"/>
    <d v="1899-12-30T00:00:00"/>
    <e v="#N/A"/>
    <n v="0"/>
  </r>
  <r>
    <x v="1"/>
    <x v="0"/>
    <m/>
    <x v="0"/>
    <x v="0"/>
    <d v="2024-01-10T00:00:00"/>
    <d v="2024-04-18T00:00:00"/>
    <m/>
    <d v="2024-04-18T00:00:00"/>
    <d v="2024-04-18T00:00:00"/>
    <s v="INLEC"/>
    <m/>
    <x v="19"/>
    <s v="0020"/>
    <s v="Repl TEG Transmitter 05LT130112 (100032535)"/>
    <s v="TX,LIC130112,LEVEL (AB50.05LT130112)"/>
    <s v="05LC130112 in Man. Isolate &amp; Disconnect (0010)"/>
    <s v="AB50"/>
    <m/>
    <m/>
    <m/>
    <m/>
    <m/>
    <x v="0"/>
    <n v="20"/>
    <s v="10305744"/>
    <s v="GASKET,SW;CRIR,80MM,CL300/600,RF,316L"/>
    <n v="4"/>
    <n v="0"/>
    <n v="0"/>
    <s v="ETA. -  ISSUE."/>
    <n v="0"/>
    <x v="4"/>
    <m/>
    <m/>
    <m/>
    <n v="0"/>
    <n v="0"/>
    <m/>
    <m/>
    <n v="0"/>
    <m/>
    <m/>
    <m/>
    <m/>
    <m/>
    <n v="0"/>
    <n v="0"/>
    <s v="EA"/>
    <m/>
    <m/>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s v="Missing Staging Date"/>
    <m/>
    <s v="On Time"/>
    <d v="1899-12-30T00:00:00"/>
    <s v="Need Purchasing"/>
    <s v="00001310394540010305744000100032535"/>
    <e v="#N/A"/>
    <s v="000013103910305744000100032535"/>
    <s v=""/>
    <s v=""/>
    <n v="0"/>
  </r>
  <r>
    <x v="0"/>
    <x v="0"/>
    <m/>
    <x v="0"/>
    <x v="0"/>
    <d v="2024-01-01T00:00:00"/>
    <d v="2024-05-09T00:00:00"/>
    <m/>
    <d v="2024-05-09T00:00:00"/>
    <d v="2024-05-11T00:00:00"/>
    <s v="INLEC"/>
    <m/>
    <x v="152"/>
    <s v="0010"/>
    <s v="Replace EM Light Batteries RTM All Level (100033021)"/>
    <s v="LIGHT,FLUOR,BAT,EQ DECK 1,DEM46002-2 (AB50.04LT400304B1605)"/>
    <s v="Batt Repl 04LT400304B1605 &amp; Ex Insp (0010)"/>
    <s v="AB50"/>
    <m/>
    <m/>
    <m/>
    <m/>
    <m/>
    <x v="0"/>
    <n v="20"/>
    <m/>
    <m/>
    <n v="22"/>
    <n v="0"/>
    <n v="0"/>
    <s v="OK. - Delivered Pre S/4"/>
    <n v="0"/>
    <x v="4"/>
    <m/>
    <m/>
    <m/>
    <n v="0"/>
    <n v="0"/>
    <m/>
    <m/>
    <n v="0"/>
    <m/>
    <m/>
    <m/>
    <m/>
    <m/>
    <n v="0"/>
    <n v="0"/>
    <s v="EA"/>
    <m/>
    <m/>
    <m/>
    <m/>
    <s v="N"/>
    <s v="Preparation (05)"/>
    <s v="In Preparation (Order) (0055)"/>
    <s v="0000131433"/>
    <n v="1"/>
    <s v="3"/>
    <m/>
    <m/>
    <m/>
    <m/>
    <n v="0"/>
    <m/>
    <m/>
    <m/>
    <m/>
    <s v="WorkPackLink"/>
    <m/>
    <m/>
    <n v="0"/>
    <n v="0"/>
    <d v="2024-04-19T00:00:00"/>
    <n v="0"/>
    <n v="0"/>
    <m/>
    <m/>
    <n v="0"/>
    <n v="0"/>
    <m/>
    <n v="0"/>
    <m/>
    <m/>
    <m/>
    <n v="0"/>
    <n v="0"/>
    <n v="1"/>
    <d v="2024-04-11T00:00:00"/>
    <n v="0"/>
    <n v="0"/>
    <s v="Missing Staging Date"/>
    <m/>
    <s v="On Time"/>
    <d v="1899-12-30T00:00:00"/>
    <s v="Delivered Pre S4H"/>
    <s v="000013143345421000100033021"/>
    <e v="#N/A"/>
    <s v="0000131433000100033021"/>
    <s v=""/>
    <s v=""/>
    <n v="0"/>
  </r>
  <r>
    <x v="0"/>
    <x v="0"/>
    <m/>
    <x v="0"/>
    <x v="0"/>
    <d v="2024-01-01T00:00:00"/>
    <d v="2024-05-09T00:00:00"/>
    <m/>
    <d v="2024-05-09T00:00:00"/>
    <d v="2024-05-09T00:00:00"/>
    <s v="INLEC"/>
    <m/>
    <x v="153"/>
    <s v="0010"/>
    <s v="Replace EM Light Batt N/Deck LT400309B06 (100033129)"/>
    <s v="LIGHT,FLUOR,OUTSIDE,BAT,C083-E013.01 (AB50.03LT400309B0605)"/>
    <s v="Isolate LT400309B06 (0010)"/>
    <s v="AB50"/>
    <m/>
    <m/>
    <m/>
    <m/>
    <m/>
    <x v="0"/>
    <n v="20"/>
    <m/>
    <m/>
    <n v="1"/>
    <n v="0"/>
    <n v="0"/>
    <s v="OK. - Delivered Pre S/4"/>
    <n v="0"/>
    <x v="4"/>
    <m/>
    <m/>
    <m/>
    <n v="0"/>
    <n v="0"/>
    <m/>
    <m/>
    <n v="0"/>
    <m/>
    <m/>
    <m/>
    <m/>
    <m/>
    <n v="0"/>
    <n v="0"/>
    <s v="EA"/>
    <m/>
    <m/>
    <m/>
    <m/>
    <s v="N"/>
    <s v="Preparation (05)"/>
    <s v="In Preparation (Order) (0055)"/>
    <s v="0000131661"/>
    <n v="1"/>
    <s v="3"/>
    <m/>
    <m/>
    <m/>
    <m/>
    <n v="0"/>
    <m/>
    <m/>
    <m/>
    <m/>
    <s v="WorkPackLink"/>
    <m/>
    <m/>
    <n v="0"/>
    <n v="0"/>
    <d v="2024-04-21T00:00:00"/>
    <n v="0"/>
    <n v="0"/>
    <m/>
    <m/>
    <n v="0"/>
    <n v="0"/>
    <m/>
    <n v="0"/>
    <m/>
    <m/>
    <m/>
    <n v="0"/>
    <n v="0"/>
    <n v="1"/>
    <d v="2024-04-11T00:00:00"/>
    <n v="0"/>
    <n v="0"/>
    <s v="Missing Staging Date"/>
    <m/>
    <s v="On Time"/>
    <d v="1899-12-30T00:00:00"/>
    <s v="Delivered Pre S4H"/>
    <s v="000013166145421000100033129"/>
    <e v="#N/A"/>
    <s v="0000131661000100033129"/>
    <s v=""/>
    <s v=""/>
    <n v="0"/>
  </r>
  <r>
    <x v="3"/>
    <x v="0"/>
    <m/>
    <x v="0"/>
    <x v="0"/>
    <d v="2024-01-02T00:00:00"/>
    <d v="2024-04-18T00:00:00"/>
    <m/>
    <d v="2024-04-18T00:00:00"/>
    <d v="2024-04-22T00:00:00"/>
    <s v="MECH"/>
    <m/>
    <x v="154"/>
    <s v="0020"/>
    <s v="Check Torque Tst Separator (100033248)"/>
    <s v="VE,TEST SEPARATOR (AB50.05V020003)"/>
    <s v="Erect scaffold (0020)"/>
    <s v="AB50"/>
    <m/>
    <m/>
    <m/>
    <m/>
    <m/>
    <x v="0"/>
    <n v="20"/>
    <m/>
    <m/>
    <n v="1"/>
    <n v="0"/>
    <n v="0"/>
    <s v="OK. - Campaign - Delivered Pre S/4"/>
    <n v="0"/>
    <x v="4"/>
    <m/>
    <m/>
    <m/>
    <n v="0"/>
    <n v="0"/>
    <m/>
    <m/>
    <n v="0"/>
    <m/>
    <m/>
    <m/>
    <m/>
    <m/>
    <n v="0"/>
    <n v="0"/>
    <s v="EA"/>
    <m/>
    <m/>
    <m/>
    <m/>
    <s v="N"/>
    <s v="Preparation (05)"/>
    <s v="In Preparation (Order) (0055)"/>
    <s v="0000131749"/>
    <n v="1"/>
    <s v="3"/>
    <m/>
    <m/>
    <m/>
    <m/>
    <n v="0"/>
    <m/>
    <m/>
    <m/>
    <m/>
    <s v="WorkPackLink"/>
    <s v="Delivered Pre S/4"/>
    <m/>
    <n v="0"/>
    <n v="0"/>
    <d v="2023-12-31T00:00:00"/>
    <n v="0"/>
    <n v="0"/>
    <m/>
    <m/>
    <n v="0"/>
    <n v="0"/>
    <m/>
    <n v="0"/>
    <m/>
    <m/>
    <m/>
    <n v="0"/>
    <n v="0"/>
    <n v="1"/>
    <d v="2024-03-21T00:00:00"/>
    <n v="0"/>
    <n v="0"/>
    <s v="Missing Staging Date"/>
    <m/>
    <s v="On Time"/>
    <d v="1899-12-30T00:00:00"/>
    <s v="Delivered Pre S4H"/>
    <s v="000013174945400000100033248"/>
    <e v="#N/A"/>
    <s v="0000131749000100033248"/>
    <s v=""/>
    <s v=""/>
    <n v="0"/>
  </r>
  <r>
    <x v="1"/>
    <x v="0"/>
    <m/>
    <x v="0"/>
    <x v="0"/>
    <d v="2024-01-02T00:00:00"/>
    <d v="2024-04-18T00:00:00"/>
    <m/>
    <d v="2024-04-18T00:00:00"/>
    <d v="2024-04-18T00:00:00"/>
    <s v="MECH"/>
    <m/>
    <x v="155"/>
    <s v="0010"/>
    <s v="Replace SWLPB Inst Air Regulator (100033633)"/>
    <s v="VALVE,A453001B,DISCHARGE (AB50.03XV453251)"/>
    <s v="Isolate air to 03XV453251 (0010)"/>
    <s v="AB50"/>
    <m/>
    <m/>
    <m/>
    <m/>
    <m/>
    <x v="0"/>
    <n v="20"/>
    <m/>
    <m/>
    <n v="1"/>
    <n v="0"/>
    <n v="0"/>
    <s v="ok."/>
    <n v="0"/>
    <x v="4"/>
    <m/>
    <m/>
    <m/>
    <n v="0"/>
    <n v="0"/>
    <m/>
    <m/>
    <n v="0"/>
    <m/>
    <m/>
    <m/>
    <m/>
    <m/>
    <n v="0"/>
    <n v="0"/>
    <s v="EA"/>
    <m/>
    <m/>
    <m/>
    <m/>
    <s v="N"/>
    <s v="Preparation (05)"/>
    <s v="In Preparation (Order) (0055)"/>
    <s v="0000132154"/>
    <n v="1"/>
    <s v="3"/>
    <m/>
    <m/>
    <m/>
    <m/>
    <n v="0"/>
    <m/>
    <m/>
    <m/>
    <m/>
    <s v="WorkPackLink"/>
    <s v="Delivered Pre S/4"/>
    <m/>
    <n v="0"/>
    <n v="0"/>
    <d v="2024-05-11T00:00:00"/>
    <n v="0"/>
    <n v="0"/>
    <m/>
    <m/>
    <n v="0"/>
    <n v="0"/>
    <m/>
    <n v="0"/>
    <m/>
    <m/>
    <m/>
    <n v="0"/>
    <n v="0"/>
    <n v="1"/>
    <d v="2024-03-21T00:00:00"/>
    <n v="0"/>
    <n v="0"/>
    <s v="Missing Staging Date"/>
    <m/>
    <s v="On Time"/>
    <d v="1899-12-30T00:00:00"/>
    <s v="Delivered Pre S4H"/>
    <s v="000013215445400000100033633"/>
    <e v="#N/A"/>
    <s v="0000132154000100033633"/>
    <s v=""/>
    <s v=""/>
    <n v="0"/>
  </r>
  <r>
    <x v="0"/>
    <x v="0"/>
    <m/>
    <x v="0"/>
    <x v="0"/>
    <d v="2024-01-02T00:00:00"/>
    <d v="2024-05-09T00:00:00"/>
    <m/>
    <d v="2024-05-09T00:00:00"/>
    <d v="2024-05-09T00:00:00"/>
    <s v="INLEC"/>
    <m/>
    <x v="156"/>
    <s v="0010"/>
    <s v="Replace SWLP-A ACB TU Contact S51 (100034040)"/>
    <s v="BREAKER,05MCC400101 FEEDR 03PM453001A (AB50.05MCC400101-A09)"/>
    <s v="Replace SWLP-A ACB TU Contact S51 (0010)"/>
    <s v="AB50"/>
    <m/>
    <m/>
    <m/>
    <m/>
    <m/>
    <x v="0"/>
    <n v="20"/>
    <m/>
    <m/>
    <n v="1"/>
    <n v="0"/>
    <n v="0"/>
    <s v="OK. - 2023 - Staged"/>
    <n v="0"/>
    <x v="4"/>
    <m/>
    <m/>
    <m/>
    <n v="0"/>
    <n v="0"/>
    <m/>
    <m/>
    <n v="0"/>
    <m/>
    <m/>
    <m/>
    <m/>
    <m/>
    <n v="0"/>
    <n v="0"/>
    <s v="EA"/>
    <m/>
    <m/>
    <m/>
    <m/>
    <s v="N"/>
    <s v="Execution (07)"/>
    <s v="Ready for Execution (Order) (0065)"/>
    <s v="0000132514"/>
    <n v="1"/>
    <s v="3"/>
    <m/>
    <m/>
    <m/>
    <m/>
    <n v="0"/>
    <m/>
    <m/>
    <m/>
    <m/>
    <s v="WorkPackLink"/>
    <s v="Delivered Pre S/4"/>
    <m/>
    <n v="0"/>
    <n v="0"/>
    <d v="2024-04-14T00:00:00"/>
    <n v="0"/>
    <n v="0"/>
    <m/>
    <m/>
    <n v="0"/>
    <n v="0"/>
    <m/>
    <n v="0"/>
    <m/>
    <m/>
    <m/>
    <n v="0"/>
    <n v="0"/>
    <n v="1"/>
    <d v="2024-04-11T00:00:00"/>
    <n v="0"/>
    <n v="0"/>
    <s v="Missing Staging Date"/>
    <m/>
    <s v="On Time"/>
    <d v="1899-12-30T00:00:00"/>
    <s v="Delivered Pre S4H"/>
    <s v="000013251445421000100034040"/>
    <e v="#N/A"/>
    <s v="0000132514000100034040"/>
    <s v=""/>
    <s v=""/>
    <n v="0"/>
  </r>
  <r>
    <x v="3"/>
    <x v="0"/>
    <m/>
    <x v="0"/>
    <x v="0"/>
    <d v="2024-01-02T00:00:00"/>
    <d v="2024-04-19T00:00:00"/>
    <m/>
    <d v="2024-04-19T00:00:00"/>
    <d v="2024-04-24T00:00:00"/>
    <s v="MECH"/>
    <m/>
    <x v="39"/>
    <s v="0190"/>
    <s v="CLASS Repl FWD FWP Inject&amp;Turb/C After/C (100034084)"/>
    <s v="PUMP,A600011A,FIRE WTR FWD (AB50.03P600011)"/>
    <s v="Isolate 03P600011 (0010)"/>
    <s v="AB50"/>
    <m/>
    <m/>
    <m/>
    <m/>
    <m/>
    <x v="1"/>
    <n v="5"/>
    <m/>
    <m/>
    <n v="30"/>
    <n v="0"/>
    <n v="0"/>
    <s v="OK. - Campaign - Delivered Pre S/4"/>
    <n v="0"/>
    <x v="4"/>
    <m/>
    <m/>
    <m/>
    <n v="0"/>
    <n v="0"/>
    <m/>
    <m/>
    <n v="0"/>
    <m/>
    <m/>
    <m/>
    <m/>
    <m/>
    <n v="0"/>
    <n v="0"/>
    <s v="EA"/>
    <m/>
    <m/>
    <m/>
    <m/>
    <s v="N"/>
    <s v="Preparation (05)"/>
    <s v="In Preparation (Order) (0055)"/>
    <s v="0000132568"/>
    <n v="4"/>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230"/>
    <s v="CLASS Repl FWD FWP Inject&amp;Turb/C After/C (100034084)"/>
    <s v="PUMP,A600011A,FIRE WTR FWD (AB50.03P600011)"/>
    <s v="Isolate 03P600011 (0010)"/>
    <s v="AB50"/>
    <m/>
    <m/>
    <m/>
    <m/>
    <m/>
    <x v="1"/>
    <n v="5"/>
    <m/>
    <m/>
    <n v="1"/>
    <n v="0"/>
    <n v="0"/>
    <s v="OK. - Campaign - Delivered Pre S/4"/>
    <n v="0"/>
    <x v="4"/>
    <m/>
    <m/>
    <m/>
    <n v="0"/>
    <n v="0"/>
    <m/>
    <m/>
    <n v="0"/>
    <m/>
    <m/>
    <m/>
    <m/>
    <m/>
    <n v="0"/>
    <n v="0"/>
    <s v="EA"/>
    <m/>
    <m/>
    <m/>
    <m/>
    <s v="N"/>
    <s v="Preparation (05)"/>
    <s v="In Preparation (Order) (0055)"/>
    <s v="0000132568"/>
    <n v="5"/>
    <s v="3"/>
    <m/>
    <m/>
    <m/>
    <m/>
    <n v="0"/>
    <m/>
    <m/>
    <m/>
    <m/>
    <s v="WorkPackLink"/>
    <m/>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07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2"/>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16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3"/>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2"/>
    <x v="0"/>
    <m/>
    <x v="0"/>
    <x v="0"/>
    <d v="2024-01-01T00:00:00"/>
    <d v="2024-03-28T00:00:00"/>
    <m/>
    <d v="2024-03-28T00:00:00"/>
    <d v="2024-03-28T00:00:00"/>
    <s v="INLEC"/>
    <m/>
    <x v="157"/>
    <s v="0010"/>
    <s v="Replace LVL TX PV Breaker (100034116)"/>
    <s v="TX,A480001,LEVEL (AB50.03LZT480012B)"/>
    <s v="Ex Inspection &amp; I99 Ex Data Entry (0020)"/>
    <s v="AB50"/>
    <m/>
    <m/>
    <m/>
    <m/>
    <m/>
    <x v="1"/>
    <n v="10"/>
    <m/>
    <m/>
    <n v="1"/>
    <n v="0"/>
    <n v="0"/>
    <s v="UserCommentLink"/>
    <n v="0"/>
    <x v="4"/>
    <m/>
    <m/>
    <m/>
    <n v="0"/>
    <n v="0"/>
    <m/>
    <m/>
    <n v="0"/>
    <m/>
    <m/>
    <m/>
    <m/>
    <m/>
    <n v="0"/>
    <n v="0"/>
    <s v="EA"/>
    <m/>
    <m/>
    <m/>
    <m/>
    <s v="N"/>
    <s v="Execution (07)"/>
    <s v="Ready for Execution (Order) (0065)"/>
    <s v="0000132637"/>
    <n v="1"/>
    <s v="3"/>
    <m/>
    <m/>
    <m/>
    <m/>
    <n v="0"/>
    <m/>
    <m/>
    <m/>
    <m/>
    <s v="WorkPackLink"/>
    <s v="L-ALLY05"/>
    <m/>
    <n v="0"/>
    <n v="0"/>
    <d v="2024-03-31T00:00:00"/>
    <n v="0"/>
    <n v="0"/>
    <m/>
    <m/>
    <n v="0"/>
    <n v="0"/>
    <m/>
    <n v="0"/>
    <m/>
    <m/>
    <m/>
    <n v="0"/>
    <n v="0"/>
    <n v="1"/>
    <d v="2024-02-29T00:00:00"/>
    <n v="0"/>
    <n v="0"/>
    <s v="Missing Staging Date"/>
    <m/>
    <s v="On Time"/>
    <d v="1899-12-30T00:00:00"/>
    <s v="Delivered Pre S4H"/>
    <s v="000013263745379000100034116"/>
    <e v="#N/A"/>
    <s v="0000132637000100034116"/>
    <s v=""/>
    <s v=""/>
    <n v="0"/>
  </r>
  <r>
    <x v="3"/>
    <x v="0"/>
    <m/>
    <x v="0"/>
    <x v="0"/>
    <d v="2024-01-02T00:00:00"/>
    <d v="2024-04-19T00:00:00"/>
    <m/>
    <d v="2024-04-19T00:00:00"/>
    <d v="2024-04-21T00:00:00"/>
    <s v="MECH"/>
    <m/>
    <x v="41"/>
    <s v="0020"/>
    <s v="Replace AFT FWP Turbos (100034344)"/>
    <s v="PUMP,A600001A,FIRE WTR AFT (AB50.03P600001)"/>
    <s v="Isolate 03P600001 (0010)"/>
    <s v="AB50"/>
    <m/>
    <m/>
    <m/>
    <m/>
    <m/>
    <x v="0"/>
    <n v="20"/>
    <m/>
    <m/>
    <n v="4"/>
    <n v="0"/>
    <n v="0"/>
    <s v="OK. - Campaign - Delivered Pre S/4"/>
    <n v="0"/>
    <x v="4"/>
    <m/>
    <m/>
    <m/>
    <n v="0"/>
    <n v="0"/>
    <m/>
    <m/>
    <n v="0"/>
    <m/>
    <m/>
    <m/>
    <m/>
    <m/>
    <n v="0"/>
    <n v="0"/>
    <s v="EA"/>
    <m/>
    <m/>
    <m/>
    <m/>
    <s v="N"/>
    <s v="Preparation (05)"/>
    <s v="In Preparation (Order) (0055)"/>
    <s v="0000132798"/>
    <n v="1"/>
    <s v="3"/>
    <m/>
    <m/>
    <m/>
    <m/>
    <n v="0"/>
    <m/>
    <m/>
    <m/>
    <m/>
    <s v="WorkPackLink"/>
    <s v="Delivered Pre S/4"/>
    <m/>
    <n v="0"/>
    <n v="0"/>
    <d v="2024-04-30T00:00:00"/>
    <n v="0"/>
    <n v="0"/>
    <m/>
    <m/>
    <n v="0"/>
    <n v="0"/>
    <m/>
    <n v="0"/>
    <m/>
    <m/>
    <m/>
    <n v="0"/>
    <n v="0"/>
    <n v="0.2"/>
    <d v="2024-03-22T00:00:00"/>
    <n v="0"/>
    <n v="0"/>
    <s v="Missing Staging Date"/>
    <m/>
    <s v="On Time"/>
    <d v="1899-12-30T00:00:00"/>
    <s v="Delivered Pre S4H"/>
    <s v="000013279845401000100034344"/>
    <e v="#N/A"/>
    <s v="0000132798000100034344"/>
    <s v=""/>
    <s v=""/>
    <n v="0"/>
  </r>
  <r>
    <x v="3"/>
    <x v="0"/>
    <m/>
    <x v="0"/>
    <x v="0"/>
    <d v="2024-01-02T00:00:00"/>
    <d v="2024-04-19T00:00:00"/>
    <m/>
    <d v="2024-04-19T00:00:00"/>
    <d v="2024-04-21T00:00:00"/>
    <s v="MECH"/>
    <m/>
    <x v="41"/>
    <s v="0030"/>
    <s v="Replace AFT FWP Turbos (100034344)"/>
    <s v="PUMP,A600001A,FIRE WTR AFT (AB50.03P600001)"/>
    <s v="Isolate 03P600001 (0010)"/>
    <s v="AB50"/>
    <m/>
    <m/>
    <m/>
    <m/>
    <m/>
    <x v="0"/>
    <n v="20"/>
    <m/>
    <m/>
    <n v="2"/>
    <n v="0"/>
    <n v="0"/>
    <s v="ETA. - G."/>
    <n v="0"/>
    <x v="4"/>
    <m/>
    <m/>
    <m/>
    <n v="0"/>
    <n v="0"/>
    <m/>
    <m/>
    <n v="0"/>
    <m/>
    <m/>
    <m/>
    <m/>
    <m/>
    <n v="0"/>
    <n v="0"/>
    <s v="EA"/>
    <m/>
    <m/>
    <m/>
    <m/>
    <s v="N"/>
    <s v="Preparation (05)"/>
    <s v="In Preparation (Order) (0055)"/>
    <s v="0000132798"/>
    <n v="2"/>
    <s v="3"/>
    <m/>
    <m/>
    <m/>
    <m/>
    <n v="0"/>
    <m/>
    <m/>
    <m/>
    <m/>
    <s v="WorkPackLink"/>
    <s v="PK_STAGING"/>
    <m/>
    <n v="0"/>
    <n v="0"/>
    <d v="2024-04-30T00:00:00"/>
    <n v="0"/>
    <n v="0"/>
    <m/>
    <m/>
    <n v="0"/>
    <n v="0"/>
    <m/>
    <n v="0"/>
    <m/>
    <m/>
    <m/>
    <n v="0"/>
    <n v="0"/>
    <n v="0.2"/>
    <d v="2024-03-22T00:00:00"/>
    <n v="0"/>
    <n v="0"/>
    <s v="Missing Staging Date"/>
    <m/>
    <s v="On Time"/>
    <d v="1899-12-30T00:00:00"/>
    <s v="Delivered Pre S4H"/>
    <s v="000013279845401000100034344"/>
    <e v="#N/A"/>
    <s v="0000132798000100034344"/>
    <s v=""/>
    <s v=""/>
    <n v="0"/>
  </r>
  <r>
    <x v="2"/>
    <x v="0"/>
    <m/>
    <x v="0"/>
    <x v="0"/>
    <d v="2024-01-02T00:00:00"/>
    <d v="2024-03-28T00:00:00"/>
    <m/>
    <d v="2024-03-28T00:00:00"/>
    <d v="2024-04-04T00:00:00"/>
    <s v="MECH"/>
    <m/>
    <x v="45"/>
    <s v="004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3"/>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2"/>
    <x v="0"/>
    <m/>
    <x v="0"/>
    <x v="0"/>
    <d v="2024-01-02T00:00:00"/>
    <d v="2024-03-28T00:00:00"/>
    <m/>
    <d v="2024-03-28T00:00:00"/>
    <d v="2024-04-04T00:00:00"/>
    <s v="MECH"/>
    <m/>
    <x v="45"/>
    <s v="005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4"/>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1"/>
    <x v="0"/>
    <m/>
    <x v="0"/>
    <x v="0"/>
    <d v="2024-01-02T00:00:00"/>
    <d v="2024-04-18T00:00:00"/>
    <m/>
    <d v="2024-04-18T00:00:00"/>
    <d v="2024-04-19T00:00:00"/>
    <s v="MECH"/>
    <m/>
    <x v="46"/>
    <s v="0010"/>
    <s v="Replace FWG 1&amp;2 S/Water Outlet Vlvs (100034863)"/>
    <s v="VALVE,G452011,MAN ISOL (AB50.03MV753428)"/>
    <s v="Isolate 03MV753427 (0010)"/>
    <s v="AB50"/>
    <m/>
    <m/>
    <m/>
    <m/>
    <m/>
    <x v="0"/>
    <n v="20"/>
    <m/>
    <m/>
    <n v="2"/>
    <n v="0"/>
    <n v="0"/>
    <s v="OK. - Campaign - Delivered Pre S/4"/>
    <n v="0"/>
    <x v="4"/>
    <m/>
    <m/>
    <m/>
    <n v="0"/>
    <n v="0"/>
    <m/>
    <m/>
    <n v="0"/>
    <m/>
    <m/>
    <m/>
    <m/>
    <m/>
    <n v="0"/>
    <n v="0"/>
    <s v="EA"/>
    <m/>
    <m/>
    <m/>
    <m/>
    <s v="N"/>
    <s v="Preparation (05)"/>
    <s v="In Preparation (Order) (0055)"/>
    <s v="0000133315"/>
    <n v="1"/>
    <s v="3"/>
    <m/>
    <m/>
    <m/>
    <m/>
    <n v="0"/>
    <m/>
    <m/>
    <m/>
    <m/>
    <s v="WorkPackLink"/>
    <s v="Delivered Pre S/4"/>
    <m/>
    <n v="0"/>
    <n v="0"/>
    <d v="2024-01-29T00:00:00"/>
    <n v="0"/>
    <n v="0"/>
    <m/>
    <m/>
    <n v="0"/>
    <n v="0"/>
    <m/>
    <n v="0"/>
    <m/>
    <m/>
    <m/>
    <n v="0"/>
    <n v="0"/>
    <n v="0.5"/>
    <d v="2024-03-21T00:00:00"/>
    <n v="0"/>
    <n v="0"/>
    <s v="Missing Staging Date"/>
    <m/>
    <s v="On Time"/>
    <d v="1899-12-30T00:00:00"/>
    <s v="Delivered Pre S4H"/>
    <s v="000013331545400000100034863"/>
    <e v="#N/A"/>
    <s v="0000133315000100034863"/>
    <s v=""/>
    <s v=""/>
    <n v="0"/>
  </r>
  <r>
    <x v="1"/>
    <x v="0"/>
    <m/>
    <x v="0"/>
    <x v="0"/>
    <d v="2024-01-01T00:00:00"/>
    <d v="2024-04-23T00:00:00"/>
    <m/>
    <d v="2024-04-23T00:00:00"/>
    <d v="2024-04-24T00:00:00"/>
    <s v="MECH"/>
    <m/>
    <x v="158"/>
    <s v="0020"/>
    <s v="CLASS Replace FWD Foam Pump (100035137)"/>
    <s v="PUMP,A604031,FOAM (AB50.03P604031)"/>
    <s v="Remove and replace pump 03P604031 (0030)"/>
    <s v="AB50"/>
    <m/>
    <m/>
    <m/>
    <m/>
    <m/>
    <x v="1"/>
    <n v="5"/>
    <m/>
    <m/>
    <n v="1"/>
    <n v="0"/>
    <n v="0"/>
    <s v="Maint. - R."/>
    <n v="0"/>
    <x v="4"/>
    <m/>
    <m/>
    <m/>
    <n v="0"/>
    <n v="0"/>
    <m/>
    <m/>
    <n v="0"/>
    <m/>
    <m/>
    <m/>
    <m/>
    <m/>
    <n v="0"/>
    <n v="0"/>
    <s v="ASY"/>
    <m/>
    <m/>
    <m/>
    <m/>
    <s v="N"/>
    <s v="Scheduling (06)"/>
    <s v="Ready to Schedule (Order) (0060)"/>
    <s v="0000133689"/>
    <n v="2"/>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1"/>
    <x v="0"/>
    <m/>
    <x v="0"/>
    <x v="0"/>
    <d v="2024-01-01T00:00:00"/>
    <d v="2024-04-23T00:00:00"/>
    <m/>
    <d v="2024-04-23T00:00:00"/>
    <d v="2024-04-24T00:00:00"/>
    <s v="MECH"/>
    <m/>
    <x v="158"/>
    <s v="0010"/>
    <s v="CLASS Replace FWD Foam Pump (100035137)"/>
    <s v="PUMP,A604031,FOAM (AB50.03P604031)"/>
    <s v="Remove and replace pump 03P604031 (0030)"/>
    <s v="AB50"/>
    <m/>
    <m/>
    <m/>
    <m/>
    <m/>
    <x v="1"/>
    <n v="5"/>
    <m/>
    <m/>
    <n v="1"/>
    <n v="0"/>
    <n v="0"/>
    <s v="Simo to SRF back Direct to Vendor - ITT Blakers Perth - Wangara -Arjun Maradia"/>
    <n v="0"/>
    <x v="4"/>
    <m/>
    <m/>
    <m/>
    <n v="0"/>
    <n v="0"/>
    <m/>
    <m/>
    <n v="0"/>
    <m/>
    <m/>
    <m/>
    <m/>
    <m/>
    <n v="0"/>
    <n v="0"/>
    <s v="ASY"/>
    <m/>
    <m/>
    <m/>
    <m/>
    <s v="N"/>
    <s v="Scheduling (06)"/>
    <s v="Ready to Schedule (Order) (0060)"/>
    <s v="0000133689"/>
    <n v="1"/>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3"/>
    <x v="0"/>
    <m/>
    <x v="0"/>
    <x v="0"/>
    <d v="2024-01-01T00:00:00"/>
    <d v="2024-04-18T00:00:00"/>
    <m/>
    <d v="2024-04-18T00:00:00"/>
    <d v="2024-04-18T00:00:00"/>
    <s v="HVAC"/>
    <m/>
    <x v="159"/>
    <s v="0010"/>
    <s v="Replace PDT Clean W/shop HVAC (100035206)"/>
    <s v="PKG EQ,CLEAN WORKSHOP HVAC PACKAGE (AB50.05HP680100)"/>
    <s v="Replace PDT Clean W/shop HVAC (0010)"/>
    <s v="AB50"/>
    <m/>
    <m/>
    <m/>
    <m/>
    <m/>
    <x v="0"/>
    <n v="20"/>
    <m/>
    <m/>
    <n v="1"/>
    <n v="0"/>
    <n v="0"/>
    <s v="OK. - Campaign - Delivered Pre S/4"/>
    <n v="0"/>
    <x v="4"/>
    <m/>
    <m/>
    <m/>
    <n v="0"/>
    <n v="0"/>
    <m/>
    <m/>
    <n v="0"/>
    <m/>
    <m/>
    <m/>
    <m/>
    <m/>
    <n v="0"/>
    <n v="0"/>
    <s v="EA"/>
    <m/>
    <m/>
    <m/>
    <m/>
    <s v="N"/>
    <s v="Preparation (05)"/>
    <s v="In Preparation (Order) (0055)"/>
    <s v="0000133710"/>
    <n v="1"/>
    <s v="3"/>
    <m/>
    <m/>
    <m/>
    <m/>
    <n v="0"/>
    <m/>
    <m/>
    <m/>
    <m/>
    <s v="WorkPackLink"/>
    <m/>
    <m/>
    <n v="0"/>
    <n v="0"/>
    <d v="2024-01-06T00:00:00"/>
    <n v="0"/>
    <n v="0"/>
    <m/>
    <m/>
    <n v="0"/>
    <n v="0"/>
    <m/>
    <n v="0"/>
    <m/>
    <m/>
    <m/>
    <n v="0"/>
    <n v="0"/>
    <n v="1"/>
    <d v="2024-03-21T00:00:00"/>
    <n v="0"/>
    <n v="0"/>
    <s v="Missing Staging Date"/>
    <m/>
    <s v="On Time"/>
    <d v="1899-12-30T00:00:00"/>
    <s v="Delivered Pre S4H"/>
    <s v="000013371045400000100035206"/>
    <e v="#N/A"/>
    <s v="0000133710000100035206"/>
    <s v=""/>
    <s v=""/>
    <n v="0"/>
  </r>
  <r>
    <x v="5"/>
    <x v="0"/>
    <m/>
    <x v="0"/>
    <x v="0"/>
    <d v="2024-01-01T00:00:00"/>
    <d v="2024-05-09T00:00:00"/>
    <m/>
    <d v="2024-05-09T00:00:00"/>
    <d v="2024-05-09T00:00:00"/>
    <s v="MECH"/>
    <m/>
    <x v="160"/>
    <s v="0020"/>
    <s v="FRC - Annual rectification's (100035365)"/>
    <s v="BOAT,FAST RESC CRAFT,SB (AB50.03A092020)"/>
    <s v="FRC - Annual rectifications (0010)"/>
    <s v="AB50"/>
    <m/>
    <m/>
    <m/>
    <m/>
    <m/>
    <x v="2"/>
    <n v="30"/>
    <m/>
    <m/>
    <n v="2"/>
    <n v="0"/>
    <n v="0"/>
    <s v="OK. - Campaign - Delivered Pre S/4"/>
    <n v="0"/>
    <x v="4"/>
    <m/>
    <m/>
    <m/>
    <n v="0"/>
    <n v="0"/>
    <m/>
    <m/>
    <n v="0"/>
    <m/>
    <m/>
    <m/>
    <m/>
    <m/>
    <n v="0"/>
    <n v="0"/>
    <s v="EA"/>
    <m/>
    <m/>
    <m/>
    <m/>
    <s v="N"/>
    <s v="Execution (07)"/>
    <s v="Ready for Execution (Order) (0065)"/>
    <s v="0000133869"/>
    <n v="2"/>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40"/>
    <s v="FRC - Annual rectification's (100035365)"/>
    <s v="BOAT,FAST RESC CRAFT,SB (AB50.03A092020)"/>
    <s v="FRC - Annual rectifications (0010)"/>
    <s v="AB50"/>
    <m/>
    <m/>
    <m/>
    <m/>
    <m/>
    <x v="2"/>
    <n v="30"/>
    <m/>
    <m/>
    <n v="10"/>
    <n v="0"/>
    <n v="0"/>
    <s v="OK. - Campaign - Delivered Pre S/4"/>
    <n v="0"/>
    <x v="4"/>
    <m/>
    <m/>
    <m/>
    <n v="0"/>
    <n v="0"/>
    <m/>
    <m/>
    <n v="0"/>
    <m/>
    <m/>
    <m/>
    <m/>
    <m/>
    <n v="0"/>
    <n v="0"/>
    <s v="EA"/>
    <m/>
    <m/>
    <m/>
    <m/>
    <s v="N"/>
    <s v="Execution (07)"/>
    <s v="Ready for Execution (Order) (0065)"/>
    <s v="0000133869"/>
    <n v="4"/>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10"/>
    <s v="FRC - Annual rectification's (100035365)"/>
    <s v="BOAT,FAST RESC CRAFT,SB (AB50.03A092020)"/>
    <s v="FRC - Annual rectifications (0010)"/>
    <s v="AB50"/>
    <m/>
    <m/>
    <m/>
    <m/>
    <m/>
    <x v="2"/>
    <n v="30"/>
    <m/>
    <m/>
    <n v="1"/>
    <n v="0"/>
    <n v="0"/>
    <s v="10314485 ROPE,FIB;PE,LIFE BUOY,SILVER,8M - On OKHA L-ALLEYFLR3 - Del: 80924926"/>
    <n v="0"/>
    <x v="4"/>
    <m/>
    <m/>
    <m/>
    <n v="0"/>
    <n v="0"/>
    <m/>
    <m/>
    <n v="0"/>
    <m/>
    <m/>
    <m/>
    <m/>
    <m/>
    <n v="0"/>
    <n v="0"/>
    <s v="EA"/>
    <m/>
    <m/>
    <m/>
    <m/>
    <s v="N"/>
    <s v="Execution (07)"/>
    <s v="Ready for Execution (Order) (0065)"/>
    <s v="0000133869"/>
    <n v="1"/>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30"/>
    <s v="FRC - Annual rectification's (100035365)"/>
    <s v="BOAT,FAST RESC CRAFT,SB (AB50.03A092020)"/>
    <s v="FRC - Annual rectifications (0010)"/>
    <s v="AB50"/>
    <m/>
    <m/>
    <m/>
    <m/>
    <m/>
    <x v="2"/>
    <n v="30"/>
    <m/>
    <m/>
    <n v="12"/>
    <n v="0"/>
    <n v="0"/>
    <s v="OK. - Campaign - Delivered Pre S/4"/>
    <n v="0"/>
    <x v="4"/>
    <m/>
    <m/>
    <m/>
    <n v="0"/>
    <n v="0"/>
    <m/>
    <m/>
    <n v="0"/>
    <m/>
    <m/>
    <m/>
    <m/>
    <m/>
    <n v="0"/>
    <n v="0"/>
    <s v="EA"/>
    <m/>
    <m/>
    <m/>
    <m/>
    <s v="N"/>
    <s v="Execution (07)"/>
    <s v="Ready for Execution (Order) (0065)"/>
    <s v="0000133869"/>
    <n v="3"/>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0"/>
    <x v="0"/>
    <m/>
    <x v="0"/>
    <x v="0"/>
    <d v="2024-01-02T00:00:00"/>
    <d v="2024-05-09T00:00:00"/>
    <m/>
    <d v="2024-05-09T00:00:00"/>
    <d v="2024-05-10T00:00:00"/>
    <s v="INLEC"/>
    <m/>
    <x v="51"/>
    <s v="0010"/>
    <s v="Upgrade GT1 I/O Modules (100035477)"/>
    <s v="PKG EQ,MAIN GEN 1 (AB50.05A400001)"/>
    <s v="Upgrade GT1 I/O Modules (0010)"/>
    <s v="AB50"/>
    <m/>
    <m/>
    <m/>
    <m/>
    <m/>
    <x v="0"/>
    <n v="20"/>
    <m/>
    <m/>
    <n v="3"/>
    <n v="0"/>
    <n v="0"/>
    <s v="OK. - Delivered Pre S/4"/>
    <n v="0"/>
    <x v="4"/>
    <m/>
    <m/>
    <m/>
    <n v="0"/>
    <n v="0"/>
    <m/>
    <m/>
    <n v="0"/>
    <m/>
    <m/>
    <m/>
    <m/>
    <m/>
    <n v="0"/>
    <n v="0"/>
    <s v="EA"/>
    <m/>
    <m/>
    <m/>
    <m/>
    <s v="N"/>
    <s v="Preparation (05)"/>
    <s v="In Preparation (Order) (0055)"/>
    <s v="0000134011"/>
    <n v="2"/>
    <s v="3"/>
    <m/>
    <m/>
    <m/>
    <m/>
    <n v="0"/>
    <m/>
    <m/>
    <m/>
    <m/>
    <s v="WorkPackLink"/>
    <s v="Delivered Pre S/4"/>
    <m/>
    <n v="0"/>
    <n v="0"/>
    <d v="2024-06-04T00:00:00"/>
    <n v="0"/>
    <n v="0"/>
    <m/>
    <m/>
    <n v="0"/>
    <n v="0"/>
    <m/>
    <n v="0"/>
    <m/>
    <m/>
    <m/>
    <n v="0"/>
    <n v="0"/>
    <n v="0.5"/>
    <d v="2024-04-11T00:00:00"/>
    <n v="0"/>
    <n v="0"/>
    <s v="Missing Staging Date"/>
    <m/>
    <s v="On Time"/>
    <d v="1899-12-30T00:00:00"/>
    <s v="Delivered Pre S4H"/>
    <s v="000013401145421000100035477"/>
    <e v="#N/A"/>
    <s v="0000134011000100035477"/>
    <s v=""/>
    <s v=""/>
    <n v="0"/>
  </r>
  <r>
    <x v="3"/>
    <x v="0"/>
    <m/>
    <x v="0"/>
    <x v="0"/>
    <d v="2024-01-01T00:00:00"/>
    <d v="2024-04-23T00:00:00"/>
    <m/>
    <d v="2024-04-23T00:00:00"/>
    <d v="2024-04-23T00:00:00"/>
    <s v="INLEC"/>
    <m/>
    <x v="161"/>
    <s v="0010"/>
    <s v="Replace 230V Cabinet Fan EGC1 UCP (100035802)"/>
    <s v="PANEL,EXPORT GAS COMPRESSOR T1 WITH A (AB50.05CP042200)"/>
    <s v="Replace 230V Cabinet Fan EGC1 UCP (0010)"/>
    <s v="AB50"/>
    <m/>
    <m/>
    <m/>
    <m/>
    <m/>
    <x v="1"/>
    <n v="10"/>
    <m/>
    <m/>
    <n v="1"/>
    <n v="0"/>
    <n v="0"/>
    <s v="OK. - Campaign - Delivered Pre S/4"/>
    <n v="0"/>
    <x v="4"/>
    <m/>
    <m/>
    <m/>
    <n v="0"/>
    <n v="0"/>
    <m/>
    <m/>
    <n v="0"/>
    <m/>
    <m/>
    <m/>
    <m/>
    <m/>
    <n v="0"/>
    <n v="0"/>
    <s v="EA"/>
    <m/>
    <m/>
    <m/>
    <m/>
    <s v="N"/>
    <s v="Execution (07)"/>
    <s v="Ready for Execution (Order) (0065)"/>
    <s v="0000134294"/>
    <n v="1"/>
    <s v="3"/>
    <m/>
    <m/>
    <m/>
    <m/>
    <n v="0"/>
    <m/>
    <m/>
    <m/>
    <m/>
    <s v="WorkPackLink"/>
    <m/>
    <m/>
    <n v="0"/>
    <n v="0"/>
    <d v="2023-09-11T00:00:00"/>
    <n v="0"/>
    <n v="0"/>
    <m/>
    <m/>
    <n v="0"/>
    <n v="0"/>
    <m/>
    <n v="0"/>
    <m/>
    <m/>
    <m/>
    <n v="0"/>
    <n v="0"/>
    <n v="1"/>
    <d v="2024-03-26T00:00:00"/>
    <n v="0"/>
    <n v="0"/>
    <s v="Missing Staging Date"/>
    <m/>
    <s v="On Time"/>
    <d v="1899-12-30T00:00:00"/>
    <s v="Delivered Pre S4H"/>
    <s v="000013429445405000100035802"/>
    <e v="#N/A"/>
    <s v="0000134294000100035802"/>
    <s v=""/>
    <s v=""/>
    <n v="0"/>
  </r>
  <r>
    <x v="3"/>
    <x v="0"/>
    <m/>
    <x v="0"/>
    <x v="0"/>
    <d v="2024-01-01T00:00:00"/>
    <d v="2024-04-21T00:00:00"/>
    <m/>
    <d v="2024-04-21T00:00:00"/>
    <d v="2024-04-24T00:00:00"/>
    <s v="MECH"/>
    <m/>
    <x v="56"/>
    <s v="0030"/>
    <s v="HSE10 Install Accom Bag Store Shelves (100036033)"/>
    <s v="STRUCT,DECKHOUSE (AB50.05STRUCT021)"/>
    <s v="Fabricate support frames (0010)"/>
    <s v="AB50"/>
    <m/>
    <m/>
    <m/>
    <m/>
    <m/>
    <x v="0"/>
    <n v="20"/>
    <m/>
    <m/>
    <n v="2"/>
    <n v="0"/>
    <n v="0"/>
    <s v="OK. - Campaign - Delivered Pre S/4"/>
    <n v="0"/>
    <x v="4"/>
    <m/>
    <m/>
    <m/>
    <n v="0"/>
    <n v="0"/>
    <m/>
    <m/>
    <n v="0"/>
    <m/>
    <m/>
    <m/>
    <m/>
    <m/>
    <n v="0"/>
    <n v="0"/>
    <s v="BOX"/>
    <m/>
    <m/>
    <m/>
    <m/>
    <s v="N"/>
    <s v="Scheduling (06)"/>
    <s v="Ready to Schedule (Order) (0060)"/>
    <s v="0000134557"/>
    <n v="3"/>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50"/>
    <s v="HSE10 Install Accom Bag Store Shelves (100036033)"/>
    <s v="STRUCT,DECKHOUSE (AB50.05STRUCT021)"/>
    <s v="Fabricate support frames (0010)"/>
    <s v="AB50"/>
    <m/>
    <m/>
    <m/>
    <m/>
    <m/>
    <x v="0"/>
    <n v="20"/>
    <m/>
    <m/>
    <n v="6"/>
    <n v="0"/>
    <n v="0"/>
    <s v="OK. - Campaign - Delivered Pre S/4"/>
    <n v="0"/>
    <x v="4"/>
    <m/>
    <m/>
    <m/>
    <n v="0"/>
    <n v="0"/>
    <m/>
    <m/>
    <n v="0"/>
    <m/>
    <m/>
    <m/>
    <m/>
    <m/>
    <n v="0"/>
    <n v="0"/>
    <s v="EA"/>
    <m/>
    <m/>
    <m/>
    <m/>
    <s v="N"/>
    <s v="Scheduling (06)"/>
    <s v="Ready to Schedule (Order) (0060)"/>
    <s v="0000134557"/>
    <n v="4"/>
    <s v="3"/>
    <m/>
    <m/>
    <m/>
    <m/>
    <n v="0"/>
    <m/>
    <m/>
    <m/>
    <m/>
    <s v="WorkPackLink"/>
    <s v="OKHA"/>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10"/>
    <s v="HSE10 Install Accom Bag Store Shelves (100036033)"/>
    <s v="STRUCT,DECKHOUSE (AB50.05STRUCT021)"/>
    <s v="Fabricate support frames (0010)"/>
    <s v="AB50"/>
    <m/>
    <m/>
    <m/>
    <m/>
    <m/>
    <x v="0"/>
    <n v="20"/>
    <m/>
    <m/>
    <n v="2"/>
    <n v="0"/>
    <n v="0"/>
    <s v="OK. - Campaign - Delivered Pre S/4"/>
    <n v="0"/>
    <x v="4"/>
    <m/>
    <m/>
    <m/>
    <n v="0"/>
    <n v="0"/>
    <m/>
    <m/>
    <n v="0"/>
    <m/>
    <m/>
    <m/>
    <m/>
    <m/>
    <n v="0"/>
    <n v="0"/>
    <s v="EA"/>
    <m/>
    <m/>
    <m/>
    <m/>
    <s v="N"/>
    <s v="Scheduling (06)"/>
    <s v="Ready to Schedule (Order) (0060)"/>
    <s v="0000134557"/>
    <n v="1"/>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20"/>
    <s v="HSE10 Install Accom Bag Store Shelves (100036033)"/>
    <s v="STRUCT,DECKHOUSE (AB50.05STRUCT021)"/>
    <s v="Fabricate support frames (0010)"/>
    <s v="AB50"/>
    <m/>
    <m/>
    <m/>
    <m/>
    <m/>
    <x v="0"/>
    <n v="20"/>
    <m/>
    <m/>
    <n v="6"/>
    <n v="0"/>
    <n v="0"/>
    <s v="OK. - Campaign - Delivered Pre S/4"/>
    <n v="0"/>
    <x v="4"/>
    <m/>
    <m/>
    <m/>
    <n v="0"/>
    <n v="0"/>
    <m/>
    <m/>
    <n v="0"/>
    <m/>
    <m/>
    <m/>
    <m/>
    <m/>
    <n v="0"/>
    <n v="0"/>
    <s v="SHT"/>
    <m/>
    <m/>
    <m/>
    <m/>
    <s v="N"/>
    <s v="Scheduling (06)"/>
    <s v="Ready to Schedule (Order) (0060)"/>
    <s v="0000134557"/>
    <n v="2"/>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5T00:00:00"/>
    <m/>
    <d v="2024-04-25T00:00:00"/>
    <d v="2024-04-25T00:00:00"/>
    <s v="INLEC"/>
    <m/>
    <x v="162"/>
    <s v="001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1"/>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3"/>
    <x v="0"/>
    <m/>
    <x v="0"/>
    <x v="0"/>
    <d v="2024-01-01T00:00:00"/>
    <d v="2024-04-25T00:00:00"/>
    <m/>
    <d v="2024-04-25T00:00:00"/>
    <d v="2024-04-25T00:00:00"/>
    <s v="INLEC"/>
    <m/>
    <x v="162"/>
    <s v="002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2"/>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1"/>
    <x v="0"/>
    <m/>
    <x v="0"/>
    <x v="0"/>
    <d v="2024-01-02T00:00:00"/>
    <d v="2024-04-24T00:00:00"/>
    <m/>
    <d v="2024-04-21T00:00:00"/>
    <d v="2024-04-28T00:00:00"/>
    <s v="REFURB"/>
    <m/>
    <x v="163"/>
    <s v="011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70"/>
    <s v="5SCOT - Replace Brackets on Cargo deck (100036123)"/>
    <s v="BEACON,BCN RADIO,EEX,UPP DECK,FR 57 SB (AB50.03CIPA611138A)"/>
    <s v="replace corroded brackets (0099)"/>
    <s v="AB50"/>
    <m/>
    <m/>
    <m/>
    <m/>
    <m/>
    <x v="1"/>
    <n v="10"/>
    <m/>
    <m/>
    <n v="40"/>
    <n v="0"/>
    <n v="0"/>
    <s v="OK. - Campaign - Delivered Pre S/4"/>
    <n v="0"/>
    <x v="4"/>
    <m/>
    <m/>
    <m/>
    <n v="0"/>
    <n v="0"/>
    <m/>
    <m/>
    <n v="0"/>
    <m/>
    <m/>
    <m/>
    <m/>
    <m/>
    <n v="0"/>
    <n v="0"/>
    <s v="EA"/>
    <m/>
    <m/>
    <m/>
    <m/>
    <s v="N"/>
    <s v="Scheduling (06)"/>
    <s v="Ready to Schedule (Order) (0060)"/>
    <s v="0000134615"/>
    <n v="7"/>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4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4"/>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1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90"/>
    <s v="5SCOT - Replace Brackets on Cargo deck (100036123)"/>
    <s v="BEACON,BCN RADIO,EEX,UPP DECK,FR 57 SB (AB50.03CIPA611138A)"/>
    <s v="replace corroded brackets (0099)"/>
    <s v="AB50"/>
    <m/>
    <m/>
    <m/>
    <m/>
    <m/>
    <x v="1"/>
    <n v="10"/>
    <m/>
    <m/>
    <n v="4"/>
    <n v="0"/>
    <n v="0"/>
    <s v="OK. - Campaign - Delivered Pre S/4"/>
    <n v="0"/>
    <x v="4"/>
    <m/>
    <m/>
    <m/>
    <n v="0"/>
    <n v="0"/>
    <m/>
    <m/>
    <n v="0"/>
    <m/>
    <m/>
    <m/>
    <m/>
    <m/>
    <n v="0"/>
    <n v="0"/>
    <s v="EA"/>
    <m/>
    <m/>
    <m/>
    <m/>
    <s v="N"/>
    <s v="Scheduling (06)"/>
    <s v="Ready to Schedule (Order) (0060)"/>
    <s v="0000134615"/>
    <n v="9"/>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3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3"/>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2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2"/>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6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6"/>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5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5"/>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10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0"/>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80"/>
    <s v="5SCOT - Replace Brackets on Cargo deck (100036123)"/>
    <s v="BEACON,BCN RADIO,EEX,UPP DECK,FR 57 SB (AB50.03CIPA611138A)"/>
    <s v="replace corroded brackets (0099)"/>
    <s v="AB50"/>
    <m/>
    <m/>
    <m/>
    <m/>
    <m/>
    <x v="1"/>
    <n v="10"/>
    <m/>
    <m/>
    <n v="18"/>
    <n v="0"/>
    <n v="0"/>
    <s v="OK. - Campaign - Delivered Pre S/4"/>
    <n v="0"/>
    <x v="4"/>
    <m/>
    <m/>
    <m/>
    <n v="0"/>
    <n v="0"/>
    <m/>
    <m/>
    <n v="0"/>
    <m/>
    <m/>
    <m/>
    <m/>
    <m/>
    <n v="0"/>
    <n v="0"/>
    <s v="EA"/>
    <m/>
    <m/>
    <m/>
    <m/>
    <s v="N"/>
    <s v="Scheduling (06)"/>
    <s v="Ready to Schedule (Order) (0060)"/>
    <s v="0000134615"/>
    <n v="8"/>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1T00:00:00"/>
    <d v="2024-05-03T00:00:00"/>
    <m/>
    <d v="2024-05-03T00:00:00"/>
    <d v="2024-05-03T00:00:00"/>
    <s v="INLEC"/>
    <m/>
    <x v="164"/>
    <s v="0020"/>
    <s v="Replace GT2 Air Inlet RTD &amp; Anaconda (100036124)"/>
    <s v="TXDCR,GT400002,AIR INLET TEMP (AB50.05TE400250-2)"/>
    <s v="Replace 05TE400252/2 anaconda run x 26&quot; (0020)"/>
    <s v="AB50"/>
    <m/>
    <m/>
    <m/>
    <m/>
    <m/>
    <x v="1"/>
    <n v="10"/>
    <m/>
    <m/>
    <n v="1"/>
    <n v="0"/>
    <n v="0"/>
    <s v="ETA."/>
    <n v="0"/>
    <x v="4"/>
    <m/>
    <m/>
    <m/>
    <n v="0"/>
    <n v="0"/>
    <m/>
    <m/>
    <n v="0"/>
    <m/>
    <m/>
    <m/>
    <m/>
    <m/>
    <n v="0"/>
    <n v="0"/>
    <s v="EA"/>
    <m/>
    <m/>
    <m/>
    <m/>
    <s v="N"/>
    <s v="Execution (07)"/>
    <s v="Main Work Started (Order) (0070)"/>
    <s v="0000134616"/>
    <n v="2"/>
    <s v="3"/>
    <m/>
    <m/>
    <m/>
    <m/>
    <n v="0"/>
    <m/>
    <m/>
    <m/>
    <m/>
    <s v="WorkPackLink"/>
    <m/>
    <m/>
    <n v="0"/>
    <n v="0"/>
    <d v="2024-03-19T00:00:00"/>
    <n v="0"/>
    <n v="0"/>
    <m/>
    <m/>
    <n v="0"/>
    <n v="0"/>
    <m/>
    <n v="0"/>
    <m/>
    <m/>
    <m/>
    <n v="0"/>
    <n v="0"/>
    <n v="0.5"/>
    <d v="2024-04-05T00:00:00"/>
    <n v="0"/>
    <n v="0"/>
    <s v="Missing Staging Date"/>
    <m/>
    <s v="On Time"/>
    <d v="1899-12-30T00:00:00"/>
    <s v="Delivered Pre S4H"/>
    <s v="000013461645415000100036124"/>
    <e v="#N/A"/>
    <s v="0000134616000100036124"/>
    <s v=""/>
    <s v=""/>
    <n v="0"/>
  </r>
  <r>
    <x v="1"/>
    <x v="0"/>
    <m/>
    <x v="0"/>
    <x v="0"/>
    <d v="2024-01-01T00:00:00"/>
    <d v="2024-02-17T00:00:00"/>
    <m/>
    <d v="2024-05-03T00:00:00"/>
    <d v="2024-05-03T00:00:00"/>
    <s v="INLEC"/>
    <m/>
    <x v="164"/>
    <s v="0030"/>
    <s v="Replace GT2 Air Inlet RTD &amp; Anaconda (100036124)"/>
    <s v="TXDCR,GT400002,AIR INLET TEMP (AB50.05TE400250-2)"/>
    <s v="Replace GT2 Air inlet RTD (0010)"/>
    <s v="AB50"/>
    <m/>
    <m/>
    <m/>
    <m/>
    <m/>
    <x v="1"/>
    <n v="10"/>
    <m/>
    <m/>
    <n v="1"/>
    <n v="0"/>
    <n v="0"/>
    <s v="ETA."/>
    <n v="0"/>
    <x v="4"/>
    <m/>
    <m/>
    <m/>
    <n v="0"/>
    <n v="0"/>
    <m/>
    <m/>
    <n v="0"/>
    <m/>
    <m/>
    <m/>
    <m/>
    <m/>
    <n v="0"/>
    <n v="0"/>
    <s v="EA"/>
    <m/>
    <m/>
    <m/>
    <m/>
    <s v="N"/>
    <s v="Execution (07)"/>
    <s v="Main Work Started (Order) (0070)"/>
    <s v="0000134616"/>
    <n v="1"/>
    <s v="3"/>
    <m/>
    <m/>
    <m/>
    <m/>
    <n v="0"/>
    <m/>
    <m/>
    <m/>
    <m/>
    <s v="WorkPackLink"/>
    <m/>
    <m/>
    <n v="0"/>
    <n v="0"/>
    <d v="2024-03-19T00:00:00"/>
    <n v="0"/>
    <n v="0"/>
    <m/>
    <m/>
    <n v="0"/>
    <n v="0"/>
    <m/>
    <n v="0"/>
    <m/>
    <m/>
    <m/>
    <n v="0"/>
    <n v="0"/>
    <n v="0.5"/>
    <d v="2024-01-20T00:00:00"/>
    <n v="0"/>
    <n v="0"/>
    <s v="Missing Staging Date"/>
    <m/>
    <s v="On Time"/>
    <d v="1899-12-30T00:00:00"/>
    <s v="Delivered Pre S4H"/>
    <s v="000013461645339000100036124"/>
    <e v="#N/A"/>
    <s v="0000134616000100036124"/>
    <s v=""/>
    <s v=""/>
    <n v="0"/>
  </r>
  <r>
    <x v="3"/>
    <x v="0"/>
    <m/>
    <x v="0"/>
    <x v="0"/>
    <d v="2024-01-01T00:00:00"/>
    <d v="2024-04-18T00:00:00"/>
    <m/>
    <d v="2024-04-18T00:00:00"/>
    <d v="2024-04-18T00:00:00"/>
    <s v="MECH"/>
    <m/>
    <x v="165"/>
    <s v="0010"/>
    <s v="Repair COP2 Actuation Valve (100036126)"/>
    <s v="SOL,A750023,ACTUATION (AB50.03XYV750251B)"/>
    <s v="Replace Actuation Valves 03XYV750251B 03 (0020)"/>
    <s v="AB50"/>
    <m/>
    <m/>
    <m/>
    <m/>
    <m/>
    <x v="0"/>
    <n v="20"/>
    <m/>
    <m/>
    <n v="3"/>
    <n v="0"/>
    <n v="0"/>
    <s v="OK. - Campaign - Delivered Pre S/4"/>
    <n v="0"/>
    <x v="4"/>
    <m/>
    <m/>
    <m/>
    <n v="0"/>
    <n v="0"/>
    <m/>
    <m/>
    <n v="0"/>
    <m/>
    <m/>
    <m/>
    <m/>
    <m/>
    <n v="0"/>
    <n v="0"/>
    <s v="EA"/>
    <m/>
    <m/>
    <m/>
    <m/>
    <s v="N"/>
    <s v="Scheduling (06)"/>
    <s v="Ready to Schedule (Order) (0060)"/>
    <s v="0000134618"/>
    <n v="1"/>
    <s v="3"/>
    <m/>
    <m/>
    <m/>
    <m/>
    <n v="0"/>
    <m/>
    <m/>
    <m/>
    <m/>
    <s v="WorkPackLink"/>
    <m/>
    <m/>
    <n v="0"/>
    <n v="0"/>
    <d v="2023-12-31T00:00:00"/>
    <n v="0"/>
    <n v="0"/>
    <m/>
    <m/>
    <n v="0"/>
    <n v="0"/>
    <m/>
    <n v="0"/>
    <m/>
    <m/>
    <m/>
    <n v="0"/>
    <n v="0"/>
    <n v="1"/>
    <d v="2024-03-21T00:00:00"/>
    <n v="0"/>
    <n v="0"/>
    <s v="Missing Staging Date"/>
    <m/>
    <s v="On Time"/>
    <d v="1899-12-30T00:00:00"/>
    <s v="Delivered Pre S4H"/>
    <s v="000013461845400000100036126"/>
    <e v="#N/A"/>
    <s v="0000134618000100036126"/>
    <s v=""/>
    <s v=""/>
    <n v="0"/>
  </r>
  <r>
    <x v="0"/>
    <x v="0"/>
    <m/>
    <x v="0"/>
    <x v="0"/>
    <d v="2024-01-02T00:00:00"/>
    <d v="2024-05-09T00:00:00"/>
    <m/>
    <d v="2024-05-09T00:00:00"/>
    <d v="2024-05-10T00:00:00"/>
    <s v="MECH"/>
    <m/>
    <x v="57"/>
    <s v="0030"/>
    <s v="GT1 Repair leaks main tank &amp; return line (100036218)"/>
    <s v="PKG EQ,MAIN GEN 1 (AB50.05A400001)"/>
    <s v="Confirm isolations of GT1 (0010)"/>
    <s v="AB50"/>
    <m/>
    <m/>
    <m/>
    <m/>
    <m/>
    <x v="0"/>
    <n v="20"/>
    <m/>
    <m/>
    <n v="6"/>
    <n v="0"/>
    <n v="0"/>
    <s v="10458836 GASKET;SOLAR 10781561 - Del:71080335 on Okha: L-ALLYFLR2"/>
    <n v="0"/>
    <x v="4"/>
    <m/>
    <m/>
    <m/>
    <n v="0"/>
    <n v="0"/>
    <m/>
    <m/>
    <n v="0"/>
    <m/>
    <m/>
    <m/>
    <m/>
    <m/>
    <n v="0"/>
    <n v="0"/>
    <s v="EA"/>
    <m/>
    <m/>
    <m/>
    <m/>
    <s v="N"/>
    <s v="Preparation (05)"/>
    <s v="In Preparation (Order) (0055)"/>
    <s v="0000134750"/>
    <n v="2"/>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80"/>
    <s v="GT1 Repair leaks main tank &amp; return line (100036218)"/>
    <s v="PKG EQ,MAIN GEN 1 (AB50.05A400001)"/>
    <s v="Confirm isolations of GT1 (0010)"/>
    <s v="AB50"/>
    <m/>
    <m/>
    <m/>
    <m/>
    <m/>
    <x v="0"/>
    <n v="20"/>
    <m/>
    <m/>
    <n v="2"/>
    <n v="0"/>
    <n v="0"/>
    <s v="10569847 GLOVES,CHEM;XL - Del:71071638 on Okha: L-ALLYFLR2"/>
    <n v="0"/>
    <x v="4"/>
    <m/>
    <m/>
    <m/>
    <n v="0"/>
    <n v="0"/>
    <m/>
    <m/>
    <n v="0"/>
    <m/>
    <m/>
    <m/>
    <m/>
    <m/>
    <n v="0"/>
    <n v="0"/>
    <s v="EA"/>
    <m/>
    <m/>
    <m/>
    <m/>
    <s v="N"/>
    <s v="Preparation (05)"/>
    <s v="In Preparation (Order) (0055)"/>
    <s v="0000134750"/>
    <n v="4"/>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20"/>
    <s v="GT1 Repair leaks main tank &amp; return line (100036218)"/>
    <s v="PKG EQ,MAIN GEN 1 (AB50.05A400001)"/>
    <s v="Confirm isolations of GT1 (0010)"/>
    <s v="AB50"/>
    <m/>
    <m/>
    <m/>
    <m/>
    <m/>
    <x v="0"/>
    <n v="20"/>
    <m/>
    <m/>
    <n v="4"/>
    <n v="0"/>
    <n v="0"/>
    <s v="10418393 GASKET;SOLAR,1078159 - Del:71080335 on Okha: L-ALLYFLR2"/>
    <n v="0"/>
    <x v="4"/>
    <m/>
    <m/>
    <m/>
    <n v="0"/>
    <n v="0"/>
    <m/>
    <m/>
    <n v="0"/>
    <m/>
    <m/>
    <m/>
    <m/>
    <m/>
    <n v="0"/>
    <n v="0"/>
    <s v="EA"/>
    <m/>
    <m/>
    <m/>
    <m/>
    <s v="N"/>
    <s v="Preparation (05)"/>
    <s v="In Preparation (Order) (0055)"/>
    <s v="0000134750"/>
    <n v="1"/>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100"/>
    <s v="GT1 Repair leaks main tank &amp; return line (100036218)"/>
    <s v="PKG EQ,MAIN GEN 1 (AB50.05A400001)"/>
    <s v="Confirm isolations of GT1 (0010)"/>
    <s v="AB50"/>
    <m/>
    <m/>
    <m/>
    <m/>
    <m/>
    <x v="0"/>
    <n v="20"/>
    <m/>
    <m/>
    <n v="4"/>
    <n v="0"/>
    <n v="0"/>
    <s v="10612442 FILTER,CART;RESP,3M - Del:71077278 on Okha: L-ALLYFLR2"/>
    <n v="0"/>
    <x v="4"/>
    <m/>
    <m/>
    <m/>
    <n v="0"/>
    <n v="0"/>
    <m/>
    <m/>
    <n v="0"/>
    <m/>
    <m/>
    <m/>
    <m/>
    <m/>
    <n v="0"/>
    <n v="0"/>
    <s v="EA"/>
    <m/>
    <m/>
    <m/>
    <m/>
    <s v="N"/>
    <s v="Preparation (05)"/>
    <s v="In Preparation (Order) (0055)"/>
    <s v="0000134750"/>
    <n v="5"/>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40"/>
    <s v="GT1 Repair leaks main tank &amp; return line (100036218)"/>
    <s v="PKG EQ,MAIN GEN 1 (AB50.05A400001)"/>
    <s v="Confirm isolations of GT1 (0010)"/>
    <s v="AB50"/>
    <m/>
    <m/>
    <m/>
    <m/>
    <m/>
    <x v="0"/>
    <n v="20"/>
    <m/>
    <m/>
    <n v="2"/>
    <n v="0"/>
    <n v="0"/>
    <s v="10458837 GASKET;SOLAR 10781571 - Del:71080335 on Okha: L-ALLYFLR2"/>
    <n v="0"/>
    <x v="4"/>
    <m/>
    <m/>
    <m/>
    <n v="0"/>
    <n v="0"/>
    <m/>
    <m/>
    <n v="0"/>
    <m/>
    <m/>
    <m/>
    <m/>
    <m/>
    <n v="0"/>
    <n v="0"/>
    <s v="EA"/>
    <m/>
    <m/>
    <m/>
    <m/>
    <s v="N"/>
    <s v="Preparation (05)"/>
    <s v="In Preparation (Order) (0055)"/>
    <s v="0000134750"/>
    <n v="3"/>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3"/>
    <x v="0"/>
    <m/>
    <x v="0"/>
    <x v="0"/>
    <d v="2024-01-01T00:00:00"/>
    <d v="2024-04-18T00:00:00"/>
    <m/>
    <d v="2024-04-18T00:00:00"/>
    <d v="2024-04-18T00:00:00"/>
    <s v="INLEC"/>
    <m/>
    <x v="166"/>
    <s v="0010"/>
    <s v="Replace Light-Sewage Macerator CP (100036395)"/>
    <s v="PANEL,P640002,CONTROL (AB50.03CP640010)"/>
    <s v="Replace Macerator Healthy Lamp unit (0010)"/>
    <s v="AB50"/>
    <m/>
    <m/>
    <m/>
    <m/>
    <m/>
    <x v="0"/>
    <n v="20"/>
    <m/>
    <m/>
    <n v="1"/>
    <n v="0"/>
    <n v="0"/>
    <s v="OK. - Campaign - Delivered Pre S/4"/>
    <n v="0"/>
    <x v="4"/>
    <m/>
    <m/>
    <m/>
    <n v="0"/>
    <n v="0"/>
    <m/>
    <m/>
    <n v="0"/>
    <m/>
    <m/>
    <m/>
    <m/>
    <m/>
    <n v="0"/>
    <n v="0"/>
    <s v="EA"/>
    <m/>
    <m/>
    <m/>
    <m/>
    <s v="N"/>
    <s v="Preparation (05)"/>
    <s v="In Preparation (Order) (0055)"/>
    <s v="0000134876"/>
    <n v="1"/>
    <s v="3"/>
    <m/>
    <m/>
    <m/>
    <m/>
    <n v="0"/>
    <m/>
    <m/>
    <m/>
    <m/>
    <s v="WorkPackLink"/>
    <m/>
    <m/>
    <n v="0"/>
    <n v="0"/>
    <d v="2023-12-31T00:00:00"/>
    <n v="0"/>
    <n v="0"/>
    <m/>
    <m/>
    <n v="0"/>
    <n v="0"/>
    <m/>
    <n v="0"/>
    <m/>
    <m/>
    <m/>
    <n v="0"/>
    <n v="0"/>
    <n v="1"/>
    <d v="2024-03-21T00:00:00"/>
    <n v="0"/>
    <n v="0"/>
    <s v="Missing Staging Date"/>
    <m/>
    <s v="On Time"/>
    <d v="1899-12-30T00:00:00"/>
    <s v="Delivered Pre S4H"/>
    <s v="000013487645400000100036395"/>
    <e v="#N/A"/>
    <s v="0000134876000100036395"/>
    <s v=""/>
    <s v=""/>
    <n v="0"/>
  </r>
  <r>
    <x v="3"/>
    <x v="0"/>
    <m/>
    <x v="0"/>
    <x v="0"/>
    <d v="2024-01-01T00:00:00"/>
    <d v="2024-04-18T00:00:00"/>
    <m/>
    <d v="2024-04-18T00:00:00"/>
    <d v="2024-04-18T00:00:00"/>
    <s v="INLEC"/>
    <m/>
    <x v="167"/>
    <s v="0010"/>
    <s v="Replace incorrect temp probe (100036478)"/>
    <s v="TX,A096010EXH,TEMP,EXHAUST GAS CYL 4 (AB50.03TT096040D)"/>
    <s v="Remove/ Replace 03TE096040D (0010)"/>
    <s v="AB50"/>
    <m/>
    <m/>
    <m/>
    <m/>
    <m/>
    <x v="0"/>
    <n v="20"/>
    <m/>
    <m/>
    <n v="1"/>
    <n v="0"/>
    <n v="0"/>
    <s v="OK. - Campaign - Delivered Pre S/4"/>
    <n v="0"/>
    <x v="4"/>
    <m/>
    <m/>
    <m/>
    <n v="0"/>
    <n v="0"/>
    <m/>
    <m/>
    <n v="0"/>
    <m/>
    <m/>
    <m/>
    <m/>
    <m/>
    <n v="0"/>
    <n v="0"/>
    <s v="EA"/>
    <m/>
    <m/>
    <m/>
    <m/>
    <s v="N"/>
    <s v="Preparation (05)"/>
    <s v="In Preparation (Order) (0055)"/>
    <s v="0000135042"/>
    <n v="1"/>
    <s v="3"/>
    <m/>
    <m/>
    <m/>
    <m/>
    <n v="0"/>
    <m/>
    <m/>
    <m/>
    <m/>
    <s v="WorkPackLink"/>
    <m/>
    <m/>
    <n v="0"/>
    <n v="0"/>
    <d v="2023-12-31T00:00:00"/>
    <n v="0"/>
    <n v="0"/>
    <m/>
    <m/>
    <n v="0"/>
    <n v="0"/>
    <m/>
    <n v="0"/>
    <m/>
    <m/>
    <m/>
    <n v="0"/>
    <n v="0"/>
    <n v="1"/>
    <d v="2024-03-21T00:00:00"/>
    <n v="0"/>
    <n v="0"/>
    <s v="Missing Staging Date"/>
    <m/>
    <s v="On Time"/>
    <d v="1899-12-30T00:00:00"/>
    <s v="Delivered Pre S4H"/>
    <s v="000013504245400000100036478"/>
    <e v="#N/A"/>
    <s v="0000135042000100036478"/>
    <s v=""/>
    <s v=""/>
    <n v="0"/>
  </r>
  <r>
    <x v="0"/>
    <x v="0"/>
    <m/>
    <x v="0"/>
    <x v="0"/>
    <d v="2024-01-02T00:00:00"/>
    <d v="2024-05-09T00:00:00"/>
    <m/>
    <d v="2024-05-09T00:00:00"/>
    <d v="2024-05-09T00:00:00"/>
    <s v="MECH"/>
    <m/>
    <x v="59"/>
    <s v="0040"/>
    <s v="Replace C/Medium Vlv 05MV460015 (100036830)"/>
    <s v="VALVE,A043300,CM INLET (AB50.05MV460015)"/>
    <s v="Replace valve 05MV460015 (0020)"/>
    <s v="AB50"/>
    <m/>
    <m/>
    <m/>
    <m/>
    <m/>
    <x v="0"/>
    <n v="20"/>
    <m/>
    <m/>
    <n v="1"/>
    <n v="0"/>
    <n v="0"/>
    <s v="OK. - STAGE 2023."/>
    <n v="0"/>
    <x v="4"/>
    <m/>
    <m/>
    <m/>
    <n v="0"/>
    <n v="0"/>
    <m/>
    <m/>
    <n v="0"/>
    <m/>
    <m/>
    <m/>
    <m/>
    <m/>
    <n v="0"/>
    <n v="0"/>
    <s v="EA"/>
    <m/>
    <m/>
    <m/>
    <m/>
    <s v="N"/>
    <s v="Execution (07)"/>
    <s v="Ready for Execution (Order) (0065)"/>
    <s v="0000135362"/>
    <n v="3"/>
    <s v="3"/>
    <m/>
    <m/>
    <m/>
    <m/>
    <n v="0"/>
    <m/>
    <m/>
    <m/>
    <m/>
    <s v="WorkPackLink"/>
    <s v="Delivered Pre S/4"/>
    <m/>
    <n v="0"/>
    <n v="0"/>
    <d v="2024-03-31T00:00:00"/>
    <n v="0"/>
    <n v="0"/>
    <m/>
    <m/>
    <n v="0"/>
    <n v="0"/>
    <m/>
    <n v="0"/>
    <m/>
    <m/>
    <m/>
    <n v="0"/>
    <n v="0"/>
    <n v="0.33333333333333331"/>
    <d v="2024-04-11T00:00:00"/>
    <n v="0"/>
    <n v="0"/>
    <s v="Missing Staging Date"/>
    <m/>
    <s v="On Time"/>
    <d v="1899-12-30T00:00:00"/>
    <s v="Delivered Pre S4H"/>
    <s v="000013536245421000100036830"/>
    <e v="#N/A"/>
    <s v="0000135362000100036830"/>
    <s v=""/>
    <s v=""/>
    <n v="0"/>
  </r>
  <r>
    <x v="4"/>
    <x v="0"/>
    <m/>
    <x v="0"/>
    <x v="0"/>
    <d v="2024-01-01T00:00:00"/>
    <d v="2024-03-28T00:00:00"/>
    <m/>
    <d v="2024-03-28T00:00:00"/>
    <d v="2024-03-28T00:00:00"/>
    <s v="INLEC"/>
    <m/>
    <x v="60"/>
    <s v="0010"/>
    <s v="Replace Portable nav light - replace (100036926)"/>
    <s v="LIGHT,RISER,SOLAR POWERED (AB50.04LT612001)"/>
    <s v="Test, Charge &amp; Store Portable Nav light (0010)"/>
    <s v="AB50"/>
    <m/>
    <m/>
    <m/>
    <m/>
    <m/>
    <x v="1"/>
    <n v="10"/>
    <m/>
    <m/>
    <n v="1"/>
    <n v="0"/>
    <n v="0"/>
    <s v="UserCommentLink"/>
    <n v="0"/>
    <x v="4"/>
    <m/>
    <m/>
    <m/>
    <n v="0"/>
    <n v="0"/>
    <m/>
    <m/>
    <n v="0"/>
    <m/>
    <m/>
    <m/>
    <m/>
    <m/>
    <n v="0"/>
    <n v="0"/>
    <s v="EA"/>
    <m/>
    <m/>
    <m/>
    <m/>
    <s v="N"/>
    <s v="Execution (07)"/>
    <s v="Ready for Execution (Order) (0065)"/>
    <s v="0000135427"/>
    <n v="1"/>
    <s v="3"/>
    <m/>
    <m/>
    <m/>
    <m/>
    <n v="0"/>
    <m/>
    <m/>
    <m/>
    <m/>
    <s v="WorkPackLink"/>
    <m/>
    <m/>
    <n v="0"/>
    <n v="0"/>
    <d v="2023-10-22T00:00:00"/>
    <n v="0"/>
    <n v="0"/>
    <m/>
    <m/>
    <n v="0"/>
    <n v="0"/>
    <m/>
    <n v="0"/>
    <m/>
    <m/>
    <m/>
    <n v="0"/>
    <n v="0"/>
    <n v="0.5"/>
    <d v="2024-02-29T00:00:00"/>
    <n v="0"/>
    <n v="0"/>
    <s v="Missing Staging Date"/>
    <m/>
    <s v="On Time"/>
    <d v="1899-12-30T00:00:00"/>
    <s v="Delivered Pre S4H"/>
    <s v="000013542745379000100036926"/>
    <e v="#N/A"/>
    <s v="0000135427000100036926"/>
    <s v=""/>
    <s v=""/>
    <n v="0"/>
  </r>
  <r>
    <x v="0"/>
    <x v="0"/>
    <m/>
    <x v="0"/>
    <x v="0"/>
    <d v="2024-01-02T00:00:00"/>
    <d v="2024-05-12T00:00:00"/>
    <m/>
    <d v="2024-05-09T00:00:00"/>
    <d v="2024-05-15T00:00:00"/>
    <s v="PAINT"/>
    <m/>
    <x v="168"/>
    <s v="0010"/>
    <s v="120 - Prep &amp; Paint GT1 Gen Enclosure (100037085)"/>
    <s v="GEN,GT400001,GEN (AB50.05G400001)"/>
    <s v="Apply Coatings (Devcon + Paint) (0040)"/>
    <s v="AB50"/>
    <m/>
    <m/>
    <m/>
    <m/>
    <m/>
    <x v="0"/>
    <n v="20"/>
    <m/>
    <m/>
    <n v="3"/>
    <n v="0"/>
    <n v="0"/>
    <s v="OK. - Delivered Pre S/4"/>
    <n v="0"/>
    <x v="4"/>
    <m/>
    <m/>
    <m/>
    <n v="0"/>
    <n v="0"/>
    <m/>
    <m/>
    <n v="0"/>
    <m/>
    <m/>
    <m/>
    <m/>
    <m/>
    <n v="0"/>
    <n v="0"/>
    <s v="KIT"/>
    <m/>
    <m/>
    <m/>
    <m/>
    <s v="N"/>
    <s v="Preparation (05)"/>
    <s v="In Preparation (Order) (0055)"/>
    <s v="0000135597"/>
    <n v="1"/>
    <s v="3"/>
    <m/>
    <m/>
    <m/>
    <m/>
    <n v="0"/>
    <m/>
    <m/>
    <m/>
    <m/>
    <s v="WorkPackLink"/>
    <s v="Delivered Pre S/4"/>
    <m/>
    <n v="0"/>
    <n v="0"/>
    <d v="2023-12-31T00:00:00"/>
    <n v="0"/>
    <n v="0"/>
    <m/>
    <m/>
    <n v="0"/>
    <n v="0"/>
    <m/>
    <n v="0"/>
    <m/>
    <m/>
    <m/>
    <n v="0"/>
    <n v="0"/>
    <n v="1"/>
    <d v="2024-04-14T00:00:00"/>
    <n v="0"/>
    <n v="0"/>
    <s v="Missing Staging Date"/>
    <m/>
    <s v="On Time"/>
    <d v="1899-12-30T00:00:00"/>
    <s v="Delivered Pre S4H"/>
    <s v="000013559745424000100037085"/>
    <e v="#N/A"/>
    <s v="0000135597000100037085"/>
    <s v=""/>
    <s v=""/>
    <n v="0"/>
  </r>
  <r>
    <x v="1"/>
    <x v="0"/>
    <m/>
    <x v="0"/>
    <x v="0"/>
    <d v="2024-01-02T00:00:00"/>
    <d v="2024-05-04T00:00:00"/>
    <m/>
    <d v="2024-05-04T00:00:00"/>
    <d v="2024-05-06T00:00:00"/>
    <s v="REFURB"/>
    <m/>
    <x v="169"/>
    <s v="008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8"/>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20"/>
    <s v="Bridge - Replace Spotlight Brackets (100037129)"/>
    <s v="STRUC,HELIDECK (AB50.05STRUCT020)"/>
    <s v="RA-L1 Replace 5x bridge Spotlight/mounts (0010)"/>
    <s v="AB50"/>
    <m/>
    <m/>
    <m/>
    <m/>
    <m/>
    <x v="0"/>
    <n v="20"/>
    <m/>
    <m/>
    <n v="1"/>
    <n v="0"/>
    <n v="0"/>
    <s v="OK. - Campaign - Delivered Pre S/4"/>
    <n v="0"/>
    <x v="4"/>
    <m/>
    <m/>
    <m/>
    <n v="0"/>
    <n v="0"/>
    <m/>
    <m/>
    <n v="0"/>
    <m/>
    <m/>
    <m/>
    <m/>
    <m/>
    <n v="0"/>
    <n v="0"/>
    <s v="EA"/>
    <m/>
    <m/>
    <m/>
    <m/>
    <s v="N"/>
    <s v="Preparation (05)"/>
    <s v="In Preparation (Order) (0055)"/>
    <s v="0000135613"/>
    <n v="1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4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4"/>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5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5"/>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30"/>
    <s v="Bridge - Replace Spotlight Brackets (100037129)"/>
    <s v="STRUC,HELIDECK (AB50.05STRUCT020)"/>
    <s v="RA-L1 Replace 5x bridge Spotlight/mounts (0010)"/>
    <s v="AB50"/>
    <m/>
    <m/>
    <m/>
    <m/>
    <m/>
    <x v="0"/>
    <n v="20"/>
    <m/>
    <m/>
    <n v="1"/>
    <n v="0"/>
    <n v="0"/>
    <s v="OK. - Campaign - Delivered Pre S/4"/>
    <n v="0"/>
    <x v="4"/>
    <m/>
    <m/>
    <m/>
    <n v="0"/>
    <n v="0"/>
    <m/>
    <m/>
    <n v="0"/>
    <m/>
    <m/>
    <m/>
    <m/>
    <m/>
    <n v="0"/>
    <n v="0"/>
    <s v="BOX"/>
    <m/>
    <m/>
    <m/>
    <m/>
    <s v="N"/>
    <s v="Preparation (05)"/>
    <s v="In Preparation (Order) (0055)"/>
    <s v="0000135613"/>
    <n v="3"/>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9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9"/>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1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6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6"/>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7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7"/>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20"/>
    <s v="Bridge - Replace Spotlight Brackets (100037129)"/>
    <s v="STRUC,HELIDECK (AB50.05STRUCT020)"/>
    <s v="RA-L1 Replace 5x bridge Spotlight/mounts (0010)"/>
    <s v="AB50"/>
    <m/>
    <m/>
    <m/>
    <m/>
    <m/>
    <x v="0"/>
    <n v="20"/>
    <m/>
    <m/>
    <n v="60"/>
    <n v="0"/>
    <n v="0"/>
    <s v="OK. - Campaign - Delivered Pre S/4"/>
    <n v="0"/>
    <x v="4"/>
    <m/>
    <m/>
    <m/>
    <n v="0"/>
    <n v="0"/>
    <m/>
    <m/>
    <n v="0"/>
    <m/>
    <m/>
    <m/>
    <m/>
    <m/>
    <n v="0"/>
    <n v="0"/>
    <s v="EA"/>
    <m/>
    <m/>
    <m/>
    <m/>
    <s v="N"/>
    <s v="Preparation (05)"/>
    <s v="In Preparation (Order) (0055)"/>
    <s v="0000135613"/>
    <n v="2"/>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0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10"/>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3"/>
    <x v="0"/>
    <m/>
    <x v="0"/>
    <x v="0"/>
    <d v="2024-01-01T00:00:00"/>
    <d v="2024-04-18T00:00:00"/>
    <m/>
    <d v="2024-04-18T00:00:00"/>
    <d v="2024-04-18T00:00:00"/>
    <s v="INLEC"/>
    <m/>
    <x v="170"/>
    <s v="001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1"/>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0"/>
    <s v="002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2"/>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1"/>
    <s v="001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1"/>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1"/>
    <s v="002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2"/>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2"/>
    <s v="002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2"/>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1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1"/>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4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4"/>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3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3"/>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3"/>
    <s v="0010"/>
    <s v="Replace Galley 05MCC400101 Feeder Module (100037307)"/>
    <s v="FEEDER,LV MOD 05MCC400101 SPARE MODULE (AB50.05MCC400101-B05C)"/>
    <s v="Isolate MCC and changeout CB (0010)"/>
    <s v="AB50"/>
    <m/>
    <m/>
    <m/>
    <m/>
    <m/>
    <x v="0"/>
    <n v="20"/>
    <m/>
    <m/>
    <n v="1"/>
    <n v="0"/>
    <n v="0"/>
    <s v="OK. - Campaign - Delivered Pre S/4"/>
    <n v="0"/>
    <x v="4"/>
    <m/>
    <m/>
    <m/>
    <n v="0"/>
    <n v="0"/>
    <m/>
    <m/>
    <n v="0"/>
    <m/>
    <m/>
    <m/>
    <m/>
    <m/>
    <n v="0"/>
    <n v="0"/>
    <s v="EA"/>
    <m/>
    <m/>
    <m/>
    <m/>
    <s v="N"/>
    <s v="Preparation (05)"/>
    <s v="In Preparation (Order) (0055)"/>
    <s v="0000135821"/>
    <n v="1"/>
    <s v="3"/>
    <m/>
    <m/>
    <m/>
    <m/>
    <n v="0"/>
    <m/>
    <m/>
    <m/>
    <m/>
    <s v="WorkPackLink"/>
    <m/>
    <m/>
    <n v="0"/>
    <n v="0"/>
    <d v="2023-12-31T00:00:00"/>
    <n v="0"/>
    <n v="0"/>
    <m/>
    <m/>
    <n v="0"/>
    <n v="0"/>
    <m/>
    <n v="0"/>
    <m/>
    <m/>
    <m/>
    <n v="0"/>
    <n v="0"/>
    <n v="1"/>
    <d v="2024-03-21T00:00:00"/>
    <n v="0"/>
    <n v="0"/>
    <s v="Missing Staging Date"/>
    <m/>
    <s v="On Time"/>
    <d v="1899-12-30T00:00:00"/>
    <s v="Delivered Pre S4H"/>
    <s v="000013582145400000100037307"/>
    <e v="#N/A"/>
    <s v="0000135821000100037307"/>
    <s v=""/>
    <s v=""/>
    <n v="0"/>
  </r>
  <r>
    <x v="1"/>
    <x v="0"/>
    <m/>
    <x v="0"/>
    <x v="0"/>
    <d v="2024-01-01T00:00:00"/>
    <d v="2024-01-07T00:00:00"/>
    <m/>
    <d v="2024-04-18T00:00:00"/>
    <d v="2024-04-19T00:00:00"/>
    <s v="MECH"/>
    <m/>
    <x v="64"/>
    <s v="0020"/>
    <s v="Bosun - CLASS - Repl Port Filter Housing (100037513)"/>
    <s v="DAMP,SUPPLY AIR,BOSUN STORE (AB50.04HDR680855A)"/>
    <s v="Install replacement filter housing (0010)"/>
    <s v="AB50"/>
    <m/>
    <m/>
    <m/>
    <m/>
    <m/>
    <x v="1"/>
    <n v="5"/>
    <m/>
    <m/>
    <n v="100"/>
    <n v="0"/>
    <n v="0"/>
    <s v="OK."/>
    <n v="0"/>
    <x v="4"/>
    <m/>
    <m/>
    <m/>
    <n v="0"/>
    <n v="0"/>
    <m/>
    <m/>
    <n v="0"/>
    <m/>
    <m/>
    <m/>
    <m/>
    <m/>
    <n v="0"/>
    <n v="0"/>
    <s v="EA"/>
    <m/>
    <m/>
    <m/>
    <m/>
    <s v="N"/>
    <s v="Execution (07)"/>
    <s v="Main Work Started (Order) (0070)"/>
    <s v="0000136037"/>
    <n v="2"/>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10"/>
    <s v="Bosun - CLASS - Repl Port Filter Housing (100037513)"/>
    <s v="DAMP,SUPPLY AIR,BOSUN STORE (AB50.04HDR680855A)"/>
    <s v="Install replacement filter housing (0010)"/>
    <s v="AB50"/>
    <m/>
    <m/>
    <m/>
    <m/>
    <m/>
    <x v="1"/>
    <n v="5"/>
    <m/>
    <m/>
    <n v="1"/>
    <n v="0"/>
    <n v="0"/>
    <s v="OK."/>
    <n v="0"/>
    <x v="4"/>
    <m/>
    <m/>
    <m/>
    <n v="0"/>
    <n v="0"/>
    <m/>
    <m/>
    <n v="0"/>
    <m/>
    <m/>
    <m/>
    <m/>
    <m/>
    <n v="0"/>
    <n v="0"/>
    <s v="EA"/>
    <m/>
    <m/>
    <m/>
    <m/>
    <s v="N"/>
    <s v="Execution (07)"/>
    <s v="Main Work Started (Order) (0070)"/>
    <s v="0000136037"/>
    <n v="1"/>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30"/>
    <s v="Bosun - CLASS - Repl Port Filter Housing (100037513)"/>
    <s v="DAMP,SUPPLY AIR,BOSUN STORE (AB50.04HDR680855A)"/>
    <s v="Install replacement filter housing (0010)"/>
    <s v="AB50"/>
    <m/>
    <m/>
    <m/>
    <m/>
    <m/>
    <x v="1"/>
    <n v="5"/>
    <m/>
    <m/>
    <n v="8"/>
    <n v="0"/>
    <n v="0"/>
    <s v="OK."/>
    <n v="0"/>
    <x v="4"/>
    <m/>
    <m/>
    <m/>
    <n v="0"/>
    <n v="0"/>
    <m/>
    <m/>
    <n v="0"/>
    <m/>
    <m/>
    <m/>
    <m/>
    <m/>
    <n v="0"/>
    <n v="0"/>
    <s v="EA"/>
    <m/>
    <m/>
    <m/>
    <m/>
    <s v="N"/>
    <s v="Execution (07)"/>
    <s v="Main Work Started (Order) (0070)"/>
    <s v="0000136037"/>
    <n v="3"/>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2T00:00:00"/>
    <d v="2024-04-24T00:00:00"/>
    <m/>
    <d v="2024-04-24T00:00:00"/>
    <d v="2024-04-26T00:00:00"/>
    <s v="REFURB"/>
    <m/>
    <x v="65"/>
    <s v="0050"/>
    <s v="MOD7 - Repl Spool CG-5130339 CDR-29137 (100037555)"/>
    <s v="LOOP,CORROSION, DEHYDRATION (AB50.05B02-CG01)"/>
    <s v="replace spool (0020)"/>
    <s v="AB50"/>
    <m/>
    <m/>
    <m/>
    <m/>
    <m/>
    <x v="0"/>
    <n v="20"/>
    <m/>
    <m/>
    <n v="8"/>
    <n v="0"/>
    <n v="0"/>
    <s v="OK. - Campaign - Delivered Pre S/4"/>
    <n v="0"/>
    <x v="4"/>
    <m/>
    <m/>
    <m/>
    <n v="0"/>
    <n v="0"/>
    <m/>
    <m/>
    <n v="0"/>
    <m/>
    <m/>
    <m/>
    <m/>
    <m/>
    <n v="0"/>
    <n v="0"/>
    <s v="EA"/>
    <m/>
    <m/>
    <m/>
    <m/>
    <s v="N"/>
    <s v="Preparation (05)"/>
    <s v="In Preparation (Order) (0055)"/>
    <s v="0000136067"/>
    <n v="4"/>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2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1"/>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9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6"/>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30"/>
    <s v="MOD7 - Repl Spool CG-5130339 CDR-29137 (100037555)"/>
    <s v="LOOP,CORROSION, DEHYDRATION (AB50.05B02-CG01)"/>
    <s v="replace spool (0020)"/>
    <s v="AB50"/>
    <m/>
    <m/>
    <m/>
    <m/>
    <m/>
    <x v="0"/>
    <n v="20"/>
    <m/>
    <m/>
    <n v="2"/>
    <n v="0"/>
    <n v="0"/>
    <s v="OK. - Campaign - Delivered Pre S/4"/>
    <n v="0"/>
    <x v="4"/>
    <m/>
    <m/>
    <m/>
    <n v="0"/>
    <n v="0"/>
    <m/>
    <m/>
    <n v="0"/>
    <m/>
    <m/>
    <m/>
    <m/>
    <m/>
    <n v="0"/>
    <n v="0"/>
    <s v="EA"/>
    <m/>
    <m/>
    <m/>
    <m/>
    <s v="N"/>
    <s v="Preparation (05)"/>
    <s v="In Preparation (Order) (0055)"/>
    <s v="0000136067"/>
    <n v="2"/>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70"/>
    <s v="MOD7 - Repl Spool CG-5130339 CDR-29137 (100037555)"/>
    <s v="LOOP,CORROSION, DEHYDRATION (AB50.05B02-CG01)"/>
    <s v="replace spool (0020)"/>
    <s v="AB50"/>
    <m/>
    <m/>
    <m/>
    <m/>
    <m/>
    <x v="0"/>
    <n v="20"/>
    <m/>
    <m/>
    <n v="1"/>
    <n v="0"/>
    <n v="0"/>
    <s v="OK. - Campaign - Delivered Pre S/4"/>
    <n v="0"/>
    <x v="4"/>
    <m/>
    <m/>
    <m/>
    <n v="0"/>
    <n v="0"/>
    <m/>
    <m/>
    <n v="0"/>
    <m/>
    <m/>
    <m/>
    <m/>
    <m/>
    <n v="0"/>
    <n v="0"/>
    <s v="EA"/>
    <m/>
    <m/>
    <m/>
    <m/>
    <s v="N"/>
    <s v="Preparation (05)"/>
    <s v="In Preparation (Order) (0055)"/>
    <s v="0000136067"/>
    <n v="5"/>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3"/>
    <x v="0"/>
    <m/>
    <x v="0"/>
    <x v="0"/>
    <d v="2024-01-01T00:00:00"/>
    <d v="2024-04-24T00:00:00"/>
    <m/>
    <d v="2024-04-24T00:00:00"/>
    <d v="2024-04-24T00:00:00"/>
    <s v="INLEC"/>
    <m/>
    <x v="66"/>
    <s v="0010"/>
    <s v="Repl Light Fitting MOD7 Cargo/D Port/S (100037559)"/>
    <s v="LIGHT,FLUOR,JN414-5102 (AB50.05LT400102R7605)"/>
    <s v="Replace light fitting (0010)"/>
    <s v="AB50"/>
    <m/>
    <m/>
    <m/>
    <m/>
    <m/>
    <x v="0"/>
    <n v="20"/>
    <m/>
    <m/>
    <n v="1"/>
    <n v="0"/>
    <n v="0"/>
    <s v="OK. - Campaign - Delivered Pre S/4"/>
    <n v="0"/>
    <x v="4"/>
    <m/>
    <m/>
    <m/>
    <n v="0"/>
    <n v="0"/>
    <m/>
    <m/>
    <n v="0"/>
    <m/>
    <m/>
    <m/>
    <m/>
    <m/>
    <n v="0"/>
    <n v="0"/>
    <s v="EA"/>
    <m/>
    <m/>
    <m/>
    <m/>
    <s v="N"/>
    <s v="Preparation (05)"/>
    <s v="In Preparation (Order) (0055)"/>
    <s v="0000136071"/>
    <n v="1"/>
    <s v="3"/>
    <m/>
    <m/>
    <m/>
    <m/>
    <n v="0"/>
    <m/>
    <m/>
    <m/>
    <m/>
    <s v="WorkPackLink"/>
    <m/>
    <m/>
    <n v="0"/>
    <n v="0"/>
    <d v="2023-09-19T00:00:00"/>
    <n v="0"/>
    <n v="0"/>
    <m/>
    <m/>
    <n v="0"/>
    <n v="0"/>
    <m/>
    <n v="0"/>
    <m/>
    <m/>
    <m/>
    <n v="0"/>
    <n v="0"/>
    <n v="0.5"/>
    <d v="2024-03-27T00:00:00"/>
    <n v="0"/>
    <n v="0"/>
    <s v="Missing Staging Date"/>
    <m/>
    <s v="On Time"/>
    <d v="1899-12-30T00:00:00"/>
    <s v="Delivered Pre S4H"/>
    <s v="000013607145406000100037559"/>
    <e v="#N/A"/>
    <s v="0000136071000100037559"/>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3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1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12"/>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1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3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6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2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3"/>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3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33"/>
    <s v="2"/>
    <m/>
    <m/>
    <m/>
    <m/>
    <n v="0"/>
    <m/>
    <m/>
    <m/>
    <m/>
    <s v="WorkPackLink"/>
    <s v="2100358707"/>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3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2"/>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6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6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4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5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1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2-18T00:00:00"/>
    <m/>
    <d v="2024-04-05T00:00:00"/>
    <d v="2024-04-12T00:00:00"/>
    <s v="MECH"/>
    <m/>
    <x v="67"/>
    <s v="0370"/>
    <s v="Install new GT2 Eng - Blade Failure (100037574)"/>
    <s v="TURB,GT400002 TURBINE (AB50.05GT400002)"/>
    <s v="CRANE ASSIST (0140)"/>
    <s v="AB50"/>
    <m/>
    <m/>
    <m/>
    <m/>
    <m/>
    <x v="0"/>
    <n v="20"/>
    <m/>
    <m/>
    <n v="4"/>
    <n v="0"/>
    <n v="0"/>
    <s v="OK. - 2023 - Staged"/>
    <n v="0"/>
    <x v="4"/>
    <m/>
    <m/>
    <m/>
    <n v="0"/>
    <n v="0"/>
    <m/>
    <m/>
    <n v="0"/>
    <m/>
    <m/>
    <m/>
    <m/>
    <m/>
    <n v="0"/>
    <n v="0"/>
    <s v="EA"/>
    <m/>
    <m/>
    <m/>
    <m/>
    <s v="N"/>
    <s v="Execution (07)"/>
    <s v="Main Work Started (Order) (0070)"/>
    <s v="0000136098"/>
    <n v="36"/>
    <s v="2"/>
    <m/>
    <m/>
    <m/>
    <m/>
    <n v="0"/>
    <m/>
    <m/>
    <m/>
    <m/>
    <s v="WorkPackLink"/>
    <s v="GT2"/>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3"/>
    <m/>
    <x v="0"/>
    <x v="0"/>
    <d v="2024-01-01T00:00:00"/>
    <d v="2024-02-18T00:00:00"/>
    <m/>
    <d v="2024-04-05T00:00:00"/>
    <d v="2024-04-12T00:00:00"/>
    <s v="MECH"/>
    <m/>
    <x v="67"/>
    <s v="0350"/>
    <s v="Install new GT2 Eng - Blade Failure (100037574)"/>
    <s v="TURB,GT400002 TURBINE (AB50.05GT400002)"/>
    <s v="CRANE ASSIST (0140)"/>
    <s v="AB50"/>
    <m/>
    <m/>
    <m/>
    <m/>
    <m/>
    <x v="0"/>
    <n v="20"/>
    <m/>
    <m/>
    <n v="24"/>
    <n v="0"/>
    <n v="0"/>
    <s v="OK. - 2023 - Staged"/>
    <n v="0"/>
    <x v="4"/>
    <m/>
    <m/>
    <m/>
    <n v="0"/>
    <n v="0"/>
    <m/>
    <m/>
    <n v="0"/>
    <m/>
    <m/>
    <m/>
    <m/>
    <m/>
    <n v="0"/>
    <n v="0"/>
    <s v="EA"/>
    <m/>
    <m/>
    <m/>
    <m/>
    <s v="N"/>
    <s v="Execution (07)"/>
    <s v="Main Work Started (Order) (0070)"/>
    <s v="0000136098"/>
    <n v="35"/>
    <s v="2"/>
    <m/>
    <m/>
    <m/>
    <m/>
    <n v="0"/>
    <m/>
    <m/>
    <m/>
    <m/>
    <s v="WorkPackLink"/>
    <s v="2200631608"/>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7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50"/>
    <s v="Install new GT2 Eng - Blade Failure (100037574)"/>
    <s v="TURB,GT400002 TURBINE (AB50.05GT400002)"/>
    <s v="INSTALL SOLAR ENGINE (0040)"/>
    <s v="AB50"/>
    <m/>
    <m/>
    <m/>
    <m/>
    <m/>
    <x v="0"/>
    <n v="20"/>
    <m/>
    <m/>
    <n v="1"/>
    <n v="0"/>
    <n v="0"/>
    <s v="OK. - 2023 - Staged"/>
    <n v="0"/>
    <x v="4"/>
    <m/>
    <m/>
    <m/>
    <n v="0"/>
    <n v="0"/>
    <m/>
    <m/>
    <n v="0"/>
    <m/>
    <m/>
    <m/>
    <m/>
    <m/>
    <n v="0"/>
    <n v="0"/>
    <s v="ROL"/>
    <m/>
    <m/>
    <m/>
    <m/>
    <s v="N"/>
    <s v="Execution (07)"/>
    <s v="Main Work Started (Order) (0070)"/>
    <s v="0000136098"/>
    <n v="2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7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2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7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90"/>
    <s v="Install new GT2 Eng - Blade Failure (100037574)"/>
    <s v="TURB,GT400002 TURBINE (AB50.05GT400002)"/>
    <s v="INSTALL SOLAR ENGINE (0040)"/>
    <s v="AB50"/>
    <m/>
    <m/>
    <m/>
    <m/>
    <m/>
    <x v="0"/>
    <n v="20"/>
    <m/>
    <m/>
    <n v="1"/>
    <n v="0"/>
    <n v="0"/>
    <s v="OK. - 2023 - Staged"/>
    <n v="0"/>
    <x v="4"/>
    <m/>
    <m/>
    <m/>
    <n v="0"/>
    <n v="0"/>
    <m/>
    <m/>
    <n v="0"/>
    <m/>
    <m/>
    <m/>
    <m/>
    <m/>
    <n v="0"/>
    <n v="0"/>
    <s v="DR"/>
    <m/>
    <m/>
    <m/>
    <m/>
    <s v="N"/>
    <s v="Execution (07)"/>
    <s v="Main Work Started (Order) (0070)"/>
    <s v="0000136098"/>
    <n v="1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9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8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90"/>
    <s v="Install new GT2 Eng - Blade Failure (100037574)"/>
    <s v="TURB,GT400002 TURBINE (AB50.05GT400002)"/>
    <s v="INSTALL SOLAR ENGINE (0040)"/>
    <s v="AB50"/>
    <m/>
    <m/>
    <m/>
    <m/>
    <m/>
    <x v="0"/>
    <n v="20"/>
    <m/>
    <m/>
    <n v="5"/>
    <n v="0"/>
    <n v="0"/>
    <s v="OK. - 2023 - Staged"/>
    <n v="0"/>
    <x v="4"/>
    <m/>
    <m/>
    <m/>
    <n v="0"/>
    <n v="0"/>
    <m/>
    <m/>
    <n v="0"/>
    <m/>
    <m/>
    <m/>
    <m/>
    <m/>
    <n v="0"/>
    <n v="0"/>
    <s v="EA"/>
    <m/>
    <m/>
    <m/>
    <m/>
    <s v="N"/>
    <s v="Execution (07)"/>
    <s v="Main Work Started (Order) (0070)"/>
    <s v="0000136098"/>
    <n v="2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5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02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5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1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1-25T00:00:00"/>
    <m/>
    <d v="2024-01-27T00:00:00"/>
    <d v="2024-01-28T00:00:00"/>
    <s v="MECH"/>
    <m/>
    <x v="9"/>
    <s v="0030"/>
    <s v="Replace GT2 Lube Oil (100037577)"/>
    <s v="TURB,GT400002 TURBINE (AB50.05GT400002)"/>
    <s v="CONFIRM ISOLATION OF GT2 SYSTEM (0010)"/>
    <s v="AB50"/>
    <m/>
    <m/>
    <m/>
    <m/>
    <m/>
    <x v="2"/>
    <n v="30"/>
    <m/>
    <m/>
    <n v="2"/>
    <n v="0"/>
    <n v="0"/>
    <s v="OK. - STAAGE 2023."/>
    <n v="0"/>
    <x v="4"/>
    <m/>
    <m/>
    <m/>
    <n v="0"/>
    <n v="0"/>
    <m/>
    <m/>
    <n v="0"/>
    <m/>
    <m/>
    <m/>
    <m/>
    <m/>
    <n v="0"/>
    <n v="0"/>
    <s v="EA"/>
    <m/>
    <m/>
    <m/>
    <m/>
    <s v="N"/>
    <s v="Execution (07)"/>
    <s v="Main Work Started (Order) (0070)"/>
    <s v="0000136161"/>
    <n v="2"/>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8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7"/>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6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5"/>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70"/>
    <s v="Replace GT2 Lube Oil (100037577)"/>
    <s v="TURB,GT400002 TURBINE (AB50.05GT400002)"/>
    <s v="CONFIRM ISOLATION OF GT2 SYSTEM (0010)"/>
    <s v="AB50"/>
    <m/>
    <m/>
    <m/>
    <m/>
    <m/>
    <x v="2"/>
    <n v="30"/>
    <m/>
    <m/>
    <n v="8"/>
    <n v="0"/>
    <n v="0"/>
    <s v="OK. - STAAGE 2023."/>
    <n v="0"/>
    <x v="4"/>
    <m/>
    <m/>
    <m/>
    <n v="0"/>
    <n v="0"/>
    <m/>
    <m/>
    <n v="0"/>
    <m/>
    <m/>
    <m/>
    <m/>
    <m/>
    <n v="0"/>
    <n v="0"/>
    <s v="EA"/>
    <m/>
    <m/>
    <m/>
    <m/>
    <s v="N"/>
    <s v="Execution (07)"/>
    <s v="Main Work Started (Order) (0070)"/>
    <s v="0000136161"/>
    <n v="6"/>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4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3"/>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50"/>
    <s v="Replace GT2 Lube Oil (100037577)"/>
    <s v="TURB,GT400002 TURBINE (AB50.05GT400002)"/>
    <s v="CONFIRM ISOLATION OF GT2 SYSTEM (0010)"/>
    <s v="AB50"/>
    <m/>
    <m/>
    <m/>
    <m/>
    <m/>
    <x v="2"/>
    <n v="30"/>
    <m/>
    <m/>
    <n v="4"/>
    <n v="0"/>
    <n v="0"/>
    <s v="OK. - STAAGE 2023."/>
    <n v="0"/>
    <x v="4"/>
    <m/>
    <m/>
    <m/>
    <n v="0"/>
    <n v="0"/>
    <m/>
    <m/>
    <n v="0"/>
    <m/>
    <m/>
    <m/>
    <m/>
    <m/>
    <n v="0"/>
    <n v="0"/>
    <s v="EA"/>
    <m/>
    <m/>
    <m/>
    <m/>
    <s v="N"/>
    <s v="Execution (07)"/>
    <s v="Main Work Started (Order) (0070)"/>
    <s v="0000136161"/>
    <n v="4"/>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7T00:00:00"/>
    <m/>
    <d v="2024-01-27T00:00:00"/>
    <d v="2024-01-28T00:00:00"/>
    <s v="MECH"/>
    <m/>
    <x v="9"/>
    <s v="0090"/>
    <s v="Replace GT2 Lube Oil (100037577)"/>
    <s v="TURB,GT400002 TURBINE (AB50.05GT400002)"/>
    <s v="TAKE SAMPLE AFt 24HRS RUNNING (0060)"/>
    <s v="AB50"/>
    <m/>
    <m/>
    <m/>
    <m/>
    <m/>
    <x v="2"/>
    <n v="30"/>
    <m/>
    <m/>
    <n v="2"/>
    <n v="0"/>
    <n v="0"/>
    <s v="OK. - STAAGE 2023."/>
    <n v="0"/>
    <x v="4"/>
    <m/>
    <m/>
    <m/>
    <n v="0"/>
    <n v="0"/>
    <m/>
    <m/>
    <n v="0"/>
    <m/>
    <m/>
    <m/>
    <m/>
    <m/>
    <n v="0"/>
    <n v="0"/>
    <s v="EA"/>
    <m/>
    <m/>
    <m/>
    <m/>
    <s v="N"/>
    <s v="Execution (07)"/>
    <s v="Main Work Started (Order) (0070)"/>
    <s v="0000136161"/>
    <n v="8"/>
    <s v="3"/>
    <m/>
    <m/>
    <m/>
    <m/>
    <n v="0"/>
    <m/>
    <m/>
    <m/>
    <m/>
    <s v="WorkPackLink"/>
    <m/>
    <m/>
    <n v="0"/>
    <n v="0"/>
    <d v="2024-06-30T00:00:00"/>
    <n v="0"/>
    <n v="0"/>
    <m/>
    <m/>
    <n v="0"/>
    <n v="0"/>
    <m/>
    <n v="0"/>
    <m/>
    <m/>
    <m/>
    <n v="0"/>
    <n v="0"/>
    <n v="0.1111111111111111"/>
    <d v="2023-12-30T00:00:00"/>
    <n v="0"/>
    <n v="0"/>
    <s v="Missing Staging Date"/>
    <m/>
    <s v="On Time"/>
    <d v="1899-12-30T00:00:00"/>
    <s v="Delivered Pre S4H"/>
    <s v="000013616145318000100037577"/>
    <e v="#N/A"/>
    <s v="0000136161000100037577"/>
    <s v=""/>
    <s v=""/>
    <n v="0"/>
  </r>
  <r>
    <x v="0"/>
    <x v="0"/>
    <m/>
    <x v="0"/>
    <x v="0"/>
    <d v="2024-01-02T00:00:00"/>
    <d v="2024-05-11T00:00:00"/>
    <m/>
    <d v="2024-05-09T00:00:00"/>
    <d v="2024-05-12T00:00:00"/>
    <s v="PAINT"/>
    <m/>
    <x v="70"/>
    <s v="0010"/>
    <s v="CT2 - CLASS - Coating 2SCOT AN006 Pittng (100037796)"/>
    <s v="TANK,CRUDE OIL STORAGE,NO 2 STBD (AB50.COT2-SB)"/>
    <s v="Apply Belzona + Coatings (0040)"/>
    <s v="AB50"/>
    <m/>
    <m/>
    <m/>
    <m/>
    <m/>
    <x v="1"/>
    <n v="5"/>
    <m/>
    <m/>
    <n v="2"/>
    <n v="0"/>
    <n v="0"/>
    <s v="OK. - Delivered Pre S/4"/>
    <n v="0"/>
    <x v="4"/>
    <m/>
    <m/>
    <m/>
    <n v="0"/>
    <n v="0"/>
    <m/>
    <m/>
    <n v="0"/>
    <m/>
    <m/>
    <m/>
    <m/>
    <m/>
    <n v="0"/>
    <n v="0"/>
    <s v="KG"/>
    <m/>
    <m/>
    <m/>
    <m/>
    <s v="N"/>
    <s v="Execution (07)"/>
    <s v="Ready for Execution (Order) (0065)"/>
    <s v="0000136297"/>
    <n v="1"/>
    <s v="3"/>
    <m/>
    <m/>
    <m/>
    <m/>
    <n v="0"/>
    <m/>
    <m/>
    <m/>
    <m/>
    <s v="WorkPackLink"/>
    <s v="Delivered Pre S/4"/>
    <m/>
    <n v="0"/>
    <n v="0"/>
    <d v="2024-05-27T00:00:00"/>
    <n v="0"/>
    <n v="0"/>
    <m/>
    <m/>
    <n v="0"/>
    <n v="0"/>
    <m/>
    <n v="0"/>
    <m/>
    <m/>
    <m/>
    <n v="0"/>
    <n v="0"/>
    <n v="0.5"/>
    <d v="2024-04-13T00:00:00"/>
    <n v="0"/>
    <n v="0"/>
    <s v="Missing Staging Date"/>
    <m/>
    <s v="On Time"/>
    <d v="1899-12-30T00:00:00"/>
    <s v="Delivered Pre S4H"/>
    <s v="000013629745423000100037796"/>
    <e v="#N/A"/>
    <s v="0000136297000100037796"/>
    <s v=""/>
    <s v=""/>
    <n v="0"/>
  </r>
  <r>
    <x v="1"/>
    <x v="0"/>
    <m/>
    <x v="0"/>
    <x v="0"/>
    <d v="2024-01-02T00:00:00"/>
    <d v="2024-04-25T00:00:00"/>
    <m/>
    <d v="2024-04-25T00:00:00"/>
    <d v="2024-04-26T00:00:00"/>
    <s v="REFURB"/>
    <m/>
    <x v="72"/>
    <s v="0020"/>
    <s v="MOD7 - HSE10 Install Bump Protect T1024 (100037864)"/>
    <s v="VE,GLYCOL CONTACTOR (AB50.05V130002)"/>
    <s v="Install bump protection Mod7 (0020)"/>
    <s v="AB50"/>
    <m/>
    <m/>
    <m/>
    <m/>
    <m/>
    <x v="2"/>
    <n v="30"/>
    <m/>
    <m/>
    <n v="1"/>
    <n v="0"/>
    <n v="0"/>
    <s v="OK. - Campaign - Delivered Pre S/4"/>
    <n v="0"/>
    <x v="4"/>
    <m/>
    <m/>
    <m/>
    <n v="0"/>
    <n v="0"/>
    <m/>
    <m/>
    <n v="0"/>
    <m/>
    <m/>
    <m/>
    <m/>
    <m/>
    <n v="0"/>
    <n v="0"/>
    <s v="EA"/>
    <m/>
    <m/>
    <m/>
    <m/>
    <s v="N"/>
    <s v="Preparation (05)"/>
    <s v="In Preparation (Order) (0055)"/>
    <s v="0000136345"/>
    <n v="1"/>
    <s v="3"/>
    <m/>
    <m/>
    <m/>
    <m/>
    <n v="0"/>
    <m/>
    <m/>
    <m/>
    <m/>
    <s v="WorkPackLink"/>
    <s v="PK_STAGING"/>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4-25T00:00:00"/>
    <m/>
    <d v="2024-04-25T00:00:00"/>
    <d v="2024-04-26T00:00:00"/>
    <s v="REFURB"/>
    <m/>
    <x v="72"/>
    <s v="0040"/>
    <s v="MOD7 - HSE10 Install Bump Protect T1024 (100037864)"/>
    <s v="VE,GLYCOL CONTACTOR (AB50.05V130002)"/>
    <s v="Install bump protection Mod7 (0020)"/>
    <s v="AB50"/>
    <m/>
    <m/>
    <m/>
    <m/>
    <m/>
    <x v="2"/>
    <n v="30"/>
    <m/>
    <m/>
    <n v="4"/>
    <n v="0"/>
    <n v="0"/>
    <s v="OK. - Campaign - Delivered Pre S/4"/>
    <n v="0"/>
    <x v="4"/>
    <m/>
    <m/>
    <m/>
    <n v="0"/>
    <n v="0"/>
    <m/>
    <m/>
    <n v="0"/>
    <m/>
    <m/>
    <m/>
    <m/>
    <m/>
    <n v="0"/>
    <n v="0"/>
    <s v="EA"/>
    <m/>
    <m/>
    <m/>
    <m/>
    <s v="N"/>
    <s v="Preparation (05)"/>
    <s v="In Preparation (Order) (0055)"/>
    <s v="0000136345"/>
    <n v="2"/>
    <s v="3"/>
    <m/>
    <m/>
    <m/>
    <m/>
    <n v="0"/>
    <m/>
    <m/>
    <m/>
    <m/>
    <s v="WorkPackLink"/>
    <s v="Delivered Pre S/4"/>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5-04T00:00:00"/>
    <m/>
    <d v="2024-05-04T00:00:00"/>
    <d v="2024-05-05T00:00:00"/>
    <s v="REFURB"/>
    <m/>
    <x v="74"/>
    <s v="012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2"/>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4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4"/>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3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3"/>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3"/>
    <x v="0"/>
    <m/>
    <x v="0"/>
    <x v="0"/>
    <d v="2024-01-01T00:00:00"/>
    <d v="2024-04-22T00:00:00"/>
    <m/>
    <d v="2024-04-22T00:00:00"/>
    <d v="2024-04-22T00:00:00"/>
    <s v="MECH"/>
    <m/>
    <x v="174"/>
    <s v="0020"/>
    <s v="Repl FWD Servo Winch Pp Oil &amp; Filter (100038083)"/>
    <s v="PUMP,SERVO,WINCH CTRL FWD (AB50.03P756007)"/>
    <s v="Repl FWD Servo Winch Pp Oil &amp; Filters (0010)"/>
    <s v="AB50"/>
    <m/>
    <m/>
    <m/>
    <m/>
    <m/>
    <x v="2"/>
    <n v="30"/>
    <m/>
    <m/>
    <n v="10"/>
    <n v="0"/>
    <n v="0"/>
    <s v="OK. - Campaign - Delivered Pre S/4"/>
    <n v="0"/>
    <x v="4"/>
    <m/>
    <m/>
    <m/>
    <n v="0"/>
    <n v="0"/>
    <m/>
    <m/>
    <n v="0"/>
    <m/>
    <m/>
    <m/>
    <m/>
    <m/>
    <n v="0"/>
    <n v="0"/>
    <s v="EA"/>
    <m/>
    <m/>
    <m/>
    <m/>
    <s v="N"/>
    <s v="Preparation (05)"/>
    <s v="In Preparation (Order) (0055)"/>
    <s v="0000136457"/>
    <n v="2"/>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3"/>
    <x v="0"/>
    <m/>
    <x v="0"/>
    <x v="0"/>
    <d v="2024-01-01T00:00:00"/>
    <d v="2024-04-22T00:00:00"/>
    <m/>
    <d v="2024-04-22T00:00:00"/>
    <d v="2024-04-22T00:00:00"/>
    <s v="MECH"/>
    <m/>
    <x v="174"/>
    <s v="0010"/>
    <s v="Repl FWD Servo Winch Pp Oil &amp; Filter (100038083)"/>
    <s v="PUMP,SERVO,WINCH CTRL FWD (AB50.03P756007)"/>
    <s v="Repl FWD Servo Winch Pp Oil &amp; Filters (0010)"/>
    <s v="AB50"/>
    <m/>
    <m/>
    <m/>
    <m/>
    <m/>
    <x v="2"/>
    <n v="30"/>
    <m/>
    <m/>
    <n v="1"/>
    <n v="0"/>
    <n v="0"/>
    <s v="OK. - Campaign - Delivered Pre S/4"/>
    <n v="0"/>
    <x v="4"/>
    <m/>
    <m/>
    <m/>
    <n v="0"/>
    <n v="0"/>
    <m/>
    <m/>
    <n v="0"/>
    <m/>
    <m/>
    <m/>
    <m/>
    <m/>
    <n v="0"/>
    <n v="0"/>
    <s v="EA"/>
    <m/>
    <m/>
    <m/>
    <m/>
    <s v="N"/>
    <s v="Preparation (05)"/>
    <s v="In Preparation (Order) (0055)"/>
    <s v="0000136457"/>
    <n v="1"/>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2"/>
    <x v="0"/>
    <m/>
    <x v="0"/>
    <x v="0"/>
    <d v="2024-01-01T00:00:00"/>
    <d v="2024-03-31T00:00:00"/>
    <m/>
    <d v="2024-03-29T00:00:00"/>
    <d v="2024-04-03T00:00:00"/>
    <s v="MECH"/>
    <m/>
    <x v="175"/>
    <s v="023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2"/>
    <s v="3"/>
    <m/>
    <m/>
    <m/>
    <m/>
    <n v="0"/>
    <m/>
    <m/>
    <m/>
    <m/>
    <s v="WorkPackLink"/>
    <s v="OEGMN01969"/>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0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31T00:00:00"/>
    <m/>
    <d v="2024-03-29T00:00:00"/>
    <d v="2024-04-03T00:00:00"/>
    <s v="MECH"/>
    <m/>
    <x v="175"/>
    <s v="024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3"/>
    <s v="3"/>
    <m/>
    <m/>
    <m/>
    <m/>
    <n v="0"/>
    <m/>
    <m/>
    <m/>
    <m/>
    <s v="WorkPackLink"/>
    <s v="OKHAEC"/>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210"/>
    <s v="Install New Air Motor - Spooler Door (100038185)"/>
    <s v="HOSEREEL,OFFLOADING HOSE (AB50.03A020100)"/>
    <s v="Install New Motor Assembly &amp; Contr VLV (0060)"/>
    <s v="AB50"/>
    <m/>
    <m/>
    <m/>
    <m/>
    <m/>
    <x v="0"/>
    <n v="20"/>
    <m/>
    <m/>
    <n v="1"/>
    <n v="0"/>
    <n v="0"/>
    <s v="UserCommentLink"/>
    <n v="0"/>
    <x v="4"/>
    <m/>
    <m/>
    <m/>
    <n v="0"/>
    <n v="0"/>
    <m/>
    <m/>
    <n v="0"/>
    <m/>
    <m/>
    <m/>
    <m/>
    <m/>
    <n v="0"/>
    <n v="0"/>
    <s v="CQ"/>
    <m/>
    <m/>
    <m/>
    <m/>
    <s v="N"/>
    <s v="Execution (07)"/>
    <s v="Main Work Started (Order) (0070)"/>
    <s v="0000136689"/>
    <n v="21"/>
    <s v="3"/>
    <m/>
    <m/>
    <m/>
    <m/>
    <n v="0"/>
    <m/>
    <m/>
    <m/>
    <m/>
    <s v="WorkPackLink"/>
    <m/>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3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50"/>
    <s v="Install New Air Motor - Spooler Door (100038185)"/>
    <s v="HOSEREEL,OFFLOADING HOSE (AB50.03A020100)"/>
    <s v="Install New Motor Assembly &amp; Contr VLV (0060)"/>
    <s v="AB50"/>
    <m/>
    <m/>
    <m/>
    <m/>
    <m/>
    <x v="0"/>
    <n v="20"/>
    <m/>
    <m/>
    <n v="2"/>
    <n v="0"/>
    <n v="0"/>
    <s v="UserCommentLink"/>
    <n v="0"/>
    <x v="4"/>
    <m/>
    <m/>
    <m/>
    <n v="0"/>
    <n v="0"/>
    <m/>
    <m/>
    <n v="0"/>
    <m/>
    <m/>
    <m/>
    <m/>
    <m/>
    <n v="0"/>
    <n v="0"/>
    <s v="EA"/>
    <m/>
    <m/>
    <m/>
    <m/>
    <s v="N"/>
    <s v="Execution (07)"/>
    <s v="Main Work Started (Order) (0070)"/>
    <s v="0000136689"/>
    <n v="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6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7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8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20"/>
    <s v="Install New Air Motor - Spooler Door (100038185)"/>
    <s v="HOSEREEL,OFFLOADING HOSE (AB50.03A020100)"/>
    <s v="Install New Motor Assembly &amp; Contr VLV (0060)"/>
    <s v="AB50"/>
    <m/>
    <m/>
    <m/>
    <m/>
    <m/>
    <x v="0"/>
    <n v="20"/>
    <m/>
    <m/>
    <n v="4"/>
    <n v="0"/>
    <n v="0"/>
    <s v="UserCommentLink"/>
    <n v="0"/>
    <x v="4"/>
    <m/>
    <m/>
    <m/>
    <n v="0"/>
    <n v="0"/>
    <m/>
    <m/>
    <n v="0"/>
    <m/>
    <m/>
    <m/>
    <m/>
    <m/>
    <n v="0"/>
    <n v="0"/>
    <s v="EA"/>
    <m/>
    <m/>
    <m/>
    <m/>
    <s v="N"/>
    <s v="Execution (07)"/>
    <s v="Main Work Started (Order) (0070)"/>
    <s v="0000136689"/>
    <n v="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9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2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3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1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2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2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9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8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7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6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5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0"/>
    <x v="0"/>
    <m/>
    <x v="0"/>
    <x v="0"/>
    <d v="2024-01-02T00:00:00"/>
    <d v="2024-05-09T00:00:00"/>
    <m/>
    <d v="2024-05-09T00:00:00"/>
    <d v="2024-05-14T00:00:00"/>
    <s v="INLEC"/>
    <m/>
    <x v="78"/>
    <s v="0010"/>
    <s v="Replace Motor FGC Condensate Pp-A (100038291)"/>
    <s v="PUMP,FGC CONDENSATE A (AB50.05P041101A)"/>
    <s v="Isolate &amp; Disconnect Motor for removal (0020)"/>
    <s v="AB50"/>
    <m/>
    <m/>
    <m/>
    <m/>
    <m/>
    <x v="0"/>
    <n v="20"/>
    <m/>
    <m/>
    <n v="1"/>
    <n v="0"/>
    <n v="0"/>
    <s v="OK. - Delivered Pre S/4"/>
    <n v="0"/>
    <x v="4"/>
    <m/>
    <m/>
    <m/>
    <n v="0"/>
    <n v="0"/>
    <m/>
    <m/>
    <n v="0"/>
    <m/>
    <m/>
    <m/>
    <m/>
    <m/>
    <n v="0"/>
    <n v="0"/>
    <s v="EA"/>
    <m/>
    <m/>
    <m/>
    <m/>
    <s v="N"/>
    <s v="Execution (07)"/>
    <s v="Ready for Execution (Order) (0065)"/>
    <s v="0000136823"/>
    <n v="1"/>
    <s v="3"/>
    <m/>
    <m/>
    <m/>
    <m/>
    <n v="0"/>
    <m/>
    <m/>
    <m/>
    <m/>
    <s v="WorkPackLink"/>
    <s v="Delivered Pre S/4"/>
    <m/>
    <n v="0"/>
    <n v="0"/>
    <d v="2024-12-31T00:00:00"/>
    <n v="0"/>
    <n v="0"/>
    <m/>
    <m/>
    <n v="0"/>
    <n v="0"/>
    <m/>
    <n v="0"/>
    <m/>
    <m/>
    <m/>
    <n v="0"/>
    <n v="0"/>
    <n v="0.5"/>
    <d v="2024-04-11T00:00:00"/>
    <n v="0"/>
    <n v="0"/>
    <s v="Missing Staging Date"/>
    <m/>
    <s v="On Time"/>
    <d v="1899-12-30T00:00:00"/>
    <s v="Delivered Pre S4H"/>
    <s v="000013682345421000100038291"/>
    <e v="#N/A"/>
    <s v="0000136823000100038291"/>
    <s v=""/>
    <s v=""/>
    <n v="0"/>
  </r>
  <r>
    <x v="0"/>
    <x v="0"/>
    <m/>
    <x v="0"/>
    <x v="0"/>
    <d v="2024-01-02T00:00:00"/>
    <d v="2024-05-09T00:00:00"/>
    <m/>
    <d v="2024-05-09T00:00:00"/>
    <d v="2024-05-14T00:00:00"/>
    <s v="MECH"/>
    <m/>
    <x v="79"/>
    <s v="0010"/>
    <s v="Paint hot bolt LGC1 flame arrestor bolts (100038587)"/>
    <s v="ARREST,LGC A,VENT 2ND SEAL GAS (AB50.05SP623004)"/>
    <s v="Build Scaffold (0010)"/>
    <s v="AB50"/>
    <m/>
    <m/>
    <m/>
    <m/>
    <m/>
    <x v="0"/>
    <n v="20"/>
    <m/>
    <m/>
    <n v="32"/>
    <n v="0"/>
    <n v="0"/>
    <s v="OK. - STAAGE 2023."/>
    <n v="0"/>
    <x v="4"/>
    <m/>
    <m/>
    <m/>
    <n v="0"/>
    <n v="0"/>
    <m/>
    <m/>
    <n v="0"/>
    <m/>
    <m/>
    <m/>
    <m/>
    <m/>
    <n v="0"/>
    <n v="0"/>
    <s v="EA"/>
    <m/>
    <m/>
    <m/>
    <m/>
    <s v="N"/>
    <s v="Execution (07)"/>
    <s v="Ready for Execution (Order) (0065)"/>
    <s v="0000137088"/>
    <n v="1"/>
    <s v="3"/>
    <m/>
    <m/>
    <m/>
    <m/>
    <n v="0"/>
    <m/>
    <m/>
    <m/>
    <m/>
    <s v="WorkPackLink"/>
    <s v="Delivered Pre S/4"/>
    <m/>
    <n v="0"/>
    <n v="0"/>
    <d v="2023-12-31T00:00:00"/>
    <n v="0"/>
    <n v="0"/>
    <m/>
    <m/>
    <n v="0"/>
    <n v="0"/>
    <m/>
    <n v="0"/>
    <m/>
    <m/>
    <m/>
    <n v="0"/>
    <n v="0"/>
    <n v="0.16666666666666666"/>
    <d v="2024-04-11T00:00:00"/>
    <n v="0"/>
    <n v="0"/>
    <s v="Missing Staging Date"/>
    <m/>
    <s v="On Time"/>
    <d v="1899-12-30T00:00:00"/>
    <s v="Delivered Pre S4H"/>
    <s v="000013708845421000100038587"/>
    <e v="#N/A"/>
    <s v="0000137088000100038587"/>
    <s v=""/>
    <s v=""/>
    <n v="0"/>
  </r>
  <r>
    <x v="0"/>
    <x v="0"/>
    <m/>
    <x v="0"/>
    <x v="0"/>
    <d v="2024-01-02T00:00:00"/>
    <d v="2024-05-12T00:00:00"/>
    <m/>
    <d v="2024-05-09T00:00:00"/>
    <d v="2024-05-14T00:00:00"/>
    <s v="MECH"/>
    <m/>
    <x v="79"/>
    <s v="0050"/>
    <s v="Paint hot bolt LGC1 flame arrestor bolts (100038587)"/>
    <s v="ARREST,LGC A,VENT 2ND SEAL GAS (AB50.05SP623004)"/>
    <s v="Hot Bolt Bolts where required (0030)"/>
    <s v="AB50"/>
    <m/>
    <m/>
    <m/>
    <m/>
    <m/>
    <x v="0"/>
    <n v="20"/>
    <m/>
    <m/>
    <n v="12"/>
    <n v="0"/>
    <n v="0"/>
    <s v="OK. - STAAGE 2023."/>
    <n v="0"/>
    <x v="4"/>
    <m/>
    <m/>
    <m/>
    <n v="0"/>
    <n v="0"/>
    <m/>
    <m/>
    <n v="0"/>
    <m/>
    <m/>
    <m/>
    <m/>
    <m/>
    <n v="0"/>
    <n v="0"/>
    <s v="EA"/>
    <m/>
    <m/>
    <m/>
    <m/>
    <s v="N"/>
    <s v="Execution (07)"/>
    <s v="Ready for Execution (Order) (0065)"/>
    <s v="0000137088"/>
    <n v="3"/>
    <s v="3"/>
    <m/>
    <m/>
    <m/>
    <m/>
    <n v="0"/>
    <m/>
    <m/>
    <m/>
    <m/>
    <s v="WorkPackLink"/>
    <s v="Delivered Pre S/4"/>
    <m/>
    <n v="0"/>
    <n v="0"/>
    <d v="2023-12-31T00:00:00"/>
    <n v="0"/>
    <n v="0"/>
    <m/>
    <m/>
    <n v="0"/>
    <n v="0"/>
    <m/>
    <n v="0"/>
    <m/>
    <m/>
    <m/>
    <n v="0"/>
    <n v="0"/>
    <n v="0.16666666666666666"/>
    <d v="2024-04-14T00:00:00"/>
    <n v="0"/>
    <n v="0"/>
    <s v="Missing Staging Date"/>
    <m/>
    <s v="On Time"/>
    <d v="1899-12-30T00:00:00"/>
    <s v="Delivered Pre S4H"/>
    <s v="000013708845424000100038587"/>
    <e v="#N/A"/>
    <s v="0000137088000100038587"/>
    <s v=""/>
    <s v=""/>
    <n v="0"/>
  </r>
  <r>
    <x v="5"/>
    <x v="0"/>
    <m/>
    <x v="0"/>
    <x v="0"/>
    <d v="2024-01-01T00:00:00"/>
    <d v="2024-05-10T00:00:00"/>
    <m/>
    <d v="2024-05-09T00:00:00"/>
    <d v="2024-05-15T00:00:00"/>
    <s v="MECH"/>
    <m/>
    <x v="80"/>
    <s v="003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3"/>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2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2"/>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6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6"/>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0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0"/>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7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7"/>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80"/>
    <s v="Overhaul P/Water Pp (100038602)"/>
    <s v="PUMP,PROD WTR A (AB50.05P450001A)"/>
    <s v="OVERHAUL PUMP BEARINGS (0050)"/>
    <s v="AB50"/>
    <m/>
    <m/>
    <m/>
    <m/>
    <m/>
    <x v="1"/>
    <n v="10"/>
    <m/>
    <m/>
    <n v="8"/>
    <n v="0"/>
    <n v="0"/>
    <s v="OK. - Delivered Pre S/4"/>
    <n v="0"/>
    <x v="4"/>
    <m/>
    <m/>
    <m/>
    <n v="0"/>
    <n v="0"/>
    <m/>
    <m/>
    <n v="0"/>
    <m/>
    <m/>
    <m/>
    <m/>
    <m/>
    <n v="0"/>
    <n v="0"/>
    <s v="EA"/>
    <m/>
    <m/>
    <m/>
    <m/>
    <s v="N"/>
    <s v="Preparation (05)"/>
    <s v="In Preparation (Order) (0055)"/>
    <s v="0000137106"/>
    <n v="8"/>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4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4"/>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5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5"/>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90"/>
    <s v="Overhaul P/Water Pp (100038602)"/>
    <s v="PUMP,PROD WTR A (AB50.05P450001A)"/>
    <s v="OVERHAUL PUMP BEARINGS (0050)"/>
    <s v="AB50"/>
    <m/>
    <m/>
    <m/>
    <m/>
    <m/>
    <x v="1"/>
    <n v="10"/>
    <m/>
    <m/>
    <n v="12"/>
    <n v="0"/>
    <n v="0"/>
    <s v="OK. - Delivered Pre S/4"/>
    <n v="0"/>
    <x v="4"/>
    <m/>
    <m/>
    <m/>
    <n v="0"/>
    <n v="0"/>
    <m/>
    <m/>
    <n v="0"/>
    <m/>
    <m/>
    <m/>
    <m/>
    <m/>
    <n v="0"/>
    <n v="0"/>
    <s v="EA"/>
    <m/>
    <m/>
    <m/>
    <m/>
    <s v="N"/>
    <s v="Preparation (05)"/>
    <s v="In Preparation (Order) (0055)"/>
    <s v="0000137106"/>
    <n v="9"/>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1"/>
    <x v="0"/>
    <m/>
    <x v="0"/>
    <x v="0"/>
    <d v="2024-01-02T00:00:00"/>
    <d v="2024-02-15T00:00:00"/>
    <m/>
    <d v="2024-02-15T00:00:00"/>
    <d v="2024-02-19T00:00:00"/>
    <s v="MECH"/>
    <m/>
    <x v="81"/>
    <s v="0050"/>
    <s v="Repl. Monoflanges SS Fitng to CS Flange (100038738)"/>
    <s v="VALVE,PDG043121,MAN ISOL (AB50.05MV043040)"/>
    <s v="Isolate and purge LGC1 Train (0010)"/>
    <s v="AB50"/>
    <m/>
    <m/>
    <m/>
    <m/>
    <m/>
    <x v="0"/>
    <n v="20"/>
    <m/>
    <m/>
    <n v="8"/>
    <n v="0"/>
    <n v="0"/>
    <s v="OK. - STAGE 2023."/>
    <n v="0"/>
    <x v="4"/>
    <m/>
    <m/>
    <m/>
    <n v="0"/>
    <n v="0"/>
    <m/>
    <m/>
    <n v="0"/>
    <m/>
    <m/>
    <m/>
    <m/>
    <m/>
    <n v="0"/>
    <n v="0"/>
    <s v="EA"/>
    <m/>
    <m/>
    <m/>
    <m/>
    <s v="N"/>
    <s v="Execution (07)"/>
    <s v="Ready for Execution (Order) (0065)"/>
    <s v="0000137259"/>
    <n v="4"/>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1"/>
    <x v="0"/>
    <m/>
    <x v="0"/>
    <x v="0"/>
    <d v="2024-01-02T00:00:00"/>
    <d v="2024-02-15T00:00:00"/>
    <m/>
    <d v="2024-02-15T00:00:00"/>
    <d v="2024-02-19T00:00:00"/>
    <s v="MECH"/>
    <m/>
    <x v="81"/>
    <s v="0040"/>
    <s v="Repl. Monoflanges SS Fitng to CS Flange (100038738)"/>
    <s v="VALVE,PDG043121,MAN ISOL (AB50.05MV043040)"/>
    <s v="Isolate and purge LGC1 Train (0010)"/>
    <s v="AB50"/>
    <m/>
    <m/>
    <m/>
    <m/>
    <m/>
    <x v="0"/>
    <n v="20"/>
    <m/>
    <m/>
    <n v="3"/>
    <n v="0"/>
    <n v="0"/>
    <s v="OK. - STAGE 2023."/>
    <n v="0"/>
    <x v="4"/>
    <m/>
    <m/>
    <m/>
    <n v="0"/>
    <n v="0"/>
    <m/>
    <m/>
    <n v="0"/>
    <m/>
    <m/>
    <m/>
    <m/>
    <m/>
    <n v="0"/>
    <n v="0"/>
    <s v="EA"/>
    <m/>
    <m/>
    <m/>
    <m/>
    <s v="N"/>
    <s v="Execution (07)"/>
    <s v="Ready for Execution (Order) (0065)"/>
    <s v="0000137259"/>
    <n v="3"/>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0"/>
    <x v="0"/>
    <m/>
    <x v="0"/>
    <x v="0"/>
    <d v="2024-01-02T00:00:00"/>
    <d v="2024-05-09T00:00:00"/>
    <m/>
    <d v="2024-05-09T00:00:00"/>
    <d v="2024-05-13T00:00:00"/>
    <s v="CRANE"/>
    <m/>
    <x v="82"/>
    <s v="0020"/>
    <s v="Replace HPU level sight glass (100038739)"/>
    <s v="GAUGE,X790001-AMD2023, LEVEL (AB50.05X790001-YMD8790)"/>
    <s v="Replace hyd tank level sight glass - aft (0010)"/>
    <s v="AB50"/>
    <m/>
    <m/>
    <m/>
    <m/>
    <m/>
    <x v="0"/>
    <n v="20"/>
    <m/>
    <m/>
    <n v="1"/>
    <n v="0"/>
    <n v="0"/>
    <s v="UserCommentLink"/>
    <n v="0"/>
    <x v="4"/>
    <m/>
    <m/>
    <m/>
    <n v="0"/>
    <n v="0"/>
    <m/>
    <m/>
    <n v="0"/>
    <m/>
    <m/>
    <m/>
    <m/>
    <m/>
    <n v="0"/>
    <n v="0"/>
    <s v="TB"/>
    <m/>
    <m/>
    <m/>
    <m/>
    <s v="N"/>
    <s v="Preparation (05)"/>
    <s v="In Preparation (Order) (0055)"/>
    <s v="0000137260"/>
    <n v="1"/>
    <s v="3"/>
    <m/>
    <m/>
    <m/>
    <m/>
    <n v="0"/>
    <m/>
    <m/>
    <m/>
    <m/>
    <s v="WorkPackLink"/>
    <s v="Delivered Pre S/4"/>
    <m/>
    <n v="0"/>
    <n v="0"/>
    <d v="2023-12-31T00:00:00"/>
    <n v="0"/>
    <n v="0"/>
    <m/>
    <m/>
    <n v="0"/>
    <n v="0"/>
    <m/>
    <n v="0"/>
    <m/>
    <m/>
    <m/>
    <n v="0"/>
    <n v="0"/>
    <n v="0.25"/>
    <d v="2024-04-11T00:00:00"/>
    <n v="0"/>
    <n v="0"/>
    <s v="Missing Staging Date"/>
    <m/>
    <s v="On Time"/>
    <d v="1899-12-30T00:00:00"/>
    <s v="Delivered Pre S4H"/>
    <s v="000013726045421000100038739"/>
    <e v="#N/A"/>
    <s v="0000137260000100038739"/>
    <s v=""/>
    <s v=""/>
    <n v="0"/>
  </r>
  <r>
    <x v="0"/>
    <x v="0"/>
    <m/>
    <x v="0"/>
    <x v="0"/>
    <d v="2024-01-02T00:00:00"/>
    <d v="2024-05-10T00:00:00"/>
    <m/>
    <d v="2024-05-09T00:00:00"/>
    <d v="2024-05-12T00:00:00"/>
    <s v="MECH"/>
    <m/>
    <x v="83"/>
    <s v="0040"/>
    <s v="MOC110643 LGC1 Upgrade ASV Act Stem (100038806)"/>
    <s v="VALVE,K043300,SURGE CTRL (AB50.05FCV043103)"/>
    <s v="INSTALL NEW COMPONENTS IN ACTUATOR (0040)"/>
    <s v="AB50"/>
    <m/>
    <m/>
    <m/>
    <m/>
    <m/>
    <x v="1"/>
    <n v="5"/>
    <m/>
    <m/>
    <n v="1"/>
    <n v="0"/>
    <n v="0"/>
    <s v="OK. - STAGE 2023."/>
    <n v="0"/>
    <x v="4"/>
    <m/>
    <m/>
    <m/>
    <n v="0"/>
    <n v="0"/>
    <m/>
    <m/>
    <n v="0"/>
    <m/>
    <m/>
    <m/>
    <m/>
    <m/>
    <n v="0"/>
    <n v="0"/>
    <s v="EA"/>
    <m/>
    <m/>
    <m/>
    <m/>
    <s v="N"/>
    <s v="Execution (07)"/>
    <s v="Ready for Execution (Order) (0065)"/>
    <s v="0000137307"/>
    <n v="2"/>
    <s v="3"/>
    <m/>
    <m/>
    <m/>
    <m/>
    <n v="0"/>
    <m/>
    <m/>
    <m/>
    <m/>
    <s v="WorkPackLink"/>
    <s v="Delivered Pre S/4"/>
    <m/>
    <n v="0"/>
    <n v="0"/>
    <d v="2024-07-30T00:00:00"/>
    <n v="0"/>
    <n v="0"/>
    <m/>
    <m/>
    <n v="0"/>
    <n v="0"/>
    <m/>
    <n v="0"/>
    <m/>
    <m/>
    <m/>
    <n v="0"/>
    <n v="0"/>
    <n v="0.25"/>
    <d v="2024-04-12T00:00:00"/>
    <n v="0"/>
    <n v="0"/>
    <s v="Missing Staging Date"/>
    <m/>
    <s v="On Time"/>
    <d v="1899-12-30T00:00:00"/>
    <s v="Delivered Pre S4H"/>
    <s v="000013730745422000100038806"/>
    <e v="#N/A"/>
    <s v="0000137307000100038806"/>
    <s v=""/>
    <s v=""/>
    <n v="0"/>
  </r>
  <r>
    <x v="1"/>
    <x v="0"/>
    <m/>
    <x v="0"/>
    <x v="0"/>
    <d v="2024-01-02T00:00:00"/>
    <d v="2024-04-25T00:00:00"/>
    <m/>
    <d v="2024-04-25T00:00:00"/>
    <d v="2024-04-28T00:00:00"/>
    <s v="MECH"/>
    <m/>
    <x v="84"/>
    <s v="0080"/>
    <s v="MOC110643 EGC2 Upgrade ASV Act Stem (100038807)"/>
    <s v="VALVE,FIC042503,ANTI-SURGE CTRL (AB50.05FCV042503)"/>
    <s v="INSTALL NEW COMPONENTS IN 05FCV042508 (0090)"/>
    <s v="AB50"/>
    <m/>
    <m/>
    <m/>
    <m/>
    <m/>
    <x v="1"/>
    <n v="5"/>
    <m/>
    <m/>
    <n v="1"/>
    <n v="0"/>
    <n v="0"/>
    <s v="OK. - Campaign - Delivered Pre S/4"/>
    <n v="0"/>
    <x v="4"/>
    <m/>
    <m/>
    <m/>
    <n v="0"/>
    <n v="0"/>
    <m/>
    <m/>
    <n v="0"/>
    <m/>
    <m/>
    <m/>
    <m/>
    <m/>
    <n v="0"/>
    <n v="0"/>
    <s v="EA"/>
    <m/>
    <m/>
    <m/>
    <m/>
    <s v="N"/>
    <s v="Preparation (05)"/>
    <s v="In Preparation (Order) (0055)"/>
    <s v="0000137308"/>
    <n v="5"/>
    <s v="3"/>
    <m/>
    <m/>
    <m/>
    <m/>
    <n v="0"/>
    <m/>
    <m/>
    <m/>
    <m/>
    <s v="WorkPackLink"/>
    <s v="Delivered Pre S/4"/>
    <m/>
    <n v="0"/>
    <n v="0"/>
    <d v="2024-07-30T00:00:00"/>
    <n v="0"/>
    <n v="0"/>
    <m/>
    <m/>
    <n v="0"/>
    <n v="0"/>
    <m/>
    <n v="0"/>
    <m/>
    <m/>
    <m/>
    <n v="0"/>
    <n v="0"/>
    <n v="0.125"/>
    <d v="2024-03-28T00:00:00"/>
    <n v="0"/>
    <n v="0"/>
    <s v="Missing Staging Date"/>
    <m/>
    <s v="On Time"/>
    <d v="1899-12-30T00:00:00"/>
    <s v="Delivered Pre S4H"/>
    <s v="000013730845407000100038807"/>
    <e v="#N/A"/>
    <s v="0000137308000100038807"/>
    <s v=""/>
    <s v=""/>
    <n v="0"/>
  </r>
  <r>
    <x v="2"/>
    <x v="0"/>
    <m/>
    <x v="0"/>
    <x v="0"/>
    <d v="2024-01-01T00:00:00"/>
    <d v="2024-04-01T00:00:00"/>
    <m/>
    <d v="2024-03-29T00:00:00"/>
    <d v="2024-04-03T00:00:00"/>
    <s v="PAINT"/>
    <m/>
    <x v="85"/>
    <s v="0050"/>
    <s v="CT2 - 2WBT STBD FWD Ramp Blast &amp; Replace (100038880)"/>
    <s v="STRUC,VESSEL DECKING (AB50.03DECK01)"/>
    <s v="Install FRP Panels to Frame (0050)"/>
    <s v="AB50"/>
    <m/>
    <m/>
    <m/>
    <m/>
    <m/>
    <x v="0"/>
    <n v="20"/>
    <m/>
    <m/>
    <n v="7"/>
    <n v="0"/>
    <n v="0"/>
    <s v="UserCommentLink"/>
    <n v="0"/>
    <x v="4"/>
    <m/>
    <m/>
    <m/>
    <n v="0"/>
    <n v="0"/>
    <m/>
    <m/>
    <n v="0"/>
    <m/>
    <m/>
    <m/>
    <m/>
    <m/>
    <n v="0"/>
    <n v="0"/>
    <s v="EA"/>
    <m/>
    <m/>
    <m/>
    <m/>
    <s v="N"/>
    <s v="Execution (07)"/>
    <s v="Ready for Execution (Order) (0065)"/>
    <s v="0000137381"/>
    <n v="2"/>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10"/>
    <s v="CT2 - 2WBT STBD FWD Ramp Blast &amp; Replace (100038880)"/>
    <s v="STRUC,VESSEL DECKING (AB50.03DECK01)"/>
    <s v="Apply Belzona to Ramp Edges (0060)"/>
    <s v="AB50"/>
    <m/>
    <m/>
    <m/>
    <m/>
    <m/>
    <x v="0"/>
    <n v="20"/>
    <m/>
    <m/>
    <n v="2"/>
    <n v="0"/>
    <n v="0"/>
    <s v="UserCommentLink"/>
    <n v="0"/>
    <x v="4"/>
    <m/>
    <m/>
    <m/>
    <n v="0"/>
    <n v="0"/>
    <m/>
    <m/>
    <n v="0"/>
    <m/>
    <m/>
    <m/>
    <m/>
    <m/>
    <n v="0"/>
    <n v="0"/>
    <s v="KG"/>
    <m/>
    <m/>
    <m/>
    <m/>
    <s v="N"/>
    <s v="Execution (07)"/>
    <s v="Ready for Execution (Order) (0065)"/>
    <s v="0000137381"/>
    <n v="3"/>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2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4"/>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3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5"/>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1T00:00:00"/>
    <m/>
    <d v="2024-03-29T00:00:00"/>
    <d v="2024-04-03T00:00:00"/>
    <s v="PAINT"/>
    <m/>
    <x v="85"/>
    <s v="0040"/>
    <s v="CT2 - 2WBT STBD FWD Ramp Blast &amp; Replace (100038880)"/>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1"/>
    <n v="1"/>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60"/>
    <s v="CT2 - 2WBT STBD FWD Ramp Blast &amp; Replace (100038880)"/>
    <s v="STRUC,VESSEL DECKING (AB50.03DECK01)"/>
    <s v="Apply Coatings to Ramp (0070)"/>
    <s v="AB50"/>
    <m/>
    <m/>
    <m/>
    <m/>
    <m/>
    <x v="0"/>
    <n v="20"/>
    <m/>
    <m/>
    <n v="4"/>
    <n v="0"/>
    <n v="0"/>
    <s v="UserCommentLink"/>
    <n v="0"/>
    <x v="4"/>
    <m/>
    <m/>
    <m/>
    <n v="0"/>
    <n v="0"/>
    <m/>
    <m/>
    <n v="0"/>
    <m/>
    <m/>
    <m/>
    <m/>
    <m/>
    <n v="0"/>
    <n v="0"/>
    <s v="CQ"/>
    <m/>
    <m/>
    <m/>
    <m/>
    <s v="N"/>
    <s v="Execution (07)"/>
    <s v="Ready for Execution (Order) (0065)"/>
    <s v="0000137381"/>
    <n v="6"/>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15T00:00:00"/>
    <m/>
    <d v="2024-04-11T00:00:00"/>
    <d v="2024-04-16T00:00:00"/>
    <s v="PAINT"/>
    <m/>
    <x v="86"/>
    <s v="0020"/>
    <s v="CT4 - 4WBT PORT AFT Ramp Blast &amp; Replace (100038883)"/>
    <s v="STRUC,VESSEL DECKING (AB50.03DECK01)"/>
    <s v="Apply Coatings to Ramp (0070)"/>
    <s v="AB50"/>
    <m/>
    <m/>
    <m/>
    <m/>
    <m/>
    <x v="0"/>
    <n v="20"/>
    <m/>
    <m/>
    <n v="2"/>
    <n v="0"/>
    <n v="0"/>
    <s v="ETA."/>
    <n v="0"/>
    <x v="4"/>
    <m/>
    <m/>
    <m/>
    <n v="0"/>
    <n v="0"/>
    <m/>
    <m/>
    <n v="0"/>
    <m/>
    <m/>
    <m/>
    <m/>
    <m/>
    <n v="0"/>
    <n v="0"/>
    <s v="EA"/>
    <m/>
    <m/>
    <m/>
    <m/>
    <s v="N"/>
    <s v="Execution (07)"/>
    <s v="Main Work Started (Order) (0070)"/>
    <s v="0000137384"/>
    <n v="4"/>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4T00:00:00"/>
    <m/>
    <d v="2024-04-11T00:00:00"/>
    <d v="2024-04-16T00:00:00"/>
    <s v="PAINT"/>
    <m/>
    <x v="86"/>
    <s v="0040"/>
    <s v="CT4 - 4WBT PORT AFT Ramp Blast &amp; Replace (100038883)"/>
    <s v="STRUC,VESSEL DECKING (AB50.03DECK01)"/>
    <s v="Install FRP Panels to Frame (0050)"/>
    <s v="AB50"/>
    <m/>
    <m/>
    <m/>
    <m/>
    <m/>
    <x v="0"/>
    <n v="20"/>
    <m/>
    <m/>
    <n v="1"/>
    <n v="0"/>
    <n v="0"/>
    <s v="UserCommentLink"/>
    <n v="0"/>
    <x v="4"/>
    <m/>
    <m/>
    <m/>
    <n v="0"/>
    <n v="0"/>
    <m/>
    <m/>
    <n v="0"/>
    <m/>
    <m/>
    <m/>
    <m/>
    <m/>
    <n v="0"/>
    <n v="0"/>
    <s v="EA"/>
    <m/>
    <m/>
    <m/>
    <m/>
    <s v="N"/>
    <s v="Execution (07)"/>
    <s v="Main Work Started (Order) (0070)"/>
    <s v="0000137384"/>
    <n v="1"/>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4T00:00:00"/>
    <m/>
    <d v="2024-04-11T00:00:00"/>
    <d v="2024-04-16T00:00:00"/>
    <s v="PAINT"/>
    <m/>
    <x v="86"/>
    <s v="0050"/>
    <s v="CT4 - 4WBT PORT AFT Ramp Blast &amp; Replace (100038883)"/>
    <s v="STRUC,VESSEL DECKING (AB50.03DECK01)"/>
    <s v="Install FRP Panels to Frame (0050)"/>
    <s v="AB50"/>
    <m/>
    <m/>
    <m/>
    <m/>
    <m/>
    <x v="0"/>
    <n v="20"/>
    <m/>
    <m/>
    <n v="6"/>
    <n v="0"/>
    <n v="0"/>
    <s v="UserCommentLink"/>
    <n v="0"/>
    <x v="4"/>
    <m/>
    <m/>
    <m/>
    <n v="0"/>
    <n v="0"/>
    <m/>
    <m/>
    <n v="0"/>
    <m/>
    <m/>
    <m/>
    <m/>
    <m/>
    <n v="0"/>
    <n v="0"/>
    <s v="EA"/>
    <m/>
    <m/>
    <m/>
    <m/>
    <s v="N"/>
    <s v="Execution (07)"/>
    <s v="Main Work Started (Order) (0070)"/>
    <s v="0000137384"/>
    <n v="2"/>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5T00:00:00"/>
    <m/>
    <d v="2024-04-11T00:00:00"/>
    <d v="2024-04-16T00:00:00"/>
    <s v="PAINT"/>
    <m/>
    <x v="86"/>
    <s v="0010"/>
    <s v="CT4 - 4WBT PORT AFT Ramp Blast &amp; Replace (100038883)"/>
    <s v="STRUC,VESSEL DECKING (AB50.03DECK01)"/>
    <s v="Apply Belzona to Ramp Edges (0060)"/>
    <s v="AB50"/>
    <m/>
    <m/>
    <m/>
    <m/>
    <m/>
    <x v="0"/>
    <n v="20"/>
    <m/>
    <m/>
    <n v="2"/>
    <n v="0"/>
    <n v="0"/>
    <s v="UserCommentLink"/>
    <n v="0"/>
    <x v="4"/>
    <m/>
    <m/>
    <m/>
    <n v="0"/>
    <n v="0"/>
    <m/>
    <m/>
    <n v="0"/>
    <m/>
    <m/>
    <m/>
    <m/>
    <m/>
    <n v="0"/>
    <n v="0"/>
    <s v="KG"/>
    <m/>
    <m/>
    <m/>
    <m/>
    <s v="N"/>
    <s v="Execution (07)"/>
    <s v="Main Work Started (Order) (0070)"/>
    <s v="0000137384"/>
    <n v="3"/>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30"/>
    <s v="CT4 - 4WBT PORT AFT Ramp Blast &amp; Replace (100038883)"/>
    <s v="STRUC,VESSEL DECKING (AB50.03DECK01)"/>
    <s v="Apply Coatings to Ramp (0070)"/>
    <s v="AB50"/>
    <m/>
    <m/>
    <m/>
    <m/>
    <m/>
    <x v="0"/>
    <n v="20"/>
    <m/>
    <m/>
    <n v="1"/>
    <n v="0"/>
    <n v="0"/>
    <s v="UserCommentLink"/>
    <n v="0"/>
    <x v="4"/>
    <m/>
    <m/>
    <m/>
    <n v="0"/>
    <n v="0"/>
    <m/>
    <m/>
    <n v="0"/>
    <m/>
    <m/>
    <m/>
    <m/>
    <m/>
    <n v="0"/>
    <n v="0"/>
    <s v="EA"/>
    <m/>
    <m/>
    <m/>
    <m/>
    <s v="N"/>
    <s v="Execution (07)"/>
    <s v="Main Work Started (Order) (0070)"/>
    <s v="0000137384"/>
    <n v="5"/>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60"/>
    <s v="CT4 - 4WBT PORT AFT Ramp Blast &amp; Replace (100038883)"/>
    <s v="STRUC,VESSEL DECKING (AB50.03DECK01)"/>
    <s v="Apply Coatings to Ramp (0070)"/>
    <s v="AB50"/>
    <m/>
    <m/>
    <m/>
    <m/>
    <m/>
    <x v="0"/>
    <n v="20"/>
    <m/>
    <m/>
    <n v="4"/>
    <n v="0"/>
    <n v="0"/>
    <s v="UserCommentLink"/>
    <n v="0"/>
    <x v="4"/>
    <m/>
    <m/>
    <m/>
    <n v="0"/>
    <n v="0"/>
    <m/>
    <m/>
    <n v="0"/>
    <m/>
    <m/>
    <m/>
    <m/>
    <m/>
    <n v="0"/>
    <n v="0"/>
    <s v="CQ"/>
    <m/>
    <m/>
    <m/>
    <m/>
    <s v="N"/>
    <s v="Execution (07)"/>
    <s v="Main Work Started (Order) (0070)"/>
    <s v="0000137384"/>
    <n v="6"/>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09T00:00:00"/>
    <m/>
    <d v="2024-04-06T00:00:00"/>
    <d v="2024-04-12T00:00:00"/>
    <s v="PAINT"/>
    <m/>
    <x v="87"/>
    <s v="0040"/>
    <s v="CT2 - 2COT PORT X-Over Ramp Blst&amp;Replace (100038887)"/>
    <s v="STRUC,VESSEL DECKING (AB50.03DECK01)"/>
    <s v="Install FRP Panels to Frame (0050)"/>
    <s v="AB50"/>
    <m/>
    <m/>
    <m/>
    <m/>
    <m/>
    <x v="0"/>
    <n v="20"/>
    <m/>
    <m/>
    <n v="1"/>
    <n v="0"/>
    <n v="0"/>
    <s v="UserCommentLink"/>
    <n v="0"/>
    <x v="4"/>
    <m/>
    <m/>
    <m/>
    <n v="0"/>
    <n v="0"/>
    <m/>
    <m/>
    <n v="0"/>
    <m/>
    <m/>
    <m/>
    <m/>
    <m/>
    <n v="0"/>
    <n v="0"/>
    <s v="EA"/>
    <m/>
    <m/>
    <m/>
    <m/>
    <s v="N"/>
    <s v="Execution (07)"/>
    <s v="Ready for Execution (Order) (0065)"/>
    <s v="0000137388"/>
    <n v="1"/>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09T00:00:00"/>
    <m/>
    <d v="2024-04-06T00:00:00"/>
    <d v="2024-04-12T00:00:00"/>
    <s v="PAINT"/>
    <m/>
    <x v="87"/>
    <s v="0050"/>
    <s v="CT2 - 2COT PORT X-Over Ramp Blst&amp;Replace (100038887)"/>
    <s v="STRUC,VESSEL DECKING (AB50.03DECK01)"/>
    <s v="Install FRP Panels to Frame (0050)"/>
    <s v="AB50"/>
    <m/>
    <m/>
    <m/>
    <m/>
    <m/>
    <x v="0"/>
    <n v="20"/>
    <m/>
    <m/>
    <n v="6"/>
    <n v="0"/>
    <n v="0"/>
    <s v="UserCommentLink"/>
    <n v="0"/>
    <x v="4"/>
    <m/>
    <m/>
    <m/>
    <n v="0"/>
    <n v="0"/>
    <m/>
    <m/>
    <n v="0"/>
    <m/>
    <m/>
    <m/>
    <m/>
    <m/>
    <n v="0"/>
    <n v="0"/>
    <s v="EA"/>
    <m/>
    <m/>
    <m/>
    <m/>
    <s v="N"/>
    <s v="Execution (07)"/>
    <s v="Ready for Execution (Order) (0065)"/>
    <s v="0000137388"/>
    <n v="2"/>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11T00:00:00"/>
    <m/>
    <d v="2024-04-06T00:00:00"/>
    <d v="2024-04-12T00:00:00"/>
    <s v="PAINT"/>
    <m/>
    <x v="87"/>
    <s v="0030"/>
    <s v="CT2 - 2COT PORT X-Over Ramp Blst&amp;Replace (100038887)"/>
    <s v="STRUC,VESSEL DECKING (AB50.03DECK01)"/>
    <s v="Apply Coatings to Ramp (0070)"/>
    <s v="AB50"/>
    <m/>
    <m/>
    <m/>
    <m/>
    <m/>
    <x v="0"/>
    <n v="20"/>
    <m/>
    <m/>
    <n v="1"/>
    <n v="0"/>
    <n v="0"/>
    <s v="UserCommentLink"/>
    <n v="0"/>
    <x v="4"/>
    <m/>
    <m/>
    <m/>
    <n v="0"/>
    <n v="0"/>
    <m/>
    <m/>
    <n v="0"/>
    <m/>
    <m/>
    <m/>
    <m/>
    <m/>
    <n v="0"/>
    <n v="0"/>
    <s v="EA"/>
    <m/>
    <m/>
    <m/>
    <m/>
    <s v="N"/>
    <s v="Execution (07)"/>
    <s v="Ready for Execution (Order) (0065)"/>
    <s v="0000137388"/>
    <n v="5"/>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20"/>
    <s v="CT2 - 2COT PORT X-Over Ramp Blst&amp;Replace (100038887)"/>
    <s v="STRUC,VESSEL DECKING (AB50.03DECK01)"/>
    <s v="Apply Coatings to Ramp (0070)"/>
    <s v="AB50"/>
    <m/>
    <m/>
    <m/>
    <m/>
    <m/>
    <x v="0"/>
    <n v="20"/>
    <m/>
    <m/>
    <n v="2"/>
    <n v="0"/>
    <n v="0"/>
    <s v="UserCommentLink"/>
    <n v="0"/>
    <x v="4"/>
    <m/>
    <m/>
    <m/>
    <n v="0"/>
    <n v="0"/>
    <m/>
    <m/>
    <n v="0"/>
    <m/>
    <m/>
    <m/>
    <m/>
    <m/>
    <n v="0"/>
    <n v="0"/>
    <s v="EA"/>
    <m/>
    <m/>
    <m/>
    <m/>
    <s v="N"/>
    <s v="Execution (07)"/>
    <s v="Ready for Execution (Order) (0065)"/>
    <s v="0000137388"/>
    <n v="4"/>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60"/>
    <s v="CT2 - 2COT PORT X-Over Ramp Blst&amp;Replace (100038887)"/>
    <s v="STRUC,VESSEL DECKING (AB50.03DECK01)"/>
    <s v="Apply Coatings to Ramp (0070)"/>
    <s v="AB50"/>
    <m/>
    <m/>
    <m/>
    <m/>
    <m/>
    <x v="0"/>
    <n v="20"/>
    <m/>
    <m/>
    <n v="4"/>
    <n v="0"/>
    <n v="0"/>
    <s v="0312 - ETA Vendor PO#W451768705 - Procurement Chasing."/>
    <n v="0"/>
    <x v="4"/>
    <m/>
    <m/>
    <m/>
    <n v="0"/>
    <n v="0"/>
    <m/>
    <m/>
    <n v="0"/>
    <m/>
    <m/>
    <m/>
    <m/>
    <m/>
    <n v="0"/>
    <n v="0"/>
    <s v="CQ"/>
    <m/>
    <m/>
    <m/>
    <m/>
    <s v="N"/>
    <s v="Execution (07)"/>
    <s v="Ready for Execution (Order) (0065)"/>
    <s v="0000137388"/>
    <n v="6"/>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10"/>
    <s v="CT2 - 2COT PORT X-Over Ramp Blst&amp;Replace (100038887)"/>
    <s v="STRUC,VESSEL DECKING (AB50.03DECK01)"/>
    <s v="Apply Belzona to Ramp Edges (0060)"/>
    <s v="AB50"/>
    <m/>
    <m/>
    <m/>
    <m/>
    <m/>
    <x v="0"/>
    <n v="20"/>
    <m/>
    <m/>
    <n v="2"/>
    <n v="0"/>
    <n v="0"/>
    <s v="UserCommentLink"/>
    <n v="0"/>
    <x v="4"/>
    <m/>
    <m/>
    <m/>
    <n v="0"/>
    <n v="0"/>
    <m/>
    <m/>
    <n v="0"/>
    <m/>
    <m/>
    <m/>
    <m/>
    <m/>
    <n v="0"/>
    <n v="0"/>
    <s v="KG"/>
    <m/>
    <m/>
    <m/>
    <m/>
    <s v="N"/>
    <s v="Execution (07)"/>
    <s v="Ready for Execution (Order) (0065)"/>
    <s v="0000137388"/>
    <n v="3"/>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08T00:00:00"/>
    <m/>
    <d v="2024-04-04T00:00:00"/>
    <d v="2024-04-09T00:00:00"/>
    <s v="PAINT"/>
    <m/>
    <x v="88"/>
    <s v="0030"/>
    <s v="CT2 - 2COT STBD X-Over Ramp Blst&amp;Replace (100038888)"/>
    <s v="STRUC,VESSEL DECKING (AB50.03DECK01)"/>
    <s v="Apply Coatings to Ramp (0070)"/>
    <s v="AB50"/>
    <m/>
    <m/>
    <m/>
    <m/>
    <m/>
    <x v="0"/>
    <n v="20"/>
    <m/>
    <m/>
    <n v="1"/>
    <n v="0"/>
    <n v="0"/>
    <s v="UserCommentLink"/>
    <n v="0"/>
    <x v="4"/>
    <m/>
    <m/>
    <m/>
    <n v="0"/>
    <n v="0"/>
    <m/>
    <m/>
    <n v="0"/>
    <m/>
    <m/>
    <m/>
    <m/>
    <m/>
    <n v="0"/>
    <n v="0"/>
    <s v="EA"/>
    <m/>
    <m/>
    <m/>
    <m/>
    <s v="N"/>
    <s v="Execution (07)"/>
    <s v="Ready for Execution (Order) (0065)"/>
    <s v="0000137389"/>
    <n v="5"/>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60"/>
    <s v="CT2 - 2COT STBD X-Over Ramp Blst&amp;Replace (100038888)"/>
    <s v="STRUC,VESSEL DECKING (AB50.03DECK01)"/>
    <s v="Apply Coatings to Ramp (0070)"/>
    <s v="AB50"/>
    <m/>
    <m/>
    <m/>
    <m/>
    <m/>
    <x v="0"/>
    <n v="20"/>
    <m/>
    <m/>
    <n v="4"/>
    <n v="0"/>
    <n v="0"/>
    <s v="UserCommentLink"/>
    <n v="0"/>
    <x v="4"/>
    <m/>
    <m/>
    <m/>
    <n v="0"/>
    <n v="0"/>
    <m/>
    <m/>
    <n v="0"/>
    <m/>
    <m/>
    <m/>
    <m/>
    <m/>
    <n v="0"/>
    <n v="0"/>
    <s v="CQ"/>
    <m/>
    <m/>
    <m/>
    <m/>
    <s v="N"/>
    <s v="Execution (07)"/>
    <s v="Ready for Execution (Order) (0065)"/>
    <s v="0000137389"/>
    <n v="6"/>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7T00:00:00"/>
    <m/>
    <d v="2024-04-04T00:00:00"/>
    <d v="2024-04-09T00:00:00"/>
    <s v="PAINT"/>
    <m/>
    <x v="88"/>
    <s v="0040"/>
    <s v="CT2 - 2COT STBD X-Over Ramp Blst&amp;Replace (100038888)"/>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9"/>
    <n v="1"/>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7T00:00:00"/>
    <m/>
    <d v="2024-04-04T00:00:00"/>
    <d v="2024-04-09T00:00:00"/>
    <s v="PAINT"/>
    <m/>
    <x v="88"/>
    <s v="0050"/>
    <s v="CT2 - 2COT STBD X-Over Ramp Blst&amp;Replace (100038888)"/>
    <s v="STRUC,VESSEL DECKING (AB50.03DECK01)"/>
    <s v="Install FRP Panels to Frame (0050)"/>
    <s v="AB50"/>
    <m/>
    <m/>
    <m/>
    <m/>
    <m/>
    <x v="0"/>
    <n v="20"/>
    <m/>
    <m/>
    <n v="6"/>
    <n v="0"/>
    <n v="0"/>
    <s v="UserCommentLink"/>
    <n v="0"/>
    <x v="4"/>
    <m/>
    <m/>
    <m/>
    <n v="0"/>
    <n v="0"/>
    <m/>
    <m/>
    <n v="0"/>
    <m/>
    <m/>
    <m/>
    <m/>
    <m/>
    <n v="0"/>
    <n v="0"/>
    <s v="EA"/>
    <m/>
    <m/>
    <m/>
    <m/>
    <s v="N"/>
    <s v="Execution (07)"/>
    <s v="Ready for Execution (Order) (0065)"/>
    <s v="0000137389"/>
    <n v="2"/>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8T00:00:00"/>
    <m/>
    <d v="2024-04-04T00:00:00"/>
    <d v="2024-04-09T00:00:00"/>
    <s v="PAINT"/>
    <m/>
    <x v="88"/>
    <s v="0010"/>
    <s v="CT2 - 2COT STBD X-Over Ramp Blst&amp;Replace (100038888)"/>
    <s v="STRUC,VESSEL DECKING (AB50.03DECK01)"/>
    <s v="Apply Belzona to Ramp Edges (0060)"/>
    <s v="AB50"/>
    <m/>
    <m/>
    <m/>
    <m/>
    <m/>
    <x v="0"/>
    <n v="20"/>
    <m/>
    <m/>
    <n v="2"/>
    <n v="0"/>
    <n v="0"/>
    <s v="UserCommentLink"/>
    <n v="0"/>
    <x v="4"/>
    <m/>
    <m/>
    <m/>
    <n v="0"/>
    <n v="0"/>
    <m/>
    <m/>
    <n v="0"/>
    <m/>
    <m/>
    <m/>
    <m/>
    <m/>
    <n v="0"/>
    <n v="0"/>
    <s v="KG"/>
    <m/>
    <m/>
    <m/>
    <m/>
    <s v="N"/>
    <s v="Execution (07)"/>
    <s v="Ready for Execution (Order) (0065)"/>
    <s v="0000137389"/>
    <n v="3"/>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20"/>
    <s v="CT2 - 2COT STBD X-Over Ramp Blst&amp;Replace (100038888)"/>
    <s v="STRUC,VESSEL DECKING (AB50.03DECK01)"/>
    <s v="Apply Coatings to Ramp (0070)"/>
    <s v="AB50"/>
    <m/>
    <m/>
    <m/>
    <m/>
    <m/>
    <x v="0"/>
    <n v="20"/>
    <m/>
    <m/>
    <n v="2"/>
    <n v="0"/>
    <n v="0"/>
    <s v="UserCommentLink"/>
    <n v="0"/>
    <x v="4"/>
    <m/>
    <m/>
    <m/>
    <n v="0"/>
    <n v="0"/>
    <m/>
    <m/>
    <n v="0"/>
    <m/>
    <m/>
    <m/>
    <m/>
    <m/>
    <n v="0"/>
    <n v="0"/>
    <s v="EA"/>
    <m/>
    <m/>
    <m/>
    <m/>
    <s v="N"/>
    <s v="Execution (07)"/>
    <s v="Ready for Execution (Order) (0065)"/>
    <s v="0000137389"/>
    <n v="4"/>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3-31T00:00:00"/>
    <m/>
    <d v="2024-03-29T00:00:00"/>
    <d v="2024-04-02T00:00:00"/>
    <s v="PAINT"/>
    <m/>
    <x v="89"/>
    <s v="003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5"/>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2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4"/>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10"/>
    <s v="CT4 - 4WBT PORT FWD Ramp Blast &amp; Replace (100038890)"/>
    <s v="STRUC,VESSEL DECKING (AB50.03DECK01)"/>
    <s v="Apply Belzona to Ramp Edges (0060)"/>
    <s v="AB50"/>
    <m/>
    <m/>
    <m/>
    <m/>
    <m/>
    <x v="0"/>
    <n v="20"/>
    <m/>
    <m/>
    <n v="2"/>
    <n v="0"/>
    <n v="0"/>
    <s v="UserCommentLink"/>
    <n v="0"/>
    <x v="4"/>
    <m/>
    <m/>
    <m/>
    <n v="0"/>
    <n v="0"/>
    <m/>
    <m/>
    <n v="0"/>
    <m/>
    <m/>
    <m/>
    <m/>
    <m/>
    <n v="0"/>
    <n v="0"/>
    <s v="KG"/>
    <m/>
    <m/>
    <m/>
    <m/>
    <s v="N"/>
    <s v="Execution (07)"/>
    <s v="Main Work Started (Order) (0070)"/>
    <s v="0000137391"/>
    <n v="3"/>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0T00:00:00"/>
    <m/>
    <d v="2024-03-29T00:00:00"/>
    <d v="2024-04-02T00:00:00"/>
    <s v="PAINT"/>
    <m/>
    <x v="89"/>
    <s v="0050"/>
    <s v="CT4 - 4WBT PORT FWD Ramp Blast &amp; Replace (100038890)"/>
    <s v="STRUC,VESSEL DECKING (AB50.03DECK01)"/>
    <s v="Install FRP Panels to Frame (0050)"/>
    <s v="AB50"/>
    <m/>
    <m/>
    <m/>
    <m/>
    <m/>
    <x v="0"/>
    <n v="20"/>
    <m/>
    <m/>
    <n v="3"/>
    <n v="0"/>
    <n v="0"/>
    <s v="UserCommentLink"/>
    <n v="0"/>
    <x v="4"/>
    <m/>
    <m/>
    <m/>
    <n v="0"/>
    <n v="0"/>
    <m/>
    <m/>
    <n v="0"/>
    <m/>
    <m/>
    <m/>
    <m/>
    <m/>
    <n v="0"/>
    <n v="0"/>
    <s v="EA"/>
    <m/>
    <m/>
    <m/>
    <m/>
    <s v="N"/>
    <s v="Execution (07)"/>
    <s v="Main Work Started (Order) (0070)"/>
    <s v="0000137391"/>
    <n v="2"/>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0T00:00:00"/>
    <m/>
    <d v="2024-03-29T00:00:00"/>
    <d v="2024-04-02T00:00:00"/>
    <s v="PAINT"/>
    <m/>
    <x v="89"/>
    <s v="0040"/>
    <s v="CT4 - 4WBT PORT FWD Ramp Blast &amp; Replace (100038890)"/>
    <s v="STRUC,VESSEL DECKING (AB50.03DECK01)"/>
    <s v="Install FRP Panels to Frame (0050)"/>
    <s v="AB50"/>
    <m/>
    <m/>
    <m/>
    <m/>
    <m/>
    <x v="0"/>
    <n v="20"/>
    <m/>
    <m/>
    <n v="1"/>
    <n v="0"/>
    <n v="0"/>
    <s v="UserCommentLink"/>
    <n v="0"/>
    <x v="4"/>
    <m/>
    <m/>
    <m/>
    <n v="0"/>
    <n v="0"/>
    <m/>
    <m/>
    <n v="0"/>
    <m/>
    <m/>
    <m/>
    <m/>
    <m/>
    <n v="0"/>
    <n v="0"/>
    <s v="EA"/>
    <m/>
    <m/>
    <m/>
    <m/>
    <s v="N"/>
    <s v="Execution (07)"/>
    <s v="Main Work Started (Order) (0070)"/>
    <s v="0000137391"/>
    <n v="1"/>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1T00:00:00"/>
    <m/>
    <d v="2024-03-29T00:00:00"/>
    <d v="2024-04-02T00:00:00"/>
    <s v="PAINT"/>
    <m/>
    <x v="89"/>
    <s v="0060"/>
    <s v="CT4 - 4WBT PORT FWD Ramp Blast &amp; Replace (100038890)"/>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1"/>
    <n v="6"/>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4-16T00:00:00"/>
    <m/>
    <d v="2024-04-13T00:00:00"/>
    <d v="2024-04-19T00:00:00"/>
    <s v="PAINT"/>
    <m/>
    <x v="90"/>
    <s v="0040"/>
    <s v="CT5 - 5COT PORT X-Over Ramp Blst&amp;Replace (100038891)"/>
    <s v="STRUC,VESSEL DECKING (AB50.03DECK01)"/>
    <s v="Install FRP Panels to Frame (0050)"/>
    <s v="AB50"/>
    <m/>
    <m/>
    <m/>
    <m/>
    <m/>
    <x v="0"/>
    <n v="20"/>
    <m/>
    <m/>
    <n v="1"/>
    <n v="0"/>
    <n v="0"/>
    <s v="UserCommentLink"/>
    <n v="0"/>
    <x v="4"/>
    <m/>
    <m/>
    <m/>
    <n v="0"/>
    <n v="0"/>
    <m/>
    <m/>
    <n v="0"/>
    <m/>
    <m/>
    <m/>
    <m/>
    <m/>
    <n v="0"/>
    <n v="0"/>
    <s v="EA"/>
    <m/>
    <m/>
    <m/>
    <m/>
    <s v="N"/>
    <s v="Execution (07)"/>
    <s v="Main Work Started (Order) (0070)"/>
    <s v="0000137392"/>
    <n v="1"/>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60"/>
    <s v="CT5 - 5COT PORT X-Over Ramp Blst&amp;Replace (100038891)"/>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2"/>
    <n v="6"/>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30"/>
    <s v="CT5 - 5COT PORT X-Over Ramp Blst&amp;Replace (100038891)"/>
    <s v="STRUC,VESSEL DECKING (AB50.03DECK01)"/>
    <s v="Apply Coatings to Ramp (0070)"/>
    <s v="AB50"/>
    <m/>
    <m/>
    <m/>
    <m/>
    <m/>
    <x v="0"/>
    <n v="20"/>
    <m/>
    <m/>
    <n v="1"/>
    <n v="0"/>
    <n v="0"/>
    <s v="UserCommentLink"/>
    <n v="0"/>
    <x v="4"/>
    <m/>
    <m/>
    <m/>
    <n v="0"/>
    <n v="0"/>
    <m/>
    <m/>
    <n v="0"/>
    <m/>
    <m/>
    <m/>
    <m/>
    <m/>
    <n v="0"/>
    <n v="0"/>
    <s v="EA"/>
    <m/>
    <m/>
    <m/>
    <m/>
    <s v="N"/>
    <s v="Execution (07)"/>
    <s v="Main Work Started (Order) (0070)"/>
    <s v="0000137392"/>
    <n v="5"/>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20"/>
    <s v="CT5 - 5COT PORT X-Over Ramp Blst&amp;Replace (100038891)"/>
    <s v="STRUC,VESSEL DECKING (AB50.03DECK01)"/>
    <s v="Apply Coatings to Ramp (0070)"/>
    <s v="AB50"/>
    <m/>
    <m/>
    <m/>
    <m/>
    <m/>
    <x v="0"/>
    <n v="20"/>
    <m/>
    <m/>
    <n v="2"/>
    <n v="0"/>
    <n v="0"/>
    <s v="UserCommentLink"/>
    <n v="0"/>
    <x v="4"/>
    <m/>
    <m/>
    <m/>
    <n v="0"/>
    <n v="0"/>
    <m/>
    <m/>
    <n v="0"/>
    <m/>
    <m/>
    <m/>
    <m/>
    <m/>
    <n v="0"/>
    <n v="0"/>
    <s v="EA"/>
    <m/>
    <m/>
    <m/>
    <m/>
    <s v="N"/>
    <s v="Execution (07)"/>
    <s v="Main Work Started (Order) (0070)"/>
    <s v="0000137392"/>
    <n v="4"/>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6T00:00:00"/>
    <m/>
    <d v="2024-04-13T00:00:00"/>
    <d v="2024-04-19T00:00:00"/>
    <s v="PAINT"/>
    <m/>
    <x v="90"/>
    <s v="0050"/>
    <s v="CT5 - 5COT PORT X-Over Ramp Blst&amp;Replace (100038891)"/>
    <s v="STRUC,VESSEL DECKING (AB50.03DECK01)"/>
    <s v="Install FRP Panels to Frame (0050)"/>
    <s v="AB50"/>
    <m/>
    <m/>
    <m/>
    <m/>
    <m/>
    <x v="0"/>
    <n v="20"/>
    <m/>
    <m/>
    <n v="6"/>
    <n v="0"/>
    <n v="0"/>
    <s v="UserCommentLink"/>
    <n v="0"/>
    <x v="4"/>
    <m/>
    <m/>
    <m/>
    <n v="0"/>
    <n v="0"/>
    <m/>
    <m/>
    <n v="0"/>
    <m/>
    <m/>
    <m/>
    <m/>
    <m/>
    <n v="0"/>
    <n v="0"/>
    <s v="EA"/>
    <m/>
    <m/>
    <m/>
    <m/>
    <s v="N"/>
    <s v="Execution (07)"/>
    <s v="Main Work Started (Order) (0070)"/>
    <s v="0000137392"/>
    <n v="2"/>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10"/>
    <s v="CT5 - 5COT PORT X-Over Ramp Blst&amp;Replace (100038891)"/>
    <s v="STRUC,VESSEL DECKING (AB50.03DECK01)"/>
    <s v="Apply Belzona to Ramp Edges (0060)"/>
    <s v="AB50"/>
    <m/>
    <m/>
    <m/>
    <m/>
    <m/>
    <x v="0"/>
    <n v="20"/>
    <m/>
    <m/>
    <n v="2"/>
    <n v="0"/>
    <n v="0"/>
    <s v="UserCommentLink"/>
    <n v="0"/>
    <x v="4"/>
    <m/>
    <m/>
    <m/>
    <n v="0"/>
    <n v="0"/>
    <m/>
    <m/>
    <n v="0"/>
    <m/>
    <m/>
    <m/>
    <m/>
    <m/>
    <n v="0"/>
    <n v="0"/>
    <s v="KG"/>
    <m/>
    <m/>
    <m/>
    <m/>
    <s v="N"/>
    <s v="Execution (07)"/>
    <s v="Main Work Started (Order) (0070)"/>
    <s v="0000137392"/>
    <n v="3"/>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1"/>
    <x v="0"/>
    <m/>
    <x v="0"/>
    <x v="0"/>
    <d v="2024-01-02T00:00:00"/>
    <d v="2024-04-26T00:00:00"/>
    <m/>
    <d v="2024-04-25T00:00:00"/>
    <d v="2024-05-01T00:00:00"/>
    <s v="REFURB"/>
    <m/>
    <x v="91"/>
    <s v="0050"/>
    <s v="RTM - Refurbish Gas Detector Brackets (100038989)"/>
    <s v="DET,FZ0445,GAS IR LOS RECEIVER (AB50.0445GRX871002)"/>
    <s v="Hand Prep &amp; Paint (0010)"/>
    <s v="AB50"/>
    <m/>
    <m/>
    <m/>
    <m/>
    <m/>
    <x v="0"/>
    <n v="20"/>
    <m/>
    <m/>
    <n v="60"/>
    <n v="0"/>
    <n v="0"/>
    <s v="OK. - Campaign - Delivered Pre S/4"/>
    <n v="0"/>
    <x v="4"/>
    <m/>
    <m/>
    <m/>
    <n v="0"/>
    <n v="0"/>
    <m/>
    <m/>
    <n v="0"/>
    <m/>
    <m/>
    <m/>
    <m/>
    <m/>
    <n v="0"/>
    <n v="0"/>
    <s v="EA"/>
    <m/>
    <m/>
    <m/>
    <m/>
    <s v="N"/>
    <s v="Preparation (05)"/>
    <s v="In Preparation (Order) (0055)"/>
    <s v="0000137493"/>
    <n v="4"/>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60"/>
    <s v="RTM - Refurbish Gas Detector Brackets (100038989)"/>
    <s v="DET,FZ0445,GAS IR LOS RECEIVER (AB50.0445GRX871002)"/>
    <s v="Hand Prep &amp; Paint (0010)"/>
    <s v="AB50"/>
    <m/>
    <m/>
    <m/>
    <m/>
    <m/>
    <x v="0"/>
    <n v="20"/>
    <m/>
    <m/>
    <n v="10"/>
    <n v="0"/>
    <n v="0"/>
    <s v="OK. - Campaign - Delivered Pre S/4"/>
    <n v="0"/>
    <x v="4"/>
    <m/>
    <m/>
    <m/>
    <n v="0"/>
    <n v="0"/>
    <m/>
    <m/>
    <n v="0"/>
    <m/>
    <m/>
    <m/>
    <m/>
    <m/>
    <n v="0"/>
    <n v="0"/>
    <s v="EA"/>
    <m/>
    <m/>
    <m/>
    <m/>
    <s v="N"/>
    <s v="Preparation (05)"/>
    <s v="In Preparation (Order) (0055)"/>
    <s v="0000137493"/>
    <n v="5"/>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70"/>
    <s v="RTM - Refurbish Gas Detector Brackets (100038989)"/>
    <s v="DET,FZ0445,GAS IR LOS RECEIVER (AB50.0445GRX871002)"/>
    <s v="Hand Prep &amp; Paint (0010)"/>
    <s v="AB50"/>
    <m/>
    <m/>
    <m/>
    <m/>
    <m/>
    <x v="0"/>
    <n v="20"/>
    <m/>
    <m/>
    <n v="1"/>
    <n v="0"/>
    <n v="0"/>
    <s v="OK. - Campaign - Delivered Pre S/4"/>
    <n v="0"/>
    <x v="4"/>
    <m/>
    <m/>
    <m/>
    <n v="0"/>
    <n v="0"/>
    <m/>
    <m/>
    <n v="0"/>
    <m/>
    <m/>
    <m/>
    <m/>
    <m/>
    <n v="0"/>
    <n v="0"/>
    <s v="SHT"/>
    <m/>
    <m/>
    <m/>
    <m/>
    <s v="N"/>
    <s v="Preparation (05)"/>
    <s v="In Preparation (Order) (0055)"/>
    <s v="0000137493"/>
    <n v="6"/>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80"/>
    <s v="RTM - Refurbish Gas Detector Brackets (100038989)"/>
    <s v="DET,FZ0445,GAS IR LOS RECEIVER (AB50.0445GRX871002)"/>
    <s v="Hand Prep &amp; Paint (0010)"/>
    <s v="AB50"/>
    <m/>
    <m/>
    <m/>
    <m/>
    <m/>
    <x v="0"/>
    <n v="20"/>
    <m/>
    <m/>
    <n v="16"/>
    <n v="0"/>
    <n v="0"/>
    <s v="OK. - Campaign - Delivered Pre S/4"/>
    <n v="0"/>
    <x v="4"/>
    <m/>
    <m/>
    <m/>
    <n v="0"/>
    <n v="0"/>
    <m/>
    <m/>
    <n v="0"/>
    <m/>
    <m/>
    <m/>
    <m/>
    <m/>
    <n v="0"/>
    <n v="0"/>
    <s v="EA"/>
    <m/>
    <m/>
    <m/>
    <m/>
    <s v="N"/>
    <s v="Preparation (05)"/>
    <s v="In Preparation (Order) (0055)"/>
    <s v="0000137493"/>
    <n v="7"/>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2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1"/>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4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3"/>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30"/>
    <s v="RTM - Refurbish Gas Detector Brackets (100038989)"/>
    <s v="DET,FZ0445,GAS IR LOS RECEIVER (AB50.0445GRX871002)"/>
    <s v="Hand Prep &amp; Paint (0010)"/>
    <s v="AB50"/>
    <m/>
    <m/>
    <m/>
    <m/>
    <m/>
    <x v="0"/>
    <n v="20"/>
    <m/>
    <m/>
    <n v="30"/>
    <n v="0"/>
    <n v="0"/>
    <s v="OK. - Campaign - Delivered Pre S/4"/>
    <n v="0"/>
    <x v="4"/>
    <m/>
    <m/>
    <m/>
    <n v="0"/>
    <n v="0"/>
    <m/>
    <m/>
    <n v="0"/>
    <m/>
    <m/>
    <m/>
    <m/>
    <m/>
    <n v="0"/>
    <n v="0"/>
    <s v="EA"/>
    <m/>
    <m/>
    <m/>
    <m/>
    <s v="N"/>
    <s v="Preparation (05)"/>
    <s v="In Preparation (Order) (0055)"/>
    <s v="0000137493"/>
    <n v="2"/>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3"/>
    <x v="0"/>
    <m/>
    <x v="0"/>
    <x v="0"/>
    <d v="2024-01-01T00:00:00"/>
    <d v="2024-04-19T00:00:00"/>
    <m/>
    <d v="2024-04-18T00:00:00"/>
    <d v="2024-04-21T00:00:00"/>
    <s v="MECH"/>
    <m/>
    <x v="92"/>
    <s v="0030"/>
    <s v="Paint Prod/W Pump-B Base (100039000)"/>
    <s v="MOTOR,P450001B,PROD WTR PUMP DRIVER (AB50.05PM450001B)"/>
    <s v="Install Motor/Coulping And Re-align (0070)"/>
    <s v="AB50"/>
    <m/>
    <m/>
    <m/>
    <m/>
    <m/>
    <x v="0"/>
    <n v="20"/>
    <m/>
    <m/>
    <n v="20"/>
    <n v="0"/>
    <n v="0"/>
    <s v="OK. - Campaign - Delivered Pre S/4"/>
    <n v="0"/>
    <x v="4"/>
    <m/>
    <m/>
    <m/>
    <n v="0"/>
    <n v="0"/>
    <m/>
    <m/>
    <n v="0"/>
    <m/>
    <m/>
    <m/>
    <m/>
    <m/>
    <n v="0"/>
    <n v="0"/>
    <s v="EA"/>
    <m/>
    <m/>
    <m/>
    <m/>
    <s v="N"/>
    <s v="Preparation (05)"/>
    <s v="In Preparation (Order) (0055)"/>
    <s v="0000137452"/>
    <n v="3"/>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2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2"/>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4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4"/>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20T00:00:00"/>
    <m/>
    <d v="2024-04-18T00:00:00"/>
    <d v="2024-04-21T00:00:00"/>
    <s v="MECH"/>
    <m/>
    <x v="92"/>
    <s v="0060"/>
    <s v="Paint Prod/W Pump-B Base (100039000)"/>
    <s v="MOTOR,P450001B,PROD WTR PUMP DRIVER (AB50.05PM450001B)"/>
    <s v="Denzo Tape Jacking Bolts (0100)"/>
    <s v="AB50"/>
    <m/>
    <m/>
    <m/>
    <m/>
    <m/>
    <x v="0"/>
    <n v="20"/>
    <m/>
    <m/>
    <n v="1"/>
    <n v="0"/>
    <n v="0"/>
    <s v="OK. - Campaign - Delivered Pre S/4"/>
    <n v="0"/>
    <x v="4"/>
    <m/>
    <m/>
    <m/>
    <n v="0"/>
    <n v="0"/>
    <m/>
    <m/>
    <n v="0"/>
    <m/>
    <m/>
    <m/>
    <m/>
    <m/>
    <n v="0"/>
    <n v="0"/>
    <s v="ROL"/>
    <m/>
    <m/>
    <m/>
    <m/>
    <s v="N"/>
    <s v="Preparation (05)"/>
    <s v="In Preparation (Order) (0055)"/>
    <s v="0000137452"/>
    <n v="7"/>
    <s v="3"/>
    <m/>
    <m/>
    <m/>
    <m/>
    <n v="0"/>
    <m/>
    <m/>
    <m/>
    <m/>
    <s v="WorkPackLink"/>
    <m/>
    <m/>
    <n v="0"/>
    <n v="0"/>
    <d v="2023-12-31T00:00:00"/>
    <n v="0"/>
    <n v="0"/>
    <m/>
    <m/>
    <n v="0"/>
    <n v="0"/>
    <m/>
    <n v="0"/>
    <m/>
    <m/>
    <m/>
    <n v="0"/>
    <n v="0"/>
    <n v="0.125"/>
    <d v="2024-03-23T00:00:00"/>
    <n v="0"/>
    <n v="0"/>
    <s v="Missing Staging Date"/>
    <m/>
    <s v="On Time"/>
    <d v="1899-12-30T00:00:00"/>
    <s v="Delivered Pre S4H"/>
    <s v="000013745245402000100039000"/>
    <e v="#N/A"/>
    <s v="0000137452000100039000"/>
    <s v=""/>
    <s v=""/>
    <n v="0"/>
  </r>
  <r>
    <x v="3"/>
    <x v="0"/>
    <m/>
    <x v="0"/>
    <x v="0"/>
    <d v="2024-01-01T00:00:00"/>
    <d v="2024-04-19T00:00:00"/>
    <m/>
    <d v="2024-04-18T00:00:00"/>
    <d v="2024-04-21T00:00:00"/>
    <s v="MECH"/>
    <m/>
    <x v="92"/>
    <s v="001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1"/>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70"/>
    <s v="Paint Prod/W Pump-B Base (100039000)"/>
    <s v="MOTOR,P450001B,PROD WTR PUMP DRIVER (AB50.05PM450001B)"/>
    <s v="Install Motor/Coulping And Re-align (0070)"/>
    <s v="AB50"/>
    <m/>
    <m/>
    <m/>
    <m/>
    <m/>
    <x v="0"/>
    <n v="20"/>
    <m/>
    <m/>
    <n v="8"/>
    <n v="0"/>
    <n v="0"/>
    <s v="OK. - Campaign - Delivered Pre S/4"/>
    <n v="0"/>
    <x v="4"/>
    <m/>
    <m/>
    <m/>
    <n v="0"/>
    <n v="0"/>
    <m/>
    <m/>
    <n v="0"/>
    <m/>
    <m/>
    <m/>
    <m/>
    <m/>
    <n v="0"/>
    <n v="0"/>
    <s v="EA"/>
    <m/>
    <m/>
    <m/>
    <m/>
    <s v="N"/>
    <s v="Preparation (05)"/>
    <s v="In Preparation (Order) (0055)"/>
    <s v="0000137452"/>
    <n v="6"/>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50"/>
    <s v="Paint Prod/W Pump-B Base (100039000)"/>
    <s v="MOTOR,P450001B,PROD WTR PUMP DRIVER (AB50.05PM450001B)"/>
    <s v="Install Motor/Coulping And Re-align (0070)"/>
    <s v="AB50"/>
    <m/>
    <m/>
    <m/>
    <m/>
    <m/>
    <x v="0"/>
    <n v="20"/>
    <m/>
    <m/>
    <n v="12"/>
    <n v="0"/>
    <n v="0"/>
    <s v="OK. - Campaign - Delivered Pre S/4"/>
    <n v="0"/>
    <x v="4"/>
    <m/>
    <m/>
    <m/>
    <n v="0"/>
    <n v="0"/>
    <m/>
    <m/>
    <n v="0"/>
    <m/>
    <m/>
    <m/>
    <m/>
    <m/>
    <n v="0"/>
    <n v="0"/>
    <s v="EA"/>
    <m/>
    <m/>
    <m/>
    <m/>
    <s v="N"/>
    <s v="Preparation (05)"/>
    <s v="In Preparation (Order) (0055)"/>
    <s v="0000137452"/>
    <n v="5"/>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2"/>
    <x v="0"/>
    <m/>
    <x v="0"/>
    <x v="0"/>
    <d v="2024-01-01T00:00:00"/>
    <d v="2024-04-01T00:00:00"/>
    <m/>
    <d v="2024-03-31T00:00:00"/>
    <d v="2024-04-02T00:00:00"/>
    <s v="PAINT"/>
    <m/>
    <x v="176"/>
    <s v="0010"/>
    <s v="CT6 - 6COT PORT AFT Ramp Blast &amp; Paint (100039195)"/>
    <s v="STRUC,VESSEL DECKING (AB50.03DECK01)"/>
    <s v="Apply Coatings to Ramp / Frame (0030)"/>
    <s v="AB50"/>
    <m/>
    <m/>
    <m/>
    <m/>
    <m/>
    <x v="0"/>
    <n v="20"/>
    <m/>
    <m/>
    <n v="2"/>
    <n v="0"/>
    <n v="0"/>
    <s v="UserCommentLink"/>
    <n v="0"/>
    <x v="4"/>
    <m/>
    <m/>
    <m/>
    <n v="0"/>
    <n v="0"/>
    <m/>
    <m/>
    <n v="0"/>
    <m/>
    <m/>
    <m/>
    <m/>
    <m/>
    <n v="0"/>
    <n v="0"/>
    <s v="EA"/>
    <m/>
    <m/>
    <m/>
    <m/>
    <s v="N"/>
    <s v="Execution (07)"/>
    <s v="Ready for Execution (Order) (0065)"/>
    <s v="0000137719"/>
    <n v="1"/>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2"/>
    <x v="0"/>
    <m/>
    <x v="0"/>
    <x v="0"/>
    <d v="2024-01-01T00:00:00"/>
    <d v="2024-04-01T00:00:00"/>
    <m/>
    <d v="2024-03-31T00:00:00"/>
    <d v="2024-04-02T00:00:00"/>
    <s v="PAINT"/>
    <m/>
    <x v="176"/>
    <s v="0020"/>
    <s v="CT6 - 6COT PORT AFT Ramp Blast &amp; Paint (100039195)"/>
    <s v="STRUC,VESSEL DECKING (AB50.03DECK01)"/>
    <s v="Apply Coatings to Ramp / Frame (0030)"/>
    <s v="AB50"/>
    <m/>
    <m/>
    <m/>
    <m/>
    <m/>
    <x v="0"/>
    <n v="20"/>
    <m/>
    <m/>
    <n v="1"/>
    <n v="0"/>
    <n v="0"/>
    <s v="UserCommentLink"/>
    <n v="0"/>
    <x v="4"/>
    <m/>
    <m/>
    <m/>
    <n v="0"/>
    <n v="0"/>
    <m/>
    <m/>
    <n v="0"/>
    <m/>
    <m/>
    <m/>
    <m/>
    <m/>
    <n v="0"/>
    <n v="0"/>
    <s v="EA"/>
    <m/>
    <m/>
    <m/>
    <m/>
    <s v="N"/>
    <s v="Execution (07)"/>
    <s v="Ready for Execution (Order) (0065)"/>
    <s v="0000137719"/>
    <n v="2"/>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0"/>
    <x v="0"/>
    <m/>
    <x v="0"/>
    <x v="0"/>
    <d v="2024-01-02T00:00:00"/>
    <d v="2024-05-09T00:00:00"/>
    <m/>
    <d v="2024-05-09T00:00:00"/>
    <d v="2024-05-15T00:00:00"/>
    <s v="MECH"/>
    <m/>
    <x v="95"/>
    <s v="0070"/>
    <s v="Replace GT1 external exhaust bellows (100039544)"/>
    <s v="PKG EQ,MAIN GEN 1 (AB50.05A400001)"/>
    <s v="ISOLATE GT1 PACKAGE (0010)"/>
    <s v="AB50"/>
    <m/>
    <m/>
    <m/>
    <m/>
    <m/>
    <x v="0"/>
    <n v="20"/>
    <m/>
    <m/>
    <n v="3"/>
    <n v="0"/>
    <n v="0"/>
    <s v="OK. - Delivered Pre S/4"/>
    <n v="0"/>
    <x v="4"/>
    <m/>
    <m/>
    <m/>
    <n v="0"/>
    <n v="0"/>
    <m/>
    <m/>
    <n v="0"/>
    <m/>
    <m/>
    <m/>
    <m/>
    <m/>
    <n v="0"/>
    <n v="0"/>
    <s v="PAC"/>
    <m/>
    <m/>
    <m/>
    <m/>
    <s v="N"/>
    <s v="Preparation (05)"/>
    <s v="In Preparation (Order) (0055)"/>
    <s v="0000138045"/>
    <n v="4"/>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0"/>
    <x v="0"/>
    <m/>
    <x v="0"/>
    <x v="0"/>
    <d v="2024-01-02T00:00:00"/>
    <d v="2024-05-09T00:00:00"/>
    <m/>
    <d v="2024-05-09T00:00:00"/>
    <d v="2024-05-15T00:00:00"/>
    <s v="MECH"/>
    <m/>
    <x v="95"/>
    <s v="0060"/>
    <s v="Replace GT1 external exhaust bellows (100039544)"/>
    <s v="PKG EQ,MAIN GEN 1 (AB50.05A400001)"/>
    <s v="ISOLATE GT1 PACKAGE (0010)"/>
    <s v="AB50"/>
    <m/>
    <m/>
    <m/>
    <m/>
    <m/>
    <x v="0"/>
    <n v="20"/>
    <m/>
    <m/>
    <n v="130"/>
    <n v="0"/>
    <n v="0"/>
    <s v="OK. - Delivered Pre S/4"/>
    <n v="0"/>
    <x v="4"/>
    <m/>
    <m/>
    <m/>
    <n v="0"/>
    <n v="0"/>
    <m/>
    <m/>
    <n v="0"/>
    <m/>
    <m/>
    <m/>
    <m/>
    <m/>
    <n v="0"/>
    <n v="0"/>
    <s v="EA"/>
    <m/>
    <m/>
    <m/>
    <m/>
    <s v="N"/>
    <s v="Preparation (05)"/>
    <s v="In Preparation (Order) (0055)"/>
    <s v="0000138045"/>
    <n v="3"/>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3"/>
    <x v="0"/>
    <m/>
    <x v="0"/>
    <x v="0"/>
    <d v="2024-01-01T00:00:00"/>
    <d v="2024-04-18T00:00:00"/>
    <m/>
    <d v="2024-04-18T00:00:00"/>
    <d v="2024-04-22T00:00:00"/>
    <s v="INLEC"/>
    <m/>
    <x v="177"/>
    <s v="0010"/>
    <s v="&quot;Earth Boss refurb, Riser, RTM, RA, Swiv (100039819)"/>
    <s v="PKG EQ,EARTHING VESSEL (AB50.03EARTH01)"/>
    <s v="Earth Boss refurb, Riser, RTM, RA, Swive (0010)"/>
    <s v="AB50"/>
    <m/>
    <m/>
    <m/>
    <m/>
    <m/>
    <x v="0"/>
    <n v="20"/>
    <m/>
    <m/>
    <n v="4"/>
    <n v="0"/>
    <n v="0"/>
    <s v="OK. - Campaign - Delivered Pre S/4"/>
    <n v="0"/>
    <x v="4"/>
    <m/>
    <m/>
    <m/>
    <n v="0"/>
    <n v="0"/>
    <m/>
    <m/>
    <n v="0"/>
    <m/>
    <m/>
    <m/>
    <m/>
    <m/>
    <n v="0"/>
    <n v="0"/>
    <s v="CAN"/>
    <m/>
    <m/>
    <m/>
    <m/>
    <s v="N"/>
    <s v="Preparation (05)"/>
    <s v="In Preparation (Order) (0055)"/>
    <s v="0000138300"/>
    <n v="1"/>
    <s v="3"/>
    <m/>
    <m/>
    <m/>
    <m/>
    <n v="0"/>
    <m/>
    <m/>
    <m/>
    <m/>
    <s v="WorkPackLink"/>
    <m/>
    <m/>
    <n v="0"/>
    <n v="0"/>
    <d v="2023-12-31T00:00:00"/>
    <n v="0"/>
    <n v="0"/>
    <m/>
    <m/>
    <n v="0"/>
    <n v="0"/>
    <m/>
    <n v="0"/>
    <m/>
    <m/>
    <m/>
    <n v="0"/>
    <n v="0"/>
    <n v="1"/>
    <d v="2024-03-21T00:00:00"/>
    <n v="0"/>
    <n v="0"/>
    <s v="Missing Staging Date"/>
    <m/>
    <s v="On Time"/>
    <d v="1899-12-30T00:00:00"/>
    <s v="Delivered Pre S4H"/>
    <s v="000013830045400000100039819"/>
    <e v="#N/A"/>
    <s v="0000138300000100039819"/>
    <s v=""/>
    <s v=""/>
    <n v="0"/>
  </r>
  <r>
    <x v="3"/>
    <x v="0"/>
    <m/>
    <x v="0"/>
    <x v="0"/>
    <d v="2024-01-01T00:00:00"/>
    <d v="2024-05-01T00:00:00"/>
    <m/>
    <d v="2024-05-01T00:00:00"/>
    <d v="2024-05-02T00:00:00"/>
    <s v="MECH"/>
    <m/>
    <x v="178"/>
    <s v="0070"/>
    <s v="Replace 5x Cargo HPU Accum Cylinders (100039933)"/>
    <s v="ACC,A090001,BACK-UP PRESS (AB50.03V090001)"/>
    <s v="REPLACE - AU05.03V090001 (0010)"/>
    <s v="AB50"/>
    <m/>
    <m/>
    <m/>
    <m/>
    <m/>
    <x v="0"/>
    <n v="20"/>
    <m/>
    <m/>
    <n v="1"/>
    <n v="0"/>
    <n v="0"/>
    <s v="OK. - Campaign - Delivered Pre S/4"/>
    <n v="0"/>
    <x v="4"/>
    <m/>
    <m/>
    <m/>
    <n v="0"/>
    <n v="0"/>
    <m/>
    <m/>
    <n v="0"/>
    <m/>
    <m/>
    <m/>
    <m/>
    <m/>
    <n v="0"/>
    <n v="0"/>
    <s v="EA"/>
    <m/>
    <m/>
    <m/>
    <m/>
    <s v="N"/>
    <s v="Scheduling (06)"/>
    <s v="Ready to Schedule (Order) (0060)"/>
    <s v="0000138434"/>
    <n v="1"/>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30"/>
    <s v="Replace 5x Cargo HPU Accum Cylinders (100039933)"/>
    <s v="ACC,A090001,BACK-UP PRESS (AB50.03V090001)"/>
    <s v="REPLACE - AU05.03V090002 (0020)"/>
    <s v="AB50"/>
    <m/>
    <m/>
    <m/>
    <m/>
    <m/>
    <x v="0"/>
    <n v="20"/>
    <m/>
    <m/>
    <n v="1"/>
    <n v="0"/>
    <n v="0"/>
    <s v="OK. - Campaign - Delivered Pre S/4"/>
    <n v="0"/>
    <x v="4"/>
    <m/>
    <m/>
    <m/>
    <n v="0"/>
    <n v="0"/>
    <m/>
    <m/>
    <n v="0"/>
    <m/>
    <m/>
    <m/>
    <m/>
    <m/>
    <n v="0"/>
    <n v="0"/>
    <s v="EA"/>
    <m/>
    <m/>
    <m/>
    <m/>
    <s v="N"/>
    <s v="Scheduling (06)"/>
    <s v="Ready to Schedule (Order) (0060)"/>
    <s v="0000138434"/>
    <n v="2"/>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60"/>
    <s v="Replace 5x Cargo HPU Accum Cylinders (100039933)"/>
    <s v="ACC,A090001,BACK-UP PRESS (AB50.03V090001)"/>
    <s v="REPLACE - AU05.03V090005 (0050)"/>
    <s v="AB50"/>
    <m/>
    <m/>
    <m/>
    <m/>
    <m/>
    <x v="0"/>
    <n v="20"/>
    <m/>
    <m/>
    <n v="1"/>
    <n v="0"/>
    <n v="0"/>
    <s v="OK. - Campaign - Delivered Pre S/4"/>
    <n v="0"/>
    <x v="4"/>
    <m/>
    <m/>
    <m/>
    <n v="0"/>
    <n v="0"/>
    <m/>
    <m/>
    <n v="0"/>
    <m/>
    <m/>
    <m/>
    <m/>
    <m/>
    <n v="0"/>
    <n v="0"/>
    <s v="EA"/>
    <m/>
    <m/>
    <m/>
    <m/>
    <s v="N"/>
    <s v="Scheduling (06)"/>
    <s v="Ready to Schedule (Order) (0060)"/>
    <s v="0000138434"/>
    <n v="5"/>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40"/>
    <s v="Replace 5x Cargo HPU Accum Cylinders (100039933)"/>
    <s v="ACC,A090001,BACK-UP PRESS (AB50.03V090001)"/>
    <s v="REPLACE - AU05.03V090003 (0030)"/>
    <s v="AB50"/>
    <m/>
    <m/>
    <m/>
    <m/>
    <m/>
    <x v="0"/>
    <n v="20"/>
    <m/>
    <m/>
    <n v="1"/>
    <n v="0"/>
    <n v="0"/>
    <s v="OK. - Campaign - Delivered Pre S/4"/>
    <n v="0"/>
    <x v="4"/>
    <m/>
    <m/>
    <m/>
    <n v="0"/>
    <n v="0"/>
    <m/>
    <m/>
    <n v="0"/>
    <m/>
    <m/>
    <m/>
    <m/>
    <m/>
    <n v="0"/>
    <n v="0"/>
    <s v="EA"/>
    <m/>
    <m/>
    <m/>
    <m/>
    <s v="N"/>
    <s v="Scheduling (06)"/>
    <s v="Ready to Schedule (Order) (0060)"/>
    <s v="0000138434"/>
    <n v="3"/>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50"/>
    <s v="Replace 5x Cargo HPU Accum Cylinders (100039933)"/>
    <s v="ACC,A090001,BACK-UP PRESS (AB50.03V090001)"/>
    <s v="REPLACE - AU05.03V090004 (0040)"/>
    <s v="AB50"/>
    <m/>
    <m/>
    <m/>
    <m/>
    <m/>
    <x v="0"/>
    <n v="20"/>
    <m/>
    <m/>
    <n v="1"/>
    <n v="0"/>
    <n v="0"/>
    <s v="OK. - Campaign - Delivered Pre S/4"/>
    <n v="0"/>
    <x v="4"/>
    <m/>
    <m/>
    <m/>
    <n v="0"/>
    <n v="0"/>
    <m/>
    <m/>
    <n v="0"/>
    <m/>
    <m/>
    <m/>
    <m/>
    <m/>
    <n v="0"/>
    <n v="0"/>
    <s v="EA"/>
    <m/>
    <m/>
    <m/>
    <m/>
    <s v="N"/>
    <s v="Scheduling (06)"/>
    <s v="Ready to Schedule (Order) (0060)"/>
    <s v="0000138434"/>
    <n v="4"/>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1"/>
    <x v="0"/>
    <m/>
    <x v="0"/>
    <x v="0"/>
    <d v="2024-01-02T00:00:00"/>
    <d v="2024-04-03T00:00:00"/>
    <m/>
    <d v="2024-03-30T00:00:00"/>
    <d v="2024-04-08T00:00:00"/>
    <s v="REFURB"/>
    <m/>
    <x v="100"/>
    <s v="0060"/>
    <s v="RA - HSE10 Install Bracket &amp; Cable Tray (100040991)"/>
    <s v="TURRET,ELECTRICAL SWIVEL (AB50.04V098103)"/>
    <s v="Install bracket &amp; cable tray (0030)"/>
    <s v="AB50"/>
    <m/>
    <m/>
    <m/>
    <m/>
    <m/>
    <x v="0"/>
    <n v="20"/>
    <m/>
    <m/>
    <n v="8"/>
    <n v="0"/>
    <n v="0"/>
    <s v="OK. - Campaign - Delivered Pre S/4"/>
    <n v="0"/>
    <x v="4"/>
    <m/>
    <m/>
    <m/>
    <n v="0"/>
    <n v="0"/>
    <m/>
    <m/>
    <n v="0"/>
    <m/>
    <m/>
    <m/>
    <m/>
    <m/>
    <n v="0"/>
    <n v="0"/>
    <s v="EA"/>
    <m/>
    <m/>
    <m/>
    <m/>
    <s v="N"/>
    <s v="Preparation (05)"/>
    <s v="In Preparation (Order) (0055)"/>
    <s v="0000139525"/>
    <n v="2"/>
    <s v="3"/>
    <m/>
    <m/>
    <m/>
    <m/>
    <n v="0"/>
    <m/>
    <m/>
    <m/>
    <m/>
    <s v="WorkPackLink"/>
    <s v="Delivered Pre S/4"/>
    <m/>
    <n v="0"/>
    <n v="0"/>
    <d v="2023-06-30T00:00:00"/>
    <n v="0"/>
    <n v="0"/>
    <m/>
    <m/>
    <n v="0"/>
    <n v="0"/>
    <m/>
    <n v="0"/>
    <m/>
    <m/>
    <m/>
    <n v="0"/>
    <n v="0"/>
    <n v="0.33333333333333331"/>
    <d v="2024-03-06T00:00:00"/>
    <n v="0"/>
    <n v="0"/>
    <s v="Missing Staging Date"/>
    <m/>
    <s v="On Time"/>
    <d v="1899-12-30T00:00:00"/>
    <s v="Delivered Pre S4H"/>
    <s v="000013952545385000100040991"/>
    <e v="#N/A"/>
    <s v="0000139525000100040991"/>
    <s v=""/>
    <s v=""/>
    <n v="0"/>
  </r>
  <r>
    <x v="1"/>
    <x v="0"/>
    <m/>
    <x v="0"/>
    <x v="0"/>
    <d v="2024-01-02T00:00:00"/>
    <d v="2024-04-27T00:00:00"/>
    <m/>
    <d v="2024-04-27T00:00:00"/>
    <d v="2024-04-28T00:00:00"/>
    <s v="MECH"/>
    <m/>
    <x v="101"/>
    <s v="0030"/>
    <s v="D - Replace EGC2 PDT Isol Valves (100043119)"/>
    <s v="VALVE,PDT460520,MAN ISOL (AB50.05MV460127)"/>
    <s v="Replace EGC2 PDT Isol Valves (0020)"/>
    <s v="AB50"/>
    <m/>
    <m/>
    <m/>
    <m/>
    <m/>
    <x v="0"/>
    <n v="20"/>
    <m/>
    <m/>
    <n v="16"/>
    <n v="0"/>
    <n v="0"/>
    <s v="OK. - Campaign - Delivered Pre S/4"/>
    <n v="0"/>
    <x v="4"/>
    <m/>
    <m/>
    <m/>
    <n v="0"/>
    <n v="0"/>
    <m/>
    <m/>
    <n v="0"/>
    <m/>
    <m/>
    <m/>
    <m/>
    <m/>
    <n v="0"/>
    <n v="0"/>
    <s v="EA"/>
    <m/>
    <m/>
    <m/>
    <m/>
    <s v="N"/>
    <s v="Preparation (05)"/>
    <s v="In Preparation (Order) (0055)"/>
    <s v="0000141703"/>
    <n v="1"/>
    <s v="3"/>
    <m/>
    <m/>
    <m/>
    <m/>
    <n v="0"/>
    <m/>
    <m/>
    <m/>
    <m/>
    <s v="WorkPackLink"/>
    <s v="Delivered Pre S/4"/>
    <m/>
    <n v="0"/>
    <n v="0"/>
    <d v="2022-10-30T00:00:00"/>
    <n v="0"/>
    <n v="0"/>
    <m/>
    <m/>
    <n v="0"/>
    <n v="0"/>
    <m/>
    <n v="0"/>
    <m/>
    <m/>
    <m/>
    <n v="0"/>
    <n v="0"/>
    <n v="0.25"/>
    <d v="2024-03-30T00:00:00"/>
    <n v="0"/>
    <n v="0"/>
    <s v="Missing Staging Date"/>
    <m/>
    <s v="On Time"/>
    <d v="1899-12-30T00:00:00"/>
    <s v="Delivered Pre S4H"/>
    <s v="000014170345409000100043119"/>
    <e v="#N/A"/>
    <s v="0000141703000100043119"/>
    <s v=""/>
    <s v=""/>
    <n v="0"/>
  </r>
  <r>
    <x v="1"/>
    <x v="0"/>
    <m/>
    <x v="0"/>
    <x v="0"/>
    <d v="2024-01-02T00:00:00"/>
    <d v="2024-04-27T00:00:00"/>
    <m/>
    <d v="2024-04-27T00:00:00"/>
    <d v="2024-04-29T00:00:00"/>
    <s v="MECH"/>
    <m/>
    <x v="102"/>
    <s v="011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8"/>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60"/>
    <s v="FP8 Replace 5x EGC2 Monoflanges (100044230)"/>
    <s v="VALVE,FT042508,MAN ISOL (AB50.05MV042445)"/>
    <s v="Replace Monoflange EGC 2 x 5 (0010)"/>
    <s v="AB50"/>
    <m/>
    <m/>
    <m/>
    <m/>
    <m/>
    <x v="2"/>
    <n v="30"/>
    <m/>
    <m/>
    <n v="4"/>
    <n v="0"/>
    <n v="0"/>
    <s v="OK. - Campaign - Delivered Pre S/4"/>
    <n v="0"/>
    <x v="4"/>
    <m/>
    <m/>
    <m/>
    <n v="0"/>
    <n v="0"/>
    <m/>
    <m/>
    <n v="0"/>
    <m/>
    <m/>
    <m/>
    <m/>
    <m/>
    <n v="0"/>
    <n v="0"/>
    <s v="EA"/>
    <m/>
    <m/>
    <m/>
    <m/>
    <s v="N"/>
    <s v="Preparation (05)"/>
    <s v="In Preparation (Order) (0055)"/>
    <s v="0000142782"/>
    <n v="3"/>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00"/>
    <s v="FP8 Replace 5x EGC2 Monoflanges (100044230)"/>
    <s v="VALVE,FT042508,MAN ISOL (AB50.05MV042445)"/>
    <s v="Replace Monoflange EGC 2 x 5 (0010)"/>
    <s v="AB50"/>
    <m/>
    <m/>
    <m/>
    <m/>
    <m/>
    <x v="2"/>
    <n v="30"/>
    <m/>
    <m/>
    <n v="3"/>
    <n v="0"/>
    <n v="0"/>
    <s v="OK. - Campaign - Delivered Pre S/4"/>
    <n v="0"/>
    <x v="4"/>
    <m/>
    <m/>
    <m/>
    <n v="0"/>
    <n v="0"/>
    <m/>
    <m/>
    <n v="0"/>
    <m/>
    <m/>
    <m/>
    <m/>
    <m/>
    <n v="0"/>
    <n v="0"/>
    <s v="EA"/>
    <m/>
    <m/>
    <m/>
    <m/>
    <s v="N"/>
    <s v="Preparation (05)"/>
    <s v="In Preparation (Order) (0055)"/>
    <s v="0000142782"/>
    <n v="7"/>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8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5"/>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2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2"/>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30"/>
    <s v="FP8 Replace 5x EGC2 Monoflanges (100044230)"/>
    <s v="VALVE,FT042508,MAN ISOL (AB50.05MV042445)"/>
    <s v="Replace Monoflange EGC 2 x 5 (0010)"/>
    <s v="AB50"/>
    <m/>
    <m/>
    <m/>
    <m/>
    <m/>
    <x v="2"/>
    <n v="30"/>
    <m/>
    <m/>
    <n v="2"/>
    <n v="0"/>
    <n v="0"/>
    <s v="OK. - Campaign - Delivered Pre S/4"/>
    <n v="0"/>
    <x v="4"/>
    <m/>
    <m/>
    <m/>
    <n v="0"/>
    <n v="0"/>
    <m/>
    <m/>
    <n v="0"/>
    <m/>
    <m/>
    <m/>
    <m/>
    <m/>
    <n v="0"/>
    <n v="0"/>
    <s v="EA"/>
    <m/>
    <m/>
    <m/>
    <m/>
    <s v="N"/>
    <s v="Preparation (05)"/>
    <s v="In Preparation (Order) (0055)"/>
    <s v="0000142782"/>
    <n v="9"/>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5T00:00:00"/>
    <m/>
    <d v="2024-04-25T00:00:00"/>
    <d v="2024-04-25T00:00:00"/>
    <s v="MECH"/>
    <m/>
    <x v="103"/>
    <s v="002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2"/>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1"/>
    <x v="0"/>
    <m/>
    <x v="0"/>
    <x v="0"/>
    <d v="2024-01-02T00:00:00"/>
    <d v="2024-04-25T00:00:00"/>
    <m/>
    <d v="2024-04-25T00:00:00"/>
    <d v="2024-04-25T00:00:00"/>
    <s v="MECH"/>
    <m/>
    <x v="103"/>
    <s v="001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1"/>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3"/>
    <x v="0"/>
    <m/>
    <x v="0"/>
    <x v="0"/>
    <d v="2024-01-02T00:00:00"/>
    <d v="2024-04-18T00:00:00"/>
    <m/>
    <d v="2024-04-18T00:00:00"/>
    <d v="2024-04-18T00:00:00"/>
    <s v="FAEN"/>
    <m/>
    <x v="179"/>
    <s v="0010"/>
    <s v="Decommission BS&amp;W System MOC-80559 (100046363)"/>
    <s v="ANLZ,HP SEPARATOR FAST LOOP (AB50.05AT020171)"/>
    <s v="Geoff D, Raise MOC to decommissio (0010)"/>
    <s v="AB50"/>
    <m/>
    <m/>
    <m/>
    <m/>
    <m/>
    <x v="3"/>
    <n v="99"/>
    <m/>
    <m/>
    <n v="12"/>
    <n v="0"/>
    <n v="0"/>
    <s v="OK. - Campaign - Delivered Pre S/4"/>
    <n v="0"/>
    <x v="4"/>
    <m/>
    <m/>
    <m/>
    <n v="0"/>
    <n v="0"/>
    <m/>
    <m/>
    <n v="0"/>
    <m/>
    <m/>
    <m/>
    <m/>
    <m/>
    <n v="0"/>
    <n v="0"/>
    <s v="KIT"/>
    <m/>
    <m/>
    <m/>
    <m/>
    <s v="N"/>
    <s v="Execution (07)"/>
    <s v="Ready for Execution (Order) (0065)"/>
    <s v="0000144847"/>
    <n v="1"/>
    <s v="3"/>
    <m/>
    <m/>
    <m/>
    <m/>
    <n v="0"/>
    <m/>
    <m/>
    <m/>
    <m/>
    <s v="WorkPackLink"/>
    <s v="Delivered Pre S/4"/>
    <m/>
    <n v="0"/>
    <n v="0"/>
    <d v="2020-04-12T00:00:00"/>
    <n v="0"/>
    <n v="0"/>
    <m/>
    <m/>
    <n v="0"/>
    <n v="0"/>
    <m/>
    <n v="0"/>
    <m/>
    <m/>
    <m/>
    <n v="0"/>
    <n v="0"/>
    <n v="1"/>
    <d v="2024-03-21T00:00:00"/>
    <n v="0"/>
    <n v="0"/>
    <s v="Missing Staging Date"/>
    <m/>
    <s v="On Time"/>
    <d v="1899-12-30T00:00:00"/>
    <s v="Delivered Pre S4H"/>
    <s v="000014484745400000100046363"/>
    <e v="#N/A"/>
    <s v="0000144847000100046363"/>
    <s v=""/>
    <s v=""/>
    <n v="0"/>
  </r>
  <r>
    <x v="0"/>
    <x v="0"/>
    <m/>
    <x v="0"/>
    <x v="0"/>
    <d v="2024-01-02T00:00:00"/>
    <d v="2024-05-09T00:00:00"/>
    <m/>
    <d v="2024-05-09T00:00:00"/>
    <d v="2024-05-11T00:00:00"/>
    <s v="MECH"/>
    <m/>
    <x v="112"/>
    <s v="0040"/>
    <s v="6M SOLAR MARS 100 MECH &amp; ELEC SERV/INSP (200061999)"/>
    <s v="TURB,GT400001 TURBINE (AB50.05GT400001)"/>
    <s v="SERVICE &amp; INSPECT SOLAR TURBINE (0040)"/>
    <s v="AB50"/>
    <m/>
    <m/>
    <m/>
    <m/>
    <m/>
    <x v="1"/>
    <n v="10"/>
    <m/>
    <m/>
    <n v="1"/>
    <n v="0"/>
    <n v="0"/>
    <s v="OK. - Delivered Pre S/4"/>
    <n v="0"/>
    <x v="4"/>
    <m/>
    <m/>
    <m/>
    <n v="0"/>
    <n v="0"/>
    <m/>
    <m/>
    <n v="0"/>
    <m/>
    <m/>
    <m/>
    <m/>
    <m/>
    <n v="0"/>
    <n v="0"/>
    <s v="EA"/>
    <m/>
    <m/>
    <m/>
    <m/>
    <s v="N"/>
    <s v="Preparation (05)"/>
    <s v="In Preparation (Order) (0055)"/>
    <s v="0000096341"/>
    <n v="4"/>
    <s v="3"/>
    <m/>
    <m/>
    <m/>
    <m/>
    <n v="0"/>
    <m/>
    <m/>
    <m/>
    <m/>
    <s v="WorkPackLink"/>
    <s v="Delivered Pre S/4"/>
    <m/>
    <n v="0"/>
    <n v="0"/>
    <d v="2024-08-10T00:00:00"/>
    <n v="0"/>
    <n v="0"/>
    <m/>
    <m/>
    <n v="0"/>
    <n v="0"/>
    <m/>
    <n v="0"/>
    <m/>
    <m/>
    <m/>
    <n v="0"/>
    <n v="0"/>
    <n v="0.1111111111111111"/>
    <d v="2024-04-11T00:00:00"/>
    <n v="0"/>
    <n v="0"/>
    <s v="Missing Staging Date"/>
    <m/>
    <s v="On Time"/>
    <d v="1899-12-30T00:00:00"/>
    <s v="Delivered Pre S4H"/>
    <s v="000009634145421000200061999"/>
    <e v="#N/A"/>
    <s v="0000096341000200061999"/>
    <s v=""/>
    <s v=""/>
    <n v="0"/>
  </r>
  <r>
    <x v="0"/>
    <x v="0"/>
    <m/>
    <x v="0"/>
    <x v="0"/>
    <d v="2024-01-02T00:00:00"/>
    <d v="2024-05-10T00:00:00"/>
    <m/>
    <d v="2024-05-09T00:00:00"/>
    <d v="2024-05-10T00:00:00"/>
    <s v="MECH"/>
    <m/>
    <x v="0"/>
    <s v="0010"/>
    <s v="CALIBRATE RV ROTABLE (200063469)"/>
    <s v="PSV,PCV750030A,PCV FAIL (AB50.03PSV750061)"/>
    <s v="RETURN PSV TO WAREHOUSE (0100)"/>
    <s v="AB50"/>
    <m/>
    <m/>
    <m/>
    <m/>
    <m/>
    <x v="0"/>
    <n v="20"/>
    <s v="10447827"/>
    <s v="VALVE,REL,BROADY 3511N-CN-021,566-614KPA"/>
    <n v="-1"/>
    <n v="0"/>
    <n v="0"/>
    <s v="ISSUE - RETURNS"/>
    <n v="0"/>
    <x v="4"/>
    <m/>
    <m/>
    <m/>
    <n v="0"/>
    <n v="0"/>
    <m/>
    <m/>
    <n v="0"/>
    <m/>
    <m/>
    <m/>
    <m/>
    <m/>
    <n v="0"/>
    <n v="0"/>
    <s v="EA"/>
    <m/>
    <s v="DAMAGED"/>
    <m/>
    <m/>
    <s v="N"/>
    <s v="Preparation (05)"/>
    <s v="In Preparation (Order) (0055)"/>
    <s v="0000097778"/>
    <n v="3"/>
    <s v="3"/>
    <s v="30"/>
    <m/>
    <m/>
    <m/>
    <n v="0"/>
    <m/>
    <m/>
    <m/>
    <m/>
    <s v="WorkPackLink"/>
    <m/>
    <m/>
    <n v="0"/>
    <n v="0"/>
    <d v="2024-07-04T00:00:00"/>
    <n v="0"/>
    <n v="0"/>
    <m/>
    <m/>
    <n v="0"/>
    <n v="0"/>
    <m/>
    <n v="0"/>
    <m/>
    <m/>
    <m/>
    <n v="0"/>
    <n v="0"/>
    <n v="0.33333333333333331"/>
    <d v="2024-04-12T00:00:00"/>
    <n v="0"/>
    <n v="0"/>
    <s v="Missing Staging Date"/>
    <m/>
    <s v="On Time"/>
    <d v="1899-12-30T00:00:00"/>
    <s v="SOH"/>
    <s v="00000977784542210447827000200063469"/>
    <e v="#N/A"/>
    <s v="000009777810447827000200063469"/>
    <s v=""/>
    <s v=""/>
    <n v="0"/>
  </r>
  <r>
    <x v="2"/>
    <x v="0"/>
    <m/>
    <x v="0"/>
    <x v="0"/>
    <d v="2024-01-02T00:00:00"/>
    <d v="2024-04-06T00:00:00"/>
    <m/>
    <d v="2024-04-06T00:00:00"/>
    <d v="2024-04-06T00:00:00"/>
    <s v="MECH"/>
    <m/>
    <x v="180"/>
    <s v="0020"/>
    <s v="5Y PORTABLE FIRE EXT REPLACEMENT (200075652)"/>
    <s v="EXT FIRE,FOAM APPL,9L,ENG ROOM FLAT AFT (AB50.03EXAF010)"/>
    <s v="REPLACE FIRE EXTINGUISHER (0010)"/>
    <s v="AB50"/>
    <m/>
    <m/>
    <m/>
    <m/>
    <m/>
    <x v="1"/>
    <n v="5"/>
    <m/>
    <m/>
    <n v="6"/>
    <n v="0"/>
    <n v="0"/>
    <s v="OK. - CAMPAIGN PICK PDC."/>
    <n v="0"/>
    <x v="4"/>
    <m/>
    <m/>
    <m/>
    <n v="0"/>
    <n v="0"/>
    <m/>
    <m/>
    <n v="0"/>
    <m/>
    <m/>
    <m/>
    <m/>
    <m/>
    <n v="0"/>
    <n v="0"/>
    <s v="EA"/>
    <m/>
    <m/>
    <m/>
    <m/>
    <s v="N"/>
    <s v="Execution (07)"/>
    <s v="Ready for Execution (Order) (0065)"/>
    <s v="0000110008"/>
    <n v="2"/>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06T00:00:00"/>
    <m/>
    <d v="2024-04-06T00:00:00"/>
    <d v="2024-04-06T00:00:00"/>
    <s v="MECH"/>
    <m/>
    <x v="180"/>
    <s v="0010"/>
    <s v="5Y PORTABLE FIRE EXT REPLACEMENT (200075652)"/>
    <s v="EXT FIRE,FOAM APPL,9L,ENG ROOM FLAT AFT (AB50.03EXAF010)"/>
    <s v="REPLACE FIRE EXTINGUISHER (0010)"/>
    <s v="AB50"/>
    <m/>
    <m/>
    <m/>
    <m/>
    <m/>
    <x v="1"/>
    <n v="5"/>
    <m/>
    <m/>
    <n v="4"/>
    <n v="0"/>
    <n v="0"/>
    <s v="OK. - CAMPAIGN PICK PDC."/>
    <n v="0"/>
    <x v="4"/>
    <m/>
    <m/>
    <m/>
    <n v="0"/>
    <n v="0"/>
    <m/>
    <m/>
    <n v="0"/>
    <m/>
    <m/>
    <m/>
    <m/>
    <m/>
    <n v="0"/>
    <n v="0"/>
    <s v="EA"/>
    <m/>
    <m/>
    <m/>
    <m/>
    <s v="N"/>
    <s v="Execution (07)"/>
    <s v="Ready for Execution (Order) (0065)"/>
    <s v="0000110008"/>
    <n v="1"/>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10T00:00:00"/>
    <m/>
    <d v="2024-04-10T00:00:00"/>
    <d v="2024-04-11T00:00:00"/>
    <s v="MECH"/>
    <m/>
    <x v="181"/>
    <s v="0020"/>
    <s v="5Y PORTABLE FIRE EXT REPLACEMENT (200075967)"/>
    <s v="EXT FIRE,FOAM APPL,9L,EQUIP DECK1 REFUGE (AB50.04EXAF015)"/>
    <s v="REPLACE FIRE EXTINGUISHER (0010)"/>
    <s v="AB50"/>
    <m/>
    <m/>
    <m/>
    <m/>
    <m/>
    <x v="1"/>
    <n v="5"/>
    <m/>
    <m/>
    <n v="3"/>
    <n v="0"/>
    <n v="0"/>
    <s v="OK. - CAMPAIGN PICK PDC."/>
    <n v="0"/>
    <x v="4"/>
    <m/>
    <m/>
    <m/>
    <n v="0"/>
    <n v="0"/>
    <m/>
    <m/>
    <n v="0"/>
    <m/>
    <m/>
    <m/>
    <m/>
    <m/>
    <n v="0"/>
    <n v="0"/>
    <s v="EA"/>
    <m/>
    <m/>
    <m/>
    <m/>
    <s v="N"/>
    <s v="Execution (07)"/>
    <s v="Ready for Execution (Order) (0065)"/>
    <s v="0000110303"/>
    <n v="2"/>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0T00:00:00"/>
    <m/>
    <d v="2024-04-10T00:00:00"/>
    <d v="2024-04-11T00:00:00"/>
    <s v="MECH"/>
    <m/>
    <x v="181"/>
    <s v="0010"/>
    <s v="5Y PORTABLE FIRE EXT REPLACEMENT (200075967)"/>
    <s v="EXT FIRE,FOAM APPL,9L,EQUIP DECK1 REFUGE (AB50.04EXAF015)"/>
    <s v="REPLACE FIRE EXTINGUISHER (0010)"/>
    <s v="AB50"/>
    <m/>
    <m/>
    <m/>
    <m/>
    <m/>
    <x v="1"/>
    <n v="5"/>
    <m/>
    <m/>
    <n v="2"/>
    <n v="0"/>
    <n v="0"/>
    <s v="OK. - CAMPAIGN PICK PDC."/>
    <n v="0"/>
    <x v="4"/>
    <m/>
    <m/>
    <m/>
    <n v="0"/>
    <n v="0"/>
    <m/>
    <m/>
    <n v="0"/>
    <m/>
    <m/>
    <m/>
    <m/>
    <m/>
    <n v="0"/>
    <n v="0"/>
    <s v="EA"/>
    <m/>
    <m/>
    <m/>
    <m/>
    <s v="N"/>
    <s v="Execution (07)"/>
    <s v="Ready for Execution (Order) (0065)"/>
    <s v="0000110303"/>
    <n v="1"/>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1T00:00:00"/>
    <m/>
    <d v="2024-04-11T00:00:00"/>
    <d v="2024-04-11T00:00:00"/>
    <s v="MECH"/>
    <m/>
    <x v="182"/>
    <s v="003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3"/>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1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1"/>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2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2"/>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3"/>
    <s v="001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1"/>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2"/>
    <x v="0"/>
    <m/>
    <x v="0"/>
    <x v="0"/>
    <d v="2024-01-02T00:00:00"/>
    <d v="2024-04-11T00:00:00"/>
    <m/>
    <d v="2024-04-11T00:00:00"/>
    <d v="2024-04-11T00:00:00"/>
    <s v="MECH"/>
    <m/>
    <x v="183"/>
    <s v="002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2"/>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0"/>
    <x v="0"/>
    <m/>
    <x v="0"/>
    <x v="0"/>
    <d v="2024-01-02T00:00:00"/>
    <d v="2024-05-09T00:00:00"/>
    <m/>
    <d v="2024-05-09T00:00:00"/>
    <d v="2024-05-15T00:00:00"/>
    <s v="MECH"/>
    <m/>
    <x v="120"/>
    <s v="0050"/>
    <s v="1Y LUBE OIL PURIFIER OVERHAUL A (200078320)"/>
    <s v="PKG EQ,LO PURIFIER A (AB50.03A755790)"/>
    <s v="ISOLATIONS OF LUBE OIL PURIFIER (0020)"/>
    <s v="AB50"/>
    <m/>
    <m/>
    <m/>
    <m/>
    <m/>
    <x v="1"/>
    <n v="5"/>
    <m/>
    <m/>
    <n v="2"/>
    <n v="0"/>
    <n v="0"/>
    <s v="OK. - Delivered Pre S/4"/>
    <n v="0"/>
    <x v="4"/>
    <m/>
    <m/>
    <m/>
    <n v="0"/>
    <n v="0"/>
    <m/>
    <m/>
    <n v="0"/>
    <m/>
    <m/>
    <m/>
    <m/>
    <m/>
    <n v="0"/>
    <n v="0"/>
    <s v="EA"/>
    <m/>
    <m/>
    <m/>
    <m/>
    <s v="N"/>
    <s v="Preparation (05)"/>
    <s v="In Preparation (Order) (0055)"/>
    <s v="0000112609"/>
    <n v="3"/>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0"/>
    <x v="0"/>
    <m/>
    <x v="0"/>
    <x v="0"/>
    <d v="2024-01-02T00:00:00"/>
    <d v="2024-05-09T00:00:00"/>
    <m/>
    <d v="2024-05-09T00:00:00"/>
    <d v="2024-05-15T00:00:00"/>
    <s v="MECH"/>
    <m/>
    <x v="120"/>
    <s v="0010"/>
    <s v="1Y LUBE OIL PURIFIER OVERHAUL A (200078320)"/>
    <s v="PKG EQ,LO PURIFIER A (AB50.03A755790)"/>
    <s v="ISOLATIONS OF LUBE OIL PURIFIER (0020)"/>
    <s v="AB50"/>
    <m/>
    <m/>
    <m/>
    <m/>
    <m/>
    <x v="1"/>
    <n v="5"/>
    <m/>
    <m/>
    <n v="1"/>
    <n v="0"/>
    <n v="0"/>
    <s v="OK. - Delivered Pre S/4"/>
    <n v="0"/>
    <x v="4"/>
    <m/>
    <m/>
    <m/>
    <n v="0"/>
    <n v="0"/>
    <m/>
    <m/>
    <n v="0"/>
    <m/>
    <m/>
    <m/>
    <m/>
    <m/>
    <n v="0"/>
    <n v="0"/>
    <s v="EA"/>
    <m/>
    <m/>
    <m/>
    <m/>
    <s v="N"/>
    <s v="Preparation (05)"/>
    <s v="In Preparation (Order) (0055)"/>
    <s v="0000112609"/>
    <n v="1"/>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2"/>
    <x v="0"/>
    <m/>
    <x v="0"/>
    <x v="0"/>
    <d v="2024-01-01T00:00:00"/>
    <d v="2024-03-06T00:00:00"/>
    <m/>
    <d v="2024-03-04T00:00:00"/>
    <d v="2024-04-13T00:00:00"/>
    <s v="MAMA"/>
    <m/>
    <x v="184"/>
    <s v="0010"/>
    <s v="5Y P21 INTERNAL CLASS INSPECTION A (200079030)"/>
    <s v="TANK,WTR BALLAST NO 6 PORT (AB50.WBT6PS)"/>
    <s v="REPLACE HATCHES (0060)"/>
    <s v="AB50"/>
    <m/>
    <m/>
    <m/>
    <m/>
    <m/>
    <x v="1"/>
    <n v="5"/>
    <m/>
    <m/>
    <n v="1"/>
    <n v="0"/>
    <n v="0"/>
    <s v="ISSUE."/>
    <n v="0"/>
    <x v="4"/>
    <m/>
    <m/>
    <m/>
    <n v="0"/>
    <n v="0"/>
    <m/>
    <m/>
    <n v="0"/>
    <m/>
    <m/>
    <m/>
    <m/>
    <m/>
    <n v="0"/>
    <n v="0"/>
    <s v="EA"/>
    <m/>
    <m/>
    <m/>
    <m/>
    <s v="N"/>
    <s v="Execution (07)"/>
    <s v="Main Work Started (Order) (0070)"/>
    <s v="0000113312"/>
    <n v="1"/>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2"/>
    <x v="0"/>
    <m/>
    <x v="0"/>
    <x v="0"/>
    <d v="2024-01-01T00:00:00"/>
    <d v="2024-03-06T00:00:00"/>
    <m/>
    <d v="2024-03-04T00:00:00"/>
    <d v="2024-04-13T00:00:00"/>
    <s v="MAMA"/>
    <m/>
    <x v="184"/>
    <s v="0020"/>
    <s v="5Y P21 INTERNAL CLASS INSPECTION A (200079030)"/>
    <s v="TANK,WTR BALLAST NO 6 PORT (AB50.WBT6PS)"/>
    <s v="REPLACE HATCHES (0060)"/>
    <s v="AB50"/>
    <m/>
    <m/>
    <m/>
    <m/>
    <m/>
    <x v="1"/>
    <n v="5"/>
    <m/>
    <m/>
    <n v="2"/>
    <n v="0"/>
    <n v="0"/>
    <s v="ISSUE."/>
    <n v="0"/>
    <x v="4"/>
    <m/>
    <m/>
    <m/>
    <n v="0"/>
    <n v="0"/>
    <m/>
    <m/>
    <n v="0"/>
    <m/>
    <m/>
    <m/>
    <m/>
    <m/>
    <n v="0"/>
    <n v="0"/>
    <s v="EA"/>
    <m/>
    <m/>
    <m/>
    <m/>
    <s v="N"/>
    <s v="Execution (07)"/>
    <s v="Main Work Started (Order) (0070)"/>
    <s v="0000113312"/>
    <n v="2"/>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1"/>
    <x v="0"/>
    <m/>
    <x v="0"/>
    <x v="0"/>
    <d v="2024-01-02T00:00:00"/>
    <d v="2024-04-24T00:00:00"/>
    <m/>
    <d v="2024-04-22T00:00:00"/>
    <d v="2024-04-25T00:00:00"/>
    <s v="INSP"/>
    <m/>
    <x v="126"/>
    <s v="0060"/>
    <s v="5Y  INT INSP/CLASS SURVEY 03E753050 (200082341)"/>
    <s v="VE,ATMOSPHERIC CONDENSER (AB50.03E753050)"/>
    <s v="RE-INSTATE SPOOL/HEAD POST INSPECTION (0060)"/>
    <s v="AB50"/>
    <m/>
    <m/>
    <m/>
    <m/>
    <m/>
    <x v="1"/>
    <n v="5"/>
    <m/>
    <m/>
    <n v="8"/>
    <n v="0"/>
    <n v="0"/>
    <s v="OK. - Campaign - Delivered Pre S/4"/>
    <n v="0"/>
    <x v="4"/>
    <m/>
    <m/>
    <m/>
    <n v="0"/>
    <n v="0"/>
    <m/>
    <m/>
    <n v="0"/>
    <m/>
    <m/>
    <m/>
    <m/>
    <m/>
    <n v="0"/>
    <n v="0"/>
    <s v="EA"/>
    <m/>
    <m/>
    <m/>
    <m/>
    <s v="N"/>
    <s v="Preparation (05)"/>
    <s v="In Preparation (Order) (0055)"/>
    <s v="0000118169"/>
    <n v="6"/>
    <s v="3"/>
    <m/>
    <m/>
    <m/>
    <m/>
    <n v="0"/>
    <m/>
    <m/>
    <m/>
    <m/>
    <s v="WorkPackLink"/>
    <s v="Delivered Pre S/4"/>
    <m/>
    <n v="0"/>
    <n v="0"/>
    <d v="2024-05-20T00:00:00"/>
    <n v="0"/>
    <n v="0"/>
    <m/>
    <m/>
    <n v="0"/>
    <n v="0"/>
    <m/>
    <n v="0"/>
    <m/>
    <m/>
    <m/>
    <n v="0"/>
    <n v="0"/>
    <n v="0.14285714285714285"/>
    <d v="2024-03-27T00:00:00"/>
    <n v="0"/>
    <n v="0"/>
    <s v="Missing Staging Date"/>
    <m/>
    <s v="On Time"/>
    <d v="1899-12-30T00:00:00"/>
    <s v="Delivered Pre S4H"/>
    <s v="000011816945406000200082341"/>
    <e v="#N/A"/>
    <s v="0000118169000200082341"/>
    <s v=""/>
    <s v=""/>
    <n v="0"/>
  </r>
  <r>
    <x v="1"/>
    <x v="0"/>
    <m/>
    <x v="0"/>
    <x v="0"/>
    <d v="2024-01-02T00:00:00"/>
    <d v="2024-05-02T00:00:00"/>
    <m/>
    <d v="2024-05-01T00:00:00"/>
    <d v="2024-05-03T00:00:00"/>
    <s v="MECH"/>
    <m/>
    <x v="128"/>
    <s v="0050"/>
    <s v="1Y INSP &amp; MAINT OF GAS COMPRESSSOR 2 (200082368)"/>
    <s v="COMPR,A042210,GAS COMPRESSOR (AB50.05K042210)"/>
    <s v="CHANGE OUT SEAL GAS FILTER (0030)"/>
    <s v="AB50"/>
    <m/>
    <m/>
    <m/>
    <m/>
    <m/>
    <x v="1"/>
    <n v="10"/>
    <m/>
    <m/>
    <n v="2"/>
    <n v="0"/>
    <n v="0"/>
    <s v="OK. - Campaign - Delivered Pre S/4"/>
    <n v="0"/>
    <x v="4"/>
    <m/>
    <m/>
    <m/>
    <n v="0"/>
    <n v="0"/>
    <m/>
    <m/>
    <n v="0"/>
    <m/>
    <m/>
    <m/>
    <m/>
    <m/>
    <n v="0"/>
    <n v="0"/>
    <s v="EA"/>
    <m/>
    <m/>
    <m/>
    <m/>
    <s v="N"/>
    <s v="Preparation (05)"/>
    <s v="In Preparation (Order) (0055)"/>
    <s v="0000118281"/>
    <n v="3"/>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20"/>
    <s v="1Y INSP &amp; MAINT OF GAS COMPRESSSOR 2 (200082368)"/>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18281"/>
    <n v="1"/>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40"/>
    <s v="1Y INSP &amp; MAINT OF GAS COMPRESSSOR 2 (200082368)"/>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18281"/>
    <n v="2"/>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2"/>
    <x v="0"/>
    <m/>
    <x v="0"/>
    <x v="0"/>
    <d v="2024-01-02T00:00:00"/>
    <d v="2024-03-28T00:00:00"/>
    <m/>
    <d v="2024-03-28T00:00:00"/>
    <d v="2024-03-28T00:00:00"/>
    <s v="INLEC"/>
    <m/>
    <x v="185"/>
    <s v="0010"/>
    <s v="6M F19 WC FIR SUP SYS INS&amp;TST(CLASS) (200083034)"/>
    <s v="PANEL,WET CHEMICAL RELEASE (AB50.03CP606001)"/>
    <s v="INSP WET CHEM FIRE SUPRESN SYS (0010)"/>
    <s v="AB50"/>
    <m/>
    <m/>
    <m/>
    <m/>
    <m/>
    <x v="1"/>
    <n v="5"/>
    <m/>
    <m/>
    <n v="1"/>
    <n v="0"/>
    <n v="0"/>
    <s v="ISSUE. - Possibly cannot find in location - 71070063_x0009_SW1R39L02A"/>
    <n v="0"/>
    <x v="4"/>
    <m/>
    <m/>
    <m/>
    <n v="0"/>
    <n v="0"/>
    <m/>
    <m/>
    <n v="0"/>
    <m/>
    <m/>
    <m/>
    <m/>
    <m/>
    <n v="0"/>
    <n v="0"/>
    <s v="EA"/>
    <m/>
    <m/>
    <m/>
    <m/>
    <s v="N"/>
    <s v="Execution (07)"/>
    <s v="Ready for Execution (Order) (0065)"/>
    <s v="0000119896"/>
    <n v="1"/>
    <s v="3"/>
    <m/>
    <m/>
    <m/>
    <m/>
    <n v="0"/>
    <m/>
    <m/>
    <m/>
    <m/>
    <s v="WorkPackLink"/>
    <s v="Delivered Pre S/4"/>
    <m/>
    <n v="0"/>
    <n v="0"/>
    <d v="2024-05-04T00:00:00"/>
    <n v="0"/>
    <n v="0"/>
    <m/>
    <m/>
    <n v="0"/>
    <n v="0"/>
    <m/>
    <n v="0"/>
    <m/>
    <m/>
    <m/>
    <n v="0"/>
    <n v="0"/>
    <n v="1"/>
    <d v="2024-02-29T00:00:00"/>
    <n v="0"/>
    <n v="0"/>
    <s v="Missing Staging Date"/>
    <m/>
    <s v="On Time"/>
    <d v="1899-12-30T00:00:00"/>
    <s v="Delivered Pre S4H"/>
    <s v="000011989645379000200083034"/>
    <e v="#N/A"/>
    <s v="0000119896000200083034"/>
    <s v=""/>
    <s v=""/>
    <n v="0"/>
  </r>
  <r>
    <x v="2"/>
    <x v="0"/>
    <m/>
    <x v="0"/>
    <x v="0"/>
    <d v="2024-01-02T00:00:00"/>
    <d v="2024-04-05T00:00:00"/>
    <m/>
    <d v="2024-04-05T00:00:00"/>
    <d v="2024-04-08T00:00:00"/>
    <s v="MECH"/>
    <m/>
    <x v="131"/>
    <s v="0030"/>
    <s v="5Y PORTABLE FIRE EXT REPLACEMENT (200083257)"/>
    <s v="EXT FIRE,DP,9KG,B DECK FWD (AB50.05EXP017)"/>
    <s v="REPLACE FIRE EXTINGUISHER (0010)"/>
    <s v="AB50"/>
    <m/>
    <m/>
    <m/>
    <m/>
    <m/>
    <x v="1"/>
    <n v="5"/>
    <m/>
    <m/>
    <n v="1"/>
    <n v="0"/>
    <n v="0"/>
    <s v="OK. - CAMPAIGN PICK PDC."/>
    <n v="0"/>
    <x v="4"/>
    <m/>
    <m/>
    <m/>
    <n v="0"/>
    <n v="0"/>
    <m/>
    <m/>
    <n v="0"/>
    <m/>
    <m/>
    <m/>
    <m/>
    <m/>
    <n v="0"/>
    <n v="0"/>
    <s v="EA"/>
    <m/>
    <m/>
    <m/>
    <m/>
    <s v="N"/>
    <s v="Execution (07)"/>
    <s v="Ready for Execution (Order) (0065)"/>
    <s v="0000120455"/>
    <n v="5"/>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20"/>
    <s v="5Y PORTABLE FIRE EXT REPLACEMENT (200083257)"/>
    <s v="EXT FIRE,DP,9KG,B DECK FWD (AB50.05EXP017)"/>
    <s v="REPLACE FIRE EXTINGUISHER (0010)"/>
    <s v="AB50"/>
    <m/>
    <m/>
    <m/>
    <m/>
    <m/>
    <x v="1"/>
    <n v="5"/>
    <m/>
    <m/>
    <n v="35"/>
    <n v="0"/>
    <n v="0"/>
    <s v="OK. - CAMPAIGN PICK PDC."/>
    <n v="0"/>
    <x v="4"/>
    <m/>
    <m/>
    <m/>
    <n v="0"/>
    <n v="0"/>
    <m/>
    <m/>
    <n v="0"/>
    <m/>
    <m/>
    <m/>
    <m/>
    <m/>
    <n v="0"/>
    <n v="0"/>
    <s v="EA"/>
    <m/>
    <m/>
    <m/>
    <m/>
    <s v="N"/>
    <s v="Execution (07)"/>
    <s v="Ready for Execution (Order) (0065)"/>
    <s v="0000120455"/>
    <n v="2"/>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10"/>
    <s v="5Y PORTABLE FIRE EXT REPLACEMENT (200083257)"/>
    <s v="EXT FIRE,DP,9KG,B DECK FWD (AB50.05EXP017)"/>
    <s v="REPLACE FIRE EXTINGUISHER (0010)"/>
    <s v="AB50"/>
    <m/>
    <m/>
    <m/>
    <m/>
    <m/>
    <x v="1"/>
    <n v="5"/>
    <m/>
    <m/>
    <n v="15"/>
    <n v="0"/>
    <n v="0"/>
    <s v="OK. - CAMPAIGN PICK PDC."/>
    <n v="0"/>
    <x v="4"/>
    <m/>
    <m/>
    <m/>
    <n v="0"/>
    <n v="0"/>
    <m/>
    <m/>
    <n v="0"/>
    <m/>
    <m/>
    <m/>
    <m/>
    <m/>
    <n v="0"/>
    <n v="0"/>
    <s v="EA"/>
    <m/>
    <m/>
    <m/>
    <m/>
    <s v="N"/>
    <s v="Execution (07)"/>
    <s v="Ready for Execution (Order) (0065)"/>
    <s v="0000120455"/>
    <n v="1"/>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10T00:00:00"/>
    <m/>
    <d v="2024-04-10T00:00:00"/>
    <d v="2024-04-11T00:00:00"/>
    <s v="MECH"/>
    <m/>
    <x v="134"/>
    <s v="0030"/>
    <s v="1Y BA COMPRESSOR INSPECTION &amp; SERVICE (200083535)"/>
    <s v="COMPR,BREATHING AIR (AB50.03K600010)"/>
    <s v="CONDUCT SERVICE OF BA COMPRESSOR (0010)"/>
    <s v="AB50"/>
    <m/>
    <m/>
    <m/>
    <m/>
    <m/>
    <x v="1"/>
    <n v="5"/>
    <m/>
    <m/>
    <n v="1"/>
    <n v="0"/>
    <n v="0"/>
    <s v="OK. - CAMPAIGN PICK PDC."/>
    <n v="0"/>
    <x v="4"/>
    <m/>
    <m/>
    <m/>
    <n v="0"/>
    <n v="0"/>
    <m/>
    <m/>
    <n v="0"/>
    <m/>
    <m/>
    <m/>
    <m/>
    <m/>
    <n v="0"/>
    <n v="0"/>
    <s v="EA"/>
    <m/>
    <m/>
    <m/>
    <m/>
    <s v="N"/>
    <s v="Execution (07)"/>
    <s v="Ready for Execution (Order) (0065)"/>
    <s v="0000121112"/>
    <n v="1"/>
    <s v="3"/>
    <m/>
    <m/>
    <m/>
    <m/>
    <n v="0"/>
    <m/>
    <m/>
    <m/>
    <m/>
    <s v="WorkPackLink"/>
    <s v="Delivered Pre S/4"/>
    <m/>
    <n v="0"/>
    <n v="0"/>
    <d v="2024-04-30T00:00:00"/>
    <n v="0"/>
    <n v="0"/>
    <m/>
    <m/>
    <n v="0"/>
    <n v="0"/>
    <m/>
    <n v="0"/>
    <m/>
    <m/>
    <m/>
    <n v="0"/>
    <n v="0"/>
    <n v="0.33333333333333331"/>
    <d v="2024-03-13T00:00:00"/>
    <n v="0"/>
    <n v="0"/>
    <s v="Missing Staging Date"/>
    <m/>
    <s v="On Time"/>
    <d v="1899-12-30T00:00:00"/>
    <s v="Delivered Pre S4H"/>
    <s v="000012111245392000200083535"/>
    <e v="#N/A"/>
    <s v="0000121112000200083535"/>
    <s v=""/>
    <s v=""/>
    <n v="0"/>
  </r>
  <r>
    <x v="2"/>
    <x v="0"/>
    <m/>
    <x v="0"/>
    <x v="0"/>
    <d v="2024-01-01T00:00:00"/>
    <d v="2024-04-15T00:00:00"/>
    <m/>
    <d v="2024-04-15T00:00:00"/>
    <d v="2024-04-15T00:00:00"/>
    <s v="MECH"/>
    <m/>
    <x v="186"/>
    <s v="005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5"/>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10"/>
    <s v="1Y P23 INSP/LUBE OF TURRET MAIN BRG GEAR (200083546)"/>
    <s v="STRUC,MAIN ROLLER BEARING (AB50.BB0113)"/>
    <s v="INSPECT &amp; LUBE ORIENTATION GEARING (0010)"/>
    <s v="AB50"/>
    <m/>
    <m/>
    <m/>
    <m/>
    <m/>
    <x v="1"/>
    <n v="5"/>
    <m/>
    <m/>
    <n v="1"/>
    <n v="0"/>
    <n v="0"/>
    <s v="ISSUE."/>
    <n v="0"/>
    <x v="4"/>
    <m/>
    <m/>
    <m/>
    <n v="0"/>
    <n v="0"/>
    <m/>
    <m/>
    <n v="0"/>
    <m/>
    <m/>
    <m/>
    <m/>
    <m/>
    <n v="0"/>
    <n v="0"/>
    <s v="PAI"/>
    <m/>
    <m/>
    <m/>
    <m/>
    <s v="N"/>
    <s v="Execution (07)"/>
    <s v="Ready for Execution (Order) (0065)"/>
    <s v="0000121088"/>
    <n v="1"/>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30"/>
    <s v="1Y P23 INSP/LUBE OF TURRET MAIN BRG GEAR (200083546)"/>
    <s v="STRUC,MAIN ROLLER BEARING (AB50.BB0113)"/>
    <s v="INSPECT &amp; LUBE ORIENTATION GEARING (0010)"/>
    <s v="AB50"/>
    <m/>
    <m/>
    <m/>
    <m/>
    <m/>
    <x v="1"/>
    <n v="5"/>
    <m/>
    <m/>
    <n v="1"/>
    <n v="0"/>
    <n v="0"/>
    <s v="ISSUE."/>
    <n v="0"/>
    <x v="4"/>
    <m/>
    <m/>
    <m/>
    <n v="0"/>
    <n v="0"/>
    <m/>
    <m/>
    <n v="0"/>
    <m/>
    <m/>
    <m/>
    <m/>
    <m/>
    <n v="0"/>
    <n v="0"/>
    <s v="DR"/>
    <m/>
    <m/>
    <m/>
    <m/>
    <s v="N"/>
    <s v="Execution (07)"/>
    <s v="Ready for Execution (Order) (0065)"/>
    <s v="0000121088"/>
    <n v="3"/>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4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4"/>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60"/>
    <s v="1Y P23 INSP/LUBE OF TURRET MAIN BRG GEAR (200083546)"/>
    <s v="STRUC,MAIN ROLLER BEARING (AB50.BB0113)"/>
    <s v="INSPECT &amp; LUBE ORIENTATION GEARING (0010)"/>
    <s v="AB50"/>
    <m/>
    <m/>
    <m/>
    <m/>
    <m/>
    <x v="1"/>
    <n v="5"/>
    <m/>
    <m/>
    <n v="1"/>
    <n v="0"/>
    <n v="0"/>
    <s v="ISSUE."/>
    <n v="0"/>
    <x v="4"/>
    <m/>
    <m/>
    <m/>
    <n v="0"/>
    <n v="0"/>
    <m/>
    <m/>
    <n v="0"/>
    <m/>
    <m/>
    <m/>
    <m/>
    <m/>
    <n v="0"/>
    <n v="0"/>
    <s v="BAG"/>
    <m/>
    <m/>
    <m/>
    <m/>
    <s v="N"/>
    <s v="Execution (07)"/>
    <s v="Ready for Execution (Order) (0065)"/>
    <s v="0000121088"/>
    <n v="6"/>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20"/>
    <s v="1Y P23 INSP/LUBE OF TURRET MAIN BRG GEAR (200083546)"/>
    <s v="STRUC,MAIN ROLLER BEARING (AB50.BB0113)"/>
    <s v="INSPECT &amp; LUBE ORIENTATION GEARING (0010)"/>
    <s v="AB50"/>
    <m/>
    <m/>
    <m/>
    <m/>
    <m/>
    <x v="1"/>
    <n v="5"/>
    <m/>
    <m/>
    <n v="2"/>
    <n v="0"/>
    <n v="0"/>
    <s v="ISSUE."/>
    <n v="0"/>
    <x v="4"/>
    <m/>
    <m/>
    <m/>
    <n v="0"/>
    <n v="0"/>
    <m/>
    <m/>
    <n v="0"/>
    <m/>
    <m/>
    <m/>
    <m/>
    <m/>
    <n v="0"/>
    <n v="0"/>
    <s v="DR"/>
    <m/>
    <m/>
    <m/>
    <m/>
    <s v="N"/>
    <s v="Execution (07)"/>
    <s v="Ready for Execution (Order) (0065)"/>
    <s v="0000121088"/>
    <n v="2"/>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2T00:00:00"/>
    <d v="2024-04-07T00:00:00"/>
    <m/>
    <d v="2024-04-07T00:00:00"/>
    <d v="2024-04-07T00:00:00"/>
    <s v="MECH"/>
    <m/>
    <x v="187"/>
    <s v="004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4"/>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6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6"/>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5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5"/>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9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9"/>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2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2"/>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7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7"/>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1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1"/>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3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3"/>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8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8"/>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4T00:00:00"/>
    <m/>
    <d v="2024-04-04T00:00:00"/>
    <d v="2024-04-04T00:00:00"/>
    <s v="INLEC"/>
    <m/>
    <x v="139"/>
    <s v="003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3"/>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2"/>
    <x v="0"/>
    <m/>
    <x v="0"/>
    <x v="0"/>
    <d v="2024-01-02T00:00:00"/>
    <d v="2024-04-04T00:00:00"/>
    <m/>
    <d v="2024-04-04T00:00:00"/>
    <d v="2024-04-04T00:00:00"/>
    <s v="INLEC"/>
    <m/>
    <x v="139"/>
    <s v="002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2"/>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1"/>
    <x v="0"/>
    <m/>
    <x v="0"/>
    <x v="0"/>
    <d v="2024-01-01T00:00:00"/>
    <d v="2024-05-03T00:00:00"/>
    <m/>
    <d v="2024-05-03T00:00:00"/>
    <d v="2024-05-11T00:00:00"/>
    <s v="MECH"/>
    <m/>
    <x v="188"/>
    <s v="002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2"/>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3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3"/>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1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M"/>
    <m/>
    <m/>
    <m/>
    <m/>
    <s v="N"/>
    <s v="Preparation (05)"/>
    <s v="In Preparation (Order) (0055)"/>
    <s v="0000124279"/>
    <n v="1"/>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4-24T00:00:00"/>
    <d v="2024-05-10T00:00:00"/>
    <s v="MECH"/>
    <m/>
    <x v="189"/>
    <s v="003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3"/>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2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2"/>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1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M"/>
    <m/>
    <m/>
    <m/>
    <m/>
    <s v="N"/>
    <s v="Preparation (05)"/>
    <s v="In Preparation (Order) (0055)"/>
    <s v="0000124280"/>
    <n v="1"/>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5"/>
    <x v="0"/>
    <m/>
    <x v="0"/>
    <x v="0"/>
    <d v="2024-01-02T00:00:00"/>
    <d v="2024-05-10T00:00:00"/>
    <m/>
    <d v="2024-05-09T00:00:00"/>
    <d v="2024-05-13T00:00:00"/>
    <s v="HVAC"/>
    <m/>
    <x v="190"/>
    <s v="0020"/>
    <s v="2Y REFRIG CHARGE &amp; CONDENSER PRESS T/INS (200086290)"/>
    <s v="ACOND,CONDENSING UNIT RUNNING (AB50.03HP680011A)"/>
    <s v="Pressure Test condenser with nitrogen (0040)"/>
    <s v="AB50"/>
    <m/>
    <m/>
    <m/>
    <m/>
    <m/>
    <x v="0"/>
    <n v="20"/>
    <m/>
    <m/>
    <n v="6"/>
    <n v="0"/>
    <n v="0"/>
    <s v="OK. - Delivered Pre S/4"/>
    <n v="0"/>
    <x v="4"/>
    <m/>
    <m/>
    <m/>
    <n v="0"/>
    <n v="0"/>
    <m/>
    <m/>
    <n v="0"/>
    <m/>
    <m/>
    <m/>
    <m/>
    <m/>
    <n v="0"/>
    <n v="0"/>
    <s v="CYL"/>
    <m/>
    <m/>
    <m/>
    <m/>
    <s v="N"/>
    <s v="Preparation (05)"/>
    <s v="In Preparation (Order) (0055)"/>
    <s v="0000124539"/>
    <n v="2"/>
    <s v="3"/>
    <m/>
    <m/>
    <m/>
    <m/>
    <n v="0"/>
    <m/>
    <m/>
    <m/>
    <m/>
    <s v="WorkPackLink"/>
    <s v="Delivered Pre S/4"/>
    <m/>
    <n v="0"/>
    <n v="0"/>
    <d v="2024-02-07T00:00:00"/>
    <n v="0"/>
    <n v="0"/>
    <m/>
    <m/>
    <n v="0"/>
    <n v="0"/>
    <m/>
    <n v="0"/>
    <m/>
    <m/>
    <m/>
    <n v="0"/>
    <n v="0"/>
    <n v="0.5"/>
    <d v="2024-04-12T00:00:00"/>
    <n v="0"/>
    <n v="0"/>
    <s v="Missing Staging Date"/>
    <m/>
    <s v="On Time"/>
    <d v="1899-12-30T00:00:00"/>
    <s v="Delivered Pre S4H"/>
    <s v="000012453945422000200086290"/>
    <e v="#N/A"/>
    <s v="0000124539000200086290"/>
    <s v=""/>
    <s v=""/>
    <n v="0"/>
  </r>
  <r>
    <x v="5"/>
    <x v="0"/>
    <m/>
    <x v="0"/>
    <x v="0"/>
    <d v="2024-01-02T00:00:00"/>
    <d v="2024-05-09T00:00:00"/>
    <m/>
    <d v="2024-05-09T00:00:00"/>
    <d v="2024-05-13T00:00:00"/>
    <s v="HVAC"/>
    <m/>
    <x v="190"/>
    <s v="0010"/>
    <s v="2Y REFRIG CHARGE &amp; CONDENSER PRESS T/INS (200086290)"/>
    <s v="ACOND,CONDENSING UNIT RUNNING (AB50.03HP680011A)"/>
    <s v="Reclaim Refrigerant from condenser (0030)"/>
    <s v="AB50"/>
    <m/>
    <m/>
    <m/>
    <m/>
    <m/>
    <x v="0"/>
    <n v="20"/>
    <m/>
    <m/>
    <n v="5"/>
    <n v="0"/>
    <n v="0"/>
    <s v="OK. - Delivered Pre S/4"/>
    <n v="0"/>
    <x v="4"/>
    <m/>
    <m/>
    <m/>
    <n v="0"/>
    <n v="0"/>
    <m/>
    <m/>
    <n v="0"/>
    <m/>
    <m/>
    <m/>
    <m/>
    <m/>
    <n v="0"/>
    <n v="0"/>
    <s v="EA"/>
    <m/>
    <m/>
    <m/>
    <m/>
    <s v="N"/>
    <s v="Preparation (05)"/>
    <s v="In Preparation (Order) (0055)"/>
    <s v="0000124539"/>
    <n v="1"/>
    <s v="3"/>
    <m/>
    <m/>
    <m/>
    <m/>
    <n v="0"/>
    <m/>
    <m/>
    <m/>
    <m/>
    <s v="WorkPackLink"/>
    <s v="Delivered Pre S/4"/>
    <m/>
    <n v="0"/>
    <n v="0"/>
    <d v="2024-02-07T00:00:00"/>
    <n v="0"/>
    <n v="0"/>
    <m/>
    <m/>
    <n v="0"/>
    <n v="0"/>
    <m/>
    <n v="0"/>
    <m/>
    <m/>
    <m/>
    <n v="0"/>
    <n v="0"/>
    <n v="0.5"/>
    <d v="2024-04-11T00:00:00"/>
    <n v="0"/>
    <n v="0"/>
    <s v="Missing Staging Date"/>
    <m/>
    <s v="On Time"/>
    <d v="1899-12-30T00:00:00"/>
    <s v="Delivered Pre S4H"/>
    <s v="000012453945421000200086290"/>
    <e v="#N/A"/>
    <s v="0000124539000200086290"/>
    <s v=""/>
    <s v=""/>
    <n v="0"/>
  </r>
  <r>
    <x v="5"/>
    <x v="0"/>
    <m/>
    <x v="0"/>
    <x v="0"/>
    <d v="2024-01-02T00:00:00"/>
    <d v="2024-05-09T00:00:00"/>
    <m/>
    <d v="2024-05-09T00:00:00"/>
    <d v="2024-05-10T00:00:00"/>
    <s v="HVAC"/>
    <m/>
    <x v="191"/>
    <s v="0010"/>
    <s v="3Y REPLACE COMPRESSOR SHAFT SEALS (200086291)"/>
    <s v="ACOND,CONDENSING UNIT RUNNING (AB50.03HP680011A)"/>
    <s v="Isolate Compressor Motor (0010)"/>
    <s v="AB50"/>
    <m/>
    <m/>
    <m/>
    <m/>
    <m/>
    <x v="0"/>
    <n v="20"/>
    <m/>
    <m/>
    <n v="1"/>
    <n v="0"/>
    <n v="0"/>
    <s v="OK. - Delivered Pre S/4"/>
    <n v="0"/>
    <x v="4"/>
    <m/>
    <m/>
    <m/>
    <n v="0"/>
    <n v="0"/>
    <m/>
    <m/>
    <n v="0"/>
    <m/>
    <m/>
    <m/>
    <m/>
    <m/>
    <n v="0"/>
    <n v="0"/>
    <s v="EA"/>
    <m/>
    <m/>
    <m/>
    <m/>
    <s v="N"/>
    <s v="Preparation (05)"/>
    <s v="In Preparation (Order) (0055)"/>
    <s v="0000124540"/>
    <n v="1"/>
    <s v="3"/>
    <m/>
    <m/>
    <m/>
    <m/>
    <n v="0"/>
    <m/>
    <m/>
    <m/>
    <m/>
    <s v="WorkPackLink"/>
    <s v="Delivered Pre S/4"/>
    <m/>
    <n v="0"/>
    <n v="0"/>
    <d v="2024-02-07T00:00:00"/>
    <n v="0"/>
    <n v="0"/>
    <m/>
    <m/>
    <n v="0"/>
    <n v="0"/>
    <m/>
    <n v="0"/>
    <m/>
    <m/>
    <m/>
    <n v="0"/>
    <n v="0"/>
    <n v="1"/>
    <d v="2024-04-11T00:00:00"/>
    <n v="0"/>
    <n v="0"/>
    <s v="Missing Staging Date"/>
    <m/>
    <s v="On Time"/>
    <d v="1899-12-30T00:00:00"/>
    <s v="Delivered Pre S4H"/>
    <s v="000012454045421000200086291"/>
    <e v="#N/A"/>
    <s v="0000124540000200086291"/>
    <s v=""/>
    <s v=""/>
    <n v="0"/>
  </r>
  <r>
    <x v="3"/>
    <x v="0"/>
    <m/>
    <x v="0"/>
    <x v="0"/>
    <d v="2024-01-02T00:00:00"/>
    <d v="2024-05-02T00:00:00"/>
    <m/>
    <d v="2024-05-02T00:00:00"/>
    <d v="2024-05-03T00:00:00"/>
    <s v="HVAC"/>
    <m/>
    <x v="192"/>
    <s v="0010"/>
    <s v="1Y HVAC PACKAGE AC UNIT INSPECTION AER (200086744)"/>
    <s v="ACOND,CONDENSER OUTDOOR UNIT (AB50.03HP680010A)"/>
    <s v="VENDOR MAINTENANCE (0030)"/>
    <s v="AB50"/>
    <m/>
    <m/>
    <m/>
    <m/>
    <m/>
    <x v="1"/>
    <n v="10"/>
    <m/>
    <m/>
    <n v="1"/>
    <n v="0"/>
    <n v="0"/>
    <s v="OK. - Campaign - Delivered Pre S/4"/>
    <n v="0"/>
    <x v="4"/>
    <m/>
    <m/>
    <m/>
    <n v="0"/>
    <n v="0"/>
    <m/>
    <m/>
    <n v="0"/>
    <m/>
    <m/>
    <m/>
    <m/>
    <m/>
    <n v="0"/>
    <n v="0"/>
    <s v="EA"/>
    <m/>
    <m/>
    <m/>
    <m/>
    <s v="N"/>
    <s v="Preparation (05)"/>
    <s v="In Preparation (Order) (0055)"/>
    <s v="0000124993"/>
    <n v="1"/>
    <s v="3"/>
    <m/>
    <m/>
    <m/>
    <m/>
    <n v="0"/>
    <m/>
    <m/>
    <m/>
    <m/>
    <s v="WorkPackLink"/>
    <s v="Delivered Pre S/4"/>
    <m/>
    <n v="0"/>
    <n v="0"/>
    <d v="2024-02-13T00:00:00"/>
    <n v="0"/>
    <n v="0"/>
    <m/>
    <m/>
    <n v="0"/>
    <n v="0"/>
    <m/>
    <n v="0"/>
    <m/>
    <m/>
    <m/>
    <n v="0"/>
    <n v="0"/>
    <n v="1"/>
    <d v="2024-04-04T00:00:00"/>
    <n v="0"/>
    <n v="0"/>
    <s v="Missing Staging Date"/>
    <m/>
    <s v="On Time"/>
    <d v="1899-12-30T00:00:00"/>
    <s v="Delivered Pre S4H"/>
    <s v="000012499345414000200086744"/>
    <e v="#N/A"/>
    <s v="0000124993000200086744"/>
    <s v=""/>
    <s v=""/>
    <n v="0"/>
  </r>
  <r>
    <x v="3"/>
    <x v="0"/>
    <m/>
    <x v="0"/>
    <x v="0"/>
    <d v="2024-01-01T00:00:00"/>
    <d v="2024-05-01T00:00:00"/>
    <m/>
    <d v="2024-05-01T00:00:00"/>
    <d v="2024-05-01T00:00:00"/>
    <s v="HVAC"/>
    <m/>
    <x v="193"/>
    <s v="0010"/>
    <s v="1Y HVAC PACKAGE AC UNIT INSPECTION CCR (200086747)"/>
    <s v="ACOND,CONDENSER OUTDOOR UNIT (AB50.03HP680013A)"/>
    <s v="VENDOR MAINTENANCE (0030)"/>
    <s v="AB50"/>
    <m/>
    <m/>
    <m/>
    <m/>
    <m/>
    <x v="1"/>
    <n v="10"/>
    <m/>
    <m/>
    <n v="1"/>
    <n v="0"/>
    <n v="0"/>
    <s v="OK. - Campaign - Delivered Pre S/4"/>
    <n v="0"/>
    <x v="4"/>
    <m/>
    <m/>
    <m/>
    <n v="0"/>
    <n v="0"/>
    <m/>
    <m/>
    <n v="0"/>
    <m/>
    <m/>
    <m/>
    <m/>
    <m/>
    <n v="0"/>
    <n v="0"/>
    <s v="EA"/>
    <m/>
    <m/>
    <m/>
    <m/>
    <s v="N"/>
    <s v="Preparation (05)"/>
    <s v="In Preparation (Order) (0055)"/>
    <s v="0000124996"/>
    <n v="1"/>
    <s v="3"/>
    <m/>
    <m/>
    <m/>
    <m/>
    <n v="0"/>
    <m/>
    <m/>
    <m/>
    <m/>
    <s v="WorkPackLink"/>
    <m/>
    <m/>
    <n v="0"/>
    <n v="0"/>
    <d v="2024-02-12T00:00:00"/>
    <n v="0"/>
    <n v="0"/>
    <m/>
    <m/>
    <n v="0"/>
    <n v="0"/>
    <m/>
    <n v="0"/>
    <m/>
    <m/>
    <m/>
    <n v="0"/>
    <n v="0"/>
    <n v="1"/>
    <d v="2024-04-03T00:00:00"/>
    <n v="0"/>
    <n v="0"/>
    <s v="Missing Staging Date"/>
    <m/>
    <s v="On Time"/>
    <d v="1899-12-30T00:00:00"/>
    <s v="Delivered Pre S4H"/>
    <s v="000012499645413000200086747"/>
    <e v="#N/A"/>
    <s v="0000124996000200086747"/>
    <s v=""/>
    <s v=""/>
    <n v="0"/>
  </r>
  <r>
    <x v="3"/>
    <x v="0"/>
    <m/>
    <x v="0"/>
    <x v="0"/>
    <d v="2024-01-01T00:00:00"/>
    <d v="2024-05-01T00:00:00"/>
    <m/>
    <d v="2024-05-01T00:00:00"/>
    <d v="2024-05-01T00:00:00"/>
    <s v="HVAC"/>
    <m/>
    <x v="194"/>
    <s v="0010"/>
    <s v="1Y HVAC PCKG AC UNIT INSP TOPS STORAGE (200086885)"/>
    <s v="ACOND,FLOOR STANDNG FAN COIL INDOOR UNIT (AB50.03HP680592)"/>
    <s v="INSPECTION (0020)"/>
    <s v="AB50"/>
    <m/>
    <m/>
    <m/>
    <m/>
    <m/>
    <x v="0"/>
    <n v="20"/>
    <m/>
    <m/>
    <n v="2"/>
    <n v="0"/>
    <n v="0"/>
    <s v="OK. - Campaign - Delivered Pre S/4"/>
    <n v="0"/>
    <x v="4"/>
    <m/>
    <m/>
    <m/>
    <n v="0"/>
    <n v="0"/>
    <m/>
    <m/>
    <n v="0"/>
    <m/>
    <m/>
    <m/>
    <m/>
    <m/>
    <n v="0"/>
    <n v="0"/>
    <s v="EA"/>
    <m/>
    <m/>
    <m/>
    <m/>
    <s v="N"/>
    <s v="Preparation (05)"/>
    <s v="In Preparation (Order) (0055)"/>
    <s v="0000125154"/>
    <n v="1"/>
    <s v="3"/>
    <m/>
    <m/>
    <m/>
    <m/>
    <n v="0"/>
    <m/>
    <m/>
    <m/>
    <m/>
    <s v="WorkPackLink"/>
    <m/>
    <m/>
    <n v="0"/>
    <n v="0"/>
    <d v="2024-02-12T00:00:00"/>
    <n v="0"/>
    <n v="0"/>
    <m/>
    <m/>
    <n v="0"/>
    <n v="0"/>
    <m/>
    <n v="0"/>
    <m/>
    <m/>
    <m/>
    <n v="0"/>
    <n v="0"/>
    <n v="1"/>
    <d v="2024-04-03T00:00:00"/>
    <n v="0"/>
    <n v="0"/>
    <s v="Missing Staging Date"/>
    <m/>
    <s v="On Time"/>
    <d v="1899-12-30T00:00:00"/>
    <s v="Delivered Pre S4H"/>
    <s v="000012515445413000200086885"/>
    <e v="#N/A"/>
    <s v="0000125154000200086885"/>
    <s v=""/>
    <s v=""/>
    <n v="0"/>
  </r>
  <r>
    <x v="5"/>
    <x v="0"/>
    <m/>
    <x v="0"/>
    <x v="0"/>
    <d v="2024-01-02T00:00:00"/>
    <d v="2024-05-10T00:00:00"/>
    <m/>
    <d v="2024-05-09T00:00:00"/>
    <d v="2024-05-13T00:00:00"/>
    <s v="HVAC"/>
    <m/>
    <x v="195"/>
    <s v="0010"/>
    <s v="2Y REFRIG CHARGE &amp; CONDENSER PRESS T/INS (200087681)"/>
    <s v="ACOND,CONDENSING UNIT RUNNING (AB50.03HP680011B)"/>
    <s v="Pressure Test condenser with nitrogen (0040)"/>
    <s v="AB50"/>
    <m/>
    <m/>
    <m/>
    <m/>
    <m/>
    <x v="0"/>
    <n v="20"/>
    <m/>
    <m/>
    <n v="6"/>
    <n v="0"/>
    <n v="0"/>
    <s v="OK. - Delivered Pre S/4"/>
    <n v="0"/>
    <x v="4"/>
    <m/>
    <m/>
    <m/>
    <n v="0"/>
    <n v="0"/>
    <m/>
    <m/>
    <n v="0"/>
    <m/>
    <m/>
    <m/>
    <m/>
    <m/>
    <n v="0"/>
    <n v="0"/>
    <s v="CYL"/>
    <m/>
    <m/>
    <m/>
    <m/>
    <s v="N"/>
    <s v="Preparation (05)"/>
    <s v="In Preparation (Order) (0055)"/>
    <s v="0000125870"/>
    <n v="2"/>
    <s v="3"/>
    <m/>
    <m/>
    <m/>
    <m/>
    <n v="0"/>
    <m/>
    <m/>
    <m/>
    <m/>
    <s v="WorkPackLink"/>
    <s v="Delivered Pre S/4"/>
    <m/>
    <n v="0"/>
    <n v="0"/>
    <d v="2023-12-14T00:00:00"/>
    <n v="0"/>
    <n v="0"/>
    <m/>
    <m/>
    <n v="0"/>
    <n v="0"/>
    <m/>
    <n v="0"/>
    <m/>
    <m/>
    <m/>
    <n v="0"/>
    <n v="0"/>
    <n v="0.5"/>
    <d v="2024-04-12T00:00:00"/>
    <n v="0"/>
    <n v="0"/>
    <s v="Missing Staging Date"/>
    <m/>
    <s v="On Time"/>
    <d v="1899-12-30T00:00:00"/>
    <s v="Delivered Pre S4H"/>
    <s v="000012587045422000200087681"/>
    <e v="#N/A"/>
    <s v="0000125870000200087681"/>
    <s v=""/>
    <s v=""/>
    <n v="0"/>
  </r>
  <r>
    <x v="5"/>
    <x v="0"/>
    <m/>
    <x v="0"/>
    <x v="0"/>
    <d v="2024-01-02T00:00:00"/>
    <d v="2024-05-09T00:00:00"/>
    <m/>
    <d v="2024-05-09T00:00:00"/>
    <d v="2024-05-13T00:00:00"/>
    <s v="HVAC"/>
    <m/>
    <x v="195"/>
    <s v="0020"/>
    <s v="2Y REFRIG CHARGE &amp; CONDENSER PRESS T/INS (200087681)"/>
    <s v="ACOND,CONDENSING UNIT RUNNING (AB50.03HP680011B)"/>
    <s v="Reclaim Refrigerant from condenser (0030)"/>
    <s v="AB50"/>
    <m/>
    <m/>
    <m/>
    <m/>
    <m/>
    <x v="0"/>
    <n v="20"/>
    <m/>
    <m/>
    <n v="5"/>
    <n v="0"/>
    <n v="0"/>
    <s v="OK. - Delivered Pre S/4"/>
    <n v="0"/>
    <x v="4"/>
    <m/>
    <m/>
    <m/>
    <n v="0"/>
    <n v="0"/>
    <m/>
    <m/>
    <n v="0"/>
    <m/>
    <m/>
    <m/>
    <m/>
    <m/>
    <n v="0"/>
    <n v="0"/>
    <s v="EA"/>
    <m/>
    <m/>
    <m/>
    <m/>
    <s v="N"/>
    <s v="Preparation (05)"/>
    <s v="In Preparation (Order) (0055)"/>
    <s v="0000125870"/>
    <n v="1"/>
    <s v="3"/>
    <m/>
    <m/>
    <m/>
    <m/>
    <n v="0"/>
    <m/>
    <m/>
    <m/>
    <m/>
    <s v="WorkPackLink"/>
    <s v="Delivered Pre S/4"/>
    <m/>
    <n v="0"/>
    <n v="0"/>
    <d v="2023-12-14T00:00:00"/>
    <n v="0"/>
    <n v="0"/>
    <m/>
    <m/>
    <n v="0"/>
    <n v="0"/>
    <m/>
    <n v="0"/>
    <m/>
    <m/>
    <m/>
    <n v="0"/>
    <n v="0"/>
    <n v="0.5"/>
    <d v="2024-04-11T00:00:00"/>
    <n v="0"/>
    <n v="0"/>
    <s v="Missing Staging Date"/>
    <m/>
    <s v="On Time"/>
    <d v="1899-12-30T00:00:00"/>
    <s v="Delivered Pre S4H"/>
    <s v="000012587045421000200087681"/>
    <e v="#N/A"/>
    <s v="0000125870000200087681"/>
    <s v=""/>
    <s v=""/>
    <n v="0"/>
  </r>
  <r>
    <x v="5"/>
    <x v="0"/>
    <m/>
    <x v="0"/>
    <x v="0"/>
    <d v="2024-01-02T00:00:00"/>
    <d v="2024-05-09T00:00:00"/>
    <m/>
    <d v="2024-05-09T00:00:00"/>
    <d v="2024-05-10T00:00:00"/>
    <s v="HVAC"/>
    <m/>
    <x v="196"/>
    <s v="0010"/>
    <s v="3Y REPLACE COMPRESSOR SHAFT SEALS (200087682)"/>
    <s v="ACOND,CONDENSING UNIT RUNNING (AB50.03HP680011B)"/>
    <s v="Isolate Compressor Motor (0010)"/>
    <s v="AB50"/>
    <m/>
    <m/>
    <m/>
    <m/>
    <m/>
    <x v="0"/>
    <n v="20"/>
    <m/>
    <m/>
    <n v="1"/>
    <n v="0"/>
    <n v="0"/>
    <s v="OK. - Delivered Pre S/4"/>
    <n v="0"/>
    <x v="4"/>
    <m/>
    <m/>
    <m/>
    <n v="0"/>
    <n v="0"/>
    <m/>
    <m/>
    <n v="0"/>
    <m/>
    <m/>
    <m/>
    <m/>
    <m/>
    <n v="0"/>
    <n v="0"/>
    <s v="EA"/>
    <m/>
    <m/>
    <m/>
    <m/>
    <s v="N"/>
    <s v="Preparation (05)"/>
    <s v="In Preparation (Order) (0055)"/>
    <s v="0000125871"/>
    <n v="1"/>
    <s v="3"/>
    <m/>
    <m/>
    <m/>
    <m/>
    <n v="0"/>
    <m/>
    <m/>
    <m/>
    <m/>
    <s v="WorkPackLink"/>
    <s v="Delivered Pre S/4"/>
    <m/>
    <n v="0"/>
    <n v="0"/>
    <d v="2023-12-14T00:00:00"/>
    <n v="0"/>
    <n v="0"/>
    <m/>
    <m/>
    <n v="0"/>
    <n v="0"/>
    <m/>
    <n v="0"/>
    <m/>
    <m/>
    <m/>
    <n v="0"/>
    <n v="0"/>
    <n v="1"/>
    <d v="2024-04-11T00:00:00"/>
    <n v="0"/>
    <n v="0"/>
    <s v="Missing Staging Date"/>
    <m/>
    <s v="On Time"/>
    <d v="1899-12-30T00:00:00"/>
    <s v="Delivered Pre S4H"/>
    <s v="000012587145421000200087682"/>
    <e v="#N/A"/>
    <s v="0000125871000200087682"/>
    <s v=""/>
    <s v=""/>
    <n v="0"/>
  </r>
  <r>
    <x v="1"/>
    <x v="0"/>
    <m/>
    <x v="0"/>
    <x v="0"/>
    <d v="2024-01-01T00:00:00"/>
    <d v="2024-05-03T00:00:00"/>
    <m/>
    <d v="2024-05-03T00:00:00"/>
    <d v="2024-05-06T00:00:00"/>
    <s v="MECH"/>
    <m/>
    <x v="197"/>
    <s v="002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2"/>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1T00:00:00"/>
    <d v="2024-05-03T00:00:00"/>
    <m/>
    <d v="2024-05-03T00:00:00"/>
    <d v="2024-05-06T00:00:00"/>
    <s v="MECH"/>
    <m/>
    <x v="197"/>
    <s v="001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1"/>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2T00:00:00"/>
    <d v="2024-04-24T00:00:00"/>
    <m/>
    <d v="2024-04-24T00:00:00"/>
    <d v="2024-04-25T00:00:00"/>
    <s v="MECH"/>
    <m/>
    <x v="144"/>
    <s v="0020"/>
    <s v="1Y INSP &amp; MAINT OF GAS COMPRESSSOR 2 (200089100)"/>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27318"/>
    <n v="2"/>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1"/>
    <x v="0"/>
    <m/>
    <x v="0"/>
    <x v="0"/>
    <d v="2024-01-02T00:00:00"/>
    <d v="2024-04-24T00:00:00"/>
    <m/>
    <d v="2024-04-24T00:00:00"/>
    <d v="2024-04-25T00:00:00"/>
    <s v="MECH"/>
    <m/>
    <x v="144"/>
    <s v="0010"/>
    <s v="1Y INSP &amp; MAINT OF GAS COMPRESSSOR 2 (200089100)"/>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27318"/>
    <n v="1"/>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3"/>
    <x v="0"/>
    <m/>
    <x v="0"/>
    <x v="0"/>
    <d v="2024-01-02T00:00:00"/>
    <d v="2024-04-26T00:00:00"/>
    <m/>
    <d v="2024-04-26T00:00:00"/>
    <d v="2024-04-26T00:00:00"/>
    <s v="MECH"/>
    <m/>
    <x v="145"/>
    <s v="0022"/>
    <s v="4Y REPLACE HOSES - INHIB INJECT SKID (200089401)"/>
    <s v="HOSE,T74003,CHEMICAL STORAGE TANK FILL (AB50.05SP740039)"/>
    <s v="REPLACE HOSES (0020)"/>
    <s v="AB50"/>
    <m/>
    <m/>
    <m/>
    <m/>
    <m/>
    <x v="0"/>
    <n v="20"/>
    <s v="10493398"/>
    <s v="HOSE ASY,BIOCIDE;CONVOLUTED TECH STANDA&gt;"/>
    <n v="1"/>
    <n v="0"/>
    <n v="0"/>
    <s v="OK."/>
    <n v="0"/>
    <x v="4"/>
    <m/>
    <m/>
    <m/>
    <n v="0"/>
    <n v="0"/>
    <m/>
    <m/>
    <n v="0"/>
    <m/>
    <m/>
    <m/>
    <m/>
    <m/>
    <n v="0"/>
    <n v="0"/>
    <s v="ASY"/>
    <m/>
    <m/>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8000200089401"/>
    <e v="#N/A"/>
    <s v="000012759910493398000200089401"/>
    <s v=""/>
    <s v=""/>
    <n v="0"/>
  </r>
  <r>
    <x v="3"/>
    <x v="0"/>
    <m/>
    <x v="0"/>
    <x v="0"/>
    <d v="2024-01-02T00:00:00"/>
    <d v="2024-04-26T00:00:00"/>
    <m/>
    <d v="2024-04-26T00:00:00"/>
    <d v="2024-04-26T00:00:00"/>
    <s v="MECH"/>
    <m/>
    <x v="145"/>
    <s v="0042"/>
    <s v="4Y REPLACE HOSES - INHIB INJECT SKID (200089401)"/>
    <s v="HOSE,T74003,CHEMICAL STORAGE TANK FILL (AB50.05SP740039)"/>
    <s v="REPLACE HOSES (0020)"/>
    <s v="AB50"/>
    <m/>
    <m/>
    <m/>
    <m/>
    <m/>
    <x v="0"/>
    <n v="20"/>
    <s v="10493399"/>
    <s v="HOSE ASY,EMULSION;CONVOLUTED TECH STAND&gt;"/>
    <n v="1"/>
    <n v="0"/>
    <n v="0"/>
    <s v="OK."/>
    <n v="0"/>
    <x v="4"/>
    <m/>
    <m/>
    <m/>
    <n v="0"/>
    <n v="0"/>
    <m/>
    <m/>
    <n v="0"/>
    <m/>
    <m/>
    <m/>
    <m/>
    <m/>
    <n v="0"/>
    <n v="0"/>
    <s v="ASY"/>
    <m/>
    <m/>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9000200089401"/>
    <e v="#N/A"/>
    <s v="000012759910493399000200089401"/>
    <s v=""/>
    <s v=""/>
    <n v="0"/>
  </r>
  <r>
    <x v="3"/>
    <x v="0"/>
    <m/>
    <x v="0"/>
    <x v="0"/>
    <d v="2024-01-02T00:00:00"/>
    <d v="2024-04-26T00:00:00"/>
    <m/>
    <d v="2024-04-26T00:00:00"/>
    <d v="2024-04-26T00:00:00"/>
    <s v="MECH"/>
    <m/>
    <x v="145"/>
    <s v="0032"/>
    <s v="4Y REPLACE HOSES - INHIB INJECT SKID (200089401)"/>
    <s v="HOSE,T74003,CHEMICAL STORAGE TANK FILL (AB50.05SP740039)"/>
    <s v="REPLACE HOSES (0020)"/>
    <s v="AB50"/>
    <m/>
    <m/>
    <m/>
    <m/>
    <m/>
    <x v="0"/>
    <n v="20"/>
    <s v="10493402"/>
    <s v="HOSE ASY,COR INH;2000MM,05SP740042"/>
    <n v="1"/>
    <n v="0"/>
    <n v="0"/>
    <s v="OK."/>
    <n v="0"/>
    <x v="4"/>
    <m/>
    <m/>
    <m/>
    <n v="0"/>
    <n v="0"/>
    <m/>
    <m/>
    <n v="0"/>
    <m/>
    <m/>
    <m/>
    <m/>
    <m/>
    <n v="0"/>
    <n v="0"/>
    <s v="ASY"/>
    <m/>
    <m/>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402000200089401"/>
    <e v="#N/A"/>
    <s v="000012759910493402000200089401"/>
    <s v=""/>
    <s v=""/>
    <n v="0"/>
  </r>
  <r>
    <x v="2"/>
    <x v="0"/>
    <m/>
    <x v="0"/>
    <x v="0"/>
    <d v="2024-01-01T00:00:00"/>
    <d v="2024-04-08T00:00:00"/>
    <m/>
    <d v="2024-04-08T00:00:00"/>
    <d v="2024-04-08T00:00:00"/>
    <s v="MECH"/>
    <m/>
    <x v="198"/>
    <s v="0280"/>
    <s v="4Y ROT EQ 05GT400002 ENG EXCH GT2 (200089964)"/>
    <s v="TURB,GT400002 TURBINE (AB50.05GT400002)"/>
    <s v="CHANGE OUT SOLAR ENGINE (0110)"/>
    <s v="AB50"/>
    <m/>
    <m/>
    <m/>
    <m/>
    <m/>
    <x v="1"/>
    <n v="10"/>
    <m/>
    <m/>
    <n v="3"/>
    <n v="0"/>
    <n v="0"/>
    <s v="OK. - STAGE 2023."/>
    <n v="0"/>
    <x v="4"/>
    <m/>
    <m/>
    <m/>
    <n v="0"/>
    <n v="0"/>
    <m/>
    <m/>
    <n v="0"/>
    <m/>
    <m/>
    <m/>
    <m/>
    <m/>
    <n v="0"/>
    <n v="0"/>
    <s v="EA"/>
    <m/>
    <m/>
    <m/>
    <m/>
    <s v="N"/>
    <s v="Execution (07)"/>
    <s v="Main Work Started (Order) (0070)"/>
    <s v="0000128034"/>
    <n v="8"/>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00"/>
    <s v="4Y ROT EQ 05GT400002 ENG EXCH GT2 (200089964)"/>
    <s v="TURB,GT400002 TURBINE (AB50.05GT400002)"/>
    <s v="CHANGE OUT SOLAR ENGINE (0110)"/>
    <s v="AB50"/>
    <m/>
    <m/>
    <m/>
    <m/>
    <m/>
    <x v="1"/>
    <n v="10"/>
    <m/>
    <m/>
    <n v="1"/>
    <n v="0"/>
    <n v="0"/>
    <s v="OK. - STAGE 2023."/>
    <n v="0"/>
    <x v="4"/>
    <m/>
    <m/>
    <m/>
    <n v="0"/>
    <n v="0"/>
    <m/>
    <m/>
    <n v="0"/>
    <m/>
    <m/>
    <m/>
    <m/>
    <m/>
    <n v="0"/>
    <n v="0"/>
    <s v="ROL"/>
    <m/>
    <m/>
    <m/>
    <m/>
    <s v="N"/>
    <s v="Execution (07)"/>
    <s v="Main Work Started (Order) (0070)"/>
    <s v="0000128034"/>
    <n v="11"/>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30"/>
    <s v="4Y ROT EQ 05GT400002 ENG EXCH GT2 (200089964)"/>
    <s v="TURB,GT400002 TURBINE (AB50.05GT400002)"/>
    <s v="CHANGE OUT SOLAR ENGINE (0110)"/>
    <s v="AB50"/>
    <m/>
    <m/>
    <m/>
    <m/>
    <m/>
    <x v="1"/>
    <n v="10"/>
    <m/>
    <m/>
    <n v="1"/>
    <n v="0"/>
    <n v="0"/>
    <s v="OK. - STAGE 2023."/>
    <n v="0"/>
    <x v="4"/>
    <m/>
    <m/>
    <m/>
    <n v="0"/>
    <n v="0"/>
    <m/>
    <m/>
    <n v="0"/>
    <m/>
    <m/>
    <m/>
    <m/>
    <m/>
    <n v="0"/>
    <n v="0"/>
    <s v="EA"/>
    <m/>
    <m/>
    <m/>
    <m/>
    <s v="N"/>
    <s v="Execution (07)"/>
    <s v="Main Work Started (Order) (0070)"/>
    <s v="0000128034"/>
    <n v="9"/>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9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4"/>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50"/>
    <s v="4Y ROT EQ 05GT400002 ENG EXCH GT2 (200089964)"/>
    <s v="TURB,GT400002 TURBINE (AB50.05GT400002)"/>
    <s v="CHANGE OUT SOLAR ENGINE (0110)"/>
    <s v="AB50"/>
    <m/>
    <m/>
    <m/>
    <m/>
    <m/>
    <x v="1"/>
    <n v="10"/>
    <m/>
    <m/>
    <n v="5"/>
    <n v="0"/>
    <n v="0"/>
    <s v="OK. - STAGE 2023."/>
    <n v="0"/>
    <x v="4"/>
    <m/>
    <m/>
    <m/>
    <n v="0"/>
    <n v="0"/>
    <m/>
    <m/>
    <n v="0"/>
    <m/>
    <m/>
    <m/>
    <m/>
    <m/>
    <n v="0"/>
    <n v="0"/>
    <s v="EA"/>
    <m/>
    <m/>
    <m/>
    <m/>
    <s v="N"/>
    <s v="Execution (07)"/>
    <s v="Main Work Started (Order) (0070)"/>
    <s v="0000128034"/>
    <n v="3"/>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10"/>
    <s v="4Y ROT EQ 05GT400002 ENG EXCH GT2 (200089964)"/>
    <s v="TURB,GT400002 TURBINE (AB50.05GT400002)"/>
    <s v="CHANGE OUT SOLAR ENGINE (0110)"/>
    <s v="AB50"/>
    <m/>
    <m/>
    <m/>
    <m/>
    <m/>
    <x v="1"/>
    <n v="10"/>
    <m/>
    <m/>
    <n v="2"/>
    <n v="0"/>
    <n v="0"/>
    <s v="OK. - STAGE 2023."/>
    <n v="0"/>
    <x v="4"/>
    <m/>
    <m/>
    <m/>
    <n v="0"/>
    <n v="0"/>
    <m/>
    <m/>
    <n v="0"/>
    <m/>
    <m/>
    <m/>
    <m/>
    <m/>
    <n v="0"/>
    <n v="0"/>
    <s v="EA"/>
    <m/>
    <m/>
    <m/>
    <m/>
    <s v="N"/>
    <s v="Execution (07)"/>
    <s v="Main Work Started (Order) (0070)"/>
    <s v="0000128034"/>
    <n v="1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30"/>
    <s v="4Y ROT EQ 05GT400002 ENG EXCH GT2 (200089964)"/>
    <s v="TURB,GT400002 TURBINE (AB50.05GT400002)"/>
    <s v="CHANGE OUT SOLAR ENGINE (0110)"/>
    <s v="AB50"/>
    <m/>
    <m/>
    <m/>
    <m/>
    <m/>
    <x v="1"/>
    <n v="10"/>
    <m/>
    <m/>
    <n v="1"/>
    <n v="0"/>
    <n v="0"/>
    <s v="OK. - STAGE 2023."/>
    <n v="0"/>
    <x v="4"/>
    <m/>
    <m/>
    <m/>
    <n v="0"/>
    <n v="0"/>
    <m/>
    <m/>
    <n v="0"/>
    <m/>
    <m/>
    <m/>
    <m/>
    <m/>
    <n v="0"/>
    <n v="0"/>
    <s v="KIT"/>
    <m/>
    <m/>
    <m/>
    <m/>
    <s v="N"/>
    <s v="Execution (07)"/>
    <s v="Main Work Started (Order) (0070)"/>
    <s v="0000128034"/>
    <n v="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50"/>
    <s v="4Y ROT EQ 05GT400002 ENG EXCH GT2 (200089964)"/>
    <s v="TURB,GT400002 TURBINE (AB50.05GT400002)"/>
    <s v="CHANGE OUT SOLAR ENGINE (0110)"/>
    <s v="AB50"/>
    <m/>
    <m/>
    <m/>
    <m/>
    <m/>
    <x v="1"/>
    <n v="10"/>
    <m/>
    <m/>
    <n v="40"/>
    <n v="0"/>
    <n v="0"/>
    <s v="OK. - STAGE 2023."/>
    <n v="0"/>
    <x v="4"/>
    <m/>
    <m/>
    <m/>
    <n v="0"/>
    <n v="0"/>
    <m/>
    <m/>
    <n v="0"/>
    <m/>
    <m/>
    <m/>
    <m/>
    <m/>
    <n v="0"/>
    <n v="0"/>
    <s v="EA"/>
    <m/>
    <m/>
    <m/>
    <m/>
    <s v="N"/>
    <s v="Execution (07)"/>
    <s v="Main Work Started (Order) (0070)"/>
    <s v="0000128034"/>
    <n v="10"/>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00"/>
    <s v="4Y ROT EQ 05GT400002 ENG EXCH GT2 (200089964)"/>
    <s v="TURB,GT400002 TURBINE (AB50.05GT400002)"/>
    <s v="CHANGE OUT SOLAR ENGINE (0110)"/>
    <s v="AB50"/>
    <m/>
    <m/>
    <m/>
    <m/>
    <m/>
    <x v="1"/>
    <n v="10"/>
    <m/>
    <m/>
    <n v="24"/>
    <n v="0"/>
    <n v="0"/>
    <s v="OK. - STAGE 2023."/>
    <n v="0"/>
    <x v="4"/>
    <m/>
    <m/>
    <m/>
    <n v="0"/>
    <n v="0"/>
    <m/>
    <m/>
    <n v="0"/>
    <m/>
    <m/>
    <m/>
    <m/>
    <m/>
    <n v="0"/>
    <n v="0"/>
    <s v="EA"/>
    <m/>
    <m/>
    <m/>
    <m/>
    <s v="N"/>
    <s v="Execution (07)"/>
    <s v="Main Work Started (Order) (0070)"/>
    <s v="0000128034"/>
    <n v="5"/>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2-17T00:00:00"/>
    <m/>
    <d v="2024-04-08T00:00:00"/>
    <d v="2024-04-08T00:00:00"/>
    <s v="MECH"/>
    <m/>
    <x v="198"/>
    <s v="0030"/>
    <s v="4Y ROT EQ 05GT400002 ENG EXCH GT2 (200089964)"/>
    <s v="TURB,GT400002 TURBINE (AB50.05GT400002)"/>
    <s v="INSTALL INTERNAL ENCLOSURE BEAMS (0030)"/>
    <s v="AB50"/>
    <m/>
    <m/>
    <m/>
    <m/>
    <m/>
    <x v="1"/>
    <n v="10"/>
    <m/>
    <m/>
    <n v="1"/>
    <n v="0"/>
    <n v="0"/>
    <s v="OK. - STAGE 2023."/>
    <n v="0"/>
    <x v="4"/>
    <m/>
    <m/>
    <m/>
    <n v="0"/>
    <n v="0"/>
    <m/>
    <m/>
    <n v="0"/>
    <m/>
    <m/>
    <m/>
    <m/>
    <m/>
    <n v="0"/>
    <n v="0"/>
    <s v="EA"/>
    <m/>
    <m/>
    <m/>
    <m/>
    <s v="N"/>
    <s v="Execution (07)"/>
    <s v="Main Work Started (Order) (0070)"/>
    <s v="0000128034"/>
    <n v="1"/>
    <s v="3"/>
    <m/>
    <m/>
    <m/>
    <m/>
    <n v="0"/>
    <m/>
    <m/>
    <m/>
    <m/>
    <s v="WorkPackLink"/>
    <m/>
    <m/>
    <n v="0"/>
    <n v="0"/>
    <d v="2025-11-14T00:00:00"/>
    <n v="0"/>
    <n v="0"/>
    <m/>
    <m/>
    <n v="0"/>
    <n v="0"/>
    <m/>
    <n v="0"/>
    <m/>
    <m/>
    <m/>
    <n v="0"/>
    <n v="0"/>
    <n v="8.3333333333333329E-2"/>
    <d v="2024-01-20T00:00:00"/>
    <n v="0"/>
    <n v="0"/>
    <s v="Missing Staging Date"/>
    <m/>
    <s v="On Time"/>
    <d v="1899-12-30T00:00:00"/>
    <s v="Delivered Pre S4H"/>
    <s v="000012803445339000200089964"/>
    <e v="#N/A"/>
    <s v="0000128034000200089964"/>
    <s v=""/>
    <s v=""/>
    <n v="0"/>
  </r>
  <r>
    <x v="2"/>
    <x v="0"/>
    <m/>
    <x v="0"/>
    <x v="0"/>
    <d v="2024-01-01T00:00:00"/>
    <d v="2024-04-08T00:00:00"/>
    <m/>
    <d v="2024-04-08T00:00:00"/>
    <d v="2024-04-08T00:00:00"/>
    <s v="MECH"/>
    <m/>
    <x v="198"/>
    <s v="023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7"/>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20"/>
    <s v="4Y ROT EQ 05GT400002 ENG EXCH GT2 (200089964)"/>
    <s v="TURB,GT400002 TURBINE (AB50.05GT400002)"/>
    <s v="CHANGE OUT SOLAR ENGINE (0110)"/>
    <s v="AB50"/>
    <m/>
    <m/>
    <m/>
    <m/>
    <m/>
    <x v="1"/>
    <n v="10"/>
    <m/>
    <m/>
    <n v="32"/>
    <n v="0"/>
    <n v="0"/>
    <s v="OK. - STAGE 2023."/>
    <n v="0"/>
    <x v="4"/>
    <m/>
    <m/>
    <m/>
    <n v="0"/>
    <n v="0"/>
    <m/>
    <m/>
    <n v="0"/>
    <m/>
    <m/>
    <m/>
    <m/>
    <m/>
    <n v="0"/>
    <n v="0"/>
    <s v="EA"/>
    <m/>
    <m/>
    <m/>
    <m/>
    <s v="N"/>
    <s v="Execution (07)"/>
    <s v="Main Work Started (Order) (0070)"/>
    <s v="0000128034"/>
    <n v="6"/>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2T00:00:00"/>
    <d v="2024-04-07T00:00:00"/>
    <m/>
    <d v="2024-03-28T00:00:00"/>
    <d v="2024-04-21T00:00:00"/>
    <s v="MECH"/>
    <m/>
    <x v="146"/>
    <s v="0620"/>
    <s v="2.5Y CLASS SURVEY BOILER 1 (200090465)"/>
    <s v="PKG EQ,AUXILARY BOILER NO 1 (AB50.03A750001)"/>
    <s v="BOILER WORKSCOPE - COMBUSTION (0140)"/>
    <s v="AB50"/>
    <m/>
    <m/>
    <m/>
    <m/>
    <m/>
    <x v="1"/>
    <n v="5"/>
    <m/>
    <m/>
    <n v="6"/>
    <n v="0"/>
    <n v="0"/>
    <s v="OK. - CAMPAIGN PICK PDC."/>
    <n v="0"/>
    <x v="4"/>
    <m/>
    <m/>
    <m/>
    <n v="0"/>
    <n v="0"/>
    <m/>
    <m/>
    <n v="0"/>
    <m/>
    <m/>
    <m/>
    <m/>
    <m/>
    <n v="0"/>
    <n v="0"/>
    <s v="EA"/>
    <m/>
    <m/>
    <m/>
    <m/>
    <s v="N"/>
    <s v="Execution (07)"/>
    <s v="Ready for Execution (Order) (0065)"/>
    <s v="0000128734"/>
    <n v="9"/>
    <s v="3"/>
    <m/>
    <m/>
    <m/>
    <m/>
    <n v="0"/>
    <m/>
    <m/>
    <m/>
    <m/>
    <s v="WorkPackLink"/>
    <s v="Delivered Pre S/4"/>
    <m/>
    <n v="0"/>
    <n v="0"/>
    <d v="2024-10-19T00:00:00"/>
    <n v="0"/>
    <n v="0"/>
    <m/>
    <m/>
    <n v="0"/>
    <n v="0"/>
    <m/>
    <n v="0"/>
    <m/>
    <m/>
    <m/>
    <n v="0"/>
    <n v="0"/>
    <n v="1.9230769230769232E-2"/>
    <d v="2024-03-10T00:00:00"/>
    <n v="0"/>
    <n v="0"/>
    <s v="Missing Staging Date"/>
    <m/>
    <s v="On Time"/>
    <d v="1899-12-30T00:00:00"/>
    <s v="Delivered Pre S4H"/>
    <s v="000012873445389000200090465"/>
    <e v="#N/A"/>
    <s v="0000128734000200090465"/>
    <s v=""/>
    <s v=""/>
    <n v="0"/>
  </r>
  <r>
    <x v="2"/>
    <x v="0"/>
    <m/>
    <x v="0"/>
    <x v="0"/>
    <d v="2024-01-02T00:00:00"/>
    <d v="2024-04-09T00:00:00"/>
    <m/>
    <d v="2024-03-28T00:00:00"/>
    <d v="2024-04-21T00:00:00"/>
    <s v="MECH"/>
    <m/>
    <x v="146"/>
    <s v="034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29"/>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46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4"/>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1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7"/>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0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6"/>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0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3"/>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490"/>
    <s v="2.5Y CLASS SURVEY BOILER 1 (200090465)"/>
    <s v="PKG EQ,AUXILARY BOILER NO 1 (AB50.03A750001)"/>
    <s v="ISOLATE &amp; SPADE (0030)"/>
    <s v="AB50"/>
    <m/>
    <m/>
    <m/>
    <m/>
    <m/>
    <x v="1"/>
    <n v="5"/>
    <m/>
    <m/>
    <n v="1"/>
    <n v="0"/>
    <n v="0"/>
    <s v="OK. - CAMPAIGN PICK PDC."/>
    <n v="0"/>
    <x v="4"/>
    <m/>
    <m/>
    <m/>
    <n v="0"/>
    <n v="0"/>
    <m/>
    <m/>
    <n v="0"/>
    <m/>
    <m/>
    <m/>
    <m/>
    <m/>
    <n v="0"/>
    <n v="0"/>
    <s v="EA"/>
    <m/>
    <m/>
    <m/>
    <m/>
    <s v="N"/>
    <s v="Execution (07)"/>
    <s v="Ready for Execution (Order) (0065)"/>
    <s v="0000128734"/>
    <n v="2"/>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4-09T00:00:00"/>
    <m/>
    <d v="2024-03-28T00:00:00"/>
    <d v="2024-04-21T00:00:00"/>
    <s v="MECH"/>
    <m/>
    <x v="146"/>
    <s v="045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3"/>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6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8"/>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510"/>
    <s v="2.5Y CLASS SURVEY BOILER 1 (200090465)"/>
    <s v="PKG EQ,AUXILARY BOILER NO 1 (AB50.03A750001)"/>
    <s v="ISOLATE &amp; SPADE (0030)"/>
    <s v="AB50"/>
    <m/>
    <m/>
    <m/>
    <m/>
    <m/>
    <x v="1"/>
    <n v="5"/>
    <m/>
    <m/>
    <n v="3"/>
    <n v="0"/>
    <n v="0"/>
    <s v="OK. - CAMPAIGN PICK PDC."/>
    <n v="0"/>
    <x v="4"/>
    <m/>
    <m/>
    <m/>
    <n v="0"/>
    <n v="0"/>
    <m/>
    <m/>
    <n v="0"/>
    <m/>
    <m/>
    <m/>
    <m/>
    <m/>
    <n v="0"/>
    <n v="0"/>
    <s v="EA"/>
    <m/>
    <m/>
    <m/>
    <m/>
    <s v="N"/>
    <s v="Execution (07)"/>
    <s v="Ready for Execution (Order) (0065)"/>
    <s v="0000128734"/>
    <n v="4"/>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3"/>
    <x v="0"/>
    <m/>
    <x v="0"/>
    <x v="0"/>
    <d v="2024-01-01T00:00:00"/>
    <d v="2024-04-18T00:00:00"/>
    <m/>
    <d v="2024-04-26T00:00:00"/>
    <d v="2024-04-26T00:00:00"/>
    <s v="MECH"/>
    <m/>
    <x v="199"/>
    <s v="0010"/>
    <s v="2Y F21 NRV EGC 2 REPLACE WITH ROTABLE (200090871)"/>
    <s v="VALVE,NRV,GAS EXPORT TO TURRET (AB50.05MV042457)"/>
    <s v="Change Out Valve AU05.05MV042457 (0020)"/>
    <s v="AB50"/>
    <m/>
    <m/>
    <m/>
    <m/>
    <m/>
    <x v="1"/>
    <n v="5"/>
    <m/>
    <m/>
    <n v="1"/>
    <n v="0"/>
    <n v="0"/>
    <s v="OK. - Campaign - Delivered Pre S/4"/>
    <n v="0"/>
    <x v="4"/>
    <m/>
    <m/>
    <m/>
    <n v="0"/>
    <n v="0"/>
    <m/>
    <m/>
    <n v="0"/>
    <m/>
    <m/>
    <m/>
    <m/>
    <m/>
    <n v="0"/>
    <n v="0"/>
    <s v="EA"/>
    <m/>
    <m/>
    <m/>
    <m/>
    <s v="N"/>
    <s v="Scheduling (06)"/>
    <s v="Ready to Schedule (Order) (0060)"/>
    <s v="0000129160"/>
    <n v="1"/>
    <s v="3"/>
    <m/>
    <m/>
    <m/>
    <m/>
    <n v="0"/>
    <m/>
    <m/>
    <m/>
    <m/>
    <s v="WorkPackLink"/>
    <m/>
    <m/>
    <n v="0"/>
    <n v="0"/>
    <d v="2024-06-30T00:00:00"/>
    <n v="0"/>
    <n v="0"/>
    <m/>
    <m/>
    <n v="0"/>
    <n v="0"/>
    <m/>
    <n v="0"/>
    <m/>
    <m/>
    <m/>
    <n v="0"/>
    <n v="0"/>
    <n v="0.16666666666666666"/>
    <d v="2024-03-21T00:00:00"/>
    <n v="0"/>
    <n v="0"/>
    <s v="Missing Staging Date"/>
    <m/>
    <s v="On Time"/>
    <d v="1899-12-30T00:00:00"/>
    <s v="Delivered Pre S4H"/>
    <s v="000012916045400000200090871"/>
    <e v="#N/A"/>
    <s v="0000129160000200090871"/>
    <s v=""/>
    <s v=""/>
    <n v="0"/>
  </r>
  <r>
    <x v="3"/>
    <x v="0"/>
    <m/>
    <x v="0"/>
    <x v="0"/>
    <d v="2024-01-01T00:00:00"/>
    <d v="2024-04-26T00:00:00"/>
    <m/>
    <d v="2024-04-26T00:00:00"/>
    <d v="2024-04-26T00:00:00"/>
    <s v="MECH"/>
    <m/>
    <x v="199"/>
    <s v="0060"/>
    <s v="2Y F21 NRV EGC 2 REPLACE WITH ROTABLE (200090871)"/>
    <s v="VALVE,NRV,GAS EXPORT TO TURRET (AB50.05MV042457)"/>
    <s v="Change Out Valve AU05.05SP042005 (0030)"/>
    <s v="AB50"/>
    <m/>
    <m/>
    <m/>
    <m/>
    <m/>
    <x v="1"/>
    <n v="5"/>
    <m/>
    <m/>
    <n v="2"/>
    <n v="0"/>
    <n v="0"/>
    <s v="OK. - Campaign - Delivered Pre S/4"/>
    <n v="0"/>
    <x v="4"/>
    <m/>
    <m/>
    <m/>
    <n v="0"/>
    <n v="0"/>
    <m/>
    <m/>
    <n v="0"/>
    <m/>
    <m/>
    <m/>
    <m/>
    <m/>
    <n v="0"/>
    <n v="0"/>
    <s v="EA"/>
    <m/>
    <m/>
    <m/>
    <m/>
    <s v="N"/>
    <s v="Scheduling (06)"/>
    <s v="Ready to Schedule (Order) (0060)"/>
    <s v="0000129160"/>
    <n v="5"/>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40"/>
    <s v="2Y F21 NRV EGC 2 REPLACE WITH ROTABLE (200090871)"/>
    <s v="VALVE,NRV,GAS EXPORT TO TURRET (AB50.05MV042457)"/>
    <s v="Change Out Valve AU05.05MV042457 (0020)"/>
    <s v="AB50"/>
    <m/>
    <m/>
    <m/>
    <m/>
    <m/>
    <x v="1"/>
    <n v="5"/>
    <m/>
    <m/>
    <n v="2"/>
    <n v="0"/>
    <n v="0"/>
    <s v="OK. - Campaign - Delivered Pre S/4"/>
    <n v="0"/>
    <x v="4"/>
    <m/>
    <m/>
    <m/>
    <n v="0"/>
    <n v="0"/>
    <m/>
    <m/>
    <n v="0"/>
    <m/>
    <m/>
    <m/>
    <m/>
    <m/>
    <n v="0"/>
    <n v="0"/>
    <s v="EA"/>
    <m/>
    <m/>
    <m/>
    <m/>
    <s v="N"/>
    <s v="Scheduling (06)"/>
    <s v="Ready to Schedule (Order) (0060)"/>
    <s v="0000129160"/>
    <n v="3"/>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30"/>
    <s v="2Y F21 NRV EGC 2 REPLACE WITH ROTABLE (200090871)"/>
    <s v="VALVE,NRV,GAS EXPORT TO TURRET (AB50.05MV042457)"/>
    <s v="Change Out Valve AU05.05MV042457 (0020)"/>
    <s v="AB50"/>
    <m/>
    <m/>
    <m/>
    <m/>
    <m/>
    <x v="1"/>
    <n v="5"/>
    <m/>
    <m/>
    <n v="12"/>
    <n v="0"/>
    <n v="0"/>
    <s v="OK. - Campaign - Delivered Pre S/4"/>
    <n v="0"/>
    <x v="4"/>
    <m/>
    <m/>
    <m/>
    <n v="0"/>
    <n v="0"/>
    <m/>
    <m/>
    <n v="0"/>
    <m/>
    <m/>
    <m/>
    <m/>
    <m/>
    <n v="0"/>
    <n v="0"/>
    <s v="EA"/>
    <m/>
    <m/>
    <m/>
    <m/>
    <s v="N"/>
    <s v="Scheduling (06)"/>
    <s v="Ready to Schedule (Order) (0060)"/>
    <s v="0000129160"/>
    <n v="2"/>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70"/>
    <s v="2Y F21 NRV EGC 2 REPLACE WITH ROTABLE (200090871)"/>
    <s v="VALVE,NRV,GAS EXPORT TO TURRET (AB50.05MV042457)"/>
    <s v="Change Out Valve AU05.05SP042005 (0030)"/>
    <s v="AB50"/>
    <m/>
    <m/>
    <m/>
    <m/>
    <m/>
    <x v="1"/>
    <n v="5"/>
    <m/>
    <m/>
    <n v="1"/>
    <n v="0"/>
    <n v="0"/>
    <s v="OK. - Campaign - Delivered Pre S/4"/>
    <n v="0"/>
    <x v="4"/>
    <m/>
    <m/>
    <m/>
    <n v="0"/>
    <n v="0"/>
    <m/>
    <m/>
    <n v="0"/>
    <m/>
    <m/>
    <m/>
    <m/>
    <m/>
    <n v="0"/>
    <n v="0"/>
    <s v="EA"/>
    <m/>
    <m/>
    <m/>
    <m/>
    <s v="N"/>
    <s v="Scheduling (06)"/>
    <s v="Ready to Schedule (Order) (0060)"/>
    <s v="0000129160"/>
    <n v="6"/>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50"/>
    <s v="2Y F21 NRV EGC 2 REPLACE WITH ROTABLE (200090871)"/>
    <s v="VALVE,NRV,GAS EXPORT TO TURRET (AB50.05MV042457)"/>
    <s v="Change Out Valve AU05.05SP042005 (0030)"/>
    <s v="AB50"/>
    <m/>
    <m/>
    <m/>
    <m/>
    <m/>
    <x v="1"/>
    <n v="5"/>
    <m/>
    <m/>
    <n v="24"/>
    <n v="0"/>
    <n v="0"/>
    <s v="OK. - Campaign - Delivered Pre S/4"/>
    <n v="0"/>
    <x v="4"/>
    <m/>
    <m/>
    <m/>
    <n v="0"/>
    <n v="0"/>
    <m/>
    <m/>
    <n v="0"/>
    <m/>
    <m/>
    <m/>
    <m/>
    <m/>
    <n v="0"/>
    <n v="0"/>
    <s v="EA"/>
    <m/>
    <m/>
    <m/>
    <m/>
    <s v="N"/>
    <s v="Scheduling (06)"/>
    <s v="Ready to Schedule (Order) (0060)"/>
    <s v="0000129160"/>
    <n v="4"/>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8T00:00:00"/>
    <m/>
    <d v="2024-04-28T00:00:00"/>
    <d v="2024-04-28T00:00:00"/>
    <s v="MECH"/>
    <m/>
    <x v="200"/>
    <s v="0050"/>
    <s v="2Y F21 NRV EGC 2 REPLACE WITH ROTABLE (200090873)"/>
    <s v="VALVE,NRV,GAS TO TEG INLET FILET SEP (AB50.05MV042419)"/>
    <s v="Install Valve AU05.05SP042007 (0090)"/>
    <s v="AB50"/>
    <m/>
    <m/>
    <m/>
    <m/>
    <m/>
    <x v="1"/>
    <n v="5"/>
    <m/>
    <m/>
    <n v="40"/>
    <n v="0"/>
    <n v="0"/>
    <s v="OK. - Campaign - Delivered Pre S/4"/>
    <n v="0"/>
    <x v="4"/>
    <m/>
    <m/>
    <m/>
    <n v="0"/>
    <n v="0"/>
    <m/>
    <m/>
    <n v="0"/>
    <m/>
    <m/>
    <m/>
    <m/>
    <m/>
    <n v="0"/>
    <n v="0"/>
    <s v="EA"/>
    <m/>
    <m/>
    <m/>
    <m/>
    <s v="N"/>
    <s v="Scheduling (06)"/>
    <s v="Ready to Schedule (Order) (0060)"/>
    <s v="0000129162"/>
    <n v="2"/>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28T00:00:00"/>
    <m/>
    <d v="2024-04-28T00:00:00"/>
    <d v="2024-04-28T00:00:00"/>
    <s v="MECH"/>
    <m/>
    <x v="200"/>
    <s v="0080"/>
    <s v="2Y F21 NRV EGC 2 REPLACE WITH ROTABLE (200090873)"/>
    <s v="VALVE,NRV,GAS TO TEG INLET FILET SEP (AB50.05MV042419)"/>
    <s v="Install Valve AU05.05SP042007 (0090)"/>
    <s v="AB50"/>
    <m/>
    <m/>
    <m/>
    <m/>
    <m/>
    <x v="1"/>
    <n v="5"/>
    <m/>
    <m/>
    <n v="1"/>
    <n v="0"/>
    <n v="0"/>
    <s v="OK. - Campaign - Delivered Pre S/4"/>
    <n v="0"/>
    <x v="4"/>
    <m/>
    <m/>
    <m/>
    <n v="0"/>
    <n v="0"/>
    <m/>
    <m/>
    <n v="0"/>
    <m/>
    <m/>
    <m/>
    <m/>
    <m/>
    <n v="0"/>
    <n v="0"/>
    <s v="EA"/>
    <m/>
    <m/>
    <m/>
    <m/>
    <s v="N"/>
    <s v="Scheduling (06)"/>
    <s v="Ready to Schedule (Order) (0060)"/>
    <s v="0000129162"/>
    <n v="3"/>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18T00:00:00"/>
    <m/>
    <d v="2024-04-28T00:00:00"/>
    <d v="2024-04-28T00:00:00"/>
    <s v="MECH"/>
    <m/>
    <x v="200"/>
    <s v="0070"/>
    <s v="2Y F21 NRV EGC 2 REPLACE WITH ROTABLE (200090873)"/>
    <s v="VALVE,NRV,GAS TO TEG INLET FILET SEP (AB50.05MV042419)"/>
    <s v="Install Valve AU05.05MV042419 (0020)"/>
    <s v="AB50"/>
    <m/>
    <m/>
    <m/>
    <m/>
    <m/>
    <x v="1"/>
    <n v="5"/>
    <m/>
    <m/>
    <n v="1"/>
    <n v="0"/>
    <n v="0"/>
    <s v="OK. - Campaign - Delivered Pre S/4"/>
    <n v="0"/>
    <x v="4"/>
    <m/>
    <m/>
    <m/>
    <n v="0"/>
    <n v="0"/>
    <m/>
    <m/>
    <n v="0"/>
    <m/>
    <m/>
    <m/>
    <m/>
    <m/>
    <n v="0"/>
    <n v="0"/>
    <s v="EA"/>
    <m/>
    <m/>
    <m/>
    <m/>
    <s v="N"/>
    <s v="Scheduling (06)"/>
    <s v="Ready to Schedule (Order) (0060)"/>
    <s v="0000129162"/>
    <n v="1"/>
    <s v="3"/>
    <m/>
    <m/>
    <m/>
    <m/>
    <n v="0"/>
    <m/>
    <m/>
    <m/>
    <m/>
    <s v="WorkPackLink"/>
    <m/>
    <m/>
    <n v="0"/>
    <n v="0"/>
    <d v="2024-06-30T00:00:00"/>
    <n v="0"/>
    <n v="0"/>
    <m/>
    <m/>
    <n v="0"/>
    <n v="0"/>
    <m/>
    <n v="0"/>
    <m/>
    <m/>
    <m/>
    <n v="0"/>
    <n v="0"/>
    <n v="0.33333333333333331"/>
    <d v="2024-03-21T00:00:00"/>
    <n v="0"/>
    <n v="0"/>
    <s v="Missing Staging Date"/>
    <m/>
    <s v="On Time"/>
    <d v="1899-12-30T00:00:00"/>
    <s v="Delivered Pre S4H"/>
    <s v="000012916245400000200090873"/>
    <e v="#N/A"/>
    <s v="0000129162000200090873"/>
    <s v=""/>
    <s v=""/>
    <n v="0"/>
  </r>
  <r>
    <x v="2"/>
    <x v="0"/>
    <m/>
    <x v="0"/>
    <x v="0"/>
    <d v="2024-01-02T00:00:00"/>
    <d v="2024-04-02T00:00:00"/>
    <m/>
    <d v="2024-03-31T00:00:00"/>
    <d v="2024-04-24T00:00:00"/>
    <s v="MECH"/>
    <m/>
    <x v="147"/>
    <s v="0510"/>
    <s v="2.5Y CLASS SURVEY BOILER 2 (200091461)"/>
    <s v="PKG EQ,AUXILARY BOILER NO 2 (AB50.03A750002)"/>
    <s v="ISOLATE &amp; SPADE (0030)"/>
    <s v="AB50"/>
    <m/>
    <m/>
    <m/>
    <m/>
    <m/>
    <x v="1"/>
    <n v="5"/>
    <m/>
    <m/>
    <n v="1"/>
    <n v="0"/>
    <n v="0"/>
    <s v="OK. - CAMPAIGN PICK PDC."/>
    <n v="0"/>
    <x v="4"/>
    <m/>
    <m/>
    <m/>
    <n v="0"/>
    <n v="0"/>
    <m/>
    <m/>
    <n v="0"/>
    <m/>
    <m/>
    <m/>
    <m/>
    <m/>
    <n v="0"/>
    <n v="0"/>
    <s v="EA"/>
    <m/>
    <m/>
    <m/>
    <m/>
    <s v="N"/>
    <s v="Execution (07)"/>
    <s v="Main Work Started (Order) (0070)"/>
    <s v="0000129691"/>
    <n v="2"/>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16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2"/>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2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8"/>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5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0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0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1"/>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02T00:00:00"/>
    <m/>
    <d v="2024-03-31T00:00:00"/>
    <d v="2024-04-24T00:00:00"/>
    <s v="MECH"/>
    <m/>
    <x v="147"/>
    <s v="052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3"/>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580"/>
    <s v="2.5Y CLASS SURVEY BOILER 2 (200091461)"/>
    <s v="PKG EQ,AUXILARY BOILER NO 2 (AB50.03A750002)"/>
    <s v="REINSTATE PIPEWORK &amp; VALVES (0170)"/>
    <s v="AB50"/>
    <m/>
    <m/>
    <m/>
    <m/>
    <m/>
    <x v="1"/>
    <n v="5"/>
    <m/>
    <m/>
    <n v="24"/>
    <n v="0"/>
    <n v="0"/>
    <s v="OK. - CAMPAIGN PICK PDC."/>
    <n v="0"/>
    <x v="4"/>
    <m/>
    <m/>
    <m/>
    <n v="0"/>
    <n v="0"/>
    <m/>
    <m/>
    <n v="0"/>
    <m/>
    <m/>
    <m/>
    <m/>
    <m/>
    <n v="0"/>
    <n v="0"/>
    <s v="EA"/>
    <m/>
    <m/>
    <m/>
    <m/>
    <s v="N"/>
    <s v="Execution (07)"/>
    <s v="Main Work Started (Order) (0070)"/>
    <s v="0000129691"/>
    <n v="3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6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7"/>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21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60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1T00:00:00"/>
    <m/>
    <d v="2024-03-31T00:00:00"/>
    <d v="2024-04-24T00:00:00"/>
    <s v="MECH"/>
    <m/>
    <x v="147"/>
    <s v="0610"/>
    <s v="2.5Y CLASS SURVEY BOILER 2 (200091461)"/>
    <s v="PKG EQ,AUXILARY BOILER NO 2 (AB50.03A750002)"/>
    <s v="BOILER WORKSCOPE - COMBUSTION (0140)"/>
    <s v="AB50"/>
    <m/>
    <m/>
    <m/>
    <m/>
    <m/>
    <x v="1"/>
    <n v="5"/>
    <m/>
    <m/>
    <n v="6"/>
    <n v="0"/>
    <n v="0"/>
    <s v="OK. - CAMPAIGN PICK PDC."/>
    <n v="0"/>
    <x v="4"/>
    <m/>
    <m/>
    <m/>
    <n v="0"/>
    <n v="0"/>
    <m/>
    <m/>
    <n v="0"/>
    <m/>
    <m/>
    <m/>
    <m/>
    <m/>
    <n v="0"/>
    <n v="0"/>
    <s v="EA"/>
    <m/>
    <m/>
    <m/>
    <m/>
    <s v="N"/>
    <s v="Execution (07)"/>
    <s v="Main Work Started (Order) (0070)"/>
    <s v="0000129691"/>
    <n v="9"/>
    <s v="3"/>
    <m/>
    <m/>
    <m/>
    <m/>
    <n v="0"/>
    <m/>
    <m/>
    <m/>
    <m/>
    <s v="WorkPackLink"/>
    <s v="Delivered Pre S/4"/>
    <m/>
    <n v="0"/>
    <n v="0"/>
    <d v="2024-10-22T00:00:00"/>
    <n v="0"/>
    <n v="0"/>
    <m/>
    <m/>
    <n v="0"/>
    <n v="0"/>
    <m/>
    <n v="0"/>
    <m/>
    <m/>
    <m/>
    <n v="0"/>
    <n v="0"/>
    <n v="1.9230769230769232E-2"/>
    <d v="2024-03-14T00:00:00"/>
    <n v="0"/>
    <n v="0"/>
    <s v="Missing Staging Date"/>
    <m/>
    <s v="On Time"/>
    <d v="1899-12-30T00:00:00"/>
    <s v="Delivered Pre S4H"/>
    <s v="000012969145393000200091461"/>
    <e v="#N/A"/>
    <s v="0000129691000200091461"/>
    <s v=""/>
    <s v=""/>
    <n v="0"/>
  </r>
  <r>
    <x v="2"/>
    <x v="0"/>
    <m/>
    <x v="0"/>
    <x v="0"/>
    <d v="2024-01-02T00:00:00"/>
    <d v="2024-04-13T00:00:00"/>
    <m/>
    <d v="2024-03-31T00:00:00"/>
    <d v="2024-04-24T00:00:00"/>
    <s v="MECH"/>
    <m/>
    <x v="147"/>
    <s v="0480"/>
    <s v="2.5Y CLASS SURVEY BOILER 2 (200091461)"/>
    <s v="PKG EQ,AUXILARY BOILER NO 2 (AB50.03A750002)"/>
    <s v="REINSTATE PIPEWORK &amp; VALVES (0170)"/>
    <s v="AB50"/>
    <m/>
    <m/>
    <m/>
    <m/>
    <m/>
    <x v="1"/>
    <n v="5"/>
    <m/>
    <m/>
    <n v="4"/>
    <n v="0"/>
    <n v="0"/>
    <s v="OK. - CAMPAIGN PICK PDC."/>
    <n v="0"/>
    <x v="4"/>
    <m/>
    <m/>
    <m/>
    <n v="0"/>
    <n v="0"/>
    <m/>
    <m/>
    <n v="0"/>
    <m/>
    <m/>
    <m/>
    <m/>
    <m/>
    <n v="0"/>
    <n v="0"/>
    <s v="EA"/>
    <m/>
    <m/>
    <m/>
    <m/>
    <s v="N"/>
    <s v="Execution (07)"/>
    <s v="Main Work Started (Order) (0070)"/>
    <s v="0000129691"/>
    <n v="3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3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8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30"/>
    <s v="2.5Y CLASS SURVEY BOILER 2 (200091461)"/>
    <s v="PKG EQ,AUXILARY BOILER NO 2 (AB50.03A750002)"/>
    <s v="ISOLATE &amp; SPADE (0030)"/>
    <s v="AB50"/>
    <m/>
    <m/>
    <m/>
    <m/>
    <m/>
    <x v="1"/>
    <n v="5"/>
    <m/>
    <m/>
    <n v="3"/>
    <n v="0"/>
    <n v="0"/>
    <s v="OK. - CAMPAIGN PICK PDC."/>
    <n v="0"/>
    <x v="4"/>
    <m/>
    <m/>
    <m/>
    <n v="0"/>
    <n v="0"/>
    <m/>
    <m/>
    <n v="0"/>
    <m/>
    <m/>
    <m/>
    <m/>
    <m/>
    <n v="0"/>
    <n v="0"/>
    <s v="EA"/>
    <m/>
    <m/>
    <m/>
    <m/>
    <s v="N"/>
    <s v="Execution (07)"/>
    <s v="Main Work Started (Order) (0070)"/>
    <s v="0000129691"/>
    <n v="4"/>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3-28T00:00:00"/>
    <m/>
    <d v="2024-03-28T00:00:00"/>
    <d v="2024-04-19T00:00:00"/>
    <s v="MECH"/>
    <m/>
    <x v="148"/>
    <s v="003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3"/>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4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4"/>
    <s v="3"/>
    <m/>
    <m/>
    <m/>
    <m/>
    <n v="0"/>
    <m/>
    <m/>
    <m/>
    <m/>
    <s v="WorkPackLink"/>
    <m/>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2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2"/>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s v="No Issue identified"/>
    <m/>
    <x v="0"/>
    <d v="2023-12-30T00:00:00"/>
    <d v="2024-01-02T00:00:00"/>
    <d v="2024-05-09T00:00:00"/>
    <d v="2024-04-30T00:00:00"/>
    <d v="2024-05-09T00:00:00"/>
    <d v="2024-05-10T00:00:00"/>
    <x v="0"/>
    <m/>
    <x v="0"/>
    <s v="0020"/>
    <x v="0"/>
    <s v="PSV,PCV750030A,PCV FAIL (AB50.03PSV750061)"/>
    <s v="CERTIFY PSV FROM STOCK (0010)"/>
    <s v="AB50"/>
    <d v="2024-05-09T00:00:00"/>
    <s v="AB01"/>
    <m/>
    <s v="AB03"/>
    <m/>
    <x v="0"/>
    <n v="20"/>
    <x v="0"/>
    <s v="VALVE,REL,BROADY 3511N-CN-021,566-614KPA"/>
    <n v="1"/>
    <n v="1"/>
    <n v="0"/>
    <x v="0"/>
    <n v="0"/>
    <x v="0"/>
    <s v="Stock at Base (SP12)"/>
    <s v="AB03"/>
    <s v="5300003606"/>
    <n v="10"/>
    <n v="21"/>
    <m/>
    <m/>
    <n v="0"/>
    <m/>
    <m/>
    <m/>
    <m/>
    <m/>
    <n v="0"/>
    <n v="0"/>
    <s v="EA"/>
    <m/>
    <x v="0"/>
    <m/>
    <m/>
    <s v="N"/>
    <s v="Preparation (05)"/>
    <s v="In Preparation (Order) (0055)"/>
    <s v="0000097778"/>
    <n v="2"/>
    <s v="3"/>
    <s v="30"/>
    <s v="30"/>
    <m/>
    <m/>
    <n v="0"/>
    <m/>
    <m/>
    <m/>
    <m/>
    <s v="WorkPackLink"/>
    <m/>
    <m/>
    <n v="0"/>
    <n v="0"/>
    <d v="2024-07-04T00:00:00"/>
    <n v="0"/>
    <n v="0"/>
    <m/>
    <m/>
    <n v="0"/>
    <n v="0"/>
    <m/>
    <n v="0"/>
    <m/>
    <m/>
    <m/>
    <n v="0"/>
    <n v="0"/>
    <n v="0.33333333333333331"/>
    <d v="2024-04-11T00:00:00"/>
    <n v="-19"/>
    <n v="9"/>
    <x v="0"/>
    <s v=""/>
    <x v="0"/>
    <d v="1899-12-30T00:00:00"/>
    <x v="0"/>
    <s v="00000977784542110447827000200063469"/>
    <e v="#N/A"/>
    <s v="000009777810447827000200063469"/>
    <d v="1899-12-30T00:00:00"/>
    <e v="#N/A"/>
    <n v="0"/>
  </r>
  <r>
    <x v="0"/>
    <s v="No Issue identified"/>
    <m/>
    <x v="0"/>
    <d v="2023-12-30T00:00:00"/>
    <d v="2024-01-02T00:00:00"/>
    <d v="2024-04-09T00:00:00"/>
    <d v="2024-03-27T00:00:00"/>
    <d v="2024-05-09T00:00:00"/>
    <d v="2024-05-09T00:00:00"/>
    <x v="0"/>
    <m/>
    <x v="1"/>
    <s v="0010"/>
    <x v="1"/>
    <s v="PSV,K470006,2ND STAGE PRESS (AB50.03PSV471561)"/>
    <s v="CERTIFY PSV (0010)"/>
    <s v="AB50"/>
    <d v="2024-04-09T00:00:00"/>
    <s v="AB01"/>
    <m/>
    <s v="AB03"/>
    <m/>
    <x v="1"/>
    <n v="10"/>
    <x v="1"/>
    <s v="VALVE,REL,SEETRU 616820073,3400KPAG"/>
    <n v="1"/>
    <n v="2"/>
    <n v="0"/>
    <x v="0"/>
    <n v="0"/>
    <x v="1"/>
    <s v="Stock at Base (SP12)"/>
    <s v="AB03"/>
    <s v="5300003634"/>
    <n v="10"/>
    <n v="21"/>
    <m/>
    <m/>
    <n v="0"/>
    <m/>
    <m/>
    <m/>
    <m/>
    <m/>
    <n v="0"/>
    <n v="0"/>
    <s v="EA"/>
    <m/>
    <x v="1"/>
    <m/>
    <m/>
    <s v="N"/>
    <s v="Preparation (05)"/>
    <s v="In Preparation (Order) (0055)"/>
    <s v="0000097984"/>
    <n v="1"/>
    <s v="3"/>
    <s v="30"/>
    <s v="30"/>
    <m/>
    <m/>
    <n v="0"/>
    <m/>
    <m/>
    <m/>
    <m/>
    <s v="WorkPackLink"/>
    <m/>
    <m/>
    <n v="0"/>
    <n v="0"/>
    <d v="2024-07-04T00:00:00"/>
    <n v="0"/>
    <n v="0"/>
    <m/>
    <m/>
    <n v="0"/>
    <n v="0"/>
    <m/>
    <n v="0"/>
    <m/>
    <m/>
    <m/>
    <n v="0"/>
    <n v="0"/>
    <n v="1"/>
    <d v="2024-03-12T00:00:00"/>
    <n v="-15"/>
    <n v="13"/>
    <x v="0"/>
    <s v=""/>
    <x v="0"/>
    <d v="1899-12-30T00:00:00"/>
    <x v="0"/>
    <s v="00000979844539110482558000200063635"/>
    <e v="#N/A"/>
    <s v="000009798410482558000200063635"/>
    <d v="1899-12-30T00:00:00"/>
    <e v="#N/A"/>
    <n v="0"/>
  </r>
  <r>
    <x v="1"/>
    <s v="No Issue identified"/>
    <m/>
    <x v="0"/>
    <d v="2023-12-30T00:00:00"/>
    <d v="2024-01-02T00:00:00"/>
    <d v="2024-04-26T00:00:00"/>
    <d v="2024-03-18T00:00:00"/>
    <d v="2024-04-26T00:00:00"/>
    <d v="2024-04-26T00:00:00"/>
    <x v="0"/>
    <m/>
    <x v="2"/>
    <s v="0010"/>
    <x v="2"/>
    <s v="VALVE,T604021,PRES/VAC BREATHER (AB50.03PSV604161)"/>
    <s v="CERTIFY PSV (0010)"/>
    <s v="AB50"/>
    <d v="2024-04-26T00:00:00"/>
    <s v="AB01"/>
    <m/>
    <s v="AB03"/>
    <m/>
    <x v="1"/>
    <n v="5"/>
    <x v="2"/>
    <s v="VALVE,REL;434KPAG,FORT VALE CE3A002003B"/>
    <n v="1"/>
    <n v="0"/>
    <n v="0"/>
    <x v="1"/>
    <n v="0"/>
    <x v="2"/>
    <s v="Stock at Base (SP12)"/>
    <s v="AB03"/>
    <s v="5300003935"/>
    <n v="10"/>
    <n v="21"/>
    <m/>
    <m/>
    <n v="0"/>
    <m/>
    <m/>
    <m/>
    <m/>
    <m/>
    <n v="0"/>
    <n v="0"/>
    <s v="EA"/>
    <m/>
    <x v="1"/>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x v="0"/>
    <s v=""/>
    <x v="0"/>
    <d v="1899-12-30T00:00:00"/>
    <x v="1"/>
    <s v="00001206564540810528709000200083363"/>
    <e v="#N/A"/>
    <s v="000012065610528709000200083363"/>
    <d v="1899-12-30T00:00:00"/>
    <e v="#N/A"/>
    <n v="0"/>
  </r>
  <r>
    <x v="1"/>
    <s v="No Issue identified"/>
    <m/>
    <x v="0"/>
    <d v="2023-12-30T00:00:00"/>
    <d v="2024-01-02T00:00:00"/>
    <d v="2024-04-28T00:00:00"/>
    <d v="2024-03-18T00:00:00"/>
    <d v="2024-04-28T00:00:00"/>
    <d v="2024-04-28T00:00:00"/>
    <x v="0"/>
    <m/>
    <x v="3"/>
    <s v="0010"/>
    <x v="3"/>
    <s v="VALVE,REL;FORT VALE 3000302B,434KPAG (AB50.03PSV604761)"/>
    <s v="CERTIFY PSV (0010)"/>
    <s v="AB50"/>
    <d v="2024-04-28T00:00:00"/>
    <s v="AB01"/>
    <m/>
    <s v="AB03"/>
    <m/>
    <x v="1"/>
    <n v="5"/>
    <x v="2"/>
    <s v="VALVE,REL;434KPAG,FORT VALE CE3A002003B"/>
    <n v="1"/>
    <n v="0"/>
    <n v="0"/>
    <x v="1"/>
    <n v="0"/>
    <x v="2"/>
    <s v="Stock at Base (SP12)"/>
    <s v="AB03"/>
    <s v="5300003936"/>
    <n v="10"/>
    <n v="21"/>
    <m/>
    <m/>
    <n v="0"/>
    <m/>
    <m/>
    <m/>
    <m/>
    <m/>
    <n v="0"/>
    <n v="0"/>
    <s v="EA"/>
    <m/>
    <x v="1"/>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x v="0"/>
    <s v=""/>
    <x v="0"/>
    <d v="1899-12-30T00:00:00"/>
    <x v="1"/>
    <s v="00001206594541010528709000200083364"/>
    <e v="#N/A"/>
    <s v="000012065910528709000200083364"/>
    <d v="1899-12-30T00:00:00"/>
    <e v="#N/A"/>
    <n v="0"/>
  </r>
  <r>
    <x v="1"/>
    <s v="No Issue identified"/>
    <m/>
    <x v="0"/>
    <d v="2023-12-30T00:00:00"/>
    <d v="2024-03-13T00:00:00"/>
    <d v="2024-04-18T00:00:00"/>
    <d v="2024-04-13T00:00:00"/>
    <d v="2024-04-18T00:00:00"/>
    <d v="2024-04-19T00:00:00"/>
    <x v="0"/>
    <m/>
    <x v="4"/>
    <m/>
    <x v="4"/>
    <s v="PKG EQ,NITROGEN BOTTLE RACK (AB50.03A481004)"/>
    <s v="Repl N2 Backup Cylinders (0010)"/>
    <s v="AB50"/>
    <d v="2024-04-18T00:00:00"/>
    <m/>
    <m/>
    <s v="AB02"/>
    <m/>
    <x v="0"/>
    <n v="20"/>
    <x v="3"/>
    <s v="GAS,COMP;N2,EHP,99.9%,CYL G"/>
    <n v="6"/>
    <n v="0"/>
    <n v="0"/>
    <x v="2"/>
    <n v="0"/>
    <x v="3"/>
    <s v="Stock at Base (SP12)"/>
    <s v="AB02"/>
    <s v="5300007835"/>
    <n v="10"/>
    <n v="21"/>
    <m/>
    <m/>
    <n v="0"/>
    <m/>
    <m/>
    <m/>
    <m/>
    <m/>
    <n v="0"/>
    <n v="0"/>
    <s v="CYL"/>
    <m/>
    <x v="1"/>
    <m/>
    <m/>
    <s v="N"/>
    <s v="Preparation (05)"/>
    <s v="In Preparation (Order) (0055)"/>
    <s v="0000131525"/>
    <n v="1"/>
    <s v="1"/>
    <s v="30"/>
    <s v="30"/>
    <m/>
    <m/>
    <n v="0"/>
    <m/>
    <m/>
    <m/>
    <m/>
    <s v="WorkPackLink"/>
    <m/>
    <m/>
    <n v="0"/>
    <n v="0"/>
    <d v="2024-06-30T00:00:00"/>
    <n v="0"/>
    <n v="0"/>
    <m/>
    <m/>
    <n v="0"/>
    <n v="0"/>
    <m/>
    <n v="0"/>
    <m/>
    <m/>
    <m/>
    <n v="0"/>
    <n v="0"/>
    <n v="0.5"/>
    <d v="2024-03-21T00:00:00"/>
    <n v="-23"/>
    <n v="5"/>
    <x v="0"/>
    <s v=""/>
    <x v="0"/>
    <d v="1899-12-30T00:00:00"/>
    <x v="1"/>
    <s v="00001315254540010063416000100033044"/>
    <e v="#N/A"/>
    <s v="000013152510063416000100033044"/>
    <d v="1899-12-30T00:00:00"/>
    <e v="#N/A"/>
    <n v="0"/>
  </r>
  <r>
    <x v="0"/>
    <m/>
    <m/>
    <x v="0"/>
    <d v="2023-12-30T00:00:00"/>
    <d v="2024-01-10T00:00:00"/>
    <d v="2024-05-09T00:00:00"/>
    <m/>
    <d v="2024-05-09T00:00:00"/>
    <d v="2024-05-10T00:00:00"/>
    <x v="0"/>
    <m/>
    <x v="5"/>
    <s v="0030"/>
    <x v="5"/>
    <s v="ACC,A098200,HYDR OIL BACK-UP (AB50.04V098000A)"/>
    <s v="Repl Swivel HPU Bursting Disc &amp; Bladder (0020)"/>
    <s v="AB50"/>
    <m/>
    <m/>
    <m/>
    <s v="AB02"/>
    <m/>
    <x v="0"/>
    <n v="20"/>
    <x v="4"/>
    <s v="GAS,COMP;N2,IND GDE,EHP 99.5%,G2,MOP16"/>
    <n v="1"/>
    <n v="0"/>
    <n v="0"/>
    <x v="3"/>
    <n v="0"/>
    <x v="4"/>
    <s v="Stock at Remote (SP13)"/>
    <m/>
    <m/>
    <n v="0"/>
    <n v="0"/>
    <m/>
    <m/>
    <n v="0"/>
    <m/>
    <m/>
    <m/>
    <m/>
    <m/>
    <n v="0"/>
    <n v="0"/>
    <s v="SET"/>
    <m/>
    <x v="1"/>
    <m/>
    <m/>
    <s v="N"/>
    <s v="Preparation (05)"/>
    <s v="In Preparation (Order) (0055)"/>
    <s v="0000132149"/>
    <n v="3"/>
    <s v="4"/>
    <s v="30"/>
    <s v="30"/>
    <m/>
    <m/>
    <n v="0"/>
    <m/>
    <m/>
    <m/>
    <m/>
    <s v="WorkPackLink"/>
    <m/>
    <m/>
    <n v="0"/>
    <n v="0"/>
    <d v="2024-11-02T00:00:00"/>
    <n v="0"/>
    <n v="0"/>
    <m/>
    <m/>
    <n v="0"/>
    <n v="0"/>
    <m/>
    <n v="0"/>
    <m/>
    <m/>
    <m/>
    <n v="0"/>
    <n v="0"/>
    <n v="0.33333333333333331"/>
    <d v="2024-04-11T00:00:00"/>
    <n v="0"/>
    <n v="0"/>
    <x v="1"/>
    <s v=""/>
    <x v="0"/>
    <d v="1899-12-30T00:00:00"/>
    <x v="1"/>
    <s v="00001321494542110423729000100033628"/>
    <e v="#N/A"/>
    <s v="000013214910423729000100033628"/>
    <s v=""/>
    <s v=""/>
    <n v="1"/>
  </r>
  <r>
    <x v="1"/>
    <s v="Supply too early, consider delaying"/>
    <m/>
    <x v="0"/>
    <d v="2023-12-30T00:00:00"/>
    <d v="2024-02-06T00:00:00"/>
    <d v="2024-04-24T00:00:00"/>
    <d v="2024-03-06T00:00:00"/>
    <d v="2024-04-24T00:00:00"/>
    <d v="2024-04-24T00:00:00"/>
    <x v="1"/>
    <m/>
    <x v="6"/>
    <s v="0010"/>
    <x v="6"/>
    <s v="PKG EQ,SKID ASSEMBLY (AB50.03A450500)"/>
    <s v="Install Control Solenoid V12 (0020)"/>
    <s v="AB50"/>
    <d v="2024-04-01T00:00:00"/>
    <m/>
    <m/>
    <s v="AB02"/>
    <d v="2024-03-19T00:00:00"/>
    <x v="1"/>
    <n v="5"/>
    <x v="5"/>
    <s v="SOLENOID VALVE"/>
    <n v="1"/>
    <n v="0"/>
    <n v="0"/>
    <x v="4"/>
    <n v="42"/>
    <x v="5"/>
    <s v="Directs (Inventory) (SP14)"/>
    <s v="AB02"/>
    <s v="5300005950"/>
    <n v="10"/>
    <n v="42"/>
    <s v="X"/>
    <s v="1000001698"/>
    <n v="4"/>
    <d v="2024-02-01T00:00:00"/>
    <d v="2024-03-19T00:00:00"/>
    <s v="WARTSILA AUSTRALIA PTY LTD (30000386)"/>
    <s v="4500001633"/>
    <m/>
    <n v="10"/>
    <n v="1"/>
    <s v="EA"/>
    <d v="2024-04-11T00:00:00"/>
    <x v="1"/>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x v="0"/>
    <s v=""/>
    <x v="0"/>
    <d v="1899-12-30T00:00:00"/>
    <x v="1"/>
    <s v="00001321894540670001416000100033657"/>
    <e v="#N/A"/>
    <s v="000013218970001416000100033657"/>
    <d v="1899-12-30T00:00:00"/>
    <e v="#N/A"/>
    <n v="0"/>
  </r>
  <r>
    <x v="1"/>
    <s v="No Issue identified"/>
    <m/>
    <x v="0"/>
    <d v="2023-12-30T00:00:00"/>
    <d v="2024-01-02T00:00:00"/>
    <d v="2024-04-18T00:00:00"/>
    <d v="2024-04-13T00:00:00"/>
    <d v="2024-04-18T00:00:00"/>
    <d v="2024-04-19T00:00:00"/>
    <x v="0"/>
    <m/>
    <x v="7"/>
    <s v="0020"/>
    <x v="7"/>
    <s v="MOTOR,K042210,GAS COMP DRIVER (AB50.05KM042210)"/>
    <s v="Install EGC2 Motor Bearing Pressure Bala (0020)"/>
    <s v="AB50"/>
    <d v="2024-04-18T00:00:00"/>
    <s v="AB01"/>
    <m/>
    <s v="AB02"/>
    <m/>
    <x v="0"/>
    <n v="20"/>
    <x v="6"/>
    <s v="CONNECTOR,COMP/M,0.50&quot; X 0.75&quot; NPT,SS"/>
    <n v="2"/>
    <n v="0"/>
    <n v="0"/>
    <x v="5"/>
    <n v="0"/>
    <x v="3"/>
    <s v="Stock at Base (SP12)"/>
    <s v="AB02"/>
    <s v="5300001259"/>
    <n v="10"/>
    <n v="21"/>
    <m/>
    <m/>
    <n v="0"/>
    <m/>
    <m/>
    <m/>
    <m/>
    <m/>
    <n v="0"/>
    <n v="0"/>
    <s v="EA"/>
    <m/>
    <x v="1"/>
    <m/>
    <m/>
    <s v="N"/>
    <s v="Preparation (05)"/>
    <s v="In Preparation (Order) (0055)"/>
    <s v="0000135291"/>
    <n v="1"/>
    <s v="3"/>
    <s v="30"/>
    <s v="30"/>
    <m/>
    <m/>
    <n v="0"/>
    <m/>
    <m/>
    <m/>
    <m/>
    <s v="WorkPackLink"/>
    <m/>
    <m/>
    <n v="0"/>
    <n v="0"/>
    <d v="2024-06-30T00:00:00"/>
    <n v="0"/>
    <n v="0"/>
    <m/>
    <m/>
    <n v="0"/>
    <n v="0"/>
    <m/>
    <n v="0"/>
    <m/>
    <m/>
    <m/>
    <n v="0"/>
    <n v="0"/>
    <n v="0.2"/>
    <d v="2024-03-21T00:00:00"/>
    <n v="-23"/>
    <n v="5"/>
    <x v="0"/>
    <s v=""/>
    <x v="0"/>
    <d v="1899-12-30T00:00:00"/>
    <x v="1"/>
    <s v="00001352914540010047907000100036757"/>
    <e v="#N/A"/>
    <s v="000013529110047907000100036757"/>
    <d v="1899-12-30T00:00:00"/>
    <e v="#N/A"/>
    <n v="0"/>
  </r>
  <r>
    <x v="1"/>
    <m/>
    <m/>
    <x v="0"/>
    <d v="2023-12-30T00:00:00"/>
    <d v="2024-02-22T00:00:00"/>
    <d v="2024-04-29T00:00:00"/>
    <m/>
    <d v="2024-04-28T00:00:00"/>
    <d v="2024-05-02T00:00:00"/>
    <x v="2"/>
    <m/>
    <x v="8"/>
    <s v="0050"/>
    <x v="8"/>
    <s v="PUMP,A/C COOLING,DUTY (AB50.03P753002A)"/>
    <s v="replace spool (0030)"/>
    <s v="AB50"/>
    <m/>
    <s v="AB01"/>
    <m/>
    <s v="AB02"/>
    <m/>
    <x v="0"/>
    <n v="20"/>
    <x v="7"/>
    <s v="STUDBOLT;0.750&quot;X100MM,A193 B8M CL2"/>
    <n v="8"/>
    <n v="0"/>
    <n v="18"/>
    <x v="3"/>
    <n v="0"/>
    <x v="4"/>
    <s v="Stock at Remote (SP13)"/>
    <m/>
    <m/>
    <n v="0"/>
    <n v="0"/>
    <m/>
    <m/>
    <n v="0"/>
    <m/>
    <m/>
    <m/>
    <m/>
    <m/>
    <n v="0"/>
    <n v="0"/>
    <s v="EA"/>
    <m/>
    <x v="1"/>
    <m/>
    <m/>
    <s v="N"/>
    <s v="Preparation (05)"/>
    <s v="In Preparation (Order) (0055)"/>
    <s v="0000135616"/>
    <n v="5"/>
    <s v="1"/>
    <s v="30"/>
    <s v="30"/>
    <m/>
    <m/>
    <n v="0"/>
    <m/>
    <m/>
    <m/>
    <m/>
    <s v="WorkPackLink"/>
    <m/>
    <m/>
    <n v="0"/>
    <n v="0"/>
    <d v="2024-11-30T00:00:00"/>
    <n v="0"/>
    <n v="0"/>
    <m/>
    <m/>
    <n v="0"/>
    <n v="0"/>
    <m/>
    <n v="0"/>
    <m/>
    <m/>
    <m/>
    <n v="0"/>
    <n v="0"/>
    <n v="0.14285714285714285"/>
    <d v="2024-04-01T00:00:00"/>
    <n v="0"/>
    <n v="0"/>
    <x v="1"/>
    <s v=""/>
    <x v="0"/>
    <d v="1899-12-30T00:00:00"/>
    <x v="1"/>
    <s v="00001356164541110058213000100037132"/>
    <e v="#N/A"/>
    <s v="000013561610058213000100037132"/>
    <s v=""/>
    <s v=""/>
    <n v="1"/>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0"/>
    <s v="No Issue identified"/>
    <m/>
    <x v="0"/>
    <d v="2023-12-30T00:00:00"/>
    <d v="2024-01-02T00:00:00"/>
    <d v="2024-05-09T00:00:00"/>
    <d v="2024-05-04T00:00:00"/>
    <d v="2024-05-09T00:00:00"/>
    <d v="2024-05-10T00:00:00"/>
    <x v="0"/>
    <m/>
    <x v="0"/>
    <s v="0010"/>
    <x v="0"/>
    <s v="PSV,PCV750030A,PCV FAIL (AB50.03PSV750061)"/>
    <s v="CERTIFY PSV FROM STOCK (0010)"/>
    <s v="AB50"/>
    <d v="2024-05-09T00:00:00"/>
    <s v="AB01"/>
    <m/>
    <s v="AB02"/>
    <m/>
    <x v="0"/>
    <n v="20"/>
    <x v="9"/>
    <s v="GASKET SET;BROADY P106652"/>
    <n v="4"/>
    <n v="7"/>
    <n v="0"/>
    <x v="0"/>
    <n v="0"/>
    <x v="0"/>
    <s v="Stock at Base (SP12)"/>
    <s v="AB02"/>
    <s v="5300003605"/>
    <n v="10"/>
    <n v="21"/>
    <m/>
    <m/>
    <n v="0"/>
    <m/>
    <m/>
    <m/>
    <m/>
    <m/>
    <n v="0"/>
    <n v="0"/>
    <s v="SET"/>
    <m/>
    <x v="1"/>
    <m/>
    <m/>
    <s v="N"/>
    <s v="Preparation (05)"/>
    <s v="In Preparation (Order) (0055)"/>
    <s v="0000097778"/>
    <n v="1"/>
    <s v="3"/>
    <s v="30"/>
    <s v="30"/>
    <m/>
    <m/>
    <n v="0"/>
    <m/>
    <m/>
    <m/>
    <m/>
    <s v="WorkPackLink"/>
    <m/>
    <m/>
    <n v="0"/>
    <n v="0"/>
    <d v="2024-07-04T00:00:00"/>
    <n v="0"/>
    <n v="0"/>
    <m/>
    <m/>
    <n v="0"/>
    <n v="0"/>
    <m/>
    <n v="0"/>
    <m/>
    <m/>
    <m/>
    <n v="0"/>
    <n v="0"/>
    <n v="0.33333333333333331"/>
    <d v="2024-04-11T00:00:00"/>
    <n v="-23"/>
    <n v="5"/>
    <x v="0"/>
    <s v=""/>
    <x v="0"/>
    <d v="1899-12-30T00:00:00"/>
    <x v="0"/>
    <s v="00000977784542110447849000200063469"/>
    <e v="#N/A"/>
    <s v="000009777810447849000200063469"/>
    <d v="1899-12-30T00:00:00"/>
    <e v="#N/A"/>
    <n v="0"/>
  </r>
  <r>
    <x v="3"/>
    <m/>
    <m/>
    <x v="0"/>
    <d v="2023-12-30T00:00:00"/>
    <d v="2024-01-02T00:00:00"/>
    <d v="2024-05-05T00:00:00"/>
    <m/>
    <d v="2024-05-05T00:00:00"/>
    <d v="2024-05-06T00:00:00"/>
    <x v="0"/>
    <m/>
    <x v="10"/>
    <s v="0020"/>
    <x v="10"/>
    <s v="TURRET,PRODUCTION SWIVEL 1 (AB50.04V020001)"/>
    <s v="INSPECT &amp; LUBRICATE TURRET SWIVEL (0010)"/>
    <s v="AB50"/>
    <m/>
    <s v="AB01"/>
    <m/>
    <s v="AB02"/>
    <m/>
    <x v="1"/>
    <n v="5"/>
    <x v="10"/>
    <s v="OIL,LUB;OMALAS4GX460,20L,SHELL 300011329"/>
    <n v="1"/>
    <n v="1"/>
    <n v="2"/>
    <x v="3"/>
    <n v="0"/>
    <x v="4"/>
    <s v="Stock at Base and Remote (SP11)"/>
    <m/>
    <m/>
    <n v="0"/>
    <n v="0"/>
    <m/>
    <m/>
    <n v="0"/>
    <m/>
    <m/>
    <m/>
    <m/>
    <m/>
    <n v="0"/>
    <n v="0"/>
    <s v="DR"/>
    <m/>
    <x v="1"/>
    <m/>
    <m/>
    <s v="N"/>
    <s v="Preparation (05)"/>
    <s v="In Preparation (Order) (0055)"/>
    <s v="0000119827"/>
    <n v="1"/>
    <s v="4"/>
    <s v="30"/>
    <s v="30"/>
    <m/>
    <m/>
    <n v="0"/>
    <m/>
    <m/>
    <m/>
    <m/>
    <s v="WorkPackLink"/>
    <m/>
    <m/>
    <n v="0"/>
    <n v="0"/>
    <d v="2024-05-28T00:00:00"/>
    <n v="0"/>
    <n v="0"/>
    <m/>
    <m/>
    <n v="0"/>
    <n v="0"/>
    <m/>
    <n v="0"/>
    <m/>
    <m/>
    <m/>
    <n v="0"/>
    <n v="0"/>
    <n v="0.33333333333333331"/>
    <d v="2024-04-07T00:00:00"/>
    <n v="0"/>
    <n v="0"/>
    <x v="1"/>
    <s v=""/>
    <x v="0"/>
    <d v="1899-12-30T00:00:00"/>
    <x v="0"/>
    <s v="00001198274541710452872000200083040"/>
    <e v="#N/A"/>
    <s v="000011982710452872000200083040"/>
    <s v=""/>
    <s v=""/>
    <n v="1"/>
  </r>
  <r>
    <x v="3"/>
    <s v="No Issue identified"/>
    <m/>
    <x v="0"/>
    <d v="2023-12-30T00:00:00"/>
    <d v="2024-01-17T00:00:00"/>
    <d v="2024-04-18T00:00:00"/>
    <d v="2024-02-20T00:00:00"/>
    <d v="2024-04-18T00:00:00"/>
    <d v="2024-04-18T00:00:00"/>
    <x v="0"/>
    <m/>
    <x v="11"/>
    <s v="0010"/>
    <x v="11"/>
    <s v="PKG EQ,AIR COMPRESSOR 3 (AB50.03A470003)"/>
    <s v="Replace TSAIR#3 Oil level gauge (0010)"/>
    <s v="AB50"/>
    <d v="2024-04-18T00:00:00"/>
    <m/>
    <m/>
    <s v="AB01"/>
    <m/>
    <x v="0"/>
    <n v="20"/>
    <x v="11"/>
    <s v="GAUGE,LEV;ATCOP 1614918400"/>
    <n v="1"/>
    <n v="1"/>
    <n v="0"/>
    <x v="1"/>
    <n v="0"/>
    <x v="2"/>
    <s v="Stock at Base (SP12)"/>
    <s v="AB01"/>
    <s v="5300004912"/>
    <n v="10"/>
    <n v="21"/>
    <m/>
    <m/>
    <n v="0"/>
    <m/>
    <m/>
    <m/>
    <m/>
    <m/>
    <n v="0"/>
    <n v="0"/>
    <s v="EA"/>
    <m/>
    <x v="1"/>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x v="0"/>
    <s v=""/>
    <x v="0"/>
    <d v="1899-12-30T00:00:00"/>
    <x v="0"/>
    <s v="00001302254540010596891000100031824"/>
    <e v="#N/A"/>
    <s v="000013022510596891000100031824"/>
    <d v="1899-12-30T00:00:00"/>
    <e v="#N/A"/>
    <n v="0"/>
  </r>
  <r>
    <x v="0"/>
    <s v="WO item has not been released yet"/>
    <m/>
    <x v="0"/>
    <d v="2023-12-30T00:00:00"/>
    <d v="2024-01-02T00:00:00"/>
    <d v="2024-05-09T00:00:00"/>
    <m/>
    <d v="2024-05-09T00:00:00"/>
    <d v="2024-05-09T00:00:00"/>
    <x v="0"/>
    <m/>
    <x v="12"/>
    <s v="0010"/>
    <x v="12"/>
    <s v="TURB,GT400001 TURBINE (AB50.05GT400001)"/>
    <s v="GT1 Replace Hose (0010)"/>
    <s v="AB50"/>
    <d v="2024-05-09T00:00:00"/>
    <m/>
    <m/>
    <s v="AB01"/>
    <m/>
    <x v="2"/>
    <n v="30"/>
    <x v="12"/>
    <s v="HOSE ASSY;FLEX,1/2&quot;,SOLAR 2567232"/>
    <n v="1"/>
    <n v="0"/>
    <n v="0"/>
    <x v="2"/>
    <n v="0"/>
    <x v="4"/>
    <s v="Stock at Base (SP12)"/>
    <m/>
    <m/>
    <n v="0"/>
    <n v="0"/>
    <m/>
    <m/>
    <n v="0"/>
    <m/>
    <m/>
    <m/>
    <m/>
    <m/>
    <n v="0"/>
    <n v="0"/>
    <s v="EA"/>
    <m/>
    <x v="1"/>
    <m/>
    <m/>
    <s v="N"/>
    <s v="Preparation (05)"/>
    <s v="In Preparation (Order) (0055)"/>
    <s v="0000130257"/>
    <n v="1"/>
    <s v="2"/>
    <s v="30"/>
    <s v="30"/>
    <m/>
    <m/>
    <n v="0"/>
    <m/>
    <m/>
    <m/>
    <m/>
    <s v="WorkPackLink"/>
    <m/>
    <m/>
    <n v="0"/>
    <n v="0"/>
    <d v="2024-08-27T00:00:00"/>
    <n v="0"/>
    <n v="0"/>
    <m/>
    <m/>
    <n v="0"/>
    <n v="0"/>
    <m/>
    <n v="0"/>
    <m/>
    <m/>
    <m/>
    <n v="0"/>
    <n v="0"/>
    <n v="1"/>
    <d v="2024-04-11T00:00:00"/>
    <n v="0"/>
    <n v="0"/>
    <x v="1"/>
    <s v=""/>
    <x v="0"/>
    <d v="1899-12-30T00:00:00"/>
    <x v="1"/>
    <s v="00001302574542110291291000100031885"/>
    <e v="#N/A"/>
    <s v="000013025710291291000100031885"/>
    <d v="1899-12-30T00:00:00"/>
    <e v="#N/A"/>
    <n v="0"/>
  </r>
  <r>
    <x v="1"/>
    <s v="Supply too early, consider delaying"/>
    <m/>
    <x v="0"/>
    <d v="2023-12-30T00:00:00"/>
    <d v="2024-02-19T00:00:00"/>
    <d v="2024-04-24T00:00:00"/>
    <d v="2024-04-03T00:00:00"/>
    <d v="2024-04-24T00:00:00"/>
    <d v="2024-04-26T00:00:00"/>
    <x v="0"/>
    <m/>
    <x v="13"/>
    <s v="0020"/>
    <x v="13"/>
    <s v="GEN,G400301,GENERATOR (AB50.03G400301)"/>
    <s v="Investigate EDG1 Cooling System/Flush (0005)"/>
    <s v="AB50"/>
    <d v="2024-03-30T00:00:00"/>
    <m/>
    <m/>
    <s v="AB01"/>
    <d v="2024-03-30T00:00:00"/>
    <x v="0"/>
    <n v="20"/>
    <x v="13"/>
    <s v="Cooling system flush"/>
    <n v="1"/>
    <n v="0"/>
    <n v="0"/>
    <x v="7"/>
    <n v="14"/>
    <x v="5"/>
    <s v="Directs (Inventory) (SP14)"/>
    <s v="AB01"/>
    <s v="5300006842"/>
    <n v="20"/>
    <n v="14"/>
    <s v="X"/>
    <s v="1000002945"/>
    <n v="6"/>
    <d v="2024-03-06T00:00:00"/>
    <d v="2024-03-27T00:00:00"/>
    <s v="WESTRAC PTY LTD (30000280)"/>
    <s v="4500003440"/>
    <m/>
    <n v="10"/>
    <n v="1"/>
    <s v="EA"/>
    <d v="2023-02-27T00:00:00"/>
    <x v="1"/>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x v="0"/>
    <s v=""/>
    <x v="0"/>
    <d v="1899-12-30T00:00:00"/>
    <x v="1"/>
    <s v="00001305484540670000589000100032076"/>
    <e v="#N/A"/>
    <s v="000013054870000589000100032076"/>
    <d v="1899-12-30T00:00:00"/>
    <e v="#N/A"/>
    <n v="0"/>
  </r>
  <r>
    <x v="1"/>
    <s v="No Issue identified"/>
    <m/>
    <x v="0"/>
    <d v="2023-12-30T00:00:00"/>
    <d v="2024-02-19T00:00:00"/>
    <d v="2024-04-24T00:00:00"/>
    <d v="2024-04-03T00:00:00"/>
    <d v="2024-04-24T00:00:00"/>
    <d v="2024-04-26T00:00:00"/>
    <x v="0"/>
    <m/>
    <x v="13"/>
    <s v="0010"/>
    <x v="13"/>
    <s v="GEN,G400301,GENERATOR (AB50.03G400301)"/>
    <s v="Investigate EDG1 Cooling System/Flush (0005)"/>
    <s v="AB50"/>
    <d v="2024-04-24T00:00:00"/>
    <m/>
    <m/>
    <s v="AB01"/>
    <m/>
    <x v="0"/>
    <n v="20"/>
    <x v="14"/>
    <s v="COOLANT;208L,CAT 3658397"/>
    <n v="2"/>
    <n v="0"/>
    <n v="0"/>
    <x v="1"/>
    <n v="0"/>
    <x v="2"/>
    <s v="Stock at Base (SP12)"/>
    <s v="AB01"/>
    <s v="5300006842"/>
    <n v="10"/>
    <n v="21"/>
    <m/>
    <m/>
    <n v="0"/>
    <m/>
    <m/>
    <m/>
    <m/>
    <m/>
    <n v="0"/>
    <n v="0"/>
    <s v="DR"/>
    <m/>
    <x v="1"/>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x v="0"/>
    <s v=""/>
    <x v="0"/>
    <d v="1899-12-30T00:00:00"/>
    <x v="1"/>
    <s v="00001305484540610442621000100032076"/>
    <e v="#N/A"/>
    <s v="000013054810442621000100032076"/>
    <d v="1899-12-30T00:00:00"/>
    <e v="#N/A"/>
    <n v="0"/>
  </r>
  <r>
    <x v="1"/>
    <s v="No Issue identified"/>
    <m/>
    <x v="0"/>
    <d v="2023-12-30T00:00:00"/>
    <d v="2024-01-09T00:00:00"/>
    <d v="2024-04-18T00:00:00"/>
    <d v="2024-02-12T00:00:00"/>
    <d v="2024-04-18T00:00:00"/>
    <d v="2024-04-20T00:00:00"/>
    <x v="0"/>
    <m/>
    <x v="14"/>
    <s v="0030"/>
    <x v="14"/>
    <s v="COMPR,K041100,1ST STG (AB50.05K041101)"/>
    <s v="FP8 Repl FGC Duplex Studs MOC-117600 (0010)"/>
    <s v="AB50"/>
    <d v="2024-04-10T00:00:00"/>
    <m/>
    <m/>
    <s v="AB01"/>
    <d v="2024-03-12T00:00:00"/>
    <x v="0"/>
    <n v="20"/>
    <x v="15"/>
    <s v="STUDBOLT 3/4&quot;-10UNC x 150mm S32760-S"/>
    <n v="4"/>
    <n v="28"/>
    <n v="0"/>
    <x v="0"/>
    <n v="50"/>
    <x v="7"/>
    <s v="Directs (Inventory) (SP14)"/>
    <s v="AB01"/>
    <s v="5300004683"/>
    <n v="30"/>
    <n v="50"/>
    <s v="X"/>
    <s v="1000000338"/>
    <n v="6"/>
    <d v="2024-01-09T00:00:00"/>
    <d v="2024-03-06T00:00:00"/>
    <s v="TRISTAR AUSTRALIA PTY LTD (30000148)"/>
    <s v="4500000186"/>
    <s v="5000010483_2024_0001"/>
    <n v="30"/>
    <n v="4"/>
    <s v="EA"/>
    <d v="2024-02-28T00:00:00"/>
    <x v="1"/>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x v="0"/>
    <s v=""/>
    <x v="0"/>
    <d v="1899-12-30T00:00:00"/>
    <x v="0"/>
    <s v="00001306434540070000048000100032131"/>
    <e v="#N/A"/>
    <s v="000013064370000048000100032131"/>
    <d v="1899-12-30T00:00:00"/>
    <e v="#N/A"/>
    <n v="0"/>
  </r>
  <r>
    <x v="1"/>
    <s v="PO Received; vendor delivered late"/>
    <m/>
    <x v="0"/>
    <d v="2023-12-30T00:00:00"/>
    <d v="2024-01-09T00:00:00"/>
    <d v="2024-04-18T00:00:00"/>
    <d v="2024-02-15T00:00:00"/>
    <d v="2024-04-18T00:00:00"/>
    <d v="2024-04-20T00:00:00"/>
    <x v="0"/>
    <m/>
    <x v="14"/>
    <s v="0010"/>
    <x v="14"/>
    <s v="COMPR,K041100,1ST STG (AB50.05K041101)"/>
    <s v="FP8 Repl FGC Duplex Studs MOC-117600 (0010)"/>
    <s v="AB50"/>
    <d v="2024-04-01T00:00:00"/>
    <m/>
    <m/>
    <s v="AB01"/>
    <d v="2024-03-09T00:00:00"/>
    <x v="0"/>
    <n v="20"/>
    <x v="16"/>
    <s v="STUDBOLT 1/2&quot;-13UNC x 150mm S32760-3"/>
    <n v="56"/>
    <n v="0"/>
    <n v="0"/>
    <x v="8"/>
    <n v="50"/>
    <x v="8"/>
    <s v="Directs (Inventory) (SP14)"/>
    <s v="AB01"/>
    <s v="5300004683"/>
    <n v="10"/>
    <n v="50"/>
    <s v="X"/>
    <s v="1000000338"/>
    <n v="2"/>
    <d v="2024-01-09T00:00:00"/>
    <d v="2024-03-06T00:00:00"/>
    <s v="TRISTAR AUSTRALIA PTY LTD (30000148)"/>
    <s v="4500000186"/>
    <s v="5000045218_2024_0001"/>
    <n v="10"/>
    <n v="56"/>
    <s v="EA"/>
    <d v="2024-02-28T00:00:00"/>
    <x v="1"/>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x v="0"/>
    <s v=""/>
    <x v="0"/>
    <d v="1899-12-30T00:00:00"/>
    <x v="1"/>
    <s v="00001306434540070000044000100032131"/>
    <e v="#N/A"/>
    <s v="000013064370000044000100032131"/>
    <d v="1899-12-30T00:00:00"/>
    <e v="#N/A"/>
    <n v="0"/>
  </r>
  <r>
    <x v="1"/>
    <s v="No Issue identified"/>
    <m/>
    <x v="0"/>
    <d v="2023-12-30T00:00:00"/>
    <d v="2024-01-09T00:00:00"/>
    <d v="2024-04-18T00:00:00"/>
    <d v="2024-02-12T00:00:00"/>
    <d v="2024-04-18T00:00:00"/>
    <d v="2024-04-20T00:00:00"/>
    <x v="0"/>
    <m/>
    <x v="14"/>
    <s v="0020"/>
    <x v="14"/>
    <s v="COMPR,K041100,1ST STG (AB50.05K041101)"/>
    <s v="FP8 Repl FGC Duplex Studs MOC-117600 (0010)"/>
    <s v="AB50"/>
    <d v="2024-04-10T00:00:00"/>
    <m/>
    <m/>
    <s v="AB01"/>
    <d v="2024-03-12T00:00:00"/>
    <x v="0"/>
    <n v="20"/>
    <x v="17"/>
    <s v="STUDBOLT 5/8&quot;-11UNC x 150mm S32760-S"/>
    <n v="116"/>
    <n v="0"/>
    <n v="0"/>
    <x v="8"/>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x v="1"/>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x v="0"/>
    <s v=""/>
    <x v="0"/>
    <d v="1899-12-30T00:00:00"/>
    <x v="1"/>
    <s v="00001306434540070000047000100032131"/>
    <e v="#N/A"/>
    <s v="000013064370000047000100032131"/>
    <d v="1899-12-30T00:00:00"/>
    <e v="#N/A"/>
    <n v="0"/>
  </r>
  <r>
    <x v="1"/>
    <s v="No Issue identified"/>
    <m/>
    <x v="0"/>
    <d v="2023-12-30T00:00:00"/>
    <d v="2024-01-09T00:00:00"/>
    <d v="2024-04-18T00:00:00"/>
    <d v="2024-02-12T00:00:00"/>
    <d v="2024-04-18T00:00:00"/>
    <d v="2024-04-19T00:00:00"/>
    <x v="0"/>
    <m/>
    <x v="15"/>
    <s v="0020"/>
    <x v="15"/>
    <s v="COMPR,K042210,2ND STG (AB50.05K042212)"/>
    <s v="FP8 Repl EGC2 Duplex Studs MOC-117600 (0010)"/>
    <s v="AB50"/>
    <d v="2024-04-10T00:00:00"/>
    <m/>
    <m/>
    <s v="AB01"/>
    <d v="2024-03-12T00:00:00"/>
    <x v="0"/>
    <n v="20"/>
    <x v="17"/>
    <s v="STUDBOLT 5/8&quot;-11UNC x 150mm S32760-S"/>
    <n v="4"/>
    <n v="0"/>
    <n v="0"/>
    <x v="2"/>
    <n v="50"/>
    <x v="7"/>
    <s v="Directs (Inventory) (SP14)"/>
    <s v="AB01"/>
    <s v="5300004684"/>
    <n v="20"/>
    <n v="50"/>
    <s v="X"/>
    <s v="1000000339"/>
    <n v="3"/>
    <d v="2024-01-09T00:00:00"/>
    <d v="2024-03-06T00:00:00"/>
    <s v="TRISTAR AUSTRALIA PTY LTD (30000148)"/>
    <s v="4500000186"/>
    <s v="5000045574_2024_0001"/>
    <n v="60"/>
    <n v="4"/>
    <s v="EA"/>
    <d v="2024-02-28T00:00:00"/>
    <x v="1"/>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x v="0"/>
    <s v=""/>
    <x v="0"/>
    <d v="1899-12-30T00:00:00"/>
    <x v="1"/>
    <s v="00001306454540070000047000100032133"/>
    <e v="#N/A"/>
    <s v="000013064570000047000100032133"/>
    <d v="1899-12-30T00:00:00"/>
    <e v="#N/A"/>
    <n v="0"/>
  </r>
  <r>
    <x v="1"/>
    <s v="PO Received; vendor delivered late"/>
    <m/>
    <x v="0"/>
    <d v="2023-12-30T00:00:00"/>
    <d v="2024-01-09T00:00:00"/>
    <d v="2024-04-18T00:00:00"/>
    <d v="2024-02-15T00:00:00"/>
    <d v="2024-04-18T00:00:00"/>
    <d v="2024-04-19T00:00:00"/>
    <x v="0"/>
    <m/>
    <x v="15"/>
    <s v="0010"/>
    <x v="15"/>
    <s v="COMPR,K042210,2ND STG (AB50.05K042212)"/>
    <s v="FP8 Repl EGC2 Duplex Studs MOC-117600 (0010)"/>
    <s v="AB50"/>
    <d v="2024-04-01T00:00:00"/>
    <m/>
    <m/>
    <s v="AB01"/>
    <d v="2024-03-09T00:00:00"/>
    <x v="0"/>
    <n v="20"/>
    <x v="16"/>
    <s v="STUDBOLT 1/2&quot;-13UNC x 150mm S32760-3"/>
    <n v="56"/>
    <n v="0"/>
    <n v="0"/>
    <x v="2"/>
    <n v="50"/>
    <x v="8"/>
    <s v="Directs (Inventory) (SP14)"/>
    <s v="AB01"/>
    <s v="5300004684"/>
    <n v="10"/>
    <n v="50"/>
    <s v="X"/>
    <s v="1000000339"/>
    <n v="2"/>
    <d v="2024-01-09T00:00:00"/>
    <d v="2024-03-06T00:00:00"/>
    <s v="TRISTAR AUSTRALIA PTY LTD (30000148)"/>
    <s v="4500000186"/>
    <s v="5000045222_2024_0001"/>
    <n v="40"/>
    <n v="56"/>
    <s v="EA"/>
    <d v="2024-02-28T00:00:00"/>
    <x v="1"/>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x v="0"/>
    <s v=""/>
    <x v="0"/>
    <d v="1899-12-30T00:00:00"/>
    <x v="1"/>
    <s v="00001306454540070000044000100032133"/>
    <e v="#N/A"/>
    <s v="000013064570000044000100032133"/>
    <d v="1899-12-30T00:00:00"/>
    <e v="#N/A"/>
    <n v="0"/>
  </r>
  <r>
    <x v="1"/>
    <s v="No Issue identified"/>
    <m/>
    <x v="0"/>
    <d v="2023-12-30T00:00:00"/>
    <d v="2024-01-09T00:00:00"/>
    <d v="2024-04-18T00:00:00"/>
    <d v="2024-02-12T00:00:00"/>
    <d v="2024-04-18T00:00:00"/>
    <d v="2024-04-19T00:00:00"/>
    <x v="0"/>
    <m/>
    <x v="15"/>
    <s v="0040"/>
    <x v="15"/>
    <s v="COMPR,K042210,2ND STG (AB50.05K042212)"/>
    <s v="FP8 Repl EGC2 Duplex Studs MOC-117600 (0010)"/>
    <s v="AB50"/>
    <d v="2024-04-10T00:00:00"/>
    <m/>
    <m/>
    <s v="AB01"/>
    <d v="2024-03-12T00:00:00"/>
    <x v="0"/>
    <n v="20"/>
    <x v="18"/>
    <s v="STUDBOLT 7/8&quot;-9UNC x 150mm S32760-S"/>
    <n v="12"/>
    <n v="32"/>
    <n v="0"/>
    <x v="2"/>
    <n v="50"/>
    <x v="7"/>
    <s v="Directs (Inventory) (SP14)"/>
    <s v="AB01"/>
    <s v="5300004684"/>
    <n v="40"/>
    <n v="50"/>
    <s v="X"/>
    <s v="1000000339"/>
    <n v="6"/>
    <d v="2024-01-09T00:00:00"/>
    <d v="2024-03-06T00:00:00"/>
    <s v="TRISTAR AUSTRALIA PTY LTD (30000148)"/>
    <s v="4500000186"/>
    <s v="5000010485_2024_0001"/>
    <n v="80"/>
    <n v="12"/>
    <s v="EA"/>
    <d v="2024-02-28T00:00:00"/>
    <x v="1"/>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x v="0"/>
    <s v=""/>
    <x v="0"/>
    <d v="1899-12-30T00:00:00"/>
    <x v="0"/>
    <s v="00001306454540070000049000100032133"/>
    <e v="#N/A"/>
    <s v="000013064570000049000100032133"/>
    <d v="1899-12-30T00:00:00"/>
    <e v="#N/A"/>
    <n v="0"/>
  </r>
  <r>
    <x v="1"/>
    <s v="No Issue identified"/>
    <m/>
    <x v="0"/>
    <d v="2023-12-30T00:00:00"/>
    <d v="2024-01-09T00:00:00"/>
    <d v="2024-04-18T00:00:00"/>
    <d v="2024-02-12T00:00:00"/>
    <d v="2024-04-18T00:00:00"/>
    <d v="2024-04-19T00:00:00"/>
    <x v="0"/>
    <m/>
    <x v="15"/>
    <s v="0050"/>
    <x v="15"/>
    <s v="COMPR,K042210,2ND STG (AB50.05K042212)"/>
    <s v="FP8 Repl EGC2 Duplex Studs MOC-117600 (0010)"/>
    <s v="AB50"/>
    <d v="2024-04-10T00:00:00"/>
    <m/>
    <m/>
    <s v="AB01"/>
    <d v="2024-03-12T00:00:00"/>
    <x v="0"/>
    <n v="20"/>
    <x v="19"/>
    <s v="STUDBOLT 1&quot;-8UN x 150mm S32760-S"/>
    <n v="28"/>
    <n v="0"/>
    <n v="0"/>
    <x v="2"/>
    <n v="50"/>
    <x v="7"/>
    <s v="Directs (Inventory) (SP14)"/>
    <s v="AB01"/>
    <s v="5300004684"/>
    <n v="50"/>
    <n v="50"/>
    <s v="X"/>
    <s v="1000000339"/>
    <n v="8"/>
    <d v="2024-01-09T00:00:00"/>
    <d v="2024-03-06T00:00:00"/>
    <s v="TRISTAR AUSTRALIA PTY LTD (30000148)"/>
    <s v="4500000186"/>
    <s v="5000045485_2024_0001/5000045167_2024_0001"/>
    <n v="90"/>
    <n v="28"/>
    <s v="EA"/>
    <d v="2024-02-28T00:00:00"/>
    <x v="1"/>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x v="0"/>
    <s v=""/>
    <x v="0"/>
    <d v="1899-12-30T00:00:00"/>
    <x v="1"/>
    <s v="00001306454540070000100000100032133"/>
    <e v="#N/A"/>
    <s v="000013064570000100000100032133"/>
    <d v="1899-12-30T00:00:00"/>
    <e v="#N/A"/>
    <n v="0"/>
  </r>
  <r>
    <x v="1"/>
    <s v="No Issue identified"/>
    <m/>
    <x v="0"/>
    <d v="2023-12-30T00:00:00"/>
    <d v="2024-01-09T00:00:00"/>
    <d v="2024-04-18T00:00:00"/>
    <d v="2024-02-12T00:00:00"/>
    <d v="2024-04-18T00:00:00"/>
    <d v="2024-04-19T00:00:00"/>
    <x v="0"/>
    <m/>
    <x v="15"/>
    <s v="0030"/>
    <x v="15"/>
    <s v="COMPR,K042210,2ND STG (AB50.05K042212)"/>
    <s v="FP8 Repl EGC2 Duplex Studs MOC-117600 (0010)"/>
    <s v="AB50"/>
    <d v="2024-04-10T00:00:00"/>
    <m/>
    <m/>
    <s v="AB01"/>
    <d v="2024-03-12T00:00:00"/>
    <x v="0"/>
    <n v="20"/>
    <x v="15"/>
    <s v="STUDBOLT 3/4&quot;-10UNC x 150mm S32760-S"/>
    <n v="16"/>
    <n v="28"/>
    <n v="0"/>
    <x v="2"/>
    <n v="50"/>
    <x v="7"/>
    <s v="Directs (Inventory) (SP14)"/>
    <s v="AB01"/>
    <s v="5300004684"/>
    <n v="30"/>
    <n v="50"/>
    <s v="X"/>
    <s v="1000000339"/>
    <n v="4"/>
    <d v="2024-01-09T00:00:00"/>
    <d v="2024-03-06T00:00:00"/>
    <s v="TRISTAR AUSTRALIA PTY LTD (30000148)"/>
    <s v="4500000186"/>
    <s v="5000010484_2024_0001"/>
    <n v="70"/>
    <n v="16"/>
    <s v="EA"/>
    <d v="2024-02-28T00:00:00"/>
    <x v="1"/>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x v="0"/>
    <s v=""/>
    <x v="0"/>
    <d v="1899-12-30T00:00:00"/>
    <x v="0"/>
    <s v="00001306454540070000048000100032133"/>
    <e v="#N/A"/>
    <s v="000013064570000048000100032133"/>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2T00:00:00"/>
    <d v="2024-05-09T00:00:00"/>
    <d v="2024-05-10T00:00:00"/>
    <x v="0"/>
    <m/>
    <x v="16"/>
    <s v="0030"/>
    <x v="16"/>
    <s v="COMPR,A043300,GAS COMPRESSOR (AB50.05K043300)"/>
    <s v="FP8 Repl LGC1 Duplex Studs MOC-117600 (0010)"/>
    <s v="AB50"/>
    <d v="2024-04-10T00:00:00"/>
    <m/>
    <m/>
    <s v="AB01"/>
    <d v="2024-03-12T00:00:00"/>
    <x v="0"/>
    <n v="20"/>
    <x v="15"/>
    <s v="STUDBOLT 3/4&quot;-10UNC x 150mm S32760-S"/>
    <n v="8"/>
    <n v="28"/>
    <n v="0"/>
    <x v="2"/>
    <n v="50"/>
    <x v="7"/>
    <s v="Directs (Inventory) (SP14)"/>
    <s v="AB01"/>
    <s v="5300004685"/>
    <n v="30"/>
    <n v="50"/>
    <s v="X"/>
    <s v="1000000410"/>
    <n v="3"/>
    <d v="2024-01-09T00:00:00"/>
    <d v="2024-03-06T00:00:00"/>
    <s v="TRISTAR AUSTRALIA PTY LTD (30000148)"/>
    <s v="4500000186"/>
    <s v="5000010428_2024_0001"/>
    <n v="120"/>
    <n v="8"/>
    <s v="EA"/>
    <d v="2024-02-28T00:00:00"/>
    <x v="1"/>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x v="0"/>
    <s v=""/>
    <x v="0"/>
    <d v="1899-12-30T00:00:00"/>
    <x v="0"/>
    <s v="00001306464542170000048000100032134"/>
    <e v="#N/A"/>
    <s v="000013064670000048000100032134"/>
    <d v="1899-12-30T00:00:00"/>
    <e v="#N/A"/>
    <n v="0"/>
  </r>
  <r>
    <x v="0"/>
    <s v="Supply too early, consider delaying"/>
    <m/>
    <x v="0"/>
    <d v="2023-12-30T00:00:00"/>
    <d v="2024-01-09T00:00:00"/>
    <d v="2024-05-09T00:00:00"/>
    <d v="2024-02-12T00:00:00"/>
    <d v="2024-05-09T00:00:00"/>
    <d v="2024-05-10T00:00:00"/>
    <x v="0"/>
    <m/>
    <x v="16"/>
    <s v="0020"/>
    <x v="16"/>
    <s v="COMPR,A043300,GAS COMPRESSOR (AB50.05K043300)"/>
    <s v="FP8 Repl LGC1 Duplex Studs MOC-117600 (0010)"/>
    <s v="AB50"/>
    <d v="2024-04-10T00:00:00"/>
    <m/>
    <m/>
    <s v="AB01"/>
    <d v="2024-03-12T00:00:00"/>
    <x v="0"/>
    <n v="20"/>
    <x v="17"/>
    <s v="STUDBOLT 5/8&quot;-11UNC x 150mm S32760-S"/>
    <n v="8"/>
    <n v="0"/>
    <n v="0"/>
    <x v="2"/>
    <n v="50"/>
    <x v="7"/>
    <s v="Directs (Inventory) (SP14)"/>
    <s v="AB01"/>
    <s v="5300004685"/>
    <n v="20"/>
    <n v="50"/>
    <s v="X"/>
    <s v="1000000410"/>
    <n v="2"/>
    <d v="2024-01-09T00:00:00"/>
    <d v="2024-03-06T00:00:00"/>
    <s v="TRISTAR AUSTRALIA PTY LTD (30000148)"/>
    <s v="4500000186"/>
    <s v="5000045252_2024_0001"/>
    <n v="110"/>
    <n v="8"/>
    <s v="EA"/>
    <d v="2024-02-28T00:00:00"/>
    <x v="1"/>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x v="0"/>
    <s v=""/>
    <x v="0"/>
    <d v="1899-12-30T00:00:00"/>
    <x v="1"/>
    <s v="00001306464542170000047000100032134"/>
    <e v="#N/A"/>
    <s v="000013064670000047000100032134"/>
    <d v="1899-12-30T00:00:00"/>
    <e v="#N/A"/>
    <n v="0"/>
  </r>
  <r>
    <x v="1"/>
    <s v="No Issue identified"/>
    <m/>
    <x v="0"/>
    <d v="2023-12-30T00:00:00"/>
    <d v="2024-02-09T00:00:00"/>
    <d v="2024-05-01T00:00:00"/>
    <d v="2024-04-23T00:00:00"/>
    <d v="2024-05-01T00:00:00"/>
    <d v="2024-05-02T00:00:00"/>
    <x v="1"/>
    <m/>
    <x v="17"/>
    <s v="0030"/>
    <x v="17"/>
    <s v="TANK,CRUDE OIL STORAGE,NO 4 PORT (AB50.COT4-PS)"/>
    <s v="4PCOT Install New Earth Bosses &amp; Cable (0010)"/>
    <s v="AB50"/>
    <d v="2024-04-29T00:00:00"/>
    <m/>
    <m/>
    <s v="AB01"/>
    <d v="2024-04-21T00:00:00"/>
    <x v="1"/>
    <n v="5"/>
    <x v="20"/>
    <s v="Cable, Green/ Yellow 10mm2. 1kV"/>
    <n v="1"/>
    <n v="1"/>
    <n v="0"/>
    <x v="0"/>
    <n v="14"/>
    <x v="7"/>
    <s v="Directs (Inventory) (SP14)"/>
    <s v="AB01"/>
    <s v="5300006318"/>
    <n v="30"/>
    <n v="14"/>
    <s v="X"/>
    <s v="1000002281"/>
    <n v="4"/>
    <d v="2024-03-26T00:00:00"/>
    <d v="2024-04-18T00:00:00"/>
    <s v="MACLEAN INTERNATIONAL GROUP AUSTRAL PTY LTD (30002422)"/>
    <s v="4500002429"/>
    <s v="5000025167_2024_0001"/>
    <n v="10"/>
    <n v="1"/>
    <s v="EA"/>
    <d v="2024-02-25T00:00:00"/>
    <x v="1"/>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x v="0"/>
    <s v=""/>
    <x v="0"/>
    <d v="1899-12-30T00:00:00"/>
    <x v="0"/>
    <s v="00001310214541370001522000100032477"/>
    <e v="#N/A"/>
    <s v="000013102170001522000100032477"/>
    <d v="1899-12-30T00:00:00"/>
    <e v="#N/A"/>
    <n v="0"/>
  </r>
  <r>
    <x v="1"/>
    <s v="No Issue identified"/>
    <m/>
    <x v="0"/>
    <d v="2023-12-30T00:00:00"/>
    <d v="2024-02-09T00:00:00"/>
    <d v="2024-05-01T00:00:00"/>
    <d v="2024-04-23T00:00:00"/>
    <d v="2024-05-01T00:00:00"/>
    <d v="2024-05-02T00:00:00"/>
    <x v="1"/>
    <m/>
    <x v="17"/>
    <s v="0020"/>
    <x v="17"/>
    <s v="TANK,CRUDE OIL STORAGE,NO 4 PORT (AB50.COT4-PS)"/>
    <s v="4PCOT Install New Earth Bosses &amp; Cable (0010)"/>
    <s v="AB50"/>
    <d v="2024-05-09T00:00:00"/>
    <m/>
    <m/>
    <s v="AB01"/>
    <m/>
    <x v="1"/>
    <n v="5"/>
    <x v="21"/>
    <s v="BIT,DRILL;STEPPED,TSBT5.574S,HILTI"/>
    <n v="3"/>
    <n v="0"/>
    <n v="0"/>
    <x v="2"/>
    <n v="0"/>
    <x v="9"/>
    <s v="Stock at Base (SP12)"/>
    <s v="AB01"/>
    <s v="5300006318"/>
    <n v="20"/>
    <n v="21"/>
    <m/>
    <m/>
    <n v="0"/>
    <m/>
    <m/>
    <m/>
    <m/>
    <m/>
    <n v="0"/>
    <n v="0"/>
    <s v="EA"/>
    <m/>
    <x v="1"/>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x v="0"/>
    <s v=""/>
    <x v="0"/>
    <d v="1899-12-30T00:00:00"/>
    <x v="1"/>
    <s v="00001310214541310583038000100032477"/>
    <e v="#N/A"/>
    <s v="000013102110583038000100032477"/>
    <d v="1899-12-30T00:00:00"/>
    <e v="#N/A"/>
    <n v="0"/>
  </r>
  <r>
    <x v="1"/>
    <s v="No Issue identified"/>
    <m/>
    <x v="0"/>
    <d v="2023-12-30T00:00:00"/>
    <d v="2024-02-09T00:00:00"/>
    <d v="2024-05-01T00:00:00"/>
    <d v="2024-04-23T00:00:00"/>
    <d v="2024-05-01T00:00:00"/>
    <d v="2024-05-02T00:00:00"/>
    <x v="1"/>
    <m/>
    <x v="17"/>
    <s v="0040"/>
    <x v="17"/>
    <s v="TANK,CRUDE OIL STORAGE,NO 4 PORT (AB50.COT4-PS)"/>
    <s v="4PCOT Install New Earth Bosses &amp; Cable (0010)"/>
    <s v="AB50"/>
    <d v="2024-04-29T00:00:00"/>
    <m/>
    <m/>
    <s v="AB01"/>
    <d v="2024-04-21T00:00:00"/>
    <x v="1"/>
    <n v="5"/>
    <x v="22"/>
    <s v="Crimp Lug Copper 10mm2, 10mm Stud"/>
    <n v="1"/>
    <n v="1"/>
    <n v="0"/>
    <x v="0"/>
    <n v="7"/>
    <x v="7"/>
    <s v="Directs (Inventory) (SP14)"/>
    <s v="AB01"/>
    <s v="5300006318"/>
    <n v="40"/>
    <n v="7"/>
    <s v="X"/>
    <s v="1000002281"/>
    <n v="6"/>
    <d v="2024-04-04T00:00:00"/>
    <d v="2024-04-18T00:00:00"/>
    <s v="MACLEAN INTERNATIONAL GROUP AUSTRAL PTY LTD (30002422)"/>
    <s v="4500002553"/>
    <s v="5000021181_2024_0001"/>
    <n v="10"/>
    <n v="1"/>
    <s v="BOX"/>
    <d v="2024-02-19T00:00:00"/>
    <x v="1"/>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x v="0"/>
    <s v=""/>
    <x v="0"/>
    <d v="1899-12-30T00:00:00"/>
    <x v="0"/>
    <s v="00001310214541370001523000100032477"/>
    <e v="#N/A"/>
    <s v="000013102170001523000100032477"/>
    <d v="1899-12-30T00:00:00"/>
    <e v="#N/A"/>
    <n v="0"/>
  </r>
  <r>
    <x v="1"/>
    <s v="No Issue identified"/>
    <m/>
    <x v="0"/>
    <d v="2023-12-30T00:00:00"/>
    <d v="2024-02-09T00:00:00"/>
    <d v="2024-05-01T00:00:00"/>
    <d v="2024-04-23T00:00:00"/>
    <d v="2024-05-01T00:00:00"/>
    <d v="2024-05-02T00:00:00"/>
    <x v="1"/>
    <m/>
    <x v="17"/>
    <s v="0010"/>
    <x v="17"/>
    <s v="TANK,CRUDE OIL STORAGE,NO 4 PORT (AB50.COT4-PS)"/>
    <s v="4PCOT Install New Earth Bosses &amp; Cable (0010)"/>
    <s v="AB50"/>
    <d v="2024-05-09T00:00:00"/>
    <m/>
    <m/>
    <s v="AB01"/>
    <m/>
    <x v="1"/>
    <n v="5"/>
    <x v="23"/>
    <s v="STUD;THD,ELEC,M10,SDSS,HILTI"/>
    <n v="100"/>
    <n v="0"/>
    <n v="0"/>
    <x v="2"/>
    <n v="0"/>
    <x v="9"/>
    <s v="Stock at Base (SP12)"/>
    <s v="AB01"/>
    <s v="5300006318"/>
    <n v="10"/>
    <n v="21"/>
    <m/>
    <m/>
    <n v="0"/>
    <m/>
    <m/>
    <m/>
    <m/>
    <m/>
    <n v="0"/>
    <n v="0"/>
    <s v="EA"/>
    <m/>
    <x v="1"/>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x v="0"/>
    <s v=""/>
    <x v="0"/>
    <d v="1899-12-30T00:00:00"/>
    <x v="1"/>
    <s v="00001310214541310583039000100032477"/>
    <e v="#N/A"/>
    <s v="000013102110583039000100032477"/>
    <d v="1899-12-30T00:00:00"/>
    <e v="#N/A"/>
    <n v="0"/>
  </r>
  <r>
    <x v="2"/>
    <m/>
    <m/>
    <x v="0"/>
    <d v="2023-12-30T00:00:00"/>
    <d v="2024-02-09T00:00:00"/>
    <d v="2024-03-29T00:00:00"/>
    <m/>
    <d v="2024-03-29T00:00:00"/>
    <d v="2024-03-29T00:00:00"/>
    <x v="3"/>
    <m/>
    <x v="18"/>
    <s v="0010"/>
    <x v="18"/>
    <s v="VE,A130010,GLYCOL REBOILER (AB50.05V130003)"/>
    <s v="FAF - Apply Cladding Sealant TEG Reboilr (0010)"/>
    <s v="AB50"/>
    <m/>
    <m/>
    <m/>
    <s v="AB01"/>
    <m/>
    <x v="2"/>
    <n v="30"/>
    <x v="24"/>
    <s v="SEALANT,736 RED,HEAT RES,CART,300ML"/>
    <n v="4"/>
    <n v="5"/>
    <n v="0"/>
    <x v="0"/>
    <n v="0"/>
    <x v="4"/>
    <s v="Stock at Remote (SP13)"/>
    <m/>
    <m/>
    <n v="0"/>
    <n v="0"/>
    <m/>
    <m/>
    <n v="0"/>
    <m/>
    <m/>
    <m/>
    <m/>
    <m/>
    <n v="0"/>
    <n v="0"/>
    <s v="CQ"/>
    <m/>
    <x v="1"/>
    <m/>
    <m/>
    <s v="N"/>
    <s v="Execution (07)"/>
    <s v="Ready for Execution (Order) (0065)"/>
    <s v="0000131024"/>
    <n v="1"/>
    <s v="4"/>
    <s v="30"/>
    <s v="30"/>
    <m/>
    <m/>
    <n v="0"/>
    <m/>
    <m/>
    <m/>
    <m/>
    <s v="WorkPackLink"/>
    <m/>
    <m/>
    <n v="0"/>
    <n v="0"/>
    <d v="2024-12-31T00:00:00"/>
    <n v="0"/>
    <n v="0"/>
    <m/>
    <m/>
    <n v="0"/>
    <n v="0"/>
    <m/>
    <n v="0"/>
    <m/>
    <m/>
    <m/>
    <n v="0"/>
    <n v="0"/>
    <n v="1"/>
    <d v="2024-03-01T00:00:00"/>
    <n v="0"/>
    <n v="0"/>
    <x v="1"/>
    <s v=""/>
    <x v="0"/>
    <d v="1899-12-30T00:00:00"/>
    <x v="0"/>
    <s v="00001310244538010149809000100032520"/>
    <e v="#N/A"/>
    <s v="000013102410149809000100032520"/>
    <s v=""/>
    <s v=""/>
    <n v="1"/>
  </r>
  <r>
    <x v="1"/>
    <s v="No Issue identified"/>
    <m/>
    <x v="0"/>
    <d v="2023-12-30T00:00:00"/>
    <d v="2024-01-10T00:00:00"/>
    <d v="2024-04-18T00:00:00"/>
    <d v="2024-04-03T00:00:00"/>
    <d v="2024-04-18T00:00:00"/>
    <d v="2024-04-18T00:00:00"/>
    <x v="1"/>
    <m/>
    <x v="19"/>
    <s v="0010"/>
    <x v="19"/>
    <s v="TX,LIC130112,LEVEL (AB50.05LT130112)"/>
    <s v="05LC130112 in Man. Isolate &amp; Disconnect (0010)"/>
    <s v="AB50"/>
    <d v="2024-04-18T00:00:00"/>
    <m/>
    <m/>
    <s v="AB01"/>
    <m/>
    <x v="0"/>
    <n v="20"/>
    <x v="25"/>
    <s v="TX,DP:EMERSON 3051CD2A22A1KS2M5I7D4P1Q4+"/>
    <n v="1"/>
    <n v="1"/>
    <n v="0"/>
    <x v="1"/>
    <n v="0"/>
    <x v="10"/>
    <s v="Stock at Base (SP12)"/>
    <s v="AB01"/>
    <s v="5300004722"/>
    <n v="10"/>
    <n v="21"/>
    <m/>
    <m/>
    <n v="0"/>
    <m/>
    <m/>
    <m/>
    <m/>
    <m/>
    <n v="0"/>
    <n v="0"/>
    <s v="EA"/>
    <m/>
    <x v="1"/>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x v="0"/>
    <s v=""/>
    <x v="0"/>
    <d v="1899-12-30T00:00:00"/>
    <x v="0"/>
    <s v="00001310394540010453776000100032535"/>
    <e v="#N/A"/>
    <s v="000013103910453776000100032535"/>
    <d v="1899-12-30T00:00:00"/>
    <e v="#N/A"/>
    <n v="0"/>
  </r>
  <r>
    <x v="3"/>
    <s v="No Issue identified"/>
    <m/>
    <x v="0"/>
    <d v="2023-12-30T00:00:00"/>
    <d v="2024-02-09T00:00:00"/>
    <d v="2024-04-18T00:00:00"/>
    <d v="2024-04-23T00:00:00"/>
    <d v="2024-04-18T00:00:00"/>
    <d v="2024-04-18T00:00:00"/>
    <x v="4"/>
    <m/>
    <x v="20"/>
    <s v="0010"/>
    <x v="20"/>
    <s v="ACOND,HAH680001,REFRIGERANT UNIT NO 1 (AB50.05HP680001)"/>
    <s v="Remove and install Switch &amp; Ex Insp (0020)"/>
    <s v="AB50"/>
    <d v="2024-05-12T00:00:00"/>
    <m/>
    <m/>
    <s v="AB01"/>
    <d v="2024-04-21T00:00:00"/>
    <x v="0"/>
    <n v="20"/>
    <x v="26"/>
    <s v="Mechanical Pressure Switch RP2"/>
    <n v="1"/>
    <n v="0"/>
    <n v="1"/>
    <x v="6"/>
    <n v="63"/>
    <x v="11"/>
    <s v="Directs (Inventory) (SP14)"/>
    <s v="AB01"/>
    <s v="5300005951"/>
    <n v="10"/>
    <n v="63"/>
    <s v="X"/>
    <s v="1000001705"/>
    <n v="2"/>
    <d v="2024-02-08T00:00:00"/>
    <d v="2024-04-18T00:00:00"/>
    <s v="MOORE INDUSTRIES PACIFIC INC (30001975)"/>
    <s v="4500001634"/>
    <s v="5000033021_2024_0001"/>
    <n v="10"/>
    <n v="1"/>
    <s v="EA"/>
    <d v="2024-04-02T00:00:00"/>
    <x v="1"/>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x v="2"/>
    <s v=""/>
    <x v="0"/>
    <d v="1899-12-30T00:00:00"/>
    <x v="1"/>
    <s v="00001312034540070001686000100032702"/>
    <e v="#N/A"/>
    <s v="000013120370001686000100032702"/>
    <d v="1899-12-30T00:00:00"/>
    <e v="#N/A"/>
    <n v="0"/>
  </r>
  <r>
    <x v="0"/>
    <s v="No Issue identified"/>
    <m/>
    <x v="0"/>
    <d v="2023-12-30T00:00:00"/>
    <d v="2024-03-27T00:00:00"/>
    <d v="2024-05-09T00:00:00"/>
    <d v="2024-04-23T00:00:00"/>
    <d v="2024-05-09T00:00:00"/>
    <d v="2024-05-10T00:00:00"/>
    <x v="0"/>
    <m/>
    <x v="21"/>
    <s v="0060"/>
    <x v="21"/>
    <s v="VALVE,LG441113,MAN DRAIN (AB50.05MV441022)"/>
    <s v="Isolate 05MV441022 (0010)"/>
    <s v="AB50"/>
    <d v="2024-05-09T00:00:00"/>
    <m/>
    <m/>
    <s v="AB01"/>
    <m/>
    <x v="2"/>
    <n v="30"/>
    <x v="27"/>
    <s v="VALVE,BALL;20MM,CL300,RF,CS,C3B1F"/>
    <n v="1"/>
    <n v="0"/>
    <n v="0"/>
    <x v="9"/>
    <n v="0"/>
    <x v="0"/>
    <s v="Stock at Base (SP12)"/>
    <s v="AB01"/>
    <s v="5300008461"/>
    <n v="20"/>
    <n v="21"/>
    <m/>
    <m/>
    <n v="0"/>
    <m/>
    <m/>
    <m/>
    <m/>
    <m/>
    <n v="0"/>
    <n v="0"/>
    <s v="EA"/>
    <m/>
    <x v="1"/>
    <m/>
    <m/>
    <s v="N"/>
    <s v="Preparation (05)"/>
    <s v="In Preparation (Order) (0055)"/>
    <s v="0000131610"/>
    <n v="6"/>
    <s v="1"/>
    <s v="30"/>
    <s v="30"/>
    <m/>
    <m/>
    <n v="0"/>
    <m/>
    <m/>
    <m/>
    <m/>
    <s v="WorkPackLink"/>
    <m/>
    <m/>
    <n v="0"/>
    <n v="0"/>
    <d v="2024-12-31T00:00:00"/>
    <n v="0"/>
    <n v="0"/>
    <m/>
    <m/>
    <n v="0"/>
    <n v="0"/>
    <m/>
    <n v="0"/>
    <m/>
    <m/>
    <m/>
    <n v="0"/>
    <n v="0"/>
    <n v="0.25"/>
    <d v="2024-04-11T00:00:00"/>
    <n v="-12"/>
    <n v="16"/>
    <x v="0"/>
    <s v=""/>
    <x v="0"/>
    <d v="1899-12-30T00:00:00"/>
    <x v="1"/>
    <s v="00001316104542110227240000100032996"/>
    <e v="#N/A"/>
    <s v="000013161010227240000100032996"/>
    <d v="1899-12-30T00:00:00"/>
    <e v="#N/A"/>
    <n v="0"/>
  </r>
  <r>
    <x v="0"/>
    <s v="Planned delivery after Reqmt Date"/>
    <m/>
    <x v="0"/>
    <d v="2023-12-30T00:00:00"/>
    <d v="2024-03-27T00:00:00"/>
    <d v="2024-05-09T00:00:00"/>
    <d v="2024-04-19T00:00:00"/>
    <d v="2024-05-09T00:00:00"/>
    <d v="2024-05-10T00:00:00"/>
    <x v="0"/>
    <m/>
    <x v="21"/>
    <s v="0070"/>
    <x v="21"/>
    <s v="VALVE,LG441113,MAN DRAIN (AB50.05MV441022)"/>
    <s v="Isolate 05MV441022 (0010)"/>
    <s v="AB50"/>
    <d v="2024-05-15T00:00:00"/>
    <m/>
    <m/>
    <s v="AB01"/>
    <d v="2024-05-02T00:00:00"/>
    <x v="2"/>
    <n v="30"/>
    <x v="28"/>
    <s v="Carman, 20 NB x 300 Spec Blind to suit R"/>
    <n v="1"/>
    <n v="0"/>
    <n v="0"/>
    <x v="10"/>
    <n v="21"/>
    <x v="5"/>
    <s v="Directs (Inventory) (SP14)"/>
    <s v="AB01"/>
    <s v="5300008461"/>
    <n v="30"/>
    <n v="21"/>
    <s v="X"/>
    <s v="1000007192"/>
    <n v="8"/>
    <d v="2024-03-27T00:00:00"/>
    <d v="2024-04-26T00:00:00"/>
    <s v="SCORE AUSTRALASIA PTY LTD (30000225)"/>
    <s v="4500009179"/>
    <m/>
    <n v="10"/>
    <n v="1"/>
    <s v="EA"/>
    <d v="2024-04-30T00:00:00"/>
    <x v="1"/>
    <m/>
    <m/>
    <s v="N"/>
    <s v="Preparation (05)"/>
    <s v="In Preparation (Order) (0055)"/>
    <s v="0000131610"/>
    <n v="8"/>
    <s v="1"/>
    <m/>
    <m/>
    <m/>
    <m/>
    <n v="0"/>
    <m/>
    <m/>
    <m/>
    <m/>
    <s v="WorkPackLink"/>
    <m/>
    <m/>
    <n v="13"/>
    <n v="0"/>
    <d v="2024-12-31T00:00:00"/>
    <n v="0"/>
    <n v="0"/>
    <d v="2024-05-02T00:00:00"/>
    <m/>
    <n v="0"/>
    <n v="0"/>
    <m/>
    <n v="0"/>
    <m/>
    <m/>
    <m/>
    <n v="0"/>
    <n v="0"/>
    <n v="0.25"/>
    <d v="2024-04-11T00:00:00"/>
    <n v="-8"/>
    <n v="20"/>
    <x v="0"/>
    <s v=""/>
    <x v="0"/>
    <d v="1899-12-30T00:00:00"/>
    <x v="1"/>
    <s v="00001316104542170003767000100032996"/>
    <e v="#N/A"/>
    <s v="000013161070003767000100032996"/>
    <d v="1899-12-30T00:00:00"/>
    <e v="#N/A"/>
    <n v="0"/>
  </r>
  <r>
    <x v="0"/>
    <m/>
    <m/>
    <x v="0"/>
    <d v="2023-12-30T00:00:00"/>
    <d v="2024-03-27T00:00:00"/>
    <d v="2024-05-09T00:00:00"/>
    <m/>
    <d v="2024-05-09T00:00:00"/>
    <d v="2024-05-10T00:00:00"/>
    <x v="0"/>
    <m/>
    <x v="21"/>
    <s v="0030"/>
    <x v="21"/>
    <s v="VALVE,LG441113,MAN DRAIN (AB50.05MV441022)"/>
    <s v="Isolate 05MV441022 (0010)"/>
    <s v="AB50"/>
    <m/>
    <m/>
    <m/>
    <s v="AB01"/>
    <m/>
    <x v="2"/>
    <n v="30"/>
    <x v="29"/>
    <s v="GASKET;SWCI,20MM,CL300-600,316L,GR"/>
    <n v="3"/>
    <n v="0"/>
    <n v="20"/>
    <x v="10"/>
    <n v="0"/>
    <x v="4"/>
    <s v="Stock at Remote (SP13)"/>
    <m/>
    <m/>
    <n v="0"/>
    <n v="0"/>
    <m/>
    <m/>
    <n v="0"/>
    <m/>
    <m/>
    <m/>
    <m/>
    <m/>
    <n v="0"/>
    <n v="0"/>
    <s v="EA"/>
    <m/>
    <x v="1"/>
    <m/>
    <m/>
    <s v="N"/>
    <s v="Preparation (05)"/>
    <s v="In Preparation (Order) (0055)"/>
    <s v="0000131610"/>
    <n v="3"/>
    <s v="1"/>
    <s v="30"/>
    <s v="30"/>
    <m/>
    <m/>
    <n v="0"/>
    <m/>
    <m/>
    <m/>
    <m/>
    <s v="WorkPackLink"/>
    <m/>
    <m/>
    <n v="0"/>
    <n v="0"/>
    <d v="2024-12-31T00:00:00"/>
    <n v="0"/>
    <n v="0"/>
    <m/>
    <m/>
    <n v="0"/>
    <n v="0"/>
    <m/>
    <n v="0"/>
    <m/>
    <m/>
    <m/>
    <n v="0"/>
    <n v="0"/>
    <n v="0.25"/>
    <d v="2024-04-11T00:00:00"/>
    <n v="0"/>
    <n v="0"/>
    <x v="1"/>
    <s v=""/>
    <x v="0"/>
    <d v="1899-12-30T00:00:00"/>
    <x v="1"/>
    <s v="00001316104542110060916000100032996"/>
    <e v="#N/A"/>
    <s v="000013161010060916000100032996"/>
    <s v=""/>
    <s v=""/>
    <n v="1"/>
  </r>
  <r>
    <x v="0"/>
    <s v="No Issue identified"/>
    <m/>
    <x v="0"/>
    <d v="2023-12-30T00:00:00"/>
    <d v="2024-03-27T00:00:00"/>
    <d v="2024-05-09T00:00:00"/>
    <d v="2024-05-07T00:00:00"/>
    <d v="2024-05-09T00:00:00"/>
    <d v="2024-05-10T00:00:00"/>
    <x v="0"/>
    <m/>
    <x v="21"/>
    <s v="0020"/>
    <x v="21"/>
    <s v="VALVE,LG441113,MAN DRAIN (AB50.05MV441022)"/>
    <s v="Isolate 05MV441022 (0010)"/>
    <s v="AB50"/>
    <d v="2024-05-09T00:00:00"/>
    <m/>
    <m/>
    <s v="AB01"/>
    <m/>
    <x v="2"/>
    <n v="30"/>
    <x v="30"/>
    <s v="STUDBOLT;0.625&quot;X95MM,B7,CAD+XYLAN"/>
    <n v="8"/>
    <n v="0"/>
    <n v="0"/>
    <x v="10"/>
    <n v="0"/>
    <x v="0"/>
    <s v="Stock at Base (SP12)"/>
    <s v="AB01"/>
    <s v="5300008461"/>
    <n v="10"/>
    <n v="21"/>
    <m/>
    <m/>
    <n v="0"/>
    <m/>
    <m/>
    <m/>
    <m/>
    <m/>
    <n v="0"/>
    <n v="0"/>
    <s v="EA"/>
    <m/>
    <x v="1"/>
    <m/>
    <m/>
    <s v="N"/>
    <s v="Preparation (05)"/>
    <s v="In Preparation (Order) (0055)"/>
    <s v="0000131610"/>
    <n v="2"/>
    <s v="1"/>
    <s v="30"/>
    <s v="30"/>
    <m/>
    <m/>
    <n v="0"/>
    <m/>
    <m/>
    <m/>
    <m/>
    <s v="WorkPackLink"/>
    <m/>
    <m/>
    <n v="0"/>
    <n v="0"/>
    <d v="2024-12-31T00:00:00"/>
    <n v="0"/>
    <n v="0"/>
    <m/>
    <m/>
    <n v="0"/>
    <n v="0"/>
    <m/>
    <n v="0"/>
    <m/>
    <m/>
    <m/>
    <n v="0"/>
    <n v="0"/>
    <n v="0.25"/>
    <d v="2024-04-11T00:00:00"/>
    <n v="-26"/>
    <n v="2"/>
    <x v="0"/>
    <s v=""/>
    <x v="0"/>
    <d v="1899-12-30T00:00:00"/>
    <x v="1"/>
    <s v="00001316104542110058878000100032996"/>
    <e v="#N/A"/>
    <s v="000013161010058878000100032996"/>
    <d v="1899-12-30T00:00:00"/>
    <e v="#N/A"/>
    <n v="0"/>
  </r>
  <r>
    <x v="1"/>
    <s v="Planned delivery after Reqmt Date"/>
    <m/>
    <x v="0"/>
    <d v="2023-12-30T00:00:00"/>
    <d v="2024-03-13T00:00:00"/>
    <d v="2024-04-18T00:00:00"/>
    <d v="2024-03-28T00:00:00"/>
    <d v="2024-04-18T00:00:00"/>
    <d v="2024-04-19T00:00:00"/>
    <x v="0"/>
    <m/>
    <x v="4"/>
    <s v="0010"/>
    <x v="4"/>
    <s v="PKG EQ,NITROGEN BOTTLE RACK (AB50.03A481004)"/>
    <s v="Repl N2 Backup Cylinders (0010)"/>
    <s v="AB50"/>
    <d v="2024-11-03T00:00:00"/>
    <m/>
    <m/>
    <s v="AB01"/>
    <d v="2024-07-16T00:00:00"/>
    <x v="0"/>
    <n v="20"/>
    <x v="31"/>
    <s v="03PSV481061 set to 20MPA"/>
    <n v="1"/>
    <n v="0"/>
    <n v="0"/>
    <x v="2"/>
    <n v="112"/>
    <x v="5"/>
    <s v="Directs (Inventory) (SP14)"/>
    <s v="AB01"/>
    <s v="5300007834"/>
    <n v="10"/>
    <n v="112"/>
    <s v="X"/>
    <s v="1000005319"/>
    <n v="4"/>
    <d v="2024-03-13T00:00:00"/>
    <d v="2024-07-10T00:00:00"/>
    <s v="SCORE AUSTRALASIA PTY LTD (30000225)"/>
    <s v="4500006563"/>
    <m/>
    <n v="10"/>
    <n v="1"/>
    <s v="EA"/>
    <d v="2024-07-03T00:00:00"/>
    <x v="1"/>
    <m/>
    <m/>
    <s v="N"/>
    <s v="Preparation (05)"/>
    <s v="In Preparation (Order) (0055)"/>
    <s v="0000131525"/>
    <n v="4"/>
    <s v="1"/>
    <m/>
    <m/>
    <m/>
    <m/>
    <n v="0"/>
    <m/>
    <m/>
    <m/>
    <m/>
    <s v="WorkPackLink"/>
    <m/>
    <m/>
    <n v="110"/>
    <n v="0"/>
    <d v="2024-06-30T00:00:00"/>
    <n v="0"/>
    <n v="0"/>
    <d v="2024-07-16T00:00:00"/>
    <m/>
    <n v="0"/>
    <n v="0"/>
    <m/>
    <n v="0"/>
    <m/>
    <m/>
    <m/>
    <n v="0"/>
    <n v="0"/>
    <n v="0.5"/>
    <d v="2024-03-21T00:00:00"/>
    <n v="-7"/>
    <n v="21"/>
    <x v="0"/>
    <s v=""/>
    <x v="0"/>
    <d v="1899-12-30T00:00:00"/>
    <x v="1"/>
    <s v="00001315254540070001748000100033044"/>
    <e v="#N/A"/>
    <s v="000013152570001748000100033044"/>
    <d v="1899-12-30T00:00:00"/>
    <e v="#N/A"/>
    <n v="0"/>
  </r>
  <r>
    <x v="3"/>
    <s v="No Issue identified"/>
    <m/>
    <x v="0"/>
    <d v="2023-12-30T00:00:00"/>
    <d v="2024-01-02T00:00:00"/>
    <d v="2024-04-22T00:00:00"/>
    <d v="2024-02-20T00:00:00"/>
    <d v="2024-04-22T00:00:00"/>
    <d v="2024-04-22T00:00:00"/>
    <x v="0"/>
    <m/>
    <x v="22"/>
    <s v="0020"/>
    <x v="22"/>
    <s v="VALVE,SCREWDWN,BILGEWTR TRANSFER PUMP (AB50.03MV643405)"/>
    <s v="Isolate 03MV643405 (0010)"/>
    <s v="AB50"/>
    <d v="2024-04-22T00:00:00"/>
    <m/>
    <m/>
    <s v="AB01"/>
    <m/>
    <x v="1"/>
    <n v="5"/>
    <x v="32"/>
    <s v="GASKET,CNAF,40MM,CL150,1.5MM,FF,C4430"/>
    <n v="4"/>
    <n v="0"/>
    <n v="0"/>
    <x v="0"/>
    <n v="0"/>
    <x v="2"/>
    <s v="Stock at Base (SP12)"/>
    <s v="AB01"/>
    <s v="5300000020"/>
    <n v="10"/>
    <n v="21"/>
    <m/>
    <m/>
    <n v="0"/>
    <m/>
    <m/>
    <m/>
    <m/>
    <m/>
    <n v="0"/>
    <n v="0"/>
    <s v="EA"/>
    <m/>
    <x v="1"/>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x v="0"/>
    <s v=""/>
    <x v="0"/>
    <d v="1899-12-30T00:00:00"/>
    <x v="1"/>
    <s v="00001315774540410206293000100033093"/>
    <e v="#N/A"/>
    <s v="000013157710206293000100033093"/>
    <d v="1899-12-30T00:00:00"/>
    <e v="#N/A"/>
    <n v="0"/>
  </r>
  <r>
    <x v="3"/>
    <m/>
    <m/>
    <x v="0"/>
    <d v="2023-12-30T00:00:00"/>
    <d v="2024-01-02T00:00:00"/>
    <d v="2024-04-22T00:00:00"/>
    <m/>
    <d v="2024-04-22T00:00:00"/>
    <d v="2024-04-22T00:00:00"/>
    <x v="0"/>
    <m/>
    <x v="22"/>
    <s v="0050"/>
    <x v="22"/>
    <s v="VALVE,SCREWDWN,BILGEWTR TRANSFER PUMP (AB50.03MV643405)"/>
    <s v="Replace valve 03MV643405 (0020)"/>
    <s v="AB50"/>
    <m/>
    <m/>
    <m/>
    <s v="AB01"/>
    <m/>
    <x v="1"/>
    <n v="5"/>
    <x v="33"/>
    <s v="STUDBOLT;0.500&quot;X65MM,B7,CAD+XYLAN"/>
    <n v="16"/>
    <n v="48"/>
    <n v="33"/>
    <x v="3"/>
    <n v="0"/>
    <x v="4"/>
    <s v="Stock at Remote (SP13)"/>
    <m/>
    <m/>
    <n v="0"/>
    <n v="0"/>
    <m/>
    <m/>
    <n v="0"/>
    <m/>
    <m/>
    <m/>
    <m/>
    <m/>
    <n v="0"/>
    <n v="0"/>
    <s v="EA"/>
    <m/>
    <x v="1"/>
    <m/>
    <m/>
    <s v="N"/>
    <s v="Execution (07)"/>
    <s v="Ready for Execution (Order) (0065)"/>
    <s v="0000131577"/>
    <n v="3"/>
    <s v="4"/>
    <s v="30"/>
    <s v="30"/>
    <m/>
    <m/>
    <n v="0"/>
    <m/>
    <m/>
    <m/>
    <m/>
    <s v="WorkPackLink"/>
    <m/>
    <m/>
    <n v="0"/>
    <n v="0"/>
    <d v="2024-05-27T00:00:00"/>
    <n v="0"/>
    <n v="0"/>
    <m/>
    <m/>
    <n v="0"/>
    <n v="0"/>
    <m/>
    <n v="0"/>
    <m/>
    <m/>
    <m/>
    <n v="0"/>
    <n v="0"/>
    <n v="0.33333333333333331"/>
    <d v="2024-03-25T00:00:00"/>
    <n v="0"/>
    <n v="0"/>
    <x v="1"/>
    <s v=""/>
    <x v="0"/>
    <d v="1899-12-30T00:00:00"/>
    <x v="0"/>
    <s v="00001315774540410058872000100033093"/>
    <e v="#N/A"/>
    <s v="000013157710058872000100033093"/>
    <s v=""/>
    <s v=""/>
    <n v="1"/>
  </r>
  <r>
    <x v="3"/>
    <s v="No Issue identified"/>
    <m/>
    <x v="0"/>
    <d v="2023-12-30T00:00:00"/>
    <d v="2024-01-02T00:00:00"/>
    <d v="2024-04-22T00:00:00"/>
    <d v="2024-02-20T00:00:00"/>
    <d v="2024-04-22T00:00:00"/>
    <d v="2024-04-22T00:00:00"/>
    <x v="0"/>
    <m/>
    <x v="22"/>
    <s v="0030"/>
    <x v="22"/>
    <s v="VALVE,SCREWDWN,BILGEWTR TRANSFER PUMP (AB50.03MV643405)"/>
    <s v="Isolate 03MV643405 (0010)"/>
    <s v="AB50"/>
    <d v="2024-04-22T00:00:00"/>
    <m/>
    <m/>
    <s v="AB01"/>
    <m/>
    <x v="1"/>
    <n v="5"/>
    <x v="34"/>
    <s v="VALVE,CHECK;DN40,JIS 5K,BZE,F7351"/>
    <n v="2"/>
    <n v="0"/>
    <n v="2"/>
    <x v="0"/>
    <n v="0"/>
    <x v="11"/>
    <s v="Stock at Base (SP12)"/>
    <s v="AB01"/>
    <s v="5300000020"/>
    <n v="20"/>
    <n v="21"/>
    <m/>
    <m/>
    <n v="0"/>
    <m/>
    <m/>
    <m/>
    <m/>
    <m/>
    <n v="0"/>
    <n v="0"/>
    <s v="EA"/>
    <m/>
    <x v="1"/>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x v="0"/>
    <s v=""/>
    <x v="0"/>
    <d v="1899-12-30T00:00:00"/>
    <x v="1"/>
    <s v="00001315774540410509086000100033093"/>
    <e v="#N/A"/>
    <s v="000013157710509086000100033093"/>
    <d v="1899-12-30T00:00:00"/>
    <e v="#N/A"/>
    <n v="0"/>
  </r>
  <r>
    <x v="0"/>
    <s v="No Issue identified"/>
    <m/>
    <x v="0"/>
    <d v="2023-12-30T00:00:00"/>
    <d v="2024-01-10T00:00:00"/>
    <d v="2024-05-09T00:00:00"/>
    <d v="2024-04-23T00:00:00"/>
    <d v="2024-05-09T00:00:00"/>
    <d v="2024-05-09T00:00:00"/>
    <x v="1"/>
    <m/>
    <x v="23"/>
    <s v="0010"/>
    <x v="23"/>
    <s v="LIGHT,NAV,AFT CRANE,BOOM,-1 (AB50.05LT612482A)"/>
    <s v="RA Replace AFT Crane Boom Lts &amp; Ex Insp (0020)"/>
    <s v="AB50"/>
    <d v="2024-05-09T00:00:00"/>
    <m/>
    <m/>
    <s v="AB01"/>
    <m/>
    <x v="0"/>
    <n v="20"/>
    <x v="35"/>
    <s v="LIGHT,WARNING,AVIATION;ORGA L85EXRAC32"/>
    <n v="4"/>
    <n v="4"/>
    <n v="0"/>
    <x v="0"/>
    <n v="0"/>
    <x v="9"/>
    <s v="Stock at Base (SP12)"/>
    <s v="AB01"/>
    <s v="5300004723"/>
    <n v="10"/>
    <n v="21"/>
    <m/>
    <m/>
    <n v="0"/>
    <m/>
    <m/>
    <m/>
    <m/>
    <m/>
    <n v="0"/>
    <n v="0"/>
    <s v="EA"/>
    <m/>
    <x v="1"/>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x v="0"/>
    <s v=""/>
    <x v="0"/>
    <d v="1899-12-30T00:00:00"/>
    <x v="0"/>
    <s v="00001316674542110508764000100033135"/>
    <e v="#N/A"/>
    <s v="000013166710508764000100033135"/>
    <d v="1899-12-30T00:00:00"/>
    <e v="#N/A"/>
    <n v="0"/>
  </r>
  <r>
    <x v="0"/>
    <s v="No Issue identified"/>
    <m/>
    <x v="0"/>
    <d v="2023-12-30T00:00:00"/>
    <d v="2024-01-10T00:00:00"/>
    <d v="2024-05-09T00:00:00"/>
    <d v="2024-04-23T00:00:00"/>
    <d v="2024-05-09T00:00:00"/>
    <d v="2024-05-09T00:00:00"/>
    <x v="1"/>
    <m/>
    <x v="23"/>
    <s v="0020"/>
    <x v="23"/>
    <s v="LIGHT,NAV,AFT CRANE,BOOM,-1 (AB50.05LT612482A)"/>
    <s v="RA Replace AFT Crane Boom Lts &amp; Ex Insp (0020)"/>
    <s v="AB50"/>
    <d v="2024-04-21T00:00:00"/>
    <m/>
    <m/>
    <s v="AB01"/>
    <d v="2024-04-21T00:00:00"/>
    <x v="0"/>
    <n v="20"/>
    <x v="36"/>
    <s v="Plate 230 x 230"/>
    <n v="4"/>
    <n v="0"/>
    <n v="0"/>
    <x v="2"/>
    <n v="20"/>
    <x v="5"/>
    <s v="Directs (Inventory) (SP14)"/>
    <s v="AB01"/>
    <s v="5300004723"/>
    <n v="20"/>
    <n v="20"/>
    <s v="X"/>
    <s v="1000004771"/>
    <n v="3"/>
    <d v="2024-03-21T00:00:00"/>
    <d v="2024-04-18T00:00:00"/>
    <s v="LEGENEERING AUSTRALIA PTY LTD (30000143)"/>
    <s v="4500005715"/>
    <m/>
    <n v="20"/>
    <n v="4"/>
    <s v="EA"/>
    <d v="2024-03-28T00:00:00"/>
    <x v="1"/>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x v="0"/>
    <s v=""/>
    <x v="0"/>
    <d v="1899-12-30T00:00:00"/>
    <x v="1"/>
    <s v="00001316674542170003747000100033135"/>
    <e v="#N/A"/>
    <s v="000013166770003747000100033135"/>
    <d v="1899-12-30T00:00:00"/>
    <e v="#N/A"/>
    <n v="0"/>
  </r>
  <r>
    <x v="1"/>
    <s v="No Issue identified"/>
    <m/>
    <x v="0"/>
    <d v="2023-12-30T00:00:00"/>
    <d v="2024-01-31T00:00:00"/>
    <d v="2024-04-19T00:00:00"/>
    <d v="2024-03-28T00:00:00"/>
    <d v="2024-04-19T00:00:00"/>
    <d v="2024-04-21T00:00:00"/>
    <x v="2"/>
    <m/>
    <x v="24"/>
    <s v="0030"/>
    <x v="24"/>
    <s v="BOAT,FAST RESC CRAFT,SB (AB50.03A092020)"/>
    <s v="Replace grating (0010)"/>
    <s v="AB50"/>
    <d v="2024-03-26T00:00:00"/>
    <m/>
    <m/>
    <s v="AB01"/>
    <d v="2024-03-26T00:00:00"/>
    <x v="1"/>
    <n v="5"/>
    <x v="37"/>
    <s v="GRATING GW325AS - Section B"/>
    <n v="1"/>
    <n v="1"/>
    <n v="0"/>
    <x v="11"/>
    <n v="20"/>
    <x v="9"/>
    <s v="Directs (Inventory) (SP14)"/>
    <s v="AB01"/>
    <s v="5300005854"/>
    <n v="30"/>
    <n v="20"/>
    <s v="X"/>
    <s v="1000001610"/>
    <n v="5"/>
    <d v="2024-02-22T00:00:00"/>
    <d v="2024-03-20T00:00:00"/>
    <s v="LEGENEERING AUSTRALIA PTY LTD (30000143)"/>
    <s v="4500001465"/>
    <s v="5000043435_2024_0001"/>
    <n v="20"/>
    <n v="1"/>
    <s v="EA"/>
    <d v="2024-03-07T00:00:00"/>
    <x v="1"/>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x v="0"/>
    <s v=""/>
    <x v="0"/>
    <d v="1899-12-30T00:00:00"/>
    <x v="0"/>
    <s v="00001317624540170001554000100033230"/>
    <e v="#N/A"/>
    <s v="000013176270001554000100033230"/>
    <d v="1899-12-30T00:00:00"/>
    <e v="#N/A"/>
    <n v="0"/>
  </r>
  <r>
    <x v="1"/>
    <s v="No Issue identified"/>
    <m/>
    <x v="0"/>
    <d v="2023-12-30T00:00:00"/>
    <d v="2024-01-31T00:00:00"/>
    <d v="2024-04-19T00:00:00"/>
    <d v="2024-03-28T00:00:00"/>
    <d v="2024-04-19T00:00:00"/>
    <d v="2024-04-21T00:00:00"/>
    <x v="2"/>
    <m/>
    <x v="24"/>
    <s v="0020"/>
    <x v="24"/>
    <s v="BOAT,FAST RESC CRAFT,SB (AB50.03A092020)"/>
    <s v="Replace grating (0010)"/>
    <s v="AB50"/>
    <d v="2024-03-26T00:00:00"/>
    <m/>
    <m/>
    <s v="AB01"/>
    <d v="2024-03-26T00:00:00"/>
    <x v="1"/>
    <n v="5"/>
    <x v="38"/>
    <s v="GRATING GW325AS - Section A"/>
    <n v="1"/>
    <n v="1"/>
    <n v="0"/>
    <x v="11"/>
    <n v="20"/>
    <x v="9"/>
    <s v="Directs (Inventory) (SP14)"/>
    <s v="AB01"/>
    <s v="5300005854"/>
    <n v="20"/>
    <n v="20"/>
    <s v="X"/>
    <s v="1000001610"/>
    <n v="3"/>
    <d v="2024-02-22T00:00:00"/>
    <d v="2024-03-20T00:00:00"/>
    <s v="LEGENEERING AUSTRALIA PTY LTD (30000143)"/>
    <s v="4500001465"/>
    <s v="5000043452_2024_0001"/>
    <n v="10"/>
    <n v="1"/>
    <s v="EA"/>
    <d v="2024-03-07T00:00:00"/>
    <x v="1"/>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x v="0"/>
    <s v=""/>
    <x v="0"/>
    <d v="1899-12-30T00:00:00"/>
    <x v="0"/>
    <s v="00001317624540170001560000100033230"/>
    <e v="#N/A"/>
    <s v="000013176270001560000100033230"/>
    <d v="1899-12-30T00:00:00"/>
    <e v="#N/A"/>
    <n v="0"/>
  </r>
  <r>
    <x v="1"/>
    <s v="No Issue identified"/>
    <m/>
    <x v="0"/>
    <d v="2023-12-30T00:00:00"/>
    <d v="2024-01-31T00:00:00"/>
    <d v="2024-04-19T00:00:00"/>
    <d v="2024-04-03T00:00:00"/>
    <d v="2024-04-19T00:00:00"/>
    <d v="2024-04-21T00:00:00"/>
    <x v="2"/>
    <m/>
    <x v="24"/>
    <s v="0010"/>
    <x v="24"/>
    <s v="BOAT,FAST RESC CRAFT,SB (AB50.03A092020)"/>
    <s v="Replace grating (0010)"/>
    <s v="AB50"/>
    <d v="2024-04-19T00:00:00"/>
    <m/>
    <m/>
    <s v="AB01"/>
    <m/>
    <x v="1"/>
    <n v="5"/>
    <x v="39"/>
    <s v="CLIP SET;65X8MM,GALV ST,WEBFORGE C001MG"/>
    <n v="12"/>
    <n v="0"/>
    <n v="0"/>
    <x v="6"/>
    <n v="0"/>
    <x v="8"/>
    <s v="Stock at Base (SP12)"/>
    <s v="AB01"/>
    <s v="5300005854"/>
    <n v="10"/>
    <n v="21"/>
    <m/>
    <m/>
    <n v="0"/>
    <m/>
    <m/>
    <m/>
    <m/>
    <m/>
    <n v="0"/>
    <n v="0"/>
    <s v="SET"/>
    <m/>
    <x v="1"/>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x v="0"/>
    <s v=""/>
    <x v="0"/>
    <d v="1899-12-30T00:00:00"/>
    <x v="1"/>
    <s v="00001317624540110295759000100033230"/>
    <e v="#N/A"/>
    <s v="000013176210295759000100033230"/>
    <d v="1899-12-30T00:00:00"/>
    <e v="#N/A"/>
    <n v="0"/>
  </r>
  <r>
    <x v="1"/>
    <s v="No Issue identified"/>
    <m/>
    <x v="0"/>
    <d v="2023-12-30T00:00:00"/>
    <d v="2024-01-31T00:00:00"/>
    <d v="2024-04-19T00:00:00"/>
    <d v="2024-03-28T00:00:00"/>
    <d v="2024-04-19T00:00:00"/>
    <d v="2024-04-21T00:00:00"/>
    <x v="2"/>
    <m/>
    <x v="24"/>
    <s v="0040"/>
    <x v="24"/>
    <s v="BOAT,FAST RESC CRAFT,SB (AB50.03A092020)"/>
    <s v="Replace grating (0010)"/>
    <s v="AB50"/>
    <d v="2024-03-26T00:00:00"/>
    <m/>
    <m/>
    <s v="AB01"/>
    <d v="2024-03-26T00:00:00"/>
    <x v="1"/>
    <n v="5"/>
    <x v="40"/>
    <s v="GRATING GW325AS - Rescue winch peno"/>
    <n v="1"/>
    <n v="1"/>
    <n v="0"/>
    <x v="11"/>
    <n v="20"/>
    <x v="9"/>
    <s v="Directs (Inventory) (SP14)"/>
    <s v="AB01"/>
    <s v="5300005854"/>
    <n v="40"/>
    <n v="20"/>
    <s v="X"/>
    <s v="1000001610"/>
    <n v="10"/>
    <d v="2024-02-22T00:00:00"/>
    <d v="2024-03-20T00:00:00"/>
    <s v="LEGENEERING AUSTRALIA PTY LTD (30000143)"/>
    <s v="4500001465"/>
    <s v="5000043436_2024_0001"/>
    <n v="30"/>
    <n v="1"/>
    <s v="EA"/>
    <d v="2024-03-07T00:00:00"/>
    <x v="1"/>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x v="0"/>
    <s v=""/>
    <x v="0"/>
    <d v="1899-12-30T00:00:00"/>
    <x v="0"/>
    <s v="00001317624540170001515000100033230"/>
    <e v="#N/A"/>
    <s v="000013176270001515000100033230"/>
    <d v="1899-12-30T00:00:00"/>
    <e v="#N/A"/>
    <n v="0"/>
  </r>
  <r>
    <x v="0"/>
    <s v="No Issue identified"/>
    <m/>
    <x v="0"/>
    <d v="2023-12-30T00:00:00"/>
    <d v="2024-01-10T00:00:00"/>
    <d v="2024-05-09T00:00:00"/>
    <d v="2024-04-23T00:00:00"/>
    <d v="2024-05-09T00:00:00"/>
    <d v="2024-05-09T00:00:00"/>
    <x v="0"/>
    <m/>
    <x v="25"/>
    <s v="0010"/>
    <x v="25"/>
    <s v="ENCL,SOLENOID VALVE BOX,DECK BOX NO 2 (AB50.03CP090012)"/>
    <s v="Replace Hinge &amp; Lock Vlv Deck Box #2 (0010)"/>
    <s v="AB50"/>
    <d v="2024-04-21T00:00:00"/>
    <m/>
    <m/>
    <s v="AB01"/>
    <d v="2024-04-21T00:00:00"/>
    <x v="0"/>
    <n v="20"/>
    <x v="41"/>
    <s v="KNOB; 316 grade SS Quarter Turn Wing"/>
    <n v="10"/>
    <n v="10"/>
    <n v="0"/>
    <x v="0"/>
    <n v="26"/>
    <x v="7"/>
    <s v="Directs (Inventory) (SP14)"/>
    <s v="AB01"/>
    <s v="5300004730"/>
    <n v="10"/>
    <n v="26"/>
    <s v="X"/>
    <s v="1000000406"/>
    <n v="2"/>
    <d v="2024-03-15T00:00:00"/>
    <d v="2024-04-18T00:00:00"/>
    <s v="TRINKOR PTY LTD (30001954)"/>
    <s v="4500000625"/>
    <s v="5000012122_2024_0001"/>
    <n v="10"/>
    <n v="10"/>
    <s v="EA"/>
    <d v="2024-02-20T00:00:00"/>
    <x v="1"/>
    <s v="/180002409"/>
    <m/>
    <s v="N"/>
    <s v="Preparation (05)"/>
    <s v="In Preparation (Order) (0055)"/>
    <s v="0000131763"/>
    <n v="2"/>
    <s v="3"/>
    <m/>
    <m/>
    <m/>
    <m/>
    <n v="0"/>
    <m/>
    <m/>
    <m/>
    <m/>
    <s v="WorkPackLink"/>
    <m/>
    <m/>
    <n v="0"/>
    <n v="0"/>
    <d v="2024-06-30T00:00:00"/>
    <n v="0"/>
    <n v="0"/>
    <d v="2024-04-21T00:00:00"/>
    <m/>
    <n v="0"/>
    <n v="0"/>
    <m/>
    <n v="0"/>
    <m/>
    <m/>
    <m/>
    <n v="0"/>
    <n v="0"/>
    <n v="0.5"/>
    <d v="2024-04-11T00:00:00"/>
    <n v="-12"/>
    <n v="16"/>
    <x v="0"/>
    <s v=""/>
    <x v="0"/>
    <d v="1899-12-30T00:00:00"/>
    <x v="0"/>
    <s v="00001317634542170000094000100033231"/>
    <e v="#N/A"/>
    <s v="000013176370000094000100033231"/>
    <d v="1899-12-30T00:00:00"/>
    <e v="#N/A"/>
    <n v="0"/>
  </r>
  <r>
    <x v="0"/>
    <s v="No Issue identified"/>
    <m/>
    <x v="0"/>
    <d v="2023-12-30T00:00:00"/>
    <d v="2024-01-10T00:00:00"/>
    <d v="2024-05-09T00:00:00"/>
    <d v="2024-04-23T00:00:00"/>
    <d v="2024-05-09T00:00:00"/>
    <d v="2024-05-09T00:00:00"/>
    <x v="0"/>
    <m/>
    <x v="25"/>
    <s v="0020"/>
    <x v="25"/>
    <s v="ENCL,SOLENOID VALVE BOX,DECK BOX NO 2 (AB50.03CP090012)"/>
    <s v="Replace Hinge &amp; Lock Vlv Deck Box #2 (0010)"/>
    <s v="AB50"/>
    <d v="2024-04-21T00:00:00"/>
    <m/>
    <m/>
    <s v="AB01"/>
    <d v="2024-04-21T00:00:00"/>
    <x v="0"/>
    <n v="20"/>
    <x v="42"/>
    <s v="HINGE; 100 x 75 x 2.5mm 316 Marine Grade"/>
    <n v="38"/>
    <n v="38"/>
    <n v="0"/>
    <x v="0"/>
    <n v="26"/>
    <x v="7"/>
    <s v="Directs (Inventory) (SP14)"/>
    <s v="AB01"/>
    <s v="5300004730"/>
    <n v="20"/>
    <n v="26"/>
    <s v="X"/>
    <s v="1000000406"/>
    <n v="4"/>
    <d v="2024-03-15T00:00:00"/>
    <d v="2024-04-18T00:00:00"/>
    <s v="TRINKOR PTY LTD (30001954)"/>
    <s v="4500000625"/>
    <s v="5000012142_2024_0001"/>
    <n v="20"/>
    <n v="38"/>
    <s v="EA"/>
    <d v="2024-02-20T00:00:00"/>
    <x v="1"/>
    <s v="/180002409"/>
    <m/>
    <s v="N"/>
    <s v="Preparation (05)"/>
    <s v="In Preparation (Order) (0055)"/>
    <s v="0000131763"/>
    <n v="4"/>
    <s v="3"/>
    <m/>
    <m/>
    <m/>
    <m/>
    <n v="0"/>
    <m/>
    <m/>
    <m/>
    <m/>
    <s v="WorkPackLink"/>
    <m/>
    <m/>
    <n v="0"/>
    <n v="0"/>
    <d v="2024-06-30T00:00:00"/>
    <n v="0"/>
    <n v="0"/>
    <d v="2024-04-21T00:00:00"/>
    <m/>
    <n v="0"/>
    <n v="0"/>
    <m/>
    <n v="0"/>
    <m/>
    <m/>
    <m/>
    <n v="0"/>
    <n v="0"/>
    <n v="0.5"/>
    <d v="2024-04-11T00:00:00"/>
    <n v="-12"/>
    <n v="16"/>
    <x v="0"/>
    <s v=""/>
    <x v="0"/>
    <d v="1899-12-30T00:00:00"/>
    <x v="0"/>
    <s v="00001317634542170000096000100033231"/>
    <e v="#N/A"/>
    <s v="000013176370000096000100033231"/>
    <d v="1899-12-30T00:00:00"/>
    <e v="#N/A"/>
    <n v="0"/>
  </r>
  <r>
    <x v="4"/>
    <s v="No Issue identified"/>
    <m/>
    <x v="0"/>
    <d v="2023-12-30T00:00:00"/>
    <d v="2024-01-02T00:00:00"/>
    <d v="2024-04-17T00:00:00"/>
    <d v="2024-02-13T00:00:00"/>
    <d v="2024-04-17T00:00:00"/>
    <d v="2024-04-17T00:00:00"/>
    <x v="1"/>
    <m/>
    <x v="26"/>
    <s v="0010"/>
    <x v="26"/>
    <s v="LIGHT,COLUMN,STEERING GEAR ROOM (AB50.03AP090500)"/>
    <s v="Replace PCB - ER Column Light (0010)"/>
    <s v="AB50"/>
    <d v="2024-04-17T00:00:00"/>
    <m/>
    <m/>
    <s v="AB01"/>
    <m/>
    <x v="1"/>
    <n v="5"/>
    <x v="43"/>
    <s v="BOARD,PRINTED CCT;HYUNJIN HJ1071"/>
    <n v="1"/>
    <n v="0"/>
    <n v="1"/>
    <x v="6"/>
    <n v="0"/>
    <x v="11"/>
    <s v="Stock at Base (SP12)"/>
    <s v="AB01"/>
    <s v="5300000034"/>
    <n v="10"/>
    <n v="21"/>
    <m/>
    <m/>
    <n v="0"/>
    <m/>
    <m/>
    <m/>
    <m/>
    <m/>
    <n v="0"/>
    <n v="0"/>
    <s v="EA"/>
    <m/>
    <x v="1"/>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x v="0"/>
    <s v=""/>
    <x v="0"/>
    <d v="1899-12-30T00:00:00"/>
    <x v="1"/>
    <s v="00001317484539910536783000100033247"/>
    <e v="#N/A"/>
    <s v="000013174810536783000100033247"/>
    <d v="1899-12-30T00:00:00"/>
    <e v="#N/A"/>
    <n v="0"/>
  </r>
  <r>
    <x v="0"/>
    <s v="No Issue identified"/>
    <m/>
    <x v="0"/>
    <d v="2023-12-30T00:00:00"/>
    <d v="2024-01-10T00:00:00"/>
    <d v="2024-05-09T00:00:00"/>
    <d v="2024-04-23T00:00:00"/>
    <d v="2024-05-09T00:00:00"/>
    <d v="2024-05-10T00:00:00"/>
    <x v="0"/>
    <m/>
    <x v="5"/>
    <s v="0010"/>
    <x v="5"/>
    <s v="ACC,A098200,HYDR OIL BACK-UP (AB50.04V098000A)"/>
    <s v="Carry out isolations (0010)"/>
    <s v="AB50"/>
    <d v="2024-05-09T00:00:00"/>
    <m/>
    <m/>
    <s v="AB01"/>
    <m/>
    <x v="0"/>
    <n v="20"/>
    <x v="44"/>
    <s v="DISC,RUPTURE;385BAR,G1/4&quot;BSPP"/>
    <n v="2"/>
    <n v="0"/>
    <n v="0"/>
    <x v="2"/>
    <n v="0"/>
    <x v="9"/>
    <s v="Stock at Base (SP12)"/>
    <s v="AB01"/>
    <s v="5300004738"/>
    <n v="10"/>
    <n v="21"/>
    <m/>
    <m/>
    <n v="0"/>
    <m/>
    <m/>
    <m/>
    <m/>
    <m/>
    <n v="0"/>
    <n v="0"/>
    <s v="EA"/>
    <m/>
    <x v="1"/>
    <m/>
    <m/>
    <s v="N"/>
    <s v="Preparation (05)"/>
    <s v="In Preparation (Order) (0055)"/>
    <s v="0000132149"/>
    <n v="1"/>
    <s v="4"/>
    <s v="30"/>
    <s v="30"/>
    <m/>
    <m/>
    <n v="0"/>
    <m/>
    <m/>
    <m/>
    <m/>
    <s v="WorkPackLink"/>
    <s v="OKHA STORES"/>
    <m/>
    <n v="0"/>
    <n v="0"/>
    <d v="2024-11-02T00:00:00"/>
    <n v="0"/>
    <n v="0"/>
    <m/>
    <m/>
    <n v="0"/>
    <n v="0"/>
    <m/>
    <n v="0"/>
    <m/>
    <m/>
    <m/>
    <n v="0"/>
    <n v="0"/>
    <n v="0.33333333333333331"/>
    <d v="2024-04-11T00:00:00"/>
    <n v="-12"/>
    <n v="16"/>
    <x v="0"/>
    <s v=""/>
    <x v="0"/>
    <d v="1899-12-30T00:00:00"/>
    <x v="1"/>
    <s v="00001321494542110534478000100033628"/>
    <e v="#N/A"/>
    <s v="000013214910534478000100033628"/>
    <d v="1899-12-30T00:00:00"/>
    <e v="#N/A"/>
    <n v="0"/>
  </r>
  <r>
    <x v="0"/>
    <m/>
    <m/>
    <x v="0"/>
    <d v="2023-12-30T00:00:00"/>
    <d v="2024-01-10T00:00:00"/>
    <d v="2024-05-09T00:00:00"/>
    <m/>
    <d v="2024-05-09T00:00:00"/>
    <d v="2024-05-10T00:00:00"/>
    <x v="0"/>
    <m/>
    <x v="5"/>
    <s v="0020"/>
    <x v="5"/>
    <s v="ACC,A098200,HYDR OIL BACK-UP (AB50.04V098000A)"/>
    <s v="Repl Swivel HPU Bursting Disc &amp; Bladder (0020)"/>
    <s v="AB50"/>
    <m/>
    <m/>
    <m/>
    <s v="AB01"/>
    <m/>
    <x v="0"/>
    <n v="20"/>
    <x v="45"/>
    <s v="BLADDER KIT,ACC;OLAER 19034200225"/>
    <n v="2"/>
    <n v="0"/>
    <n v="1"/>
    <x v="2"/>
    <n v="0"/>
    <x v="4"/>
    <s v="Stock at Remote (SP13)"/>
    <m/>
    <m/>
    <n v="0"/>
    <n v="0"/>
    <m/>
    <m/>
    <n v="0"/>
    <m/>
    <m/>
    <m/>
    <m/>
    <m/>
    <n v="0"/>
    <n v="0"/>
    <s v="KIT"/>
    <m/>
    <x v="1"/>
    <m/>
    <m/>
    <s v="N"/>
    <s v="Preparation (05)"/>
    <s v="In Preparation (Order) (0055)"/>
    <s v="0000132149"/>
    <n v="2"/>
    <s v="4"/>
    <s v="30"/>
    <s v="30"/>
    <m/>
    <m/>
    <n v="0"/>
    <m/>
    <m/>
    <m/>
    <m/>
    <s v="WorkPackLink"/>
    <m/>
    <m/>
    <n v="0"/>
    <n v="0"/>
    <d v="2024-11-02T00:00:00"/>
    <n v="0"/>
    <n v="0"/>
    <m/>
    <m/>
    <n v="0"/>
    <n v="0"/>
    <m/>
    <n v="1"/>
    <m/>
    <m/>
    <m/>
    <n v="0"/>
    <n v="0"/>
    <n v="0.33333333333333331"/>
    <d v="2024-04-11T00:00:00"/>
    <n v="0"/>
    <n v="0"/>
    <x v="1"/>
    <s v=""/>
    <x v="0"/>
    <d v="1899-12-30T00:00:00"/>
    <x v="1"/>
    <s v="00001321494542110440971000100033628"/>
    <e v="#N/A"/>
    <s v="000013214910440971000100033628"/>
    <s v=""/>
    <s v=""/>
    <n v="1"/>
  </r>
  <r>
    <x v="1"/>
    <m/>
    <m/>
    <x v="0"/>
    <d v="2023-12-30T00:00:00"/>
    <d v="2024-02-06T00:00:00"/>
    <d v="2024-04-24T00:00:00"/>
    <m/>
    <d v="2024-04-24T00:00:00"/>
    <d v="2024-04-24T00:00:00"/>
    <x v="1"/>
    <m/>
    <x v="6"/>
    <s v="0020"/>
    <x v="6"/>
    <s v="PKG EQ,SKID ASSEMBLY (AB50.03A450500)"/>
    <s v="Isolate ODME Supply (0010)"/>
    <s v="AB50"/>
    <m/>
    <m/>
    <m/>
    <s v="AB01"/>
    <m/>
    <x v="1"/>
    <n v="5"/>
    <x v="46"/>
    <s v="CELL;MEASURE,50/60HZ,WARTSILA"/>
    <n v="1"/>
    <n v="0"/>
    <n v="0"/>
    <x v="5"/>
    <n v="0"/>
    <x v="4"/>
    <s v="Stock at Remote (SP13)"/>
    <m/>
    <m/>
    <n v="0"/>
    <n v="0"/>
    <m/>
    <m/>
    <n v="0"/>
    <m/>
    <m/>
    <m/>
    <m/>
    <m/>
    <n v="0"/>
    <n v="0"/>
    <s v="EA"/>
    <m/>
    <x v="1"/>
    <m/>
    <m/>
    <s v="N"/>
    <s v="Preparation (05)"/>
    <s v="In Preparation (Order) (0055)"/>
    <s v="0000132189"/>
    <n v="2"/>
    <s v="1"/>
    <s v="30"/>
    <s v="30"/>
    <m/>
    <m/>
    <n v="0"/>
    <m/>
    <m/>
    <m/>
    <m/>
    <s v="WorkPackLink"/>
    <m/>
    <m/>
    <n v="0"/>
    <n v="0"/>
    <d v="2024-05-27T00:00:00"/>
    <n v="0"/>
    <n v="0"/>
    <m/>
    <m/>
    <n v="0"/>
    <n v="0"/>
    <m/>
    <n v="0"/>
    <m/>
    <m/>
    <m/>
    <n v="0"/>
    <n v="0"/>
    <n v="0.33333333333333331"/>
    <d v="2024-03-27T00:00:00"/>
    <n v="0"/>
    <n v="0"/>
    <x v="1"/>
    <s v=""/>
    <x v="0"/>
    <d v="1899-12-30T00:00:00"/>
    <x v="1"/>
    <s v="00001321894540610547281000100033657"/>
    <e v="#N/A"/>
    <s v="000013218910547281000100033657"/>
    <s v=""/>
    <s v=""/>
    <n v="1"/>
  </r>
  <r>
    <x v="1"/>
    <m/>
    <m/>
    <x v="0"/>
    <d v="2023-12-30T00:00:00"/>
    <d v="2024-02-06T00:00:00"/>
    <d v="2024-04-24T00:00:00"/>
    <m/>
    <d v="2024-04-24T00:00:00"/>
    <d v="2024-04-24T00:00:00"/>
    <x v="1"/>
    <m/>
    <x v="6"/>
    <s v="0010"/>
    <x v="6"/>
    <s v="PKG EQ,SKID ASSEMBLY (AB50.03A450500)"/>
    <s v="Isolate ODME Supply (0010)"/>
    <s v="AB50"/>
    <m/>
    <m/>
    <m/>
    <s v="AB01"/>
    <m/>
    <x v="1"/>
    <n v="5"/>
    <x v="47"/>
    <s v="SENSOR,FLOW;SAMPLE,0.2-10L/M,WARTSILA R+"/>
    <n v="1"/>
    <n v="0"/>
    <n v="0"/>
    <x v="5"/>
    <n v="0"/>
    <x v="4"/>
    <s v="Stock at Remote (SP13)"/>
    <m/>
    <m/>
    <n v="0"/>
    <n v="0"/>
    <m/>
    <m/>
    <n v="0"/>
    <m/>
    <m/>
    <m/>
    <m/>
    <m/>
    <n v="0"/>
    <n v="0"/>
    <s v="EA"/>
    <m/>
    <x v="1"/>
    <m/>
    <m/>
    <s v="N"/>
    <s v="Preparation (05)"/>
    <s v="In Preparation (Order) (0055)"/>
    <s v="0000132189"/>
    <n v="1"/>
    <s v="1"/>
    <s v="30"/>
    <s v="30"/>
    <m/>
    <m/>
    <n v="0"/>
    <m/>
    <m/>
    <m/>
    <m/>
    <s v="WorkPackLink"/>
    <m/>
    <m/>
    <n v="0"/>
    <n v="0"/>
    <d v="2024-05-27T00:00:00"/>
    <n v="0"/>
    <n v="0"/>
    <m/>
    <m/>
    <n v="0"/>
    <n v="0"/>
    <m/>
    <n v="0"/>
    <m/>
    <m/>
    <m/>
    <n v="0"/>
    <n v="0"/>
    <n v="0.33333333333333331"/>
    <d v="2024-03-27T00:00:00"/>
    <n v="0"/>
    <n v="0"/>
    <x v="1"/>
    <s v=""/>
    <x v="0"/>
    <d v="1899-12-30T00:00:00"/>
    <x v="1"/>
    <s v="00001321894540610547280000100033657"/>
    <e v="#N/A"/>
    <s v="000013218910547280000100033657"/>
    <s v=""/>
    <s v=""/>
    <n v="1"/>
  </r>
  <r>
    <x v="1"/>
    <m/>
    <m/>
    <x v="0"/>
    <d v="2023-12-30T00:00:00"/>
    <d v="2024-01-10T00:00:00"/>
    <d v="2024-05-04T00:00:00"/>
    <m/>
    <d v="2024-05-04T00:00:00"/>
    <d v="2024-05-05T00:00:00"/>
    <x v="1"/>
    <m/>
    <x v="27"/>
    <s v="0010"/>
    <x v="27"/>
    <s v="LIGHT,EMERG, MOD 12,PROCESS DECK (AB50.05LT400302B4505)"/>
    <s v="Conduct Lighting cct iso's x3 as req'd (0010)"/>
    <s v="AB50"/>
    <m/>
    <m/>
    <m/>
    <s v="AB01"/>
    <m/>
    <x v="2"/>
    <n v="30"/>
    <x v="48"/>
    <s v="BATTERY PACK;4AH,NICAD,SAFT SAFTV"/>
    <n v="9"/>
    <n v="0"/>
    <n v="54"/>
    <x v="3"/>
    <n v="0"/>
    <x v="4"/>
    <s v="Stock at Remote (SP13)"/>
    <m/>
    <m/>
    <n v="0"/>
    <n v="0"/>
    <m/>
    <m/>
    <n v="0"/>
    <m/>
    <m/>
    <m/>
    <m/>
    <m/>
    <n v="0"/>
    <n v="0"/>
    <s v="EA"/>
    <m/>
    <x v="1"/>
    <m/>
    <m/>
    <s v="N"/>
    <s v="Preparation (05)"/>
    <s v="In Preparation (Order) (0055)"/>
    <s v="0000132271"/>
    <n v="1"/>
    <s v="4"/>
    <s v="30"/>
    <s v="30"/>
    <m/>
    <m/>
    <n v="0"/>
    <m/>
    <m/>
    <m/>
    <m/>
    <s v="WorkPackLink"/>
    <m/>
    <m/>
    <n v="0"/>
    <n v="0"/>
    <d v="2024-12-31T00:00:00"/>
    <n v="0"/>
    <n v="0"/>
    <m/>
    <m/>
    <n v="0"/>
    <n v="0"/>
    <m/>
    <n v="0"/>
    <m/>
    <m/>
    <m/>
    <n v="0"/>
    <n v="0"/>
    <n v="1"/>
    <d v="2024-04-06T00:00:00"/>
    <n v="0"/>
    <n v="0"/>
    <x v="1"/>
    <s v=""/>
    <x v="0"/>
    <d v="1899-12-30T00:00:00"/>
    <x v="1"/>
    <s v="00001322714541610304033000100033739"/>
    <e v="#N/A"/>
    <s v="000013227110304033000100033739"/>
    <s v=""/>
    <s v=""/>
    <n v="1"/>
  </r>
  <r>
    <x v="1"/>
    <m/>
    <m/>
    <x v="0"/>
    <d v="2023-12-30T00:00:00"/>
    <d v="2024-01-10T00:00:00"/>
    <d v="2024-05-05T00:00:00"/>
    <m/>
    <d v="2024-05-05T00:00:00"/>
    <d v="2024-05-05T00:00:00"/>
    <x v="1"/>
    <m/>
    <x v="28"/>
    <s v="0010"/>
    <x v="28"/>
    <s v="LIGHT,EMERG MOD 3 LEVEL 2 (AB50.05LT400302B1811)"/>
    <s v="Isolate Lighting CCT's as Required (0010)"/>
    <s v="AB50"/>
    <m/>
    <m/>
    <m/>
    <s v="AB01"/>
    <m/>
    <x v="2"/>
    <n v="30"/>
    <x v="48"/>
    <s v="BATTERY PACK;4AH,NICAD,SAFT SAFTV"/>
    <n v="6"/>
    <n v="0"/>
    <n v="54"/>
    <x v="3"/>
    <n v="0"/>
    <x v="4"/>
    <s v="Stock at Remote (SP13)"/>
    <m/>
    <m/>
    <n v="0"/>
    <n v="0"/>
    <m/>
    <m/>
    <n v="0"/>
    <m/>
    <m/>
    <m/>
    <m/>
    <m/>
    <n v="0"/>
    <n v="0"/>
    <s v="EA"/>
    <m/>
    <x v="1"/>
    <m/>
    <m/>
    <s v="N"/>
    <s v="Preparation (05)"/>
    <s v="In Preparation (Order) (0055)"/>
    <s v="0000132273"/>
    <n v="1"/>
    <s v="4"/>
    <s v="30"/>
    <s v="30"/>
    <m/>
    <m/>
    <n v="0"/>
    <m/>
    <m/>
    <m/>
    <m/>
    <s v="WorkPackLink"/>
    <m/>
    <m/>
    <n v="0"/>
    <n v="0"/>
    <d v="2024-12-31T00:00:00"/>
    <n v="0"/>
    <n v="0"/>
    <m/>
    <m/>
    <n v="0"/>
    <n v="0"/>
    <m/>
    <n v="0"/>
    <m/>
    <m/>
    <m/>
    <n v="0"/>
    <n v="0"/>
    <n v="1"/>
    <d v="2024-04-07T00:00:00"/>
    <n v="0"/>
    <n v="0"/>
    <x v="1"/>
    <s v=""/>
    <x v="0"/>
    <d v="1899-12-30T00:00:00"/>
    <x v="1"/>
    <s v="00001322734541710304033000100033781"/>
    <e v="#N/A"/>
    <s v="000013227310304033000100033781"/>
    <s v=""/>
    <s v=""/>
    <n v="1"/>
  </r>
  <r>
    <x v="1"/>
    <m/>
    <m/>
    <x v="0"/>
    <d v="2023-12-30T00:00:00"/>
    <d v="2024-01-10T00:00:00"/>
    <d v="2024-05-06T00:00:00"/>
    <m/>
    <d v="2024-05-06T00:00:00"/>
    <d v="2024-05-06T00:00:00"/>
    <x v="1"/>
    <m/>
    <x v="29"/>
    <s v="0010"/>
    <x v="29"/>
    <s v="LIGHT,EMERG MOD 13 UPPER DECK (AB50.05LT400302W4712)"/>
    <s v="Isolate Lighting CCT's as Required (0010)"/>
    <s v="AB50"/>
    <m/>
    <m/>
    <m/>
    <s v="AB01"/>
    <m/>
    <x v="2"/>
    <n v="30"/>
    <x v="48"/>
    <s v="BATTERY PACK;4AH,NICAD,SAFT SAFTV"/>
    <n v="4"/>
    <n v="0"/>
    <n v="54"/>
    <x v="3"/>
    <n v="0"/>
    <x v="4"/>
    <s v="Stock at Remote (SP13)"/>
    <m/>
    <m/>
    <n v="0"/>
    <n v="0"/>
    <m/>
    <m/>
    <n v="0"/>
    <m/>
    <m/>
    <m/>
    <m/>
    <m/>
    <n v="0"/>
    <n v="0"/>
    <s v="EA"/>
    <m/>
    <x v="1"/>
    <m/>
    <m/>
    <s v="N"/>
    <s v="Preparation (05)"/>
    <s v="In Preparation (Order) (0055)"/>
    <s v="0000132274"/>
    <n v="1"/>
    <s v="4"/>
    <s v="30"/>
    <s v="30"/>
    <m/>
    <m/>
    <n v="0"/>
    <m/>
    <m/>
    <m/>
    <m/>
    <s v="WorkPackLink"/>
    <m/>
    <m/>
    <n v="0"/>
    <n v="0"/>
    <d v="2024-12-31T00:00:00"/>
    <n v="0"/>
    <n v="0"/>
    <m/>
    <m/>
    <n v="0"/>
    <n v="0"/>
    <m/>
    <n v="0"/>
    <m/>
    <m/>
    <m/>
    <n v="0"/>
    <n v="0"/>
    <n v="1"/>
    <d v="2024-04-08T00:00:00"/>
    <n v="0"/>
    <n v="0"/>
    <x v="1"/>
    <s v=""/>
    <x v="0"/>
    <d v="1899-12-30T00:00:00"/>
    <x v="1"/>
    <s v="00001322744541810304033000100033782"/>
    <e v="#N/A"/>
    <s v="000013227410304033000100033782"/>
    <s v=""/>
    <s v=""/>
    <n v="1"/>
  </r>
  <r>
    <x v="1"/>
    <m/>
    <m/>
    <x v="0"/>
    <d v="2023-12-30T00:00:00"/>
    <d v="2024-01-10T00:00:00"/>
    <d v="2024-05-06T00:00:00"/>
    <m/>
    <d v="2024-05-06T00:00:00"/>
    <d v="2024-05-06T00:00:00"/>
    <x v="1"/>
    <m/>
    <x v="30"/>
    <s v="0010"/>
    <x v="30"/>
    <s v="LIGHT,EMERG MOD 11 PROCESS DECK (AB50.05LT400302R4007)"/>
    <s v="Isolate Lighting CCT's as Required (0010)"/>
    <s v="AB50"/>
    <m/>
    <m/>
    <m/>
    <s v="AB01"/>
    <m/>
    <x v="2"/>
    <n v="30"/>
    <x v="48"/>
    <s v="BATTERY PACK;4AH,NICAD,SAFT SAFTV"/>
    <n v="5"/>
    <n v="0"/>
    <n v="54"/>
    <x v="3"/>
    <n v="0"/>
    <x v="4"/>
    <s v="Stock at Remote (SP13)"/>
    <m/>
    <m/>
    <n v="0"/>
    <n v="0"/>
    <m/>
    <m/>
    <n v="0"/>
    <m/>
    <m/>
    <m/>
    <m/>
    <m/>
    <n v="0"/>
    <n v="0"/>
    <s v="EA"/>
    <m/>
    <x v="1"/>
    <m/>
    <m/>
    <s v="N"/>
    <s v="Preparation (05)"/>
    <s v="In Preparation (Order) (0055)"/>
    <s v="0000132275"/>
    <n v="1"/>
    <s v="4"/>
    <s v="30"/>
    <s v="30"/>
    <m/>
    <m/>
    <n v="0"/>
    <m/>
    <m/>
    <m/>
    <m/>
    <s v="WorkPackLink"/>
    <m/>
    <m/>
    <n v="0"/>
    <n v="0"/>
    <d v="2024-12-31T00:00:00"/>
    <n v="0"/>
    <n v="0"/>
    <m/>
    <m/>
    <n v="0"/>
    <n v="0"/>
    <m/>
    <n v="0"/>
    <m/>
    <m/>
    <m/>
    <n v="0"/>
    <n v="0"/>
    <n v="1"/>
    <d v="2024-04-08T00:00:00"/>
    <n v="0"/>
    <n v="0"/>
    <x v="1"/>
    <s v=""/>
    <x v="0"/>
    <d v="1899-12-30T00:00:00"/>
    <x v="1"/>
    <s v="00001322754541810304033000100033783"/>
    <e v="#N/A"/>
    <s v="000013227510304033000100033783"/>
    <s v=""/>
    <s v=""/>
    <n v="1"/>
  </r>
  <r>
    <x v="1"/>
    <m/>
    <m/>
    <x v="0"/>
    <d v="2023-12-30T00:00:00"/>
    <d v="2024-01-10T00:00:00"/>
    <d v="2024-05-07T00:00:00"/>
    <m/>
    <d v="2024-05-07T00:00:00"/>
    <d v="2024-05-07T00:00:00"/>
    <x v="1"/>
    <m/>
    <x v="31"/>
    <s v="0010"/>
    <x v="31"/>
    <s v="LIGHT,EMERG EXIT MOD 13 INTERNAL (AB50.05LT400302R0113)"/>
    <s v="Replace 6x Em Batteries &amp; Ex Inspection (0020)"/>
    <s v="AB50"/>
    <m/>
    <m/>
    <m/>
    <s v="AB01"/>
    <m/>
    <x v="2"/>
    <n v="30"/>
    <x v="49"/>
    <s v="BATTERY,CHARGEABLE;CCH NOR000000516012"/>
    <n v="1"/>
    <n v="0"/>
    <n v="4"/>
    <x v="3"/>
    <n v="0"/>
    <x v="4"/>
    <s v="Stock at Remote (SP13)"/>
    <m/>
    <m/>
    <n v="0"/>
    <n v="0"/>
    <m/>
    <m/>
    <n v="0"/>
    <m/>
    <m/>
    <m/>
    <m/>
    <m/>
    <n v="0"/>
    <n v="0"/>
    <s v="EA"/>
    <m/>
    <x v="1"/>
    <m/>
    <m/>
    <s v="N"/>
    <s v="Preparation (05)"/>
    <s v="In Preparation (Order) (0055)"/>
    <s v="0000132276"/>
    <n v="1"/>
    <s v="4"/>
    <s v="30"/>
    <s v="30"/>
    <m/>
    <m/>
    <n v="0"/>
    <m/>
    <m/>
    <m/>
    <m/>
    <s v="WorkPackLink"/>
    <m/>
    <m/>
    <n v="0"/>
    <n v="0"/>
    <d v="2024-12-31T00:00:00"/>
    <n v="0"/>
    <n v="0"/>
    <m/>
    <m/>
    <n v="0"/>
    <n v="0"/>
    <m/>
    <n v="0"/>
    <m/>
    <m/>
    <m/>
    <n v="0"/>
    <n v="0"/>
    <n v="0.5"/>
    <d v="2024-04-09T00:00:00"/>
    <n v="0"/>
    <n v="0"/>
    <x v="1"/>
    <s v=""/>
    <x v="0"/>
    <d v="1899-12-30T00:00:00"/>
    <x v="1"/>
    <s v="00001322764541910509062000100033784"/>
    <e v="#N/A"/>
    <s v="000013227610509062000100033784"/>
    <s v=""/>
    <s v=""/>
    <n v="1"/>
  </r>
  <r>
    <x v="1"/>
    <m/>
    <m/>
    <x v="0"/>
    <d v="2023-12-30T00:00:00"/>
    <d v="2024-01-10T00:00:00"/>
    <d v="2024-05-07T00:00:00"/>
    <m/>
    <d v="2024-05-07T00:00:00"/>
    <d v="2024-05-07T00:00:00"/>
    <x v="1"/>
    <m/>
    <x v="31"/>
    <s v="0020"/>
    <x v="31"/>
    <s v="LIGHT,EMERG EXIT MOD 13 INTERNAL (AB50.05LT400302R0113)"/>
    <s v="Replace 6x Em Batteries &amp; Ex Inspection (0020)"/>
    <s v="AB50"/>
    <m/>
    <m/>
    <m/>
    <s v="AB01"/>
    <m/>
    <x v="2"/>
    <n v="30"/>
    <x v="48"/>
    <s v="BATTERY PACK;4AH,NICAD,SAFT SAFTV"/>
    <n v="5"/>
    <n v="0"/>
    <n v="54"/>
    <x v="3"/>
    <n v="0"/>
    <x v="4"/>
    <s v="Stock at Remote (SP13)"/>
    <m/>
    <m/>
    <n v="0"/>
    <n v="0"/>
    <m/>
    <m/>
    <n v="0"/>
    <m/>
    <m/>
    <m/>
    <m/>
    <m/>
    <n v="0"/>
    <n v="0"/>
    <s v="EA"/>
    <m/>
    <x v="1"/>
    <m/>
    <m/>
    <s v="N"/>
    <s v="Preparation (05)"/>
    <s v="In Preparation (Order) (0055)"/>
    <s v="0000132276"/>
    <n v="2"/>
    <s v="4"/>
    <s v="30"/>
    <s v="30"/>
    <m/>
    <m/>
    <n v="0"/>
    <m/>
    <m/>
    <m/>
    <m/>
    <s v="WorkPackLink"/>
    <m/>
    <m/>
    <n v="0"/>
    <n v="0"/>
    <d v="2024-12-31T00:00:00"/>
    <n v="0"/>
    <n v="0"/>
    <m/>
    <m/>
    <n v="0"/>
    <n v="0"/>
    <m/>
    <n v="0"/>
    <m/>
    <m/>
    <m/>
    <n v="0"/>
    <n v="0"/>
    <n v="0.5"/>
    <d v="2024-04-09T00:00:00"/>
    <n v="0"/>
    <n v="0"/>
    <x v="1"/>
    <s v=""/>
    <x v="0"/>
    <d v="1899-12-30T00:00:00"/>
    <x v="1"/>
    <s v="00001322764541910304033000100033784"/>
    <e v="#N/A"/>
    <s v="000013227610304033000100033784"/>
    <s v=""/>
    <s v=""/>
    <n v="1"/>
  </r>
  <r>
    <x v="2"/>
    <m/>
    <m/>
    <x v="0"/>
    <d v="2023-12-30T00:00:00"/>
    <d v="2024-01-10T00:00:00"/>
    <d v="2024-04-17T00:00:00"/>
    <m/>
    <d v="2024-04-17T00:00:00"/>
    <d v="2024-04-17T00:00:00"/>
    <x v="1"/>
    <m/>
    <x v="32"/>
    <s v="0010"/>
    <x v="32"/>
    <s v="LIGHT,EMERG MOD 8 UPPER DECK (AB50.05LT400302B3605)"/>
    <s v="Isolate  Lt CCT LT400302B36 (0010)"/>
    <s v="AB50"/>
    <m/>
    <m/>
    <m/>
    <s v="AB01"/>
    <m/>
    <x v="2"/>
    <n v="30"/>
    <x v="48"/>
    <s v="BATTERY PACK;4AH,NICAD,SAFT SAFTV"/>
    <n v="1"/>
    <n v="0"/>
    <n v="54"/>
    <x v="3"/>
    <n v="0"/>
    <x v="4"/>
    <s v="Stock at Remote (SP13)"/>
    <m/>
    <m/>
    <n v="0"/>
    <n v="0"/>
    <m/>
    <m/>
    <n v="0"/>
    <m/>
    <m/>
    <m/>
    <m/>
    <m/>
    <n v="0"/>
    <n v="0"/>
    <s v="EA"/>
    <m/>
    <x v="1"/>
    <m/>
    <m/>
    <s v="N"/>
    <s v="Execution (07)"/>
    <s v="Ready for Execution (Order) (0065)"/>
    <s v="0000132277"/>
    <n v="1"/>
    <s v="4"/>
    <s v="30"/>
    <s v="30"/>
    <m/>
    <m/>
    <n v="0"/>
    <m/>
    <m/>
    <m/>
    <m/>
    <s v="WorkPackLink"/>
    <m/>
    <m/>
    <n v="0"/>
    <n v="0"/>
    <d v="2024-12-31T00:00:00"/>
    <n v="0"/>
    <n v="0"/>
    <m/>
    <m/>
    <n v="0"/>
    <n v="0"/>
    <m/>
    <n v="0"/>
    <m/>
    <m/>
    <m/>
    <n v="0"/>
    <n v="0"/>
    <n v="1"/>
    <d v="2024-03-20T00:00:00"/>
    <n v="0"/>
    <n v="0"/>
    <x v="1"/>
    <s v=""/>
    <x v="0"/>
    <d v="1899-12-30T00:00:00"/>
    <x v="1"/>
    <s v="00001322774539910304033000100033785"/>
    <e v="#N/A"/>
    <s v="000013227710304033000100033785"/>
    <s v=""/>
    <s v=""/>
    <n v="1"/>
  </r>
  <r>
    <x v="2"/>
    <m/>
    <m/>
    <x v="0"/>
    <d v="2023-12-30T00:00:00"/>
    <d v="2024-01-10T00:00:00"/>
    <d v="2024-03-28T00:00:00"/>
    <m/>
    <d v="2024-03-28T00:00:00"/>
    <d v="2024-03-28T00:00:00"/>
    <x v="1"/>
    <m/>
    <x v="33"/>
    <s v="0010"/>
    <x v="33"/>
    <s v="LIGHT,EMERG MOD 13 INTERNAL (AB50.05LT400302R0110)"/>
    <s v="Isolate Lighting CCT LT400302R01 (0010)"/>
    <s v="AB50"/>
    <m/>
    <m/>
    <m/>
    <s v="AB01"/>
    <m/>
    <x v="2"/>
    <n v="30"/>
    <x v="48"/>
    <s v="BATTERY PACK;4AH,NICAD,SAFT SAFTV"/>
    <n v="1"/>
    <n v="0"/>
    <n v="54"/>
    <x v="3"/>
    <n v="0"/>
    <x v="4"/>
    <s v="Stock at Remote (SP13)"/>
    <m/>
    <m/>
    <n v="0"/>
    <n v="0"/>
    <m/>
    <m/>
    <n v="0"/>
    <m/>
    <m/>
    <m/>
    <m/>
    <m/>
    <n v="0"/>
    <n v="0"/>
    <s v="EA"/>
    <m/>
    <x v="1"/>
    <m/>
    <m/>
    <s v="N"/>
    <s v="Execution (07)"/>
    <s v="Ready for Execution (Order) (0065)"/>
    <s v="0000132278"/>
    <n v="1"/>
    <s v="4"/>
    <s v="30"/>
    <s v="30"/>
    <m/>
    <m/>
    <n v="0"/>
    <m/>
    <m/>
    <m/>
    <m/>
    <s v="WorkPackLink"/>
    <m/>
    <m/>
    <n v="0"/>
    <n v="0"/>
    <d v="2024-12-31T00:00:00"/>
    <n v="0"/>
    <n v="0"/>
    <m/>
    <m/>
    <n v="0"/>
    <n v="0"/>
    <m/>
    <n v="0"/>
    <m/>
    <m/>
    <m/>
    <n v="0"/>
    <n v="0"/>
    <n v="1"/>
    <d v="2024-02-29T00:00:00"/>
    <n v="0"/>
    <n v="0"/>
    <x v="1"/>
    <s v=""/>
    <x v="0"/>
    <d v="1899-12-30T00:00:00"/>
    <x v="1"/>
    <s v="00001322784537910304033000100033786"/>
    <e v="#N/A"/>
    <s v="000013227810304033000100033786"/>
    <s v=""/>
    <s v=""/>
    <n v="1"/>
  </r>
  <r>
    <x v="3"/>
    <s v="No Issue identified"/>
    <m/>
    <x v="0"/>
    <d v="2023-12-30T00:00:00"/>
    <d v="2024-02-16T00:00:00"/>
    <d v="2024-04-27T00:00:00"/>
    <d v="2024-03-27T00:00:00"/>
    <d v="2024-04-27T00:00:00"/>
    <d v="2024-04-28T00:00:00"/>
    <x v="1"/>
    <m/>
    <x v="34"/>
    <s v="0010"/>
    <x v="34"/>
    <s v="PANEL,ICSS SERVER,SERVER ROOM (AB50.03CP850001A)"/>
    <s v="RPE / SEO -Replace 20x CCR ICSS montiors (0010)"/>
    <s v="AB50"/>
    <d v="2024-03-25T00:00:00"/>
    <m/>
    <m/>
    <s v="AB01"/>
    <d v="2024-03-25T00:00:00"/>
    <x v="1"/>
    <n v="10"/>
    <x v="50"/>
    <s v="P2422H Dell 24'' FHD LED Monitor"/>
    <n v="20"/>
    <n v="20"/>
    <n v="0"/>
    <x v="6"/>
    <n v="10"/>
    <x v="12"/>
    <s v="Directs (Inventory) (SP14)"/>
    <s v="AB01"/>
    <s v="5300006661"/>
    <n v="10"/>
    <n v="10"/>
    <s v="X"/>
    <s v="1000002770"/>
    <n v="2"/>
    <d v="2024-03-05T00:00:00"/>
    <d v="2024-03-22T00:00:00"/>
    <s v="MACLEAN INTERNATIONAL GROUP AUSTRAL PTY LTD (30002422)"/>
    <s v="4500003103"/>
    <s v="5000040347_2024_0001"/>
    <n v="10"/>
    <n v="20"/>
    <s v="EA"/>
    <d v="2024-03-22T00:00:00"/>
    <x v="1"/>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x v="0"/>
    <s v=""/>
    <x v="0"/>
    <d v="1899-12-30T00:00:00"/>
    <x v="0"/>
    <s v="00001323514540970002753000100033799"/>
    <e v="#N/A"/>
    <s v="000013235170002753000100033799"/>
    <d v="1899-12-30T00:00:00"/>
    <e v="#N/A"/>
    <n v="0"/>
  </r>
  <r>
    <x v="2"/>
    <s v="WO item has not been released yet"/>
    <m/>
    <x v="0"/>
    <d v="2023-12-30T00:00:00"/>
    <d v="2024-01-10T00:00:00"/>
    <d v="2024-03-28T00:00:00"/>
    <m/>
    <d v="2024-03-28T00:00:00"/>
    <d v="2024-03-28T00:00:00"/>
    <x v="1"/>
    <m/>
    <x v="35"/>
    <s v="0020"/>
    <x v="35"/>
    <s v="LIGHT,FLUOR,JN413-5102 (AB50.05LT400102W7106)"/>
    <s v="Isolate Lt cct's 05LT400102W71 &amp; B27 (0010)"/>
    <s v="AB50"/>
    <d v="2024-03-28T00:00:00"/>
    <m/>
    <m/>
    <s v="AB01"/>
    <m/>
    <x v="0"/>
    <n v="20"/>
    <x v="51"/>
    <s v="FIXTURE,LGT;EX,60W,CHALMIT PRRE05LLE4KI+"/>
    <n v="1"/>
    <n v="0"/>
    <n v="0"/>
    <x v="5"/>
    <n v="0"/>
    <x v="4"/>
    <s v="Stock at Base (SP12)"/>
    <m/>
    <m/>
    <n v="0"/>
    <n v="0"/>
    <m/>
    <m/>
    <n v="0"/>
    <m/>
    <m/>
    <m/>
    <m/>
    <m/>
    <n v="0"/>
    <n v="0"/>
    <s v="EA"/>
    <m/>
    <x v="1"/>
    <m/>
    <m/>
    <s v="N"/>
    <s v="Execution (07)"/>
    <s v="Ready for Execution (Order) (0065)"/>
    <s v="0000132352"/>
    <n v="2"/>
    <s v="2"/>
    <s v="30"/>
    <s v="30"/>
    <m/>
    <m/>
    <n v="0"/>
    <m/>
    <m/>
    <m/>
    <m/>
    <s v="WorkPackLink"/>
    <m/>
    <m/>
    <n v="0"/>
    <n v="0"/>
    <d v="2024-12-31T00:00:00"/>
    <n v="0"/>
    <n v="0"/>
    <m/>
    <m/>
    <n v="0"/>
    <n v="0"/>
    <m/>
    <n v="0"/>
    <m/>
    <m/>
    <m/>
    <n v="0"/>
    <n v="0"/>
    <n v="0.5"/>
    <d v="2024-02-29T00:00:00"/>
    <n v="0"/>
    <n v="0"/>
    <x v="1"/>
    <s v=""/>
    <x v="0"/>
    <d v="1899-12-30T00:00:00"/>
    <x v="1"/>
    <s v="00001323524537910605607000100033880"/>
    <e v="#N/A"/>
    <s v="000013235210605607000100033880"/>
    <d v="1899-12-30T00:00:00"/>
    <e v="#N/A"/>
    <n v="0"/>
  </r>
  <r>
    <x v="2"/>
    <m/>
    <m/>
    <x v="0"/>
    <d v="2023-12-30T00:00:00"/>
    <d v="2024-01-10T00:00:00"/>
    <d v="2024-03-28T00:00:00"/>
    <m/>
    <d v="2024-03-28T00:00:00"/>
    <d v="2024-03-28T00:00:00"/>
    <x v="1"/>
    <m/>
    <x v="35"/>
    <s v="0010"/>
    <x v="35"/>
    <s v="LIGHT,FLUOR,JN413-5102 (AB50.05LT400102W7106)"/>
    <s v="Isolate Lt cct's 05LT400102W71 &amp; B27 (0010)"/>
    <s v="AB50"/>
    <m/>
    <m/>
    <m/>
    <s v="AB01"/>
    <m/>
    <x v="0"/>
    <n v="20"/>
    <x v="48"/>
    <s v="BATTERY PACK;4AH,NICAD,SAFT SAFTV"/>
    <n v="1"/>
    <n v="0"/>
    <n v="54"/>
    <x v="3"/>
    <n v="0"/>
    <x v="4"/>
    <s v="Stock at Remote (SP13)"/>
    <m/>
    <m/>
    <n v="0"/>
    <n v="0"/>
    <m/>
    <m/>
    <n v="0"/>
    <m/>
    <m/>
    <m/>
    <m/>
    <m/>
    <n v="0"/>
    <n v="0"/>
    <s v="EA"/>
    <m/>
    <x v="1"/>
    <m/>
    <m/>
    <s v="N"/>
    <s v="Execution (07)"/>
    <s v="Ready for Execution (Order) (0065)"/>
    <s v="0000132352"/>
    <n v="1"/>
    <s v="2"/>
    <s v="30"/>
    <s v="30"/>
    <m/>
    <m/>
    <n v="0"/>
    <m/>
    <m/>
    <m/>
    <m/>
    <s v="WorkPackLink"/>
    <m/>
    <m/>
    <n v="0"/>
    <n v="0"/>
    <d v="2024-12-31T00:00:00"/>
    <n v="0"/>
    <n v="0"/>
    <m/>
    <m/>
    <n v="0"/>
    <n v="0"/>
    <m/>
    <n v="0"/>
    <m/>
    <m/>
    <m/>
    <n v="0"/>
    <n v="0"/>
    <n v="0.5"/>
    <d v="2024-02-29T00:00:00"/>
    <n v="0"/>
    <n v="0"/>
    <x v="1"/>
    <s v=""/>
    <x v="0"/>
    <d v="1899-12-30T00:00:00"/>
    <x v="1"/>
    <s v="00001323524537910304033000100033880"/>
    <e v="#N/A"/>
    <s v="000013235210304033000100033880"/>
    <s v=""/>
    <s v=""/>
    <n v="1"/>
  </r>
  <r>
    <x v="0"/>
    <s v="No Issue identified"/>
    <m/>
    <x v="0"/>
    <d v="2023-12-30T00:00:00"/>
    <d v="2024-01-10T00:00:00"/>
    <d v="2024-05-09T00:00:00"/>
    <d v="2024-04-23T00:00:00"/>
    <d v="2024-05-09T00:00:00"/>
    <d v="2024-05-09T00:00:00"/>
    <x v="1"/>
    <m/>
    <x v="36"/>
    <s v="0010"/>
    <x v="36"/>
    <s v="LIGHT,FLUOR,BTE1074-05-005 (AB50.05LT400102W6513)"/>
    <s v="Isolate Lighting 05LT400302B24 &amp; R25 (0010)"/>
    <s v="AB50"/>
    <d v="2024-05-09T00:00:00"/>
    <m/>
    <m/>
    <s v="AB01"/>
    <m/>
    <x v="0"/>
    <n v="20"/>
    <x v="52"/>
    <s v="DIFFUSER;CHALMIT SPROT100295"/>
    <n v="1"/>
    <n v="11"/>
    <n v="0"/>
    <x v="12"/>
    <n v="0"/>
    <x v="9"/>
    <s v="Stock at Base (SP12)"/>
    <s v="AB01"/>
    <s v="5300004741"/>
    <n v="10"/>
    <n v="21"/>
    <m/>
    <m/>
    <n v="0"/>
    <m/>
    <m/>
    <m/>
    <m/>
    <m/>
    <n v="0"/>
    <n v="0"/>
    <s v="EA"/>
    <m/>
    <x v="1"/>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x v="0"/>
    <s v=""/>
    <x v="0"/>
    <d v="1899-12-30T00:00:00"/>
    <x v="0"/>
    <s v="00001323534542110251722000100033881"/>
    <e v="#N/A"/>
    <s v="000013235310251722000100033881"/>
    <d v="1899-12-30T00:00:00"/>
    <e v="#N/A"/>
    <n v="0"/>
  </r>
  <r>
    <x v="0"/>
    <m/>
    <m/>
    <x v="0"/>
    <d v="2023-12-30T00:00:00"/>
    <d v="2024-01-10T00:00:00"/>
    <d v="2024-05-09T00:00:00"/>
    <m/>
    <d v="2024-05-09T00:00:00"/>
    <d v="2024-05-09T00:00:00"/>
    <x v="1"/>
    <m/>
    <x v="36"/>
    <s v="0020"/>
    <x v="36"/>
    <s v="LIGHT,FLUOR,BTE1074-05-005 (AB50.05LT400102W6513)"/>
    <s v="Isolate Lighting 05LT400302B24 &amp; R25 (0010)"/>
    <s v="AB50"/>
    <m/>
    <m/>
    <m/>
    <s v="AB01"/>
    <m/>
    <x v="0"/>
    <n v="20"/>
    <x v="48"/>
    <s v="BATTERY PACK;4AH,NICAD,SAFT SAFTV"/>
    <n v="4"/>
    <n v="0"/>
    <n v="54"/>
    <x v="3"/>
    <n v="0"/>
    <x v="4"/>
    <s v="Stock at Remote (SP13)"/>
    <m/>
    <m/>
    <n v="0"/>
    <n v="0"/>
    <m/>
    <m/>
    <n v="0"/>
    <m/>
    <m/>
    <m/>
    <m/>
    <m/>
    <n v="0"/>
    <n v="0"/>
    <s v="EA"/>
    <m/>
    <x v="1"/>
    <m/>
    <m/>
    <s v="N"/>
    <s v="Preparation (05)"/>
    <s v="In Preparation (Order) (0055)"/>
    <s v="0000132353"/>
    <n v="2"/>
    <s v="4"/>
    <s v="30"/>
    <s v="30"/>
    <m/>
    <m/>
    <n v="0"/>
    <m/>
    <m/>
    <m/>
    <m/>
    <s v="WorkPackLink"/>
    <m/>
    <m/>
    <n v="0"/>
    <n v="0"/>
    <d v="2024-06-30T00:00:00"/>
    <n v="0"/>
    <n v="0"/>
    <m/>
    <m/>
    <n v="0"/>
    <n v="0"/>
    <m/>
    <n v="0"/>
    <m/>
    <m/>
    <m/>
    <n v="0"/>
    <n v="0"/>
    <n v="0.5"/>
    <d v="2024-04-11T00:00:00"/>
    <n v="0"/>
    <n v="0"/>
    <x v="1"/>
    <s v=""/>
    <x v="0"/>
    <d v="1899-12-30T00:00:00"/>
    <x v="1"/>
    <s v="00001323534542110304033000100033881"/>
    <e v="#N/A"/>
    <s v="000013235310304033000100033881"/>
    <s v=""/>
    <s v=""/>
    <n v="1"/>
  </r>
  <r>
    <x v="1"/>
    <m/>
    <m/>
    <x v="0"/>
    <d v="2023-12-30T00:00:00"/>
    <d v="2024-01-02T00:00:00"/>
    <d v="2024-04-18T00:00:00"/>
    <m/>
    <d v="2024-04-18T00:00:00"/>
    <d v="2024-04-19T00:00:00"/>
    <x v="0"/>
    <m/>
    <x v="37"/>
    <s v="0022"/>
    <x v="37"/>
    <s v="VALVE,E042231,TEMP CTRL (AB50.05TCV042804)"/>
    <s v="Isolate 05TCV042804 and drain oil (0010)"/>
    <s v="AB50"/>
    <m/>
    <m/>
    <m/>
    <s v="AB01"/>
    <m/>
    <x v="0"/>
    <n v="20"/>
    <x v="53"/>
    <s v="OIL,LUB;SHELL TURBO S4,GX,46,209L"/>
    <n v="3"/>
    <n v="6"/>
    <n v="0"/>
    <x v="13"/>
    <n v="0"/>
    <x v="4"/>
    <s v="Stock at Remote (SP13)"/>
    <m/>
    <m/>
    <n v="0"/>
    <n v="0"/>
    <m/>
    <m/>
    <n v="0"/>
    <m/>
    <m/>
    <m/>
    <m/>
    <m/>
    <n v="0"/>
    <n v="0"/>
    <s v="DR"/>
    <m/>
    <x v="1"/>
    <m/>
    <m/>
    <s v="N"/>
    <s v="Preparation (05)"/>
    <s v="In Preparation (Order) (0055)"/>
    <s v="0000132606"/>
    <n v="2"/>
    <s v="4"/>
    <s v="30"/>
    <s v="30"/>
    <m/>
    <m/>
    <n v="0"/>
    <m/>
    <m/>
    <m/>
    <m/>
    <s v="WorkPackLink"/>
    <m/>
    <m/>
    <n v="0"/>
    <n v="0"/>
    <d v="2024-06-16T00:00:00"/>
    <n v="0"/>
    <n v="0"/>
    <m/>
    <m/>
    <n v="0"/>
    <n v="0"/>
    <m/>
    <n v="0"/>
    <m/>
    <m/>
    <m/>
    <n v="0"/>
    <n v="0"/>
    <n v="0.5"/>
    <d v="2024-03-21T00:00:00"/>
    <n v="0"/>
    <n v="0"/>
    <x v="1"/>
    <s v=""/>
    <x v="0"/>
    <d v="1899-12-30T00:00:00"/>
    <x v="0"/>
    <s v="00001326064540010533202000100034052"/>
    <e v="#N/A"/>
    <s v="000013260610533202000100034052"/>
    <s v=""/>
    <s v=""/>
    <n v="1"/>
  </r>
  <r>
    <x v="1"/>
    <s v="No Issue identified"/>
    <m/>
    <x v="0"/>
    <d v="2023-12-30T00:00:00"/>
    <d v="2024-01-02T00:00:00"/>
    <d v="2024-04-18T00:00:00"/>
    <d v="2024-04-03T00:00:00"/>
    <d v="2024-04-18T00:00:00"/>
    <d v="2024-04-19T00:00:00"/>
    <x v="0"/>
    <m/>
    <x v="37"/>
    <s v="0010"/>
    <x v="37"/>
    <s v="VALVE,E042231,TEMP CTRL (AB50.05TCV042804)"/>
    <s v="Isolate 05TCV042804 and drain oil (0010)"/>
    <s v="AB50"/>
    <d v="2024-04-18T00:00:00"/>
    <m/>
    <m/>
    <s v="AB01"/>
    <m/>
    <x v="0"/>
    <n v="20"/>
    <x v="54"/>
    <s v="Set of 3-way valve seals, each set compr"/>
    <n v="5"/>
    <n v="0"/>
    <n v="0"/>
    <x v="1"/>
    <n v="0"/>
    <x v="2"/>
    <s v="Stock at Base (SP12)"/>
    <s v="AB01"/>
    <s v="5300000091"/>
    <n v="10"/>
    <n v="21"/>
    <m/>
    <m/>
    <n v="0"/>
    <m/>
    <m/>
    <m/>
    <m/>
    <m/>
    <n v="0"/>
    <n v="0"/>
    <s v="EA"/>
    <m/>
    <x v="1"/>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x v="0"/>
    <s v=""/>
    <x v="0"/>
    <d v="1899-12-30T00:00:00"/>
    <x v="1"/>
    <s v="00001326064540010616638000100034052"/>
    <e v="#N/A"/>
    <s v="000013260610616638000100034052"/>
    <d v="1899-12-30T00:00:00"/>
    <e v="#N/A"/>
    <n v="0"/>
  </r>
  <r>
    <x v="1"/>
    <m/>
    <m/>
    <x v="0"/>
    <d v="2023-12-30T00:00:00"/>
    <d v="2024-01-02T00:00:00"/>
    <d v="2024-04-18T00:00:00"/>
    <m/>
    <d v="2024-04-18T00:00:00"/>
    <d v="2024-04-18T00:00:00"/>
    <x v="0"/>
    <m/>
    <x v="38"/>
    <s v="0010"/>
    <x v="38"/>
    <s v="VALVE,TIC042574,CONTR COOL MED OUTLET (AB50.05TCV042574)"/>
    <s v="Inspect EGC2 Discharge Cooler TCV042574 (0020)"/>
    <s v="AB50"/>
    <m/>
    <m/>
    <m/>
    <s v="AB01"/>
    <m/>
    <x v="0"/>
    <n v="20"/>
    <x v="55"/>
    <s v="GASKET;FISHER RGASKETX392"/>
    <n v="1"/>
    <n v="1"/>
    <n v="7"/>
    <x v="3"/>
    <n v="0"/>
    <x v="4"/>
    <s v="Stock at Remote (SP13)"/>
    <m/>
    <m/>
    <n v="0"/>
    <n v="0"/>
    <m/>
    <m/>
    <n v="0"/>
    <m/>
    <m/>
    <m/>
    <m/>
    <m/>
    <n v="0"/>
    <n v="0"/>
    <s v="KIT"/>
    <m/>
    <x v="1"/>
    <m/>
    <m/>
    <s v="N"/>
    <s v="Preparation (05)"/>
    <s v="In Preparation (Order) (0055)"/>
    <s v="0000132609"/>
    <n v="1"/>
    <s v="4"/>
    <s v="30"/>
    <s v="30"/>
    <m/>
    <m/>
    <n v="0"/>
    <m/>
    <m/>
    <m/>
    <m/>
    <s v="WorkPackLink"/>
    <m/>
    <m/>
    <n v="0"/>
    <n v="0"/>
    <d v="2024-06-30T00:00:00"/>
    <n v="0"/>
    <n v="0"/>
    <m/>
    <m/>
    <n v="0"/>
    <n v="0"/>
    <m/>
    <n v="0"/>
    <m/>
    <m/>
    <m/>
    <n v="0"/>
    <n v="0"/>
    <n v="1"/>
    <d v="2024-03-21T00:00:00"/>
    <n v="0"/>
    <n v="0"/>
    <x v="1"/>
    <s v=""/>
    <x v="0"/>
    <d v="1899-12-30T00:00:00"/>
    <x v="0"/>
    <s v="00001326094540010294417000100034055"/>
    <e v="#N/A"/>
    <s v="000013260910294417000100034055"/>
    <s v=""/>
    <s v=""/>
    <n v="1"/>
  </r>
  <r>
    <x v="3"/>
    <s v="No Issue identified"/>
    <m/>
    <x v="0"/>
    <d v="2023-12-30T00:00:00"/>
    <d v="2024-01-02T00:00:00"/>
    <d v="2024-04-19T00:00:00"/>
    <d v="2024-04-03T00:00:00"/>
    <d v="2024-04-19T00:00:00"/>
    <d v="2024-04-24T00:00:00"/>
    <x v="0"/>
    <m/>
    <x v="39"/>
    <s v="0092"/>
    <x v="39"/>
    <s v="PUMP,A600011A,FIRE WTR FWD (AB50.03P600011)"/>
    <s v="Isolate 03P600011 (0010)"/>
    <s v="AB50"/>
    <d v="2024-04-19T00:00:00"/>
    <m/>
    <m/>
    <s v="AB01"/>
    <m/>
    <x v="1"/>
    <n v="5"/>
    <x v="56"/>
    <s v="O-RING;CAT 1121102"/>
    <n v="2"/>
    <n v="0"/>
    <n v="0"/>
    <x v="0"/>
    <n v="0"/>
    <x v="2"/>
    <s v="Stock at Base (SP12)"/>
    <s v="AB01"/>
    <s v="5300000093"/>
    <n v="90"/>
    <n v="21"/>
    <m/>
    <m/>
    <n v="0"/>
    <m/>
    <m/>
    <m/>
    <m/>
    <m/>
    <n v="0"/>
    <n v="0"/>
    <s v="EA"/>
    <m/>
    <x v="1"/>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x v="0"/>
    <s v=""/>
    <x v="0"/>
    <d v="1899-12-30T00:00:00"/>
    <x v="1"/>
    <s v="00001325684540110534348000100034084"/>
    <e v="#N/A"/>
    <s v="000013256810534348000100034084"/>
    <d v="1899-12-30T00:00:00"/>
    <e v="#N/A"/>
    <n v="0"/>
  </r>
  <r>
    <x v="3"/>
    <s v="No Issue identified"/>
    <m/>
    <x v="0"/>
    <d v="2023-12-30T00:00:00"/>
    <d v="2024-01-02T00:00:00"/>
    <d v="2024-04-19T00:00:00"/>
    <d v="2024-04-03T00:00:00"/>
    <d v="2024-04-19T00:00:00"/>
    <d v="2024-04-24T00:00:00"/>
    <x v="0"/>
    <m/>
    <x v="39"/>
    <s v="0042"/>
    <x v="39"/>
    <s v="PUMP,A600011A,FIRE WTR FWD (AB50.03P600011)"/>
    <s v="Isolate 03P600011 (0010)"/>
    <s v="AB50"/>
    <d v="2024-04-19T00:00:00"/>
    <m/>
    <m/>
    <s v="AB01"/>
    <m/>
    <x v="1"/>
    <n v="5"/>
    <x v="57"/>
    <s v="CLAMP;CAT 8T4984"/>
    <n v="4"/>
    <n v="4"/>
    <n v="0"/>
    <x v="1"/>
    <n v="0"/>
    <x v="9"/>
    <s v="Stock at Base (SP12)"/>
    <s v="AB01"/>
    <s v="5300000093"/>
    <n v="190"/>
    <n v="21"/>
    <m/>
    <m/>
    <n v="0"/>
    <m/>
    <m/>
    <m/>
    <m/>
    <m/>
    <n v="0"/>
    <n v="0"/>
    <s v="EA"/>
    <m/>
    <x v="1"/>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x v="0"/>
    <s v=""/>
    <x v="0"/>
    <d v="1899-12-30T00:00:00"/>
    <x v="0"/>
    <s v="00001325684540110534107000100034084"/>
    <e v="#N/A"/>
    <s v="000013256810534107000100034084"/>
    <d v="1899-12-30T00:00:00"/>
    <e v="#N/A"/>
    <n v="0"/>
  </r>
  <r>
    <x v="3"/>
    <s v="No Issue identified"/>
    <m/>
    <x v="0"/>
    <d v="2023-12-30T00:00:00"/>
    <d v="2024-01-02T00:00:00"/>
    <d v="2024-04-19T00:00:00"/>
    <d v="2024-04-03T00:00:00"/>
    <d v="2024-04-19T00:00:00"/>
    <d v="2024-04-24T00:00:00"/>
    <x v="0"/>
    <m/>
    <x v="39"/>
    <s v="0082"/>
    <x v="39"/>
    <s v="PUMP,A600011A,FIRE WTR FWD (AB50.03P600011)"/>
    <s v="Isolate 03P600011 (0010)"/>
    <s v="AB50"/>
    <d v="2024-04-19T00:00:00"/>
    <m/>
    <m/>
    <s v="AB01"/>
    <m/>
    <x v="1"/>
    <n v="5"/>
    <x v="58"/>
    <s v="SLEEVE;CAT 2027958"/>
    <n v="2"/>
    <n v="2"/>
    <n v="0"/>
    <x v="0"/>
    <n v="0"/>
    <x v="9"/>
    <s v="Stock at Base (SP12)"/>
    <s v="AB01"/>
    <s v="5300000093"/>
    <n v="100"/>
    <n v="21"/>
    <m/>
    <m/>
    <n v="0"/>
    <m/>
    <m/>
    <m/>
    <m/>
    <m/>
    <n v="0"/>
    <n v="0"/>
    <s v="EA"/>
    <m/>
    <x v="1"/>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x v="0"/>
    <s v=""/>
    <x v="0"/>
    <d v="1899-12-30T00:00:00"/>
    <x v="0"/>
    <s v="00001325684540110534372000100034084"/>
    <e v="#N/A"/>
    <s v="000013256810534372000100034084"/>
    <d v="1899-12-30T00:00:00"/>
    <e v="#N/A"/>
    <n v="0"/>
  </r>
  <r>
    <x v="3"/>
    <s v="No Issue identified"/>
    <m/>
    <x v="0"/>
    <d v="2023-12-30T00:00:00"/>
    <d v="2024-01-02T00:00:00"/>
    <d v="2024-04-19T00:00:00"/>
    <d v="2024-04-03T00:00:00"/>
    <d v="2024-04-19T00:00:00"/>
    <d v="2024-04-24T00:00:00"/>
    <x v="0"/>
    <m/>
    <x v="39"/>
    <s v="0032"/>
    <x v="39"/>
    <s v="PUMP,A600011A,FIRE WTR FWD (AB50.03P600011)"/>
    <s v="Isolate 03P600011 (0010)"/>
    <s v="AB50"/>
    <d v="2024-04-19T00:00:00"/>
    <m/>
    <m/>
    <s v="AB01"/>
    <m/>
    <x v="1"/>
    <n v="5"/>
    <x v="59"/>
    <s v="BOLT;CAT 8S9191"/>
    <n v="12"/>
    <n v="12"/>
    <n v="0"/>
    <x v="1"/>
    <n v="0"/>
    <x v="9"/>
    <s v="Stock at Base (SP12)"/>
    <s v="AB01"/>
    <s v="5300000093"/>
    <n v="150"/>
    <n v="21"/>
    <m/>
    <m/>
    <n v="0"/>
    <m/>
    <m/>
    <m/>
    <m/>
    <m/>
    <n v="0"/>
    <n v="0"/>
    <s v="EA"/>
    <m/>
    <x v="1"/>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x v="0"/>
    <s v=""/>
    <x v="0"/>
    <d v="1899-12-30T00:00:00"/>
    <x v="0"/>
    <s v="00001325684540110613351000100034084"/>
    <e v="#N/A"/>
    <s v="000013256810613351000100034084"/>
    <d v="1899-12-30T00:00:00"/>
    <e v="#N/A"/>
    <n v="0"/>
  </r>
  <r>
    <x v="3"/>
    <s v="No Issue identified"/>
    <m/>
    <x v="0"/>
    <d v="2023-12-30T00:00:00"/>
    <d v="2024-01-02T00:00:00"/>
    <d v="2024-04-19T00:00:00"/>
    <d v="2024-04-03T00:00:00"/>
    <d v="2024-04-19T00:00:00"/>
    <d v="2024-04-24T00:00:00"/>
    <x v="0"/>
    <m/>
    <x v="39"/>
    <s v="0122"/>
    <x v="39"/>
    <s v="PUMP,A600011A,FIRE WTR FWD (AB50.03P600011)"/>
    <s v="Isolate 03P600011 (0010)"/>
    <s v="AB50"/>
    <d v="2024-04-19T00:00:00"/>
    <m/>
    <m/>
    <s v="AB01"/>
    <m/>
    <x v="1"/>
    <n v="5"/>
    <x v="60"/>
    <s v="GASKET;CAT 2388708"/>
    <n v="1"/>
    <n v="0"/>
    <n v="0"/>
    <x v="0"/>
    <n v="0"/>
    <x v="2"/>
    <s v="Stock at Base (SP12)"/>
    <s v="AB01"/>
    <s v="5300000093"/>
    <n v="50"/>
    <n v="21"/>
    <m/>
    <m/>
    <n v="0"/>
    <m/>
    <m/>
    <m/>
    <m/>
    <m/>
    <n v="0"/>
    <n v="0"/>
    <s v="EA"/>
    <m/>
    <x v="1"/>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x v="0"/>
    <s v=""/>
    <x v="0"/>
    <d v="1899-12-30T00:00:00"/>
    <x v="1"/>
    <s v="00001325684540110534344000100034084"/>
    <e v="#N/A"/>
    <s v="000013256810534344000100034084"/>
    <d v="1899-12-30T00:00:00"/>
    <e v="#N/A"/>
    <n v="0"/>
  </r>
  <r>
    <x v="3"/>
    <s v="No Issue identified"/>
    <m/>
    <x v="0"/>
    <d v="2023-12-30T00:00:00"/>
    <d v="2024-01-02T00:00:00"/>
    <d v="2024-04-19T00:00:00"/>
    <d v="2024-04-03T00:00:00"/>
    <d v="2024-04-19T00:00:00"/>
    <d v="2024-04-24T00:00:00"/>
    <x v="0"/>
    <m/>
    <x v="39"/>
    <s v="0202"/>
    <x v="39"/>
    <s v="PUMP,A600011A,FIRE WTR FWD (AB50.03P600011)"/>
    <s v="Isolate 03P600011 (0010)"/>
    <s v="AB50"/>
    <d v="2024-04-19T00:00:00"/>
    <m/>
    <m/>
    <s v="AB01"/>
    <m/>
    <x v="1"/>
    <n v="5"/>
    <x v="61"/>
    <s v="CLAMP,PIPE;16MM,SS,CAT 8T4983"/>
    <n v="8"/>
    <n v="4"/>
    <n v="4"/>
    <x v="1"/>
    <n v="0"/>
    <x v="2"/>
    <s v="Stock at Base (SP12)"/>
    <s v="AB01"/>
    <s v="5300000093"/>
    <n v="180"/>
    <n v="21"/>
    <m/>
    <m/>
    <n v="0"/>
    <m/>
    <m/>
    <m/>
    <m/>
    <m/>
    <n v="0"/>
    <n v="0"/>
    <s v="EA"/>
    <m/>
    <x v="1"/>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x v="0"/>
    <s v=""/>
    <x v="0"/>
    <d v="1899-12-30T00:00:00"/>
    <x v="1"/>
    <s v="00001325684540110565086000100034084"/>
    <e v="#N/A"/>
    <s v="000013256810565086000100034084"/>
    <d v="1899-12-30T00:00:00"/>
    <e v="#N/A"/>
    <n v="0"/>
  </r>
  <r>
    <x v="3"/>
    <s v="No Issue identified"/>
    <m/>
    <x v="0"/>
    <d v="2023-12-30T00:00:00"/>
    <d v="2024-01-02T00:00:00"/>
    <d v="2024-04-19T00:00:00"/>
    <d v="2024-04-03T00:00:00"/>
    <d v="2024-04-19T00:00:00"/>
    <d v="2024-04-24T00:00:00"/>
    <x v="0"/>
    <m/>
    <x v="39"/>
    <s v="0142"/>
    <x v="39"/>
    <s v="PUMP,A600011A,FIRE WTR FWD (AB50.03P600011)"/>
    <s v="Isolate 03P600011 (0010)"/>
    <s v="AB50"/>
    <d v="2024-04-19T00:00:00"/>
    <m/>
    <m/>
    <s v="AB01"/>
    <m/>
    <x v="1"/>
    <n v="5"/>
    <x v="62"/>
    <s v="O-RING;CAT 5S9134"/>
    <n v="4"/>
    <n v="4"/>
    <n v="0"/>
    <x v="0"/>
    <n v="0"/>
    <x v="9"/>
    <s v="Stock at Base (SP12)"/>
    <s v="AB01"/>
    <s v="5300000093"/>
    <n v="80"/>
    <n v="21"/>
    <m/>
    <m/>
    <n v="0"/>
    <m/>
    <m/>
    <m/>
    <m/>
    <m/>
    <n v="0"/>
    <n v="0"/>
    <s v="EA"/>
    <m/>
    <x v="1"/>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x v="0"/>
    <s v=""/>
    <x v="0"/>
    <d v="1899-12-30T00:00:00"/>
    <x v="0"/>
    <s v="00001325684540110534347000100034084"/>
    <e v="#N/A"/>
    <s v="000013256810534347000100034084"/>
    <d v="1899-12-30T00:00:00"/>
    <e v="#N/A"/>
    <n v="0"/>
  </r>
  <r>
    <x v="3"/>
    <s v="No Issue identified"/>
    <m/>
    <x v="0"/>
    <d v="2023-12-30T00:00:00"/>
    <d v="2024-01-02T00:00:00"/>
    <d v="2024-04-19T00:00:00"/>
    <d v="2024-04-03T00:00:00"/>
    <d v="2024-04-19T00:00:00"/>
    <d v="2024-04-24T00:00:00"/>
    <x v="0"/>
    <m/>
    <x v="39"/>
    <s v="0132"/>
    <x v="39"/>
    <s v="PUMP,A600011A,FIRE WTR FWD (AB50.03P600011)"/>
    <s v="Isolate 03P600011 (0010)"/>
    <s v="AB50"/>
    <d v="2024-04-19T00:00:00"/>
    <m/>
    <m/>
    <s v="AB01"/>
    <m/>
    <x v="1"/>
    <n v="5"/>
    <x v="63"/>
    <s v="O-RING;CAT 3P0655"/>
    <n v="4"/>
    <n v="4"/>
    <n v="0"/>
    <x v="14"/>
    <n v="0"/>
    <x v="9"/>
    <s v="Stock at Base (SP12)"/>
    <s v="AB01"/>
    <s v="5300000093"/>
    <n v="70"/>
    <n v="21"/>
    <m/>
    <m/>
    <n v="0"/>
    <m/>
    <m/>
    <m/>
    <m/>
    <m/>
    <n v="0"/>
    <n v="0"/>
    <s v="EA"/>
    <m/>
    <x v="1"/>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x v="0"/>
    <s v=""/>
    <x v="0"/>
    <d v="1899-12-30T00:00:00"/>
    <x v="0"/>
    <s v="00001325684540110534346000100034084"/>
    <e v="#N/A"/>
    <s v="000013256810534346000100034084"/>
    <d v="1899-12-30T00:00:00"/>
    <e v="#N/A"/>
    <n v="0"/>
  </r>
  <r>
    <x v="3"/>
    <s v="No Issue identified"/>
    <m/>
    <x v="0"/>
    <d v="2023-12-30T00:00:00"/>
    <d v="2024-01-02T00:00:00"/>
    <d v="2024-04-19T00:00:00"/>
    <d v="2024-04-03T00:00:00"/>
    <d v="2024-04-19T00:00:00"/>
    <d v="2024-04-24T00:00:00"/>
    <x v="0"/>
    <m/>
    <x v="39"/>
    <s v="0172"/>
    <x v="39"/>
    <s v="PUMP,A600011A,FIRE WTR FWD (AB50.03P600011)"/>
    <s v="Isolate 03P600011 (0010)"/>
    <s v="AB50"/>
    <d v="2024-04-19T00:00:00"/>
    <m/>
    <m/>
    <s v="AB01"/>
    <m/>
    <x v="1"/>
    <n v="5"/>
    <x v="64"/>
    <s v="SEAL,O-RING;CAT 3E6773"/>
    <n v="2"/>
    <n v="0"/>
    <n v="0"/>
    <x v="1"/>
    <n v="0"/>
    <x v="2"/>
    <s v="Stock at Base (SP12)"/>
    <s v="AB01"/>
    <s v="5300000093"/>
    <n v="170"/>
    <n v="21"/>
    <m/>
    <m/>
    <n v="0"/>
    <m/>
    <m/>
    <m/>
    <m/>
    <m/>
    <n v="0"/>
    <n v="0"/>
    <s v="EA"/>
    <m/>
    <x v="1"/>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x v="0"/>
    <s v=""/>
    <x v="0"/>
    <d v="1899-12-30T00:00:00"/>
    <x v="1"/>
    <s v="00001325684540110613354000100034084"/>
    <e v="#N/A"/>
    <s v="000013256810613354000100034084"/>
    <d v="1899-12-30T00:00:00"/>
    <e v="#N/A"/>
    <n v="0"/>
  </r>
  <r>
    <x v="3"/>
    <s v="No Issue identified"/>
    <m/>
    <x v="0"/>
    <d v="2023-12-30T00:00:00"/>
    <d v="2024-01-02T00:00:00"/>
    <d v="2024-04-19T00:00:00"/>
    <d v="2024-04-03T00:00:00"/>
    <d v="2024-04-19T00:00:00"/>
    <d v="2024-04-24T00:00:00"/>
    <x v="0"/>
    <m/>
    <x v="39"/>
    <s v="0010"/>
    <x v="39"/>
    <s v="PUMP,A600011A,FIRE WTR FWD (AB50.03P600011)"/>
    <s v="Isolate 03P600011 (0010)"/>
    <s v="AB50"/>
    <d v="2024-04-19T00:00:00"/>
    <m/>
    <m/>
    <s v="AB01"/>
    <m/>
    <x v="1"/>
    <n v="5"/>
    <x v="65"/>
    <s v="INJECTOR,FUEL;CAT 10R7231"/>
    <n v="12"/>
    <n v="5"/>
    <n v="0"/>
    <x v="1"/>
    <n v="0"/>
    <x v="2"/>
    <s v="Stock at Base (SP12)"/>
    <s v="AB01"/>
    <s v="5300000093"/>
    <n v="10"/>
    <n v="21"/>
    <m/>
    <m/>
    <n v="0"/>
    <m/>
    <m/>
    <m/>
    <m/>
    <m/>
    <n v="0"/>
    <n v="0"/>
    <s v="EA"/>
    <m/>
    <x v="1"/>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x v="0"/>
    <s v=""/>
    <x v="0"/>
    <d v="1899-12-30T00:00:00"/>
    <x v="1"/>
    <s v="00001325684540110613168000100034084"/>
    <e v="#N/A"/>
    <s v="000013256810613168000100034084"/>
    <d v="1899-12-30T00:00:00"/>
    <e v="#N/A"/>
    <n v="0"/>
  </r>
  <r>
    <x v="3"/>
    <s v="No Issue identified"/>
    <m/>
    <x v="0"/>
    <d v="2023-12-30T00:00:00"/>
    <d v="2024-01-02T00:00:00"/>
    <d v="2024-04-19T00:00:00"/>
    <d v="2024-04-03T00:00:00"/>
    <d v="2024-04-19T00:00:00"/>
    <d v="2024-04-24T00:00:00"/>
    <x v="0"/>
    <m/>
    <x v="39"/>
    <s v="0222"/>
    <x v="39"/>
    <s v="PUMP,A600011A,FIRE WTR FWD (AB50.03P600011)"/>
    <s v="Isolate 03P600011 (0010)"/>
    <s v="AB50"/>
    <d v="2024-04-19T00:00:00"/>
    <m/>
    <m/>
    <s v="AB01"/>
    <m/>
    <x v="1"/>
    <n v="5"/>
    <x v="66"/>
    <s v="GAURD,ALTERNATOR;CAT 3529713"/>
    <n v="1"/>
    <n v="0"/>
    <n v="0"/>
    <x v="1"/>
    <n v="0"/>
    <x v="2"/>
    <s v="Stock at Base (SP12)"/>
    <s v="AB01"/>
    <s v="5300000093"/>
    <n v="160"/>
    <n v="21"/>
    <m/>
    <m/>
    <n v="0"/>
    <m/>
    <m/>
    <m/>
    <m/>
    <m/>
    <n v="0"/>
    <n v="0"/>
    <s v="EA"/>
    <m/>
    <x v="1"/>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x v="0"/>
    <s v=""/>
    <x v="0"/>
    <d v="1899-12-30T00:00:00"/>
    <x v="1"/>
    <s v="00001325684540110613353000100034084"/>
    <e v="#N/A"/>
    <s v="000013256810613353000100034084"/>
    <d v="1899-12-30T00:00:00"/>
    <e v="#N/A"/>
    <n v="0"/>
  </r>
  <r>
    <x v="3"/>
    <s v="No Issue identified"/>
    <m/>
    <x v="0"/>
    <d v="2023-12-30T00:00:00"/>
    <d v="2024-01-02T00:00:00"/>
    <d v="2024-04-19T00:00:00"/>
    <d v="2024-04-03T00:00:00"/>
    <d v="2024-04-19T00:00:00"/>
    <d v="2024-04-24T00:00:00"/>
    <x v="0"/>
    <m/>
    <x v="39"/>
    <s v="0112"/>
    <x v="39"/>
    <s v="PUMP,A600011A,FIRE WTR FWD (AB50.03P600011)"/>
    <s v="Isolate 03P600011 (0010)"/>
    <s v="AB50"/>
    <d v="2024-04-19T00:00:00"/>
    <m/>
    <m/>
    <s v="AB01"/>
    <m/>
    <x v="1"/>
    <n v="5"/>
    <x v="67"/>
    <s v="GASKET;CAT 2388709"/>
    <n v="1"/>
    <n v="0"/>
    <n v="0"/>
    <x v="0"/>
    <n v="0"/>
    <x v="2"/>
    <s v="Stock at Base (SP12)"/>
    <s v="AB01"/>
    <s v="5300000093"/>
    <n v="60"/>
    <n v="21"/>
    <m/>
    <m/>
    <n v="0"/>
    <m/>
    <m/>
    <m/>
    <m/>
    <m/>
    <n v="0"/>
    <n v="0"/>
    <s v="EA"/>
    <m/>
    <x v="1"/>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x v="0"/>
    <s v=""/>
    <x v="0"/>
    <d v="1899-12-30T00:00:00"/>
    <x v="1"/>
    <s v="00001325684540110534345000100034084"/>
    <e v="#N/A"/>
    <s v="000013256810534345000100034084"/>
    <d v="1899-12-30T00:00:00"/>
    <e v="#N/A"/>
    <n v="0"/>
  </r>
  <r>
    <x v="3"/>
    <s v="No Issue identified"/>
    <m/>
    <x v="0"/>
    <d v="2023-12-30T00:00:00"/>
    <d v="2024-01-02T00:00:00"/>
    <d v="2024-04-19T00:00:00"/>
    <d v="2024-04-03T00:00:00"/>
    <d v="2024-04-19T00:00:00"/>
    <d v="2024-04-24T00:00:00"/>
    <x v="0"/>
    <m/>
    <x v="39"/>
    <s v="0052"/>
    <x v="39"/>
    <s v="PUMP,A600011A,FIRE WTR FWD (AB50.03P600011)"/>
    <s v="Isolate 03P600011 (0010)"/>
    <s v="AB50"/>
    <d v="2024-04-19T00:00:00"/>
    <m/>
    <m/>
    <s v="AB01"/>
    <m/>
    <x v="1"/>
    <n v="5"/>
    <x v="68"/>
    <s v="HOSE;CAT 371-8946"/>
    <n v="15"/>
    <n v="0"/>
    <n v="0"/>
    <x v="1"/>
    <n v="0"/>
    <x v="2"/>
    <s v="Stock at Base (SP12)"/>
    <s v="AB01"/>
    <s v="5300000093"/>
    <n v="30"/>
    <n v="21"/>
    <m/>
    <m/>
    <n v="0"/>
    <m/>
    <m/>
    <m/>
    <m/>
    <m/>
    <n v="0"/>
    <n v="0"/>
    <s v="EA"/>
    <m/>
    <x v="1"/>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x v="0"/>
    <s v=""/>
    <x v="0"/>
    <d v="1899-12-30T00:00:00"/>
    <x v="1"/>
    <s v="00001325684540110534150000100034084"/>
    <e v="#N/A"/>
    <s v="000013256810534150000100034084"/>
    <d v="1899-12-30T00:00:00"/>
    <e v="#N/A"/>
    <n v="0"/>
  </r>
  <r>
    <x v="3"/>
    <s v="No Issue identified"/>
    <m/>
    <x v="0"/>
    <d v="2023-12-30T00:00:00"/>
    <d v="2024-01-02T00:00:00"/>
    <d v="2024-04-19T00:00:00"/>
    <d v="2024-04-03T00:00:00"/>
    <d v="2024-04-19T00:00:00"/>
    <d v="2024-04-24T00:00:00"/>
    <x v="0"/>
    <m/>
    <x v="39"/>
    <s v="0182"/>
    <x v="39"/>
    <s v="PUMP,A600011A,FIRE WTR FWD (AB50.03P600011)"/>
    <s v="Isolate 03P600011 (0010)"/>
    <s v="AB50"/>
    <d v="2024-04-19T00:00:00"/>
    <m/>
    <m/>
    <s v="AB01"/>
    <m/>
    <x v="1"/>
    <n v="5"/>
    <x v="69"/>
    <s v="O-RING;SEAL,CAT 6K6307"/>
    <n v="4"/>
    <n v="4"/>
    <n v="0"/>
    <x v="1"/>
    <n v="0"/>
    <x v="9"/>
    <s v="Stock at Base (SP12)"/>
    <s v="AB01"/>
    <s v="5300000093"/>
    <n v="130"/>
    <n v="21"/>
    <m/>
    <m/>
    <n v="0"/>
    <m/>
    <m/>
    <m/>
    <m/>
    <m/>
    <n v="0"/>
    <n v="0"/>
    <s v="EA"/>
    <m/>
    <x v="1"/>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x v="0"/>
    <s v=""/>
    <x v="0"/>
    <d v="1899-12-30T00:00:00"/>
    <x v="0"/>
    <s v="00001325684540110568264000100034084"/>
    <e v="#N/A"/>
    <s v="000013256810568264000100034084"/>
    <d v="1899-12-30T00:00:00"/>
    <e v="#N/A"/>
    <n v="0"/>
  </r>
  <r>
    <x v="3"/>
    <s v="No Issue identified"/>
    <m/>
    <x v="0"/>
    <d v="2023-12-30T00:00:00"/>
    <d v="2024-01-02T00:00:00"/>
    <d v="2024-04-19T00:00:00"/>
    <d v="2024-04-03T00:00:00"/>
    <d v="2024-04-19T00:00:00"/>
    <d v="2024-04-24T00:00:00"/>
    <x v="0"/>
    <m/>
    <x v="39"/>
    <s v="0022"/>
    <x v="39"/>
    <s v="PUMP,A600011A,FIRE WTR FWD (AB50.03P600011)"/>
    <s v="Isolate 03P600011 (0010)"/>
    <s v="AB50"/>
    <d v="2024-04-19T00:00:00"/>
    <m/>
    <m/>
    <s v="AB01"/>
    <m/>
    <x v="1"/>
    <n v="5"/>
    <x v="70"/>
    <s v="COOLER;CAT 3996239"/>
    <n v="1"/>
    <n v="0"/>
    <n v="0"/>
    <x v="1"/>
    <n v="0"/>
    <x v="2"/>
    <s v="Stock at Base (SP12)"/>
    <s v="AB01"/>
    <s v="5300000093"/>
    <n v="110"/>
    <n v="21"/>
    <m/>
    <m/>
    <n v="0"/>
    <m/>
    <m/>
    <m/>
    <m/>
    <m/>
    <n v="0"/>
    <n v="0"/>
    <s v="EA"/>
    <m/>
    <x v="1"/>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x v="0"/>
    <s v=""/>
    <x v="0"/>
    <d v="1899-12-30T00:00:00"/>
    <x v="1"/>
    <s v="00001325684540110534378000100034084"/>
    <e v="#N/A"/>
    <s v="000013256810534378000100034084"/>
    <d v="1899-12-30T00:00:00"/>
    <e v="#N/A"/>
    <n v="0"/>
  </r>
  <r>
    <x v="3"/>
    <s v="No Issue identified"/>
    <m/>
    <x v="0"/>
    <d v="2023-12-30T00:00:00"/>
    <d v="2024-01-02T00:00:00"/>
    <d v="2024-04-19T00:00:00"/>
    <d v="2024-04-03T00:00:00"/>
    <d v="2024-04-19T00:00:00"/>
    <d v="2024-04-24T00:00:00"/>
    <x v="0"/>
    <m/>
    <x v="39"/>
    <s v="0212"/>
    <x v="39"/>
    <s v="PUMP,A600011A,FIRE WTR FWD (AB50.03P600011)"/>
    <s v="Isolate 03P600011 (0010)"/>
    <s v="AB50"/>
    <d v="2024-04-19T00:00:00"/>
    <m/>
    <m/>
    <s v="AB01"/>
    <m/>
    <x v="1"/>
    <n v="5"/>
    <x v="71"/>
    <s v="O-RING;SEAL,CAT 8T0315"/>
    <n v="4"/>
    <n v="0"/>
    <n v="0"/>
    <x v="1"/>
    <n v="0"/>
    <x v="2"/>
    <s v="Stock at Base (SP12)"/>
    <s v="AB01"/>
    <s v="5300000093"/>
    <n v="120"/>
    <n v="21"/>
    <m/>
    <m/>
    <n v="0"/>
    <m/>
    <m/>
    <m/>
    <m/>
    <m/>
    <n v="0"/>
    <n v="0"/>
    <s v="EA"/>
    <m/>
    <x v="1"/>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x v="0"/>
    <s v=""/>
    <x v="0"/>
    <d v="1899-12-30T00:00:00"/>
    <x v="1"/>
    <s v="00001325684540110568140000100034084"/>
    <e v="#N/A"/>
    <s v="000013256810568140000100034084"/>
    <d v="1899-12-30T00:00:00"/>
    <e v="#N/A"/>
    <n v="0"/>
  </r>
  <r>
    <x v="3"/>
    <s v="No Issue identified"/>
    <m/>
    <x v="0"/>
    <d v="2023-12-30T00:00:00"/>
    <d v="2024-01-02T00:00:00"/>
    <d v="2024-04-19T00:00:00"/>
    <d v="2024-04-03T00:00:00"/>
    <d v="2024-04-19T00:00:00"/>
    <d v="2024-04-24T00:00:00"/>
    <x v="0"/>
    <m/>
    <x v="39"/>
    <s v="0152"/>
    <x v="39"/>
    <s v="PUMP,A600011A,FIRE WTR FWD (AB50.03P600011)"/>
    <s v="Isolate 03P600011 (0010)"/>
    <s v="AB50"/>
    <d v="2024-04-19T00:00:00"/>
    <m/>
    <m/>
    <s v="AB01"/>
    <m/>
    <x v="1"/>
    <n v="5"/>
    <x v="72"/>
    <s v="O-RING;CAT 6V3917"/>
    <n v="4"/>
    <n v="0"/>
    <n v="0"/>
    <x v="1"/>
    <n v="0"/>
    <x v="2"/>
    <s v="Stock at Base (SP12)"/>
    <s v="AB01"/>
    <s v="5300000093"/>
    <n v="20"/>
    <n v="21"/>
    <m/>
    <m/>
    <n v="0"/>
    <m/>
    <m/>
    <m/>
    <m/>
    <m/>
    <n v="0"/>
    <n v="0"/>
    <s v="EA"/>
    <m/>
    <x v="1"/>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x v="0"/>
    <s v=""/>
    <x v="0"/>
    <d v="1899-12-30T00:00:00"/>
    <x v="1"/>
    <s v="00001325684540110458410000100034084"/>
    <e v="#N/A"/>
    <s v="000013256810458410000100034084"/>
    <d v="1899-12-30T00:00:00"/>
    <e v="#N/A"/>
    <n v="0"/>
  </r>
  <r>
    <x v="3"/>
    <s v="No Issue identified"/>
    <m/>
    <x v="0"/>
    <d v="2023-12-30T00:00:00"/>
    <d v="2024-01-02T00:00:00"/>
    <d v="2024-04-19T00:00:00"/>
    <d v="2024-04-03T00:00:00"/>
    <d v="2024-04-19T00:00:00"/>
    <d v="2024-04-24T00:00:00"/>
    <x v="0"/>
    <m/>
    <x v="39"/>
    <s v="0062"/>
    <x v="39"/>
    <s v="PUMP,A600011A,FIRE WTR FWD (AB50.03P600011)"/>
    <s v="Isolate 03P600011 (0010)"/>
    <s v="AB50"/>
    <d v="2024-04-19T00:00:00"/>
    <m/>
    <m/>
    <s v="AB01"/>
    <m/>
    <x v="1"/>
    <n v="5"/>
    <x v="73"/>
    <s v="HOSE;CAT 2647811"/>
    <n v="1"/>
    <n v="1"/>
    <n v="0"/>
    <x v="0"/>
    <n v="0"/>
    <x v="9"/>
    <s v="Stock at Base (SP12)"/>
    <s v="AB01"/>
    <s v="5300000093"/>
    <n v="140"/>
    <n v="21"/>
    <m/>
    <m/>
    <n v="0"/>
    <m/>
    <m/>
    <m/>
    <m/>
    <m/>
    <n v="0"/>
    <n v="0"/>
    <s v="EA"/>
    <m/>
    <x v="1"/>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x v="0"/>
    <s v=""/>
    <x v="0"/>
    <d v="1899-12-30T00:00:00"/>
    <x v="0"/>
    <s v="00001325684540110594202000100034084"/>
    <e v="#N/A"/>
    <s v="000013256810594202000100034084"/>
    <d v="1899-12-30T00:00:00"/>
    <e v="#N/A"/>
    <n v="0"/>
  </r>
  <r>
    <x v="3"/>
    <s v="No Issue identified"/>
    <m/>
    <x v="0"/>
    <d v="2023-12-30T00:00:00"/>
    <d v="2024-01-02T00:00:00"/>
    <d v="2024-04-19T00:00:00"/>
    <d v="2024-04-03T00:00:00"/>
    <d v="2024-04-19T00:00:00"/>
    <d v="2024-04-24T00:00:00"/>
    <x v="0"/>
    <m/>
    <x v="39"/>
    <s v="0102"/>
    <x v="39"/>
    <s v="PUMP,A600011A,FIRE WTR FWD (AB50.03P600011)"/>
    <s v="Isolate 03P600011 (0010)"/>
    <s v="AB50"/>
    <d v="2024-04-19T00:00:00"/>
    <m/>
    <m/>
    <s v="AB01"/>
    <m/>
    <x v="1"/>
    <n v="5"/>
    <x v="74"/>
    <s v="VALVE;CAT 1081478"/>
    <n v="2"/>
    <n v="2"/>
    <n v="0"/>
    <x v="1"/>
    <n v="0"/>
    <x v="9"/>
    <s v="Stock at Base (SP12)"/>
    <s v="AB01"/>
    <s v="5300000093"/>
    <n v="40"/>
    <n v="21"/>
    <m/>
    <m/>
    <n v="0"/>
    <m/>
    <m/>
    <m/>
    <m/>
    <m/>
    <n v="0"/>
    <n v="0"/>
    <s v="EA"/>
    <m/>
    <x v="1"/>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x v="0"/>
    <s v=""/>
    <x v="0"/>
    <d v="1899-12-30T00:00:00"/>
    <x v="0"/>
    <s v="00001325684540110534326000100034084"/>
    <e v="#N/A"/>
    <s v="000013256810534326000100034084"/>
    <d v="1899-12-30T00:00:00"/>
    <e v="#N/A"/>
    <n v="0"/>
  </r>
  <r>
    <x v="0"/>
    <s v="Vendor del date will not meet planned Work-packing"/>
    <m/>
    <x v="0"/>
    <d v="2023-12-30T00:00:00"/>
    <d v="2024-03-27T00:00:00"/>
    <d v="2024-05-09T00:00:00"/>
    <d v="2024-04-23T00:00:00"/>
    <d v="2024-05-09T00:00:00"/>
    <d v="2024-05-10T00:00:00"/>
    <x v="0"/>
    <m/>
    <x v="40"/>
    <s v="0010"/>
    <x v="40"/>
    <s v="STRUC,VESSEL HULL (AB50.03HULL01)"/>
    <s v="Replace scupper strainer mesh with SS (0010)"/>
    <s v="AB50"/>
    <d v="2024-05-05T00:00:00"/>
    <m/>
    <m/>
    <s v="AB01"/>
    <d v="2024-04-29T00:00:00"/>
    <x v="0"/>
    <n v="20"/>
    <x v="75"/>
    <s v="SHEET; SS Perforated, 300 x 235 x 1.5mm"/>
    <n v="80"/>
    <n v="0"/>
    <n v="0"/>
    <x v="10"/>
    <n v="21"/>
    <x v="5"/>
    <s v="Directs (Inventory) (SP14)"/>
    <s v="AB01"/>
    <s v="5300008462"/>
    <n v="10"/>
    <n v="21"/>
    <s v="X"/>
    <s v="1000007193"/>
    <n v="3"/>
    <d v="2024-03-27T00:00:00"/>
    <d v="2024-04-26T00:00:00"/>
    <s v="TRINKOR PTY LTD (30001954)"/>
    <s v="4500009169"/>
    <m/>
    <n v="10"/>
    <n v="80"/>
    <s v="EA"/>
    <d v="2024-04-21T00:00:00"/>
    <x v="1"/>
    <m/>
    <m/>
    <s v="N"/>
    <s v="Preparation (05)"/>
    <s v="In Preparation (Order) (0055)"/>
    <s v="0000132645"/>
    <n v="3"/>
    <s v="1"/>
    <m/>
    <m/>
    <m/>
    <m/>
    <n v="0"/>
    <m/>
    <m/>
    <m/>
    <m/>
    <s v="WorkPackLink"/>
    <m/>
    <m/>
    <n v="6"/>
    <n v="0"/>
    <d v="2024-12-31T00:00:00"/>
    <n v="0"/>
    <n v="0"/>
    <d v="2024-04-29T00:00:00"/>
    <m/>
    <n v="0"/>
    <n v="0"/>
    <m/>
    <n v="0"/>
    <m/>
    <m/>
    <m/>
    <n v="0"/>
    <n v="0"/>
    <n v="0.5"/>
    <d v="2024-04-11T00:00:00"/>
    <n v="-12"/>
    <n v="16"/>
    <x v="0"/>
    <s v=""/>
    <x v="0"/>
    <d v="1899-12-30T00:00:00"/>
    <x v="1"/>
    <s v="00001326454542170001542000100034141"/>
    <e v="#N/A"/>
    <s v="000013264570001542000100034141"/>
    <d v="1899-12-30T00:00:00"/>
    <e v="#N/A"/>
    <n v="0"/>
  </r>
  <r>
    <x v="0"/>
    <s v="Vendor del date will not meet planned Work-packing"/>
    <m/>
    <x v="0"/>
    <d v="2023-12-30T00:00:00"/>
    <d v="2024-03-27T00:00:00"/>
    <d v="2024-05-09T00:00:00"/>
    <d v="2024-04-23T00:00:00"/>
    <d v="2024-05-09T00:00:00"/>
    <d v="2024-05-10T00:00:00"/>
    <x v="0"/>
    <m/>
    <x v="40"/>
    <s v="0020"/>
    <x v="40"/>
    <s v="STRUC,VESSEL HULL (AB50.03HULL01)"/>
    <s v="Replace scupper strainer mesh with SS (0010)"/>
    <s v="AB50"/>
    <d v="2024-05-05T00:00:00"/>
    <m/>
    <m/>
    <s v="AB01"/>
    <d v="2024-04-29T00:00:00"/>
    <x v="0"/>
    <n v="20"/>
    <x v="76"/>
    <s v="SHEET; SS Perforated, 300 x 285 x 1.5mm"/>
    <n v="80"/>
    <n v="0"/>
    <n v="0"/>
    <x v="10"/>
    <n v="21"/>
    <x v="5"/>
    <s v="Directs (Inventory) (SP14)"/>
    <s v="AB01"/>
    <s v="5300008462"/>
    <n v="20"/>
    <n v="21"/>
    <s v="X"/>
    <s v="1000007193"/>
    <n v="4"/>
    <d v="2024-03-27T00:00:00"/>
    <d v="2024-04-26T00:00:00"/>
    <s v="TRINKOR PTY LTD (30001954)"/>
    <s v="4500009169"/>
    <m/>
    <n v="20"/>
    <n v="80"/>
    <s v="EA"/>
    <d v="2024-04-21T00:00:00"/>
    <x v="1"/>
    <m/>
    <m/>
    <s v="N"/>
    <s v="Preparation (05)"/>
    <s v="In Preparation (Order) (0055)"/>
    <s v="0000132645"/>
    <n v="4"/>
    <s v="1"/>
    <m/>
    <m/>
    <m/>
    <m/>
    <n v="0"/>
    <m/>
    <m/>
    <m/>
    <m/>
    <s v="WorkPackLink"/>
    <m/>
    <m/>
    <n v="6"/>
    <n v="0"/>
    <d v="2024-12-31T00:00:00"/>
    <n v="0"/>
    <n v="0"/>
    <d v="2024-04-29T00:00:00"/>
    <m/>
    <n v="0"/>
    <n v="0"/>
    <m/>
    <n v="0"/>
    <m/>
    <m/>
    <m/>
    <n v="0"/>
    <n v="0"/>
    <n v="0.5"/>
    <d v="2024-04-11T00:00:00"/>
    <n v="-12"/>
    <n v="16"/>
    <x v="0"/>
    <s v=""/>
    <x v="0"/>
    <d v="1899-12-30T00:00:00"/>
    <x v="1"/>
    <s v="00001326454542170001543000100034141"/>
    <e v="#N/A"/>
    <s v="000013264570001543000100034141"/>
    <d v="1899-12-30T00:00:00"/>
    <e v="#N/A"/>
    <n v="0"/>
  </r>
  <r>
    <x v="3"/>
    <s v="No Issue identified"/>
    <m/>
    <x v="0"/>
    <d v="2023-12-30T00:00:00"/>
    <d v="2024-01-02T00:00:00"/>
    <d v="2024-04-19T00:00:00"/>
    <d v="2024-04-03T00:00:00"/>
    <d v="2024-04-19T00:00:00"/>
    <d v="2024-04-21T00:00:00"/>
    <x v="0"/>
    <m/>
    <x v="41"/>
    <s v="0012"/>
    <x v="41"/>
    <s v="PUMP,A600001A,FIRE WTR AFT (AB50.03P600001)"/>
    <s v="Isolate 03P600001 (0010)"/>
    <s v="AB50"/>
    <d v="2024-04-19T00:00:00"/>
    <m/>
    <m/>
    <s v="AB01"/>
    <m/>
    <x v="0"/>
    <n v="20"/>
    <x v="77"/>
    <s v="GASKET;CAT 2264753"/>
    <n v="2"/>
    <n v="0"/>
    <n v="0"/>
    <x v="1"/>
    <n v="0"/>
    <x v="2"/>
    <s v="Stock at Base (SP12)"/>
    <s v="AB01"/>
    <s v="5300000122"/>
    <n v="30"/>
    <n v="21"/>
    <m/>
    <m/>
    <n v="0"/>
    <m/>
    <m/>
    <m/>
    <m/>
    <m/>
    <n v="0"/>
    <n v="0"/>
    <s v="EA"/>
    <m/>
    <x v="1"/>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x v="0"/>
    <s v=""/>
    <x v="0"/>
    <d v="1899-12-30T00:00:00"/>
    <x v="1"/>
    <s v="00001327984540110606442000100034344"/>
    <e v="#N/A"/>
    <s v="000013279810606442000100034344"/>
    <d v="1899-12-30T00:00:00"/>
    <e v="#N/A"/>
    <n v="0"/>
  </r>
  <r>
    <x v="3"/>
    <s v="No Issue identified"/>
    <m/>
    <x v="0"/>
    <d v="2023-12-30T00:00:00"/>
    <d v="2024-01-02T00:00:00"/>
    <d v="2024-04-19T00:00:00"/>
    <d v="2024-04-03T00:00:00"/>
    <d v="2024-04-19T00:00:00"/>
    <d v="2024-04-21T00:00:00"/>
    <x v="0"/>
    <m/>
    <x v="41"/>
    <s v="0042"/>
    <x v="41"/>
    <s v="PUMP,A600001A,FIRE WTR AFT (AB50.03P600001)"/>
    <s v="Isolate 03P600001 (0010)"/>
    <s v="AB50"/>
    <d v="2024-04-19T00:00:00"/>
    <m/>
    <m/>
    <s v="AB01"/>
    <m/>
    <x v="0"/>
    <n v="20"/>
    <x v="78"/>
    <s v="O RING;CAT 1123540"/>
    <n v="2"/>
    <n v="2"/>
    <n v="0"/>
    <x v="1"/>
    <n v="0"/>
    <x v="12"/>
    <s v="Stock at Base (SP12)"/>
    <s v="AB01"/>
    <s v="5300000122"/>
    <n v="20"/>
    <n v="21"/>
    <m/>
    <m/>
    <n v="0"/>
    <m/>
    <m/>
    <m/>
    <m/>
    <m/>
    <n v="0"/>
    <n v="0"/>
    <s v="EA"/>
    <m/>
    <x v="1"/>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x v="0"/>
    <s v=""/>
    <x v="0"/>
    <d v="1899-12-30T00:00:00"/>
    <x v="0"/>
    <s v="00001327984540110458413000100034344"/>
    <e v="#N/A"/>
    <s v="000013279810458413000100034344"/>
    <d v="1899-12-30T00:00:00"/>
    <e v="#N/A"/>
    <n v="0"/>
  </r>
  <r>
    <x v="3"/>
    <s v="No Issue identified"/>
    <m/>
    <x v="0"/>
    <d v="2023-12-30T00:00:00"/>
    <d v="2024-01-02T00:00:00"/>
    <d v="2024-04-19T00:00:00"/>
    <d v="2024-04-03T00:00:00"/>
    <d v="2024-04-19T00:00:00"/>
    <d v="2024-04-21T00:00:00"/>
    <x v="0"/>
    <m/>
    <x v="41"/>
    <s v="0032"/>
    <x v="41"/>
    <s v="PUMP,A600001A,FIRE WTR AFT (AB50.03P600001)"/>
    <s v="Isolate 03P600001 (0010)"/>
    <s v="AB50"/>
    <d v="2024-04-19T00:00:00"/>
    <m/>
    <m/>
    <s v="AB01"/>
    <m/>
    <x v="0"/>
    <n v="20"/>
    <x v="79"/>
    <s v="TURBOCHARGER,CARTRIDGE GP;CAT 10R8230"/>
    <n v="2"/>
    <n v="0"/>
    <n v="0"/>
    <x v="1"/>
    <n v="0"/>
    <x v="2"/>
    <s v="Stock at Base (SP12)"/>
    <s v="AB01"/>
    <s v="5300000122"/>
    <n v="10"/>
    <n v="21"/>
    <m/>
    <m/>
    <n v="0"/>
    <m/>
    <m/>
    <m/>
    <m/>
    <m/>
    <n v="0"/>
    <n v="0"/>
    <s v="EA"/>
    <m/>
    <x v="1"/>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x v="0"/>
    <s v=""/>
    <x v="0"/>
    <d v="1899-12-30T00:00:00"/>
    <x v="1"/>
    <s v="00001327984540110616647000100034344"/>
    <e v="#N/A"/>
    <s v="000013279810616647000100034344"/>
    <d v="1899-12-30T00:00:00"/>
    <e v="#N/A"/>
    <n v="0"/>
  </r>
  <r>
    <x v="0"/>
    <s v="WO item has not been released yet"/>
    <m/>
    <x v="1"/>
    <d v="2023-12-30T00:00:00"/>
    <m/>
    <d v="2024-05-11T00:00:00"/>
    <m/>
    <d v="2024-05-09T00:00:00"/>
    <d v="2024-05-12T00:00:00"/>
    <x v="3"/>
    <m/>
    <x v="42"/>
    <s v="0010"/>
    <x v="42"/>
    <s v="SW,S480020,POS FRESH AIR INTAKE (AB50.03ZSC480958)"/>
    <s v="Re-install Rubber to Cover Plate (0070)"/>
    <s v="AB50"/>
    <m/>
    <m/>
    <m/>
    <s v="AB01"/>
    <m/>
    <x v="1"/>
    <n v="5"/>
    <x v="80"/>
    <s v="ADHESIVE;CONT GRIP,BOSTIK 156248"/>
    <n v="1"/>
    <n v="0"/>
    <n v="0"/>
    <x v="10"/>
    <n v="0"/>
    <x v="4"/>
    <s v="Directs (Inventory) (SP14)"/>
    <m/>
    <m/>
    <n v="0"/>
    <n v="0"/>
    <m/>
    <m/>
    <n v="0"/>
    <m/>
    <m/>
    <m/>
    <m/>
    <m/>
    <n v="0"/>
    <n v="0"/>
    <s v="CON"/>
    <m/>
    <x v="1"/>
    <m/>
    <m/>
    <s v="N"/>
    <s v="Planning (03)"/>
    <s v="In Planning (Order) (0035)"/>
    <s v="0000132945"/>
    <n v="2"/>
    <s v="2"/>
    <s v="30"/>
    <s v="30"/>
    <m/>
    <m/>
    <n v="0"/>
    <m/>
    <m/>
    <m/>
    <m/>
    <s v="WorkPackLink"/>
    <m/>
    <m/>
    <n v="0"/>
    <n v="0"/>
    <d v="2024-05-27T00:00:00"/>
    <n v="0"/>
    <n v="0"/>
    <m/>
    <m/>
    <n v="0"/>
    <n v="0"/>
    <m/>
    <n v="0"/>
    <m/>
    <m/>
    <m/>
    <n v="0"/>
    <n v="0"/>
    <n v="0.5"/>
    <d v="2024-04-13T00:00:00"/>
    <n v="0"/>
    <n v="0"/>
    <x v="1"/>
    <s v=""/>
    <x v="0"/>
    <d v="1899-12-30T00:00:00"/>
    <x v="1"/>
    <s v="00001329454542310266028000100034411"/>
    <e v="#N/A"/>
    <s v="000013294510266028000100034411"/>
    <s v=""/>
    <s v=""/>
    <n v="0"/>
  </r>
  <r>
    <x v="0"/>
    <s v="WO item has not been released yet"/>
    <m/>
    <x v="1"/>
    <d v="2023-12-30T00:00:00"/>
    <m/>
    <d v="2024-05-11T00:00:00"/>
    <m/>
    <d v="2024-05-09T00:00:00"/>
    <d v="2024-05-12T00:00:00"/>
    <x v="3"/>
    <m/>
    <x v="42"/>
    <s v="0010"/>
    <x v="42"/>
    <s v="SW,S480020,POS FRESH AIR INTAKE (AB50.03ZSC480958)"/>
    <s v="Apply Belzona (0060)"/>
    <s v="AB50"/>
    <d v="2024-05-11T00:00:00"/>
    <m/>
    <m/>
    <s v="AB01"/>
    <m/>
    <x v="1"/>
    <n v="5"/>
    <x v="81"/>
    <s v="COMPOUND,REPAIR;BELZONA 1111 SUPER MTL"/>
    <n v="2"/>
    <n v="57"/>
    <n v="0"/>
    <x v="0"/>
    <n v="0"/>
    <x v="4"/>
    <s v="Stock at Base (SP12)"/>
    <m/>
    <m/>
    <n v="0"/>
    <n v="0"/>
    <m/>
    <m/>
    <n v="0"/>
    <m/>
    <m/>
    <m/>
    <m/>
    <m/>
    <n v="0"/>
    <n v="0"/>
    <s v="KG"/>
    <m/>
    <x v="1"/>
    <m/>
    <m/>
    <s v="N"/>
    <s v="Planning (03)"/>
    <s v="In Planning (Order) (0035)"/>
    <s v="0000132945"/>
    <n v="1"/>
    <s v="2"/>
    <s v="30"/>
    <s v="30"/>
    <m/>
    <m/>
    <n v="0"/>
    <m/>
    <m/>
    <m/>
    <m/>
    <s v="WorkPackLink"/>
    <m/>
    <m/>
    <n v="0"/>
    <n v="0"/>
    <d v="2024-05-27T00:00:00"/>
    <n v="0"/>
    <n v="0"/>
    <m/>
    <m/>
    <n v="0"/>
    <n v="0"/>
    <m/>
    <n v="0"/>
    <m/>
    <m/>
    <m/>
    <n v="0"/>
    <n v="0"/>
    <n v="0.5"/>
    <d v="2024-04-13T00:00:00"/>
    <n v="0"/>
    <n v="0"/>
    <x v="1"/>
    <s v=""/>
    <x v="0"/>
    <d v="1899-12-30T00:00:00"/>
    <x v="0"/>
    <s v="00001329454542310493611000100034411"/>
    <e v="#N/A"/>
    <s v="000013294510493611000100034411"/>
    <d v="1899-12-30T00:00:00"/>
    <e v="#N/A"/>
    <n v="0"/>
  </r>
  <r>
    <x v="0"/>
    <s v="No Issue identified"/>
    <m/>
    <x v="0"/>
    <d v="2023-12-30T00:00:00"/>
    <d v="2024-01-02T00:00:00"/>
    <d v="2024-05-09T00:00:00"/>
    <d v="2024-02-20T00:00:00"/>
    <d v="2024-05-09T00:00:00"/>
    <d v="2024-05-09T00:00:00"/>
    <x v="0"/>
    <m/>
    <x v="43"/>
    <s v="0020"/>
    <x v="43"/>
    <s v="VALVE,K043300SEAL,MAN ISOL (AB50.05HV043018)"/>
    <s v="Replace LGC1 Seal Sys Vlv HV043018 (0010)"/>
    <s v="AB50"/>
    <d v="2024-05-09T00:00:00"/>
    <m/>
    <m/>
    <s v="AB01"/>
    <m/>
    <x v="0"/>
    <n v="20"/>
    <x v="82"/>
    <s v="VALVE,GATE;25MM,CL1500,SIEMENS 11788565"/>
    <n v="1"/>
    <n v="0"/>
    <n v="0"/>
    <x v="15"/>
    <n v="0"/>
    <x v="9"/>
    <s v="Stock at Base (SP12)"/>
    <s v="AB01"/>
    <s v="5300000124"/>
    <n v="10"/>
    <n v="21"/>
    <m/>
    <m/>
    <n v="0"/>
    <m/>
    <m/>
    <m/>
    <m/>
    <m/>
    <n v="0"/>
    <n v="0"/>
    <s v="EA"/>
    <m/>
    <x v="1"/>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x v="0"/>
    <s v=""/>
    <x v="0"/>
    <d v="1899-12-30T00:00:00"/>
    <x v="1"/>
    <s v="00001329294542110445243000100034425"/>
    <e v="#N/A"/>
    <s v="000013292910445243000100034425"/>
    <d v="1899-12-30T00:00:00"/>
    <e v="#N/A"/>
    <n v="0"/>
  </r>
  <r>
    <x v="0"/>
    <m/>
    <m/>
    <x v="0"/>
    <d v="2023-12-30T00:00:00"/>
    <d v="2024-01-02T00:00:00"/>
    <d v="2024-05-09T00:00:00"/>
    <m/>
    <d v="2024-05-09T00:00:00"/>
    <d v="2024-05-09T00:00:00"/>
    <x v="0"/>
    <m/>
    <x v="43"/>
    <s v="0010"/>
    <x v="43"/>
    <s v="VALVE,K043300SEAL,MAN ISOL (AB50.05HV043018)"/>
    <s v="Replace LGC1 Seal Sys Vlv HV043018 (0010)"/>
    <s v="AB50"/>
    <m/>
    <m/>
    <m/>
    <s v="AB01"/>
    <m/>
    <x v="0"/>
    <n v="20"/>
    <x v="83"/>
    <s v="GASKET;SWCI,25MM,CL1500,316L/GR/316"/>
    <n v="2"/>
    <n v="0"/>
    <n v="22"/>
    <x v="16"/>
    <n v="0"/>
    <x v="4"/>
    <s v="Stock at Remote (SP13)"/>
    <m/>
    <m/>
    <n v="0"/>
    <n v="0"/>
    <m/>
    <m/>
    <n v="0"/>
    <m/>
    <m/>
    <m/>
    <m/>
    <m/>
    <n v="0"/>
    <n v="0"/>
    <s v="EA"/>
    <m/>
    <x v="1"/>
    <m/>
    <m/>
    <s v="N"/>
    <s v="Execution (07)"/>
    <s v="Ready for Execution (Order) (0065)"/>
    <s v="0000132929"/>
    <n v="1"/>
    <s v="4"/>
    <s v="30"/>
    <s v="30"/>
    <m/>
    <m/>
    <n v="0"/>
    <m/>
    <m/>
    <m/>
    <m/>
    <s v="WorkPackLink"/>
    <m/>
    <m/>
    <n v="0"/>
    <n v="0"/>
    <d v="2024-06-30T00:00:00"/>
    <n v="0"/>
    <n v="0"/>
    <m/>
    <m/>
    <n v="0"/>
    <n v="0"/>
    <m/>
    <n v="0"/>
    <m/>
    <m/>
    <m/>
    <n v="0"/>
    <n v="0"/>
    <n v="0.5"/>
    <d v="2024-04-11T00:00:00"/>
    <n v="0"/>
    <n v="0"/>
    <x v="1"/>
    <s v=""/>
    <x v="0"/>
    <d v="1899-12-30T00:00:00"/>
    <x v="1"/>
    <s v="00001329294542110060929000100034425"/>
    <e v="#N/A"/>
    <s v="000013292910060929000100034425"/>
    <s v=""/>
    <s v=""/>
    <n v="1"/>
  </r>
  <r>
    <x v="1"/>
    <m/>
    <m/>
    <x v="0"/>
    <d v="2023-12-30T00:00:00"/>
    <d v="2024-01-02T00:00:00"/>
    <d v="2024-04-18T00:00:00"/>
    <m/>
    <d v="2024-04-18T00:00:00"/>
    <d v="2024-04-19T00:00:00"/>
    <x v="0"/>
    <m/>
    <x v="44"/>
    <s v="0030"/>
    <x v="44"/>
    <s v="VALVE,SP750434,MAN THROTTLE,INLET (AB50.03MV750338)"/>
    <s v="Perform Isolations 03MV750338 (0010)"/>
    <s v="AB50"/>
    <m/>
    <m/>
    <m/>
    <s v="AB01"/>
    <m/>
    <x v="1"/>
    <n v="5"/>
    <x v="84"/>
    <s v="GASKET,SWCI;15MM,CL150,4.5MM,316L/GR/316"/>
    <n v="2"/>
    <n v="0"/>
    <n v="7"/>
    <x v="3"/>
    <n v="0"/>
    <x v="4"/>
    <s v="Stock at Remote (SP13)"/>
    <m/>
    <m/>
    <n v="0"/>
    <n v="0"/>
    <m/>
    <m/>
    <n v="0"/>
    <m/>
    <m/>
    <m/>
    <m/>
    <m/>
    <n v="0"/>
    <n v="0"/>
    <s v="EA"/>
    <m/>
    <x v="1"/>
    <m/>
    <m/>
    <s v="N"/>
    <s v="Preparation (05)"/>
    <s v="In Preparation (Order) (0055)"/>
    <s v="0000133239"/>
    <n v="1"/>
    <s v="4"/>
    <s v="30"/>
    <s v="30"/>
    <m/>
    <m/>
    <n v="0"/>
    <m/>
    <m/>
    <m/>
    <m/>
    <s v="WorkPackLink"/>
    <m/>
    <m/>
    <n v="0"/>
    <n v="0"/>
    <d v="2024-05-27T00:00:00"/>
    <n v="0"/>
    <n v="0"/>
    <m/>
    <m/>
    <n v="0"/>
    <n v="0"/>
    <m/>
    <n v="0"/>
    <m/>
    <m/>
    <m/>
    <n v="0"/>
    <n v="0"/>
    <n v="0.33333333333333331"/>
    <d v="2024-03-21T00:00:00"/>
    <n v="0"/>
    <n v="0"/>
    <x v="1"/>
    <s v=""/>
    <x v="0"/>
    <d v="1899-12-30T00:00:00"/>
    <x v="1"/>
    <s v="00001332394540010060881000100034735"/>
    <e v="#N/A"/>
    <s v="000013323910060881000100034735"/>
    <s v=""/>
    <s v=""/>
    <n v="1"/>
  </r>
  <r>
    <x v="1"/>
    <m/>
    <m/>
    <x v="0"/>
    <d v="2023-12-30T00:00:00"/>
    <d v="2024-01-02T00:00:00"/>
    <d v="2024-04-18T00:00:00"/>
    <m/>
    <d v="2024-04-18T00:00:00"/>
    <d v="2024-04-19T00:00:00"/>
    <x v="0"/>
    <m/>
    <x v="44"/>
    <s v="0012"/>
    <x v="44"/>
    <s v="VALVE,SP750434,MAN THROTTLE,INLET (AB50.03MV750338)"/>
    <s v="Perform Isolations 03MV750338 (0010)"/>
    <s v="AB50"/>
    <m/>
    <m/>
    <m/>
    <s v="AB01"/>
    <m/>
    <x v="1"/>
    <n v="5"/>
    <x v="85"/>
    <s v="VALVE,GLOBE;BC6,16K,15A,F7409,HSN"/>
    <n v="1"/>
    <n v="1"/>
    <n v="0"/>
    <x v="3"/>
    <n v="0"/>
    <x v="4"/>
    <s v="Stock at Remote (SP13)"/>
    <m/>
    <m/>
    <n v="0"/>
    <n v="0"/>
    <m/>
    <m/>
    <n v="0"/>
    <m/>
    <m/>
    <m/>
    <m/>
    <m/>
    <n v="0"/>
    <n v="0"/>
    <s v="EA"/>
    <m/>
    <x v="1"/>
    <m/>
    <m/>
    <s v="N"/>
    <s v="Preparation (05)"/>
    <s v="In Preparation (Order) (0055)"/>
    <s v="0000133239"/>
    <n v="3"/>
    <s v="4"/>
    <s v="30"/>
    <s v="30"/>
    <m/>
    <m/>
    <n v="0"/>
    <m/>
    <m/>
    <m/>
    <m/>
    <s v="WorkPackLink"/>
    <m/>
    <m/>
    <n v="0"/>
    <n v="0"/>
    <d v="2024-05-27T00:00:00"/>
    <n v="0"/>
    <n v="0"/>
    <m/>
    <m/>
    <n v="0"/>
    <n v="0"/>
    <m/>
    <n v="0"/>
    <m/>
    <m/>
    <m/>
    <n v="0"/>
    <n v="0"/>
    <n v="0.33333333333333331"/>
    <d v="2024-03-21T00:00:00"/>
    <n v="0"/>
    <n v="0"/>
    <x v="1"/>
    <s v=""/>
    <x v="0"/>
    <d v="1899-12-30T00:00:00"/>
    <x v="0"/>
    <s v="00001332394540010503357000100034735"/>
    <e v="#N/A"/>
    <s v="000013323910503357000100034735"/>
    <s v=""/>
    <s v=""/>
    <n v="1"/>
  </r>
  <r>
    <x v="1"/>
    <s v="No Issue identified"/>
    <m/>
    <x v="0"/>
    <d v="2023-12-30T00:00:00"/>
    <d v="2024-01-02T00:00:00"/>
    <d v="2024-04-18T00:00:00"/>
    <d v="2024-04-03T00:00:00"/>
    <d v="2024-04-18T00:00:00"/>
    <d v="2024-04-19T00:00:00"/>
    <x v="0"/>
    <m/>
    <x v="44"/>
    <s v="0022"/>
    <x v="44"/>
    <s v="VALVE,SP750434,MAN THROTTLE,INLET (AB50.03MV750338)"/>
    <s v="Perform Isolations 03MV750338 (0010)"/>
    <s v="AB50"/>
    <d v="2024-04-18T00:00:00"/>
    <m/>
    <m/>
    <s v="AB01"/>
    <m/>
    <x v="1"/>
    <n v="5"/>
    <x v="86"/>
    <s v="STUDBOLT;0.500&quot; X 45MM,B7,BLK"/>
    <n v="8"/>
    <n v="0"/>
    <n v="0"/>
    <x v="6"/>
    <n v="0"/>
    <x v="2"/>
    <s v="Stock at Base (SP12)"/>
    <s v="AB01"/>
    <s v="5300000167"/>
    <n v="10"/>
    <n v="21"/>
    <m/>
    <m/>
    <n v="0"/>
    <m/>
    <m/>
    <m/>
    <m/>
    <m/>
    <n v="0"/>
    <n v="0"/>
    <s v="EA"/>
    <m/>
    <x v="1"/>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x v="0"/>
    <s v=""/>
    <x v="0"/>
    <d v="1899-12-30T00:00:00"/>
    <x v="1"/>
    <s v="00001332394540010058451000100034735"/>
    <e v="#N/A"/>
    <s v="000013323910058451000100034735"/>
    <d v="1899-12-30T00:00:00"/>
    <e v="#N/A"/>
    <n v="0"/>
  </r>
  <r>
    <x v="2"/>
    <s v="WO item has not been released yet"/>
    <m/>
    <x v="0"/>
    <d v="2023-12-30T00:00:00"/>
    <d v="2024-01-02T00:00:00"/>
    <d v="2024-03-28T00:00:00"/>
    <m/>
    <d v="2024-03-28T00:00:00"/>
    <d v="2024-04-04T00:00:00"/>
    <x v="0"/>
    <m/>
    <x v="45"/>
    <s v="0180"/>
    <x v="45"/>
    <s v="PKG EQ,SEAWTR LIFT PACKAGE B (AB50.03A453001B)"/>
    <s v="Install SWLP A (0040)"/>
    <s v="AB50"/>
    <m/>
    <m/>
    <m/>
    <s v="AB01"/>
    <m/>
    <x v="0"/>
    <n v="20"/>
    <x v="87"/>
    <s v="Assorted bolts, Anode and Cable Brackets"/>
    <n v="1"/>
    <n v="0"/>
    <n v="0"/>
    <x v="17"/>
    <n v="0"/>
    <x v="4"/>
    <s v="Stock at Remote (SP13)"/>
    <m/>
    <m/>
    <n v="0"/>
    <n v="0"/>
    <m/>
    <m/>
    <n v="0"/>
    <m/>
    <m/>
    <m/>
    <m/>
    <m/>
    <n v="0"/>
    <n v="0"/>
    <s v="EA"/>
    <m/>
    <x v="1"/>
    <m/>
    <m/>
    <s v="N"/>
    <s v="Execution (07)"/>
    <s v="Main Work Started (Order) (0070)"/>
    <s v="0000133401"/>
    <n v="13"/>
    <s v="1"/>
    <s v="30"/>
    <m/>
    <m/>
    <m/>
    <n v="0"/>
    <m/>
    <m/>
    <m/>
    <m/>
    <s v="WorkPackLink"/>
    <s v="At Job Location"/>
    <m/>
    <n v="0"/>
    <n v="0"/>
    <d v="2024-06-30T00:00:00"/>
    <n v="0"/>
    <n v="0"/>
    <m/>
    <m/>
    <n v="0"/>
    <n v="0"/>
    <m/>
    <n v="0"/>
    <m/>
    <m/>
    <m/>
    <n v="0"/>
    <n v="0"/>
    <n v="3.8461538461538464E-2"/>
    <d v="2024-02-29T00:00:00"/>
    <n v="0"/>
    <n v="0"/>
    <x v="1"/>
    <s v=""/>
    <x v="0"/>
    <d v="1899-12-30T00:00:00"/>
    <x v="1"/>
    <s v="00001334014537910616558000100034857"/>
    <e v="#N/A"/>
    <s v="000013340110616558000100034857"/>
    <s v=""/>
    <s v=""/>
    <n v="1"/>
  </r>
  <r>
    <x v="2"/>
    <s v="No Issue identified"/>
    <m/>
    <x v="0"/>
    <d v="2023-12-30T00:00:00"/>
    <d v="2024-01-02T00:00:00"/>
    <d v="2024-03-28T00:00:00"/>
    <d v="2024-03-20T00:00:00"/>
    <d v="2024-03-28T00:00:00"/>
    <d v="2024-04-04T00:00:00"/>
    <x v="0"/>
    <m/>
    <x v="45"/>
    <s v="0222"/>
    <x v="45"/>
    <s v="PKG EQ,SEAWTR LIFT PACKAGE B (AB50.03A453001B)"/>
    <s v="Install SWLP A (0040)"/>
    <s v="AB50"/>
    <d v="2024-04-06T00:00:00"/>
    <m/>
    <m/>
    <s v="AB01"/>
    <m/>
    <x v="0"/>
    <n v="20"/>
    <x v="88"/>
    <s v="HOSE ASY,GLYCOL,12.45MMX20M"/>
    <n v="1"/>
    <n v="0"/>
    <n v="1"/>
    <x v="18"/>
    <n v="0"/>
    <x v="9"/>
    <s v="Stock at Base (SP12)"/>
    <s v="AB01"/>
    <s v="5300000188"/>
    <n v="140"/>
    <n v="21"/>
    <m/>
    <m/>
    <n v="0"/>
    <m/>
    <m/>
    <m/>
    <m/>
    <m/>
    <n v="0"/>
    <n v="0"/>
    <s v="ASY"/>
    <m/>
    <x v="1"/>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x v="0"/>
    <s v=""/>
    <x v="0"/>
    <d v="1899-12-30T00:00:00"/>
    <x v="1"/>
    <s v="00001334014537910534799000100034857"/>
    <e v="#N/A"/>
    <s v="000013340110534799000100034857"/>
    <d v="1899-12-30T00:00:00"/>
    <e v="#N/A"/>
    <n v="0"/>
  </r>
  <r>
    <x v="2"/>
    <m/>
    <m/>
    <x v="0"/>
    <d v="2023-12-30T00:00:00"/>
    <d v="2024-01-02T00:00:00"/>
    <d v="2024-03-28T00:00:00"/>
    <m/>
    <d v="2024-03-28T00:00:00"/>
    <d v="2024-04-04T00:00:00"/>
    <x v="0"/>
    <m/>
    <x v="45"/>
    <s v="0190"/>
    <x v="45"/>
    <s v="PKG EQ,SEAWTR LIFT PACKAGE B (AB50.03A453001B)"/>
    <s v="Install SWLP A (0040)"/>
    <s v="AB50"/>
    <m/>
    <m/>
    <m/>
    <s v="AB01"/>
    <m/>
    <x v="0"/>
    <n v="20"/>
    <x v="89"/>
    <s v="LUG,COMP;50MM2,12MM SCR"/>
    <n v="20"/>
    <n v="0"/>
    <n v="30"/>
    <x v="19"/>
    <n v="0"/>
    <x v="4"/>
    <s v="Stock at Remote (SP13)"/>
    <m/>
    <m/>
    <n v="0"/>
    <n v="0"/>
    <m/>
    <m/>
    <n v="0"/>
    <m/>
    <m/>
    <m/>
    <m/>
    <m/>
    <n v="0"/>
    <n v="0"/>
    <s v="EA"/>
    <m/>
    <x v="1"/>
    <m/>
    <m/>
    <s v="N"/>
    <s v="Execution (07)"/>
    <s v="Main Work Started (Order) (0070)"/>
    <s v="0000133401"/>
    <n v="14"/>
    <s v="1"/>
    <s v="30"/>
    <s v="30"/>
    <m/>
    <m/>
    <n v="0"/>
    <m/>
    <m/>
    <m/>
    <m/>
    <s v="WorkPackLink"/>
    <m/>
    <m/>
    <n v="0"/>
    <n v="0"/>
    <d v="2024-06-30T00:00:00"/>
    <n v="0"/>
    <n v="0"/>
    <m/>
    <m/>
    <n v="0"/>
    <n v="0"/>
    <m/>
    <n v="0"/>
    <m/>
    <m/>
    <m/>
    <n v="0"/>
    <n v="0"/>
    <n v="3.8461538461538464E-2"/>
    <d v="2024-02-29T00:00:00"/>
    <n v="0"/>
    <n v="0"/>
    <x v="1"/>
    <s v=""/>
    <x v="0"/>
    <d v="1899-12-30T00:00:00"/>
    <x v="1"/>
    <s v="00001334014537910034184000100034857"/>
    <e v="#N/A"/>
    <s v="000013340110034184000100034857"/>
    <s v=""/>
    <s v=""/>
    <n v="1"/>
  </r>
  <r>
    <x v="2"/>
    <m/>
    <m/>
    <x v="0"/>
    <d v="2023-12-30T00:00:00"/>
    <d v="2024-01-02T00:00:00"/>
    <d v="2024-03-28T00:00:00"/>
    <m/>
    <d v="2024-03-28T00:00:00"/>
    <d v="2024-04-04T00:00:00"/>
    <x v="0"/>
    <m/>
    <x v="45"/>
    <s v="0062"/>
    <x v="45"/>
    <s v="PKG EQ,SEAWTR LIFT PACKAGE B (AB50.03A453001B)"/>
    <s v="Install SWLP A (0040)"/>
    <s v="AB50"/>
    <m/>
    <m/>
    <m/>
    <s v="AB01"/>
    <m/>
    <x v="0"/>
    <n v="20"/>
    <x v="90"/>
    <s v="COOLANT,PROPYLENE GLYCOL,DRM/20L"/>
    <n v="40"/>
    <n v="800"/>
    <n v="160"/>
    <x v="6"/>
    <n v="0"/>
    <x v="4"/>
    <s v="Stock at Remote (SP13)"/>
    <m/>
    <m/>
    <n v="0"/>
    <n v="0"/>
    <m/>
    <m/>
    <n v="0"/>
    <m/>
    <m/>
    <m/>
    <m/>
    <m/>
    <n v="0"/>
    <n v="0"/>
    <s v="L"/>
    <m/>
    <x v="1"/>
    <m/>
    <m/>
    <s v="N"/>
    <s v="Execution (07)"/>
    <s v="Main Work Started (Order) (0070)"/>
    <s v="0000133401"/>
    <n v="19"/>
    <s v="1"/>
    <s v="30"/>
    <s v="30"/>
    <m/>
    <m/>
    <n v="0"/>
    <m/>
    <m/>
    <m/>
    <m/>
    <s v="WorkPackLink"/>
    <m/>
    <m/>
    <n v="0"/>
    <n v="0"/>
    <d v="2024-06-30T00:00:00"/>
    <n v="0"/>
    <n v="0"/>
    <m/>
    <m/>
    <n v="0"/>
    <n v="0"/>
    <m/>
    <n v="0"/>
    <m/>
    <m/>
    <m/>
    <n v="0"/>
    <n v="0"/>
    <n v="3.8461538461538464E-2"/>
    <d v="2024-02-29T00:00:00"/>
    <n v="0"/>
    <n v="0"/>
    <x v="1"/>
    <s v=""/>
    <x v="0"/>
    <d v="1899-12-30T00:00:00"/>
    <x v="0"/>
    <s v="00001334014537910501971000100034857"/>
    <e v="#N/A"/>
    <s v="000013340110501971000100034857"/>
    <s v=""/>
    <s v=""/>
    <n v="1"/>
  </r>
  <r>
    <x v="2"/>
    <s v="No Issue identified"/>
    <m/>
    <x v="0"/>
    <d v="2023-12-30T00:00:00"/>
    <d v="2024-01-02T00:00:00"/>
    <d v="2024-03-28T00:00:00"/>
    <d v="2024-02-21T00:00:00"/>
    <d v="2024-03-28T00:00:00"/>
    <d v="2024-04-04T00:00:00"/>
    <x v="0"/>
    <m/>
    <x v="45"/>
    <s v="0130"/>
    <x v="45"/>
    <s v="PKG EQ,SEAWTR LIFT PACKAGE B (AB50.03A453001B)"/>
    <s v="Install SWLP A (0040)"/>
    <s v="AB50"/>
    <d v="2024-03-28T00:00:00"/>
    <m/>
    <m/>
    <s v="AB01"/>
    <m/>
    <x v="0"/>
    <n v="20"/>
    <x v="91"/>
    <s v="SEAL,CONN,HOSE;KSB 41273"/>
    <n v="1"/>
    <n v="1"/>
    <n v="0"/>
    <x v="0"/>
    <n v="0"/>
    <x v="9"/>
    <s v="Stock at Base (SP12)"/>
    <s v="AB01"/>
    <s v="5300000188"/>
    <n v="60"/>
    <n v="21"/>
    <m/>
    <m/>
    <n v="0"/>
    <m/>
    <m/>
    <m/>
    <m/>
    <m/>
    <n v="0"/>
    <n v="0"/>
    <s v="EA"/>
    <m/>
    <x v="1"/>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x v="0"/>
    <s v=""/>
    <x v="0"/>
    <d v="1899-12-30T00:00:00"/>
    <x v="0"/>
    <s v="00001334014537910606781000100034857"/>
    <e v="#N/A"/>
    <s v="000013340110606781000100034857"/>
    <d v="1899-12-30T00:00:00"/>
    <e v="#N/A"/>
    <n v="0"/>
  </r>
  <r>
    <x v="2"/>
    <s v="No Issue identified"/>
    <m/>
    <x v="0"/>
    <d v="2023-12-30T00:00:00"/>
    <d v="2024-01-02T00:00:00"/>
    <d v="2024-03-28T00:00:00"/>
    <d v="2024-02-21T00:00:00"/>
    <d v="2024-03-28T00:00:00"/>
    <d v="2024-04-04T00:00:00"/>
    <x v="0"/>
    <m/>
    <x v="45"/>
    <s v="0020"/>
    <x v="45"/>
    <s v="PKG EQ,SEAWTR LIFT PACKAGE B (AB50.03A453001B)"/>
    <s v="Install SWLP A (0040)"/>
    <s v="AB50"/>
    <d v="2024-03-28T00:00:00"/>
    <m/>
    <m/>
    <s v="AB01"/>
    <m/>
    <x v="0"/>
    <n v="20"/>
    <x v="92"/>
    <s v="TOOL,CLAMP,LIFTING FRAME,KSB UG1281712"/>
    <n v="1"/>
    <n v="0"/>
    <n v="0"/>
    <x v="20"/>
    <n v="0"/>
    <x v="9"/>
    <s v="Stock at Base (SP12)"/>
    <s v="AB01"/>
    <s v="5300000188"/>
    <n v="20"/>
    <n v="21"/>
    <m/>
    <m/>
    <n v="0"/>
    <m/>
    <m/>
    <m/>
    <m/>
    <m/>
    <n v="0"/>
    <n v="0"/>
    <s v="EA"/>
    <m/>
    <x v="1"/>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x v="0"/>
    <s v=""/>
    <x v="0"/>
    <d v="1899-12-30T00:00:00"/>
    <x v="1"/>
    <s v="00001334014537910503782000100034857"/>
    <e v="#N/A"/>
    <s v="000013340110503782000100034857"/>
    <d v="1899-12-30T00:00:00"/>
    <e v="#N/A"/>
    <n v="0"/>
  </r>
  <r>
    <x v="2"/>
    <s v="No Issue identified"/>
    <m/>
    <x v="0"/>
    <d v="2023-12-30T00:00:00"/>
    <d v="2024-01-02T00:00:00"/>
    <d v="2024-03-28T00:00:00"/>
    <d v="2024-02-21T00:00:00"/>
    <d v="2024-03-28T00:00:00"/>
    <d v="2024-04-04T00:00:00"/>
    <x v="0"/>
    <m/>
    <x v="45"/>
    <s v="0010"/>
    <x v="45"/>
    <s v="PKG EQ,SEAWTR LIFT PACKAGE B (AB50.03A453001B)"/>
    <s v="Install SWLP A (0040)"/>
    <s v="AB50"/>
    <d v="2024-03-28T00:00:00"/>
    <m/>
    <m/>
    <s v="AB01"/>
    <m/>
    <x v="0"/>
    <n v="20"/>
    <x v="93"/>
    <s v="TOOL,CLAMP,LIFTING FRAME,KSB UG1279444"/>
    <n v="1"/>
    <n v="0"/>
    <n v="0"/>
    <x v="20"/>
    <n v="0"/>
    <x v="9"/>
    <s v="Stock at Base (SP12)"/>
    <s v="AB01"/>
    <s v="5300000188"/>
    <n v="10"/>
    <n v="21"/>
    <m/>
    <m/>
    <n v="0"/>
    <m/>
    <m/>
    <m/>
    <m/>
    <m/>
    <n v="0"/>
    <n v="0"/>
    <s v="EA"/>
    <m/>
    <x v="1"/>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x v="0"/>
    <s v=""/>
    <x v="0"/>
    <d v="1899-12-30T00:00:00"/>
    <x v="1"/>
    <s v="00001334014537910503783000100034857"/>
    <e v="#N/A"/>
    <s v="000013340110503783000100034857"/>
    <d v="1899-12-30T00:00:00"/>
    <e v="#N/A"/>
    <n v="0"/>
  </r>
  <r>
    <x v="2"/>
    <s v="No Issue identified"/>
    <m/>
    <x v="0"/>
    <d v="2023-12-30T00:00:00"/>
    <d v="2024-01-02T00:00:00"/>
    <d v="2024-03-28T00:00:00"/>
    <d v="2024-02-21T00:00:00"/>
    <d v="2024-03-28T00:00:00"/>
    <d v="2024-04-04T00:00:00"/>
    <x v="0"/>
    <m/>
    <x v="45"/>
    <s v="0202"/>
    <x v="45"/>
    <s v="PKG EQ,SEAWTR LIFT PACKAGE B (AB50.03A453001B)"/>
    <s v="Install SWLP A (0040)"/>
    <s v="AB50"/>
    <d v="2024-03-28T00:00:00"/>
    <m/>
    <m/>
    <s v="AB01"/>
    <m/>
    <x v="0"/>
    <n v="20"/>
    <x v="94"/>
    <s v="CABLE,PWR,1C,50MM2,0.6/1KV,GRN/YL,SUBMER"/>
    <n v="20"/>
    <n v="0"/>
    <n v="20"/>
    <x v="21"/>
    <n v="0"/>
    <x v="11"/>
    <s v="Stock at Base (SP12)"/>
    <s v="AB01"/>
    <s v="5300000188"/>
    <n v="120"/>
    <n v="21"/>
    <m/>
    <m/>
    <n v="0"/>
    <m/>
    <m/>
    <m/>
    <m/>
    <m/>
    <n v="0"/>
    <n v="0"/>
    <s v="M"/>
    <m/>
    <x v="1"/>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x v="0"/>
    <s v=""/>
    <x v="0"/>
    <d v="1899-12-30T00:00:00"/>
    <x v="1"/>
    <s v="00001334014537910443092000100034857"/>
    <e v="#N/A"/>
    <s v="000013340110443092000100034857"/>
    <d v="1899-12-30T00:00:00"/>
    <e v="#N/A"/>
    <n v="0"/>
  </r>
  <r>
    <x v="2"/>
    <s v="WO item has not been released yet"/>
    <m/>
    <x v="0"/>
    <d v="2023-12-30T00:00:00"/>
    <d v="2024-01-02T00:00:00"/>
    <d v="2024-03-28T00:00:00"/>
    <m/>
    <d v="2024-03-28T00:00:00"/>
    <d v="2024-04-04T00:00:00"/>
    <x v="0"/>
    <m/>
    <x v="45"/>
    <s v="0160"/>
    <x v="45"/>
    <s v="PKG EQ,SEAWTR LIFT PACKAGE B (AB50.03A453001B)"/>
    <s v="Install SWLP A (0040)"/>
    <s v="AB50"/>
    <m/>
    <m/>
    <m/>
    <s v="AB01"/>
    <m/>
    <x v="0"/>
    <n v="20"/>
    <x v="95"/>
    <s v="Electical and Alignment Brackets"/>
    <n v="1"/>
    <n v="0"/>
    <n v="0"/>
    <x v="17"/>
    <n v="0"/>
    <x v="4"/>
    <s v="Stock at Remote (SP13)"/>
    <m/>
    <m/>
    <n v="0"/>
    <n v="0"/>
    <m/>
    <m/>
    <n v="0"/>
    <m/>
    <m/>
    <m/>
    <m/>
    <m/>
    <n v="0"/>
    <n v="0"/>
    <s v="EA"/>
    <m/>
    <x v="1"/>
    <m/>
    <m/>
    <s v="N"/>
    <s v="Execution (07)"/>
    <s v="Main Work Started (Order) (0070)"/>
    <s v="0000133401"/>
    <n v="11"/>
    <s v="1"/>
    <s v="30"/>
    <m/>
    <m/>
    <m/>
    <n v="0"/>
    <m/>
    <m/>
    <m/>
    <m/>
    <s v="WorkPackLink"/>
    <s v="At Job Location"/>
    <m/>
    <n v="0"/>
    <n v="0"/>
    <d v="2024-06-30T00:00:00"/>
    <n v="0"/>
    <n v="0"/>
    <m/>
    <m/>
    <n v="0"/>
    <n v="0"/>
    <m/>
    <n v="0"/>
    <m/>
    <m/>
    <m/>
    <n v="0"/>
    <n v="0"/>
    <n v="3.8461538461538464E-2"/>
    <d v="2024-02-29T00:00:00"/>
    <n v="0"/>
    <n v="0"/>
    <x v="1"/>
    <s v=""/>
    <x v="0"/>
    <d v="1899-12-30T00:00:00"/>
    <x v="1"/>
    <s v="00001334014537910616556000100034857"/>
    <e v="#N/A"/>
    <s v="000013340110616556000100034857"/>
    <s v=""/>
    <s v=""/>
    <n v="1"/>
  </r>
  <r>
    <x v="2"/>
    <s v="No Issue identified"/>
    <m/>
    <x v="0"/>
    <d v="2023-12-30T00:00:00"/>
    <d v="2024-01-02T00:00:00"/>
    <d v="2024-03-28T00:00:00"/>
    <d v="2024-02-21T00:00:00"/>
    <d v="2024-03-28T00:00:00"/>
    <d v="2024-04-04T00:00:00"/>
    <x v="0"/>
    <m/>
    <x v="45"/>
    <s v="0092"/>
    <x v="45"/>
    <s v="PKG EQ,SEAWTR LIFT PACKAGE B (AB50.03A453001B)"/>
    <s v="Install SWLP A (0040)"/>
    <s v="AB50"/>
    <d v="2024-03-28T00:00:00"/>
    <m/>
    <m/>
    <s v="AB01"/>
    <m/>
    <x v="0"/>
    <n v="20"/>
    <x v="96"/>
    <s v="FLANGE,CONN,HOSE;KSB 72273"/>
    <n v="1"/>
    <n v="1"/>
    <n v="1"/>
    <x v="0"/>
    <n v="0"/>
    <x v="11"/>
    <s v="Stock at Base (SP12)"/>
    <s v="AB01"/>
    <s v="5300000188"/>
    <n v="110"/>
    <n v="21"/>
    <m/>
    <m/>
    <n v="0"/>
    <m/>
    <m/>
    <m/>
    <m/>
    <m/>
    <n v="0"/>
    <n v="0"/>
    <s v="EA"/>
    <m/>
    <x v="1"/>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WO item has not been released yet"/>
    <m/>
    <x v="0"/>
    <d v="2023-12-30T00:00:00"/>
    <d v="2024-01-02T00:00:00"/>
    <d v="2024-03-28T00:00:00"/>
    <m/>
    <d v="2024-03-28T00:00:00"/>
    <d v="2024-04-04T00:00:00"/>
    <x v="0"/>
    <m/>
    <x v="45"/>
    <s v="0150"/>
    <x v="45"/>
    <s v="PKG EQ,SEAWTR LIFT PACKAGE B (AB50.03A453001B)"/>
    <s v="Install SWLP A (0040)"/>
    <s v="AB50"/>
    <m/>
    <m/>
    <m/>
    <s v="AB01"/>
    <m/>
    <x v="0"/>
    <n v="20"/>
    <x v="97"/>
    <s v="Chlorination and Glycol hoses + Gaskets"/>
    <n v="4"/>
    <n v="0"/>
    <n v="0"/>
    <x v="17"/>
    <n v="0"/>
    <x v="4"/>
    <s v="Stock at Remote (SP13)"/>
    <m/>
    <m/>
    <n v="0"/>
    <n v="0"/>
    <m/>
    <m/>
    <n v="0"/>
    <m/>
    <m/>
    <m/>
    <m/>
    <m/>
    <n v="0"/>
    <n v="0"/>
    <s v="EA"/>
    <m/>
    <x v="1"/>
    <m/>
    <m/>
    <s v="N"/>
    <s v="Execution (07)"/>
    <s v="Main Work Started (Order) (0070)"/>
    <s v="0000133401"/>
    <n v="10"/>
    <s v="1"/>
    <s v="30"/>
    <m/>
    <m/>
    <m/>
    <n v="0"/>
    <m/>
    <m/>
    <m/>
    <m/>
    <s v="WorkPackLink"/>
    <s v="At Job Location"/>
    <m/>
    <n v="0"/>
    <n v="0"/>
    <d v="2024-06-30T00:00:00"/>
    <n v="0"/>
    <n v="0"/>
    <m/>
    <m/>
    <n v="0"/>
    <n v="0"/>
    <m/>
    <n v="0"/>
    <m/>
    <m/>
    <m/>
    <n v="0"/>
    <n v="0"/>
    <n v="3.8461538461538464E-2"/>
    <d v="2024-02-29T00:00:00"/>
    <n v="0"/>
    <n v="0"/>
    <x v="1"/>
    <s v=""/>
    <x v="0"/>
    <d v="1899-12-30T00:00:00"/>
    <x v="1"/>
    <s v="00001334014537910616555000100034857"/>
    <e v="#N/A"/>
    <s v="000013340110616555000100034857"/>
    <s v=""/>
    <s v=""/>
    <n v="1"/>
  </r>
  <r>
    <x v="2"/>
    <s v="WO item has not been released yet"/>
    <m/>
    <x v="0"/>
    <d v="2023-12-30T00:00:00"/>
    <d v="2024-01-02T00:00:00"/>
    <d v="2024-03-28T00:00:00"/>
    <m/>
    <d v="2024-03-28T00:00:00"/>
    <d v="2024-04-04T00:00:00"/>
    <x v="0"/>
    <m/>
    <x v="45"/>
    <s v="0170"/>
    <x v="45"/>
    <s v="PKG EQ,SEAWTR LIFT PACKAGE B (AB50.03A453001B)"/>
    <s v="Install SWLP A (0040)"/>
    <s v="AB50"/>
    <m/>
    <m/>
    <m/>
    <s v="AB01"/>
    <m/>
    <x v="0"/>
    <n v="20"/>
    <x v="98"/>
    <s v="Assorted Small Bore Tubing"/>
    <n v="1"/>
    <n v="0"/>
    <n v="0"/>
    <x v="17"/>
    <n v="0"/>
    <x v="4"/>
    <s v="Stock at Remote (SP13)"/>
    <m/>
    <m/>
    <n v="0"/>
    <n v="0"/>
    <m/>
    <m/>
    <n v="0"/>
    <m/>
    <m/>
    <m/>
    <m/>
    <m/>
    <n v="0"/>
    <n v="0"/>
    <s v="EA"/>
    <m/>
    <x v="1"/>
    <m/>
    <m/>
    <s v="N"/>
    <s v="Execution (07)"/>
    <s v="Main Work Started (Order) (0070)"/>
    <s v="0000133401"/>
    <n v="12"/>
    <s v="1"/>
    <s v="30"/>
    <m/>
    <m/>
    <m/>
    <n v="0"/>
    <m/>
    <m/>
    <m/>
    <m/>
    <s v="WorkPackLink"/>
    <s v="At Job Location"/>
    <m/>
    <n v="0"/>
    <n v="0"/>
    <d v="2024-06-30T00:00:00"/>
    <n v="0"/>
    <n v="0"/>
    <m/>
    <m/>
    <n v="0"/>
    <n v="0"/>
    <m/>
    <n v="0"/>
    <m/>
    <m/>
    <m/>
    <n v="0"/>
    <n v="0"/>
    <n v="3.8461538461538464E-2"/>
    <d v="2024-02-29T00:00:00"/>
    <n v="0"/>
    <n v="0"/>
    <x v="1"/>
    <s v=""/>
    <x v="0"/>
    <d v="1899-12-30T00:00:00"/>
    <x v="1"/>
    <s v="00001334014537910616557000100034857"/>
    <e v="#N/A"/>
    <s v="000013340110616557000100034857"/>
    <s v=""/>
    <s v=""/>
    <n v="1"/>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2-21T00:00:00"/>
    <d v="2024-03-28T00:00:00"/>
    <d v="2024-04-04T00:00:00"/>
    <x v="0"/>
    <m/>
    <x v="45"/>
    <s v="0110"/>
    <x v="45"/>
    <s v="PKG EQ,SEAWTR LIFT PACKAGE B (AB50.03A453001B)"/>
    <s v="Install SWLP A (0040)"/>
    <s v="AB50"/>
    <d v="2024-03-28T00:00:00"/>
    <m/>
    <m/>
    <s v="AB01"/>
    <m/>
    <x v="0"/>
    <n v="20"/>
    <x v="88"/>
    <s v="HOSE ASY,GLYCOL,12.45MMX20M"/>
    <n v="1"/>
    <n v="0"/>
    <n v="1"/>
    <x v="22"/>
    <n v="0"/>
    <x v="6"/>
    <s v="Stock at Base (SP12)"/>
    <s v="AB01"/>
    <s v="5300000188"/>
    <n v="50"/>
    <n v="21"/>
    <m/>
    <m/>
    <n v="0"/>
    <m/>
    <m/>
    <m/>
    <m/>
    <m/>
    <n v="0"/>
    <n v="0"/>
    <s v="ASY"/>
    <m/>
    <x v="1"/>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x v="0"/>
    <s v=""/>
    <x v="0"/>
    <d v="1899-12-30T00:00:00"/>
    <x v="1"/>
    <s v="00001334014537910534799000100034857"/>
    <e v="#N/A"/>
    <s v="000013340110534799000100034857"/>
    <d v="1899-12-30T00:00:00"/>
    <e v="#N/A"/>
    <n v="0"/>
  </r>
  <r>
    <x v="2"/>
    <s v="No Issue identified"/>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6"/>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x v="0"/>
    <s v=""/>
    <x v="0"/>
    <d v="1899-12-30T00:00:00"/>
    <x v="1"/>
    <s v="00001334014537910060202000100034857"/>
    <e v="#N/A"/>
    <s v="000013340110060202000100034857"/>
    <d v="1899-12-30T00:00:00"/>
    <e v="#N/A"/>
    <n v="0"/>
  </r>
  <r>
    <x v="2"/>
    <s v="Voyage arrived: too late to meet planned Reqmt Dat"/>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13"/>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x v="0"/>
    <s v=""/>
    <x v="0"/>
    <d v="1899-12-30T00:00:00"/>
    <x v="1"/>
    <s v="00001334014537910060202000100034857"/>
    <e v="#N/A"/>
    <s v="000013340110060202000100034857"/>
    <d v="1899-12-30T00:00:00"/>
    <e v="#N/A"/>
    <n v="0"/>
  </r>
  <r>
    <x v="2"/>
    <s v="No Issue identified"/>
    <m/>
    <x v="0"/>
    <d v="2023-12-30T00:00:00"/>
    <d v="2024-01-02T00:00:00"/>
    <d v="2024-03-28T00:00:00"/>
    <d v="2024-02-21T00:00:00"/>
    <d v="2024-03-28T00:00:00"/>
    <d v="2024-04-04T00:00:00"/>
    <x v="0"/>
    <m/>
    <x v="45"/>
    <s v="0082"/>
    <x v="45"/>
    <s v="PKG EQ,SEAWTR LIFT PACKAGE B (AB50.03A453001B)"/>
    <s v="Install SWLP A (0040)"/>
    <s v="AB50"/>
    <d v="2024-03-28T00:00:00"/>
    <m/>
    <m/>
    <s v="AB01"/>
    <m/>
    <x v="0"/>
    <n v="20"/>
    <x v="101"/>
    <s v="GASKET,CNAF,900MM,CL150,RF,3MM,B16.47 A"/>
    <n v="2"/>
    <n v="2"/>
    <n v="0"/>
    <x v="0"/>
    <n v="0"/>
    <x v="9"/>
    <s v="Stock at Base (SP12)"/>
    <s v="AB01"/>
    <s v="5300000188"/>
    <n v="90"/>
    <n v="21"/>
    <m/>
    <m/>
    <n v="0"/>
    <m/>
    <m/>
    <m/>
    <m/>
    <m/>
    <n v="0"/>
    <n v="0"/>
    <s v="EA"/>
    <m/>
    <x v="1"/>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x v="0"/>
    <s v=""/>
    <x v="0"/>
    <d v="1899-12-30T00:00:00"/>
    <x v="0"/>
    <s v="00001334014537910454267000100034857"/>
    <e v="#N/A"/>
    <s v="000013340110454267000100034857"/>
    <d v="1899-12-30T00:00:00"/>
    <e v="#N/A"/>
    <n v="0"/>
  </r>
  <r>
    <x v="2"/>
    <s v="No Issue identified"/>
    <m/>
    <x v="0"/>
    <d v="2023-12-30T00:00:00"/>
    <d v="2024-01-02T00:00:00"/>
    <d v="2024-03-28T00:00:00"/>
    <d v="2024-02-21T00:00:00"/>
    <d v="2024-03-28T00:00:00"/>
    <d v="2024-04-04T00:00:00"/>
    <x v="0"/>
    <m/>
    <x v="45"/>
    <s v="0090"/>
    <x v="45"/>
    <s v="PKG EQ,SEAWTR LIFT PACKAGE B (AB50.03A453001B)"/>
    <s v="Install SWLP A (0040)"/>
    <s v="AB50"/>
    <d v="2024-03-28T00:00:00"/>
    <m/>
    <m/>
    <s v="AB01"/>
    <m/>
    <x v="0"/>
    <n v="20"/>
    <x v="96"/>
    <s v="FLANGE,CONN,HOSE;KSB 72273"/>
    <n v="1"/>
    <n v="1"/>
    <n v="1"/>
    <x v="3"/>
    <n v="0"/>
    <x v="9"/>
    <s v="Stock at Base (SP12)"/>
    <s v="AB01"/>
    <s v="5300000188"/>
    <n v="30"/>
    <n v="21"/>
    <m/>
    <m/>
    <n v="0"/>
    <m/>
    <m/>
    <m/>
    <m/>
    <m/>
    <n v="0"/>
    <n v="0"/>
    <s v="EA"/>
    <m/>
    <x v="1"/>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Issue detected, please check message in derivation"/>
    <m/>
    <x v="0"/>
    <d v="2023-12-30T00:00:00"/>
    <d v="2024-01-02T00:00:00"/>
    <d v="2024-03-28T00:00:00"/>
    <d v="2024-03-27T00:00:00"/>
    <d v="2024-03-28T00:00:00"/>
    <d v="2024-04-04T00:00:00"/>
    <x v="0"/>
    <m/>
    <x v="45"/>
    <s v="0232"/>
    <x v="45"/>
    <s v="PKG EQ,SEAWTR LIFT PACKAGE B (AB50.03A453001B)"/>
    <s v="Install SWLP A (0040)"/>
    <s v="AB50"/>
    <d v="2024-04-13T00:00:00"/>
    <m/>
    <m/>
    <s v="AB01"/>
    <m/>
    <x v="0"/>
    <n v="20"/>
    <x v="102"/>
    <s v="SEAL,MECH;Q1Q1VMG4,KSB 90070804"/>
    <n v="1"/>
    <n v="0"/>
    <n v="0"/>
    <x v="24"/>
    <n v="0"/>
    <x v="14"/>
    <s v="Stock at Base (SP12)"/>
    <s v="AB01"/>
    <s v="5300000188"/>
    <n v="150"/>
    <n v="21"/>
    <m/>
    <m/>
    <n v="0"/>
    <m/>
    <m/>
    <m/>
    <m/>
    <m/>
    <n v="0"/>
    <n v="0"/>
    <s v="EA"/>
    <m/>
    <x v="1"/>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x v="0"/>
    <s v=""/>
    <x v="0"/>
    <d v="1899-12-30T00:00:00"/>
    <x v="1"/>
    <s v="00001334014537910432379000100034857"/>
    <e v="#N/A"/>
    <s v="000013340110432379000100034857"/>
    <d v="1899-12-30T00:00:00"/>
    <e v="#N/A"/>
    <n v="0"/>
  </r>
  <r>
    <x v="2"/>
    <s v="No Issue identified"/>
    <m/>
    <x v="0"/>
    <d v="2023-12-30T00:00:00"/>
    <d v="2024-01-02T00:00:00"/>
    <d v="2024-03-28T00:00:00"/>
    <d v="2024-02-21T00:00:00"/>
    <d v="2024-03-28T00:00:00"/>
    <d v="2024-04-04T00:00:00"/>
    <x v="0"/>
    <m/>
    <x v="45"/>
    <s v="0142"/>
    <x v="45"/>
    <s v="PKG EQ,SEAWTR LIFT PACKAGE B (AB50.03A453001B)"/>
    <s v="Install SWLP A (0040)"/>
    <s v="AB50"/>
    <d v="2024-03-28T00:00:00"/>
    <m/>
    <m/>
    <s v="AB01"/>
    <m/>
    <x v="0"/>
    <n v="20"/>
    <x v="103"/>
    <s v="CONNECTOR,MALE;SS316,0.5&quot;,HOKE 8CM8316"/>
    <n v="2"/>
    <n v="2"/>
    <n v="0"/>
    <x v="0"/>
    <n v="0"/>
    <x v="9"/>
    <s v="Stock at Base (SP12)"/>
    <s v="AB01"/>
    <s v="5300000188"/>
    <n v="100"/>
    <n v="21"/>
    <m/>
    <m/>
    <n v="0"/>
    <m/>
    <m/>
    <m/>
    <m/>
    <m/>
    <n v="0"/>
    <n v="0"/>
    <s v="EA"/>
    <m/>
    <x v="1"/>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x v="0"/>
    <s v=""/>
    <x v="0"/>
    <d v="1899-12-30T00:00:00"/>
    <x v="0"/>
    <s v="00001334014537910498808000100034857"/>
    <e v="#N/A"/>
    <s v="000013340110498808000100034857"/>
    <d v="1899-12-30T00:00:00"/>
    <e v="#N/A"/>
    <n v="0"/>
  </r>
  <r>
    <x v="2"/>
    <s v="No Issue identified"/>
    <m/>
    <x v="0"/>
    <d v="2023-12-30T00:00:00"/>
    <d v="2024-01-02T00:00:00"/>
    <d v="2024-03-28T00:00:00"/>
    <d v="2024-02-21T00:00:00"/>
    <d v="2024-03-28T00:00:00"/>
    <d v="2024-04-04T00:00:00"/>
    <x v="0"/>
    <m/>
    <x v="45"/>
    <s v="0032"/>
    <x v="45"/>
    <s v="PKG EQ,SEAWTR LIFT PACKAGE B (AB50.03A453001B)"/>
    <s v="Install SWLP A (0040)"/>
    <s v="AB50"/>
    <d v="2024-03-28T00:00:00"/>
    <m/>
    <m/>
    <s v="AB01"/>
    <m/>
    <x v="0"/>
    <n v="20"/>
    <x v="104"/>
    <s v="GASKET;CNAF,900MM,CL150,RF,1.5MM"/>
    <n v="2"/>
    <n v="0"/>
    <n v="2"/>
    <x v="21"/>
    <n v="0"/>
    <x v="11"/>
    <s v="Stock at Base (SP12)"/>
    <s v="AB01"/>
    <s v="5300000188"/>
    <n v="80"/>
    <n v="21"/>
    <m/>
    <m/>
    <n v="0"/>
    <m/>
    <m/>
    <m/>
    <m/>
    <m/>
    <n v="0"/>
    <n v="0"/>
    <s v="EA"/>
    <m/>
    <x v="1"/>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x v="0"/>
    <s v=""/>
    <x v="0"/>
    <d v="1899-12-30T00:00:00"/>
    <x v="1"/>
    <s v="00001334014537910060218000100034857"/>
    <e v="#N/A"/>
    <s v="000013340110060218000100034857"/>
    <d v="1899-12-30T00:00:00"/>
    <e v="#N/A"/>
    <n v="0"/>
  </r>
  <r>
    <x v="2"/>
    <s v="No Issue identified"/>
    <m/>
    <x v="0"/>
    <d v="2023-12-30T00:00:00"/>
    <d v="2024-01-02T00:00:00"/>
    <d v="2024-03-28T00:00:00"/>
    <d v="2024-02-21T00:00:00"/>
    <d v="2024-03-28T00:00:00"/>
    <d v="2024-04-04T00:00:00"/>
    <x v="0"/>
    <m/>
    <x v="45"/>
    <s v="0100"/>
    <x v="45"/>
    <s v="PKG EQ,SEAWTR LIFT PACKAGE B (AB50.03A453001B)"/>
    <s v="Install SWLP A (0040)"/>
    <s v="AB50"/>
    <d v="2024-03-28T00:00:00"/>
    <m/>
    <m/>
    <s v="AB01"/>
    <m/>
    <x v="0"/>
    <n v="20"/>
    <x v="105"/>
    <s v="KIT,FASTENER;HOSE CONN,KSB 90173"/>
    <n v="2"/>
    <n v="0"/>
    <n v="2"/>
    <x v="6"/>
    <n v="0"/>
    <x v="11"/>
    <s v="Stock at Base (SP12)"/>
    <s v="AB01"/>
    <s v="5300000188"/>
    <n v="40"/>
    <n v="21"/>
    <m/>
    <m/>
    <n v="0"/>
    <m/>
    <m/>
    <m/>
    <m/>
    <m/>
    <n v="0"/>
    <n v="0"/>
    <s v="EA"/>
    <m/>
    <x v="1"/>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x v="0"/>
    <s v=""/>
    <x v="0"/>
    <d v="1899-12-30T00:00:00"/>
    <x v="1"/>
    <s v="00001334014537910606783000100034857"/>
    <e v="#N/A"/>
    <s v="000013340110606783000100034857"/>
    <d v="1899-12-30T00:00:00"/>
    <e v="#N/A"/>
    <n v="0"/>
  </r>
  <r>
    <x v="2"/>
    <s v="WO item has not been released yet"/>
    <m/>
    <x v="0"/>
    <d v="2023-12-30T00:00:00"/>
    <d v="2024-01-02T00:00:00"/>
    <d v="2024-03-28T00:00:00"/>
    <m/>
    <d v="2024-03-28T00:00:00"/>
    <d v="2024-04-04T00:00:00"/>
    <x v="0"/>
    <m/>
    <x v="45"/>
    <s v="0120"/>
    <x v="45"/>
    <s v="PKG EQ,SEAWTR LIFT PACKAGE B (AB50.03A453001B)"/>
    <s v="Install SWLP A (0040)"/>
    <s v="AB50"/>
    <d v="2024-03-28T00:00:00"/>
    <m/>
    <m/>
    <s v="AB01"/>
    <m/>
    <x v="0"/>
    <n v="20"/>
    <x v="106"/>
    <s v="BRACKET,CABLEANDHOSE,CLAMP KSB 01376719"/>
    <n v="2"/>
    <n v="0"/>
    <n v="0"/>
    <x v="16"/>
    <n v="0"/>
    <x v="4"/>
    <s v="Stock at Base (SP12)"/>
    <m/>
    <m/>
    <n v="0"/>
    <n v="0"/>
    <m/>
    <m/>
    <n v="0"/>
    <m/>
    <m/>
    <m/>
    <m/>
    <m/>
    <n v="0"/>
    <n v="0"/>
    <s v="EA"/>
    <m/>
    <x v="1"/>
    <m/>
    <m/>
    <s v="N"/>
    <s v="Execution (07)"/>
    <s v="Main Work Started (Order) (0070)"/>
    <s v="0000133401"/>
    <n v="8"/>
    <s v="1"/>
    <s v="30"/>
    <s v="30"/>
    <m/>
    <m/>
    <n v="0"/>
    <m/>
    <m/>
    <m/>
    <m/>
    <s v="WorkPackLink"/>
    <s v="2100354089"/>
    <m/>
    <n v="0"/>
    <n v="0"/>
    <d v="2024-06-30T00:00:00"/>
    <n v="0"/>
    <n v="0"/>
    <m/>
    <m/>
    <n v="0"/>
    <n v="0"/>
    <m/>
    <n v="0"/>
    <m/>
    <m/>
    <m/>
    <n v="0"/>
    <n v="0"/>
    <n v="3.8461538461538464E-2"/>
    <d v="2024-02-29T00:00:00"/>
    <n v="0"/>
    <n v="0"/>
    <x v="1"/>
    <s v=""/>
    <x v="0"/>
    <d v="1899-12-30T00:00:00"/>
    <x v="1"/>
    <s v="00001334014537910534877000100034857"/>
    <e v="#N/A"/>
    <s v="000013340110534877000100034857"/>
    <d v="1899-12-30T00:00:00"/>
    <e v="#N/A"/>
    <n v="0"/>
  </r>
  <r>
    <x v="1"/>
    <s v="No Issue identified"/>
    <m/>
    <x v="0"/>
    <d v="2023-12-30T00:00:00"/>
    <d v="2024-01-02T00:00:00"/>
    <d v="2024-04-18T00:00:00"/>
    <d v="2024-04-03T00:00:00"/>
    <d v="2024-04-18T00:00:00"/>
    <d v="2024-04-19T00:00:00"/>
    <x v="0"/>
    <m/>
    <x v="46"/>
    <s v="0022"/>
    <x v="46"/>
    <s v="VALVE,G452011,MAN ISOL (AB50.03MV753428)"/>
    <s v="Isolate 03MV753427 (0010)"/>
    <s v="AB50"/>
    <d v="2024-04-18T00:00:00"/>
    <m/>
    <m/>
    <s v="AB01"/>
    <m/>
    <x v="0"/>
    <n v="20"/>
    <x v="107"/>
    <s v="BOLT,HEX;HVY,M16,2.0PX35MM,PLN"/>
    <n v="32"/>
    <n v="0"/>
    <n v="0"/>
    <x v="1"/>
    <n v="0"/>
    <x v="2"/>
    <s v="Stock at Base (SP12)"/>
    <s v="AB01"/>
    <s v="5300000187"/>
    <n v="10"/>
    <n v="21"/>
    <m/>
    <m/>
    <n v="0"/>
    <m/>
    <m/>
    <m/>
    <m/>
    <m/>
    <n v="0"/>
    <n v="0"/>
    <s v="EA"/>
    <m/>
    <x v="1"/>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x v="0"/>
    <s v=""/>
    <x v="0"/>
    <d v="1899-12-30T00:00:00"/>
    <x v="1"/>
    <s v="00001333154540010610492000100034863"/>
    <e v="#N/A"/>
    <s v="000013331510610492000100034863"/>
    <d v="1899-12-30T00:00:00"/>
    <e v="#N/A"/>
    <n v="0"/>
  </r>
  <r>
    <x v="0"/>
    <s v="No Issue identified"/>
    <m/>
    <x v="0"/>
    <d v="2023-12-30T00:00:00"/>
    <d v="2024-01-02T00:00:00"/>
    <d v="2024-05-09T00:00:00"/>
    <d v="2024-04-23T00:00:00"/>
    <d v="2024-05-09T00:00:00"/>
    <d v="2024-05-13T00:00:00"/>
    <x v="0"/>
    <m/>
    <x v="47"/>
    <s v="0012"/>
    <x v="47"/>
    <s v="DAMP,B400003,INLET (AB50.05HDF400003-1)"/>
    <s v="Isolate Vent Fans (0010)"/>
    <s v="AB50"/>
    <d v="2024-05-09T00:00:00"/>
    <m/>
    <m/>
    <s v="AB01"/>
    <m/>
    <x v="0"/>
    <n v="20"/>
    <x v="108"/>
    <s v="KIT,REP;SEAL,FIRE DAMP,SOALR 1042202"/>
    <n v="2"/>
    <n v="4"/>
    <n v="0"/>
    <x v="0"/>
    <n v="0"/>
    <x v="9"/>
    <s v="Stock at Base (SP12)"/>
    <s v="AB01"/>
    <s v="5300000191"/>
    <n v="10"/>
    <n v="21"/>
    <m/>
    <m/>
    <n v="0"/>
    <m/>
    <m/>
    <m/>
    <m/>
    <m/>
    <n v="0"/>
    <n v="0"/>
    <s v="KIT"/>
    <m/>
    <x v="1"/>
    <m/>
    <m/>
    <s v="N"/>
    <s v="Preparation (05)"/>
    <s v="In Preparation (Order) (0055)"/>
    <s v="0000133318"/>
    <n v="2"/>
    <s v="4"/>
    <s v="30"/>
    <s v="30"/>
    <m/>
    <m/>
    <n v="0"/>
    <m/>
    <m/>
    <m/>
    <m/>
    <s v="WorkPackLink"/>
    <m/>
    <m/>
    <n v="0"/>
    <n v="0"/>
    <d v="2024-06-24T00:00:00"/>
    <n v="0"/>
    <n v="0"/>
    <m/>
    <m/>
    <n v="0"/>
    <n v="0"/>
    <m/>
    <n v="0"/>
    <m/>
    <m/>
    <m/>
    <n v="0"/>
    <n v="0"/>
    <n v="0.5"/>
    <d v="2024-04-11T00:00:00"/>
    <n v="-12"/>
    <n v="16"/>
    <x v="0"/>
    <s v=""/>
    <x v="0"/>
    <d v="1899-12-30T00:00:00"/>
    <x v="0"/>
    <s v="00001333184542110228855000100034866"/>
    <e v="#N/A"/>
    <s v="000013331810228855000100034866"/>
    <d v="1899-12-30T00:00:00"/>
    <e v="#N/A"/>
    <n v="0"/>
  </r>
  <r>
    <x v="0"/>
    <m/>
    <m/>
    <x v="0"/>
    <d v="2023-12-30T00:00:00"/>
    <d v="2024-01-02T00:00:00"/>
    <d v="2024-05-09T00:00:00"/>
    <m/>
    <d v="2024-05-09T00:00:00"/>
    <d v="2024-05-13T00:00:00"/>
    <x v="0"/>
    <m/>
    <x v="47"/>
    <s v="0020"/>
    <x v="47"/>
    <s v="DAMP,B400003,INLET (AB50.05HDF400003-1)"/>
    <s v="Isolate Vent Fans (0010)"/>
    <s v="AB50"/>
    <m/>
    <m/>
    <m/>
    <s v="AB01"/>
    <m/>
    <x v="0"/>
    <n v="20"/>
    <x v="109"/>
    <s v="SEALANT,SILASTIC,RTV732,CLEAR,CART"/>
    <n v="3"/>
    <n v="5"/>
    <n v="4"/>
    <x v="0"/>
    <n v="0"/>
    <x v="4"/>
    <s v="Stock at Remote (SP13)"/>
    <m/>
    <m/>
    <n v="0"/>
    <n v="0"/>
    <m/>
    <m/>
    <n v="0"/>
    <m/>
    <m/>
    <m/>
    <m/>
    <m/>
    <n v="0"/>
    <n v="0"/>
    <s v="CQ"/>
    <m/>
    <x v="1"/>
    <m/>
    <m/>
    <s v="N"/>
    <s v="Preparation (05)"/>
    <s v="In Preparation (Order) (0055)"/>
    <s v="0000133318"/>
    <n v="1"/>
    <s v="4"/>
    <s v="30"/>
    <s v="30"/>
    <m/>
    <m/>
    <n v="0"/>
    <m/>
    <m/>
    <m/>
    <m/>
    <s v="WorkPackLink"/>
    <m/>
    <m/>
    <n v="0"/>
    <n v="0"/>
    <d v="2024-06-24T00:00:00"/>
    <n v="0"/>
    <n v="0"/>
    <m/>
    <m/>
    <n v="0"/>
    <n v="0"/>
    <m/>
    <n v="0"/>
    <m/>
    <m/>
    <m/>
    <n v="0"/>
    <n v="0"/>
    <n v="0.5"/>
    <d v="2024-04-11T00:00:00"/>
    <n v="0"/>
    <n v="0"/>
    <x v="1"/>
    <s v=""/>
    <x v="0"/>
    <d v="1899-12-30T00:00:00"/>
    <x v="0"/>
    <s v="00001333184542110062910000100034866"/>
    <e v="#N/A"/>
    <s v="000013331810062910000100034866"/>
    <s v=""/>
    <s v=""/>
    <n v="1"/>
  </r>
  <r>
    <x v="0"/>
    <m/>
    <m/>
    <x v="0"/>
    <d v="2023-12-30T00:00:00"/>
    <d v="2024-01-02T00:00:00"/>
    <d v="2024-05-09T00:00:00"/>
    <m/>
    <d v="2024-05-09T00:00:00"/>
    <d v="2024-05-13T00:00:00"/>
    <x v="0"/>
    <m/>
    <x v="48"/>
    <s v="0020"/>
    <x v="48"/>
    <s v="DAMP,B400004,INLET (AB50.05HDF400004-1)"/>
    <s v="Isolate Vent Fans (0010)"/>
    <s v="AB50"/>
    <m/>
    <m/>
    <m/>
    <s v="AB01"/>
    <m/>
    <x v="0"/>
    <n v="20"/>
    <x v="109"/>
    <s v="SEALANT,SILASTIC,RTV732,CLEAR,CART"/>
    <n v="3"/>
    <n v="5"/>
    <n v="4"/>
    <x v="3"/>
    <n v="0"/>
    <x v="4"/>
    <s v="Stock at Remote (SP13)"/>
    <m/>
    <m/>
    <n v="0"/>
    <n v="0"/>
    <m/>
    <m/>
    <n v="0"/>
    <m/>
    <m/>
    <m/>
    <m/>
    <m/>
    <n v="0"/>
    <n v="0"/>
    <s v="CQ"/>
    <m/>
    <x v="1"/>
    <m/>
    <m/>
    <s v="N"/>
    <s v="Preparation (05)"/>
    <s v="In Preparation (Order) (0055)"/>
    <s v="0000133319"/>
    <n v="1"/>
    <s v="4"/>
    <s v="30"/>
    <s v="30"/>
    <m/>
    <m/>
    <n v="0"/>
    <m/>
    <m/>
    <m/>
    <m/>
    <s v="WorkPackLink"/>
    <m/>
    <m/>
    <n v="0"/>
    <n v="0"/>
    <d v="2024-06-24T00:00:00"/>
    <n v="0"/>
    <n v="0"/>
    <m/>
    <m/>
    <n v="0"/>
    <n v="0"/>
    <m/>
    <n v="0"/>
    <m/>
    <m/>
    <m/>
    <n v="0"/>
    <n v="0"/>
    <n v="0.5"/>
    <d v="2024-04-11T00:00:00"/>
    <n v="0"/>
    <n v="0"/>
    <x v="1"/>
    <s v=""/>
    <x v="0"/>
    <d v="1899-12-30T00:00:00"/>
    <x v="0"/>
    <s v="00001333194542110062910000100034867"/>
    <e v="#N/A"/>
    <s v="000013331910062910000100034867"/>
    <s v=""/>
    <s v=""/>
    <n v="1"/>
  </r>
  <r>
    <x v="0"/>
    <s v="No Issue identified"/>
    <m/>
    <x v="0"/>
    <d v="2023-12-30T00:00:00"/>
    <d v="2024-01-02T00:00:00"/>
    <d v="2024-05-09T00:00:00"/>
    <d v="2024-04-23T00:00:00"/>
    <d v="2024-05-09T00:00:00"/>
    <d v="2024-05-13T00:00:00"/>
    <x v="0"/>
    <m/>
    <x v="48"/>
    <s v="0012"/>
    <x v="48"/>
    <s v="DAMP,B400004,INLET (AB50.05HDF400004-1)"/>
    <s v="Isolate Vent Fans (0010)"/>
    <s v="AB50"/>
    <d v="2024-05-09T00:00:00"/>
    <m/>
    <m/>
    <s v="AB01"/>
    <m/>
    <x v="0"/>
    <n v="20"/>
    <x v="108"/>
    <s v="KIT,REP;SEAL,FIRE DAMP,SOALR 1042202"/>
    <n v="2"/>
    <n v="4"/>
    <n v="0"/>
    <x v="0"/>
    <n v="0"/>
    <x v="9"/>
    <s v="Stock at Base (SP12)"/>
    <s v="AB01"/>
    <s v="5300000192"/>
    <n v="10"/>
    <n v="21"/>
    <m/>
    <m/>
    <n v="0"/>
    <m/>
    <m/>
    <m/>
    <m/>
    <m/>
    <n v="0"/>
    <n v="0"/>
    <s v="KIT"/>
    <m/>
    <x v="1"/>
    <m/>
    <m/>
    <s v="N"/>
    <s v="Preparation (05)"/>
    <s v="In Preparation (Order) (0055)"/>
    <s v="0000133319"/>
    <n v="2"/>
    <s v="4"/>
    <s v="30"/>
    <s v="30"/>
    <m/>
    <m/>
    <n v="0"/>
    <m/>
    <m/>
    <m/>
    <m/>
    <s v="WorkPackLink"/>
    <s v="OKHAEC"/>
    <m/>
    <n v="0"/>
    <n v="0"/>
    <d v="2024-06-24T00:00:00"/>
    <n v="0"/>
    <n v="0"/>
    <m/>
    <m/>
    <n v="0"/>
    <n v="0"/>
    <m/>
    <n v="0"/>
    <m/>
    <m/>
    <m/>
    <n v="0"/>
    <n v="0"/>
    <n v="0.5"/>
    <d v="2024-04-11T00:00:00"/>
    <n v="-12"/>
    <n v="16"/>
    <x v="0"/>
    <s v=""/>
    <x v="0"/>
    <d v="1899-12-30T00:00:00"/>
    <x v="0"/>
    <s v="00001333194542110228855000100034867"/>
    <e v="#N/A"/>
    <s v="000013331910228855000100034867"/>
    <d v="1899-12-30T00:00:00"/>
    <e v="#N/A"/>
    <n v="0"/>
  </r>
  <r>
    <x v="1"/>
    <s v="No Issue identified"/>
    <m/>
    <x v="0"/>
    <d v="2023-12-30T00:00:00"/>
    <d v="2024-01-02T00:00:00"/>
    <d v="2024-04-18T00:00:00"/>
    <d v="2024-04-03T00:00:00"/>
    <d v="2024-04-18T00:00:00"/>
    <d v="2024-04-19T00:00:00"/>
    <x v="0"/>
    <m/>
    <x v="49"/>
    <s v="0030"/>
    <x v="49"/>
    <s v="STRAIN,E042212,COOL MED SUPPLY (AB50.05SP460009)"/>
    <s v="Isolate 05SP460009 (0010)"/>
    <s v="AB50"/>
    <d v="2024-04-18T00:00:00"/>
    <m/>
    <m/>
    <s v="AB01"/>
    <m/>
    <x v="0"/>
    <n v="20"/>
    <x v="110"/>
    <s v="CONNECTOR,TBG;0.25&quot;,NPTF X COMP,SS"/>
    <n v="2"/>
    <n v="0"/>
    <n v="0"/>
    <x v="1"/>
    <n v="0"/>
    <x v="2"/>
    <s v="Stock at Base (SP12)"/>
    <s v="AB01"/>
    <s v="5300000198"/>
    <n v="10"/>
    <n v="21"/>
    <m/>
    <m/>
    <n v="0"/>
    <m/>
    <m/>
    <m/>
    <m/>
    <m/>
    <n v="0"/>
    <n v="0"/>
    <s v="EA"/>
    <m/>
    <x v="1"/>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x v="0"/>
    <s v=""/>
    <x v="0"/>
    <d v="1899-12-30T00:00:00"/>
    <x v="1"/>
    <s v="00001333734540010047929000100034901"/>
    <e v="#N/A"/>
    <s v="000013337310047929000100034901"/>
    <d v="1899-12-30T00:00:00"/>
    <e v="#N/A"/>
    <n v="0"/>
  </r>
  <r>
    <x v="1"/>
    <s v="No Issue identified"/>
    <m/>
    <x v="0"/>
    <d v="2023-12-30T00:00:00"/>
    <d v="2024-01-02T00:00:00"/>
    <d v="2024-04-18T00:00:00"/>
    <d v="2024-04-03T00:00:00"/>
    <d v="2024-04-18T00:00:00"/>
    <d v="2024-04-19T00:00:00"/>
    <x v="0"/>
    <m/>
    <x v="49"/>
    <s v="0052"/>
    <x v="49"/>
    <s v="STRAIN,E042212,COOL MED SUPPLY (AB50.05SP460009)"/>
    <s v="Isolate 05SP460009 (0010)"/>
    <s v="AB50"/>
    <d v="2024-04-18T00:00:00"/>
    <m/>
    <m/>
    <s v="AB01"/>
    <m/>
    <x v="0"/>
    <n v="20"/>
    <x v="111"/>
    <s v="TEE,PIPE;0.5&quot;,F,NPT,420BAR,SS316"/>
    <n v="2"/>
    <n v="0"/>
    <n v="0"/>
    <x v="1"/>
    <n v="0"/>
    <x v="2"/>
    <s v="Stock at Base (SP12)"/>
    <s v="AB01"/>
    <s v="5300000198"/>
    <n v="50"/>
    <n v="21"/>
    <m/>
    <m/>
    <n v="0"/>
    <m/>
    <m/>
    <m/>
    <m/>
    <m/>
    <n v="0"/>
    <n v="0"/>
    <s v="EA"/>
    <m/>
    <x v="1"/>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x v="0"/>
    <s v=""/>
    <x v="0"/>
    <d v="1899-12-30T00:00:00"/>
    <x v="1"/>
    <s v="00001333734540010609537000100034901"/>
    <e v="#N/A"/>
    <s v="000013337310609537000100034901"/>
    <d v="1899-12-30T00:00:00"/>
    <e v="#N/A"/>
    <n v="0"/>
  </r>
  <r>
    <x v="1"/>
    <s v="No Issue identified"/>
    <m/>
    <x v="0"/>
    <d v="2023-12-30T00:00:00"/>
    <d v="2024-01-02T00:00:00"/>
    <d v="2024-04-18T00:00:00"/>
    <d v="2024-04-03T00:00:00"/>
    <d v="2024-04-18T00:00:00"/>
    <d v="2024-04-19T00:00:00"/>
    <x v="0"/>
    <m/>
    <x v="49"/>
    <s v="0042"/>
    <x v="49"/>
    <s v="STRAIN,E042212,COOL MED SUPPLY (AB50.05SP460009)"/>
    <s v="Isolate 05SP460009 (0010)"/>
    <s v="AB50"/>
    <d v="2024-04-18T00:00:00"/>
    <m/>
    <m/>
    <s v="AB01"/>
    <m/>
    <x v="0"/>
    <n v="20"/>
    <x v="112"/>
    <s v="ELBOW,PIPE;90DEG,0.5&quot;,NPT,M&amp;M,SS316"/>
    <n v="2"/>
    <n v="0"/>
    <n v="0"/>
    <x v="1"/>
    <n v="0"/>
    <x v="2"/>
    <s v="Stock at Base (SP12)"/>
    <s v="AB01"/>
    <s v="5300000198"/>
    <n v="40"/>
    <n v="21"/>
    <m/>
    <m/>
    <n v="0"/>
    <m/>
    <m/>
    <m/>
    <m/>
    <m/>
    <n v="0"/>
    <n v="0"/>
    <s v="EA"/>
    <m/>
    <x v="1"/>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x v="0"/>
    <s v=""/>
    <x v="0"/>
    <d v="1899-12-30T00:00:00"/>
    <x v="1"/>
    <s v="00001333734540010609536000100034901"/>
    <e v="#N/A"/>
    <s v="000013337310609536000100034901"/>
    <d v="1899-12-30T00:00:00"/>
    <e v="#N/A"/>
    <n v="0"/>
  </r>
  <r>
    <x v="1"/>
    <s v="No Issue identified"/>
    <m/>
    <x v="0"/>
    <d v="2023-12-30T00:00:00"/>
    <d v="2024-01-02T00:00:00"/>
    <d v="2024-04-18T00:00:00"/>
    <d v="2024-04-03T00:00:00"/>
    <d v="2024-04-18T00:00:00"/>
    <d v="2024-04-19T00:00:00"/>
    <x v="0"/>
    <m/>
    <x v="49"/>
    <s v="0022"/>
    <x v="49"/>
    <s v="STRAIN,E042212,COOL MED SUPPLY (AB50.05SP460009)"/>
    <s v="Isolate 05SP460009 (0010)"/>
    <s v="AB50"/>
    <d v="2024-04-18T00:00:00"/>
    <m/>
    <m/>
    <s v="AB01"/>
    <m/>
    <x v="0"/>
    <n v="20"/>
    <x v="113"/>
    <s v="TUBE,SMLS;6.3X1.6MM,PROCHEM T0060DASA"/>
    <n v="2"/>
    <n v="4"/>
    <n v="0"/>
    <x v="1"/>
    <n v="0"/>
    <x v="10"/>
    <s v="Stock at Base (SP12)"/>
    <s v="AB01"/>
    <s v="5300000198"/>
    <n v="30"/>
    <n v="21"/>
    <m/>
    <m/>
    <n v="0"/>
    <m/>
    <m/>
    <m/>
    <m/>
    <m/>
    <n v="0"/>
    <n v="0"/>
    <s v="M"/>
    <m/>
    <x v="1"/>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x v="0"/>
    <s v=""/>
    <x v="0"/>
    <d v="1899-12-30T00:00:00"/>
    <x v="0"/>
    <s v="00001333734540010609432000100034901"/>
    <e v="#N/A"/>
    <s v="000013337310609432000100034901"/>
    <d v="1899-12-30T00:00:00"/>
    <e v="#N/A"/>
    <n v="0"/>
  </r>
  <r>
    <x v="1"/>
    <s v="No Issue identified"/>
    <m/>
    <x v="0"/>
    <d v="2023-12-30T00:00:00"/>
    <d v="2024-01-02T00:00:00"/>
    <d v="2024-04-18T00:00:00"/>
    <d v="2024-04-03T00:00:00"/>
    <d v="2024-04-18T00:00:00"/>
    <d v="2024-04-19T00:00:00"/>
    <x v="0"/>
    <m/>
    <x v="49"/>
    <s v="0062"/>
    <x v="49"/>
    <s v="STRAIN,E042212,COOL MED SUPPLY (AB50.05SP460009)"/>
    <s v="Isolate 05SP460009 (0010)"/>
    <s v="AB50"/>
    <d v="2024-04-18T00:00:00"/>
    <m/>
    <m/>
    <s v="AB01"/>
    <m/>
    <x v="0"/>
    <n v="20"/>
    <x v="114"/>
    <s v="BUSH,RED;M&amp;F,0.50X0.25&quot;,NPT,SS316"/>
    <n v="2"/>
    <n v="0"/>
    <n v="0"/>
    <x v="1"/>
    <n v="0"/>
    <x v="2"/>
    <s v="Stock at Base (SP12)"/>
    <s v="AB01"/>
    <s v="5300000198"/>
    <n v="60"/>
    <n v="21"/>
    <m/>
    <m/>
    <n v="0"/>
    <m/>
    <m/>
    <m/>
    <m/>
    <m/>
    <n v="0"/>
    <n v="0"/>
    <s v="EA"/>
    <m/>
    <x v="1"/>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x v="0"/>
    <s v=""/>
    <x v="0"/>
    <d v="1899-12-30T00:00:00"/>
    <x v="1"/>
    <s v="00001333734540010042524000100034901"/>
    <e v="#N/A"/>
    <s v="000013337310042524000100034901"/>
    <d v="1899-12-30T00:00:00"/>
    <e v="#N/A"/>
    <n v="0"/>
  </r>
  <r>
    <x v="1"/>
    <s v="No Issue identified"/>
    <m/>
    <x v="0"/>
    <d v="2023-12-30T00:00:00"/>
    <d v="2024-01-02T00:00:00"/>
    <d v="2024-04-18T00:00:00"/>
    <d v="2024-04-03T00:00:00"/>
    <d v="2024-04-18T00:00:00"/>
    <d v="2024-04-19T00:00:00"/>
    <x v="0"/>
    <m/>
    <x v="49"/>
    <s v="0012"/>
    <x v="49"/>
    <s v="STRAIN,E042212,COOL MED SUPPLY (AB50.05SP460009)"/>
    <s v="Isolate 05SP460009 (0010)"/>
    <s v="AB50"/>
    <d v="2024-04-18T00:00:00"/>
    <m/>
    <m/>
    <s v="AB01"/>
    <m/>
    <x v="0"/>
    <n v="20"/>
    <x v="115"/>
    <s v="VALVE,CHK;0.25&quot;,NPT M,316SS,HOKE 6133M4Y"/>
    <n v="2"/>
    <n v="0"/>
    <n v="0"/>
    <x v="1"/>
    <n v="0"/>
    <x v="2"/>
    <s v="Stock at Base (SP12)"/>
    <s v="AB01"/>
    <s v="5300000198"/>
    <n v="20"/>
    <n v="21"/>
    <m/>
    <m/>
    <n v="0"/>
    <m/>
    <m/>
    <m/>
    <m/>
    <m/>
    <n v="0"/>
    <n v="0"/>
    <s v="EA"/>
    <m/>
    <x v="1"/>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x v="0"/>
    <s v=""/>
    <x v="0"/>
    <d v="1899-12-30T00:00:00"/>
    <x v="1"/>
    <s v="00001333734540010590371000100034901"/>
    <e v="#N/A"/>
    <s v="000013337310590371000100034901"/>
    <d v="1899-12-30T00:00:00"/>
    <e v="#N/A"/>
    <n v="0"/>
  </r>
  <r>
    <x v="1"/>
    <s v="No Issue identified"/>
    <m/>
    <x v="0"/>
    <d v="2023-12-30T00:00:00"/>
    <d v="2024-01-02T00:00:00"/>
    <d v="2024-04-18T00:00:00"/>
    <d v="2024-04-03T00:00:00"/>
    <d v="2024-04-18T00:00:00"/>
    <d v="2024-04-19T00:00:00"/>
    <x v="0"/>
    <m/>
    <x v="50"/>
    <s v="0052"/>
    <x v="50"/>
    <s v="STRAIN,E042213,COOL MED SUPPLY (AB50.05SP460010)"/>
    <s v="Isolate 05SP460010 (0010)"/>
    <s v="AB50"/>
    <d v="2024-04-18T00:00:00"/>
    <m/>
    <m/>
    <s v="AB01"/>
    <m/>
    <x v="0"/>
    <n v="20"/>
    <x v="111"/>
    <s v="TEE,PIPE;0.5&quot;,F,NPT,420BAR,SS316"/>
    <n v="2"/>
    <n v="0"/>
    <n v="0"/>
    <x v="1"/>
    <n v="0"/>
    <x v="2"/>
    <s v="Stock at Base (SP12)"/>
    <s v="AB01"/>
    <s v="5300000199"/>
    <n v="50"/>
    <n v="21"/>
    <m/>
    <m/>
    <n v="0"/>
    <m/>
    <m/>
    <m/>
    <m/>
    <m/>
    <n v="0"/>
    <n v="0"/>
    <s v="EA"/>
    <m/>
    <x v="1"/>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x v="0"/>
    <s v=""/>
    <x v="0"/>
    <d v="1899-12-30T00:00:00"/>
    <x v="1"/>
    <s v="00001333744540010609537000100034902"/>
    <e v="#N/A"/>
    <s v="000013337410609537000100034902"/>
    <d v="1899-12-30T00:00:00"/>
    <e v="#N/A"/>
    <n v="0"/>
  </r>
  <r>
    <x v="1"/>
    <s v="No Issue identified"/>
    <m/>
    <x v="0"/>
    <d v="2023-12-30T00:00:00"/>
    <d v="2024-01-02T00:00:00"/>
    <d v="2024-04-18T00:00:00"/>
    <d v="2024-04-03T00:00:00"/>
    <d v="2024-04-18T00:00:00"/>
    <d v="2024-04-19T00:00:00"/>
    <x v="0"/>
    <m/>
    <x v="50"/>
    <s v="0012"/>
    <x v="50"/>
    <s v="STRAIN,E042213,COOL MED SUPPLY (AB50.05SP460010)"/>
    <s v="Isolate 05SP460010 (0010)"/>
    <s v="AB50"/>
    <d v="2024-04-18T00:00:00"/>
    <m/>
    <m/>
    <s v="AB01"/>
    <m/>
    <x v="0"/>
    <n v="20"/>
    <x v="115"/>
    <s v="VALVE,CHK;0.25&quot;,NPT M,316SS,HOKE 6133M4Y"/>
    <n v="2"/>
    <n v="0"/>
    <n v="0"/>
    <x v="1"/>
    <n v="0"/>
    <x v="2"/>
    <s v="Stock at Base (SP12)"/>
    <s v="AB01"/>
    <s v="5300000199"/>
    <n v="20"/>
    <n v="21"/>
    <m/>
    <m/>
    <n v="0"/>
    <m/>
    <m/>
    <m/>
    <m/>
    <m/>
    <n v="0"/>
    <n v="0"/>
    <s v="EA"/>
    <m/>
    <x v="1"/>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x v="0"/>
    <s v=""/>
    <x v="0"/>
    <d v="1899-12-30T00:00:00"/>
    <x v="1"/>
    <s v="00001333744540010590371000100034902"/>
    <e v="#N/A"/>
    <s v="000013337410590371000100034902"/>
    <d v="1899-12-30T00:00:00"/>
    <e v="#N/A"/>
    <n v="0"/>
  </r>
  <r>
    <x v="1"/>
    <s v="No Issue identified"/>
    <m/>
    <x v="0"/>
    <d v="2023-12-30T00:00:00"/>
    <d v="2024-01-02T00:00:00"/>
    <d v="2024-04-18T00:00:00"/>
    <d v="2024-04-03T00:00:00"/>
    <d v="2024-04-18T00:00:00"/>
    <d v="2024-04-19T00:00:00"/>
    <x v="0"/>
    <m/>
    <x v="50"/>
    <s v="0022"/>
    <x v="50"/>
    <s v="STRAIN,E042213,COOL MED SUPPLY (AB50.05SP460010)"/>
    <s v="Isolate 05SP460010 (0010)"/>
    <s v="AB50"/>
    <d v="2024-04-18T00:00:00"/>
    <m/>
    <m/>
    <s v="AB01"/>
    <m/>
    <x v="0"/>
    <n v="20"/>
    <x v="113"/>
    <s v="TUBE,SMLS;6.3X1.6MM,PROCHEM T0060DASA"/>
    <n v="2"/>
    <n v="4"/>
    <n v="0"/>
    <x v="1"/>
    <n v="0"/>
    <x v="10"/>
    <s v="Stock at Base (SP12)"/>
    <s v="AB01"/>
    <s v="5300000199"/>
    <n v="30"/>
    <n v="21"/>
    <m/>
    <m/>
    <n v="0"/>
    <m/>
    <m/>
    <m/>
    <m/>
    <m/>
    <n v="0"/>
    <n v="0"/>
    <s v="M"/>
    <m/>
    <x v="1"/>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x v="0"/>
    <s v=""/>
    <x v="0"/>
    <d v="1899-12-30T00:00:00"/>
    <x v="0"/>
    <s v="00001333744540010609432000100034902"/>
    <e v="#N/A"/>
    <s v="000013337410609432000100034902"/>
    <d v="1899-12-30T00:00:00"/>
    <e v="#N/A"/>
    <n v="0"/>
  </r>
  <r>
    <x v="1"/>
    <s v="No Issue identified"/>
    <m/>
    <x v="0"/>
    <d v="2023-12-30T00:00:00"/>
    <d v="2024-01-02T00:00:00"/>
    <d v="2024-04-18T00:00:00"/>
    <d v="2024-04-03T00:00:00"/>
    <d v="2024-04-18T00:00:00"/>
    <d v="2024-04-19T00:00:00"/>
    <x v="0"/>
    <m/>
    <x v="50"/>
    <s v="0042"/>
    <x v="50"/>
    <s v="STRAIN,E042213,COOL MED SUPPLY (AB50.05SP460010)"/>
    <s v="Isolate 05SP460010 (0010)"/>
    <s v="AB50"/>
    <d v="2024-04-18T00:00:00"/>
    <m/>
    <m/>
    <s v="AB01"/>
    <m/>
    <x v="0"/>
    <n v="20"/>
    <x v="112"/>
    <s v="ELBOW,PIPE;90DEG,0.5&quot;,NPT,M&amp;M,SS316"/>
    <n v="2"/>
    <n v="0"/>
    <n v="0"/>
    <x v="1"/>
    <n v="0"/>
    <x v="2"/>
    <s v="Stock at Base (SP12)"/>
    <s v="AB01"/>
    <s v="5300000199"/>
    <n v="40"/>
    <n v="21"/>
    <m/>
    <m/>
    <n v="0"/>
    <m/>
    <m/>
    <m/>
    <m/>
    <m/>
    <n v="0"/>
    <n v="0"/>
    <s v="EA"/>
    <m/>
    <x v="1"/>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x v="0"/>
    <s v=""/>
    <x v="0"/>
    <d v="1899-12-30T00:00:00"/>
    <x v="1"/>
    <s v="00001333744540010609536000100034902"/>
    <e v="#N/A"/>
    <s v="000013337410609536000100034902"/>
    <d v="1899-12-30T00:00:00"/>
    <e v="#N/A"/>
    <n v="0"/>
  </r>
  <r>
    <x v="1"/>
    <s v="No Issue identified"/>
    <m/>
    <x v="0"/>
    <d v="2023-12-30T00:00:00"/>
    <d v="2024-01-02T00:00:00"/>
    <d v="2024-04-18T00:00:00"/>
    <d v="2024-04-03T00:00:00"/>
    <d v="2024-04-18T00:00:00"/>
    <d v="2024-04-19T00:00:00"/>
    <x v="0"/>
    <m/>
    <x v="50"/>
    <s v="0030"/>
    <x v="50"/>
    <s v="STRAIN,E042213,COOL MED SUPPLY (AB50.05SP460010)"/>
    <s v="Isolate 05SP460010 (0010)"/>
    <s v="AB50"/>
    <d v="2024-04-18T00:00:00"/>
    <m/>
    <m/>
    <s v="AB01"/>
    <m/>
    <x v="0"/>
    <n v="20"/>
    <x v="110"/>
    <s v="CONNECTOR,TBG;0.25&quot;,NPTF X COMP,SS"/>
    <n v="2"/>
    <n v="0"/>
    <n v="0"/>
    <x v="1"/>
    <n v="0"/>
    <x v="2"/>
    <s v="Stock at Base (SP12)"/>
    <s v="AB01"/>
    <s v="5300000199"/>
    <n v="10"/>
    <n v="21"/>
    <m/>
    <m/>
    <n v="0"/>
    <m/>
    <m/>
    <m/>
    <m/>
    <m/>
    <n v="0"/>
    <n v="0"/>
    <s v="EA"/>
    <m/>
    <x v="1"/>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x v="0"/>
    <s v=""/>
    <x v="0"/>
    <d v="1899-12-30T00:00:00"/>
    <x v="1"/>
    <s v="00001333744540010047929000100034902"/>
    <e v="#N/A"/>
    <s v="000013337410047929000100034902"/>
    <d v="1899-12-30T00:00:00"/>
    <e v="#N/A"/>
    <n v="0"/>
  </r>
  <r>
    <x v="1"/>
    <s v="No Issue identified"/>
    <m/>
    <x v="0"/>
    <d v="2023-12-30T00:00:00"/>
    <d v="2024-01-02T00:00:00"/>
    <d v="2024-04-18T00:00:00"/>
    <d v="2024-04-03T00:00:00"/>
    <d v="2024-04-18T00:00:00"/>
    <d v="2024-04-19T00:00:00"/>
    <x v="0"/>
    <m/>
    <x v="50"/>
    <s v="0062"/>
    <x v="50"/>
    <s v="STRAIN,E042213,COOL MED SUPPLY (AB50.05SP460010)"/>
    <s v="Isolate 05SP460010 (0010)"/>
    <s v="AB50"/>
    <d v="2024-04-18T00:00:00"/>
    <m/>
    <m/>
    <s v="AB01"/>
    <m/>
    <x v="0"/>
    <n v="20"/>
    <x v="114"/>
    <s v="BUSH,RED;M&amp;F,0.50X0.25&quot;,NPT,SS316"/>
    <n v="2"/>
    <n v="0"/>
    <n v="0"/>
    <x v="1"/>
    <n v="0"/>
    <x v="2"/>
    <s v="Stock at Base (SP12)"/>
    <s v="AB01"/>
    <s v="5300000199"/>
    <n v="60"/>
    <n v="21"/>
    <m/>
    <m/>
    <n v="0"/>
    <m/>
    <m/>
    <m/>
    <m/>
    <m/>
    <n v="0"/>
    <n v="0"/>
    <s v="EA"/>
    <m/>
    <x v="1"/>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x v="0"/>
    <s v=""/>
    <x v="0"/>
    <d v="1899-12-30T00:00:00"/>
    <x v="1"/>
    <s v="00001333744540010042524000100034902"/>
    <e v="#N/A"/>
    <s v="000013337410042524000100034902"/>
    <d v="1899-12-30T00:00:00"/>
    <e v="#N/A"/>
    <n v="0"/>
  </r>
  <r>
    <x v="0"/>
    <m/>
    <m/>
    <x v="0"/>
    <d v="2023-12-30T00:00:00"/>
    <d v="2024-01-02T00:00:00"/>
    <d v="2024-05-09T00:00:00"/>
    <m/>
    <d v="2024-05-09T00:00:00"/>
    <d v="2024-05-10T00:00:00"/>
    <x v="1"/>
    <m/>
    <x v="51"/>
    <s v="0010"/>
    <x v="51"/>
    <s v="PKG EQ,MAIN GEN 1 (AB50.05A400001)"/>
    <s v="Upgrade GT1 I/O Modules (0010)"/>
    <s v="AB50"/>
    <m/>
    <m/>
    <m/>
    <s v="AB01"/>
    <m/>
    <x v="0"/>
    <n v="20"/>
    <x v="116"/>
    <s v="MODULE,IF;8-INPUT,AB 1794IRT8XT"/>
    <n v="3"/>
    <n v="0"/>
    <n v="15"/>
    <x v="3"/>
    <n v="0"/>
    <x v="4"/>
    <s v="Stock at Remote (SP13)"/>
    <m/>
    <m/>
    <n v="0"/>
    <n v="0"/>
    <m/>
    <m/>
    <n v="0"/>
    <m/>
    <m/>
    <m/>
    <m/>
    <m/>
    <n v="0"/>
    <n v="0"/>
    <s v="EA"/>
    <m/>
    <x v="1"/>
    <m/>
    <m/>
    <s v="N"/>
    <s v="Preparation (05)"/>
    <s v="In Preparation (Order) (0055)"/>
    <s v="0000134011"/>
    <n v="1"/>
    <s v="4"/>
    <s v="30"/>
    <s v="30"/>
    <m/>
    <m/>
    <n v="0"/>
    <m/>
    <m/>
    <m/>
    <m/>
    <s v="WorkPackLink"/>
    <m/>
    <m/>
    <n v="0"/>
    <n v="0"/>
    <d v="2024-06-04T00:00:00"/>
    <n v="0"/>
    <n v="0"/>
    <m/>
    <m/>
    <n v="0"/>
    <n v="0"/>
    <m/>
    <n v="0"/>
    <m/>
    <m/>
    <m/>
    <n v="0"/>
    <n v="0"/>
    <n v="0.5"/>
    <d v="2024-04-11T00:00:00"/>
    <n v="0"/>
    <n v="0"/>
    <x v="1"/>
    <s v=""/>
    <x v="0"/>
    <d v="1899-12-30T00:00:00"/>
    <x v="1"/>
    <s v="00001340114542110218797000100035477"/>
    <e v="#N/A"/>
    <s v="000013401110218797000100035477"/>
    <s v=""/>
    <s v=""/>
    <n v="1"/>
  </r>
  <r>
    <x v="0"/>
    <m/>
    <m/>
    <x v="0"/>
    <d v="2023-12-30T00:00:00"/>
    <d v="2024-01-02T00:00:00"/>
    <d v="2024-05-09T00:00:00"/>
    <m/>
    <d v="2024-05-09T00:00:00"/>
    <d v="2024-05-10T00:00:00"/>
    <x v="1"/>
    <m/>
    <x v="52"/>
    <s v="0010"/>
    <x v="52"/>
    <s v="PKG EQ,MAIN GEN 3 (AB50.05A400003)"/>
    <s v="Upgrade GT3 I/O Modules (0010)"/>
    <s v="AB50"/>
    <m/>
    <m/>
    <m/>
    <s v="AB01"/>
    <m/>
    <x v="0"/>
    <n v="20"/>
    <x v="116"/>
    <s v="MODULE,IF;8-INPUT,AB 1794IRT8XT"/>
    <n v="7"/>
    <n v="0"/>
    <n v="15"/>
    <x v="3"/>
    <n v="0"/>
    <x v="4"/>
    <s v="Stock at Remote (SP13)"/>
    <m/>
    <m/>
    <n v="0"/>
    <n v="0"/>
    <m/>
    <m/>
    <n v="0"/>
    <m/>
    <m/>
    <m/>
    <m/>
    <m/>
    <n v="0"/>
    <n v="0"/>
    <s v="EA"/>
    <m/>
    <x v="1"/>
    <m/>
    <m/>
    <s v="N"/>
    <s v="Preparation (05)"/>
    <s v="In Preparation (Order) (0055)"/>
    <s v="0000134013"/>
    <n v="1"/>
    <s v="4"/>
    <s v="30"/>
    <s v="30"/>
    <m/>
    <m/>
    <n v="0"/>
    <m/>
    <m/>
    <m/>
    <m/>
    <s v="WorkPackLink"/>
    <m/>
    <m/>
    <n v="0"/>
    <n v="0"/>
    <d v="2024-06-04T00:00:00"/>
    <n v="0"/>
    <n v="0"/>
    <m/>
    <m/>
    <n v="0"/>
    <n v="0"/>
    <m/>
    <n v="0"/>
    <m/>
    <m/>
    <m/>
    <n v="0"/>
    <n v="0"/>
    <n v="1"/>
    <d v="2024-04-11T00:00:00"/>
    <n v="0"/>
    <n v="0"/>
    <x v="1"/>
    <s v=""/>
    <x v="0"/>
    <d v="1899-12-30T00:00:00"/>
    <x v="1"/>
    <s v="00001340134542110218797000100035479"/>
    <e v="#N/A"/>
    <s v="000013401310218797000100035479"/>
    <s v=""/>
    <s v=""/>
    <n v="1"/>
  </r>
  <r>
    <x v="0"/>
    <m/>
    <m/>
    <x v="0"/>
    <d v="2023-12-30T00:00:00"/>
    <d v="2024-01-02T00:00:00"/>
    <d v="2024-05-09T00:00:00"/>
    <m/>
    <d v="2024-05-09T00:00:00"/>
    <d v="2024-05-10T00:00:00"/>
    <x v="1"/>
    <m/>
    <x v="53"/>
    <s v="0010"/>
    <x v="53"/>
    <s v="PKG EQ,MAIN GEN 4 (AB50.05A400004)"/>
    <s v="Upgrade GT4 I/O Modules (0010)"/>
    <s v="AB50"/>
    <m/>
    <m/>
    <m/>
    <s v="AB01"/>
    <m/>
    <x v="0"/>
    <n v="20"/>
    <x v="116"/>
    <s v="MODULE,IF;8-INPUT,AB 1794IRT8XT"/>
    <n v="6"/>
    <n v="0"/>
    <n v="15"/>
    <x v="3"/>
    <n v="0"/>
    <x v="4"/>
    <s v="Stock at Remote (SP13)"/>
    <m/>
    <m/>
    <n v="0"/>
    <n v="0"/>
    <m/>
    <m/>
    <n v="0"/>
    <m/>
    <m/>
    <m/>
    <m/>
    <m/>
    <n v="0"/>
    <n v="0"/>
    <s v="EA"/>
    <m/>
    <x v="1"/>
    <m/>
    <m/>
    <s v="N"/>
    <s v="Preparation (05)"/>
    <s v="In Preparation (Order) (0055)"/>
    <s v="0000134014"/>
    <n v="1"/>
    <s v="4"/>
    <s v="30"/>
    <s v="30"/>
    <m/>
    <m/>
    <n v="0"/>
    <m/>
    <m/>
    <m/>
    <m/>
    <s v="WorkPackLink"/>
    <m/>
    <m/>
    <n v="0"/>
    <n v="0"/>
    <d v="2024-06-04T00:00:00"/>
    <n v="0"/>
    <n v="0"/>
    <m/>
    <m/>
    <n v="0"/>
    <n v="0"/>
    <m/>
    <n v="0"/>
    <m/>
    <m/>
    <m/>
    <n v="0"/>
    <n v="0"/>
    <n v="1"/>
    <d v="2024-04-11T00:00:00"/>
    <n v="0"/>
    <n v="0"/>
    <x v="1"/>
    <s v=""/>
    <x v="0"/>
    <d v="1899-12-30T00:00:00"/>
    <x v="1"/>
    <s v="00001340144542110218797000100035560"/>
    <e v="#N/A"/>
    <s v="000013401410218797000100035560"/>
    <s v=""/>
    <s v=""/>
    <n v="1"/>
  </r>
  <r>
    <x v="0"/>
    <s v="No Issue identified"/>
    <m/>
    <x v="0"/>
    <d v="2023-12-30T00:00:00"/>
    <d v="2024-01-02T00:00:00"/>
    <d v="2024-05-09T00:00:00"/>
    <d v="2024-04-23T00:00:00"/>
    <d v="2024-05-09T00:00:00"/>
    <d v="2024-05-09T00:00:00"/>
    <x v="0"/>
    <m/>
    <x v="54"/>
    <s v="0010"/>
    <x v="54"/>
    <s v="TURB,GT400001 TURBINE (AB50.05GT400001)"/>
    <s v="Install GT1 Shield blanket Ex-Bellows (0010)"/>
    <s v="AB50"/>
    <d v="2024-05-09T00:00:00"/>
    <m/>
    <m/>
    <s v="AB01"/>
    <m/>
    <x v="0"/>
    <n v="20"/>
    <x v="117"/>
    <s v="SET,BLANKET;EXH BELLOWS,SOLAR 1091568100"/>
    <n v="1"/>
    <n v="1"/>
    <n v="0"/>
    <x v="0"/>
    <n v="0"/>
    <x v="9"/>
    <s v="Stock at Base (SP12)"/>
    <s v="AB01"/>
    <s v="5300000739"/>
    <n v="10"/>
    <n v="21"/>
    <m/>
    <m/>
    <n v="0"/>
    <m/>
    <m/>
    <m/>
    <m/>
    <m/>
    <n v="0"/>
    <n v="0"/>
    <s v="EA"/>
    <m/>
    <x v="1"/>
    <m/>
    <m/>
    <s v="N"/>
    <s v="Preparation (05)"/>
    <s v="In Preparation (Order) (0055)"/>
    <s v="0000134210"/>
    <n v="1"/>
    <s v="3"/>
    <s v="30"/>
    <s v="30"/>
    <m/>
    <m/>
    <n v="0"/>
    <m/>
    <m/>
    <m/>
    <m/>
    <s v="WorkPackLink"/>
    <s v="OKHAEC"/>
    <m/>
    <n v="0"/>
    <n v="0"/>
    <d v="2024-06-30T00:00:00"/>
    <n v="0"/>
    <n v="0"/>
    <m/>
    <m/>
    <n v="0"/>
    <n v="0"/>
    <m/>
    <n v="0"/>
    <m/>
    <m/>
    <m/>
    <n v="0"/>
    <n v="0"/>
    <n v="1"/>
    <d v="2024-04-11T00:00:00"/>
    <n v="-12"/>
    <n v="16"/>
    <x v="0"/>
    <s v=""/>
    <x v="0"/>
    <d v="1899-12-30T00:00:00"/>
    <x v="0"/>
    <s v="00001342104542110608970000100035706"/>
    <e v="#N/A"/>
    <s v="000013421010608970000100035706"/>
    <d v="1899-12-30T00:00:00"/>
    <e v="#N/A"/>
    <n v="0"/>
  </r>
  <r>
    <x v="1"/>
    <s v="No Issue identified"/>
    <m/>
    <x v="0"/>
    <d v="2023-12-30T00:00:00"/>
    <d v="2024-01-02T00:00:00"/>
    <d v="2024-02-15T00:00:00"/>
    <d v="2024-02-06T00:00:00"/>
    <d v="2024-02-15T00:00:00"/>
    <d v="2024-02-15T00:00:00"/>
    <x v="1"/>
    <m/>
    <x v="55"/>
    <s v="0010"/>
    <x v="55"/>
    <s v="TX,K452030,TEMP (AB50.03TT452043)"/>
    <s v="Calibrate &amp; Replace 03TT452043 (0010)"/>
    <s v="AB50"/>
    <d v="2024-02-21T00:00:00"/>
    <m/>
    <m/>
    <s v="AB01"/>
    <m/>
    <x v="0"/>
    <n v="20"/>
    <x v="118"/>
    <s v="TX ASY,TEMP;R/MOUNT 3144PD6A1I7M5C8C4Q4+"/>
    <n v="1"/>
    <n v="0"/>
    <n v="1"/>
    <x v="1"/>
    <n v="0"/>
    <x v="11"/>
    <s v="Stock at Base (SP12)"/>
    <s v="AB01"/>
    <s v="5300000807"/>
    <n v="10"/>
    <n v="21"/>
    <m/>
    <m/>
    <n v="0"/>
    <m/>
    <m/>
    <m/>
    <m/>
    <m/>
    <n v="0"/>
    <n v="0"/>
    <s v="EA"/>
    <m/>
    <x v="1"/>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x v="0"/>
    <s v=""/>
    <x v="0"/>
    <d v="1899-12-30T00:00:00"/>
    <x v="1"/>
    <s v="00001343394533710591507000100035867"/>
    <e v="#N/A"/>
    <s v="000013433910591507000100035867"/>
    <d v="1899-12-30T00:00:00"/>
    <e v="#N/A"/>
    <n v="0"/>
  </r>
  <r>
    <x v="3"/>
    <s v="No Issue identified"/>
    <m/>
    <x v="0"/>
    <d v="2023-12-30T00:00:00"/>
    <d v="2024-01-01T00:00:00"/>
    <d v="2024-04-21T00:00:00"/>
    <d v="2024-02-19T00:00:00"/>
    <d v="2024-04-21T00:00:00"/>
    <d v="2024-04-24T00:00:00"/>
    <x v="0"/>
    <m/>
    <x v="56"/>
    <s v="0070"/>
    <x v="56"/>
    <s v="STRUCT,DECKHOUSE (AB50.05STRUCT021)"/>
    <s v="Fabricate support frames (0010)"/>
    <s v="AB50"/>
    <d v="2024-03-14T00:00:00"/>
    <m/>
    <m/>
    <s v="AB01"/>
    <d v="2024-03-02T00:00:00"/>
    <x v="0"/>
    <n v="20"/>
    <x v="119"/>
    <s v="PLYWOOD MARINE 1.2M X 2.4M X 18MM"/>
    <n v="6"/>
    <n v="0"/>
    <n v="6"/>
    <x v="6"/>
    <n v="2"/>
    <x v="11"/>
    <s v="Directs (Inventory) (SP14)"/>
    <s v="AB01"/>
    <s v="5300005760"/>
    <n v="20"/>
    <n v="2"/>
    <s v="X"/>
    <s v="1000002964"/>
    <n v="7"/>
    <d v="2024-02-19T00:00:00"/>
    <d v="2024-02-28T00:00:00"/>
    <s v="J BLACKWOOD AND SON LTD (30000394)"/>
    <s v="4500003337"/>
    <s v="5000022407_2024_0001"/>
    <n v="10"/>
    <n v="6"/>
    <s v="SHT"/>
    <d v="2024-02-27T00:00:00"/>
    <x v="1"/>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x v="0"/>
    <s v=""/>
    <x v="0"/>
    <d v="1899-12-30T00:00:00"/>
    <x v="1"/>
    <s v="00001345574540370002876000100036033"/>
    <e v="#N/A"/>
    <s v="000013455770002876000100036033"/>
    <d v="1899-12-30T00:00:00"/>
    <e v="#N/A"/>
    <n v="0"/>
  </r>
  <r>
    <x v="0"/>
    <s v="No Issue identified"/>
    <m/>
    <x v="0"/>
    <d v="2023-12-30T00:00:00"/>
    <d v="2024-01-02T00:00:00"/>
    <d v="2024-05-09T00:00:00"/>
    <d v="2024-04-23T00:00:00"/>
    <d v="2024-05-09T00:00:00"/>
    <d v="2024-05-10T00:00:00"/>
    <x v="0"/>
    <m/>
    <x v="57"/>
    <s v="0092"/>
    <x v="57"/>
    <s v="PKG EQ,MAIN GEN 1 (AB50.05A400001)"/>
    <s v="Confirm isolations of GT1 (0010)"/>
    <s v="AB50"/>
    <d v="2024-05-09T00:00:00"/>
    <m/>
    <m/>
    <s v="AB01"/>
    <m/>
    <x v="0"/>
    <n v="20"/>
    <x v="120"/>
    <s v="GLOVES,CHEM;L,355MM,BUTYL,ANSELL"/>
    <n v="2"/>
    <n v="2"/>
    <n v="0"/>
    <x v="3"/>
    <n v="0"/>
    <x v="9"/>
    <s v="Stock at Base (SP12)"/>
    <s v="AB01"/>
    <s v="5300001022"/>
    <n v="10"/>
    <n v="21"/>
    <m/>
    <m/>
    <n v="0"/>
    <m/>
    <m/>
    <m/>
    <m/>
    <m/>
    <n v="0"/>
    <n v="0"/>
    <s v="EA"/>
    <m/>
    <x v="1"/>
    <m/>
    <m/>
    <s v="N"/>
    <s v="Preparation (05)"/>
    <s v="In Preparation (Order) (0055)"/>
    <s v="0000134750"/>
    <n v="6"/>
    <s v="3"/>
    <s v="30"/>
    <s v="30"/>
    <m/>
    <m/>
    <n v="0"/>
    <m/>
    <m/>
    <m/>
    <m/>
    <s v="WorkPackLink"/>
    <s v="OKHA STORES"/>
    <m/>
    <n v="0"/>
    <n v="0"/>
    <d v="2023-12-29T00:00:00"/>
    <n v="0"/>
    <n v="0"/>
    <m/>
    <m/>
    <n v="0"/>
    <n v="0"/>
    <m/>
    <n v="0"/>
    <m/>
    <m/>
    <m/>
    <n v="0"/>
    <n v="0"/>
    <n v="0.14285714285714285"/>
    <d v="2024-04-11T00:00:00"/>
    <n v="-12"/>
    <n v="16"/>
    <x v="0"/>
    <s v=""/>
    <x v="0"/>
    <d v="1899-12-30T00:00:00"/>
    <x v="0"/>
    <s v="00001347504542110569848000100036218"/>
    <e v="#N/A"/>
    <s v="000013475010569848000100036218"/>
    <d v="1899-12-30T00:00:00"/>
    <e v="#N/A"/>
    <n v="0"/>
  </r>
  <r>
    <x v="0"/>
    <s v="No Issue identified"/>
    <m/>
    <x v="0"/>
    <d v="2023-12-30T00:00:00"/>
    <d v="2024-01-02T00:00:00"/>
    <d v="2024-05-09T00:00:00"/>
    <d v="2024-04-23T00:00:00"/>
    <d v="2024-05-09T00:00:00"/>
    <d v="2024-05-10T00:00:00"/>
    <x v="0"/>
    <m/>
    <x v="57"/>
    <s v="0052"/>
    <x v="57"/>
    <s v="PKG EQ,MAIN GEN 1 (AB50.05A400001)"/>
    <s v="Confirm isolations of GT1 (0010)"/>
    <s v="AB50"/>
    <d v="2024-05-09T00:00:00"/>
    <m/>
    <m/>
    <s v="AB01"/>
    <m/>
    <x v="0"/>
    <n v="20"/>
    <x v="121"/>
    <s v="GASKET SET;CHESTERTON 860MPG3MM"/>
    <n v="1"/>
    <n v="0"/>
    <n v="2"/>
    <x v="3"/>
    <n v="0"/>
    <x v="9"/>
    <s v="Stock at Base (SP12)"/>
    <s v="AB01"/>
    <s v="5300001022"/>
    <n v="20"/>
    <n v="21"/>
    <m/>
    <m/>
    <n v="0"/>
    <m/>
    <m/>
    <m/>
    <m/>
    <m/>
    <n v="0"/>
    <n v="0"/>
    <s v="KIT"/>
    <m/>
    <x v="1"/>
    <m/>
    <m/>
    <s v="N"/>
    <s v="Preparation (05)"/>
    <s v="In Preparation (Order) (0055)"/>
    <s v="0000134750"/>
    <n v="7"/>
    <s v="3"/>
    <s v="30"/>
    <s v="30"/>
    <m/>
    <m/>
    <n v="0"/>
    <m/>
    <m/>
    <m/>
    <m/>
    <s v="WorkPackLink"/>
    <s v="OKHA STORES"/>
    <m/>
    <n v="0"/>
    <n v="0"/>
    <d v="2023-12-29T00:00:00"/>
    <n v="0"/>
    <n v="0"/>
    <m/>
    <m/>
    <n v="0"/>
    <n v="0"/>
    <m/>
    <n v="0"/>
    <m/>
    <m/>
    <m/>
    <n v="0"/>
    <n v="0"/>
    <n v="0.14285714285714285"/>
    <d v="2024-04-11T00:00:00"/>
    <n v="-12"/>
    <n v="16"/>
    <x v="0"/>
    <s v=""/>
    <x v="0"/>
    <d v="1899-12-30T00:00:00"/>
    <x v="1"/>
    <s v="00001347504542110458397000100036218"/>
    <e v="#N/A"/>
    <s v="000013475010458397000100036218"/>
    <d v="1899-12-30T00:00:00"/>
    <e v="#N/A"/>
    <n v="0"/>
  </r>
  <r>
    <x v="1"/>
    <s v="No Issue identified"/>
    <m/>
    <x v="0"/>
    <d v="2023-12-30T00:00:00"/>
    <d v="2024-01-02T00:00:00"/>
    <d v="2024-04-18T00:00:00"/>
    <d v="2024-04-03T00:00:00"/>
    <d v="2024-04-18T00:00:00"/>
    <d v="2024-04-19T00:00:00"/>
    <x v="5"/>
    <m/>
    <x v="58"/>
    <s v="0012"/>
    <x v="58"/>
    <s v="PANEL,IS HAZARDOUS AREA ACCESS PANEL (AB50.03CCSG611440)"/>
    <s v="Replace Stbd PA input station, no chime (0010)"/>
    <s v="AB50"/>
    <d v="2024-04-18T00:00:00"/>
    <m/>
    <m/>
    <s v="AB01"/>
    <m/>
    <x v="2"/>
    <n v="30"/>
    <x v="122"/>
    <s v="PANEL,ACCESS,SPECTOR ACETS01/F/1/2/IS"/>
    <n v="1"/>
    <n v="0"/>
    <n v="0"/>
    <x v="1"/>
    <n v="0"/>
    <x v="2"/>
    <s v="Stock at Base (SP12)"/>
    <s v="AB01"/>
    <s v="5300001058"/>
    <n v="10"/>
    <n v="21"/>
    <m/>
    <m/>
    <n v="0"/>
    <m/>
    <m/>
    <m/>
    <m/>
    <m/>
    <n v="0"/>
    <n v="0"/>
    <s v="EA"/>
    <m/>
    <x v="1"/>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x v="0"/>
    <s v=""/>
    <x v="0"/>
    <d v="1899-12-30T00:00:00"/>
    <x v="1"/>
    <s v="00001348444540010473696000100036320"/>
    <e v="#N/A"/>
    <s v="000013484410473696000100036320"/>
    <d v="1899-12-30T00:00:00"/>
    <e v="#N/A"/>
    <n v="0"/>
  </r>
  <r>
    <x v="1"/>
    <s v="No Issue identified"/>
    <m/>
    <x v="0"/>
    <d v="2023-12-30T00:00:00"/>
    <d v="2024-01-02T00:00:00"/>
    <d v="2024-04-18T00:00:00"/>
    <d v="2024-04-03T00:00:00"/>
    <d v="2024-04-18T00:00:00"/>
    <d v="2024-04-19T00:00:00"/>
    <x v="0"/>
    <m/>
    <x v="7"/>
    <s v="0040"/>
    <x v="7"/>
    <s v="MOTOR,K042210,GAS COMP DRIVER (AB50.05KM042210)"/>
    <s v="Install EGC2 Motor Bearing Pressure Bala (0020)"/>
    <s v="AB50"/>
    <d v="2024-04-18T00:00:00"/>
    <m/>
    <m/>
    <s v="AB01"/>
    <m/>
    <x v="0"/>
    <n v="20"/>
    <x v="123"/>
    <s v="TEE,TUBE;UN,0.5&quot;,SS316,GYROLOK 8TTT316"/>
    <n v="1"/>
    <n v="0"/>
    <n v="0"/>
    <x v="1"/>
    <n v="0"/>
    <x v="2"/>
    <s v="Stock at Base (SP12)"/>
    <s v="AB01"/>
    <s v="5300001257"/>
    <n v="20"/>
    <n v="21"/>
    <m/>
    <m/>
    <n v="0"/>
    <m/>
    <m/>
    <m/>
    <m/>
    <m/>
    <n v="0"/>
    <n v="0"/>
    <s v="EA"/>
    <m/>
    <x v="1"/>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x v="0"/>
    <s v=""/>
    <x v="0"/>
    <d v="1899-12-30T00:00:00"/>
    <x v="1"/>
    <s v="00001352914540010048148000100036757"/>
    <e v="#N/A"/>
    <s v="000013529110048148000100036757"/>
    <d v="1899-12-30T00:00:00"/>
    <e v="#N/A"/>
    <n v="0"/>
  </r>
  <r>
    <x v="1"/>
    <s v="No Issue identified"/>
    <m/>
    <x v="0"/>
    <d v="2023-12-30T00:00:00"/>
    <d v="2024-01-02T00:00:00"/>
    <d v="2024-04-18T00:00:00"/>
    <d v="2024-04-03T00:00:00"/>
    <d v="2024-04-18T00:00:00"/>
    <d v="2024-04-19T00:00:00"/>
    <x v="0"/>
    <m/>
    <x v="7"/>
    <s v="0030"/>
    <x v="7"/>
    <s v="MOTOR,K042210,GAS COMP DRIVER (AB50.05KM042210)"/>
    <s v="Install EGC2 Motor Bearing Pressure Bala (0020)"/>
    <s v="AB50"/>
    <d v="2024-04-18T00:00:00"/>
    <m/>
    <m/>
    <s v="AB01"/>
    <m/>
    <x v="0"/>
    <n v="20"/>
    <x v="124"/>
    <s v="UNION,COMP,STR;GYRO 8U316"/>
    <n v="4"/>
    <n v="0"/>
    <n v="0"/>
    <x v="1"/>
    <n v="0"/>
    <x v="2"/>
    <s v="Stock at Base (SP12)"/>
    <s v="AB01"/>
    <s v="5300001257"/>
    <n v="10"/>
    <n v="21"/>
    <m/>
    <m/>
    <n v="0"/>
    <m/>
    <m/>
    <m/>
    <m/>
    <m/>
    <n v="0"/>
    <n v="0"/>
    <s v="EA"/>
    <m/>
    <x v="1"/>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x v="0"/>
    <s v=""/>
    <x v="0"/>
    <d v="1899-12-30T00:00:00"/>
    <x v="1"/>
    <s v="00001352914540010048156000100036757"/>
    <e v="#N/A"/>
    <s v="000013529110048156000100036757"/>
    <d v="1899-12-30T00:00:00"/>
    <e v="#N/A"/>
    <n v="0"/>
  </r>
  <r>
    <x v="1"/>
    <s v="No Issue identified"/>
    <m/>
    <x v="0"/>
    <d v="2023-12-30T00:00:00"/>
    <d v="2024-01-02T00:00:00"/>
    <d v="2024-04-18T00:00:00"/>
    <d v="2024-04-03T00:00:00"/>
    <d v="2024-04-18T00:00:00"/>
    <d v="2024-04-19T00:00:00"/>
    <x v="0"/>
    <m/>
    <x v="7"/>
    <s v="0052"/>
    <x v="7"/>
    <s v="MOTOR,K042210,GAS COMP DRIVER (AB50.05KM042210)"/>
    <s v="Install EGC2 Motor Bearing Pressure Bala (0020)"/>
    <s v="AB50"/>
    <d v="2024-04-18T00:00:00"/>
    <m/>
    <m/>
    <s v="AB01"/>
    <m/>
    <x v="0"/>
    <n v="20"/>
    <x v="125"/>
    <s v="FLANGE,THD;PRESSDYN FLANGEDN40CL15034NP&gt;"/>
    <n v="1"/>
    <n v="0"/>
    <n v="0"/>
    <x v="1"/>
    <n v="0"/>
    <x v="2"/>
    <s v="Stock at Base (SP12)"/>
    <s v="AB01"/>
    <s v="5300001257"/>
    <n v="40"/>
    <n v="21"/>
    <m/>
    <m/>
    <n v="0"/>
    <m/>
    <m/>
    <m/>
    <m/>
    <m/>
    <n v="0"/>
    <n v="0"/>
    <s v="EA"/>
    <m/>
    <x v="1"/>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x v="0"/>
    <s v=""/>
    <x v="0"/>
    <d v="1899-12-30T00:00:00"/>
    <x v="1"/>
    <s v="00001352914540010462574000100036757"/>
    <e v="#N/A"/>
    <s v="000013529110462574000100036757"/>
    <d v="1899-12-30T00:00:00"/>
    <e v="#N/A"/>
    <n v="0"/>
  </r>
  <r>
    <x v="1"/>
    <s v="No Issue identified"/>
    <m/>
    <x v="0"/>
    <d v="2023-12-30T00:00:00"/>
    <d v="2024-01-02T00:00:00"/>
    <d v="2024-04-18T00:00:00"/>
    <d v="2024-04-03T00:00:00"/>
    <d v="2024-04-18T00:00:00"/>
    <d v="2024-04-19T00:00:00"/>
    <x v="0"/>
    <m/>
    <x v="7"/>
    <s v="0012"/>
    <x v="7"/>
    <s v="MOTOR,K042210,GAS COMP DRIVER (AB50.05KM042210)"/>
    <s v="Install EGC2 Motor Bearing Pressure Bala (0020)"/>
    <s v="AB50"/>
    <d v="2024-04-18T00:00:00"/>
    <m/>
    <m/>
    <s v="AB01"/>
    <m/>
    <x v="0"/>
    <n v="20"/>
    <x v="126"/>
    <s v="TUBE;0.5&quot;,SS316,SMLS,PROCHEM T0127EASA"/>
    <n v="1"/>
    <n v="1"/>
    <n v="0"/>
    <x v="6"/>
    <n v="0"/>
    <x v="10"/>
    <s v="Stock at Base (SP12)"/>
    <s v="AB01"/>
    <s v="5300001257"/>
    <n v="30"/>
    <n v="21"/>
    <m/>
    <m/>
    <n v="0"/>
    <m/>
    <m/>
    <m/>
    <m/>
    <m/>
    <n v="0"/>
    <n v="0"/>
    <s v="EA"/>
    <m/>
    <x v="1"/>
    <m/>
    <m/>
    <s v="N"/>
    <s v="Preparation (05)"/>
    <s v="In Preparation (Order) (0055)"/>
    <s v="0000135291"/>
    <n v="4"/>
    <s v="3"/>
    <s v="30"/>
    <s v="30"/>
    <m/>
    <s v="101000000029657"/>
    <n v="1"/>
    <s v="EA"/>
    <m/>
    <m/>
    <m/>
    <s v="WorkPackLink"/>
    <m/>
    <m/>
    <n v="0"/>
    <n v="0"/>
    <d v="2024-06-30T00:00:00"/>
    <n v="0"/>
    <n v="0"/>
    <m/>
    <m/>
    <n v="0"/>
    <n v="0"/>
    <m/>
    <n v="0"/>
    <m/>
    <m/>
    <m/>
    <n v="0"/>
    <n v="0"/>
    <n v="0.2"/>
    <d v="2024-03-21T00:00:00"/>
    <n v="-13"/>
    <n v="15"/>
    <x v="0"/>
    <s v=""/>
    <x v="0"/>
    <d v="1899-12-30T00:00:00"/>
    <x v="0"/>
    <s v="00001352914540010431306000100036757"/>
    <e v="#N/A"/>
    <s v="000013529110431306000100036757"/>
    <d v="1899-12-30T00:00:00"/>
    <e v="#N/A"/>
    <n v="0"/>
  </r>
  <r>
    <x v="0"/>
    <m/>
    <m/>
    <x v="0"/>
    <d v="2023-12-30T00:00:00"/>
    <d v="2024-01-02T00:00:00"/>
    <d v="2024-05-09T00:00:00"/>
    <m/>
    <d v="2024-05-09T00:00:00"/>
    <d v="2024-05-09T00:00:00"/>
    <x v="0"/>
    <m/>
    <x v="59"/>
    <s v="0020"/>
    <x v="59"/>
    <s v="VALVE,A043300,CM INLET (AB50.05MV460015)"/>
    <s v="Replace valve 05MV460015 (0020)"/>
    <s v="AB50"/>
    <m/>
    <m/>
    <m/>
    <s v="AB01"/>
    <m/>
    <x v="0"/>
    <n v="20"/>
    <x v="127"/>
    <s v="STUDBOLT;0.625&quot;X90MM,B7,CAD+XYLAN"/>
    <n v="8"/>
    <n v="0"/>
    <n v="96"/>
    <x v="3"/>
    <n v="0"/>
    <x v="4"/>
    <s v="Stock at Remote (SP13)"/>
    <m/>
    <m/>
    <n v="0"/>
    <n v="0"/>
    <m/>
    <m/>
    <n v="0"/>
    <m/>
    <m/>
    <m/>
    <m/>
    <m/>
    <n v="0"/>
    <n v="0"/>
    <s v="EA"/>
    <m/>
    <x v="1"/>
    <m/>
    <m/>
    <s v="N"/>
    <s v="Execution (07)"/>
    <s v="Ready for Execution (Order) (0065)"/>
    <s v="0000135362"/>
    <n v="1"/>
    <s v="4"/>
    <s v="30"/>
    <s v="30"/>
    <m/>
    <m/>
    <n v="0"/>
    <m/>
    <m/>
    <m/>
    <m/>
    <s v="WorkPackLink"/>
    <m/>
    <m/>
    <n v="0"/>
    <n v="0"/>
    <d v="2024-03-31T00:00:00"/>
    <n v="0"/>
    <n v="0"/>
    <m/>
    <m/>
    <n v="0"/>
    <n v="0"/>
    <m/>
    <n v="0"/>
    <m/>
    <m/>
    <m/>
    <n v="0"/>
    <n v="0"/>
    <n v="0.33333333333333331"/>
    <d v="2024-04-11T00:00:00"/>
    <n v="0"/>
    <n v="0"/>
    <x v="1"/>
    <s v=""/>
    <x v="0"/>
    <d v="1899-12-30T00:00:00"/>
    <x v="1"/>
    <s v="00001353624542110058877000100036830"/>
    <e v="#N/A"/>
    <s v="000013536210058877000100036830"/>
    <s v=""/>
    <s v=""/>
    <n v="1"/>
  </r>
  <r>
    <x v="0"/>
    <m/>
    <m/>
    <x v="0"/>
    <d v="2023-12-30T00:00:00"/>
    <d v="2024-01-02T00:00:00"/>
    <d v="2024-05-09T00:00:00"/>
    <m/>
    <d v="2024-05-09T00:00:00"/>
    <d v="2024-05-09T00:00:00"/>
    <x v="0"/>
    <m/>
    <x v="59"/>
    <s v="0030"/>
    <x v="59"/>
    <s v="VALVE,A043300,CM INLET (AB50.05MV460015)"/>
    <s v="Replace valve 05MV460015 (0020)"/>
    <s v="AB50"/>
    <m/>
    <m/>
    <m/>
    <s v="AB01"/>
    <m/>
    <x v="0"/>
    <n v="20"/>
    <x v="128"/>
    <s v="GASKET;SWCI,80MM,CL150,316L/GR/316"/>
    <n v="2"/>
    <n v="0"/>
    <n v="11"/>
    <x v="3"/>
    <n v="0"/>
    <x v="4"/>
    <s v="Stock at Remote (SP13)"/>
    <m/>
    <m/>
    <n v="0"/>
    <n v="0"/>
    <m/>
    <m/>
    <n v="0"/>
    <m/>
    <m/>
    <m/>
    <m/>
    <m/>
    <n v="0"/>
    <n v="0"/>
    <s v="EA"/>
    <m/>
    <x v="1"/>
    <m/>
    <m/>
    <s v="N"/>
    <s v="Execution (07)"/>
    <s v="Ready for Execution (Order) (0065)"/>
    <s v="0000135362"/>
    <n v="2"/>
    <s v="4"/>
    <s v="30"/>
    <s v="30"/>
    <m/>
    <m/>
    <n v="0"/>
    <m/>
    <m/>
    <m/>
    <m/>
    <s v="WorkPackLink"/>
    <m/>
    <m/>
    <n v="0"/>
    <n v="0"/>
    <d v="2024-03-31T00:00:00"/>
    <n v="0"/>
    <n v="0"/>
    <m/>
    <m/>
    <n v="0"/>
    <n v="0"/>
    <m/>
    <n v="9"/>
    <m/>
    <m/>
    <m/>
    <n v="0"/>
    <n v="0"/>
    <n v="0.33333333333333331"/>
    <d v="2024-04-11T00:00:00"/>
    <n v="0"/>
    <n v="0"/>
    <x v="1"/>
    <s v=""/>
    <x v="0"/>
    <d v="1899-12-30T00:00:00"/>
    <x v="1"/>
    <s v="00001353624542110060886000100036830"/>
    <e v="#N/A"/>
    <s v="000013536210060886000100036830"/>
    <s v=""/>
    <s v=""/>
    <n v="1"/>
  </r>
  <r>
    <x v="4"/>
    <s v="No Issue identified"/>
    <m/>
    <x v="0"/>
    <d v="2023-12-30T00:00:00"/>
    <d v="2024-01-01T00:00:00"/>
    <d v="2024-03-28T00:00:00"/>
    <d v="2024-03-15T00:00:00"/>
    <d v="2024-03-28T00:00:00"/>
    <d v="2024-03-28T00:00:00"/>
    <x v="1"/>
    <m/>
    <x v="60"/>
    <s v="0020"/>
    <x v="60"/>
    <s v="LIGHT,RISER,SOLAR POWERED (AB50.04LT612001)"/>
    <s v="Test, Charge &amp; Store Portable Nav light (0010)"/>
    <s v="AB50"/>
    <d v="2024-04-02T00:00:00"/>
    <m/>
    <m/>
    <s v="AB01"/>
    <d v="2024-03-22T00:00:00"/>
    <x v="1"/>
    <n v="10"/>
    <x v="129"/>
    <s v="LANTERN; Navigation, Tideland Signal,SOL"/>
    <n v="1"/>
    <n v="0"/>
    <n v="1"/>
    <x v="6"/>
    <n v="63"/>
    <x v="11"/>
    <s v="Directs (Inventory) (SP14)"/>
    <s v="AB01"/>
    <s v="5300004666"/>
    <n v="10"/>
    <n v="63"/>
    <s v="X"/>
    <s v="1000000345"/>
    <n v="3"/>
    <d v="2024-01-09T00:00:00"/>
    <d v="2024-03-19T00:00:00"/>
    <s v="TRINKOR PTY LTD (30001954)"/>
    <s v="4500000170"/>
    <s v="5000030881_2024_0001"/>
    <n v="10"/>
    <n v="1"/>
    <s v="EA"/>
    <d v="2024-03-19T00:00:00"/>
    <x v="1"/>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x v="0"/>
    <s v=""/>
    <x v="0"/>
    <d v="1899-12-30T00:00:00"/>
    <x v="1"/>
    <s v="00001354274537970000051000100036926"/>
    <e v="#N/A"/>
    <s v="000013542770000051000100036926"/>
    <d v="1899-12-30T00:00:00"/>
    <e v="#N/A"/>
    <n v="0"/>
  </r>
  <r>
    <x v="1"/>
    <m/>
    <m/>
    <x v="0"/>
    <d v="2023-12-30T00:00:00"/>
    <d v="2024-02-22T00:00:00"/>
    <d v="2024-04-29T00:00:00"/>
    <m/>
    <d v="2024-04-28T00:00:00"/>
    <d v="2024-05-02T00:00:00"/>
    <x v="2"/>
    <m/>
    <x v="8"/>
    <s v="0030"/>
    <x v="8"/>
    <s v="PUMP,A/C COOLING,DUTY (AB50.03P753002A)"/>
    <s v="replace spool (0030)"/>
    <s v="AB50"/>
    <m/>
    <m/>
    <m/>
    <s v="AB01"/>
    <m/>
    <x v="0"/>
    <n v="20"/>
    <x v="130"/>
    <s v="STUDBOLT;0.625&quot; X 100MM,A193 B8M CL2"/>
    <n v="8"/>
    <n v="0"/>
    <n v="26"/>
    <x v="3"/>
    <n v="0"/>
    <x v="4"/>
    <s v="Stock at Remote (SP13)"/>
    <m/>
    <m/>
    <n v="0"/>
    <n v="0"/>
    <m/>
    <m/>
    <n v="0"/>
    <m/>
    <m/>
    <m/>
    <m/>
    <m/>
    <n v="0"/>
    <n v="0"/>
    <s v="EA"/>
    <m/>
    <x v="1"/>
    <m/>
    <m/>
    <s v="N"/>
    <s v="Preparation (05)"/>
    <s v="In Preparation (Order) (0055)"/>
    <s v="0000135616"/>
    <n v="3"/>
    <s v="1"/>
    <s v="30"/>
    <s v="30"/>
    <m/>
    <m/>
    <n v="0"/>
    <m/>
    <m/>
    <m/>
    <m/>
    <s v="WorkPackLink"/>
    <m/>
    <m/>
    <n v="0"/>
    <n v="0"/>
    <d v="2024-11-30T00:00:00"/>
    <n v="0"/>
    <n v="0"/>
    <m/>
    <m/>
    <n v="0"/>
    <n v="0"/>
    <m/>
    <n v="0"/>
    <m/>
    <m/>
    <m/>
    <n v="0"/>
    <n v="0"/>
    <n v="0.14285714285714285"/>
    <d v="2024-04-01T00:00:00"/>
    <n v="0"/>
    <n v="0"/>
    <x v="1"/>
    <s v=""/>
    <x v="0"/>
    <d v="1899-12-30T00:00:00"/>
    <x v="1"/>
    <s v="00001356164541110058201000100037132"/>
    <e v="#N/A"/>
    <s v="000013561610058201000100037132"/>
    <s v=""/>
    <s v=""/>
    <n v="1"/>
  </r>
  <r>
    <x v="1"/>
    <m/>
    <m/>
    <x v="0"/>
    <d v="2023-12-30T00:00:00"/>
    <d v="2024-02-22T00:00:00"/>
    <d v="2024-04-29T00:00:00"/>
    <m/>
    <d v="2024-04-28T00:00:00"/>
    <d v="2024-05-02T00:00:00"/>
    <x v="2"/>
    <m/>
    <x v="8"/>
    <s v="0040"/>
    <x v="8"/>
    <s v="PUMP,A/C COOLING,DUTY (AB50.03P753002A)"/>
    <s v="replace spool (0030)"/>
    <s v="AB50"/>
    <m/>
    <m/>
    <m/>
    <s v="AB01"/>
    <m/>
    <x v="0"/>
    <n v="20"/>
    <x v="131"/>
    <s v="STUDBOLT;0.500&quot; X 65MM,A193 B8M CL2"/>
    <n v="4"/>
    <n v="0"/>
    <n v="17"/>
    <x v="3"/>
    <n v="0"/>
    <x v="4"/>
    <s v="Stock at Remote (SP13)"/>
    <m/>
    <m/>
    <n v="0"/>
    <n v="0"/>
    <m/>
    <m/>
    <n v="0"/>
    <m/>
    <m/>
    <m/>
    <m/>
    <m/>
    <n v="0"/>
    <n v="0"/>
    <s v="EA"/>
    <m/>
    <x v="1"/>
    <m/>
    <m/>
    <s v="N"/>
    <s v="Preparation (05)"/>
    <s v="In Preparation (Order) (0055)"/>
    <s v="0000135616"/>
    <n v="4"/>
    <s v="1"/>
    <s v="30"/>
    <s v="30"/>
    <m/>
    <m/>
    <n v="0"/>
    <m/>
    <m/>
    <m/>
    <m/>
    <s v="WorkPackLink"/>
    <m/>
    <m/>
    <n v="0"/>
    <n v="0"/>
    <d v="2024-11-30T00:00:00"/>
    <n v="0"/>
    <n v="0"/>
    <m/>
    <m/>
    <n v="0"/>
    <n v="0"/>
    <m/>
    <n v="0"/>
    <m/>
    <m/>
    <m/>
    <n v="0"/>
    <n v="0"/>
    <n v="0.14285714285714285"/>
    <d v="2024-04-01T00:00:00"/>
    <n v="0"/>
    <n v="0"/>
    <x v="1"/>
    <s v=""/>
    <x v="0"/>
    <d v="1899-12-30T00:00:00"/>
    <x v="1"/>
    <s v="00001356164541110058191000100037132"/>
    <e v="#N/A"/>
    <s v="000013561610058191000100037132"/>
    <s v=""/>
    <s v=""/>
    <n v="1"/>
  </r>
  <r>
    <x v="1"/>
    <s v="No Issue identified"/>
    <m/>
    <x v="0"/>
    <d v="2023-12-30T00:00:00"/>
    <d v="2024-02-22T00:00:00"/>
    <d v="2024-04-29T00:00:00"/>
    <d v="2024-04-04T00:00:00"/>
    <d v="2024-04-28T00:00:00"/>
    <d v="2024-05-02T00:00:00"/>
    <x v="2"/>
    <m/>
    <x v="8"/>
    <s v="0020"/>
    <x v="8"/>
    <s v="PUMP,A/C COOLING,DUTY (AB50.03P753002A)"/>
    <s v="replace spool (0030)"/>
    <s v="AB50"/>
    <d v="2024-04-29T00:00:00"/>
    <m/>
    <m/>
    <s v="AB01"/>
    <m/>
    <x v="0"/>
    <n v="20"/>
    <x v="132"/>
    <s v="GASKET;CNAF,20MM,CL150,1.5MM,FF,C4430"/>
    <n v="1"/>
    <n v="0"/>
    <n v="0"/>
    <x v="2"/>
    <n v="0"/>
    <x v="9"/>
    <s v="Stock at Base (SP12)"/>
    <s v="AB01"/>
    <s v="5300006988"/>
    <n v="20"/>
    <n v="21"/>
    <m/>
    <m/>
    <n v="0"/>
    <m/>
    <m/>
    <m/>
    <m/>
    <m/>
    <n v="0"/>
    <n v="0"/>
    <s v="EA"/>
    <m/>
    <x v="1"/>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x v="0"/>
    <s v=""/>
    <x v="0"/>
    <d v="1899-12-30T00:00:00"/>
    <x v="1"/>
    <s v="00001356164541110206291000100037132"/>
    <e v="#N/A"/>
    <s v="000013561610206291000100037132"/>
    <d v="1899-12-30T00:00:00"/>
    <e v="#N/A"/>
    <n v="0"/>
  </r>
  <r>
    <x v="1"/>
    <s v="No Issue identified"/>
    <m/>
    <x v="0"/>
    <d v="2023-12-30T00:00:00"/>
    <d v="2024-02-22T00:00:00"/>
    <d v="2024-04-29T00:00:00"/>
    <d v="2024-03-28T00:00:00"/>
    <d v="2024-04-28T00:00:00"/>
    <d v="2024-05-02T00:00:00"/>
    <x v="2"/>
    <m/>
    <x v="8"/>
    <s v="0070"/>
    <x v="8"/>
    <s v="PUMP,A/C COOLING,DUTY (AB50.03P753002A)"/>
    <s v="replace spool (0030)"/>
    <s v="AB50"/>
    <d v="2024-06-12T00:00:00"/>
    <m/>
    <m/>
    <s v="AB01"/>
    <d v="2024-05-05T00:00:00"/>
    <x v="0"/>
    <n v="20"/>
    <x v="133"/>
    <s v="Gasket;DN80,RF,C4430,1.5mm, PN16"/>
    <n v="2"/>
    <n v="0"/>
    <n v="0"/>
    <x v="25"/>
    <n v="60"/>
    <x v="8"/>
    <s v="Directs (Inventory) (SP14)"/>
    <s v="AB01"/>
    <s v="5300006988"/>
    <n v="40"/>
    <n v="60"/>
    <s v="X"/>
    <s v="1000003314"/>
    <n v="9"/>
    <d v="2024-02-22T00:00:00"/>
    <d v="2024-04-29T00:00:00"/>
    <s v="KLINGER LIMITED (30000403)"/>
    <s v="4500004020"/>
    <s v="5000043154_2024_0001"/>
    <n v="10"/>
    <n v="2"/>
    <s v="EA"/>
    <d v="2024-03-15T00:00:00"/>
    <x v="1"/>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x v="0"/>
    <s v=""/>
    <x v="0"/>
    <d v="1899-12-30T00:00:00"/>
    <x v="1"/>
    <s v="00001356164541170001064000100037132"/>
    <e v="#N/A"/>
    <s v="000013561670001064000100037132"/>
    <d v="1899-12-30T00:00:00"/>
    <e v="#N/A"/>
    <n v="0"/>
  </r>
  <r>
    <x v="1"/>
    <s v="Planned delivery after Reqmt Date"/>
    <m/>
    <x v="0"/>
    <d v="2023-12-30T00:00:00"/>
    <d v="2024-02-22T00:00:00"/>
    <d v="2024-04-29T00:00:00"/>
    <d v="2024-03-28T00:00:00"/>
    <d v="2024-04-28T00:00:00"/>
    <d v="2024-05-02T00:00:00"/>
    <x v="2"/>
    <m/>
    <x v="8"/>
    <s v="0060"/>
    <x v="8"/>
    <s v="PUMP,A/C COOLING,DUTY (AB50.03P753002A)"/>
    <s v="replace spool (0030)"/>
    <s v="AB50"/>
    <d v="2024-06-12T00:00:00"/>
    <m/>
    <m/>
    <s v="AB01"/>
    <d v="2024-05-05T00:00:00"/>
    <x v="0"/>
    <n v="20"/>
    <x v="134"/>
    <s v="D-WEL23-215-01/EH4530DX0007.0001 Spool 1"/>
    <n v="1"/>
    <n v="0"/>
    <n v="0"/>
    <x v="26"/>
    <n v="60"/>
    <x v="5"/>
    <s v="Directs (Inventory) (SP14)"/>
    <s v="AB01"/>
    <s v="5300006988"/>
    <n v="30"/>
    <n v="60"/>
    <s v="X"/>
    <s v="1000003314"/>
    <n v="8"/>
    <d v="2024-02-22T00:00:00"/>
    <d v="2024-04-29T00:00:00"/>
    <s v="LEGENEERING AUSTRALIA PTY LTD (30000143)"/>
    <s v="4500004845"/>
    <m/>
    <n v="10"/>
    <n v="1"/>
    <s v="EA"/>
    <d v="2024-05-08T00:00:00"/>
    <x v="1"/>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x v="0"/>
    <s v=""/>
    <x v="0"/>
    <d v="1899-12-30T00:00:00"/>
    <x v="1"/>
    <s v="00001356164541170001063000100037132"/>
    <e v="#N/A"/>
    <s v="000013561670001063000100037132"/>
    <d v="1899-12-30T00:00:00"/>
    <e v="#N/A"/>
    <n v="0"/>
  </r>
  <r>
    <x v="1"/>
    <s v="No Issue identified"/>
    <m/>
    <x v="0"/>
    <d v="2023-12-30T00:00:00"/>
    <d v="2024-02-22T00:00:00"/>
    <d v="2024-04-29T00:00:00"/>
    <d v="2024-04-04T00:00:00"/>
    <d v="2024-04-28T00:00:00"/>
    <d v="2024-05-02T00:00:00"/>
    <x v="2"/>
    <m/>
    <x v="8"/>
    <s v="0010"/>
    <x v="8"/>
    <s v="PUMP,A/C COOLING,DUTY (AB50.03P753002A)"/>
    <s v="replace spool (0030)"/>
    <s v="AB50"/>
    <d v="2024-04-29T00:00:00"/>
    <m/>
    <m/>
    <s v="AB01"/>
    <m/>
    <x v="0"/>
    <n v="20"/>
    <x v="135"/>
    <s v="GASKET,CNAF,150MM,CL150,1.5MM,FF,C4430"/>
    <n v="1"/>
    <n v="0"/>
    <n v="1"/>
    <x v="1"/>
    <n v="0"/>
    <x v="9"/>
    <s v="Stock at Base (SP12)"/>
    <s v="AB01"/>
    <s v="5300006988"/>
    <n v="10"/>
    <n v="21"/>
    <m/>
    <m/>
    <n v="0"/>
    <m/>
    <m/>
    <m/>
    <m/>
    <m/>
    <n v="0"/>
    <n v="0"/>
    <s v="EA"/>
    <m/>
    <x v="1"/>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x v="0"/>
    <s v=""/>
    <x v="0"/>
    <d v="1899-12-30T00:00:00"/>
    <x v="1"/>
    <s v="00001356164541110206298000100037132"/>
    <e v="#N/A"/>
    <s v="000013561610206298000100037132"/>
    <d v="1899-12-30T00:00:00"/>
    <e v="#N/A"/>
    <n v="0"/>
  </r>
  <r>
    <x v="2"/>
    <s v="No Issue identified"/>
    <m/>
    <x v="0"/>
    <d v="2023-12-30T00:00:00"/>
    <d v="2024-01-02T00:00:00"/>
    <d v="2024-04-15T00:00:00"/>
    <d v="2024-03-13T00:00:00"/>
    <d v="2024-04-15T00:00:00"/>
    <d v="2024-04-15T00:00:00"/>
    <x v="1"/>
    <m/>
    <x v="61"/>
    <s v="0010"/>
    <x v="61"/>
    <s v="TX,A600001A,PRESS IPF SD (AB50.03PZT601421)"/>
    <s v="Replace Tx &amp; Manifold.  Funct. test Trip (0010)"/>
    <s v="AB50"/>
    <d v="2024-04-15T00:00:00"/>
    <m/>
    <m/>
    <s v="AB01"/>
    <m/>
    <x v="0"/>
    <n v="20"/>
    <x v="136"/>
    <s v="TX,PRESS;EMERSON 3051TG,0/2000KPA"/>
    <n v="1"/>
    <n v="0"/>
    <n v="0"/>
    <x v="6"/>
    <n v="0"/>
    <x v="8"/>
    <s v="Stock at Base (SP12)"/>
    <s v="AB01"/>
    <s v="5300001504"/>
    <n v="10"/>
    <n v="21"/>
    <m/>
    <m/>
    <n v="0"/>
    <m/>
    <m/>
    <m/>
    <m/>
    <m/>
    <n v="0"/>
    <n v="0"/>
    <s v="EA"/>
    <m/>
    <x v="1"/>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x v="0"/>
    <s v=""/>
    <x v="0"/>
    <d v="1899-12-30T00:00:00"/>
    <x v="1"/>
    <s v="00001356184539710453728000100037134"/>
    <e v="#N/A"/>
    <s v="000013561810453728000100037134"/>
    <d v="1899-12-30T00:00:00"/>
    <e v="#N/A"/>
    <n v="0"/>
  </r>
  <r>
    <x v="0"/>
    <s v="WO item has not been released yet"/>
    <m/>
    <x v="1"/>
    <d v="2023-12-30T00:00:00"/>
    <m/>
    <d v="2024-05-13T00:00:00"/>
    <m/>
    <d v="2024-05-13T00:00:00"/>
    <d v="2024-05-14T00:00:00"/>
    <x v="3"/>
    <m/>
    <x v="62"/>
    <s v="0010"/>
    <x v="62"/>
    <s v="LOOP,CORROSION,FLARE SYSTEM (AB50.03E14-GE01)"/>
    <s v="Blast &amp; Paint Exhaust (Intertherm 751) (0010)"/>
    <s v="AB50"/>
    <m/>
    <m/>
    <m/>
    <s v="AB01"/>
    <m/>
    <x v="2"/>
    <n v="30"/>
    <x v="137"/>
    <s v="REPLACED BY 10607812"/>
    <n v="1"/>
    <n v="0"/>
    <n v="0"/>
    <x v="10"/>
    <n v="0"/>
    <x v="4"/>
    <s v="Directs (Inventory) (SP14)"/>
    <m/>
    <m/>
    <n v="0"/>
    <n v="0"/>
    <m/>
    <m/>
    <n v="0"/>
    <m/>
    <m/>
    <m/>
    <m/>
    <m/>
    <n v="0"/>
    <n v="0"/>
    <s v="KIT"/>
    <m/>
    <x v="1"/>
    <m/>
    <m/>
    <s v="N"/>
    <s v="Planning (03)"/>
    <s v="In Planning (Order) (0035)"/>
    <s v="0000135620"/>
    <n v="1"/>
    <s v="2"/>
    <s v="30"/>
    <s v="99"/>
    <m/>
    <m/>
    <n v="0"/>
    <m/>
    <m/>
    <m/>
    <m/>
    <s v="WorkPackLink"/>
    <s v="Legeneering Paint"/>
    <m/>
    <n v="0"/>
    <n v="0"/>
    <d v="2023-12-31T00:00:00"/>
    <n v="0"/>
    <n v="0"/>
    <m/>
    <m/>
    <n v="0"/>
    <n v="0"/>
    <m/>
    <n v="0"/>
    <m/>
    <m/>
    <m/>
    <n v="0"/>
    <n v="0"/>
    <n v="0.5"/>
    <d v="2024-04-15T00:00:00"/>
    <n v="0"/>
    <n v="0"/>
    <x v="1"/>
    <s v=""/>
    <x v="0"/>
    <d v="1899-12-30T00:00:00"/>
    <x v="1"/>
    <s v="00001356204542510501084000100037136"/>
    <e v="#N/A"/>
    <s v="000013562010501084000100037136"/>
    <s v=""/>
    <s v=""/>
    <n v="0"/>
  </r>
  <r>
    <x v="0"/>
    <s v="WO item has not been released yet"/>
    <m/>
    <x v="1"/>
    <d v="2023-12-30T00:00:00"/>
    <m/>
    <d v="2024-05-13T00:00:00"/>
    <m/>
    <d v="2024-05-13T00:00:00"/>
    <d v="2024-05-14T00:00:00"/>
    <x v="3"/>
    <m/>
    <x v="62"/>
    <s v="0020"/>
    <x v="62"/>
    <s v="LOOP,CORROSION,FLARE SYSTEM (AB50.03E14-GE01)"/>
    <s v="Blast &amp; Paint Exhaust (Intertherm 751) (0010)"/>
    <s v="AB50"/>
    <m/>
    <m/>
    <m/>
    <s v="AB01"/>
    <m/>
    <x v="2"/>
    <n v="30"/>
    <x v="138"/>
    <s v="REPLACED BY 10607813"/>
    <n v="1"/>
    <n v="0"/>
    <n v="0"/>
    <x v="10"/>
    <n v="0"/>
    <x v="4"/>
    <s v="Directs (Inventory) (SP14)"/>
    <m/>
    <m/>
    <n v="0"/>
    <n v="0"/>
    <m/>
    <m/>
    <n v="0"/>
    <m/>
    <m/>
    <m/>
    <m/>
    <m/>
    <n v="0"/>
    <n v="0"/>
    <s v="KIT"/>
    <m/>
    <x v="1"/>
    <m/>
    <m/>
    <s v="N"/>
    <s v="Planning (03)"/>
    <s v="In Planning (Order) (0035)"/>
    <s v="0000135620"/>
    <n v="2"/>
    <s v="2"/>
    <s v="30"/>
    <s v="99"/>
    <m/>
    <m/>
    <n v="0"/>
    <m/>
    <m/>
    <m/>
    <m/>
    <s v="WorkPackLink"/>
    <s v="Legeneering Paint"/>
    <m/>
    <n v="0"/>
    <n v="0"/>
    <d v="2023-12-31T00:00:00"/>
    <n v="0"/>
    <n v="0"/>
    <m/>
    <m/>
    <n v="0"/>
    <n v="0"/>
    <m/>
    <n v="0"/>
    <m/>
    <m/>
    <m/>
    <n v="0"/>
    <n v="0"/>
    <n v="0.5"/>
    <d v="2024-04-15T00:00:00"/>
    <n v="0"/>
    <n v="0"/>
    <x v="1"/>
    <s v=""/>
    <x v="0"/>
    <d v="1899-12-30T00:00:00"/>
    <x v="1"/>
    <s v="00001356204542510501085000100037136"/>
    <e v="#N/A"/>
    <s v="000013562010501085000100037136"/>
    <s v=""/>
    <s v=""/>
    <n v="0"/>
  </r>
  <r>
    <x v="1"/>
    <s v="No Issue identified"/>
    <m/>
    <x v="0"/>
    <d v="2023-12-30T00:00:00"/>
    <d v="2024-01-02T00:00:00"/>
    <d v="2024-04-20T00:00:00"/>
    <d v="2024-04-03T00:00:00"/>
    <d v="2024-04-20T00:00:00"/>
    <d v="2024-04-21T00:00:00"/>
    <x v="2"/>
    <m/>
    <x v="63"/>
    <s v="0052"/>
    <x v="63"/>
    <s v="LIGHT,EMERG MOD 7 UPPER DECK (AB50.05LT400302W3213)"/>
    <s v="Replace light bracket (0010)"/>
    <s v="AB50"/>
    <d v="2024-04-20T00:00:00"/>
    <m/>
    <m/>
    <s v="AB01"/>
    <m/>
    <x v="2"/>
    <n v="30"/>
    <x v="139"/>
    <s v="BOLT ASY,HEX;M16X60MM,GDE 8.8,HDG,N+2W"/>
    <n v="4"/>
    <n v="8"/>
    <n v="0"/>
    <x v="1"/>
    <n v="0"/>
    <x v="2"/>
    <s v="Stock at Base (SP12)"/>
    <s v="AB01"/>
    <s v="5300001513"/>
    <n v="40"/>
    <n v="21"/>
    <m/>
    <m/>
    <n v="0"/>
    <m/>
    <m/>
    <m/>
    <m/>
    <m/>
    <n v="0"/>
    <n v="0"/>
    <s v="EA"/>
    <m/>
    <x v="1"/>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x v="0"/>
    <s v=""/>
    <x v="0"/>
    <d v="1899-12-30T00:00:00"/>
    <x v="0"/>
    <s v="00001357634540210586381000100037219"/>
    <e v="#N/A"/>
    <s v="000013576310586381000100037219"/>
    <d v="1899-12-30T00:00:00"/>
    <e v="#N/A"/>
    <n v="0"/>
  </r>
  <r>
    <x v="1"/>
    <s v="No Issue identified"/>
    <m/>
    <x v="0"/>
    <d v="2023-12-30T00:00:00"/>
    <d v="2024-01-02T00:00:00"/>
    <d v="2024-04-20T00:00:00"/>
    <d v="2024-04-03T00:00:00"/>
    <d v="2024-04-20T00:00:00"/>
    <d v="2024-04-21T00:00:00"/>
    <x v="2"/>
    <m/>
    <x v="63"/>
    <s v="0010"/>
    <x v="63"/>
    <s v="LIGHT,EMERG MOD 7 UPPER DECK (AB50.05LT400302W3213)"/>
    <s v="Replace light bracket (0010)"/>
    <s v="AB50"/>
    <d v="2024-04-20T00:00:00"/>
    <m/>
    <m/>
    <s v="AB01"/>
    <m/>
    <x v="2"/>
    <n v="30"/>
    <x v="140"/>
    <s v="Frame"/>
    <n v="1"/>
    <n v="0"/>
    <n v="0"/>
    <x v="1"/>
    <n v="0"/>
    <x v="2"/>
    <s v="Stock at Base (SP12)"/>
    <s v="AB01"/>
    <s v="5300001513"/>
    <n v="10"/>
    <n v="21"/>
    <m/>
    <m/>
    <n v="0"/>
    <m/>
    <m/>
    <m/>
    <m/>
    <m/>
    <n v="0"/>
    <n v="0"/>
    <s v="EA"/>
    <m/>
    <x v="1"/>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x v="0"/>
    <s v=""/>
    <x v="0"/>
    <d v="1899-12-30T00:00:00"/>
    <x v="1"/>
    <s v="00001357634540210616701000100037219"/>
    <e v="#N/A"/>
    <s v="000013576310616701000100037219"/>
    <d v="1899-12-30T00:00:00"/>
    <e v="#N/A"/>
    <n v="0"/>
  </r>
  <r>
    <x v="1"/>
    <s v="No Issue identified"/>
    <m/>
    <x v="0"/>
    <d v="2023-12-30T00:00:00"/>
    <d v="2024-01-02T00:00:00"/>
    <d v="2024-04-20T00:00:00"/>
    <d v="2024-04-03T00:00:00"/>
    <d v="2024-04-20T00:00:00"/>
    <d v="2024-04-21T00:00:00"/>
    <x v="2"/>
    <m/>
    <x v="63"/>
    <s v="0020"/>
    <x v="63"/>
    <s v="LIGHT,EMERG MOD 7 UPPER DECK (AB50.05LT400302W3213)"/>
    <s v="Replace light bracket (0010)"/>
    <s v="AB50"/>
    <d v="2024-04-20T00:00:00"/>
    <m/>
    <m/>
    <s v="AB01"/>
    <m/>
    <x v="2"/>
    <n v="30"/>
    <x v="141"/>
    <s v="Cable Tray Support Bracket"/>
    <n v="1"/>
    <n v="0"/>
    <n v="0"/>
    <x v="1"/>
    <n v="0"/>
    <x v="2"/>
    <s v="Stock at Base (SP12)"/>
    <s v="AB01"/>
    <s v="5300001513"/>
    <n v="20"/>
    <n v="21"/>
    <m/>
    <m/>
    <n v="0"/>
    <m/>
    <m/>
    <m/>
    <m/>
    <m/>
    <n v="0"/>
    <n v="0"/>
    <s v="EA"/>
    <m/>
    <x v="1"/>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x v="0"/>
    <s v=""/>
    <x v="0"/>
    <d v="1899-12-30T00:00:00"/>
    <x v="1"/>
    <s v="00001357634540210616702000100037219"/>
    <e v="#N/A"/>
    <s v="000013576310616702000100037219"/>
    <d v="1899-12-30T00:00:00"/>
    <e v="#N/A"/>
    <n v="0"/>
  </r>
  <r>
    <x v="1"/>
    <s v="No Issue identified"/>
    <m/>
    <x v="0"/>
    <d v="2023-12-30T00:00:00"/>
    <d v="2024-01-02T00:00:00"/>
    <d v="2024-04-20T00:00:00"/>
    <d v="2024-04-03T00:00:00"/>
    <d v="2024-04-20T00:00:00"/>
    <d v="2024-04-21T00:00:00"/>
    <x v="2"/>
    <m/>
    <x v="63"/>
    <s v="0030"/>
    <x v="63"/>
    <s v="LIGHT,EMERG MOD 7 UPPER DECK (AB50.05LT400302W3213)"/>
    <s v="Replace light bracket (0010)"/>
    <s v="AB50"/>
    <d v="2024-04-20T00:00:00"/>
    <m/>
    <m/>
    <s v="AB01"/>
    <m/>
    <x v="2"/>
    <n v="30"/>
    <x v="142"/>
    <s v="MYLAR Insulating Sleeve"/>
    <n v="2"/>
    <n v="0"/>
    <n v="0"/>
    <x v="1"/>
    <n v="0"/>
    <x v="2"/>
    <s v="Stock at Base (SP12)"/>
    <s v="AB01"/>
    <s v="5300001513"/>
    <n v="30"/>
    <n v="21"/>
    <m/>
    <m/>
    <n v="0"/>
    <m/>
    <m/>
    <m/>
    <m/>
    <m/>
    <n v="0"/>
    <n v="0"/>
    <s v="EA"/>
    <m/>
    <x v="1"/>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x v="0"/>
    <s v=""/>
    <x v="0"/>
    <d v="1899-12-30T00:00:00"/>
    <x v="1"/>
    <s v="00001357634540210616668000100037219"/>
    <e v="#N/A"/>
    <s v="000013576310616668000100037219"/>
    <d v="1899-12-30T00:00:00"/>
    <e v="#N/A"/>
    <n v="0"/>
  </r>
  <r>
    <x v="1"/>
    <s v="No Issue identified"/>
    <m/>
    <x v="0"/>
    <d v="2023-12-30T00:00:00"/>
    <d v="2024-01-02T00:00:00"/>
    <d v="2024-04-20T00:00:00"/>
    <d v="2024-04-03T00:00:00"/>
    <d v="2024-04-20T00:00:00"/>
    <d v="2024-04-21T00:00:00"/>
    <x v="2"/>
    <m/>
    <x v="63"/>
    <s v="0062"/>
    <x v="63"/>
    <s v="LIGHT,EMERG MOD 7 UPPER DECK (AB50.05LT400302W3213)"/>
    <s v="Replace light bracket (0010)"/>
    <s v="AB50"/>
    <d v="2024-04-20T00:00:00"/>
    <m/>
    <m/>
    <s v="AB01"/>
    <m/>
    <x v="2"/>
    <n v="30"/>
    <x v="143"/>
    <s v="BOLT ASY,HEX;M12X50MM,GDE A4-70,N+2W"/>
    <n v="2"/>
    <n v="0"/>
    <n v="0"/>
    <x v="1"/>
    <n v="0"/>
    <x v="2"/>
    <s v="Stock at Base (SP12)"/>
    <s v="AB01"/>
    <s v="5300001513"/>
    <n v="60"/>
    <n v="21"/>
    <m/>
    <m/>
    <n v="0"/>
    <m/>
    <m/>
    <m/>
    <m/>
    <m/>
    <n v="0"/>
    <n v="0"/>
    <s v="EA"/>
    <m/>
    <x v="1"/>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x v="0"/>
    <s v=""/>
    <x v="0"/>
    <d v="1899-12-30T00:00:00"/>
    <x v="1"/>
    <s v="00001357634540210586963000100037219"/>
    <e v="#N/A"/>
    <s v="000013576310586963000100037219"/>
    <d v="1899-12-30T00:00:00"/>
    <e v="#N/A"/>
    <n v="0"/>
  </r>
  <r>
    <x v="1"/>
    <s v="No Issue identified"/>
    <m/>
    <x v="0"/>
    <d v="2023-12-30T00:00:00"/>
    <d v="2024-01-02T00:00:00"/>
    <d v="2024-04-20T00:00:00"/>
    <d v="2024-04-03T00:00:00"/>
    <d v="2024-04-20T00:00:00"/>
    <d v="2024-04-21T00:00:00"/>
    <x v="2"/>
    <m/>
    <x v="63"/>
    <s v="0042"/>
    <x v="63"/>
    <s v="LIGHT,EMERG MOD 7 UPPER DECK (AB50.05LT400302W3213)"/>
    <s v="Replace light bracket (0010)"/>
    <s v="AB50"/>
    <d v="2024-04-20T00:00:00"/>
    <m/>
    <m/>
    <s v="AB01"/>
    <m/>
    <x v="2"/>
    <n v="30"/>
    <x v="144"/>
    <s v="BOLT ASY,HEX;M16X50MM,GDE 8.8,HDG,N+2W"/>
    <n v="4"/>
    <n v="4"/>
    <n v="0"/>
    <x v="1"/>
    <n v="0"/>
    <x v="8"/>
    <s v="Stock at Base (SP12)"/>
    <s v="AB01"/>
    <s v="5300001513"/>
    <n v="50"/>
    <n v="21"/>
    <m/>
    <m/>
    <n v="0"/>
    <m/>
    <m/>
    <m/>
    <m/>
    <m/>
    <n v="0"/>
    <n v="0"/>
    <s v="EA"/>
    <m/>
    <x v="1"/>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x v="0"/>
    <s v=""/>
    <x v="0"/>
    <d v="1899-12-30T00:00:00"/>
    <x v="0"/>
    <s v="00001357634540210586379000100037219"/>
    <e v="#N/A"/>
    <s v="000013576310586379000100037219"/>
    <d v="1899-12-30T00:00:00"/>
    <e v="#N/A"/>
    <n v="0"/>
  </r>
  <r>
    <x v="1"/>
    <s v="Planned delivery after Reqmt Date"/>
    <m/>
    <x v="0"/>
    <d v="2023-12-30T00:00:00"/>
    <d v="2024-01-01T00:00:00"/>
    <d v="2024-01-07T00:00:00"/>
    <d v="2024-02-12T00:00:00"/>
    <d v="2024-04-18T00:00:00"/>
    <d v="2024-04-19T00:00:00"/>
    <x v="0"/>
    <m/>
    <x v="64"/>
    <s v="0040"/>
    <x v="64"/>
    <s v="DAMP,SUPPLY AIR,BOSUN STORE (AB50.04HDR680855A)"/>
    <s v="Install replacement filter housing (0010)"/>
    <s v="AB50"/>
    <d v="2024-06-02T00:00:00"/>
    <m/>
    <m/>
    <s v="AB01"/>
    <d v="2024-03-14T00:00:00"/>
    <x v="1"/>
    <n v="5"/>
    <x v="145"/>
    <s v="FILTER; Single Stage, 1000mm x 1000mm x"/>
    <n v="1"/>
    <n v="0"/>
    <n v="0"/>
    <x v="2"/>
    <n v="21"/>
    <x v="5"/>
    <s v="Directs (Inventory) (SP14)"/>
    <s v="AB01"/>
    <s v="5300006434"/>
    <n v="10"/>
    <n v="21"/>
    <s v="X"/>
    <s v="1000002382"/>
    <n v="5"/>
    <d v="2024-02-12T00:00:00"/>
    <d v="2024-03-11T00:00:00"/>
    <s v="TRINKOR PTY LTD (30001954)"/>
    <s v="4500002724"/>
    <m/>
    <n v="10"/>
    <n v="1"/>
    <s v="EA"/>
    <d v="2024-03-11T00:00:00"/>
    <x v="1"/>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x v="2"/>
    <s v=""/>
    <x v="0"/>
    <d v="1899-12-30T00:00:00"/>
    <x v="1"/>
    <s v="00001360374529870002482000100037513"/>
    <e v="#N/A"/>
    <s v="000013603770002482000100037513"/>
    <d v="1899-12-30T00:00:00"/>
    <e v="#N/A"/>
    <n v="0"/>
  </r>
  <r>
    <x v="1"/>
    <m/>
    <m/>
    <x v="0"/>
    <d v="2023-12-30T00:00:00"/>
    <d v="2024-01-02T00:00:00"/>
    <d v="2024-04-24T00:00:00"/>
    <m/>
    <d v="2024-04-24T00:00:00"/>
    <d v="2024-04-26T00:00:00"/>
    <x v="2"/>
    <m/>
    <x v="65"/>
    <s v="0040"/>
    <x v="65"/>
    <s v="LOOP,CORROSION, DEHYDRATION (AB50.05B02-CG01)"/>
    <s v="replace spool (0020)"/>
    <s v="AB50"/>
    <m/>
    <m/>
    <m/>
    <s v="AB01"/>
    <m/>
    <x v="0"/>
    <n v="20"/>
    <x v="127"/>
    <s v="STUDBOLT;0.625&quot;X90MM,B7,CAD+XYLAN"/>
    <n v="12"/>
    <n v="0"/>
    <n v="96"/>
    <x v="3"/>
    <n v="0"/>
    <x v="4"/>
    <s v="Stock at Remote (SP13)"/>
    <m/>
    <m/>
    <n v="0"/>
    <n v="0"/>
    <m/>
    <m/>
    <n v="0"/>
    <m/>
    <m/>
    <m/>
    <m/>
    <m/>
    <n v="0"/>
    <n v="0"/>
    <s v="EA"/>
    <m/>
    <x v="1"/>
    <m/>
    <m/>
    <s v="N"/>
    <s v="Preparation (05)"/>
    <s v="In Preparation (Order) (0055)"/>
    <s v="0000136067"/>
    <n v="3"/>
    <s v="4"/>
    <s v="30"/>
    <s v="30"/>
    <m/>
    <m/>
    <n v="0"/>
    <m/>
    <m/>
    <m/>
    <m/>
    <s v="WorkPackLink"/>
    <m/>
    <m/>
    <n v="0"/>
    <n v="0"/>
    <d v="2024-04-30T00:00:00"/>
    <n v="0"/>
    <n v="0"/>
    <m/>
    <m/>
    <n v="0"/>
    <n v="0"/>
    <m/>
    <n v="0"/>
    <m/>
    <m/>
    <m/>
    <n v="0"/>
    <n v="0"/>
    <n v="0.125"/>
    <d v="2024-03-27T00:00:00"/>
    <n v="0"/>
    <n v="0"/>
    <x v="1"/>
    <s v=""/>
    <x v="0"/>
    <d v="1899-12-30T00:00:00"/>
    <x v="1"/>
    <s v="00001360674540610058877000100037555"/>
    <e v="#N/A"/>
    <s v="000013606710058877000100037555"/>
    <s v=""/>
    <s v=""/>
    <n v="1"/>
  </r>
  <r>
    <x v="1"/>
    <s v="No Issue identified"/>
    <m/>
    <x v="0"/>
    <d v="2023-12-30T00:00:00"/>
    <d v="2024-01-02T00:00:00"/>
    <d v="2024-04-24T00:00:00"/>
    <d v="2024-04-03T00:00:00"/>
    <d v="2024-04-24T00:00:00"/>
    <d v="2024-04-26T00:00:00"/>
    <x v="2"/>
    <m/>
    <x v="65"/>
    <s v="0082"/>
    <x v="65"/>
    <s v="LOOP,CORROSION, DEHYDRATION (AB50.05B02-CG01)"/>
    <s v="replace spool (0020)"/>
    <s v="AB50"/>
    <d v="2024-04-24T00:00:00"/>
    <m/>
    <m/>
    <s v="AB01"/>
    <m/>
    <x v="0"/>
    <n v="20"/>
    <x v="146"/>
    <s v="130x75x6mm Insulation Pad, PTFE"/>
    <n v="1"/>
    <n v="0"/>
    <n v="0"/>
    <x v="1"/>
    <n v="0"/>
    <x v="2"/>
    <s v="Stock at Base (SP12)"/>
    <s v="AB01"/>
    <s v="5300001594"/>
    <n v="20"/>
    <n v="21"/>
    <m/>
    <m/>
    <n v="0"/>
    <m/>
    <m/>
    <m/>
    <m/>
    <m/>
    <n v="0"/>
    <n v="0"/>
    <s v="EA"/>
    <m/>
    <x v="1"/>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x v="0"/>
    <s v=""/>
    <x v="0"/>
    <d v="1899-12-30T00:00:00"/>
    <x v="1"/>
    <s v="00001360674540610616560000100037555"/>
    <e v="#N/A"/>
    <s v="000013606710616560000100037555"/>
    <d v="1899-12-30T00:00:00"/>
    <e v="#N/A"/>
    <n v="0"/>
  </r>
  <r>
    <x v="1"/>
    <s v="No Issue identified"/>
    <m/>
    <x v="0"/>
    <d v="2023-12-30T00:00:00"/>
    <d v="2024-01-02T00:00:00"/>
    <d v="2024-04-24T00:00:00"/>
    <d v="2024-04-03T00:00:00"/>
    <d v="2024-04-24T00:00:00"/>
    <d v="2024-04-26T00:00:00"/>
    <x v="2"/>
    <m/>
    <x v="65"/>
    <s v="0062"/>
    <x v="65"/>
    <s v="LOOP,CORROSION, DEHYDRATION (AB50.05B02-CG01)"/>
    <s v="replace spool (0020)"/>
    <s v="AB50"/>
    <d v="2024-04-24T00:00:00"/>
    <m/>
    <m/>
    <s v="AB01"/>
    <m/>
    <x v="0"/>
    <n v="20"/>
    <x v="147"/>
    <s v="EH2100XX1000.0048 Spool 1"/>
    <n v="1"/>
    <n v="0"/>
    <n v="0"/>
    <x v="1"/>
    <n v="0"/>
    <x v="2"/>
    <s v="Stock at Base (SP12)"/>
    <s v="AB01"/>
    <s v="5300001594"/>
    <n v="10"/>
    <n v="21"/>
    <m/>
    <m/>
    <n v="0"/>
    <m/>
    <m/>
    <m/>
    <m/>
    <m/>
    <n v="0"/>
    <n v="0"/>
    <s v="EA"/>
    <m/>
    <x v="1"/>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x v="0"/>
    <s v=""/>
    <x v="0"/>
    <d v="1899-12-30T00:00:00"/>
    <x v="1"/>
    <s v="00001360674540610616559000100037555"/>
    <e v="#N/A"/>
    <s v="000013606710616559000100037555"/>
    <d v="1899-12-30T00:00:00"/>
    <e v="#N/A"/>
    <n v="0"/>
  </r>
  <r>
    <x v="3"/>
    <s v="WO item has not been released yet"/>
    <m/>
    <x v="0"/>
    <d v="2023-12-30T00:00:00"/>
    <d v="2024-01-01T00:00:00"/>
    <d v="2024-04-24T00:00:00"/>
    <m/>
    <d v="2024-04-24T00:00:00"/>
    <d v="2024-04-24T00:00:00"/>
    <x v="1"/>
    <m/>
    <x v="66"/>
    <s v="0020"/>
    <x v="66"/>
    <s v="LIGHT,FLUOR,JN414-5102 (AB50.05LT400102R7605)"/>
    <s v="Replace light fitting (0010)"/>
    <s v="AB50"/>
    <d v="2024-04-24T00:00:00"/>
    <m/>
    <m/>
    <s v="AB01"/>
    <m/>
    <x v="0"/>
    <n v="20"/>
    <x v="148"/>
    <s v="FIXTURE,LGT;LED,4FT,60W,EXE,CHALMIT"/>
    <n v="1"/>
    <n v="7"/>
    <n v="0"/>
    <x v="0"/>
    <n v="0"/>
    <x v="4"/>
    <s v="Stock at Base (SP12)"/>
    <m/>
    <m/>
    <n v="0"/>
    <n v="0"/>
    <m/>
    <m/>
    <n v="0"/>
    <m/>
    <m/>
    <m/>
    <m/>
    <m/>
    <n v="0"/>
    <n v="0"/>
    <s v="EA"/>
    <m/>
    <x v="1"/>
    <m/>
    <m/>
    <s v="N"/>
    <s v="Preparation (05)"/>
    <s v="In Preparation (Order) (0055)"/>
    <s v="0000136071"/>
    <n v="6"/>
    <s v="2"/>
    <s v="30"/>
    <s v="30"/>
    <m/>
    <m/>
    <n v="0"/>
    <m/>
    <m/>
    <m/>
    <m/>
    <s v="WorkPackLink"/>
    <m/>
    <m/>
    <n v="0"/>
    <n v="0"/>
    <d v="2023-09-19T00:00:00"/>
    <n v="0"/>
    <n v="0"/>
    <m/>
    <m/>
    <n v="0"/>
    <n v="0"/>
    <m/>
    <n v="0"/>
    <m/>
    <m/>
    <m/>
    <n v="0"/>
    <n v="0"/>
    <n v="0.5"/>
    <d v="2024-03-27T00:00:00"/>
    <n v="0"/>
    <n v="0"/>
    <x v="1"/>
    <s v=""/>
    <x v="0"/>
    <d v="1899-12-30T00:00:00"/>
    <x v="0"/>
    <s v="00001360714540610580017000100037559"/>
    <e v="#N/A"/>
    <s v="000013607110580017000100037559"/>
    <d v="1899-12-30T00:00:00"/>
    <e v="#N/A"/>
    <n v="0"/>
  </r>
  <r>
    <x v="2"/>
    <s v="No Issue identified"/>
    <m/>
    <x v="0"/>
    <d v="2023-12-30T00:00:00"/>
    <d v="2024-01-01T00:00:00"/>
    <d v="2024-04-05T00:00:00"/>
    <d v="2024-02-29T00:00:00"/>
    <d v="2024-04-05T00:00:00"/>
    <d v="2024-04-12T00:00:00"/>
    <x v="0"/>
    <m/>
    <x v="67"/>
    <s v="0520"/>
    <x v="67"/>
    <s v="TURB,GT400002 TURBINE (AB50.05GT400002)"/>
    <s v="INSTALL SOLAR ENGINE (0040)"/>
    <s v="AB50"/>
    <d v="2024-07-10T00:00:00"/>
    <m/>
    <m/>
    <s v="AB01"/>
    <d v="2024-05-05T00:00:00"/>
    <x v="0"/>
    <n v="20"/>
    <x v="149"/>
    <s v="BOLT,HEX HD,1.5IN LG,SOLATURB 1010791"/>
    <n v="4"/>
    <n v="0"/>
    <n v="4"/>
    <x v="27"/>
    <n v="56"/>
    <x v="11"/>
    <s v="Directs (Inventory) (SP14)"/>
    <s v="AB01"/>
    <s v="5300004702"/>
    <n v="130"/>
    <n v="21"/>
    <s v="X"/>
    <s v="1000004024"/>
    <n v="53"/>
    <d v="2024-02-29T00:00:00"/>
    <d v="2024-05-03T00:00:00"/>
    <s v="SOLAR TURBINES INTERNATIONAL COMPANY (30000400)"/>
    <s v="4500004813"/>
    <s v="5000041551_2024_0001"/>
    <n v="10"/>
    <n v="4"/>
    <s v="EA"/>
    <d v="2024-03-15T00:00:00"/>
    <x v="1"/>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x v="0"/>
    <s v=""/>
    <x v="0"/>
    <d v="1899-12-30T00:00:00"/>
    <x v="1"/>
    <s v="00001360984538711051939000100037574"/>
    <e v="#N/A"/>
    <s v="000013609811051939000100037574"/>
    <d v="1899-12-30T00:00:00"/>
    <e v="#N/A"/>
    <n v="0"/>
  </r>
  <r>
    <x v="2"/>
    <s v="Vendor Not able to deliver on-time"/>
    <m/>
    <x v="0"/>
    <d v="2023-12-30T00:00:00"/>
    <d v="2024-01-01T00:00:00"/>
    <d v="2024-04-05T00:00:00"/>
    <d v="2024-02-29T00:00:00"/>
    <d v="2024-04-05T00:00:00"/>
    <d v="2024-04-12T00:00:00"/>
    <x v="0"/>
    <m/>
    <x v="67"/>
    <s v="0440"/>
    <x v="67"/>
    <s v="TURB,GT400002 TURBINE (AB50.05GT400002)"/>
    <s v="INSTALL SOLAR ENGINE (0040)"/>
    <s v="AB50"/>
    <d v="2024-04-09T00:00:00"/>
    <m/>
    <m/>
    <s v="AB01"/>
    <d v="2024-03-20T00:00:00"/>
    <x v="0"/>
    <n v="20"/>
    <x v="150"/>
    <s v="CLAMP,SPLIT FLG,2&quot;,SS,RF,SOLAR 980656C1"/>
    <n v="2"/>
    <n v="0"/>
    <n v="2"/>
    <x v="27"/>
    <n v="98"/>
    <x v="15"/>
    <s v="Directs (Inventory) (SP14)"/>
    <s v="AB01"/>
    <s v="5300004702"/>
    <n v="60"/>
    <n v="21"/>
    <s v="X"/>
    <s v="1000004043"/>
    <n v="43"/>
    <d v="2024-02-29T00:00:00"/>
    <d v="2024-03-18T00:00:00"/>
    <s v="SOLAR TURBINES INTERNATIONAL COMPANY (30000400)"/>
    <s v="4500004816"/>
    <m/>
    <n v="20"/>
    <n v="2"/>
    <s v="EA"/>
    <d v="2024-03-18T00:00:00"/>
    <x v="1"/>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x v="0"/>
    <s v=""/>
    <x v="0"/>
    <d v="1899-12-30T00:00:00"/>
    <x v="1"/>
    <s v="00001360984538710463589000100037574"/>
    <e v="#N/A"/>
    <s v="000013609810463589000100037574"/>
    <d v="1899-12-30T00:00:00"/>
    <e v="#N/A"/>
    <n v="0"/>
  </r>
  <r>
    <x v="2"/>
    <s v="PR due for release"/>
    <m/>
    <x v="0"/>
    <d v="2023-12-30T00:00:00"/>
    <d v="2024-01-01T00:00:00"/>
    <d v="2024-04-05T00:00:00"/>
    <d v="2024-02-23T00:00:00"/>
    <d v="2024-04-05T00:00:00"/>
    <d v="2024-04-12T00:00:00"/>
    <x v="0"/>
    <m/>
    <x v="67"/>
    <s v="0400"/>
    <x v="67"/>
    <s v="TURB,GT400002 TURBINE (AB50.05GT400002)"/>
    <s v="INSTALL SOLAR ENGINE (0040)"/>
    <s v="AB50"/>
    <d v="2024-03-26T00:00:00"/>
    <m/>
    <m/>
    <s v="AB01"/>
    <d v="2024-03-10T00:00:00"/>
    <x v="0"/>
    <n v="20"/>
    <x v="151"/>
    <s v="ELBOW,PIPE;UNION,0.375&quot;,SOLAR 952344C1"/>
    <n v="2"/>
    <n v="0"/>
    <n v="2"/>
    <x v="6"/>
    <n v="30"/>
    <x v="16"/>
    <s v="Directs (Inventory) (SP14)"/>
    <s v="AB01"/>
    <s v="5300004702"/>
    <n v="20"/>
    <n v="21"/>
    <s v="X"/>
    <s v="1000003478"/>
    <n v="39"/>
    <d v="2024-02-23T00:00:00"/>
    <d v="2024-03-08T00:00:00"/>
    <m/>
    <m/>
    <m/>
    <n v="0"/>
    <n v="0"/>
    <s v="EA"/>
    <m/>
    <x v="1"/>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x v="0"/>
    <s v=""/>
    <x v="0"/>
    <d v="1899-12-30T00:00:00"/>
    <x v="1"/>
    <s v="00001360984538710462880000100037574"/>
    <e v="#N/A"/>
    <s v="000013609810462880000100037574"/>
    <d v="1899-12-30T00:00:00"/>
    <e v="#N/A"/>
    <n v="0"/>
  </r>
  <r>
    <x v="2"/>
    <s v="Planned delivery after Reqmt Date"/>
    <m/>
    <x v="0"/>
    <d v="2023-12-30T00:00:00"/>
    <d v="2024-01-01T00:00:00"/>
    <d v="2024-04-05T00:00:00"/>
    <d v="2024-02-29T00:00:00"/>
    <d v="2024-04-05T00:00:00"/>
    <d v="2024-04-12T00:00:00"/>
    <x v="0"/>
    <m/>
    <x v="67"/>
    <s v="0510"/>
    <x v="67"/>
    <s v="TURB,GT400002 TURBINE (AB50.05GT400002)"/>
    <s v="INSTALL SOLAR ENGINE (0040)"/>
    <s v="AB50"/>
    <d v="2024-04-05T00:00:00"/>
    <m/>
    <m/>
    <s v="AB01"/>
    <d v="2024-03-18T00:00:00"/>
    <x v="0"/>
    <n v="20"/>
    <x v="152"/>
    <s v="Expediting Freight Fees"/>
    <n v="1"/>
    <n v="0"/>
    <n v="0"/>
    <x v="6"/>
    <n v="7"/>
    <x v="5"/>
    <s v="Directs (Inventory) (SP14)"/>
    <s v="AB01"/>
    <s v="5300004702"/>
    <n v="120"/>
    <n v="7"/>
    <s v="X"/>
    <s v="1000004043"/>
    <n v="52"/>
    <d v="2024-02-29T00:00:00"/>
    <d v="2024-03-15T00:00:00"/>
    <s v="SOLAR TURBINES INTERNATIONAL COMPANY (30000400)"/>
    <s v="4500004816"/>
    <m/>
    <n v="30"/>
    <n v="1"/>
    <s v="EA"/>
    <d v="2024-03-15T00:00:00"/>
    <x v="1"/>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x v="0"/>
    <s v=""/>
    <x v="0"/>
    <d v="1899-12-30T00:00:00"/>
    <x v="1"/>
    <s v="00001360984538770003498000100037574"/>
    <e v="#N/A"/>
    <s v="000013609870003498000100037574"/>
    <d v="1899-12-30T00:00:00"/>
    <e v="#N/A"/>
    <n v="0"/>
  </r>
  <r>
    <x v="2"/>
    <s v="No Issue identified"/>
    <m/>
    <x v="0"/>
    <d v="2023-12-30T00:00:00"/>
    <d v="2024-01-01T00:00:00"/>
    <d v="2024-04-05T00:00:00"/>
    <d v="2024-02-29T00:00:00"/>
    <d v="2024-04-05T00:00:00"/>
    <d v="2024-04-12T00:00:00"/>
    <x v="0"/>
    <m/>
    <x v="67"/>
    <s v="0420"/>
    <x v="67"/>
    <s v="TURB,GT400002 TURBINE (AB50.05GT400002)"/>
    <s v="INSTALL SOLAR ENGINE (0040)"/>
    <s v="AB50"/>
    <d v="2024-04-05T00:00:00"/>
    <m/>
    <m/>
    <s v="AB01"/>
    <m/>
    <x v="0"/>
    <n v="20"/>
    <x v="153"/>
    <s v="FITTING,TORCH,SOLAR;SWAG 960813C1"/>
    <n v="2"/>
    <n v="0"/>
    <n v="2"/>
    <x v="28"/>
    <n v="0"/>
    <x v="13"/>
    <s v="Stock at Base (SP12)"/>
    <s v="AB01"/>
    <s v="5300004702"/>
    <n v="40"/>
    <n v="21"/>
    <m/>
    <m/>
    <n v="0"/>
    <m/>
    <m/>
    <m/>
    <m/>
    <m/>
    <n v="0"/>
    <n v="0"/>
    <s v="EA"/>
    <m/>
    <x v="1"/>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x v="0"/>
    <s v=""/>
    <x v="0"/>
    <d v="1899-12-30T00:00:00"/>
    <x v="1"/>
    <s v="00001360984538710461404000100037574"/>
    <e v="#N/A"/>
    <s v="000013609810461404000100037574"/>
    <d v="1899-12-30T00:00:00"/>
    <e v="#N/A"/>
    <n v="0"/>
  </r>
  <r>
    <x v="2"/>
    <s v="PR due for release"/>
    <m/>
    <x v="0"/>
    <d v="2023-12-30T00:00:00"/>
    <d v="2024-01-01T00:00:00"/>
    <d v="2024-04-05T00:00:00"/>
    <d v="2024-02-23T00:00:00"/>
    <d v="2024-04-05T00:00:00"/>
    <d v="2024-04-12T00:00:00"/>
    <x v="0"/>
    <m/>
    <x v="67"/>
    <s v="0410"/>
    <x v="67"/>
    <s v="TURB,GT400002 TURBINE (AB50.05GT400002)"/>
    <s v="INSTALL SOLAR ENGINE (0040)"/>
    <s v="AB50"/>
    <d v="2024-03-26T00:00:00"/>
    <m/>
    <m/>
    <s v="AB01"/>
    <d v="2024-03-10T00:00:00"/>
    <x v="0"/>
    <n v="20"/>
    <x v="154"/>
    <s v="FITTING,PIPE,M,1&quot;X 3/4&quot;,SAE/MS,964600C1"/>
    <n v="1"/>
    <n v="0"/>
    <n v="1"/>
    <x v="6"/>
    <n v="7"/>
    <x v="16"/>
    <s v="Directs (Inventory) (SP14)"/>
    <s v="AB01"/>
    <s v="5300004702"/>
    <n v="30"/>
    <n v="21"/>
    <s v="X"/>
    <s v="1000003478"/>
    <n v="40"/>
    <d v="2024-02-23T00:00:00"/>
    <d v="2024-03-08T00:00:00"/>
    <m/>
    <m/>
    <m/>
    <n v="0"/>
    <n v="0"/>
    <s v="EA"/>
    <m/>
    <x v="1"/>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x v="0"/>
    <s v=""/>
    <x v="0"/>
    <d v="1899-12-30T00:00:00"/>
    <x v="1"/>
    <s v="00001360984538710463080000100037574"/>
    <e v="#N/A"/>
    <s v="000013609810463080000100037574"/>
    <d v="1899-12-30T00:00:00"/>
    <e v="#N/A"/>
    <n v="0"/>
  </r>
  <r>
    <x v="2"/>
    <s v="Shipped qty below requirement qty"/>
    <m/>
    <x v="0"/>
    <d v="2023-12-30T00:00:00"/>
    <d v="2024-01-01T00:00:00"/>
    <d v="2024-04-05T00:00:00"/>
    <d v="2024-02-29T00:00:00"/>
    <d v="2024-04-05T00:00:00"/>
    <d v="2024-04-12T00:00:00"/>
    <x v="0"/>
    <m/>
    <x v="67"/>
    <s v="0430"/>
    <x v="67"/>
    <s v="TURB,GT400002 TURBINE (AB50.05GT400002)"/>
    <s v="INSTALL SOLAR ENGINE (0040)"/>
    <s v="AB50"/>
    <d v="2024-04-01T00:00:00"/>
    <m/>
    <m/>
    <s v="AB01"/>
    <d v="2024-03-16T00:00:00"/>
    <x v="0"/>
    <n v="20"/>
    <x v="155"/>
    <s v="FITTING,ENG,TURB;SOLAR 23607R1"/>
    <n v="4"/>
    <n v="0"/>
    <n v="1"/>
    <x v="27"/>
    <n v="6"/>
    <x v="11"/>
    <s v="Directs (Inventory) (SP14)"/>
    <s v="AB01"/>
    <s v="5300004702"/>
    <n v="50"/>
    <n v="21"/>
    <s v="X"/>
    <s v="1000003993"/>
    <n v="42"/>
    <d v="2024-02-29T00:00:00"/>
    <d v="2024-03-14T00:00:00"/>
    <s v="SOLAR TURBINES INTERNATIONAL COMPANY (30000400)"/>
    <s v="4500004813"/>
    <s v="5000041570_2024_0001"/>
    <n v="50"/>
    <n v="1"/>
    <s v="EA"/>
    <d v="2024-03-15T00:00:00"/>
    <x v="1"/>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x v="0"/>
    <s v=""/>
    <x v="0"/>
    <d v="1899-12-30T00:00:00"/>
    <x v="1"/>
    <s v="00001360984538710458817000100037574"/>
    <e v="#N/A"/>
    <s v="000013609810458817000100037574"/>
    <d v="1899-12-30T00:00:00"/>
    <e v="#N/A"/>
    <n v="0"/>
  </r>
  <r>
    <x v="2"/>
    <s v="No Issue identified"/>
    <m/>
    <x v="0"/>
    <d v="2023-12-30T00:00:00"/>
    <d v="2024-01-01T00:00:00"/>
    <d v="2024-04-05T00:00:00"/>
    <d v="2024-02-29T00:00:00"/>
    <d v="2024-04-05T00:00:00"/>
    <d v="2024-04-12T00:00:00"/>
    <x v="0"/>
    <m/>
    <x v="67"/>
    <s v="0560"/>
    <x v="67"/>
    <s v="TURB,GT400002 TURBINE (AB50.05GT400002)"/>
    <s v="INSTALL SOLAR ENGINE (0040)"/>
    <s v="AB50"/>
    <d v="2024-04-03T00:00:00"/>
    <m/>
    <m/>
    <s v="AB01"/>
    <d v="2024-03-17T00:00:00"/>
    <x v="0"/>
    <n v="20"/>
    <x v="151"/>
    <s v="ELBOW,PIPE;UNION,0.375&quot;,SOLAR 952344C1"/>
    <n v="2"/>
    <n v="0"/>
    <n v="2"/>
    <x v="27"/>
    <n v="30"/>
    <x v="11"/>
    <s v="Directs (Inventory) (SP14)"/>
    <s v="AB01"/>
    <s v="5300004702"/>
    <n v="170"/>
    <n v="21"/>
    <s v="X"/>
    <s v="1000004024"/>
    <n v="57"/>
    <d v="2024-02-29T00:00:00"/>
    <d v="2024-03-15T00:00:00"/>
    <s v="SOLAR TURBINES INTERNATIONAL COMPANY (30000400)"/>
    <s v="4500004813"/>
    <s v="5000041527_2024_0001"/>
    <n v="40"/>
    <n v="2"/>
    <s v="EA"/>
    <d v="2024-03-15T00:00:00"/>
    <x v="1"/>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x v="0"/>
    <s v=""/>
    <x v="0"/>
    <d v="1899-12-30T00:00:00"/>
    <x v="1"/>
    <s v="00001360984538710462880000100037574"/>
    <e v="#N/A"/>
    <s v="000013609810462880000100037574"/>
    <d v="1899-12-30T00:00:00"/>
    <e v="#N/A"/>
    <n v="0"/>
  </r>
  <r>
    <x v="2"/>
    <s v="No Issue identified"/>
    <m/>
    <x v="0"/>
    <d v="2023-12-30T00:00:00"/>
    <d v="2024-01-01T00:00:00"/>
    <d v="2024-04-05T00:00:00"/>
    <d v="2024-02-13T00:00:00"/>
    <d v="2024-04-05T00:00:00"/>
    <d v="2024-04-12T00:00:00"/>
    <x v="0"/>
    <m/>
    <x v="67"/>
    <s v="0390"/>
    <x v="67"/>
    <s v="TURB,GT400002 TURBINE (AB50.05GT400002)"/>
    <s v="INSTALL SOLAR ENGINE (0040)"/>
    <s v="AB50"/>
    <d v="2024-04-05T00:00:00"/>
    <m/>
    <m/>
    <s v="AB01"/>
    <m/>
    <x v="0"/>
    <n v="20"/>
    <x v="156"/>
    <s v="TOOL,KIT,SHIM;178X610MM,6HOLES,S G250"/>
    <n v="1"/>
    <n v="0"/>
    <n v="0"/>
    <x v="6"/>
    <n v="0"/>
    <x v="6"/>
    <s v="Stock at Base (SP12)"/>
    <s v="AB01"/>
    <s v="5300004702"/>
    <n v="10"/>
    <n v="21"/>
    <m/>
    <m/>
    <n v="0"/>
    <m/>
    <m/>
    <m/>
    <m/>
    <m/>
    <n v="0"/>
    <n v="0"/>
    <s v="EA"/>
    <m/>
    <x v="1"/>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x v="0"/>
    <s v=""/>
    <x v="0"/>
    <d v="1899-12-30T00:00:00"/>
    <x v="1"/>
    <s v="00001360984538710613300000100037574"/>
    <e v="#N/A"/>
    <s v="000013609810613300000100037574"/>
    <d v="1899-12-30T00:00:00"/>
    <e v="#N/A"/>
    <n v="0"/>
  </r>
  <r>
    <x v="2"/>
    <s v="No Issue identified"/>
    <m/>
    <x v="0"/>
    <d v="2023-12-30T00:00:00"/>
    <d v="2024-01-01T00:00:00"/>
    <d v="2024-04-05T00:00:00"/>
    <d v="2024-02-29T00:00:00"/>
    <d v="2024-04-05T00:00:00"/>
    <d v="2024-04-12T00:00:00"/>
    <x v="0"/>
    <m/>
    <x v="67"/>
    <s v="0530"/>
    <x v="67"/>
    <s v="TURB,GT400002 TURBINE (AB50.05GT400002)"/>
    <s v="INSTALL SOLAR ENGINE (0040)"/>
    <s v="AB50"/>
    <d v="2024-04-03T00:00:00"/>
    <m/>
    <m/>
    <s v="AB01"/>
    <d v="2024-03-17T00:00:00"/>
    <x v="0"/>
    <n v="20"/>
    <x v="157"/>
    <s v="FITTING,UNION,ELBOW,1/2&quot;,SOLAR 960808C1"/>
    <n v="1"/>
    <n v="0"/>
    <n v="1"/>
    <x v="27"/>
    <n v="7"/>
    <x v="11"/>
    <s v="Directs (Inventory) (SP14)"/>
    <s v="AB01"/>
    <s v="5300004702"/>
    <n v="140"/>
    <n v="21"/>
    <s v="X"/>
    <s v="1000004024"/>
    <n v="54"/>
    <d v="2024-02-29T00:00:00"/>
    <d v="2024-03-15T00:00:00"/>
    <s v="SOLAR TURBINES INTERNATIONAL COMPANY (30000400)"/>
    <s v="4500004813"/>
    <s v="5000041526_2024_0001"/>
    <n v="20"/>
    <n v="1"/>
    <s v="EA"/>
    <d v="2024-03-15T00:00:00"/>
    <x v="1"/>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x v="0"/>
    <s v=""/>
    <x v="0"/>
    <d v="1899-12-30T00:00:00"/>
    <x v="1"/>
    <s v="00001360984538710462881000100037574"/>
    <e v="#N/A"/>
    <s v="000013609810462881000100037574"/>
    <d v="1899-12-30T00:00:00"/>
    <e v="#N/A"/>
    <n v="0"/>
  </r>
  <r>
    <x v="2"/>
    <s v="No Issue identified"/>
    <m/>
    <x v="0"/>
    <d v="2023-12-30T00:00:00"/>
    <d v="2024-01-01T00:00:00"/>
    <d v="2024-04-05T00:00:00"/>
    <d v="2024-02-29T00:00:00"/>
    <d v="2024-04-05T00:00:00"/>
    <d v="2024-04-12T00:00:00"/>
    <x v="0"/>
    <m/>
    <x v="67"/>
    <s v="0550"/>
    <x v="67"/>
    <s v="TURB,GT400002 TURBINE (AB50.05GT400002)"/>
    <s v="INSTALL SOLAR ENGINE (0040)"/>
    <s v="AB50"/>
    <d v="2024-04-03T00:00:00"/>
    <m/>
    <m/>
    <s v="AB01"/>
    <d v="2024-03-17T00:00:00"/>
    <x v="0"/>
    <n v="20"/>
    <x v="154"/>
    <s v="FITTING,PIPE,M,1&quot;X 3/4&quot;,SAE/MS,964600C1"/>
    <n v="1"/>
    <n v="0"/>
    <n v="1"/>
    <x v="27"/>
    <n v="7"/>
    <x v="11"/>
    <s v="Directs (Inventory) (SP14)"/>
    <s v="AB01"/>
    <s v="5300004702"/>
    <n v="160"/>
    <n v="21"/>
    <s v="X"/>
    <s v="1000004024"/>
    <n v="56"/>
    <d v="2024-02-29T00:00:00"/>
    <d v="2024-03-15T00:00:00"/>
    <s v="SOLAR TURBINES INTERNATIONAL COMPANY (30000400)"/>
    <s v="4500004813"/>
    <s v="5000041538_2024_0001"/>
    <n v="30"/>
    <n v="1"/>
    <s v="EA"/>
    <d v="2024-03-15T00:00:00"/>
    <x v="1"/>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x v="0"/>
    <s v=""/>
    <x v="0"/>
    <d v="1899-12-30T00:00:00"/>
    <x v="1"/>
    <s v="00001360984538710463080000100037574"/>
    <e v="#N/A"/>
    <s v="000013609810463080000100037574"/>
    <d v="1899-12-30T00:00:00"/>
    <e v="#N/A"/>
    <n v="0"/>
  </r>
  <r>
    <x v="2"/>
    <m/>
    <m/>
    <x v="0"/>
    <d v="2023-12-30T00:00:00"/>
    <d v="2024-01-01T00:00:00"/>
    <d v="2024-04-05T00:00:00"/>
    <m/>
    <d v="2024-04-05T00:00:00"/>
    <d v="2024-04-12T00:00:00"/>
    <x v="0"/>
    <m/>
    <x v="67"/>
    <s v="0470"/>
    <x v="67"/>
    <s v="TURB,GT400002 TURBINE (AB50.05GT400002)"/>
    <s v="INSTALL SOLAR ENGINE (0040)"/>
    <s v="AB50"/>
    <m/>
    <m/>
    <m/>
    <s v="AB01"/>
    <m/>
    <x v="0"/>
    <n v="20"/>
    <x v="158"/>
    <s v="FITTING,PIPE,1/2&quot;X 1/2&quot;,SOLAR 960814C1"/>
    <n v="1"/>
    <n v="0"/>
    <n v="5"/>
    <x v="3"/>
    <n v="0"/>
    <x v="4"/>
    <s v="Stock at Remote (SP13)"/>
    <m/>
    <m/>
    <n v="0"/>
    <n v="0"/>
    <m/>
    <m/>
    <n v="0"/>
    <m/>
    <m/>
    <m/>
    <m/>
    <m/>
    <n v="0"/>
    <n v="0"/>
    <s v="EA"/>
    <m/>
    <x v="1"/>
    <m/>
    <m/>
    <s v="N"/>
    <s v="Execution (07)"/>
    <s v="Main Work Started (Order) (0070)"/>
    <s v="0000136098"/>
    <n v="46"/>
    <s v="1"/>
    <s v="30"/>
    <s v="30"/>
    <m/>
    <m/>
    <n v="0"/>
    <m/>
    <m/>
    <m/>
    <m/>
    <s v="WorkPackLink"/>
    <m/>
    <m/>
    <n v="0"/>
    <n v="0"/>
    <d v="2024-06-30T00:00:00"/>
    <n v="0"/>
    <n v="0"/>
    <m/>
    <m/>
    <n v="0"/>
    <n v="0"/>
    <m/>
    <n v="0"/>
    <m/>
    <m/>
    <m/>
    <n v="0"/>
    <n v="0"/>
    <n v="2.0408163265306121E-2"/>
    <d v="2024-03-08T00:00:00"/>
    <n v="0"/>
    <n v="0"/>
    <x v="1"/>
    <s v=""/>
    <x v="0"/>
    <d v="1899-12-30T00:00:00"/>
    <x v="1"/>
    <s v="00001360984538710463417000100037574"/>
    <e v="#N/A"/>
    <s v="000013609810463417000100037574"/>
    <s v=""/>
    <s v=""/>
    <n v="1"/>
  </r>
  <r>
    <x v="1"/>
    <s v="No Issue identified"/>
    <m/>
    <x v="0"/>
    <d v="2023-12-30T00:00:00"/>
    <d v="2024-01-02T00:00:00"/>
    <d v="2024-04-19T00:00:00"/>
    <d v="2024-05-16T00:00:00"/>
    <d v="2024-04-18T00:00:00"/>
    <d v="2024-04-19T00:00:00"/>
    <x v="6"/>
    <m/>
    <x v="68"/>
    <s v="0060"/>
    <x v="68"/>
    <s v="CRANE,MIDSHIP PS (AB50.05X790001)"/>
    <s v="Install sec retention to nav lights alon (0030)"/>
    <s v="AB50"/>
    <d v="2024-05-31T00:00:00"/>
    <m/>
    <m/>
    <s v="AB01"/>
    <m/>
    <x v="2"/>
    <n v="30"/>
    <x v="159"/>
    <s v="FERRULE;CRIMP,1.6MM,CU,NI PLTD"/>
    <n v="100"/>
    <n v="100"/>
    <n v="0"/>
    <x v="24"/>
    <n v="0"/>
    <x v="9"/>
    <s v="Stock at Base (SP12)"/>
    <s v="AB01"/>
    <s v="5300001605"/>
    <n v="30"/>
    <n v="21"/>
    <m/>
    <m/>
    <n v="0"/>
    <m/>
    <m/>
    <m/>
    <m/>
    <m/>
    <n v="0"/>
    <n v="0"/>
    <s v="EA"/>
    <m/>
    <x v="1"/>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x v="2"/>
    <s v=""/>
    <x v="0"/>
    <d v="1899-12-30T00:00:00"/>
    <x v="0"/>
    <s v="00001361654540110546632000100037641"/>
    <e v="#N/A"/>
    <s v="000013616510546632000100037641"/>
    <d v="1899-12-30T00:00:00"/>
    <e v="#N/A"/>
    <n v="0"/>
  </r>
  <r>
    <x v="1"/>
    <s v="No Issue identified"/>
    <m/>
    <x v="0"/>
    <d v="2023-12-30T00:00:00"/>
    <d v="2024-01-02T00:00:00"/>
    <d v="2024-04-19T00:00:00"/>
    <d v="2024-05-16T00:00:00"/>
    <d v="2024-04-18T00:00:00"/>
    <d v="2024-04-19T00:00:00"/>
    <x v="6"/>
    <m/>
    <x v="68"/>
    <s v="0050"/>
    <x v="68"/>
    <s v="CRANE,MIDSHIP PS (AB50.05X790001)"/>
    <s v="Install sec retention to nav lights alon (0030)"/>
    <s v="AB50"/>
    <d v="2024-05-31T00:00:00"/>
    <m/>
    <m/>
    <s v="AB01"/>
    <m/>
    <x v="2"/>
    <n v="30"/>
    <x v="160"/>
    <s v="TOOL,CRIMP;ALLOY ST,600MM"/>
    <n v="1"/>
    <n v="1"/>
    <n v="0"/>
    <x v="24"/>
    <n v="0"/>
    <x v="9"/>
    <s v="Stock at Base (SP12)"/>
    <s v="AB01"/>
    <s v="5300001605"/>
    <n v="20"/>
    <n v="21"/>
    <m/>
    <m/>
    <n v="0"/>
    <m/>
    <m/>
    <m/>
    <m/>
    <m/>
    <n v="0"/>
    <n v="0"/>
    <s v="EA"/>
    <m/>
    <x v="1"/>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x v="2"/>
    <s v=""/>
    <x v="0"/>
    <d v="1899-12-30T00:00:00"/>
    <x v="0"/>
    <s v="00001361654540110602811000100037641"/>
    <e v="#N/A"/>
    <s v="000013616510602811000100037641"/>
    <d v="1899-12-30T00:00:00"/>
    <e v="#N/A"/>
    <n v="0"/>
  </r>
  <r>
    <x v="1"/>
    <s v="No Issue identified"/>
    <m/>
    <x v="0"/>
    <d v="2023-12-30T00:00:00"/>
    <d v="2024-01-02T00:00:00"/>
    <d v="2024-04-19T00:00:00"/>
    <d v="2024-05-16T00:00:00"/>
    <d v="2024-04-18T00:00:00"/>
    <d v="2024-04-19T00:00:00"/>
    <x v="6"/>
    <m/>
    <x v="68"/>
    <s v="0040"/>
    <x v="68"/>
    <s v="CRANE,MIDSHIP PS (AB50.05X790001)"/>
    <s v="Install sec retention to nav lights alon (0030)"/>
    <s v="AB50"/>
    <d v="2024-05-31T00:00:00"/>
    <m/>
    <m/>
    <s v="AB01"/>
    <m/>
    <x v="2"/>
    <n v="30"/>
    <x v="161"/>
    <s v="ROPE,WIRE;316SS,7X7,1.6MMX500M,ROLL"/>
    <n v="1"/>
    <n v="1"/>
    <n v="0"/>
    <x v="24"/>
    <n v="0"/>
    <x v="9"/>
    <s v="Stock at Base (SP12)"/>
    <s v="AB01"/>
    <s v="5300001605"/>
    <n v="10"/>
    <n v="21"/>
    <m/>
    <m/>
    <n v="0"/>
    <m/>
    <m/>
    <m/>
    <m/>
    <m/>
    <n v="0"/>
    <n v="0"/>
    <s v="ROL"/>
    <m/>
    <x v="1"/>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x v="2"/>
    <s v=""/>
    <x v="0"/>
    <d v="1899-12-30T00:00:00"/>
    <x v="0"/>
    <s v="00001361654540110509009000100037641"/>
    <e v="#N/A"/>
    <s v="000013616510509009000100037641"/>
    <d v="1899-12-30T00:00:00"/>
    <e v="#N/A"/>
    <n v="0"/>
  </r>
  <r>
    <x v="2"/>
    <s v="No Issue identified"/>
    <m/>
    <x v="0"/>
    <d v="2023-12-30T00:00:00"/>
    <d v="2024-01-02T00:00:00"/>
    <d v="2024-03-28T00:00:00"/>
    <d v="2024-03-13T00:00:00"/>
    <d v="2024-03-28T00:00:00"/>
    <d v="2024-03-30T00:00:00"/>
    <x v="0"/>
    <m/>
    <x v="69"/>
    <s v="0022"/>
    <x v="69"/>
    <s v="VALVE,CP850370B,WBT 4 SB,DRAFT GAUGE (AB50.03SP752429)"/>
    <s v="Empty 4S WBT (0010)"/>
    <s v="AB50"/>
    <d v="2024-03-28T00:00:00"/>
    <m/>
    <m/>
    <s v="AB01"/>
    <m/>
    <x v="1"/>
    <n v="5"/>
    <x v="162"/>
    <s v="GASKET;CNAF,JIS10K,80MM,1.5MM,FF,C4430"/>
    <n v="2"/>
    <n v="2"/>
    <n v="0"/>
    <x v="29"/>
    <n v="0"/>
    <x v="9"/>
    <s v="Stock at Base (SP12)"/>
    <s v="AB01"/>
    <s v="5300001629"/>
    <n v="20"/>
    <n v="21"/>
    <m/>
    <m/>
    <n v="0"/>
    <m/>
    <m/>
    <m/>
    <m/>
    <m/>
    <n v="0"/>
    <n v="0"/>
    <s v="EA"/>
    <m/>
    <x v="1"/>
    <m/>
    <m/>
    <s v="N"/>
    <s v="Execution (07)"/>
    <s v="Ready for Execution (Order) (0065)"/>
    <s v="0000136296"/>
    <n v="2"/>
    <s v="3"/>
    <s v="30"/>
    <s v="30"/>
    <m/>
    <m/>
    <n v="0"/>
    <m/>
    <m/>
    <m/>
    <m/>
    <s v="WorkPackLink"/>
    <m/>
    <m/>
    <n v="0"/>
    <n v="0"/>
    <d v="2026-05-27T00:00:00"/>
    <n v="0"/>
    <n v="0"/>
    <m/>
    <m/>
    <n v="0"/>
    <n v="0"/>
    <m/>
    <n v="4"/>
    <m/>
    <m/>
    <m/>
    <n v="0"/>
    <n v="0"/>
    <n v="0.33333333333333331"/>
    <d v="2024-02-29T00:00:00"/>
    <n v="-13"/>
    <n v="15"/>
    <x v="0"/>
    <s v=""/>
    <x v="0"/>
    <d v="1899-12-30T00:00:00"/>
    <x v="0"/>
    <s v="00001362964537910245447000100037795"/>
    <e v="#N/A"/>
    <s v="000013629610245447000100037795"/>
    <d v="1899-12-30T00:00:00"/>
    <e v="#N/A"/>
    <n v="0"/>
  </r>
  <r>
    <x v="2"/>
    <s v="No Issue identified"/>
    <m/>
    <x v="0"/>
    <d v="2023-12-30T00:00:00"/>
    <d v="2024-01-02T00:00:00"/>
    <d v="2024-03-28T00:00:00"/>
    <d v="2024-03-13T00:00:00"/>
    <d v="2024-03-28T00:00:00"/>
    <d v="2024-03-30T00:00:00"/>
    <x v="0"/>
    <m/>
    <x v="69"/>
    <s v="0010"/>
    <x v="69"/>
    <s v="VALVE,CP850370B,WBT 4 SB,DRAFT GAUGE (AB50.03SP752429)"/>
    <s v="Empty 4S WBT (0010)"/>
    <s v="AB50"/>
    <d v="2024-03-28T00:00:00"/>
    <m/>
    <m/>
    <s v="AB01"/>
    <m/>
    <x v="1"/>
    <n v="5"/>
    <x v="163"/>
    <s v="VALVE,COMPL;SHIPHAM DM991209E"/>
    <n v="1"/>
    <n v="0"/>
    <n v="2"/>
    <x v="6"/>
    <n v="0"/>
    <x v="11"/>
    <s v="Stock at Base (SP12)"/>
    <s v="AB01"/>
    <s v="5300001629"/>
    <n v="10"/>
    <n v="21"/>
    <m/>
    <m/>
    <n v="0"/>
    <m/>
    <m/>
    <m/>
    <m/>
    <m/>
    <n v="0"/>
    <n v="0"/>
    <s v="EA"/>
    <m/>
    <x v="1"/>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x v="0"/>
    <s v=""/>
    <x v="0"/>
    <d v="1899-12-30T00:00:00"/>
    <x v="1"/>
    <s v="00001362964537910439222000100037795"/>
    <e v="#N/A"/>
    <s v="000013629610439222000100037795"/>
    <d v="1899-12-30T00:00:00"/>
    <e v="#N/A"/>
    <n v="0"/>
  </r>
  <r>
    <x v="2"/>
    <s v="No Issue identified"/>
    <m/>
    <x v="0"/>
    <d v="2023-12-30T00:00:00"/>
    <d v="2024-01-02T00:00:00"/>
    <d v="2024-03-28T00:00:00"/>
    <d v="2024-03-13T00:00:00"/>
    <d v="2024-03-28T00:00:00"/>
    <d v="2024-03-30T00:00:00"/>
    <x v="0"/>
    <m/>
    <x v="69"/>
    <s v="0032"/>
    <x v="69"/>
    <s v="VALVE,CP850370B,WBT 4 SB,DRAFT GAUGE (AB50.03SP752429)"/>
    <s v="Empty 4S WBT (0010)"/>
    <s v="AB50"/>
    <d v="2024-03-28T00:00:00"/>
    <m/>
    <m/>
    <s v="AB01"/>
    <m/>
    <x v="1"/>
    <n v="5"/>
    <x v="164"/>
    <s v="BOLT ASY;HEX,M16X65MM,CAD PLTD,ALLOY ST"/>
    <n v="16"/>
    <n v="16"/>
    <n v="0"/>
    <x v="0"/>
    <n v="0"/>
    <x v="9"/>
    <s v="Stock at Base (SP12)"/>
    <s v="AB01"/>
    <s v="5300001629"/>
    <n v="30"/>
    <n v="21"/>
    <m/>
    <m/>
    <n v="0"/>
    <m/>
    <m/>
    <m/>
    <m/>
    <m/>
    <n v="0"/>
    <n v="0"/>
    <s v="EA"/>
    <m/>
    <x v="1"/>
    <m/>
    <m/>
    <s v="N"/>
    <s v="Execution (07)"/>
    <s v="Ready for Execution (Order) (0065)"/>
    <s v="0000136296"/>
    <n v="3"/>
    <s v="3"/>
    <s v="30"/>
    <s v="30"/>
    <m/>
    <m/>
    <n v="0"/>
    <m/>
    <m/>
    <m/>
    <m/>
    <s v="WorkPackLink"/>
    <m/>
    <m/>
    <n v="0"/>
    <n v="0"/>
    <d v="2026-05-27T00:00:00"/>
    <n v="0"/>
    <n v="0"/>
    <m/>
    <m/>
    <n v="0"/>
    <n v="0"/>
    <m/>
    <n v="32"/>
    <m/>
    <m/>
    <m/>
    <n v="0"/>
    <n v="0"/>
    <n v="0.33333333333333331"/>
    <d v="2024-02-29T00:00:00"/>
    <n v="-13"/>
    <n v="15"/>
    <x v="0"/>
    <s v=""/>
    <x v="0"/>
    <d v="1899-12-30T00:00:00"/>
    <x v="0"/>
    <s v="00001362964537910606651000100037795"/>
    <e v="#N/A"/>
    <s v="000013629610606651000100037795"/>
    <d v="1899-12-30T00:00:00"/>
    <e v="#N/A"/>
    <n v="0"/>
  </r>
  <r>
    <x v="0"/>
    <s v="No Issue identified"/>
    <m/>
    <x v="0"/>
    <d v="2023-12-30T00:00:00"/>
    <d v="2024-01-02T00:00:00"/>
    <d v="2024-05-11T00:00:00"/>
    <d v="2024-04-26T00:00:00"/>
    <d v="2024-05-09T00:00:00"/>
    <d v="2024-05-12T00:00:00"/>
    <x v="3"/>
    <m/>
    <x v="70"/>
    <s v="0020"/>
    <x v="70"/>
    <s v="TANK,CRUDE OIL STORAGE,NO 2 STBD (AB50.COT2-SB)"/>
    <s v="Apply Belzona + Coatings (0040)"/>
    <s v="AB50"/>
    <d v="2024-05-11T00:00:00"/>
    <m/>
    <m/>
    <s v="AB01"/>
    <m/>
    <x v="1"/>
    <n v="5"/>
    <x v="81"/>
    <s v="COMPOUND,REPAIR;BELZONA 1111 SUPER MTL"/>
    <n v="2"/>
    <n v="57"/>
    <n v="34"/>
    <x v="0"/>
    <n v="0"/>
    <x v="8"/>
    <s v="Stock at Base (SP12)"/>
    <s v="AB01"/>
    <s v="5300007411"/>
    <n v="10"/>
    <n v="21"/>
    <m/>
    <m/>
    <n v="0"/>
    <m/>
    <m/>
    <m/>
    <m/>
    <m/>
    <n v="0"/>
    <n v="0"/>
    <s v="KG"/>
    <m/>
    <x v="1"/>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x v="0"/>
    <s v=""/>
    <x v="0"/>
    <d v="1899-12-30T00:00:00"/>
    <x v="0"/>
    <s v="00001362974542310493611000100037796"/>
    <e v="#N/A"/>
    <s v="000013629710493611000100037796"/>
    <d v="1899-12-30T00:00:00"/>
    <e v="#N/A"/>
    <n v="0"/>
  </r>
  <r>
    <x v="1"/>
    <s v="Voyage arrived: too late to meet planned Reqmt Dat"/>
    <m/>
    <x v="0"/>
    <d v="2023-12-30T00:00:00"/>
    <d v="2024-01-02T00:00:00"/>
    <d v="2024-04-21T00:00:00"/>
    <d v="2024-01-11T00:00:00"/>
    <d v="2024-04-21T00:00:00"/>
    <d v="2024-04-22T00:00:00"/>
    <x v="2"/>
    <m/>
    <x v="71"/>
    <s v="0070"/>
    <x v="71"/>
    <s v="PKG EQ,PRODUCTION STORE (AB50.05A800021)"/>
    <s v="install fabricated shelves (0020)"/>
    <s v="AB50"/>
    <d v="2024-04-21T00:00:00"/>
    <m/>
    <m/>
    <s v="AB01"/>
    <m/>
    <x v="2"/>
    <n v="30"/>
    <x v="165"/>
    <s v="COMPOUND,HARD;BELZONA 1121SUPER XL-M,3KG"/>
    <n v="1"/>
    <n v="0"/>
    <n v="1"/>
    <x v="1"/>
    <n v="0"/>
    <x v="11"/>
    <s v="Stock at Base (SP12)"/>
    <s v="AB01"/>
    <s v="5300001647"/>
    <n v="70"/>
    <n v="21"/>
    <m/>
    <m/>
    <n v="0"/>
    <m/>
    <m/>
    <m/>
    <m/>
    <m/>
    <n v="0"/>
    <n v="0"/>
    <s v="EA"/>
    <m/>
    <x v="1"/>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x v="0"/>
    <s v=""/>
    <x v="0"/>
    <d v="1899-12-30T00:00:00"/>
    <x v="1"/>
    <s v="00001363444540310571577000100037863"/>
    <e v="#N/A"/>
    <s v="000013634410571577000100037863"/>
    <d v="1899-12-30T00:00:00"/>
    <e v="#N/A"/>
    <n v="0"/>
  </r>
  <r>
    <x v="1"/>
    <s v="No Issue identified"/>
    <m/>
    <x v="0"/>
    <d v="2023-12-30T00:00:00"/>
    <d v="2024-01-02T00:00:00"/>
    <d v="2024-04-21T00:00:00"/>
    <d v="2024-04-03T00:00:00"/>
    <d v="2024-04-21T00:00:00"/>
    <d v="2024-04-22T00:00:00"/>
    <x v="2"/>
    <m/>
    <x v="71"/>
    <s v="0030"/>
    <x v="71"/>
    <s v="PKG EQ,PRODUCTION STORE (AB50.05A800021)"/>
    <s v="install fabricated shelves (0020)"/>
    <s v="AB50"/>
    <d v="2024-04-21T00:00:00"/>
    <m/>
    <m/>
    <s v="AB01"/>
    <m/>
    <x v="2"/>
    <n v="30"/>
    <x v="144"/>
    <s v="BOLT ASY,HEX;M16X50MM,GDE 8.8,HDG,N+2W"/>
    <n v="24"/>
    <n v="4"/>
    <n v="0"/>
    <x v="1"/>
    <n v="0"/>
    <x v="8"/>
    <s v="Stock at Base (SP12)"/>
    <s v="AB01"/>
    <s v="5300001647"/>
    <n v="30"/>
    <n v="21"/>
    <m/>
    <m/>
    <n v="0"/>
    <m/>
    <m/>
    <m/>
    <m/>
    <m/>
    <n v="0"/>
    <n v="0"/>
    <s v="EA"/>
    <m/>
    <x v="1"/>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x v="0"/>
    <s v=""/>
    <x v="0"/>
    <d v="1899-12-30T00:00:00"/>
    <x v="1"/>
    <s v="00001363444540310586379000100037863"/>
    <e v="#N/A"/>
    <s v="000013634410586379000100037863"/>
    <d v="1899-12-30T00:00:00"/>
    <e v="#N/A"/>
    <n v="0"/>
  </r>
  <r>
    <x v="1"/>
    <s v="No Issue identified"/>
    <m/>
    <x v="0"/>
    <d v="2023-12-30T00:00:00"/>
    <d v="2024-01-02T00:00:00"/>
    <d v="2024-04-21T00:00:00"/>
    <d v="2024-04-03T00:00:00"/>
    <d v="2024-04-21T00:00:00"/>
    <d v="2024-04-22T00:00:00"/>
    <x v="2"/>
    <m/>
    <x v="71"/>
    <s v="0060"/>
    <x v="71"/>
    <s v="PKG EQ,PRODUCTION STORE (AB50.05A800021)"/>
    <s v="install fabricated shelves (0020)"/>
    <s v="AB50"/>
    <d v="2024-04-21T00:00:00"/>
    <m/>
    <m/>
    <s v="AB01"/>
    <m/>
    <x v="2"/>
    <n v="30"/>
    <x v="166"/>
    <s v="WASHER,FLAT;M10,CS,HDG"/>
    <n v="4"/>
    <n v="4"/>
    <n v="0"/>
    <x v="1"/>
    <n v="0"/>
    <x v="10"/>
    <s v="Stock at Base (SP12)"/>
    <s v="AB01"/>
    <s v="5300001647"/>
    <n v="60"/>
    <n v="21"/>
    <m/>
    <m/>
    <n v="0"/>
    <m/>
    <m/>
    <m/>
    <m/>
    <m/>
    <n v="0"/>
    <n v="0"/>
    <s v="EA"/>
    <m/>
    <x v="1"/>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x v="0"/>
    <s v=""/>
    <x v="0"/>
    <d v="1899-12-30T00:00:00"/>
    <x v="0"/>
    <s v="00001363444540310543313000100037863"/>
    <e v="#N/A"/>
    <s v="000013634410543313000100037863"/>
    <d v="1899-12-30T00:00:00"/>
    <e v="#N/A"/>
    <n v="0"/>
  </r>
  <r>
    <x v="1"/>
    <s v="No Issue identified"/>
    <m/>
    <x v="0"/>
    <d v="2023-12-30T00:00:00"/>
    <d v="2024-01-02T00:00:00"/>
    <d v="2024-04-21T00:00:00"/>
    <d v="2024-04-03T00:00:00"/>
    <d v="2024-04-21T00:00:00"/>
    <d v="2024-04-22T00:00:00"/>
    <x v="2"/>
    <m/>
    <x v="71"/>
    <s v="0040"/>
    <x v="71"/>
    <s v="PKG EQ,PRODUCTION STORE (AB50.05A800021)"/>
    <s v="install fabricated shelves (0020)"/>
    <s v="AB50"/>
    <d v="2024-04-21T00:00:00"/>
    <m/>
    <m/>
    <s v="AB01"/>
    <m/>
    <x v="2"/>
    <n v="30"/>
    <x v="167"/>
    <s v="BOLT ASY,HEX;M16X80MM,GDE 8.8,HDG,N+2W"/>
    <n v="2"/>
    <n v="0"/>
    <n v="0"/>
    <x v="1"/>
    <n v="0"/>
    <x v="2"/>
    <s v="Stock at Base (SP12)"/>
    <s v="AB01"/>
    <s v="5300001647"/>
    <n v="40"/>
    <n v="21"/>
    <m/>
    <m/>
    <n v="0"/>
    <m/>
    <m/>
    <m/>
    <m/>
    <m/>
    <n v="0"/>
    <n v="0"/>
    <s v="EA"/>
    <m/>
    <x v="1"/>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x v="0"/>
    <s v=""/>
    <x v="0"/>
    <d v="1899-12-30T00:00:00"/>
    <x v="1"/>
    <s v="00001363444540310586385000100037863"/>
    <e v="#N/A"/>
    <s v="000013634410586385000100037863"/>
    <d v="1899-12-30T00:00:00"/>
    <e v="#N/A"/>
    <n v="0"/>
  </r>
  <r>
    <x v="1"/>
    <s v="No Issue identified"/>
    <m/>
    <x v="0"/>
    <d v="2023-12-30T00:00:00"/>
    <d v="2024-01-02T00:00:00"/>
    <d v="2024-04-21T00:00:00"/>
    <d v="2024-04-03T00:00:00"/>
    <d v="2024-04-21T00:00:00"/>
    <d v="2024-04-22T00:00:00"/>
    <x v="2"/>
    <m/>
    <x v="71"/>
    <s v="0010"/>
    <x v="71"/>
    <s v="PKG EQ,PRODUCTION STORE (AB50.05A800021)"/>
    <s v="install fabricated shelves (0020)"/>
    <s v="AB50"/>
    <d v="2024-04-21T00:00:00"/>
    <m/>
    <m/>
    <s v="AB01"/>
    <m/>
    <x v="2"/>
    <n v="30"/>
    <x v="168"/>
    <s v="DWG ITEM 1 - Shelf Frame"/>
    <n v="1"/>
    <n v="1"/>
    <n v="0"/>
    <x v="1"/>
    <n v="0"/>
    <x v="10"/>
    <s v="Stock at Base (SP12)"/>
    <s v="AB01"/>
    <s v="5300001647"/>
    <n v="10"/>
    <n v="21"/>
    <m/>
    <m/>
    <n v="0"/>
    <m/>
    <m/>
    <m/>
    <m/>
    <m/>
    <n v="0"/>
    <n v="0"/>
    <s v="EA"/>
    <m/>
    <x v="1"/>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x v="0"/>
    <s v=""/>
    <x v="0"/>
    <d v="1899-12-30T00:00:00"/>
    <x v="0"/>
    <s v="00001363444540310616704000100037863"/>
    <e v="#N/A"/>
    <s v="000013634410616704000100037863"/>
    <d v="1899-12-30T00:00:00"/>
    <e v="#N/A"/>
    <n v="0"/>
  </r>
  <r>
    <x v="1"/>
    <s v="No Issue identified"/>
    <m/>
    <x v="0"/>
    <d v="2023-12-30T00:00:00"/>
    <d v="2024-01-02T00:00:00"/>
    <d v="2024-04-21T00:00:00"/>
    <d v="2024-04-03T00:00:00"/>
    <d v="2024-04-21T00:00:00"/>
    <d v="2024-04-22T00:00:00"/>
    <x v="2"/>
    <m/>
    <x v="71"/>
    <s v="0020"/>
    <x v="71"/>
    <s v="PKG EQ,PRODUCTION STORE (AB50.05A800021)"/>
    <s v="install fabricated shelves (0020)"/>
    <s v="AB50"/>
    <d v="2024-04-21T00:00:00"/>
    <m/>
    <m/>
    <s v="AB01"/>
    <m/>
    <x v="2"/>
    <n v="30"/>
    <x v="169"/>
    <s v="DWG ITEM 2 - Mesh Shelf"/>
    <n v="3"/>
    <n v="3"/>
    <n v="0"/>
    <x v="1"/>
    <n v="0"/>
    <x v="10"/>
    <s v="Stock at Base (SP12)"/>
    <s v="AB01"/>
    <s v="5300001647"/>
    <n v="20"/>
    <n v="21"/>
    <m/>
    <m/>
    <n v="0"/>
    <m/>
    <m/>
    <m/>
    <m/>
    <m/>
    <n v="0"/>
    <n v="0"/>
    <s v="EA"/>
    <m/>
    <x v="1"/>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x v="0"/>
    <s v=""/>
    <x v="0"/>
    <d v="1899-12-30T00:00:00"/>
    <x v="0"/>
    <s v="00001363444540310616705000100037863"/>
    <e v="#N/A"/>
    <s v="000013634410616705000100037863"/>
    <d v="1899-12-30T00:00:00"/>
    <e v="#N/A"/>
    <n v="0"/>
  </r>
  <r>
    <x v="1"/>
    <s v="No Issue identified"/>
    <m/>
    <x v="0"/>
    <d v="2023-12-30T00:00:00"/>
    <d v="2024-01-02T00:00:00"/>
    <d v="2024-04-21T00:00:00"/>
    <d v="2024-04-03T00:00:00"/>
    <d v="2024-04-21T00:00:00"/>
    <d v="2024-04-22T00:00:00"/>
    <x v="2"/>
    <m/>
    <x v="71"/>
    <s v="0050"/>
    <x v="71"/>
    <s v="PKG EQ,PRODUCTION STORE (AB50.05A800021)"/>
    <s v="install fabricated shelves (0020)"/>
    <s v="AB50"/>
    <d v="2024-04-21T00:00:00"/>
    <m/>
    <m/>
    <s v="AB01"/>
    <m/>
    <x v="2"/>
    <n v="30"/>
    <x v="170"/>
    <s v="65RB 40mm LG Spacer, AS3679-300"/>
    <n v="2"/>
    <n v="2"/>
    <n v="0"/>
    <x v="1"/>
    <n v="0"/>
    <x v="10"/>
    <s v="Stock at Base (SP12)"/>
    <s v="AB01"/>
    <s v="5300001647"/>
    <n v="50"/>
    <n v="21"/>
    <m/>
    <m/>
    <n v="0"/>
    <m/>
    <m/>
    <m/>
    <m/>
    <m/>
    <n v="0"/>
    <n v="0"/>
    <s v="EA"/>
    <m/>
    <x v="1"/>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x v="0"/>
    <s v=""/>
    <x v="0"/>
    <d v="1899-12-30T00:00:00"/>
    <x v="0"/>
    <s v="00001363444540310616675000100037863"/>
    <e v="#N/A"/>
    <s v="000013634410616675000100037863"/>
    <d v="1899-12-30T00:00:00"/>
    <e v="#N/A"/>
    <n v="0"/>
  </r>
  <r>
    <x v="1"/>
    <s v="No Issue identified"/>
    <m/>
    <x v="0"/>
    <d v="2023-12-30T00:00:00"/>
    <d v="2024-01-02T00:00:00"/>
    <d v="2024-04-25T00:00:00"/>
    <d v="2024-04-04T00:00:00"/>
    <d v="2024-04-25T00:00:00"/>
    <d v="2024-04-26T00:00:00"/>
    <x v="2"/>
    <m/>
    <x v="72"/>
    <s v="0022"/>
    <x v="72"/>
    <s v="VE,GLYCOL CONTACTOR (AB50.05V130002)"/>
    <s v="Install bump protection Mod7 (0020)"/>
    <s v="AB50"/>
    <d v="2024-04-25T00:00:00"/>
    <m/>
    <m/>
    <s v="AB01"/>
    <m/>
    <x v="2"/>
    <n v="30"/>
    <x v="171"/>
    <s v="SHIMPACK"/>
    <n v="1"/>
    <n v="1"/>
    <n v="0"/>
    <x v="0"/>
    <n v="0"/>
    <x v="10"/>
    <s v="Stock at Base (SP12)"/>
    <s v="AB01"/>
    <s v="5300001648"/>
    <n v="30"/>
    <n v="21"/>
    <m/>
    <m/>
    <n v="0"/>
    <m/>
    <m/>
    <m/>
    <m/>
    <m/>
    <n v="0"/>
    <n v="0"/>
    <s v="EA"/>
    <m/>
    <x v="1"/>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x v="0"/>
    <s v=""/>
    <x v="0"/>
    <d v="1899-12-30T00:00:00"/>
    <x v="0"/>
    <s v="00001363454540710615685000100037864"/>
    <e v="#N/A"/>
    <s v="000013634510615685000100037864"/>
    <d v="1899-12-30T00:00:00"/>
    <e v="#N/A"/>
    <n v="0"/>
  </r>
  <r>
    <x v="1"/>
    <s v="No Issue identified"/>
    <m/>
    <x v="0"/>
    <d v="2023-12-30T00:00:00"/>
    <d v="2024-01-02T00:00:00"/>
    <d v="2024-04-25T00:00:00"/>
    <d v="2024-04-04T00:00:00"/>
    <d v="2024-04-25T00:00:00"/>
    <d v="2024-04-26T00:00:00"/>
    <x v="2"/>
    <m/>
    <x v="72"/>
    <s v="0012"/>
    <x v="72"/>
    <s v="VE,GLYCOL CONTACTOR (AB50.05V130002)"/>
    <s v="Install bump protection Mod7 (0020)"/>
    <s v="AB50"/>
    <d v="2024-04-25T00:00:00"/>
    <m/>
    <m/>
    <s v="AB01"/>
    <m/>
    <x v="2"/>
    <n v="30"/>
    <x v="172"/>
    <s v="Bump Protection Barrier"/>
    <n v="1"/>
    <n v="1"/>
    <n v="0"/>
    <x v="0"/>
    <n v="0"/>
    <x v="10"/>
    <s v="Stock at Base (SP12)"/>
    <s v="AB01"/>
    <s v="5300001648"/>
    <n v="20"/>
    <n v="21"/>
    <m/>
    <m/>
    <n v="0"/>
    <m/>
    <m/>
    <m/>
    <m/>
    <m/>
    <n v="0"/>
    <n v="0"/>
    <s v="EA"/>
    <m/>
    <x v="1"/>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x v="0"/>
    <s v=""/>
    <x v="0"/>
    <d v="1899-12-30T00:00:00"/>
    <x v="0"/>
    <s v="00001363454540710615684000100037864"/>
    <e v="#N/A"/>
    <s v="000013634510615684000100037864"/>
    <d v="1899-12-30T00:00:00"/>
    <e v="#N/A"/>
    <n v="0"/>
  </r>
  <r>
    <x v="1"/>
    <s v="No Issue identified"/>
    <m/>
    <x v="0"/>
    <d v="2023-12-30T00:00:00"/>
    <d v="2024-01-02T00:00:00"/>
    <d v="2024-04-25T00:00:00"/>
    <d v="2024-04-04T00:00:00"/>
    <d v="2024-04-25T00:00:00"/>
    <d v="2024-04-26T00:00:00"/>
    <x v="2"/>
    <m/>
    <x v="72"/>
    <s v="0050"/>
    <x v="72"/>
    <s v="VE,GLYCOL CONTACTOR (AB50.05V130002)"/>
    <s v="Install bump protection Mod7 (0020)"/>
    <s v="AB50"/>
    <d v="2024-04-25T00:00:00"/>
    <m/>
    <m/>
    <s v="AB01"/>
    <m/>
    <x v="2"/>
    <n v="30"/>
    <x v="173"/>
    <s v="BOLT ASY,HEX;M16X70MM,GDE 8.8,HDG,N+2W"/>
    <n v="2"/>
    <n v="0"/>
    <n v="0"/>
    <x v="1"/>
    <n v="0"/>
    <x v="2"/>
    <s v="Stock at Base (SP12)"/>
    <s v="AB01"/>
    <s v="5300001648"/>
    <n v="10"/>
    <n v="21"/>
    <m/>
    <m/>
    <n v="0"/>
    <m/>
    <m/>
    <m/>
    <m/>
    <m/>
    <n v="0"/>
    <n v="0"/>
    <s v="EA"/>
    <m/>
    <x v="1"/>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x v="0"/>
    <s v=""/>
    <x v="0"/>
    <d v="1899-12-30T00:00:00"/>
    <x v="1"/>
    <s v="00001363454540710586383000100037864"/>
    <e v="#N/A"/>
    <s v="000013634510586383000100037864"/>
    <d v="1899-12-30T00:00:00"/>
    <e v="#N/A"/>
    <n v="0"/>
  </r>
  <r>
    <x v="1"/>
    <s v="No Issue identified"/>
    <m/>
    <x v="0"/>
    <d v="2023-12-30T00:00:00"/>
    <d v="2024-01-02T00:00:00"/>
    <d v="2024-05-02T00:00:00"/>
    <d v="2024-04-03T00:00:00"/>
    <d v="2024-05-02T00:00:00"/>
    <d v="2024-05-03T00:00:00"/>
    <x v="2"/>
    <m/>
    <x v="73"/>
    <s v="0022"/>
    <x v="73"/>
    <s v="STRUC,TOPSIDES DIRTY WORKSHOP (AB50.05A800010)"/>
    <s v="Install handrail clamps (0010)"/>
    <s v="AB50"/>
    <d v="2024-05-02T00:00:00"/>
    <m/>
    <m/>
    <s v="AB01"/>
    <m/>
    <x v="2"/>
    <n v="30"/>
    <x v="174"/>
    <s v="A45-8 Kee Klamp Split Crossover HDG CS"/>
    <n v="8"/>
    <n v="0"/>
    <n v="0"/>
    <x v="1"/>
    <n v="0"/>
    <x v="2"/>
    <s v="Stock at Base (SP12)"/>
    <s v="AB01"/>
    <s v="5300001649"/>
    <n v="20"/>
    <n v="21"/>
    <m/>
    <m/>
    <n v="0"/>
    <m/>
    <m/>
    <m/>
    <m/>
    <m/>
    <n v="0"/>
    <n v="0"/>
    <s v="EA"/>
    <m/>
    <x v="1"/>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x v="0"/>
    <s v=""/>
    <x v="0"/>
    <d v="1899-12-30T00:00:00"/>
    <x v="1"/>
    <s v="00001363464541410615687000100037865"/>
    <e v="#N/A"/>
    <s v="000013634610615687000100037865"/>
    <d v="1899-12-30T00:00:00"/>
    <e v="#N/A"/>
    <n v="0"/>
  </r>
  <r>
    <x v="1"/>
    <s v="No Issue identified"/>
    <m/>
    <x v="0"/>
    <d v="2023-12-30T00:00:00"/>
    <d v="2024-01-02T00:00:00"/>
    <d v="2024-05-02T00:00:00"/>
    <d v="2024-04-03T00:00:00"/>
    <d v="2024-05-02T00:00:00"/>
    <d v="2024-05-03T00:00:00"/>
    <x v="2"/>
    <m/>
    <x v="73"/>
    <s v="0012"/>
    <x v="73"/>
    <s v="STRUC,TOPSIDES DIRTY WORKSHOP (AB50.05A800010)"/>
    <s v="Install handrail clamps (0010)"/>
    <s v="AB50"/>
    <d v="2024-05-02T00:00:00"/>
    <m/>
    <m/>
    <s v="AB01"/>
    <m/>
    <x v="2"/>
    <n v="30"/>
    <x v="175"/>
    <s v="DN40XS A106B 278mm with Ø48x6PL caps"/>
    <n v="4"/>
    <n v="0"/>
    <n v="0"/>
    <x v="1"/>
    <n v="0"/>
    <x v="2"/>
    <s v="Stock at Base (SP12)"/>
    <s v="AB01"/>
    <s v="5300001649"/>
    <n v="10"/>
    <n v="21"/>
    <m/>
    <m/>
    <n v="0"/>
    <m/>
    <m/>
    <m/>
    <m/>
    <m/>
    <n v="0"/>
    <n v="0"/>
    <s v="EA"/>
    <m/>
    <x v="1"/>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x v="0"/>
    <s v=""/>
    <x v="0"/>
    <d v="1899-12-30T00:00:00"/>
    <x v="1"/>
    <s v="00001363464541410615686000100037865"/>
    <e v="#N/A"/>
    <s v="000013634610615686000100037865"/>
    <d v="1899-12-30T00:00:00"/>
    <e v="#N/A"/>
    <n v="0"/>
  </r>
  <r>
    <x v="1"/>
    <s v="No Issue identified"/>
    <m/>
    <x v="0"/>
    <d v="2023-12-30T00:00:00"/>
    <d v="2024-01-02T00:00:00"/>
    <d v="2024-05-04T00:00:00"/>
    <d v="2024-04-04T00:00:00"/>
    <d v="2024-05-04T00:00:00"/>
    <d v="2024-05-05T00:00:00"/>
    <x v="2"/>
    <m/>
    <x v="74"/>
    <s v="0082"/>
    <x v="74"/>
    <s v="PUMP,GLYCOL (AB50.05P130010)"/>
    <s v="Fab/Install new Kee-klamp gate support (0010)"/>
    <s v="AB50"/>
    <d v="2024-05-04T00:00:00"/>
    <m/>
    <m/>
    <s v="AB01"/>
    <m/>
    <x v="2"/>
    <n v="30"/>
    <x v="176"/>
    <s v="SCREW,SET;HEX HD,M12 X 50MM,SS316L A4/80"/>
    <n v="6"/>
    <n v="0"/>
    <n v="0"/>
    <x v="1"/>
    <n v="0"/>
    <x v="2"/>
    <s v="Stock at Base (SP12)"/>
    <s v="AB01"/>
    <s v="5300001650"/>
    <n v="60"/>
    <n v="21"/>
    <m/>
    <m/>
    <n v="0"/>
    <m/>
    <m/>
    <m/>
    <m/>
    <m/>
    <n v="0"/>
    <n v="0"/>
    <s v="EA"/>
    <m/>
    <x v="1"/>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x v="0"/>
    <s v=""/>
    <x v="0"/>
    <d v="1899-12-30T00:00:00"/>
    <x v="1"/>
    <s v="00001363474541610442952000100037866"/>
    <e v="#N/A"/>
    <s v="000013634710442952000100037866"/>
    <d v="1899-12-30T00:00:00"/>
    <e v="#N/A"/>
    <n v="0"/>
  </r>
  <r>
    <x v="1"/>
    <s v="No Issue identified"/>
    <m/>
    <x v="0"/>
    <d v="2023-12-30T00:00:00"/>
    <d v="2024-01-02T00:00:00"/>
    <d v="2024-05-04T00:00:00"/>
    <d v="2024-04-04T00:00:00"/>
    <d v="2024-05-04T00:00:00"/>
    <d v="2024-05-05T00:00:00"/>
    <x v="2"/>
    <m/>
    <x v="74"/>
    <s v="0160"/>
    <x v="74"/>
    <s v="PUMP,GLYCOL (AB50.05P130010)"/>
    <s v="Fab/Install new Kee-klamp gate support (0010)"/>
    <s v="AB50"/>
    <d v="2024-05-04T00:00:00"/>
    <m/>
    <m/>
    <s v="AB01"/>
    <m/>
    <x v="2"/>
    <n v="30"/>
    <x v="177"/>
    <s v="PLUG;HANDRAIL,44X37X25MM,RBR"/>
    <n v="4"/>
    <n v="4"/>
    <n v="0"/>
    <x v="30"/>
    <n v="0"/>
    <x v="10"/>
    <s v="Stock at Base (SP12)"/>
    <s v="AB01"/>
    <s v="5300001650"/>
    <n v="30"/>
    <n v="21"/>
    <m/>
    <m/>
    <n v="0"/>
    <m/>
    <m/>
    <m/>
    <m/>
    <m/>
    <n v="0"/>
    <n v="0"/>
    <s v="EA"/>
    <m/>
    <x v="1"/>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x v="0"/>
    <s v=""/>
    <x v="0"/>
    <d v="1899-12-30T00:00:00"/>
    <x v="0"/>
    <s v="00001363474541610418742000100037866"/>
    <e v="#N/A"/>
    <s v="000013634710418742000100037866"/>
    <d v="1899-12-30T00:00:00"/>
    <e v="#N/A"/>
    <n v="0"/>
  </r>
  <r>
    <x v="1"/>
    <s v="No Issue identified"/>
    <m/>
    <x v="0"/>
    <d v="2023-12-30T00:00:00"/>
    <d v="2024-01-02T00:00:00"/>
    <d v="2024-05-04T00:00:00"/>
    <d v="2024-04-04T00:00:00"/>
    <d v="2024-05-04T00:00:00"/>
    <d v="2024-05-05T00:00:00"/>
    <x v="2"/>
    <m/>
    <x v="74"/>
    <s v="0092"/>
    <x v="74"/>
    <s v="PUMP,GLYCOL (AB50.05P130010)"/>
    <s v="Fab/Install new Kee-klamp gate support (0010)"/>
    <s v="AB50"/>
    <d v="2024-05-04T00:00:00"/>
    <m/>
    <m/>
    <s v="AB01"/>
    <m/>
    <x v="2"/>
    <n v="30"/>
    <x v="178"/>
    <s v="NUT,HEX,M12,ISO MTR,NYLOC,SS316"/>
    <n v="1"/>
    <n v="0"/>
    <n v="0"/>
    <x v="1"/>
    <n v="0"/>
    <x v="2"/>
    <s v="Stock at Base (SP12)"/>
    <s v="AB01"/>
    <s v="5300001650"/>
    <n v="50"/>
    <n v="21"/>
    <m/>
    <m/>
    <n v="0"/>
    <m/>
    <m/>
    <m/>
    <m/>
    <m/>
    <n v="0"/>
    <n v="0"/>
    <s v="BOX"/>
    <m/>
    <x v="1"/>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x v="0"/>
    <s v=""/>
    <x v="0"/>
    <d v="1899-12-30T00:00:00"/>
    <x v="1"/>
    <s v="00001363474541610204779000100037866"/>
    <e v="#N/A"/>
    <s v="000013634710204779000100037866"/>
    <d v="1899-12-30T00:00:00"/>
    <e v="#N/A"/>
    <n v="0"/>
  </r>
  <r>
    <x v="1"/>
    <s v="No Issue identified"/>
    <m/>
    <x v="0"/>
    <d v="2023-12-30T00:00:00"/>
    <d v="2024-01-02T00:00:00"/>
    <d v="2024-05-04T00:00:00"/>
    <d v="2024-04-04T00:00:00"/>
    <d v="2024-05-04T00:00:00"/>
    <d v="2024-05-05T00:00:00"/>
    <x v="2"/>
    <m/>
    <x v="74"/>
    <s v="0110"/>
    <x v="74"/>
    <s v="PUMP,GLYCOL (AB50.05P130010)"/>
    <s v="Fab/Install new Kee-klamp gate support (0010)"/>
    <s v="AB50"/>
    <d v="2024-05-04T00:00:00"/>
    <m/>
    <m/>
    <s v="AB01"/>
    <m/>
    <x v="2"/>
    <n v="30"/>
    <x v="179"/>
    <s v="ELBOW;HANDRAIL,90 DEG,KEE 158"/>
    <n v="4"/>
    <n v="0"/>
    <n v="0"/>
    <x v="1"/>
    <n v="0"/>
    <x v="2"/>
    <s v="Stock at Base (SP12)"/>
    <s v="AB01"/>
    <s v="5300001650"/>
    <n v="10"/>
    <n v="21"/>
    <m/>
    <m/>
    <n v="0"/>
    <m/>
    <m/>
    <m/>
    <m/>
    <m/>
    <n v="0"/>
    <n v="0"/>
    <s v="EA"/>
    <m/>
    <x v="1"/>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x v="0"/>
    <s v=""/>
    <x v="0"/>
    <d v="1899-12-30T00:00:00"/>
    <x v="1"/>
    <s v="00001363474541610418677000100037866"/>
    <e v="#N/A"/>
    <s v="000013634710418677000100037866"/>
    <d v="1899-12-30T00:00:00"/>
    <e v="#N/A"/>
    <n v="0"/>
  </r>
  <r>
    <x v="1"/>
    <s v="No Issue identified"/>
    <m/>
    <x v="0"/>
    <d v="2023-12-30T00:00:00"/>
    <d v="2024-01-02T00:00:00"/>
    <d v="2024-05-04T00:00:00"/>
    <d v="2024-04-04T00:00:00"/>
    <d v="2024-05-04T00:00:00"/>
    <d v="2024-05-05T00:00:00"/>
    <x v="2"/>
    <m/>
    <x v="74"/>
    <s v="0072"/>
    <x v="74"/>
    <s v="PUMP,GLYCOL (AB50.05P130010)"/>
    <s v="Fab/Install new Kee-klamp gate support (0010)"/>
    <s v="AB50"/>
    <d v="2024-05-04T00:00:00"/>
    <m/>
    <m/>
    <s v="AB01"/>
    <m/>
    <x v="2"/>
    <n v="30"/>
    <x v="180"/>
    <s v="SCREW,CAP;PL,KEE 1008"/>
    <n v="20"/>
    <n v="0"/>
    <n v="0"/>
    <x v="1"/>
    <n v="0"/>
    <x v="2"/>
    <s v="Stock at Base (SP12)"/>
    <s v="AB01"/>
    <s v="5300001650"/>
    <n v="40"/>
    <n v="21"/>
    <m/>
    <m/>
    <n v="0"/>
    <m/>
    <m/>
    <m/>
    <m/>
    <m/>
    <n v="0"/>
    <n v="0"/>
    <s v="EA"/>
    <m/>
    <x v="1"/>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x v="0"/>
    <s v=""/>
    <x v="0"/>
    <d v="1899-12-30T00:00:00"/>
    <x v="1"/>
    <s v="00001363474541610418735000100037866"/>
    <e v="#N/A"/>
    <s v="000013634710418735000100037866"/>
    <d v="1899-12-30T00:00:00"/>
    <e v="#N/A"/>
    <n v="0"/>
  </r>
  <r>
    <x v="1"/>
    <s v="No Issue identified"/>
    <m/>
    <x v="0"/>
    <d v="2023-12-30T00:00:00"/>
    <d v="2024-01-02T00:00:00"/>
    <d v="2024-05-04T00:00:00"/>
    <d v="2024-04-04T00:00:00"/>
    <d v="2024-05-04T00:00:00"/>
    <d v="2024-05-05T00:00:00"/>
    <x v="2"/>
    <m/>
    <x v="74"/>
    <s v="0102"/>
    <x v="74"/>
    <s v="PUMP,GLYCOL (AB50.05P130010)"/>
    <s v="Fab/Install new Kee-klamp gate support (0010)"/>
    <s v="AB50"/>
    <d v="2024-05-04T00:00:00"/>
    <m/>
    <m/>
    <s v="AB01"/>
    <m/>
    <x v="2"/>
    <n v="30"/>
    <x v="181"/>
    <s v="WASHER,FLAT;RND,12 X 37 X 3MM,SS316"/>
    <n v="20"/>
    <n v="0"/>
    <n v="0"/>
    <x v="1"/>
    <n v="0"/>
    <x v="2"/>
    <s v="Stock at Base (SP12)"/>
    <s v="AB01"/>
    <s v="5300001650"/>
    <n v="70"/>
    <n v="21"/>
    <m/>
    <m/>
    <n v="0"/>
    <m/>
    <m/>
    <m/>
    <m/>
    <m/>
    <n v="0"/>
    <n v="0"/>
    <s v="EA"/>
    <m/>
    <x v="1"/>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x v="0"/>
    <s v=""/>
    <x v="0"/>
    <d v="1899-12-30T00:00:00"/>
    <x v="1"/>
    <s v="00001363474541610059423000100037866"/>
    <e v="#N/A"/>
    <s v="000013634710059423000100037866"/>
    <d v="1899-12-30T00:00:00"/>
    <e v="#N/A"/>
    <n v="0"/>
  </r>
  <r>
    <x v="1"/>
    <s v="No Issue identified"/>
    <m/>
    <x v="0"/>
    <d v="2023-12-30T00:00:00"/>
    <d v="2024-01-02T00:00:00"/>
    <d v="2024-05-04T00:00:00"/>
    <d v="2024-04-04T00:00:00"/>
    <d v="2024-05-04T00:00:00"/>
    <d v="2024-05-05T00:00:00"/>
    <x v="2"/>
    <m/>
    <x v="74"/>
    <s v="0150"/>
    <x v="74"/>
    <s v="PUMP,GLYCOL (AB50.05P130010)"/>
    <s v="Fab/Install new Kee-klamp gate support (0010)"/>
    <s v="AB50"/>
    <d v="2024-05-04T00:00:00"/>
    <m/>
    <m/>
    <s v="AB01"/>
    <m/>
    <x v="2"/>
    <n v="30"/>
    <x v="182"/>
    <s v="PIPE,DN40,48.3MM x 4MM x 3050MM LONG"/>
    <n v="1"/>
    <n v="1"/>
    <n v="0"/>
    <x v="6"/>
    <n v="0"/>
    <x v="10"/>
    <s v="Stock at Base (SP12)"/>
    <s v="AB01"/>
    <s v="5300001650"/>
    <n v="20"/>
    <n v="21"/>
    <m/>
    <m/>
    <n v="0"/>
    <m/>
    <m/>
    <m/>
    <m/>
    <m/>
    <n v="0"/>
    <n v="0"/>
    <s v="EA"/>
    <m/>
    <x v="1"/>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x v="0"/>
    <s v=""/>
    <x v="0"/>
    <d v="1899-12-30T00:00:00"/>
    <x v="0"/>
    <s v="00001363474541610418929000100037866"/>
    <e v="#N/A"/>
    <s v="000013634710418929000100037866"/>
    <d v="1899-12-30T00:00:00"/>
    <e v="#N/A"/>
    <n v="0"/>
  </r>
  <r>
    <x v="1"/>
    <s v="Planned delivery after Reqmt Date"/>
    <m/>
    <x v="0"/>
    <d v="2023-12-30T00:00:00"/>
    <d v="2024-02-12T00:00:00"/>
    <d v="2024-05-07T00:00:00"/>
    <d v="2024-03-28T00:00:00"/>
    <d v="2024-05-07T00:00:00"/>
    <d v="2024-05-08T00:00:00"/>
    <x v="2"/>
    <m/>
    <x v="75"/>
    <s v="0060"/>
    <x v="75"/>
    <s v="LOOP,CORROSION SW1 (AB50.03E10-SW1)"/>
    <s v="Replace 25-SL-3750656-EXB3A-H (0020)"/>
    <s v="AB50"/>
    <d v="2024-05-01T00:00:00"/>
    <m/>
    <m/>
    <s v="AB01"/>
    <d v="2024-04-14T00:00:00"/>
    <x v="2"/>
    <n v="30"/>
    <x v="183"/>
    <s v="D-WEL23-202-01/EH0950DX0005.0001 Spool 1"/>
    <n v="1"/>
    <n v="0"/>
    <n v="0"/>
    <x v="31"/>
    <n v="49"/>
    <x v="5"/>
    <s v="Directs (Inventory) (SP14)"/>
    <s v="AB01"/>
    <s v="5300006460"/>
    <n v="20"/>
    <n v="49"/>
    <s v="X"/>
    <s v="1000002375"/>
    <n v="16"/>
    <d v="2024-02-12T00:00:00"/>
    <d v="2024-04-08T00:00:00"/>
    <s v="LEGENEERING AUSTRALIA PTY LTD (30000143)"/>
    <s v="4500001467"/>
    <m/>
    <n v="50"/>
    <n v="1"/>
    <s v="EA"/>
    <d v="2024-04-08T00:00:00"/>
    <x v="1"/>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x v="0"/>
    <s v=""/>
    <x v="0"/>
    <d v="1899-12-30T00:00:00"/>
    <x v="1"/>
    <s v="00001366174541970002402000100038113"/>
    <e v="#N/A"/>
    <s v="000013661770002402000100038113"/>
    <d v="1899-12-30T00:00:00"/>
    <e v="#N/A"/>
    <n v="0"/>
  </r>
  <r>
    <x v="1"/>
    <s v="Planned delivery after Reqmt Date"/>
    <m/>
    <x v="0"/>
    <d v="2023-12-30T00:00:00"/>
    <d v="2024-02-12T00:00:00"/>
    <d v="2024-05-07T00:00:00"/>
    <d v="2024-04-04T00:00:00"/>
    <d v="2024-05-07T00:00:00"/>
    <d v="2024-05-08T00:00:00"/>
    <x v="2"/>
    <m/>
    <x v="75"/>
    <s v="0080"/>
    <x v="75"/>
    <s v="LOOP,CORROSION SW1 (AB50.03E10-SW1)"/>
    <s v="Replace 25-SL-3750656-EXB3A-H (0020)"/>
    <s v="AB50"/>
    <d v="2024-05-04T00:00:00"/>
    <m/>
    <m/>
    <s v="AB01"/>
    <d v="2024-04-19T00:00:00"/>
    <x v="2"/>
    <n v="30"/>
    <x v="184"/>
    <s v="GASKET,CNAF;JIS10K,25MM,3MM,FF,C4430"/>
    <n v="2"/>
    <n v="0"/>
    <n v="0"/>
    <x v="32"/>
    <n v="14"/>
    <x v="5"/>
    <s v="Directs (Inventory) (SP14)"/>
    <s v="AB01"/>
    <s v="5300006460"/>
    <n v="40"/>
    <n v="21"/>
    <s v="X"/>
    <s v="1000003365"/>
    <n v="18"/>
    <d v="2024-02-22T00:00:00"/>
    <d v="2024-04-17T00:00:00"/>
    <s v="KLINGER LIMITED (30000403)"/>
    <s v="4500003833"/>
    <m/>
    <n v="10"/>
    <n v="2"/>
    <s v="EA"/>
    <d v="2024-04-17T00:00:00"/>
    <x v="1"/>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x v="0"/>
    <s v=""/>
    <x v="0"/>
    <d v="1899-12-30T00:00:00"/>
    <x v="1"/>
    <s v="00001366174541910484646000100038113"/>
    <e v="#N/A"/>
    <s v="000013661710484646000100038113"/>
    <d v="1899-12-30T00:00:00"/>
    <e v="#N/A"/>
    <n v="0"/>
  </r>
  <r>
    <x v="1"/>
    <s v="No Issue identified"/>
    <m/>
    <x v="0"/>
    <d v="2023-12-30T00:00:00"/>
    <d v="2024-02-12T00:00:00"/>
    <d v="2024-05-07T00:00:00"/>
    <d v="2024-04-04T00:00:00"/>
    <d v="2024-05-07T00:00:00"/>
    <d v="2024-05-08T00:00:00"/>
    <x v="2"/>
    <m/>
    <x v="75"/>
    <s v="0090"/>
    <x v="75"/>
    <s v="LOOP,CORROSION SW1 (AB50.03E10-SW1)"/>
    <s v="Replace 25-SL-3750656-EXB3A-H (0020)"/>
    <s v="AB50"/>
    <d v="2024-05-07T00:00:00"/>
    <m/>
    <m/>
    <s v="AB01"/>
    <m/>
    <x v="2"/>
    <n v="30"/>
    <x v="185"/>
    <s v="GASKET;CNAF,JIS16K,40MM,3MM,FF,C4430"/>
    <n v="1"/>
    <n v="0"/>
    <n v="0"/>
    <x v="33"/>
    <n v="0"/>
    <x v="9"/>
    <s v="Stock at Base (SP12)"/>
    <s v="AB01"/>
    <s v="5300006460"/>
    <n v="50"/>
    <n v="21"/>
    <m/>
    <m/>
    <n v="0"/>
    <m/>
    <m/>
    <m/>
    <m/>
    <m/>
    <n v="0"/>
    <n v="0"/>
    <s v="EA"/>
    <m/>
    <x v="1"/>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x v="0"/>
    <s v=""/>
    <x v="0"/>
    <d v="1899-12-30T00:00:00"/>
    <x v="1"/>
    <s v="00001366174541910458155000100038113"/>
    <e v="#N/A"/>
    <s v="000013661710458155000100038113"/>
    <d v="1899-12-30T00:00:00"/>
    <e v="#N/A"/>
    <n v="0"/>
  </r>
  <r>
    <x v="1"/>
    <s v="No Issue identified"/>
    <m/>
    <x v="0"/>
    <d v="2023-12-30T00:00:00"/>
    <d v="2024-02-12T00:00:00"/>
    <d v="2024-05-07T00:00:00"/>
    <d v="2024-03-28T00:00:00"/>
    <d v="2024-05-07T00:00:00"/>
    <d v="2024-05-08T00:00:00"/>
    <x v="2"/>
    <m/>
    <x v="75"/>
    <s v="0100"/>
    <x v="75"/>
    <s v="LOOP,CORROSION SW1 (AB50.03E10-SW1)"/>
    <s v="Replace 25-SL-3750656-EXB3A-H (0020)"/>
    <s v="AB50"/>
    <d v="2024-03-26T00:00:00"/>
    <m/>
    <m/>
    <s v="AB01"/>
    <d v="2024-03-26T00:00:00"/>
    <x v="2"/>
    <n v="30"/>
    <x v="186"/>
    <s v="STUDBOLT;0.625&quot; X 75MM,B7,BLK"/>
    <n v="8"/>
    <n v="0"/>
    <n v="0"/>
    <x v="6"/>
    <n v="7"/>
    <x v="8"/>
    <s v="Directs (Inventory) (SP14)"/>
    <s v="AB01"/>
    <s v="5300006460"/>
    <n v="60"/>
    <n v="7"/>
    <s v="X"/>
    <s v="1000003451"/>
    <n v="22"/>
    <d v="2024-03-06T00:00:00"/>
    <d v="2024-03-20T00:00:00"/>
    <s v="TRISTAR AUSTRALIA PTY LTD (30000148)"/>
    <s v="4500004016"/>
    <s v="5000028512_2024_0001"/>
    <n v="10"/>
    <n v="8"/>
    <s v="EA"/>
    <d v="2024-03-05T00:00:00"/>
    <x v="1"/>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x v="0"/>
    <s v=""/>
    <x v="0"/>
    <d v="1899-12-30T00:00:00"/>
    <x v="1"/>
    <s v="00001366174541970003078000100038113"/>
    <e v="#N/A"/>
    <s v="000013661770003078000100038113"/>
    <d v="1899-12-30T00:00:00"/>
    <e v="#N/A"/>
    <n v="0"/>
  </r>
  <r>
    <x v="1"/>
    <s v="Planned delivery after Reqmt Date"/>
    <m/>
    <x v="0"/>
    <d v="2023-12-30T00:00:00"/>
    <d v="2024-02-12T00:00:00"/>
    <d v="2024-05-07T00:00:00"/>
    <d v="2024-03-28T00:00:00"/>
    <d v="2024-05-07T00:00:00"/>
    <d v="2024-05-08T00:00:00"/>
    <x v="2"/>
    <m/>
    <x v="75"/>
    <s v="0070"/>
    <x v="75"/>
    <s v="LOOP,CORROSION SW1 (AB50.03E10-SW1)"/>
    <s v="Replace 25-SL-3750656-EXB3A-H (0020)"/>
    <s v="AB50"/>
    <d v="2024-05-01T00:00:00"/>
    <m/>
    <m/>
    <s v="AB01"/>
    <d v="2024-04-14T00:00:00"/>
    <x v="2"/>
    <n v="30"/>
    <x v="187"/>
    <s v="D-WEL23-202-01/EH0950DX0005.0001 Spool 2"/>
    <n v="1"/>
    <n v="0"/>
    <n v="0"/>
    <x v="31"/>
    <n v="49"/>
    <x v="5"/>
    <s v="Directs (Inventory) (SP14)"/>
    <s v="AB01"/>
    <s v="5300006460"/>
    <n v="30"/>
    <n v="49"/>
    <s v="X"/>
    <s v="1000002375"/>
    <n v="17"/>
    <d v="2024-02-12T00:00:00"/>
    <d v="2024-04-08T00:00:00"/>
    <s v="LEGENEERING AUSTRALIA PTY LTD (30000143)"/>
    <s v="4500001467"/>
    <m/>
    <n v="60"/>
    <n v="1"/>
    <s v="EA"/>
    <d v="2024-04-08T00:00:00"/>
    <x v="1"/>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x v="0"/>
    <s v=""/>
    <x v="0"/>
    <d v="1899-12-30T00:00:00"/>
    <x v="1"/>
    <s v="00001366174541970002403000100038113"/>
    <e v="#N/A"/>
    <s v="000013661770002403000100038113"/>
    <d v="1899-12-30T00:00:00"/>
    <e v="#N/A"/>
    <n v="0"/>
  </r>
  <r>
    <x v="1"/>
    <s v="No Issue identified"/>
    <m/>
    <x v="0"/>
    <d v="2023-12-30T00:00:00"/>
    <d v="2024-02-12T00:00:00"/>
    <d v="2024-05-07T00:00:00"/>
    <d v="2024-03-28T00:00:00"/>
    <d v="2024-05-07T00:00:00"/>
    <d v="2024-05-08T00:00:00"/>
    <x v="2"/>
    <m/>
    <x v="75"/>
    <s v="0110"/>
    <x v="75"/>
    <s v="LOOP,CORROSION SW1 (AB50.03E10-SW1)"/>
    <s v="Replace 25-SL-3750656-EXB3A-H (0020)"/>
    <s v="AB50"/>
    <d v="2024-03-26T00:00:00"/>
    <m/>
    <m/>
    <s v="AB01"/>
    <d v="2024-03-26T00:00:00"/>
    <x v="2"/>
    <n v="30"/>
    <x v="188"/>
    <s v="STUDBOLT;0.625&quot; X 80MM,B7,BLK"/>
    <n v="4"/>
    <n v="0"/>
    <n v="0"/>
    <x v="6"/>
    <n v="7"/>
    <x v="8"/>
    <s v="Directs (Inventory) (SP14)"/>
    <s v="AB01"/>
    <s v="5300006460"/>
    <n v="70"/>
    <n v="7"/>
    <s v="X"/>
    <s v="1000003451"/>
    <n v="23"/>
    <d v="2024-03-06T00:00:00"/>
    <d v="2024-03-20T00:00:00"/>
    <s v="TRISTAR AUSTRALIA PTY LTD (30000148)"/>
    <s v="4500004016"/>
    <s v="5000028495_2024_0001"/>
    <n v="20"/>
    <n v="4"/>
    <s v="EA"/>
    <d v="2024-03-05T00:00:00"/>
    <x v="1"/>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x v="0"/>
    <s v=""/>
    <x v="0"/>
    <d v="1899-12-30T00:00:00"/>
    <x v="1"/>
    <s v="00001366174541970003079000100038113"/>
    <e v="#N/A"/>
    <s v="000013661770003079000100038113"/>
    <d v="1899-12-30T00:00:00"/>
    <e v="#N/A"/>
    <n v="0"/>
  </r>
  <r>
    <x v="1"/>
    <s v="Planned delivery after Reqmt Date"/>
    <m/>
    <x v="0"/>
    <d v="2023-12-30T00:00:00"/>
    <d v="2024-02-27T00:00:00"/>
    <d v="2024-05-05T00:00:00"/>
    <d v="2024-03-28T00:00:00"/>
    <d v="2024-05-04T00:00:00"/>
    <d v="2024-05-07T00:00:00"/>
    <x v="2"/>
    <m/>
    <x v="76"/>
    <s v="0020"/>
    <x v="76"/>
    <s v="LOOP,CORROSION SW1 (AB50.03E10-SW1)"/>
    <s v="replace 15-SW-3750718-EXA1X-P (0030)"/>
    <s v="AB50"/>
    <d v="2024-05-19T00:00:00"/>
    <m/>
    <m/>
    <s v="AB01"/>
    <d v="2024-04-23T00:00:00"/>
    <x v="2"/>
    <n v="30"/>
    <x v="189"/>
    <s v="D-WEL23-203-01 Spool 2"/>
    <n v="1"/>
    <n v="0"/>
    <n v="0"/>
    <x v="31"/>
    <n v="42"/>
    <x v="5"/>
    <s v="Directs (Inventory) (SP14)"/>
    <s v="AB01"/>
    <s v="5300007229"/>
    <n v="50"/>
    <n v="42"/>
    <s v="X"/>
    <s v="1000003771"/>
    <n v="8"/>
    <d v="2024-02-27T00:00:00"/>
    <d v="2024-04-17T00:00:00"/>
    <s v="LEGENEERING AUSTRALIA PTY LTD (30000143)"/>
    <s v="4500004437"/>
    <m/>
    <n v="20"/>
    <n v="1"/>
    <s v="EA"/>
    <d v="2024-04-15T00:00:00"/>
    <x v="1"/>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x v="0"/>
    <s v=""/>
    <x v="0"/>
    <d v="1899-12-30T00:00:00"/>
    <x v="1"/>
    <s v="00001366884541770003316000100038184"/>
    <e v="#N/A"/>
    <s v="000013668870003316000100038184"/>
    <d v="1899-12-30T00:00:00"/>
    <e v="#N/A"/>
    <n v="0"/>
  </r>
  <r>
    <x v="1"/>
    <s v="No Issue identified"/>
    <m/>
    <x v="0"/>
    <d v="2023-12-30T00:00:00"/>
    <d v="2024-02-27T00:00:00"/>
    <d v="2024-05-05T00:00:00"/>
    <d v="2024-04-04T00:00:00"/>
    <d v="2024-05-04T00:00:00"/>
    <d v="2024-05-07T00:00:00"/>
    <x v="2"/>
    <m/>
    <x v="76"/>
    <s v="0060"/>
    <x v="76"/>
    <s v="LOOP,CORROSION SW1 (AB50.03E10-SW1)"/>
    <s v="replace 15-SW-3750718-EXA1X-P (0030)"/>
    <s v="AB50"/>
    <d v="2024-05-05T00:00:00"/>
    <m/>
    <m/>
    <s v="AB01"/>
    <m/>
    <x v="2"/>
    <n v="30"/>
    <x v="190"/>
    <s v="U-BOLT;CLP,40MM,M10,BG181,BINDER 181005"/>
    <n v="2"/>
    <n v="0"/>
    <n v="0"/>
    <x v="2"/>
    <n v="0"/>
    <x v="2"/>
    <s v="Stock at Base (SP12)"/>
    <s v="AB01"/>
    <s v="5300007229"/>
    <n v="30"/>
    <n v="21"/>
    <m/>
    <m/>
    <n v="0"/>
    <m/>
    <m/>
    <m/>
    <m/>
    <m/>
    <n v="0"/>
    <n v="0"/>
    <s v="EA"/>
    <m/>
    <x v="1"/>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x v="0"/>
    <s v=""/>
    <x v="0"/>
    <d v="1899-12-30T00:00:00"/>
    <x v="1"/>
    <s v="00001366884541710422182000100038184"/>
    <e v="#N/A"/>
    <s v="000013668810422182000100038184"/>
    <d v="1899-12-30T00:00:00"/>
    <e v="#N/A"/>
    <n v="0"/>
  </r>
  <r>
    <x v="1"/>
    <s v="Planned delivery after Reqmt Date"/>
    <m/>
    <x v="0"/>
    <d v="2023-12-30T00:00:00"/>
    <d v="2024-02-27T00:00:00"/>
    <d v="2024-05-05T00:00:00"/>
    <d v="2024-03-28T00:00:00"/>
    <d v="2024-05-04T00:00:00"/>
    <d v="2024-05-07T00:00:00"/>
    <x v="2"/>
    <m/>
    <x v="76"/>
    <s v="0010"/>
    <x v="76"/>
    <s v="LOOP,CORROSION SW1 (AB50.03E10-SW1)"/>
    <s v="replace 15-SW-3750718-EXA1X-P (0030)"/>
    <s v="AB50"/>
    <d v="2024-05-19T00:00:00"/>
    <m/>
    <m/>
    <s v="AB01"/>
    <d v="2024-04-23T00:00:00"/>
    <x v="2"/>
    <n v="30"/>
    <x v="191"/>
    <s v="D-WEL23-203-01 Spool 1"/>
    <n v="1"/>
    <n v="0"/>
    <n v="0"/>
    <x v="31"/>
    <n v="42"/>
    <x v="5"/>
    <s v="Directs (Inventory) (SP14)"/>
    <s v="AB01"/>
    <s v="5300007229"/>
    <n v="40"/>
    <n v="42"/>
    <s v="X"/>
    <s v="1000003771"/>
    <n v="7"/>
    <d v="2024-02-27T00:00:00"/>
    <d v="2024-04-17T00:00:00"/>
    <s v="LEGENEERING AUSTRALIA PTY LTD (30000143)"/>
    <s v="4500004437"/>
    <m/>
    <n v="10"/>
    <n v="1"/>
    <s v="EA"/>
    <d v="2024-04-15T00:00:00"/>
    <x v="1"/>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x v="0"/>
    <s v=""/>
    <x v="0"/>
    <d v="1899-12-30T00:00:00"/>
    <x v="1"/>
    <s v="00001366884541770003315000100038184"/>
    <e v="#N/A"/>
    <s v="000013668870003315000100038184"/>
    <d v="1899-12-30T00:00:00"/>
    <e v="#N/A"/>
    <n v="0"/>
  </r>
  <r>
    <x v="1"/>
    <s v="No Issue identified"/>
    <m/>
    <x v="0"/>
    <d v="2023-12-30T00:00:00"/>
    <d v="2024-02-27T00:00:00"/>
    <d v="2024-05-05T00:00:00"/>
    <d v="2024-04-04T00:00:00"/>
    <d v="2024-05-04T00:00:00"/>
    <d v="2024-05-07T00:00:00"/>
    <x v="2"/>
    <m/>
    <x v="76"/>
    <s v="0040"/>
    <x v="76"/>
    <s v="LOOP,CORROSION SW1 (AB50.03E10-SW1)"/>
    <s v="replace 15-SW-3750718-EXA1X-P (0030)"/>
    <s v="AB50"/>
    <d v="2024-05-05T00:00:00"/>
    <m/>
    <m/>
    <s v="AB01"/>
    <m/>
    <x v="2"/>
    <n v="30"/>
    <x v="192"/>
    <s v="GASKET;SWCI,JIS 16K,15MM,C4430"/>
    <n v="2"/>
    <n v="0"/>
    <n v="0"/>
    <x v="2"/>
    <n v="0"/>
    <x v="9"/>
    <s v="Stock at Base (SP12)"/>
    <s v="AB01"/>
    <s v="5300007229"/>
    <n v="10"/>
    <n v="21"/>
    <m/>
    <m/>
    <n v="0"/>
    <m/>
    <m/>
    <m/>
    <m/>
    <m/>
    <n v="0"/>
    <n v="0"/>
    <s v="EA"/>
    <m/>
    <x v="1"/>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x v="0"/>
    <s v=""/>
    <x v="0"/>
    <d v="1899-12-30T00:00:00"/>
    <x v="1"/>
    <s v="00001366884541710543114000100038184"/>
    <e v="#N/A"/>
    <s v="000013668810543114000100038184"/>
    <d v="1899-12-30T00:00:00"/>
    <e v="#N/A"/>
    <n v="0"/>
  </r>
  <r>
    <x v="1"/>
    <m/>
    <m/>
    <x v="0"/>
    <d v="2023-12-30T00:00:00"/>
    <d v="2024-02-27T00:00:00"/>
    <d v="2024-05-05T00:00:00"/>
    <m/>
    <d v="2024-05-04T00:00:00"/>
    <d v="2024-05-07T00:00:00"/>
    <x v="2"/>
    <m/>
    <x v="76"/>
    <s v="0030"/>
    <x v="76"/>
    <s v="LOOP,CORROSION SW1 (AB50.03E10-SW1)"/>
    <s v="replace 15-SW-3750718-EXA1X-P (0030)"/>
    <s v="AB50"/>
    <m/>
    <m/>
    <m/>
    <s v="AB01"/>
    <m/>
    <x v="2"/>
    <n v="30"/>
    <x v="33"/>
    <s v="STUDBOLT;0.500&quot;X65MM,B7,CAD+XYLAN"/>
    <n v="20"/>
    <n v="48"/>
    <n v="33"/>
    <x v="3"/>
    <n v="0"/>
    <x v="4"/>
    <s v="Stock at Remote (SP13)"/>
    <m/>
    <m/>
    <n v="0"/>
    <n v="0"/>
    <m/>
    <m/>
    <n v="0"/>
    <m/>
    <m/>
    <m/>
    <m/>
    <m/>
    <n v="0"/>
    <n v="0"/>
    <s v="EA"/>
    <m/>
    <x v="1"/>
    <m/>
    <m/>
    <s v="N"/>
    <s v="Preparation (05)"/>
    <s v="In Preparation (Order) (0055)"/>
    <s v="0000136688"/>
    <n v="3"/>
    <s v="1"/>
    <s v="30"/>
    <s v="30"/>
    <m/>
    <m/>
    <n v="0"/>
    <m/>
    <m/>
    <m/>
    <m/>
    <s v="WorkPackLink"/>
    <m/>
    <m/>
    <n v="0"/>
    <n v="0"/>
    <d v="2024-05-27T00:00:00"/>
    <n v="0"/>
    <n v="0"/>
    <m/>
    <m/>
    <n v="0"/>
    <n v="0"/>
    <m/>
    <n v="0"/>
    <m/>
    <m/>
    <m/>
    <n v="0"/>
    <n v="0"/>
    <n v="0.16666666666666666"/>
    <d v="2024-04-07T00:00:00"/>
    <n v="0"/>
    <n v="0"/>
    <x v="1"/>
    <s v=""/>
    <x v="0"/>
    <d v="1899-12-30T00:00:00"/>
    <x v="0"/>
    <s v="00001366884541710058872000100038184"/>
    <e v="#N/A"/>
    <s v="000013668810058872000100038184"/>
    <s v=""/>
    <s v=""/>
    <n v="1"/>
  </r>
  <r>
    <x v="1"/>
    <s v="No Issue identified"/>
    <m/>
    <x v="0"/>
    <d v="2023-12-30T00:00:00"/>
    <d v="2024-02-27T00:00:00"/>
    <d v="2024-05-05T00:00:00"/>
    <d v="2024-04-04T00:00:00"/>
    <d v="2024-05-04T00:00:00"/>
    <d v="2024-05-07T00:00:00"/>
    <x v="2"/>
    <m/>
    <x v="76"/>
    <s v="0050"/>
    <x v="76"/>
    <s v="LOOP,CORROSION SW1 (AB50.03E10-SW1)"/>
    <s v="replace 15-SW-3750718-EXA1X-P (0030)"/>
    <s v="AB50"/>
    <d v="2024-05-05T00:00:00"/>
    <m/>
    <m/>
    <s v="AB01"/>
    <m/>
    <x v="2"/>
    <n v="30"/>
    <x v="193"/>
    <s v="GASKET,FLG;40MM,1.5MM,JIS 5K,FF,CNAF"/>
    <n v="3"/>
    <n v="0"/>
    <n v="0"/>
    <x v="2"/>
    <n v="0"/>
    <x v="9"/>
    <s v="Stock at Base (SP12)"/>
    <s v="AB01"/>
    <s v="5300007229"/>
    <n v="20"/>
    <n v="21"/>
    <m/>
    <m/>
    <n v="0"/>
    <m/>
    <m/>
    <m/>
    <m/>
    <m/>
    <n v="0"/>
    <n v="0"/>
    <s v="EA"/>
    <m/>
    <x v="1"/>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x v="0"/>
    <s v=""/>
    <x v="0"/>
    <d v="1899-12-30T00:00:00"/>
    <x v="1"/>
    <s v="00001366884541710515037000100038184"/>
    <e v="#N/A"/>
    <s v="000013668810515037000100038184"/>
    <d v="1899-12-30T00:00:00"/>
    <e v="#N/A"/>
    <n v="0"/>
  </r>
  <r>
    <x v="0"/>
    <s v="No Issue identified"/>
    <m/>
    <x v="0"/>
    <d v="2023-12-30T00:00:00"/>
    <d v="2024-01-02T00:00:00"/>
    <d v="2024-05-09T00:00:00"/>
    <d v="2024-02-21T00:00:00"/>
    <d v="2024-05-09T00:00:00"/>
    <d v="2024-05-12T00:00:00"/>
    <x v="0"/>
    <m/>
    <x v="77"/>
    <s v="0010"/>
    <x v="77"/>
    <s v="PUMP,FGC CONDENSATE B (AB50.05P041101B)"/>
    <s v="Remove FGC B Cond Motor (0030)"/>
    <s v="AB50"/>
    <d v="2024-05-09T00:00:00"/>
    <m/>
    <m/>
    <s v="AB01"/>
    <m/>
    <x v="0"/>
    <n v="20"/>
    <x v="194"/>
    <s v="MOTOR,AC;440V,2P,ABB M3GP132SMB2EXNAIIT3"/>
    <n v="1"/>
    <n v="1"/>
    <n v="0"/>
    <x v="0"/>
    <n v="0"/>
    <x v="9"/>
    <s v="Stock at Base (SP12)"/>
    <s v="AB01"/>
    <s v="5300001696"/>
    <n v="10"/>
    <n v="21"/>
    <m/>
    <m/>
    <n v="0"/>
    <m/>
    <m/>
    <m/>
    <m/>
    <m/>
    <n v="0"/>
    <n v="0"/>
    <s v="EA"/>
    <m/>
    <x v="1"/>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x v="0"/>
    <s v=""/>
    <x v="0"/>
    <d v="1899-12-30T00:00:00"/>
    <x v="0"/>
    <s v="00001368224542110468800000100038290"/>
    <e v="#N/A"/>
    <s v="000013682210468800000100038290"/>
    <d v="1899-12-30T00:00:00"/>
    <e v="#N/A"/>
    <n v="0"/>
  </r>
  <r>
    <x v="0"/>
    <s v="Planned delivery after Reqmt Date"/>
    <m/>
    <x v="0"/>
    <d v="2023-12-30T00:00:00"/>
    <d v="2024-01-02T00:00:00"/>
    <d v="2024-05-10T00:00:00"/>
    <d v="2024-03-01T00:00:00"/>
    <d v="2024-05-09T00:00:00"/>
    <d v="2024-05-12T00:00:00"/>
    <x v="0"/>
    <m/>
    <x v="77"/>
    <s v="0010"/>
    <x v="77"/>
    <s v="PUMP,FGC CONDENSATE B (AB50.05P041101B)"/>
    <s v="Install new FGC B Cond Motor (0050)"/>
    <s v="AB50"/>
    <d v="2024-06-25T00:00:00"/>
    <m/>
    <m/>
    <s v="AB01"/>
    <d v="2024-04-28T00:00:00"/>
    <x v="0"/>
    <n v="20"/>
    <x v="195"/>
    <s v="Toshiba Ex d IIC T4 Motor"/>
    <n v="1"/>
    <n v="0"/>
    <n v="0"/>
    <x v="2"/>
    <n v="42"/>
    <x v="5"/>
    <s v="Directs (Inventory) (SP14)"/>
    <s v="AB01"/>
    <s v="5300001696"/>
    <n v="20"/>
    <n v="42"/>
    <s v="X"/>
    <s v="1000004218"/>
    <n v="2"/>
    <d v="2024-03-01T00:00:00"/>
    <d v="2024-04-22T00:00:00"/>
    <s v="TOSHIBA INTERNATIONAL CORPORATION (30000272)"/>
    <s v="4500005097"/>
    <m/>
    <n v="20"/>
    <n v="1"/>
    <s v="EA"/>
    <d v="2024-04-10T00:00:00"/>
    <x v="1"/>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x v="0"/>
    <s v=""/>
    <x v="0"/>
    <d v="1899-12-30T00:00:00"/>
    <x v="1"/>
    <s v="00001368224542270003475000100038290"/>
    <e v="#N/A"/>
    <s v="000013682270003475000100038290"/>
    <d v="1899-12-30T00:00:00"/>
    <e v="#N/A"/>
    <n v="0"/>
  </r>
  <r>
    <x v="0"/>
    <s v="Planned delivery after Reqmt Date"/>
    <m/>
    <x v="0"/>
    <d v="2023-12-30T00:00:00"/>
    <d v="2024-01-02T00:00:00"/>
    <d v="2024-05-09T00:00:00"/>
    <d v="2024-03-01T00:00:00"/>
    <d v="2024-05-09T00:00:00"/>
    <d v="2024-05-14T00:00:00"/>
    <x v="1"/>
    <m/>
    <x v="78"/>
    <s v="0010"/>
    <x v="78"/>
    <s v="PUMP,FGC CONDENSATE A (AB50.05P041101A)"/>
    <s v="Remove/Replace Motor with new (0030)"/>
    <s v="AB50"/>
    <d v="2024-06-25T00:00:00"/>
    <m/>
    <m/>
    <s v="AB01"/>
    <d v="2024-04-28T00:00:00"/>
    <x v="0"/>
    <n v="20"/>
    <x v="195"/>
    <s v="Toshiba Ex d IIC T4 Motor"/>
    <n v="1"/>
    <n v="0"/>
    <n v="0"/>
    <x v="2"/>
    <n v="42"/>
    <x v="5"/>
    <s v="Directs (Inventory) (SP14)"/>
    <s v="AB01"/>
    <s v="5300007421"/>
    <n v="10"/>
    <n v="42"/>
    <s v="X"/>
    <s v="1000004167"/>
    <n v="3"/>
    <d v="2024-03-01T00:00:00"/>
    <d v="2024-04-22T00:00:00"/>
    <s v="TOSHIBA INTERNATIONAL CORPORATION (30000272)"/>
    <s v="4500005097"/>
    <m/>
    <n v="10"/>
    <n v="1"/>
    <s v="EA"/>
    <d v="2024-04-10T00:00:00"/>
    <x v="1"/>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x v="0"/>
    <s v=""/>
    <x v="0"/>
    <d v="1899-12-30T00:00:00"/>
    <x v="1"/>
    <s v="00001368234542170003475000100038291"/>
    <e v="#N/A"/>
    <s v="000013682370003475000100038291"/>
    <d v="1899-12-30T00:00:00"/>
    <e v="#N/A"/>
    <n v="0"/>
  </r>
  <r>
    <x v="0"/>
    <s v="Voyage arrived: too late to meet planned Reqmt Dat"/>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13"/>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x v="0"/>
    <s v=""/>
    <x v="0"/>
    <d v="1899-12-30T00:00:00"/>
    <x v="1"/>
    <s v="00001370884542410586568000100038587"/>
    <e v="#N/A"/>
    <s v="000013708810586568000100038587"/>
    <d v="1899-12-30T00:00:00"/>
    <e v="#N/A"/>
    <n v="0"/>
  </r>
  <r>
    <x v="0"/>
    <s v="No Issue identified"/>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6"/>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x v="0"/>
    <s v=""/>
    <x v="0"/>
    <d v="1899-12-30T00:00:00"/>
    <x v="1"/>
    <s v="00001370884542410586568000100038587"/>
    <e v="#N/A"/>
    <s v="000013708810586568000100038587"/>
    <d v="1899-12-30T00:00:00"/>
    <e v="#N/A"/>
    <n v="0"/>
  </r>
  <r>
    <x v="0"/>
    <s v="Voyage arrived: too late to meet planned Reqmt Dat"/>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13"/>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x v="0"/>
    <s v=""/>
    <x v="0"/>
    <d v="1899-12-30T00:00:00"/>
    <x v="1"/>
    <s v="00001370884542110524915000100038587"/>
    <e v="#N/A"/>
    <s v="000013708810524915000100038587"/>
    <d v="1899-12-30T00:00:00"/>
    <e v="#N/A"/>
    <n v="0"/>
  </r>
  <r>
    <x v="0"/>
    <s v="No Issue identified"/>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6"/>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x v="0"/>
    <s v=""/>
    <x v="0"/>
    <d v="1899-12-30T00:00:00"/>
    <x v="1"/>
    <s v="00001370884542110524915000100038587"/>
    <e v="#N/A"/>
    <s v="000013708810524915000100038587"/>
    <d v="1899-12-30T00:00:00"/>
    <e v="#N/A"/>
    <n v="0"/>
  </r>
  <r>
    <x v="5"/>
    <m/>
    <m/>
    <x v="0"/>
    <d v="2023-12-30T00:00:00"/>
    <d v="2024-01-01T00:00:00"/>
    <d v="2024-05-09T00:00:00"/>
    <m/>
    <d v="2024-05-09T00:00:00"/>
    <d v="2024-05-15T00:00:00"/>
    <x v="0"/>
    <m/>
    <x v="80"/>
    <s v="0020"/>
    <x v="80"/>
    <s v="PUMP,PROD WTR A (AB50.05P450001A)"/>
    <s v="ELECTRICAL ISOLATE AU05.05P450001A (0010)"/>
    <s v="AB50"/>
    <m/>
    <m/>
    <m/>
    <s v="AB01"/>
    <m/>
    <x v="1"/>
    <n v="10"/>
    <x v="198"/>
    <s v="GASKET;SWCI,250MM,CL150,316L/GR/316"/>
    <n v="1"/>
    <n v="14"/>
    <n v="16"/>
    <x v="3"/>
    <n v="0"/>
    <x v="4"/>
    <s v="Stock at Remote (SP13)"/>
    <m/>
    <m/>
    <n v="0"/>
    <n v="0"/>
    <m/>
    <m/>
    <n v="0"/>
    <m/>
    <m/>
    <m/>
    <m/>
    <m/>
    <n v="0"/>
    <n v="0"/>
    <s v="EA"/>
    <m/>
    <x v="1"/>
    <m/>
    <m/>
    <s v="N"/>
    <s v="Preparation (05)"/>
    <s v="In Preparation (Order) (0055)"/>
    <s v="0000137106"/>
    <n v="13"/>
    <s v="4"/>
    <s v="30"/>
    <s v="30"/>
    <m/>
    <m/>
    <n v="0"/>
    <m/>
    <m/>
    <m/>
    <m/>
    <s v="WorkPackLink"/>
    <m/>
    <m/>
    <n v="0"/>
    <n v="0"/>
    <d v="2023-04-20T00:00:00"/>
    <n v="0"/>
    <n v="0"/>
    <m/>
    <m/>
    <n v="0"/>
    <n v="0"/>
    <m/>
    <n v="0"/>
    <m/>
    <m/>
    <m/>
    <n v="0"/>
    <n v="0"/>
    <n v="7.1428571428571425E-2"/>
    <d v="2024-04-11T00:00:00"/>
    <n v="0"/>
    <n v="0"/>
    <x v="1"/>
    <s v=""/>
    <x v="0"/>
    <d v="1899-12-30T00:00:00"/>
    <x v="0"/>
    <s v="00001371064542110060890000100038602"/>
    <e v="#N/A"/>
    <s v="000013710610060890000100038602"/>
    <s v=""/>
    <s v=""/>
    <n v="1"/>
  </r>
  <r>
    <x v="5"/>
    <m/>
    <m/>
    <x v="0"/>
    <d v="2023-12-30T00:00:00"/>
    <d v="2024-01-01T00:00:00"/>
    <d v="2024-05-09T00:00:00"/>
    <m/>
    <d v="2024-05-09T00:00:00"/>
    <d v="2024-05-15T00:00:00"/>
    <x v="0"/>
    <m/>
    <x v="80"/>
    <s v="0010"/>
    <x v="80"/>
    <s v="PUMP,PROD WTR A (AB50.05P450001A)"/>
    <s v="ELECTRICAL ISOLATE AU05.05P450001A (0010)"/>
    <s v="AB50"/>
    <m/>
    <m/>
    <m/>
    <s v="AB01"/>
    <m/>
    <x v="1"/>
    <n v="10"/>
    <x v="199"/>
    <s v="BEARING,BALL,RAD,65 X 140 X 33MM THK,C3"/>
    <n v="1"/>
    <n v="0"/>
    <n v="1"/>
    <x v="3"/>
    <n v="0"/>
    <x v="4"/>
    <s v="Stock at Remote (SP13)"/>
    <m/>
    <m/>
    <n v="0"/>
    <n v="0"/>
    <m/>
    <m/>
    <n v="0"/>
    <m/>
    <m/>
    <m/>
    <m/>
    <m/>
    <n v="0"/>
    <n v="0"/>
    <s v="EA"/>
    <m/>
    <x v="1"/>
    <m/>
    <m/>
    <s v="N"/>
    <s v="Preparation (05)"/>
    <s v="In Preparation (Order) (0055)"/>
    <s v="0000137106"/>
    <n v="12"/>
    <s v="4"/>
    <s v="30"/>
    <s v="30"/>
    <m/>
    <m/>
    <n v="0"/>
    <m/>
    <m/>
    <m/>
    <m/>
    <s v="WorkPackLink"/>
    <m/>
    <m/>
    <n v="0"/>
    <n v="0"/>
    <d v="2023-04-20T00:00:00"/>
    <n v="0"/>
    <n v="0"/>
    <m/>
    <m/>
    <n v="0"/>
    <n v="0"/>
    <m/>
    <n v="0"/>
    <m/>
    <m/>
    <m/>
    <n v="0"/>
    <n v="0"/>
    <n v="7.1428571428571425E-2"/>
    <d v="2024-04-11T00:00:00"/>
    <n v="0"/>
    <n v="0"/>
    <x v="1"/>
    <s v=""/>
    <x v="0"/>
    <d v="1899-12-30T00:00:00"/>
    <x v="1"/>
    <s v="00001371064542110017194000100038602"/>
    <e v="#N/A"/>
    <s v="000013710610017194000100038602"/>
    <s v=""/>
    <s v=""/>
    <n v="1"/>
  </r>
  <r>
    <x v="5"/>
    <m/>
    <m/>
    <x v="0"/>
    <d v="2023-12-30T00:00:00"/>
    <d v="2024-01-01T00:00:00"/>
    <d v="2024-05-09T00:00:00"/>
    <m/>
    <d v="2024-05-09T00:00:00"/>
    <d v="2024-05-15T00:00:00"/>
    <x v="0"/>
    <m/>
    <x v="80"/>
    <s v="0030"/>
    <x v="80"/>
    <s v="PUMP,PROD WTR A (AB50.05P450001A)"/>
    <s v="ELECTRICAL ISOLATE AU05.05P450001A (0010)"/>
    <s v="AB50"/>
    <m/>
    <m/>
    <m/>
    <s v="AB01"/>
    <m/>
    <x v="1"/>
    <n v="10"/>
    <x v="200"/>
    <s v="GASKET;SWCI,200MM,CL150,316L/GR/316"/>
    <n v="1"/>
    <n v="0"/>
    <n v="5"/>
    <x v="3"/>
    <n v="0"/>
    <x v="4"/>
    <s v="Stock at Remote (SP13)"/>
    <m/>
    <m/>
    <n v="0"/>
    <n v="0"/>
    <m/>
    <m/>
    <n v="0"/>
    <m/>
    <m/>
    <m/>
    <m/>
    <m/>
    <n v="0"/>
    <n v="0"/>
    <s v="EA"/>
    <m/>
    <x v="1"/>
    <m/>
    <m/>
    <s v="N"/>
    <s v="Preparation (05)"/>
    <s v="In Preparation (Order) (0055)"/>
    <s v="0000137106"/>
    <n v="14"/>
    <s v="4"/>
    <s v="30"/>
    <s v="30"/>
    <m/>
    <m/>
    <n v="0"/>
    <m/>
    <m/>
    <m/>
    <m/>
    <s v="WorkPackLink"/>
    <m/>
    <m/>
    <n v="0"/>
    <n v="0"/>
    <d v="2023-04-20T00:00:00"/>
    <n v="0"/>
    <n v="0"/>
    <m/>
    <m/>
    <n v="0"/>
    <n v="0"/>
    <m/>
    <n v="0"/>
    <m/>
    <m/>
    <m/>
    <n v="0"/>
    <n v="0"/>
    <n v="7.1428571428571425E-2"/>
    <d v="2024-04-11T00:00:00"/>
    <n v="0"/>
    <n v="0"/>
    <x v="1"/>
    <s v=""/>
    <x v="0"/>
    <d v="1899-12-30T00:00:00"/>
    <x v="1"/>
    <s v="00001371064542110060889000100038602"/>
    <e v="#N/A"/>
    <s v="000013710610060889000100038602"/>
    <s v=""/>
    <s v=""/>
    <n v="1"/>
  </r>
  <r>
    <x v="1"/>
    <s v="Del to Maintenance after Reqmt Date"/>
    <m/>
    <x v="0"/>
    <d v="2023-12-30T00:00:00"/>
    <d v="2024-01-02T00:00:00"/>
    <d v="2024-02-15T00:00:00"/>
    <d v="2024-02-08T00:00:00"/>
    <d v="2024-02-15T00:00:00"/>
    <d v="2024-02-19T00:00:00"/>
    <x v="0"/>
    <m/>
    <x v="81"/>
    <s v="0020"/>
    <x v="81"/>
    <s v="VALVE,PDG043121,MAN ISOL (AB50.05MV043040)"/>
    <s v="Isolate and purge LGC1 Train (0010)"/>
    <s v="AB50"/>
    <d v="2024-02-23T00:00:00"/>
    <m/>
    <m/>
    <s v="AB01"/>
    <m/>
    <x v="0"/>
    <n v="20"/>
    <x v="201"/>
    <s v="MONOFLANGE,GALPERTI 090503-020-P-28,DBB"/>
    <n v="1"/>
    <n v="1"/>
    <n v="2"/>
    <x v="3"/>
    <n v="0"/>
    <x v="11"/>
    <s v="Stock at Base (SP12)"/>
    <s v="AB01"/>
    <s v="5300001745"/>
    <n v="10"/>
    <n v="21"/>
    <m/>
    <m/>
    <n v="0"/>
    <m/>
    <m/>
    <m/>
    <m/>
    <m/>
    <n v="0"/>
    <n v="0"/>
    <s v="EA"/>
    <m/>
    <x v="1"/>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Del to Maintenance after Reqmt Date"/>
    <m/>
    <x v="0"/>
    <d v="2023-12-30T00:00:00"/>
    <d v="2024-01-02T00:00:00"/>
    <d v="2024-02-15T00:00:00"/>
    <d v="2024-02-08T00:00:00"/>
    <d v="2024-02-15T00:00:00"/>
    <d v="2024-02-19T00:00:00"/>
    <x v="0"/>
    <m/>
    <x v="81"/>
    <s v="0030"/>
    <x v="81"/>
    <s v="VALVE,PDG043121,MAN ISOL (AB50.05MV043040)"/>
    <s v="Isolate and purge LGC1 Train (0010)"/>
    <s v="AB50"/>
    <d v="2024-02-23T00:00:00"/>
    <m/>
    <m/>
    <s v="AB01"/>
    <m/>
    <x v="0"/>
    <n v="20"/>
    <x v="201"/>
    <s v="MONOFLANGE,GALPERTI 090503-020-P-28,DBB"/>
    <n v="1"/>
    <n v="1"/>
    <n v="2"/>
    <x v="0"/>
    <n v="0"/>
    <x v="11"/>
    <s v="Stock at Base (SP12)"/>
    <s v="AB01"/>
    <s v="5300001745"/>
    <n v="20"/>
    <n v="21"/>
    <m/>
    <m/>
    <n v="0"/>
    <m/>
    <m/>
    <m/>
    <m/>
    <m/>
    <n v="0"/>
    <n v="0"/>
    <s v="EA"/>
    <m/>
    <x v="1"/>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No Issue identified"/>
    <m/>
    <x v="0"/>
    <d v="2023-12-30T00:00:00"/>
    <d v="2024-01-02T00:00:00"/>
    <d v="2024-02-15T00:00:00"/>
    <d v="2024-02-08T00:00:00"/>
    <d v="2024-02-15T00:00:00"/>
    <d v="2024-02-19T00:00:00"/>
    <x v="0"/>
    <m/>
    <x v="81"/>
    <s v="0062"/>
    <x v="81"/>
    <s v="VALVE,PDG043121,MAN ISOL (AB50.05MV043040)"/>
    <s v="Isolate and purge LGC1 Train (0010)"/>
    <s v="AB50"/>
    <d v="2024-02-23T00:00:00"/>
    <m/>
    <m/>
    <s v="AB01"/>
    <m/>
    <x v="0"/>
    <n v="20"/>
    <x v="202"/>
    <s v="STUDBOLT;0.875&quot; X 165MM,B7,ZN+XYLAN"/>
    <n v="16"/>
    <n v="0"/>
    <n v="16"/>
    <x v="6"/>
    <n v="0"/>
    <x v="11"/>
    <s v="Stock at Base (SP12)"/>
    <s v="AB01"/>
    <s v="5300001745"/>
    <n v="30"/>
    <n v="21"/>
    <m/>
    <m/>
    <n v="0"/>
    <m/>
    <m/>
    <m/>
    <m/>
    <m/>
    <n v="0"/>
    <n v="0"/>
    <s v="EA"/>
    <m/>
    <x v="1"/>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x v="0"/>
    <s v=""/>
    <x v="0"/>
    <d v="1899-12-30T00:00:00"/>
    <x v="1"/>
    <s v="00001372594533710058387000100038738"/>
    <e v="#N/A"/>
    <s v="000013725910058387000100038738"/>
    <d v="1899-12-30T00:00:00"/>
    <e v="#N/A"/>
    <n v="0"/>
  </r>
  <r>
    <x v="1"/>
    <s v="Del to Maintenance after Reqmt Date"/>
    <m/>
    <x v="0"/>
    <d v="2023-12-30T00:00:00"/>
    <d v="2024-01-02T00:00:00"/>
    <d v="2024-02-15T00:00:00"/>
    <d v="2024-02-08T00:00:00"/>
    <d v="2024-02-15T00:00:00"/>
    <d v="2024-02-19T00:00:00"/>
    <x v="0"/>
    <m/>
    <x v="81"/>
    <s v="0012"/>
    <x v="81"/>
    <s v="VALVE,PDG043121,MAN ISOL (AB50.05MV043040)"/>
    <s v="Isolate and purge LGC1 Train (0010)"/>
    <s v="AB50"/>
    <d v="2024-02-23T00:00:00"/>
    <m/>
    <m/>
    <s v="AB01"/>
    <m/>
    <x v="0"/>
    <n v="20"/>
    <x v="203"/>
    <s v="MONOFLANGE,GALPERTI 090503-010-P-11,DBB"/>
    <n v="1"/>
    <n v="0"/>
    <n v="1"/>
    <x v="3"/>
    <n v="0"/>
    <x v="11"/>
    <s v="Stock at Base (SP12)"/>
    <s v="AB01"/>
    <s v="5300001745"/>
    <n v="40"/>
    <n v="21"/>
    <m/>
    <m/>
    <n v="0"/>
    <m/>
    <m/>
    <m/>
    <m/>
    <m/>
    <n v="0"/>
    <n v="0"/>
    <s v="EA"/>
    <m/>
    <x v="1"/>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x v="0"/>
    <s v=""/>
    <x v="0"/>
    <d v="1899-12-30T00:00:00"/>
    <x v="1"/>
    <s v="00001372594533710449583000100038738"/>
    <e v="#N/A"/>
    <s v="000013725910449583000100038738"/>
    <d v="1899-12-30T00:00:00"/>
    <e v="#N/A"/>
    <n v="0"/>
  </r>
  <r>
    <x v="0"/>
    <s v="No Issue identified"/>
    <m/>
    <x v="0"/>
    <d v="2023-12-30T00:00:00"/>
    <d v="2024-01-02T00:00:00"/>
    <d v="2024-05-09T00:00:00"/>
    <d v="2024-05-15T00:00:00"/>
    <d v="2024-05-09T00:00:00"/>
    <d v="2024-05-13T00:00:00"/>
    <x v="6"/>
    <m/>
    <x v="82"/>
    <s v="0012"/>
    <x v="82"/>
    <s v="GAUGE,X790001-AMD2023, LEVEL (AB50.05X790001-YMD8790)"/>
    <s v="Replace hyd tank level sight glass - aft (0010)"/>
    <s v="AB50"/>
    <d v="2024-05-30T00:00:00"/>
    <m/>
    <m/>
    <s v="AB01"/>
    <m/>
    <x v="0"/>
    <n v="20"/>
    <x v="204"/>
    <s v="GAUGE,MEASURE;LIQ LEV,APPLETON YMD8790"/>
    <n v="3"/>
    <n v="3"/>
    <n v="0"/>
    <x v="24"/>
    <n v="0"/>
    <x v="9"/>
    <s v="Stock at Base (SP12)"/>
    <s v="AB01"/>
    <s v="5300001746"/>
    <n v="20"/>
    <n v="21"/>
    <m/>
    <m/>
    <n v="0"/>
    <m/>
    <m/>
    <m/>
    <m/>
    <m/>
    <n v="0"/>
    <n v="0"/>
    <s v="EA"/>
    <m/>
    <x v="1"/>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x v="2"/>
    <s v=""/>
    <x v="0"/>
    <d v="1899-12-30T00:00:00"/>
    <x v="0"/>
    <s v="00001372604542110605994000100038739"/>
    <e v="#N/A"/>
    <s v="000013726010605994000100038739"/>
    <d v="1899-12-30T00:00:00"/>
    <e v="#N/A"/>
    <n v="0"/>
  </r>
  <r>
    <x v="0"/>
    <s v="No Issue identified"/>
    <m/>
    <x v="0"/>
    <d v="2023-12-30T00:00:00"/>
    <d v="2024-01-02T00:00:00"/>
    <d v="2024-05-09T00:00:00"/>
    <d v="2024-05-15T00:00:00"/>
    <d v="2024-05-09T00:00:00"/>
    <d v="2024-05-13T00:00:00"/>
    <x v="6"/>
    <m/>
    <x v="82"/>
    <s v="0030"/>
    <x v="82"/>
    <s v="GAUGE,X790001-AMD2023, LEVEL (AB50.05X790001-YMD8790)"/>
    <s v="Replace hyd tank level sight glass - aft (0010)"/>
    <s v="AB50"/>
    <d v="2024-05-30T00:00:00"/>
    <m/>
    <m/>
    <s v="AB01"/>
    <m/>
    <x v="0"/>
    <n v="20"/>
    <x v="205"/>
    <s v="CONTAINER,INTER BULK;SCHUTZ 4042289"/>
    <n v="1"/>
    <n v="1"/>
    <n v="1"/>
    <x v="24"/>
    <n v="0"/>
    <x v="9"/>
    <s v="Stock at Base (SP12)"/>
    <s v="AB01"/>
    <s v="5300001746"/>
    <n v="10"/>
    <n v="21"/>
    <m/>
    <m/>
    <n v="0"/>
    <m/>
    <m/>
    <m/>
    <m/>
    <m/>
    <n v="0"/>
    <n v="0"/>
    <s v="EA"/>
    <m/>
    <x v="1"/>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x v="2"/>
    <s v=""/>
    <x v="0"/>
    <d v="1899-12-30T00:00:00"/>
    <x v="0"/>
    <s v="00001372604542110300759000100038739"/>
    <e v="#N/A"/>
    <s v="000013726010300759000100038739"/>
    <d v="1899-12-30T00:00:00"/>
    <e v="#N/A"/>
    <n v="0"/>
  </r>
  <r>
    <x v="0"/>
    <m/>
    <m/>
    <x v="0"/>
    <d v="2023-12-30T00:00:00"/>
    <d v="2024-01-02T00:00:00"/>
    <d v="2024-05-09T00:00:00"/>
    <m/>
    <d v="2024-05-09T00:00:00"/>
    <d v="2024-05-13T00:00:00"/>
    <x v="6"/>
    <m/>
    <x v="82"/>
    <s v="0052"/>
    <x v="82"/>
    <s v="GAUGE,X790001-AMD2023, LEVEL (AB50.05X790001-YMD8790)"/>
    <s v="Replace hyd tank level sight glass - aft (0010)"/>
    <s v="AB50"/>
    <m/>
    <m/>
    <m/>
    <s v="AB01"/>
    <m/>
    <x v="0"/>
    <n v="20"/>
    <x v="206"/>
    <s v="PAD;ABSORBENT,OIL/FUEL,SPILL,100/PK"/>
    <n v="1"/>
    <n v="0"/>
    <n v="21"/>
    <x v="24"/>
    <n v="0"/>
    <x v="4"/>
    <s v="Stock at Remote (SP13)"/>
    <m/>
    <m/>
    <n v="0"/>
    <n v="0"/>
    <m/>
    <m/>
    <n v="0"/>
    <m/>
    <m/>
    <m/>
    <m/>
    <m/>
    <n v="0"/>
    <n v="0"/>
    <s v="PAC"/>
    <m/>
    <x v="1"/>
    <m/>
    <m/>
    <s v="N"/>
    <s v="Preparation (05)"/>
    <s v="In Preparation (Order) (0055)"/>
    <s v="0000137260"/>
    <n v="3"/>
    <s v="4"/>
    <s v="30"/>
    <s v="30"/>
    <m/>
    <m/>
    <n v="0"/>
    <m/>
    <m/>
    <m/>
    <m/>
    <s v="WorkPackLink"/>
    <m/>
    <m/>
    <n v="0"/>
    <n v="0"/>
    <d v="2023-12-31T00:00:00"/>
    <n v="0"/>
    <n v="0"/>
    <m/>
    <m/>
    <n v="0"/>
    <n v="0"/>
    <m/>
    <n v="0"/>
    <m/>
    <m/>
    <m/>
    <n v="0"/>
    <n v="0"/>
    <n v="0.25"/>
    <d v="2024-04-11T00:00:00"/>
    <n v="0"/>
    <n v="0"/>
    <x v="1"/>
    <s v=""/>
    <x v="0"/>
    <d v="1899-12-30T00:00:00"/>
    <x v="1"/>
    <s v="00001372604542110241131000100038739"/>
    <e v="#N/A"/>
    <s v="000013726010241131000100038739"/>
    <s v=""/>
    <s v=""/>
    <n v="1"/>
  </r>
  <r>
    <x v="0"/>
    <s v="No Issue identified"/>
    <m/>
    <x v="0"/>
    <d v="2023-12-30T00:00:00"/>
    <d v="2024-01-02T00:00:00"/>
    <d v="2024-05-10T00:00:00"/>
    <d v="2024-02-21T00:00:00"/>
    <d v="2024-05-09T00:00:00"/>
    <d v="2024-05-12T00:00:00"/>
    <x v="0"/>
    <m/>
    <x v="83"/>
    <s v="0022"/>
    <x v="83"/>
    <s v="VALVE,K043300,SURGE CTRL (AB50.05FCV043103)"/>
    <s v="INSTALL NEW COMPONENTS IN ACTUATOR (0040)"/>
    <s v="AB50"/>
    <d v="2024-05-10T00:00:00"/>
    <m/>
    <m/>
    <s v="AB01"/>
    <m/>
    <x v="1"/>
    <n v="5"/>
    <x v="207"/>
    <s v="STEM,VV;ACT,SS316,FISHER 1J3329X0022"/>
    <n v="1"/>
    <n v="0"/>
    <n v="1"/>
    <x v="34"/>
    <n v="0"/>
    <x v="11"/>
    <s v="Stock at Base (SP12)"/>
    <s v="AB01"/>
    <s v="5300001755"/>
    <n v="10"/>
    <n v="21"/>
    <m/>
    <m/>
    <n v="0"/>
    <m/>
    <m/>
    <m/>
    <m/>
    <m/>
    <n v="0"/>
    <n v="0"/>
    <s v="EA"/>
    <m/>
    <x v="1"/>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x v="0"/>
    <s v=""/>
    <x v="0"/>
    <d v="1899-12-30T00:00:00"/>
    <x v="1"/>
    <s v="00001373074542210605206000100038806"/>
    <e v="#N/A"/>
    <s v="000013730710605206000100038806"/>
    <d v="1899-12-30T00:00:00"/>
    <e v="#N/A"/>
    <n v="0"/>
  </r>
  <r>
    <x v="0"/>
    <s v="No Issue identified"/>
    <m/>
    <x v="0"/>
    <d v="2023-12-30T00:00:00"/>
    <d v="2024-01-02T00:00:00"/>
    <d v="2024-05-10T00:00:00"/>
    <d v="2024-02-21T00:00:00"/>
    <d v="2024-05-09T00:00:00"/>
    <d v="2024-05-12T00:00:00"/>
    <x v="0"/>
    <m/>
    <x v="83"/>
    <s v="0032"/>
    <x v="83"/>
    <s v="VALVE,K043300,SURGE CTRL (AB50.05FCV043103)"/>
    <s v="INSTALL NEW COMPONENTS IN ACTUATOR (0040)"/>
    <s v="AB50"/>
    <d v="2024-05-10T00:00:00"/>
    <m/>
    <m/>
    <s v="AB01"/>
    <m/>
    <x v="1"/>
    <n v="5"/>
    <x v="208"/>
    <s v="CONN ASY,STEM;SS316,FISHER 18A1671X092"/>
    <n v="1"/>
    <n v="0"/>
    <n v="1"/>
    <x v="3"/>
    <n v="0"/>
    <x v="11"/>
    <s v="Stock at Base (SP12)"/>
    <s v="AB01"/>
    <s v="5300001755"/>
    <n v="20"/>
    <n v="21"/>
    <m/>
    <m/>
    <n v="0"/>
    <m/>
    <m/>
    <m/>
    <m/>
    <m/>
    <n v="0"/>
    <n v="0"/>
    <s v="EA"/>
    <m/>
    <x v="1"/>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x v="0"/>
    <s v=""/>
    <x v="0"/>
    <d v="1899-12-30T00:00:00"/>
    <x v="1"/>
    <s v="00001373074542210605251000100038806"/>
    <e v="#N/A"/>
    <s v="000013730710605251000100038806"/>
    <d v="1899-12-30T00:00:00"/>
    <e v="#N/A"/>
    <n v="0"/>
  </r>
  <r>
    <x v="0"/>
    <m/>
    <m/>
    <x v="0"/>
    <d v="2023-12-30T00:00:00"/>
    <d v="2024-01-02T00:00:00"/>
    <d v="2024-05-10T00:00:00"/>
    <m/>
    <d v="2024-05-09T00:00:00"/>
    <d v="2024-05-12T00:00:00"/>
    <x v="0"/>
    <m/>
    <x v="83"/>
    <s v="0010"/>
    <x v="83"/>
    <s v="VALVE,K043300,SURGE CTRL (AB50.05FCV043103)"/>
    <s v="INSTALL NEW COMPONENTS IN ACTUATOR (0040)"/>
    <s v="AB50"/>
    <m/>
    <m/>
    <m/>
    <s v="AB01"/>
    <m/>
    <x v="1"/>
    <n v="5"/>
    <x v="209"/>
    <s v="DIAPHRAGM,ACT;FISHER 2E859502202"/>
    <n v="1"/>
    <n v="0"/>
    <n v="3"/>
    <x v="3"/>
    <n v="0"/>
    <x v="4"/>
    <s v="Stock at Remote (SP13)"/>
    <m/>
    <m/>
    <n v="0"/>
    <n v="0"/>
    <m/>
    <m/>
    <n v="0"/>
    <m/>
    <m/>
    <m/>
    <m/>
    <m/>
    <n v="0"/>
    <n v="0"/>
    <s v="EA"/>
    <m/>
    <x v="1"/>
    <m/>
    <m/>
    <s v="N"/>
    <s v="Execution (07)"/>
    <s v="Ready for Execution (Order) (0065)"/>
    <s v="0000137307"/>
    <n v="1"/>
    <s v="4"/>
    <s v="30"/>
    <s v="30"/>
    <m/>
    <m/>
    <n v="0"/>
    <m/>
    <m/>
    <m/>
    <m/>
    <s v="WorkPackLink"/>
    <m/>
    <m/>
    <n v="0"/>
    <n v="0"/>
    <d v="2024-07-30T00:00:00"/>
    <n v="0"/>
    <n v="0"/>
    <m/>
    <m/>
    <n v="0"/>
    <n v="0"/>
    <m/>
    <n v="0"/>
    <m/>
    <m/>
    <m/>
    <n v="0"/>
    <n v="0"/>
    <n v="0.25"/>
    <d v="2024-04-12T00:00:00"/>
    <n v="0"/>
    <n v="0"/>
    <x v="1"/>
    <s v=""/>
    <x v="0"/>
    <d v="1899-12-30T00:00:00"/>
    <x v="1"/>
    <s v="00001373074542210021821000100038806"/>
    <e v="#N/A"/>
    <s v="000013730710021821000100038806"/>
    <s v=""/>
    <s v=""/>
    <n v="1"/>
  </r>
  <r>
    <x v="1"/>
    <s v="No Issue identified"/>
    <m/>
    <x v="0"/>
    <d v="2023-12-30T00:00:00"/>
    <d v="2024-01-02T00:00:00"/>
    <d v="2024-04-25T00:00:00"/>
    <d v="2024-04-08T00:00:00"/>
    <d v="2024-04-25T00:00:00"/>
    <d v="2024-04-28T00:00:00"/>
    <x v="0"/>
    <m/>
    <x v="84"/>
    <s v="0072"/>
    <x v="84"/>
    <s v="VALVE,FIC042503,ANTI-SURGE CTRL (AB50.05FCV042503)"/>
    <s v="INSTALL NEW COMPONENTS IN 05FCV042508 (0090)"/>
    <s v="AB50"/>
    <d v="2024-04-25T00:00:00"/>
    <m/>
    <m/>
    <s v="AB01"/>
    <m/>
    <x v="1"/>
    <n v="5"/>
    <x v="210"/>
    <s v="CONN ASY,STEM;SS316,FISHER 18A1672F032"/>
    <n v="1"/>
    <n v="0"/>
    <n v="0"/>
    <x v="0"/>
    <n v="0"/>
    <x v="2"/>
    <s v="Stock at Base (SP12)"/>
    <s v="AB01"/>
    <s v="5300001756"/>
    <n v="50"/>
    <n v="21"/>
    <m/>
    <m/>
    <n v="0"/>
    <m/>
    <m/>
    <m/>
    <m/>
    <m/>
    <n v="0"/>
    <n v="0"/>
    <s v="EA"/>
    <m/>
    <x v="1"/>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x v="0"/>
    <s v=""/>
    <x v="0"/>
    <d v="1899-12-30T00:00:00"/>
    <x v="1"/>
    <s v="00001373084540710605252000100038807"/>
    <e v="#N/A"/>
    <s v="000013730810605252000100038807"/>
    <d v="1899-12-30T00:00:00"/>
    <e v="#N/A"/>
    <n v="0"/>
  </r>
  <r>
    <x v="1"/>
    <s v="No Issue identified"/>
    <m/>
    <x v="0"/>
    <d v="2023-12-30T00:00:00"/>
    <d v="2024-01-02T00:00:00"/>
    <d v="2024-04-25T00:00:00"/>
    <d v="2024-04-04T00:00:00"/>
    <d v="2024-04-25T00:00:00"/>
    <d v="2024-04-28T00:00:00"/>
    <x v="0"/>
    <m/>
    <x v="84"/>
    <s v="0012"/>
    <x v="84"/>
    <s v="VALVE,FIC042503,ANTI-SURGE CTRL (AB50.05FCV042503)"/>
    <s v="INSTALL NEW COMPONENTS IN ACTUATOR (0040)"/>
    <s v="AB50"/>
    <d v="2024-04-25T00:00:00"/>
    <m/>
    <m/>
    <s v="AB01"/>
    <m/>
    <x v="1"/>
    <n v="5"/>
    <x v="211"/>
    <s v="STEM,VV;ACT,SS316,FISHER 1V9656F0012"/>
    <n v="1"/>
    <n v="0"/>
    <n v="0"/>
    <x v="1"/>
    <n v="0"/>
    <x v="2"/>
    <s v="Stock at Base (SP12)"/>
    <s v="AB01"/>
    <s v="5300001756"/>
    <n v="10"/>
    <n v="21"/>
    <m/>
    <m/>
    <n v="0"/>
    <m/>
    <m/>
    <m/>
    <m/>
    <m/>
    <n v="0"/>
    <n v="0"/>
    <s v="EA"/>
    <m/>
    <x v="1"/>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x v="0"/>
    <s v=""/>
    <x v="0"/>
    <d v="1899-12-30T00:00:00"/>
    <x v="1"/>
    <s v="00001373084540710605250000100038807"/>
    <e v="#N/A"/>
    <s v="000013730810605250000100038807"/>
    <d v="1899-12-30T00:00:00"/>
    <e v="#N/A"/>
    <n v="0"/>
  </r>
  <r>
    <x v="1"/>
    <s v="No Issue identified"/>
    <m/>
    <x v="0"/>
    <d v="2023-12-30T00:00:00"/>
    <d v="2024-01-02T00:00:00"/>
    <d v="2024-04-25T00:00:00"/>
    <d v="2024-04-04T00:00:00"/>
    <d v="2024-04-25T00:00:00"/>
    <d v="2024-04-28T00:00:00"/>
    <x v="0"/>
    <m/>
    <x v="84"/>
    <s v="0022"/>
    <x v="84"/>
    <s v="VALVE,FIC042503,ANTI-SURGE CTRL (AB50.05FCV042503)"/>
    <s v="INSTALL NEW COMPONENTS IN ACTUATOR (0040)"/>
    <s v="AB50"/>
    <d v="2024-04-25T00:00:00"/>
    <m/>
    <m/>
    <s v="AB01"/>
    <m/>
    <x v="1"/>
    <n v="5"/>
    <x v="212"/>
    <s v="CONN ASY,STEM;SS316,FISHER 18A1685X022"/>
    <n v="1"/>
    <n v="0"/>
    <n v="0"/>
    <x v="0"/>
    <n v="0"/>
    <x v="2"/>
    <s v="Stock at Base (SP12)"/>
    <s v="AB01"/>
    <s v="5300001756"/>
    <n v="20"/>
    <n v="21"/>
    <m/>
    <m/>
    <n v="0"/>
    <m/>
    <m/>
    <m/>
    <m/>
    <m/>
    <n v="0"/>
    <n v="0"/>
    <s v="EA"/>
    <m/>
    <x v="1"/>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x v="0"/>
    <s v=""/>
    <x v="0"/>
    <d v="1899-12-30T00:00:00"/>
    <x v="1"/>
    <s v="00001373084540710605253000100038807"/>
    <e v="#N/A"/>
    <s v="000013730810605253000100038807"/>
    <d v="1899-12-30T00:00:00"/>
    <e v="#N/A"/>
    <n v="0"/>
  </r>
  <r>
    <x v="1"/>
    <s v="No Issue identified"/>
    <m/>
    <x v="0"/>
    <d v="2023-12-30T00:00:00"/>
    <d v="2024-01-02T00:00:00"/>
    <d v="2024-04-25T00:00:00"/>
    <d v="2024-04-08T00:00:00"/>
    <d v="2024-04-25T00:00:00"/>
    <d v="2024-04-28T00:00:00"/>
    <x v="0"/>
    <m/>
    <x v="84"/>
    <s v="0062"/>
    <x v="84"/>
    <s v="VALVE,FIC042503,ANTI-SURGE CTRL (AB50.05FCV042503)"/>
    <s v="INSTALL NEW COMPONENTS IN 05FCV042508 (0090)"/>
    <s v="AB50"/>
    <d v="2024-04-25T00:00:00"/>
    <m/>
    <m/>
    <s v="AB01"/>
    <m/>
    <x v="1"/>
    <n v="5"/>
    <x v="213"/>
    <s v="STEM,VV;ACT,SS316,FISHER 1E8324X0012"/>
    <n v="1"/>
    <n v="0"/>
    <n v="0"/>
    <x v="1"/>
    <n v="0"/>
    <x v="2"/>
    <s v="Stock at Base (SP12)"/>
    <s v="AB01"/>
    <s v="5300001756"/>
    <n v="40"/>
    <n v="21"/>
    <m/>
    <m/>
    <n v="0"/>
    <m/>
    <m/>
    <m/>
    <m/>
    <m/>
    <n v="0"/>
    <n v="0"/>
    <s v="EA"/>
    <m/>
    <x v="1"/>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x v="0"/>
    <s v=""/>
    <x v="0"/>
    <d v="1899-12-30T00:00:00"/>
    <x v="1"/>
    <s v="00001373084540710605207000100038807"/>
    <e v="#N/A"/>
    <s v="000013730810605207000100038807"/>
    <d v="1899-12-30T00:00:00"/>
    <e v="#N/A"/>
    <n v="0"/>
  </r>
  <r>
    <x v="1"/>
    <m/>
    <m/>
    <x v="0"/>
    <d v="2023-12-30T00:00:00"/>
    <d v="2024-01-02T00:00:00"/>
    <d v="2024-04-25T00:00:00"/>
    <m/>
    <d v="2024-04-25T00:00:00"/>
    <d v="2024-04-28T00:00:00"/>
    <x v="0"/>
    <m/>
    <x v="84"/>
    <s v="0042"/>
    <x v="84"/>
    <s v="VALVE,FIC042503,ANTI-SURGE CTRL (AB50.05FCV042503)"/>
    <s v="INSTALL NEW COMPONENTS IN ACTUATOR (0040)"/>
    <s v="AB50"/>
    <m/>
    <m/>
    <m/>
    <s v="AB01"/>
    <m/>
    <x v="1"/>
    <n v="5"/>
    <x v="214"/>
    <s v="DIAPHRAGM,ACT;FISHER 2N126902202"/>
    <n v="1"/>
    <n v="1"/>
    <n v="1"/>
    <x v="3"/>
    <n v="0"/>
    <x v="4"/>
    <s v="Stock at Remote (SP13)"/>
    <m/>
    <m/>
    <n v="0"/>
    <n v="0"/>
    <m/>
    <m/>
    <n v="0"/>
    <m/>
    <m/>
    <m/>
    <m/>
    <m/>
    <n v="0"/>
    <n v="0"/>
    <s v="EA"/>
    <m/>
    <x v="1"/>
    <m/>
    <m/>
    <s v="N"/>
    <s v="Preparation (05)"/>
    <s v="In Preparation (Order) (0055)"/>
    <s v="0000137308"/>
    <n v="1"/>
    <s v="4"/>
    <s v="30"/>
    <s v="30"/>
    <m/>
    <m/>
    <n v="0"/>
    <m/>
    <m/>
    <m/>
    <m/>
    <s v="WorkPackLink"/>
    <m/>
    <m/>
    <n v="0"/>
    <n v="0"/>
    <d v="2024-07-30T00:00:00"/>
    <n v="0"/>
    <n v="0"/>
    <m/>
    <m/>
    <n v="0"/>
    <n v="0"/>
    <m/>
    <n v="0"/>
    <m/>
    <m/>
    <m/>
    <n v="0"/>
    <n v="0"/>
    <n v="0.125"/>
    <d v="2024-03-28T00:00:00"/>
    <n v="0"/>
    <n v="0"/>
    <x v="1"/>
    <s v=""/>
    <x v="0"/>
    <d v="1899-12-30T00:00:00"/>
    <x v="0"/>
    <s v="00001373084540710021822000100038807"/>
    <e v="#N/A"/>
    <s v="000013730810021822000100038807"/>
    <s v=""/>
    <s v=""/>
    <n v="1"/>
  </r>
  <r>
    <x v="1"/>
    <s v="No Issue identified"/>
    <m/>
    <x v="0"/>
    <d v="2023-12-30T00:00:00"/>
    <d v="2024-01-02T00:00:00"/>
    <d v="2024-04-25T00:00:00"/>
    <d v="2024-04-04T00:00:00"/>
    <d v="2024-04-25T00:00:00"/>
    <d v="2024-04-28T00:00:00"/>
    <x v="0"/>
    <m/>
    <x v="84"/>
    <s v="0030"/>
    <x v="84"/>
    <s v="VALVE,FIC042503,ANTI-SURGE CTRL (AB50.05FCV042503)"/>
    <s v="INSTALL NEW COMPONENTS IN ACTUATOR (0040)"/>
    <s v="AB50"/>
    <d v="2024-04-25T00:00:00"/>
    <m/>
    <m/>
    <s v="AB01"/>
    <m/>
    <x v="1"/>
    <n v="5"/>
    <x v="215"/>
    <s v="SCREW,ADJ;ACT,FISHER 1N1297X0062"/>
    <n v="1"/>
    <n v="0"/>
    <n v="0"/>
    <x v="0"/>
    <n v="0"/>
    <x v="2"/>
    <s v="Stock at Base (SP12)"/>
    <s v="AB01"/>
    <s v="5300001756"/>
    <n v="30"/>
    <n v="21"/>
    <m/>
    <m/>
    <n v="0"/>
    <m/>
    <m/>
    <m/>
    <m/>
    <m/>
    <n v="0"/>
    <n v="0"/>
    <s v="EA"/>
    <m/>
    <x v="1"/>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x v="0"/>
    <s v=""/>
    <x v="0"/>
    <d v="1899-12-30T00:00:00"/>
    <x v="1"/>
    <s v="00001373084540710605255000100038807"/>
    <e v="#N/A"/>
    <s v="000013730810605255000100038807"/>
    <d v="1899-12-30T00:00:00"/>
    <e v="#N/A"/>
    <n v="0"/>
  </r>
  <r>
    <x v="1"/>
    <m/>
    <m/>
    <x v="0"/>
    <d v="2023-12-30T00:00:00"/>
    <d v="2024-01-02T00:00:00"/>
    <d v="2024-04-25T00:00:00"/>
    <m/>
    <d v="2024-04-25T00:00:00"/>
    <d v="2024-04-28T00:00:00"/>
    <x v="0"/>
    <m/>
    <x v="84"/>
    <s v="0052"/>
    <x v="84"/>
    <s v="VALVE,FIC042503,ANTI-SURGE CTRL (AB50.05FCV042503)"/>
    <s v="INSTALL NEW COMPONENTS IN 05FCV042508 (0090)"/>
    <s v="AB50"/>
    <m/>
    <m/>
    <m/>
    <s v="AB01"/>
    <m/>
    <x v="1"/>
    <n v="5"/>
    <x v="216"/>
    <s v="DIAPHRAGM,ACT;NTRL,FISHER 2E859702202"/>
    <n v="1"/>
    <n v="1"/>
    <n v="4"/>
    <x v="3"/>
    <n v="0"/>
    <x v="4"/>
    <s v="Stock at Remote (SP13)"/>
    <m/>
    <m/>
    <n v="0"/>
    <n v="0"/>
    <m/>
    <m/>
    <n v="0"/>
    <m/>
    <m/>
    <m/>
    <m/>
    <m/>
    <n v="0"/>
    <n v="0"/>
    <s v="EA"/>
    <m/>
    <x v="1"/>
    <m/>
    <m/>
    <s v="N"/>
    <s v="Preparation (05)"/>
    <s v="In Preparation (Order) (0055)"/>
    <s v="0000137308"/>
    <n v="6"/>
    <s v="4"/>
    <s v="30"/>
    <m/>
    <m/>
    <m/>
    <n v="0"/>
    <m/>
    <m/>
    <m/>
    <m/>
    <s v="WorkPackLink"/>
    <m/>
    <m/>
    <n v="0"/>
    <n v="0"/>
    <d v="2024-07-30T00:00:00"/>
    <n v="0"/>
    <n v="0"/>
    <m/>
    <m/>
    <n v="0"/>
    <n v="0"/>
    <m/>
    <n v="0"/>
    <m/>
    <m/>
    <m/>
    <n v="0"/>
    <n v="0"/>
    <n v="0.125"/>
    <d v="2024-03-28T00:00:00"/>
    <n v="0"/>
    <n v="0"/>
    <x v="1"/>
    <s v=""/>
    <x v="0"/>
    <d v="1899-12-30T00:00:00"/>
    <x v="0"/>
    <s v="00001373084540710021820000100038807"/>
    <e v="#N/A"/>
    <s v="000013730810021820000100038807"/>
    <s v=""/>
    <s v=""/>
    <n v="1"/>
  </r>
  <r>
    <x v="2"/>
    <s v="No Issue identified"/>
    <m/>
    <x v="0"/>
    <d v="2023-12-30T00:00:00"/>
    <d v="2024-01-01T00:00:00"/>
    <d v="2024-04-02T00:00:00"/>
    <d v="2024-03-15T00:00:00"/>
    <d v="2024-03-29T00:00:00"/>
    <d v="2024-04-03T00:00:00"/>
    <x v="3"/>
    <m/>
    <x v="85"/>
    <s v="0020"/>
    <x v="85"/>
    <s v="STRUC,VESSEL DECKING (AB50.03DECK01)"/>
    <s v="Apply Belzona to Ramp Edges (0060)"/>
    <s v="AB50"/>
    <d v="2024-04-02T00:00:00"/>
    <m/>
    <m/>
    <s v="AB01"/>
    <m/>
    <x v="0"/>
    <n v="20"/>
    <x v="81"/>
    <s v="COMPOUND,REPAIR;BELZONA 1111 SUPER MTL"/>
    <n v="2"/>
    <n v="57"/>
    <n v="34"/>
    <x v="6"/>
    <n v="0"/>
    <x v="13"/>
    <s v="Stock at Base (SP12)"/>
    <s v="AB01"/>
    <s v="5300005825"/>
    <n v="10"/>
    <n v="21"/>
    <m/>
    <m/>
    <n v="0"/>
    <m/>
    <m/>
    <m/>
    <m/>
    <m/>
    <n v="0"/>
    <n v="0"/>
    <s v="KG"/>
    <m/>
    <x v="1"/>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x v="0"/>
    <s v=""/>
    <x v="0"/>
    <d v="1899-12-30T00:00:00"/>
    <x v="0"/>
    <s v="00001373814538410493611000100038880"/>
    <e v="#N/A"/>
    <s v="000013738110493611000100038880"/>
    <d v="1899-12-30T00:00:00"/>
    <e v="#N/A"/>
    <n v="0"/>
  </r>
  <r>
    <x v="2"/>
    <m/>
    <m/>
    <x v="0"/>
    <d v="2023-12-30T00:00:00"/>
    <d v="2024-01-01T00:00:00"/>
    <d v="2024-04-02T00:00:00"/>
    <m/>
    <d v="2024-03-29T00:00:00"/>
    <d v="2024-04-03T00:00:00"/>
    <x v="3"/>
    <m/>
    <x v="85"/>
    <s v="0070"/>
    <x v="85"/>
    <s v="STRUC,VESSEL DECKING (AB50.03DECK01)"/>
    <s v="Apply Coatings to Ramp (0070)"/>
    <s v="AB50"/>
    <m/>
    <m/>
    <m/>
    <s v="AB01"/>
    <m/>
    <x v="0"/>
    <n v="20"/>
    <x v="217"/>
    <s v="ADHESIVE;WHT,SIKAFLEX 252,CART 300ML"/>
    <n v="4"/>
    <n v="0"/>
    <n v="36"/>
    <x v="3"/>
    <n v="0"/>
    <x v="4"/>
    <s v="Stock at Remote (SP13)"/>
    <m/>
    <m/>
    <n v="0"/>
    <n v="0"/>
    <m/>
    <m/>
    <n v="0"/>
    <m/>
    <m/>
    <m/>
    <m/>
    <m/>
    <n v="0"/>
    <n v="0"/>
    <s v="CQ"/>
    <m/>
    <x v="1"/>
    <m/>
    <m/>
    <s v="N"/>
    <s v="Execution (07)"/>
    <s v="Ready for Execution (Order) (0065)"/>
    <s v="0000137381"/>
    <n v="7"/>
    <s v="4"/>
    <s v="30"/>
    <s v="30"/>
    <m/>
    <m/>
    <n v="0"/>
    <m/>
    <m/>
    <m/>
    <m/>
    <s v="WorkPackLink"/>
    <m/>
    <m/>
    <n v="0"/>
    <n v="0"/>
    <d v="2024-06-30T00:00:00"/>
    <n v="0"/>
    <n v="0"/>
    <m/>
    <m/>
    <n v="0"/>
    <n v="0"/>
    <m/>
    <n v="0"/>
    <m/>
    <m/>
    <m/>
    <n v="0"/>
    <n v="0"/>
    <n v="0.125"/>
    <d v="2024-03-05T00:00:00"/>
    <n v="0"/>
    <n v="0"/>
    <x v="1"/>
    <s v=""/>
    <x v="0"/>
    <d v="1899-12-30T00:00:00"/>
    <x v="1"/>
    <s v="00001373814538410233767000100038880"/>
    <e v="#N/A"/>
    <s v="000013738110233767000100038880"/>
    <s v=""/>
    <s v=""/>
    <n v="1"/>
  </r>
  <r>
    <x v="2"/>
    <m/>
    <m/>
    <x v="0"/>
    <d v="2023-12-30T00:00:00"/>
    <d v="2024-01-01T00:00:00"/>
    <d v="2024-04-15T00:00:00"/>
    <m/>
    <d v="2024-04-11T00:00:00"/>
    <d v="2024-04-16T00:00:00"/>
    <x v="3"/>
    <m/>
    <x v="86"/>
    <s v="0030"/>
    <x v="86"/>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84"/>
    <n v="8"/>
    <s v="4"/>
    <s v="30"/>
    <s v="30"/>
    <m/>
    <m/>
    <n v="0"/>
    <m/>
    <m/>
    <m/>
    <m/>
    <s v="WorkPackLink"/>
    <m/>
    <m/>
    <n v="0"/>
    <n v="0"/>
    <d v="2024-06-30T00:00:00"/>
    <n v="0"/>
    <n v="0"/>
    <m/>
    <m/>
    <n v="0"/>
    <n v="0"/>
    <m/>
    <n v="0"/>
    <m/>
    <m/>
    <m/>
    <n v="0"/>
    <n v="0"/>
    <n v="0.125"/>
    <d v="2024-03-18T00:00:00"/>
    <n v="0"/>
    <n v="0"/>
    <x v="1"/>
    <s v=""/>
    <x v="0"/>
    <d v="1899-12-30T00:00:00"/>
    <x v="1"/>
    <s v="00001373844539710233767000100038883"/>
    <e v="#N/A"/>
    <s v="000013738410233767000100038883"/>
    <s v=""/>
    <s v=""/>
    <n v="1"/>
  </r>
  <r>
    <x v="2"/>
    <s v="No Issue identified"/>
    <m/>
    <x v="0"/>
    <d v="2023-12-30T00:00:00"/>
    <d v="2024-01-01T00:00:00"/>
    <d v="2024-04-15T00:00:00"/>
    <d v="2024-02-13T00:00:00"/>
    <d v="2024-04-11T00:00:00"/>
    <d v="2024-04-16T00:00:00"/>
    <x v="3"/>
    <m/>
    <x v="86"/>
    <s v="0020"/>
    <x v="86"/>
    <s v="STRUC,VESSEL DECKING (AB50.03DECK01)"/>
    <s v="Apply Belzona to Ramp Edges (0060)"/>
    <s v="AB50"/>
    <d v="2024-04-15T00:00:00"/>
    <m/>
    <m/>
    <s v="AB01"/>
    <m/>
    <x v="0"/>
    <n v="20"/>
    <x v="81"/>
    <s v="COMPOUND,REPAIR;BELZONA 1111 SUPER MTL"/>
    <n v="2"/>
    <n v="57"/>
    <n v="34"/>
    <x v="6"/>
    <n v="0"/>
    <x v="13"/>
    <s v="Stock at Base (SP12)"/>
    <s v="AB01"/>
    <s v="5300005828"/>
    <n v="10"/>
    <n v="21"/>
    <m/>
    <m/>
    <n v="0"/>
    <m/>
    <m/>
    <m/>
    <m/>
    <m/>
    <n v="0"/>
    <n v="0"/>
    <s v="KG"/>
    <m/>
    <x v="1"/>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x v="0"/>
    <s v=""/>
    <x v="0"/>
    <d v="1899-12-30T00:00:00"/>
    <x v="0"/>
    <s v="00001373844539710493611000100038883"/>
    <e v="#N/A"/>
    <s v="000013738410493611000100038883"/>
    <d v="1899-12-30T00:00:00"/>
    <e v="#N/A"/>
    <n v="0"/>
  </r>
  <r>
    <x v="2"/>
    <s v="No Issue identified"/>
    <m/>
    <x v="0"/>
    <d v="2023-12-30T00:00:00"/>
    <d v="2024-01-01T00:00:00"/>
    <d v="2024-04-11T00:00:00"/>
    <d v="2024-03-15T00:00:00"/>
    <d v="2024-04-06T00:00:00"/>
    <d v="2024-04-12T00:00:00"/>
    <x v="3"/>
    <m/>
    <x v="87"/>
    <s v="0030"/>
    <x v="87"/>
    <s v="STRUC,VESSEL DECKING (AB50.03DECK01)"/>
    <s v="Apply Belzona to Ramp Edges (0060)"/>
    <s v="AB50"/>
    <d v="2024-04-11T00:00:00"/>
    <m/>
    <m/>
    <s v="AB01"/>
    <m/>
    <x v="0"/>
    <n v="20"/>
    <x v="81"/>
    <s v="COMPOUND,REPAIR;BELZONA 1111 SUPER MTL"/>
    <n v="2"/>
    <n v="57"/>
    <n v="34"/>
    <x v="6"/>
    <n v="0"/>
    <x v="13"/>
    <s v="Stock at Base (SP12)"/>
    <s v="AB01"/>
    <s v="5300005837"/>
    <n v="10"/>
    <n v="21"/>
    <m/>
    <m/>
    <n v="0"/>
    <m/>
    <m/>
    <m/>
    <m/>
    <m/>
    <n v="0"/>
    <n v="0"/>
    <s v="KG"/>
    <m/>
    <x v="1"/>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x v="0"/>
    <s v=""/>
    <x v="0"/>
    <d v="1899-12-30T00:00:00"/>
    <x v="0"/>
    <s v="00001373884539310493611000100038887"/>
    <e v="#N/A"/>
    <s v="000013738810493611000100038887"/>
    <d v="1899-12-30T00:00:00"/>
    <e v="#N/A"/>
    <n v="0"/>
  </r>
  <r>
    <x v="2"/>
    <m/>
    <m/>
    <x v="0"/>
    <d v="2023-12-30T00:00:00"/>
    <d v="2024-01-01T00:00:00"/>
    <d v="2024-04-11T00:00:00"/>
    <m/>
    <d v="2024-04-06T00:00:00"/>
    <d v="2024-04-12T00:00:00"/>
    <x v="3"/>
    <m/>
    <x v="87"/>
    <s v="0020"/>
    <x v="87"/>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8"/>
    <n v="7"/>
    <s v="4"/>
    <s v="30"/>
    <s v="30"/>
    <m/>
    <m/>
    <n v="0"/>
    <m/>
    <m/>
    <m/>
    <m/>
    <s v="WorkPackLink"/>
    <m/>
    <m/>
    <n v="0"/>
    <n v="0"/>
    <d v="2024-06-30T00:00:00"/>
    <n v="0"/>
    <n v="0"/>
    <m/>
    <m/>
    <n v="0"/>
    <n v="0"/>
    <m/>
    <n v="0"/>
    <m/>
    <m/>
    <m/>
    <n v="0"/>
    <n v="0"/>
    <n v="0.125"/>
    <d v="2024-03-14T00:00:00"/>
    <n v="0"/>
    <n v="0"/>
    <x v="1"/>
    <s v=""/>
    <x v="0"/>
    <d v="1899-12-30T00:00:00"/>
    <x v="1"/>
    <s v="00001373884539310233767000100038887"/>
    <e v="#N/A"/>
    <s v="000013738810233767000100038887"/>
    <s v=""/>
    <s v=""/>
    <n v="1"/>
  </r>
  <r>
    <x v="2"/>
    <s v="No Issue identified"/>
    <m/>
    <x v="0"/>
    <d v="2023-12-30T00:00:00"/>
    <d v="2024-01-01T00:00:00"/>
    <d v="2024-04-08T00:00:00"/>
    <d v="2024-03-15T00:00:00"/>
    <d v="2024-04-04T00:00:00"/>
    <d v="2024-04-09T00:00:00"/>
    <x v="3"/>
    <m/>
    <x v="88"/>
    <s v="0020"/>
    <x v="88"/>
    <s v="STRUC,VESSEL DECKING (AB50.03DECK01)"/>
    <s v="Apply Belzona to Ramp Edges (0060)"/>
    <s v="AB50"/>
    <d v="2024-04-08T00:00:00"/>
    <m/>
    <m/>
    <s v="AB01"/>
    <m/>
    <x v="0"/>
    <n v="20"/>
    <x v="81"/>
    <s v="COMPOUND,REPAIR;BELZONA 1111 SUPER MTL"/>
    <n v="2"/>
    <n v="57"/>
    <n v="34"/>
    <x v="24"/>
    <n v="0"/>
    <x v="13"/>
    <s v="Stock at Base (SP12)"/>
    <s v="AB01"/>
    <s v="5300005838"/>
    <n v="10"/>
    <n v="21"/>
    <m/>
    <m/>
    <n v="0"/>
    <m/>
    <m/>
    <m/>
    <m/>
    <m/>
    <n v="0"/>
    <n v="0"/>
    <s v="KG"/>
    <m/>
    <x v="1"/>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x v="0"/>
    <s v=""/>
    <x v="0"/>
    <d v="1899-12-30T00:00:00"/>
    <x v="0"/>
    <s v="00001373894539010493611000100038888"/>
    <e v="#N/A"/>
    <s v="000013738910493611000100038888"/>
    <d v="1899-12-30T00:00:00"/>
    <e v="#N/A"/>
    <n v="0"/>
  </r>
  <r>
    <x v="2"/>
    <m/>
    <m/>
    <x v="0"/>
    <d v="2023-12-30T00:00:00"/>
    <d v="2024-01-01T00:00:00"/>
    <d v="2024-04-08T00:00:00"/>
    <m/>
    <d v="2024-04-04T00:00:00"/>
    <d v="2024-04-09T00:00:00"/>
    <x v="3"/>
    <m/>
    <x v="88"/>
    <s v="0030"/>
    <x v="88"/>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9"/>
    <n v="8"/>
    <s v="4"/>
    <s v="30"/>
    <s v="30"/>
    <m/>
    <m/>
    <n v="0"/>
    <m/>
    <m/>
    <m/>
    <m/>
    <s v="WorkPackLink"/>
    <m/>
    <m/>
    <n v="0"/>
    <n v="0"/>
    <d v="2024-06-30T00:00:00"/>
    <n v="0"/>
    <n v="0"/>
    <m/>
    <m/>
    <n v="0"/>
    <n v="0"/>
    <m/>
    <n v="0"/>
    <m/>
    <m/>
    <m/>
    <n v="0"/>
    <n v="0"/>
    <n v="0.125"/>
    <d v="2024-03-11T00:00:00"/>
    <n v="0"/>
    <n v="0"/>
    <x v="1"/>
    <s v=""/>
    <x v="0"/>
    <d v="1899-12-30T00:00:00"/>
    <x v="1"/>
    <s v="00001373894539010233767000100038888"/>
    <e v="#N/A"/>
    <s v="000013738910233767000100038888"/>
    <s v=""/>
    <s v=""/>
    <n v="1"/>
  </r>
  <r>
    <x v="2"/>
    <m/>
    <m/>
    <x v="0"/>
    <d v="2023-12-30T00:00:00"/>
    <d v="2024-01-01T00:00:00"/>
    <d v="2024-03-31T00:00:00"/>
    <m/>
    <d v="2024-03-29T00:00:00"/>
    <d v="2024-04-02T00:00:00"/>
    <x v="3"/>
    <m/>
    <x v="89"/>
    <s v="0030"/>
    <x v="89"/>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1"/>
    <n v="8"/>
    <s v="4"/>
    <s v="30"/>
    <s v="30"/>
    <m/>
    <m/>
    <n v="0"/>
    <m/>
    <m/>
    <m/>
    <m/>
    <s v="WorkPackLink"/>
    <m/>
    <m/>
    <n v="0"/>
    <n v="0"/>
    <d v="2024-06-30T00:00:00"/>
    <n v="0"/>
    <n v="0"/>
    <m/>
    <m/>
    <n v="0"/>
    <n v="0"/>
    <m/>
    <n v="0"/>
    <m/>
    <m/>
    <m/>
    <n v="0"/>
    <n v="0"/>
    <n v="0.125"/>
    <d v="2024-03-03T00:00:00"/>
    <n v="0"/>
    <n v="0"/>
    <x v="1"/>
    <s v=""/>
    <x v="0"/>
    <d v="1899-12-30T00:00:00"/>
    <x v="1"/>
    <s v="00001373914538210233767000100038890"/>
    <e v="#N/A"/>
    <s v="000013739110233767000100038890"/>
    <s v=""/>
    <s v=""/>
    <n v="1"/>
  </r>
  <r>
    <x v="2"/>
    <s v="No Issue identified"/>
    <m/>
    <x v="0"/>
    <d v="2023-12-30T00:00:00"/>
    <d v="2024-01-01T00:00:00"/>
    <d v="2024-03-31T00:00:00"/>
    <d v="2024-02-19T00:00:00"/>
    <d v="2024-03-29T00:00:00"/>
    <d v="2024-04-02T00:00:00"/>
    <x v="3"/>
    <m/>
    <x v="89"/>
    <s v="0020"/>
    <x v="89"/>
    <s v="STRUC,VESSEL DECKING (AB50.03DECK01)"/>
    <s v="Apply Belzona to Ramp Edges (0060)"/>
    <s v="AB50"/>
    <d v="2024-03-31T00:00:00"/>
    <m/>
    <m/>
    <s v="AB01"/>
    <m/>
    <x v="0"/>
    <n v="20"/>
    <x v="81"/>
    <s v="COMPOUND,REPAIR;BELZONA 1111 SUPER MTL"/>
    <n v="2"/>
    <n v="57"/>
    <n v="34"/>
    <x v="24"/>
    <n v="0"/>
    <x v="13"/>
    <s v="Stock at Base (SP12)"/>
    <s v="AB01"/>
    <s v="5300005845"/>
    <n v="10"/>
    <n v="21"/>
    <m/>
    <m/>
    <n v="0"/>
    <m/>
    <m/>
    <m/>
    <m/>
    <m/>
    <n v="0"/>
    <n v="0"/>
    <s v="KG"/>
    <m/>
    <x v="1"/>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x v="0"/>
    <s v=""/>
    <x v="0"/>
    <d v="1899-12-30T00:00:00"/>
    <x v="0"/>
    <s v="00001373914538210493611000100038890"/>
    <e v="#N/A"/>
    <s v="000013739110493611000100038890"/>
    <d v="1899-12-30T00:00:00"/>
    <e v="#N/A"/>
    <n v="0"/>
  </r>
  <r>
    <x v="2"/>
    <m/>
    <m/>
    <x v="0"/>
    <d v="2023-12-30T00:00:00"/>
    <d v="2024-01-01T00:00:00"/>
    <d v="2024-04-17T00:00:00"/>
    <m/>
    <d v="2024-04-13T00:00:00"/>
    <d v="2024-04-19T00:00:00"/>
    <x v="3"/>
    <m/>
    <x v="90"/>
    <s v="0020"/>
    <x v="90"/>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2"/>
    <n v="7"/>
    <s v="4"/>
    <s v="30"/>
    <s v="30"/>
    <m/>
    <m/>
    <n v="0"/>
    <m/>
    <m/>
    <m/>
    <m/>
    <s v="WorkPackLink"/>
    <m/>
    <m/>
    <n v="0"/>
    <n v="0"/>
    <d v="2024-06-30T00:00:00"/>
    <n v="0"/>
    <n v="0"/>
    <m/>
    <m/>
    <n v="0"/>
    <n v="0"/>
    <m/>
    <n v="0"/>
    <m/>
    <m/>
    <m/>
    <n v="0"/>
    <n v="0"/>
    <n v="0.125"/>
    <d v="2024-03-20T00:00:00"/>
    <n v="0"/>
    <n v="0"/>
    <x v="1"/>
    <s v=""/>
    <x v="0"/>
    <d v="1899-12-30T00:00:00"/>
    <x v="1"/>
    <s v="00001373924539910233767000100038891"/>
    <e v="#N/A"/>
    <s v="000013739210233767000100038891"/>
    <s v=""/>
    <s v=""/>
    <n v="1"/>
  </r>
  <r>
    <x v="2"/>
    <s v="No Issue identified"/>
    <m/>
    <x v="0"/>
    <d v="2023-12-30T00:00:00"/>
    <d v="2024-01-01T00:00:00"/>
    <d v="2024-04-17T00:00:00"/>
    <d v="2024-02-15T00:00:00"/>
    <d v="2024-04-13T00:00:00"/>
    <d v="2024-04-19T00:00:00"/>
    <x v="3"/>
    <m/>
    <x v="90"/>
    <s v="0030"/>
    <x v="90"/>
    <s v="STRUC,VESSEL DECKING (AB50.03DECK01)"/>
    <s v="Apply Belzona to Ramp Edges (0060)"/>
    <s v="AB50"/>
    <d v="2024-04-17T00:00:00"/>
    <m/>
    <m/>
    <s v="AB01"/>
    <m/>
    <x v="0"/>
    <n v="20"/>
    <x v="81"/>
    <s v="COMPOUND,REPAIR;BELZONA 1111 SUPER MTL"/>
    <n v="2"/>
    <n v="57"/>
    <n v="34"/>
    <x v="6"/>
    <n v="0"/>
    <x v="13"/>
    <s v="Stock at Base (SP12)"/>
    <s v="AB01"/>
    <s v="5300005846"/>
    <n v="10"/>
    <n v="21"/>
    <m/>
    <m/>
    <n v="0"/>
    <m/>
    <m/>
    <m/>
    <m/>
    <m/>
    <n v="0"/>
    <n v="0"/>
    <s v="KG"/>
    <m/>
    <x v="1"/>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x v="0"/>
    <s v=""/>
    <x v="0"/>
    <d v="1899-12-30T00:00:00"/>
    <x v="0"/>
    <s v="00001373924539910493611000100038891"/>
    <e v="#N/A"/>
    <s v="000013739210493611000100038891"/>
    <d v="1899-12-30T00:00:00"/>
    <e v="#N/A"/>
    <n v="0"/>
  </r>
  <r>
    <x v="1"/>
    <s v="WO item has not been released yet"/>
    <m/>
    <x v="0"/>
    <d v="2023-12-30T00:00:00"/>
    <d v="2024-01-02T00:00:00"/>
    <d v="2024-04-26T00:00:00"/>
    <m/>
    <d v="2024-04-25T00:00:00"/>
    <d v="2024-05-01T00:00:00"/>
    <x v="2"/>
    <m/>
    <x v="91"/>
    <s v="0090"/>
    <x v="91"/>
    <s v="DET,FZ0445,GAS IR LOS RECEIVER (AB50.0445GRX871002)"/>
    <s v="Hand Prep &amp; Paint (0010)"/>
    <s v="AB50"/>
    <d v="2024-04-26T00:00:00"/>
    <m/>
    <m/>
    <s v="AB01"/>
    <m/>
    <x v="0"/>
    <n v="20"/>
    <x v="218"/>
    <s v="BLADE,SAW;254MM,CENGAR MB250"/>
    <n v="20"/>
    <n v="0"/>
    <n v="0"/>
    <x v="35"/>
    <n v="0"/>
    <x v="4"/>
    <s v="Stock at Base (SP12)"/>
    <m/>
    <m/>
    <n v="0"/>
    <n v="0"/>
    <m/>
    <m/>
    <n v="0"/>
    <m/>
    <m/>
    <m/>
    <m/>
    <m/>
    <n v="0"/>
    <n v="0"/>
    <s v="PAC"/>
    <m/>
    <x v="1"/>
    <m/>
    <m/>
    <s v="N"/>
    <s v="Preparation (05)"/>
    <s v="In Preparation (Order) (0055)"/>
    <s v="0000137493"/>
    <n v="8"/>
    <s v="2"/>
    <s v="30"/>
    <s v="30"/>
    <m/>
    <m/>
    <n v="0"/>
    <m/>
    <m/>
    <m/>
    <m/>
    <s v="WorkPackLink"/>
    <s v="ALLEY-FLR-1 13/12"/>
    <m/>
    <n v="0"/>
    <n v="0"/>
    <d v="2023-12-31T00:00:00"/>
    <n v="0"/>
    <n v="0"/>
    <m/>
    <m/>
    <n v="0"/>
    <n v="0"/>
    <m/>
    <n v="0"/>
    <m/>
    <m/>
    <m/>
    <n v="0"/>
    <n v="0"/>
    <n v="0.125"/>
    <d v="2024-03-29T00:00:00"/>
    <n v="0"/>
    <n v="0"/>
    <x v="1"/>
    <s v=""/>
    <x v="0"/>
    <d v="1899-12-30T00:00:00"/>
    <x v="1"/>
    <s v="00001374934540810440803000100038989"/>
    <e v="#N/A"/>
    <s v="000013749310440803000100038989"/>
    <d v="1899-12-30T00:00:00"/>
    <e v="#N/A"/>
    <n v="0"/>
  </r>
  <r>
    <x v="3"/>
    <m/>
    <m/>
    <x v="0"/>
    <d v="2023-12-30T00:00:00"/>
    <d v="2024-01-01T00:00:00"/>
    <d v="2024-04-18T00:00:00"/>
    <m/>
    <d v="2024-04-18T00:00:00"/>
    <d v="2024-04-21T00:00:00"/>
    <x v="0"/>
    <m/>
    <x v="92"/>
    <s v="0010"/>
    <x v="92"/>
    <s v="MOTOR,P450001B,PROD WTR PUMP DRIVER (AB50.05PM450001B)"/>
    <s v="PMIC Isolations (0010)"/>
    <s v="AB50"/>
    <m/>
    <m/>
    <m/>
    <s v="AB01"/>
    <m/>
    <x v="0"/>
    <n v="20"/>
    <x v="219"/>
    <s v="TAPE;COR INH,50MM,10MRL,DENSO 600050"/>
    <n v="1"/>
    <n v="7"/>
    <n v="3"/>
    <x v="0"/>
    <n v="0"/>
    <x v="4"/>
    <s v="Stock at Remote (SP13)"/>
    <m/>
    <m/>
    <n v="0"/>
    <n v="0"/>
    <m/>
    <m/>
    <n v="0"/>
    <m/>
    <m/>
    <m/>
    <m/>
    <m/>
    <n v="0"/>
    <n v="0"/>
    <s v="ROL"/>
    <m/>
    <x v="1"/>
    <m/>
    <m/>
    <s v="N"/>
    <s v="Preparation (05)"/>
    <s v="In Preparation (Order) (0055)"/>
    <s v="0000137452"/>
    <n v="8"/>
    <s v="4"/>
    <s v="30"/>
    <s v="30"/>
    <m/>
    <m/>
    <n v="0"/>
    <m/>
    <m/>
    <m/>
    <m/>
    <s v="WorkPackLink"/>
    <m/>
    <m/>
    <n v="0"/>
    <n v="0"/>
    <d v="2023-12-31T00:00:00"/>
    <n v="0"/>
    <n v="0"/>
    <m/>
    <m/>
    <n v="0"/>
    <n v="0"/>
    <m/>
    <n v="0"/>
    <m/>
    <m/>
    <m/>
    <n v="0"/>
    <n v="0"/>
    <n v="0.125"/>
    <d v="2024-03-21T00:00:00"/>
    <n v="0"/>
    <n v="0"/>
    <x v="1"/>
    <s v=""/>
    <x v="0"/>
    <d v="1899-12-30T00:00:00"/>
    <x v="0"/>
    <s v="00001374524540010062327000100039000"/>
    <e v="#N/A"/>
    <s v="000013745210062327000100039000"/>
    <s v=""/>
    <s v=""/>
    <n v="1"/>
  </r>
  <r>
    <x v="1"/>
    <s v="No Issue identified"/>
    <m/>
    <x v="0"/>
    <d v="2023-12-30T00:00:00"/>
    <d v="2024-01-31T00:00:00"/>
    <d v="2024-05-04T00:00:00"/>
    <d v="2024-04-03T00:00:00"/>
    <d v="2024-05-04T00:00:00"/>
    <d v="2024-05-05T00:00:00"/>
    <x v="2"/>
    <m/>
    <x v="93"/>
    <s v="0030"/>
    <x v="93"/>
    <s v="LOOP,CORROSION SL1 (AB50.03E10-SL1)"/>
    <s v="replace spool (0020)"/>
    <s v="AB50"/>
    <d v="2024-05-04T00:00:00"/>
    <m/>
    <m/>
    <s v="AB01"/>
    <m/>
    <x v="2"/>
    <n v="30"/>
    <x v="220"/>
    <s v="GASKET;SWCI,JIS 16K,15MM,316L/GR/316"/>
    <n v="2"/>
    <n v="0"/>
    <n v="0"/>
    <x v="36"/>
    <n v="0"/>
    <x v="9"/>
    <s v="Stock at Base (SP12)"/>
    <s v="AB01"/>
    <s v="5300005852"/>
    <n v="20"/>
    <n v="21"/>
    <m/>
    <m/>
    <n v="0"/>
    <m/>
    <m/>
    <m/>
    <m/>
    <m/>
    <n v="0"/>
    <n v="0"/>
    <s v="EA"/>
    <m/>
    <x v="1"/>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x v="0"/>
    <s v=""/>
    <x v="0"/>
    <d v="1899-12-30T00:00:00"/>
    <x v="1"/>
    <s v="00001375194541610507576000100039045"/>
    <e v="#N/A"/>
    <s v="000013751910507576000100039045"/>
    <d v="1899-12-30T00:00:00"/>
    <e v="#N/A"/>
    <n v="0"/>
  </r>
  <r>
    <x v="1"/>
    <s v="Supply too early, consider delaying"/>
    <m/>
    <x v="0"/>
    <d v="2023-12-30T00:00:00"/>
    <d v="2024-01-31T00:00:00"/>
    <d v="2024-05-04T00:00:00"/>
    <d v="2024-03-28T00:00:00"/>
    <d v="2024-05-04T00:00:00"/>
    <d v="2024-05-05T00:00:00"/>
    <x v="2"/>
    <m/>
    <x v="93"/>
    <s v="0010"/>
    <x v="93"/>
    <s v="LOOP,CORROSION SL1 (AB50.03E10-SL1)"/>
    <s v="replace spool (0020)"/>
    <s v="AB50"/>
    <d v="2024-04-07T00:00:00"/>
    <m/>
    <m/>
    <s v="AB01"/>
    <d v="2024-04-02T00:00:00"/>
    <x v="2"/>
    <n v="30"/>
    <x v="221"/>
    <s v="D-WEL23-200-01/EH0950DX0004.0001 Spool 1"/>
    <n v="1"/>
    <n v="0"/>
    <n v="0"/>
    <x v="37"/>
    <n v="49"/>
    <x v="5"/>
    <s v="Directs (Inventory) (SP14)"/>
    <s v="AB01"/>
    <s v="5300005852"/>
    <n v="30"/>
    <n v="49"/>
    <s v="X"/>
    <s v="1000001607"/>
    <n v="4"/>
    <d v="2024-01-31T00:00:00"/>
    <d v="2024-03-27T00:00:00"/>
    <s v="LEGENEERING AUSTRALIA PTY LTD (30000143)"/>
    <s v="4500001467"/>
    <m/>
    <n v="10"/>
    <n v="1"/>
    <s v="EA"/>
    <d v="2024-04-08T00:00:00"/>
    <x v="1"/>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x v="0"/>
    <s v=""/>
    <x v="0"/>
    <d v="1899-12-30T00:00:00"/>
    <x v="1"/>
    <s v="00001375194541670001493000100039045"/>
    <e v="#N/A"/>
    <s v="000013751970001493000100039045"/>
    <d v="1899-12-30T00:00:00"/>
    <e v="#N/A"/>
    <n v="0"/>
  </r>
  <r>
    <x v="1"/>
    <s v="No Issue identified"/>
    <m/>
    <x v="0"/>
    <d v="2023-12-30T00:00:00"/>
    <d v="2024-01-31T00:00:00"/>
    <d v="2024-05-04T00:00:00"/>
    <d v="2024-04-03T00:00:00"/>
    <d v="2024-05-04T00:00:00"/>
    <d v="2024-05-05T00:00:00"/>
    <x v="2"/>
    <m/>
    <x v="93"/>
    <s v="0020"/>
    <x v="93"/>
    <s v="LOOP,CORROSION SL1 (AB50.03E10-SL1)"/>
    <s v="replace spool (0020)"/>
    <s v="AB50"/>
    <d v="2024-05-04T00:00:00"/>
    <m/>
    <m/>
    <s v="AB01"/>
    <m/>
    <x v="2"/>
    <n v="30"/>
    <x v="222"/>
    <s v="STUDBOLT;0.500&quot; X 65MM,B7,BLK"/>
    <n v="8"/>
    <n v="8"/>
    <n v="0"/>
    <x v="1"/>
    <n v="0"/>
    <x v="10"/>
    <s v="Stock at Base (SP12)"/>
    <s v="AB01"/>
    <s v="5300005852"/>
    <n v="10"/>
    <n v="21"/>
    <m/>
    <m/>
    <n v="0"/>
    <m/>
    <m/>
    <m/>
    <m/>
    <m/>
    <n v="0"/>
    <n v="0"/>
    <s v="EA"/>
    <m/>
    <x v="1"/>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x v="0"/>
    <s v=""/>
    <x v="0"/>
    <d v="1899-12-30T00:00:00"/>
    <x v="0"/>
    <s v="00001375194541610058453000100039045"/>
    <e v="#N/A"/>
    <s v="000013751910058453000100039045"/>
    <d v="1899-12-30T00:00:00"/>
    <e v="#N/A"/>
    <n v="0"/>
  </r>
  <r>
    <x v="1"/>
    <m/>
    <m/>
    <x v="0"/>
    <d v="2023-12-30T00:00:00"/>
    <d v="2024-02-12T00:00:00"/>
    <d v="2024-04-22T00:00:00"/>
    <m/>
    <d v="2024-04-22T00:00:00"/>
    <d v="2024-04-26T00:00:00"/>
    <x v="2"/>
    <m/>
    <x v="94"/>
    <s v="0030"/>
    <x v="94"/>
    <s v="LOOP,CORROSION SL1 (AB50.03E10-SL1)"/>
    <s v="Repl 3x LP Steam DN80 Spools (0020)"/>
    <s v="AB50"/>
    <m/>
    <m/>
    <m/>
    <s v="AB01"/>
    <m/>
    <x v="2"/>
    <n v="30"/>
    <x v="127"/>
    <s v="STUDBOLT;0.625&quot;X90MM,B7,CAD+XYLAN"/>
    <n v="12"/>
    <n v="0"/>
    <n v="96"/>
    <x v="3"/>
    <n v="0"/>
    <x v="4"/>
    <s v="Stock at Remote (SP13)"/>
    <m/>
    <m/>
    <n v="0"/>
    <n v="0"/>
    <m/>
    <m/>
    <n v="0"/>
    <m/>
    <m/>
    <m/>
    <m/>
    <m/>
    <n v="0"/>
    <n v="0"/>
    <s v="EA"/>
    <m/>
    <x v="1"/>
    <m/>
    <m/>
    <s v="N"/>
    <s v="Preparation (05)"/>
    <s v="In Preparation (Order) (0055)"/>
    <s v="0000137520"/>
    <n v="3"/>
    <s v="1"/>
    <s v="30"/>
    <s v="30"/>
    <m/>
    <m/>
    <n v="0"/>
    <m/>
    <m/>
    <m/>
    <m/>
    <s v="WorkPackLink"/>
    <m/>
    <m/>
    <n v="0"/>
    <n v="0"/>
    <d v="2023-05-27T00:00:00"/>
    <n v="0"/>
    <n v="0"/>
    <m/>
    <m/>
    <n v="0"/>
    <n v="0"/>
    <m/>
    <n v="0"/>
    <m/>
    <m/>
    <m/>
    <n v="0"/>
    <n v="0"/>
    <n v="0.125"/>
    <d v="2024-03-25T00:00:00"/>
    <n v="0"/>
    <n v="0"/>
    <x v="1"/>
    <s v=""/>
    <x v="0"/>
    <d v="1899-12-30T00:00:00"/>
    <x v="1"/>
    <s v="00001375204540410058877000100039046"/>
    <e v="#N/A"/>
    <s v="000013752010058877000100039046"/>
    <s v=""/>
    <s v=""/>
    <n v="1"/>
  </r>
  <r>
    <x v="1"/>
    <m/>
    <m/>
    <x v="0"/>
    <d v="2023-12-30T00:00:00"/>
    <d v="2024-02-12T00:00:00"/>
    <d v="2024-04-22T00:00:00"/>
    <m/>
    <d v="2024-04-22T00:00:00"/>
    <d v="2024-04-26T00:00:00"/>
    <x v="2"/>
    <m/>
    <x v="94"/>
    <s v="0020"/>
    <x v="94"/>
    <s v="LOOP,CORROSION SL1 (AB50.03E10-SL1)"/>
    <s v="Repl 3x LP Steam DN80 Spools (0020)"/>
    <s v="AB50"/>
    <m/>
    <m/>
    <m/>
    <s v="AB01"/>
    <m/>
    <x v="2"/>
    <n v="30"/>
    <x v="33"/>
    <s v="STUDBOLT;0.500&quot;X65MM,B7,CAD+XYLAN"/>
    <n v="12"/>
    <n v="48"/>
    <n v="33"/>
    <x v="3"/>
    <n v="0"/>
    <x v="4"/>
    <s v="Stock at Remote (SP13)"/>
    <m/>
    <m/>
    <n v="0"/>
    <n v="0"/>
    <m/>
    <m/>
    <n v="0"/>
    <m/>
    <m/>
    <m/>
    <m/>
    <m/>
    <n v="0"/>
    <n v="0"/>
    <s v="EA"/>
    <m/>
    <x v="1"/>
    <m/>
    <m/>
    <s v="N"/>
    <s v="Preparation (05)"/>
    <s v="In Preparation (Order) (0055)"/>
    <s v="0000137520"/>
    <n v="2"/>
    <s v="1"/>
    <s v="30"/>
    <s v="30"/>
    <m/>
    <m/>
    <n v="0"/>
    <m/>
    <m/>
    <m/>
    <m/>
    <s v="WorkPackLink"/>
    <m/>
    <m/>
    <n v="0"/>
    <n v="0"/>
    <d v="2023-05-27T00:00:00"/>
    <n v="0"/>
    <n v="0"/>
    <m/>
    <m/>
    <n v="0"/>
    <n v="0"/>
    <m/>
    <n v="0"/>
    <m/>
    <m/>
    <m/>
    <n v="0"/>
    <n v="0"/>
    <n v="0.125"/>
    <d v="2024-03-25T00:00:00"/>
    <n v="0"/>
    <n v="0"/>
    <x v="1"/>
    <s v=""/>
    <x v="0"/>
    <d v="1899-12-30T00:00:00"/>
    <x v="0"/>
    <s v="00001375204540410058872000100039046"/>
    <e v="#N/A"/>
    <s v="000013752010058872000100039046"/>
    <s v=""/>
    <s v=""/>
    <n v="1"/>
  </r>
  <r>
    <x v="1"/>
    <s v="Planned delivery after Reqmt Date"/>
    <m/>
    <x v="0"/>
    <d v="2023-12-30T00:00:00"/>
    <d v="2024-02-12T00:00:00"/>
    <d v="2024-04-22T00:00:00"/>
    <d v="2024-03-28T00:00:00"/>
    <d v="2024-04-22T00:00:00"/>
    <d v="2024-04-26T00:00:00"/>
    <x v="2"/>
    <m/>
    <x v="94"/>
    <s v="0060"/>
    <x v="94"/>
    <s v="LOOP,CORROSION SL1 (AB50.03E10-SL1)"/>
    <s v="Repl 3x LP Steam DN80 Spools (0020)"/>
    <s v="AB50"/>
    <d v="2024-05-01T00:00:00"/>
    <m/>
    <m/>
    <s v="AB01"/>
    <d v="2024-04-14T00:00:00"/>
    <x v="2"/>
    <n v="30"/>
    <x v="223"/>
    <s v="D-WEL23-201-03/EH0950DX0008.0001 Spool 1"/>
    <n v="1"/>
    <n v="0"/>
    <n v="0"/>
    <x v="37"/>
    <n v="49"/>
    <x v="5"/>
    <s v="Directs (Inventory) (SP14)"/>
    <s v="AB01"/>
    <s v="5300006461"/>
    <n v="30"/>
    <n v="49"/>
    <s v="X"/>
    <s v="1000002389"/>
    <n v="9"/>
    <d v="2024-02-12T00:00:00"/>
    <d v="2024-04-08T00:00:00"/>
    <s v="LEGENEERING AUSTRALIA PTY LTD (30000143)"/>
    <s v="4500001467"/>
    <m/>
    <n v="40"/>
    <n v="1"/>
    <s v="EA"/>
    <d v="2024-04-08T00:00:00"/>
    <x v="1"/>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x v="0"/>
    <s v=""/>
    <x v="0"/>
    <d v="1899-12-30T00:00:00"/>
    <x v="1"/>
    <s v="00001375204540470002319000100039046"/>
    <e v="#N/A"/>
    <s v="000013752070002319000100039046"/>
    <d v="1899-12-30T00:00:00"/>
    <e v="#N/A"/>
    <n v="0"/>
  </r>
  <r>
    <x v="1"/>
    <m/>
    <m/>
    <x v="0"/>
    <d v="2023-12-30T00:00:00"/>
    <d v="2024-02-12T00:00:00"/>
    <d v="2024-04-22T00:00:00"/>
    <m/>
    <d v="2024-04-22T00:00:00"/>
    <d v="2024-04-26T00:00:00"/>
    <x v="2"/>
    <m/>
    <x v="94"/>
    <s v="0040"/>
    <x v="94"/>
    <s v="LOOP,CORROSION SL1 (AB50.03E10-SL1)"/>
    <s v="Repl 3x LP Steam DN80 Spools (0020)"/>
    <s v="AB50"/>
    <m/>
    <m/>
    <m/>
    <s v="AB01"/>
    <m/>
    <x v="2"/>
    <n v="30"/>
    <x v="224"/>
    <s v="STUDBOLT;0.625&quot;X100MM,B7,CAD+XYLAN"/>
    <n v="12"/>
    <n v="58"/>
    <n v="25"/>
    <x v="3"/>
    <n v="0"/>
    <x v="4"/>
    <s v="Stock at Remote (SP13)"/>
    <m/>
    <m/>
    <n v="0"/>
    <n v="0"/>
    <m/>
    <m/>
    <n v="0"/>
    <m/>
    <m/>
    <m/>
    <m/>
    <m/>
    <n v="0"/>
    <n v="0"/>
    <s v="EA"/>
    <m/>
    <x v="1"/>
    <m/>
    <m/>
    <s v="N"/>
    <s v="Preparation (05)"/>
    <s v="In Preparation (Order) (0055)"/>
    <s v="0000137520"/>
    <n v="4"/>
    <s v="1"/>
    <s v="30"/>
    <s v="30"/>
    <m/>
    <m/>
    <n v="0"/>
    <m/>
    <m/>
    <m/>
    <m/>
    <s v="WorkPackLink"/>
    <m/>
    <m/>
    <n v="0"/>
    <n v="0"/>
    <d v="2023-05-27T00:00:00"/>
    <n v="0"/>
    <n v="0"/>
    <m/>
    <m/>
    <n v="0"/>
    <n v="0"/>
    <m/>
    <n v="0"/>
    <m/>
    <m/>
    <m/>
    <n v="0"/>
    <n v="0"/>
    <n v="0.125"/>
    <d v="2024-03-25T00:00:00"/>
    <n v="0"/>
    <n v="0"/>
    <x v="1"/>
    <s v=""/>
    <x v="0"/>
    <d v="1899-12-30T00:00:00"/>
    <x v="0"/>
    <s v="00001375204540410058879000100039046"/>
    <e v="#N/A"/>
    <s v="000013752010058879000100039046"/>
    <s v=""/>
    <s v=""/>
    <n v="1"/>
  </r>
  <r>
    <x v="1"/>
    <m/>
    <m/>
    <x v="0"/>
    <d v="2023-12-30T00:00:00"/>
    <d v="2024-02-12T00:00:00"/>
    <d v="2024-04-22T00:00:00"/>
    <m/>
    <d v="2024-04-22T00:00:00"/>
    <d v="2024-04-26T00:00:00"/>
    <x v="2"/>
    <m/>
    <x v="94"/>
    <s v="0080"/>
    <x v="94"/>
    <s v="LOOP,CORROSION SL1 (AB50.03E10-SL1)"/>
    <s v="Repl 3x LP Steam DN80 Spools (0020)"/>
    <s v="AB50"/>
    <m/>
    <m/>
    <m/>
    <s v="AB01"/>
    <m/>
    <x v="2"/>
    <n v="30"/>
    <x v="128"/>
    <s v="GASKET;SWCI,80MM,CL150,316L/GR/316"/>
    <n v="9"/>
    <n v="0"/>
    <n v="11"/>
    <x v="3"/>
    <n v="0"/>
    <x v="4"/>
    <s v="Stock at Remote (SP13)"/>
    <m/>
    <m/>
    <n v="0"/>
    <n v="0"/>
    <m/>
    <m/>
    <n v="0"/>
    <m/>
    <m/>
    <m/>
    <m/>
    <m/>
    <n v="0"/>
    <n v="0"/>
    <s v="EA"/>
    <m/>
    <x v="1"/>
    <m/>
    <m/>
    <s v="N"/>
    <s v="Preparation (05)"/>
    <s v="In Preparation (Order) (0055)"/>
    <s v="0000137520"/>
    <n v="11"/>
    <s v="1"/>
    <s v="30"/>
    <s v="30"/>
    <m/>
    <m/>
    <n v="0"/>
    <m/>
    <m/>
    <m/>
    <m/>
    <s v="WorkPackLink"/>
    <m/>
    <m/>
    <n v="0"/>
    <n v="0"/>
    <d v="2023-05-27T00:00:00"/>
    <n v="0"/>
    <n v="0"/>
    <m/>
    <m/>
    <n v="0"/>
    <n v="0"/>
    <m/>
    <n v="9"/>
    <m/>
    <m/>
    <m/>
    <n v="0"/>
    <n v="0"/>
    <n v="0.125"/>
    <d v="2024-03-25T00:00:00"/>
    <n v="0"/>
    <n v="0"/>
    <x v="1"/>
    <s v=""/>
    <x v="0"/>
    <d v="1899-12-30T00:00:00"/>
    <x v="1"/>
    <s v="00001375204540410060886000100039046"/>
    <e v="#N/A"/>
    <s v="000013752010060886000100039046"/>
    <s v=""/>
    <s v=""/>
    <n v="1"/>
  </r>
  <r>
    <x v="1"/>
    <m/>
    <m/>
    <x v="0"/>
    <d v="2023-12-30T00:00:00"/>
    <d v="2024-02-12T00:00:00"/>
    <d v="2024-04-22T00:00:00"/>
    <m/>
    <d v="2024-04-22T00:00:00"/>
    <d v="2024-04-26T00:00:00"/>
    <x v="2"/>
    <m/>
    <x v="94"/>
    <s v="0070"/>
    <x v="94"/>
    <s v="LOOP,CORROSION SL1 (AB50.03E10-SL1)"/>
    <s v="Repl 3x LP Steam DN80 Spools (0020)"/>
    <s v="AB50"/>
    <m/>
    <m/>
    <m/>
    <s v="AB01"/>
    <m/>
    <x v="2"/>
    <n v="30"/>
    <x v="84"/>
    <s v="GASKET,SWCI;15MM,CL150,4.5MM,316L/GR/316"/>
    <n v="3"/>
    <n v="0"/>
    <n v="7"/>
    <x v="3"/>
    <n v="0"/>
    <x v="4"/>
    <s v="Stock at Remote (SP13)"/>
    <m/>
    <m/>
    <n v="0"/>
    <n v="0"/>
    <m/>
    <m/>
    <n v="0"/>
    <m/>
    <m/>
    <m/>
    <m/>
    <m/>
    <n v="0"/>
    <n v="0"/>
    <s v="EA"/>
    <m/>
    <x v="1"/>
    <m/>
    <m/>
    <s v="N"/>
    <s v="Preparation (05)"/>
    <s v="In Preparation (Order) (0055)"/>
    <s v="0000137520"/>
    <n v="10"/>
    <s v="1"/>
    <s v="30"/>
    <s v="30"/>
    <m/>
    <m/>
    <n v="0"/>
    <m/>
    <m/>
    <m/>
    <m/>
    <s v="WorkPackLink"/>
    <m/>
    <m/>
    <n v="0"/>
    <n v="0"/>
    <d v="2023-05-27T00:00:00"/>
    <n v="0"/>
    <n v="0"/>
    <m/>
    <m/>
    <n v="0"/>
    <n v="0"/>
    <m/>
    <n v="0"/>
    <m/>
    <m/>
    <m/>
    <n v="0"/>
    <n v="0"/>
    <n v="0.125"/>
    <d v="2024-03-25T00:00:00"/>
    <n v="0"/>
    <n v="0"/>
    <x v="1"/>
    <s v=""/>
    <x v="0"/>
    <d v="1899-12-30T00:00:00"/>
    <x v="1"/>
    <s v="00001375204540410060881000100039046"/>
    <e v="#N/A"/>
    <s v="000013752010060881000100039046"/>
    <s v=""/>
    <s v=""/>
    <n v="1"/>
  </r>
  <r>
    <x v="1"/>
    <s v="Planned delivery after Reqmt Date"/>
    <m/>
    <x v="0"/>
    <d v="2023-12-30T00:00:00"/>
    <d v="2024-02-12T00:00:00"/>
    <d v="2024-04-22T00:00:00"/>
    <d v="2024-03-28T00:00:00"/>
    <d v="2024-04-22T00:00:00"/>
    <d v="2024-04-26T00:00:00"/>
    <x v="2"/>
    <m/>
    <x v="94"/>
    <s v="0010"/>
    <x v="94"/>
    <s v="LOOP,CORROSION SL1 (AB50.03E10-SL1)"/>
    <s v="Repl 3x LP Steam DN80 Spools (0020)"/>
    <s v="AB50"/>
    <d v="2024-05-01T00:00:00"/>
    <m/>
    <m/>
    <s v="AB01"/>
    <d v="2024-04-14T00:00:00"/>
    <x v="2"/>
    <n v="30"/>
    <x v="225"/>
    <s v="D-WEL23-201-01/EH0950DX0006.0001 Spool 1"/>
    <n v="1"/>
    <n v="0"/>
    <n v="0"/>
    <x v="37"/>
    <n v="49"/>
    <x v="5"/>
    <s v="Directs (Inventory) (SP14)"/>
    <s v="AB01"/>
    <s v="5300006461"/>
    <n v="10"/>
    <n v="49"/>
    <s v="X"/>
    <s v="1000002389"/>
    <n v="7"/>
    <d v="2024-02-12T00:00:00"/>
    <d v="2024-04-08T00:00:00"/>
    <s v="LEGENEERING AUSTRALIA PTY LTD (30000143)"/>
    <s v="4500001467"/>
    <m/>
    <n v="20"/>
    <n v="1"/>
    <s v="EA"/>
    <d v="2024-04-08T00:00:00"/>
    <x v="1"/>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x v="0"/>
    <s v=""/>
    <x v="0"/>
    <d v="1899-12-30T00:00:00"/>
    <x v="1"/>
    <s v="00001375204540470002317000100039046"/>
    <e v="#N/A"/>
    <s v="000013752070002317000100039046"/>
    <d v="1899-12-30T00:00:00"/>
    <e v="#N/A"/>
    <n v="0"/>
  </r>
  <r>
    <x v="1"/>
    <s v="Planned delivery after Reqmt Date"/>
    <m/>
    <x v="0"/>
    <d v="2023-12-30T00:00:00"/>
    <d v="2024-02-12T00:00:00"/>
    <d v="2024-04-22T00:00:00"/>
    <d v="2024-03-28T00:00:00"/>
    <d v="2024-04-22T00:00:00"/>
    <d v="2024-04-26T00:00:00"/>
    <x v="2"/>
    <m/>
    <x v="94"/>
    <s v="0050"/>
    <x v="94"/>
    <s v="LOOP,CORROSION SL1 (AB50.03E10-SL1)"/>
    <s v="Repl 3x LP Steam DN80 Spools (0020)"/>
    <s v="AB50"/>
    <d v="2024-05-01T00:00:00"/>
    <m/>
    <m/>
    <s v="AB01"/>
    <d v="2024-04-14T00:00:00"/>
    <x v="2"/>
    <n v="30"/>
    <x v="226"/>
    <s v="D-WEL23-201-02/EH0950DX0007.0001 Spool 1"/>
    <n v="1"/>
    <n v="0"/>
    <n v="0"/>
    <x v="37"/>
    <n v="49"/>
    <x v="5"/>
    <s v="Directs (Inventory) (SP14)"/>
    <s v="AB01"/>
    <s v="5300006461"/>
    <n v="20"/>
    <n v="49"/>
    <s v="X"/>
    <s v="1000002389"/>
    <n v="8"/>
    <d v="2024-02-12T00:00:00"/>
    <d v="2024-04-08T00:00:00"/>
    <s v="LEGENEERING AUSTRALIA PTY LTD (30000143)"/>
    <s v="4500001467"/>
    <m/>
    <n v="30"/>
    <n v="1"/>
    <s v="EA"/>
    <d v="2024-04-08T00:00:00"/>
    <x v="1"/>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x v="0"/>
    <s v=""/>
    <x v="0"/>
    <d v="1899-12-30T00:00:00"/>
    <x v="1"/>
    <s v="00001375204540470002318000100039046"/>
    <e v="#N/A"/>
    <s v="000013752070002318000100039046"/>
    <d v="1899-12-30T00:00:00"/>
    <e v="#N/A"/>
    <n v="0"/>
  </r>
  <r>
    <x v="0"/>
    <s v="No Issue identified"/>
    <m/>
    <x v="0"/>
    <d v="2023-12-30T00:00:00"/>
    <d v="2024-01-02T00:00:00"/>
    <d v="2024-05-09T00:00:00"/>
    <d v="2024-04-23T00:00:00"/>
    <d v="2024-05-09T00:00:00"/>
    <d v="2024-05-15T00:00:00"/>
    <x v="0"/>
    <m/>
    <x v="95"/>
    <s v="0002"/>
    <x v="95"/>
    <s v="PKG EQ,MAIN GEN 1 (AB50.05A400001)"/>
    <s v="ISOLATE GT1 PACKAGE (0010)"/>
    <s v="AB50"/>
    <d v="2024-05-09T00:00:00"/>
    <m/>
    <m/>
    <s v="AB01"/>
    <m/>
    <x v="0"/>
    <n v="20"/>
    <x v="227"/>
    <s v="WASHER,FLAT;0.5&quot;,SOLAR 1010476"/>
    <n v="60"/>
    <n v="60"/>
    <n v="0"/>
    <x v="0"/>
    <n v="0"/>
    <x v="9"/>
    <s v="Stock at Base (SP12)"/>
    <s v="AB01"/>
    <s v="5300002004"/>
    <n v="80"/>
    <n v="21"/>
    <m/>
    <m/>
    <n v="0"/>
    <m/>
    <m/>
    <m/>
    <m/>
    <m/>
    <n v="0"/>
    <n v="0"/>
    <s v="EA"/>
    <m/>
    <x v="1"/>
    <m/>
    <m/>
    <s v="N"/>
    <s v="Preparation (05)"/>
    <s v="In Preparation (Order) (0055)"/>
    <s v="0000138045"/>
    <n v="11"/>
    <s v="4"/>
    <s v="30"/>
    <s v="30"/>
    <m/>
    <m/>
    <n v="0"/>
    <m/>
    <m/>
    <m/>
    <m/>
    <s v="WorkPackLink"/>
    <s v="GT1"/>
    <m/>
    <n v="0"/>
    <n v="0"/>
    <d v="2023-11-30T00:00:00"/>
    <n v="0"/>
    <n v="0"/>
    <m/>
    <m/>
    <n v="0"/>
    <n v="0"/>
    <m/>
    <n v="0"/>
    <m/>
    <m/>
    <m/>
    <n v="0"/>
    <n v="0"/>
    <n v="9.0909090909090912E-2"/>
    <d v="2024-04-11T00:00:00"/>
    <n v="-12"/>
    <n v="16"/>
    <x v="0"/>
    <s v=""/>
    <x v="0"/>
    <d v="1899-12-30T00:00:00"/>
    <x v="0"/>
    <s v="00001380454542110605188000100039544"/>
    <e v="#N/A"/>
    <s v="000013804510605188000100039544"/>
    <d v="1899-12-30T00:00:00"/>
    <e v="#N/A"/>
    <n v="0"/>
  </r>
  <r>
    <x v="0"/>
    <s v="No Issue identified"/>
    <m/>
    <x v="0"/>
    <d v="2023-12-30T00:00:00"/>
    <d v="2024-01-02T00:00:00"/>
    <d v="2024-05-09T00:00:00"/>
    <d v="2024-04-23T00:00:00"/>
    <d v="2024-05-09T00:00:00"/>
    <d v="2024-05-15T00:00:00"/>
    <x v="0"/>
    <m/>
    <x v="95"/>
    <s v="0102"/>
    <x v="95"/>
    <s v="PKG EQ,MAIN GEN 1 (AB50.05A400001)"/>
    <s v="ISOLATE GT1 PACKAGE (0010)"/>
    <s v="AB50"/>
    <d v="2024-05-09T00:00:00"/>
    <m/>
    <m/>
    <s v="AB01"/>
    <m/>
    <x v="0"/>
    <n v="20"/>
    <x v="228"/>
    <s v="SET,BLANKET;EXH BELLOWS,SOLAR 2002220100"/>
    <n v="1"/>
    <n v="1"/>
    <n v="0"/>
    <x v="0"/>
    <n v="0"/>
    <x v="9"/>
    <s v="Stock at Base (SP12)"/>
    <s v="AB01"/>
    <s v="5300002004"/>
    <n v="40"/>
    <n v="21"/>
    <m/>
    <m/>
    <n v="0"/>
    <m/>
    <m/>
    <m/>
    <m/>
    <m/>
    <n v="0"/>
    <n v="0"/>
    <s v="EA"/>
    <m/>
    <x v="1"/>
    <m/>
    <m/>
    <s v="N"/>
    <s v="Preparation (05)"/>
    <s v="In Preparation (Order) (0055)"/>
    <s v="0000138045"/>
    <n v="7"/>
    <s v="4"/>
    <s v="30"/>
    <s v="30"/>
    <m/>
    <m/>
    <n v="0"/>
    <m/>
    <m/>
    <m/>
    <m/>
    <s v="WorkPackLink"/>
    <s v="GT1"/>
    <m/>
    <n v="0"/>
    <n v="0"/>
    <d v="2023-11-30T00:00:00"/>
    <n v="0"/>
    <n v="0"/>
    <m/>
    <m/>
    <n v="0"/>
    <n v="0"/>
    <m/>
    <n v="0"/>
    <m/>
    <m/>
    <m/>
    <n v="0"/>
    <n v="0"/>
    <n v="9.0909090909090912E-2"/>
    <d v="2024-04-11T00:00:00"/>
    <n v="-12"/>
    <n v="16"/>
    <x v="0"/>
    <m/>
    <x v="0"/>
    <d v="1899-12-30T00:00:00"/>
    <x v="0"/>
    <s v="00001380454542110605423000100039544"/>
    <e v="#N/A"/>
    <s v="000013804510605423000100039544"/>
    <d v="1899-12-30T00:00:00"/>
    <e v="#N/A"/>
    <n v="0"/>
  </r>
  <r>
    <x v="0"/>
    <s v="No Issue identified"/>
    <m/>
    <x v="0"/>
    <d v="2023-12-30T00:00:00"/>
    <d v="2024-01-02T00:00:00"/>
    <d v="2024-05-09T00:00:00"/>
    <d v="2024-04-23T00:00:00"/>
    <d v="2024-05-09T00:00:00"/>
    <d v="2024-05-15T00:00:00"/>
    <x v="0"/>
    <m/>
    <x v="95"/>
    <s v="0012"/>
    <x v="95"/>
    <s v="PKG EQ,MAIN GEN 1 (AB50.05A400001)"/>
    <s v="ISOLATE GT1 PACKAGE (0010)"/>
    <s v="AB50"/>
    <d v="2024-05-09T00:00:00"/>
    <m/>
    <m/>
    <s v="AB01"/>
    <m/>
    <x v="0"/>
    <n v="20"/>
    <x v="229"/>
    <s v="TAPE,DROP WARP;50FT,SOLAR 1102786"/>
    <n v="2"/>
    <n v="2"/>
    <n v="0"/>
    <x v="0"/>
    <n v="0"/>
    <x v="9"/>
    <s v="Stock at Base (SP12)"/>
    <s v="AB01"/>
    <s v="5300002004"/>
    <n v="60"/>
    <n v="21"/>
    <m/>
    <m/>
    <n v="0"/>
    <m/>
    <m/>
    <m/>
    <m/>
    <m/>
    <n v="0"/>
    <n v="0"/>
    <s v="EA"/>
    <m/>
    <x v="1"/>
    <m/>
    <m/>
    <s v="N"/>
    <s v="Preparation (05)"/>
    <s v="In Preparation (Order) (0055)"/>
    <s v="0000138045"/>
    <n v="9"/>
    <s v="4"/>
    <s v="30"/>
    <s v="30"/>
    <m/>
    <m/>
    <n v="0"/>
    <m/>
    <m/>
    <m/>
    <m/>
    <s v="WorkPackLink"/>
    <s v="GT1"/>
    <m/>
    <n v="0"/>
    <n v="0"/>
    <d v="2023-11-30T00:00:00"/>
    <n v="0"/>
    <n v="0"/>
    <m/>
    <m/>
    <n v="0"/>
    <n v="0"/>
    <m/>
    <n v="0"/>
    <m/>
    <m/>
    <m/>
    <n v="0"/>
    <n v="0"/>
    <n v="9.0909090909090912E-2"/>
    <d v="2024-04-11T00:00:00"/>
    <n v="-12"/>
    <n v="16"/>
    <x v="0"/>
    <m/>
    <x v="0"/>
    <d v="1899-12-30T00:00:00"/>
    <x v="0"/>
    <s v="00001380454542110601256000100039544"/>
    <e v="#N/A"/>
    <s v="000013804510601256000100039544"/>
    <d v="1899-12-30T00:00:00"/>
    <e v="#N/A"/>
    <n v="0"/>
  </r>
  <r>
    <x v="0"/>
    <s v="No Issue identified"/>
    <m/>
    <x v="0"/>
    <d v="2023-12-30T00:00:00"/>
    <d v="2024-01-02T00:00:00"/>
    <d v="2024-05-09T00:00:00"/>
    <d v="2024-04-23T00:00:00"/>
    <d v="2024-05-09T00:00:00"/>
    <d v="2024-05-15T00:00:00"/>
    <x v="0"/>
    <m/>
    <x v="95"/>
    <s v="0052"/>
    <x v="95"/>
    <s v="PKG EQ,MAIN GEN 1 (AB50.05A400001)"/>
    <s v="ISOLATE GT1 PACKAGE (0010)"/>
    <s v="AB50"/>
    <d v="2024-05-09T00:00:00"/>
    <m/>
    <m/>
    <s v="AB01"/>
    <m/>
    <x v="0"/>
    <n v="20"/>
    <x v="230"/>
    <s v="BOLT,HEX HD;0.5&quot;X3.00&quot;,SOLAR 1113905"/>
    <n v="66"/>
    <n v="66"/>
    <n v="0"/>
    <x v="0"/>
    <n v="0"/>
    <x v="9"/>
    <s v="Stock at Base (SP12)"/>
    <s v="AB01"/>
    <s v="5300002004"/>
    <n v="70"/>
    <n v="21"/>
    <m/>
    <m/>
    <n v="0"/>
    <m/>
    <m/>
    <m/>
    <m/>
    <m/>
    <n v="0"/>
    <n v="0"/>
    <s v="EA"/>
    <m/>
    <x v="1"/>
    <m/>
    <m/>
    <s v="N"/>
    <s v="Preparation (05)"/>
    <s v="In Preparation (Order) (0055)"/>
    <s v="0000138045"/>
    <n v="10"/>
    <s v="4"/>
    <s v="30"/>
    <s v="30"/>
    <m/>
    <m/>
    <n v="0"/>
    <m/>
    <m/>
    <m/>
    <m/>
    <s v="WorkPackLink"/>
    <s v="GT1"/>
    <m/>
    <n v="0"/>
    <n v="0"/>
    <d v="2023-11-30T00:00:00"/>
    <n v="0"/>
    <n v="0"/>
    <m/>
    <m/>
    <n v="0"/>
    <n v="0"/>
    <m/>
    <n v="0"/>
    <m/>
    <m/>
    <m/>
    <n v="0"/>
    <n v="0"/>
    <n v="9.0909090909090912E-2"/>
    <d v="2024-04-11T00:00:00"/>
    <n v="-12"/>
    <n v="16"/>
    <x v="0"/>
    <m/>
    <x v="0"/>
    <d v="1899-12-30T00:00:00"/>
    <x v="0"/>
    <s v="00001380454542110605323000100039544"/>
    <e v="#N/A"/>
    <s v="000013804510605323000100039544"/>
    <d v="1899-12-30T00:00:00"/>
    <e v="#N/A"/>
    <n v="0"/>
  </r>
  <r>
    <x v="0"/>
    <s v="No Issue identified"/>
    <m/>
    <x v="0"/>
    <d v="2023-12-30T00:00:00"/>
    <d v="2024-01-02T00:00:00"/>
    <d v="2024-05-09T00:00:00"/>
    <d v="2024-04-23T00:00:00"/>
    <d v="2024-05-09T00:00:00"/>
    <d v="2024-05-15T00:00:00"/>
    <x v="0"/>
    <m/>
    <x v="95"/>
    <s v="0030"/>
    <x v="95"/>
    <s v="PKG EQ,MAIN GEN 1 (AB50.05A400001)"/>
    <s v="ISOLATE GT1 PACKAGE (0010)"/>
    <s v="AB50"/>
    <d v="2024-05-09T00:00:00"/>
    <m/>
    <m/>
    <s v="AB01"/>
    <m/>
    <x v="0"/>
    <n v="20"/>
    <x v="231"/>
    <s v="NUT,LK;SOLAR 903112C1"/>
    <n v="12"/>
    <n v="0"/>
    <n v="0"/>
    <x v="2"/>
    <n v="0"/>
    <x v="9"/>
    <s v="Stock at Base (SP12)"/>
    <s v="AB01"/>
    <s v="5300002004"/>
    <n v="10"/>
    <n v="21"/>
    <m/>
    <m/>
    <n v="0"/>
    <m/>
    <m/>
    <m/>
    <m/>
    <m/>
    <n v="0"/>
    <n v="0"/>
    <s v="EA"/>
    <m/>
    <x v="1"/>
    <m/>
    <m/>
    <s v="N"/>
    <s v="Preparation (05)"/>
    <s v="In Preparation (Order) (0055)"/>
    <s v="0000138045"/>
    <n v="2"/>
    <s v="4"/>
    <s v="30"/>
    <s v="30"/>
    <m/>
    <m/>
    <n v="0"/>
    <m/>
    <m/>
    <m/>
    <m/>
    <s v="WorkPackLink"/>
    <s v="GT1"/>
    <m/>
    <n v="0"/>
    <n v="0"/>
    <d v="2023-11-30T00:00:00"/>
    <n v="0"/>
    <n v="0"/>
    <m/>
    <m/>
    <n v="0"/>
    <n v="0"/>
    <m/>
    <n v="0"/>
    <m/>
    <m/>
    <m/>
    <n v="0"/>
    <n v="0"/>
    <n v="9.0909090909090912E-2"/>
    <d v="2024-04-11T00:00:00"/>
    <n v="-12"/>
    <n v="16"/>
    <x v="0"/>
    <m/>
    <x v="0"/>
    <d v="1899-12-30T00:00:00"/>
    <x v="1"/>
    <s v="00001380454542110243755000100039544"/>
    <e v="#N/A"/>
    <s v="000013804510243755000100039544"/>
    <d v="1899-12-30T00:00:00"/>
    <e v="#N/A"/>
    <n v="0"/>
  </r>
  <r>
    <x v="0"/>
    <s v="No Issue identified"/>
    <m/>
    <x v="0"/>
    <d v="2023-12-30T00:00:00"/>
    <d v="2024-01-02T00:00:00"/>
    <d v="2024-05-09T00:00:00"/>
    <d v="2024-04-23T00:00:00"/>
    <d v="2024-05-09T00:00:00"/>
    <d v="2024-05-15T00:00:00"/>
    <x v="0"/>
    <m/>
    <x v="95"/>
    <s v="0042"/>
    <x v="95"/>
    <s v="PKG EQ,MAIN GEN 1 (AB50.05A400001)"/>
    <s v="ISOLATE GT1 PACKAGE (0010)"/>
    <s v="AB50"/>
    <d v="2024-05-09T00:00:00"/>
    <m/>
    <m/>
    <s v="AB01"/>
    <m/>
    <x v="0"/>
    <n v="20"/>
    <x v="232"/>
    <s v="BELLOWS,ASSY;EXH,SOLAR 2002217300"/>
    <n v="1"/>
    <n v="1"/>
    <n v="0"/>
    <x v="0"/>
    <n v="0"/>
    <x v="9"/>
    <s v="Stock at Base (SP12)"/>
    <s v="AB01"/>
    <s v="5300002004"/>
    <n v="50"/>
    <n v="21"/>
    <m/>
    <m/>
    <n v="0"/>
    <m/>
    <m/>
    <m/>
    <m/>
    <m/>
    <n v="0"/>
    <n v="0"/>
    <s v="EA"/>
    <m/>
    <x v="1"/>
    <m/>
    <m/>
    <s v="N"/>
    <s v="Preparation (05)"/>
    <s v="In Preparation (Order) (0055)"/>
    <s v="0000138045"/>
    <n v="8"/>
    <s v="4"/>
    <s v="30"/>
    <s v="30"/>
    <m/>
    <m/>
    <n v="0"/>
    <m/>
    <m/>
    <m/>
    <m/>
    <s v="WorkPackLink"/>
    <s v="GT1"/>
    <m/>
    <n v="0"/>
    <n v="0"/>
    <d v="2023-11-30T00:00:00"/>
    <n v="0"/>
    <n v="0"/>
    <m/>
    <m/>
    <n v="0"/>
    <n v="0"/>
    <m/>
    <n v="0"/>
    <m/>
    <m/>
    <m/>
    <n v="0"/>
    <n v="0"/>
    <n v="9.0909090909090912E-2"/>
    <d v="2024-04-11T00:00:00"/>
    <n v="-12"/>
    <n v="16"/>
    <x v="0"/>
    <m/>
    <x v="0"/>
    <d v="1899-12-30T00:00:00"/>
    <x v="0"/>
    <s v="00001380454542110605184000100039544"/>
    <e v="#N/A"/>
    <s v="000013804510605184000100039544"/>
    <d v="1899-12-30T00:00:00"/>
    <e v="#N/A"/>
    <n v="0"/>
  </r>
  <r>
    <x v="0"/>
    <s v="No Issue identified"/>
    <m/>
    <x v="0"/>
    <d v="2023-12-30T00:00:00"/>
    <d v="2024-01-02T00:00:00"/>
    <d v="2024-05-09T00:00:00"/>
    <d v="2024-04-23T00:00:00"/>
    <d v="2024-05-09T00:00:00"/>
    <d v="2024-05-15T00:00:00"/>
    <x v="0"/>
    <m/>
    <x v="95"/>
    <s v="0072"/>
    <x v="95"/>
    <s v="PKG EQ,MAIN GEN 1 (AB50.05A400001)"/>
    <s v="ISOLATE GT1 PACKAGE (0010)"/>
    <s v="AB50"/>
    <d v="2024-05-09T00:00:00"/>
    <m/>
    <m/>
    <s v="AB01"/>
    <m/>
    <x v="0"/>
    <n v="20"/>
    <x v="233"/>
    <s v="NUT,HEX;0.5&quot;,13UNC,8M,SOLAR 964684C1"/>
    <n v="3"/>
    <n v="3"/>
    <n v="0"/>
    <x v="0"/>
    <n v="0"/>
    <x v="9"/>
    <s v="Stock at Base (SP12)"/>
    <s v="AB01"/>
    <s v="5300002004"/>
    <n v="30"/>
    <n v="21"/>
    <m/>
    <m/>
    <n v="0"/>
    <m/>
    <m/>
    <m/>
    <m/>
    <m/>
    <n v="0"/>
    <n v="0"/>
    <s v="PAC"/>
    <m/>
    <x v="1"/>
    <m/>
    <m/>
    <s v="N"/>
    <s v="Preparation (05)"/>
    <s v="In Preparation (Order) (0055)"/>
    <s v="0000138045"/>
    <n v="6"/>
    <s v="4"/>
    <s v="30"/>
    <s v="30"/>
    <m/>
    <m/>
    <n v="0"/>
    <m/>
    <m/>
    <m/>
    <m/>
    <s v="WorkPackLink"/>
    <m/>
    <m/>
    <n v="0"/>
    <n v="0"/>
    <d v="2023-11-30T00:00:00"/>
    <n v="0"/>
    <n v="0"/>
    <m/>
    <m/>
    <n v="0"/>
    <n v="0"/>
    <m/>
    <n v="0"/>
    <m/>
    <m/>
    <m/>
    <n v="0"/>
    <n v="0"/>
    <n v="9.0909090909090912E-2"/>
    <d v="2024-04-11T00:00:00"/>
    <n v="-12"/>
    <n v="16"/>
    <x v="0"/>
    <m/>
    <x v="0"/>
    <d v="1899-12-30T00:00:00"/>
    <x v="0"/>
    <s v="00001380454542110601253000100039544"/>
    <e v="#N/A"/>
    <s v="000013804510601253000100039544"/>
    <d v="1899-12-30T00:00:00"/>
    <e v="#N/A"/>
    <n v="0"/>
  </r>
  <r>
    <x v="0"/>
    <m/>
    <m/>
    <x v="0"/>
    <d v="2023-12-30T00:00:00"/>
    <d v="2024-01-02T00:00:00"/>
    <d v="2024-05-09T00:00:00"/>
    <m/>
    <d v="2024-05-09T00:00:00"/>
    <d v="2024-05-15T00:00:00"/>
    <x v="0"/>
    <m/>
    <x v="95"/>
    <s v="0020"/>
    <x v="95"/>
    <s v="PKG EQ,MAIN GEN 1 (AB50.05A400001)"/>
    <s v="ISOLATE GT1 PACKAGE (0010)"/>
    <s v="AB50"/>
    <m/>
    <m/>
    <m/>
    <s v="AB01"/>
    <m/>
    <x v="0"/>
    <n v="20"/>
    <x v="234"/>
    <s v="COMPOUND,ANTI-CORROSION;HENKEL 209758"/>
    <n v="1"/>
    <n v="0"/>
    <n v="9"/>
    <x v="3"/>
    <n v="0"/>
    <x v="4"/>
    <s v="Stock at Remote (SP13)"/>
    <m/>
    <m/>
    <n v="0"/>
    <n v="0"/>
    <m/>
    <m/>
    <n v="0"/>
    <m/>
    <m/>
    <m/>
    <m/>
    <m/>
    <n v="0"/>
    <n v="0"/>
    <s v="CAN"/>
    <m/>
    <x v="1"/>
    <m/>
    <m/>
    <s v="N"/>
    <s v="Preparation (05)"/>
    <s v="In Preparation (Order) (0055)"/>
    <s v="0000138045"/>
    <n v="1"/>
    <s v="4"/>
    <s v="30"/>
    <s v="30"/>
    <m/>
    <m/>
    <n v="0"/>
    <m/>
    <m/>
    <m/>
    <m/>
    <s v="WorkPackLink"/>
    <s v="GT1"/>
    <m/>
    <n v="0"/>
    <n v="0"/>
    <d v="2023-11-30T00:00:00"/>
    <n v="0"/>
    <n v="0"/>
    <m/>
    <m/>
    <n v="0"/>
    <n v="0"/>
    <m/>
    <n v="0"/>
    <m/>
    <m/>
    <m/>
    <n v="0"/>
    <n v="0"/>
    <n v="9.0909090909090912E-2"/>
    <d v="2024-04-11T00:00:00"/>
    <n v="0"/>
    <n v="0"/>
    <x v="1"/>
    <m/>
    <x v="0"/>
    <d v="1899-12-30T00:00:00"/>
    <x v="1"/>
    <s v="00001380454542110062849000100039544"/>
    <e v="#N/A"/>
    <s v="000013804510062849000100039544"/>
    <s v=""/>
    <s v=""/>
    <n v="1"/>
  </r>
  <r>
    <x v="0"/>
    <s v="No Issue identified"/>
    <m/>
    <x v="0"/>
    <d v="2023-12-30T00:00:00"/>
    <d v="2024-01-02T00:00:00"/>
    <d v="2024-05-09T00:00:00"/>
    <d v="2024-04-23T00:00:00"/>
    <d v="2024-05-09T00:00:00"/>
    <d v="2024-05-15T00:00:00"/>
    <x v="0"/>
    <m/>
    <x v="95"/>
    <s v="0082"/>
    <x v="95"/>
    <s v="PKG EQ,MAIN GEN 1 (AB50.05A400001)"/>
    <s v="ISOLATE GT1 PACKAGE (0010)"/>
    <s v="AB50"/>
    <d v="2024-05-09T00:00:00"/>
    <m/>
    <m/>
    <s v="AB01"/>
    <m/>
    <x v="0"/>
    <n v="20"/>
    <x v="235"/>
    <s v="WASHER,LK;SPLIT,0.5&quot;,SOLAR 964686C1"/>
    <n v="3"/>
    <n v="3"/>
    <n v="0"/>
    <x v="0"/>
    <n v="0"/>
    <x v="9"/>
    <s v="Stock at Base (SP12)"/>
    <s v="AB01"/>
    <s v="5300002004"/>
    <n v="20"/>
    <n v="21"/>
    <m/>
    <m/>
    <n v="0"/>
    <m/>
    <m/>
    <m/>
    <m/>
    <m/>
    <n v="0"/>
    <n v="0"/>
    <s v="PAC"/>
    <m/>
    <x v="1"/>
    <m/>
    <m/>
    <s v="N"/>
    <s v="Preparation (05)"/>
    <s v="In Preparation (Order) (0055)"/>
    <s v="0000138045"/>
    <n v="5"/>
    <s v="4"/>
    <s v="30"/>
    <s v="30"/>
    <m/>
    <m/>
    <n v="0"/>
    <m/>
    <m/>
    <m/>
    <m/>
    <s v="WorkPackLink"/>
    <s v="GT1"/>
    <m/>
    <n v="0"/>
    <n v="0"/>
    <d v="2023-11-30T00:00:00"/>
    <n v="0"/>
    <n v="0"/>
    <m/>
    <m/>
    <n v="0"/>
    <n v="0"/>
    <m/>
    <n v="0"/>
    <m/>
    <m/>
    <m/>
    <n v="0"/>
    <n v="0"/>
    <n v="9.0909090909090912E-2"/>
    <d v="2024-04-11T00:00:00"/>
    <n v="-12"/>
    <n v="16"/>
    <x v="0"/>
    <m/>
    <x v="0"/>
    <d v="1899-12-30T00:00:00"/>
    <x v="0"/>
    <s v="00001380454542110584159000100039544"/>
    <e v="#N/A"/>
    <s v="000013804510584159000100039544"/>
    <d v="1899-12-30T00:00:00"/>
    <e v="#N/A"/>
    <n v="0"/>
  </r>
  <r>
    <x v="1"/>
    <s v="No Issue identified"/>
    <m/>
    <x v="0"/>
    <d v="2023-12-30T00:00:00"/>
    <d v="2024-01-02T00:00:00"/>
    <d v="2024-04-24T00:00:00"/>
    <d v="2024-04-03T00:00:00"/>
    <d v="2024-04-24T00:00:00"/>
    <d v="2024-04-24T00:00:00"/>
    <x v="0"/>
    <m/>
    <x v="96"/>
    <s v="0010"/>
    <x v="96"/>
    <s v="VALVE,CP850370C,ENG ROOM HYD HAND VALVE (AB50.03SP752427)"/>
    <s v="ROV Scope Awareness (0010)"/>
    <s v="AB50"/>
    <d v="2024-04-24T00:00:00"/>
    <m/>
    <m/>
    <s v="AB01"/>
    <m/>
    <x v="1"/>
    <n v="5"/>
    <x v="163"/>
    <s v="VALVE,COMPL;SHIPHAM DM991209E"/>
    <n v="1"/>
    <n v="0"/>
    <n v="2"/>
    <x v="38"/>
    <n v="0"/>
    <x v="9"/>
    <s v="Stock at Base (SP12)"/>
    <s v="AB01"/>
    <s v="5300002106"/>
    <n v="10"/>
    <n v="21"/>
    <m/>
    <m/>
    <n v="0"/>
    <m/>
    <m/>
    <m/>
    <m/>
    <m/>
    <n v="0"/>
    <n v="0"/>
    <s v="EA"/>
    <m/>
    <x v="1"/>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x v="0"/>
    <m/>
    <x v="0"/>
    <d v="1899-12-30T00:00:00"/>
    <x v="1"/>
    <s v="00001384374540610439222000100039936"/>
    <e v="#N/A"/>
    <s v="000013843710439222000100039936"/>
    <d v="1899-12-30T00:00:00"/>
    <e v="#N/A"/>
    <n v="0"/>
  </r>
  <r>
    <x v="1"/>
    <s v="No Issue identified"/>
    <m/>
    <x v="0"/>
    <d v="2023-12-30T00:00:00"/>
    <d v="2024-01-02T00:00:00"/>
    <d v="2024-04-24T00:00:00"/>
    <d v="2024-04-03T00:00:00"/>
    <d v="2024-04-24T00:00:00"/>
    <d v="2024-04-24T00:00:00"/>
    <x v="0"/>
    <m/>
    <x v="96"/>
    <s v="0022"/>
    <x v="96"/>
    <s v="VALVE,CP850370C,ENG ROOM HYD HAND VALVE (AB50.03SP752427)"/>
    <s v="ROV Scope Awareness (0010)"/>
    <s v="AB50"/>
    <d v="2024-04-24T00:00:00"/>
    <m/>
    <m/>
    <s v="AB01"/>
    <m/>
    <x v="1"/>
    <n v="5"/>
    <x v="162"/>
    <s v="GASKET;CNAF,JIS10K,80MM,1.5MM,FF,C4430"/>
    <n v="2"/>
    <n v="2"/>
    <n v="0"/>
    <x v="1"/>
    <n v="0"/>
    <x v="2"/>
    <s v="Stock at Base (SP12)"/>
    <s v="AB01"/>
    <s v="5300002106"/>
    <n v="20"/>
    <n v="21"/>
    <m/>
    <m/>
    <n v="0"/>
    <m/>
    <m/>
    <m/>
    <m/>
    <m/>
    <n v="0"/>
    <n v="0"/>
    <s v="EA"/>
    <m/>
    <x v="1"/>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x v="0"/>
    <m/>
    <x v="0"/>
    <d v="1899-12-30T00:00:00"/>
    <x v="0"/>
    <s v="00001384374540610245447000100039936"/>
    <e v="#N/A"/>
    <s v="000013843710245447000100039936"/>
    <d v="1899-12-30T00:00:00"/>
    <e v="#N/A"/>
    <n v="0"/>
  </r>
  <r>
    <x v="1"/>
    <s v="No Issue identified"/>
    <m/>
    <x v="0"/>
    <d v="2023-12-30T00:00:00"/>
    <d v="2024-01-02T00:00:00"/>
    <d v="2024-04-24T00:00:00"/>
    <d v="2024-04-03T00:00:00"/>
    <d v="2024-04-24T00:00:00"/>
    <d v="2024-04-24T00:00:00"/>
    <x v="0"/>
    <m/>
    <x v="96"/>
    <s v="0032"/>
    <x v="96"/>
    <s v="VALVE,CP850370C,ENG ROOM HYD HAND VALVE (AB50.03SP752427)"/>
    <s v="ROV Scope Awareness (0010)"/>
    <s v="AB50"/>
    <d v="2024-04-24T00:00:00"/>
    <m/>
    <m/>
    <s v="AB01"/>
    <m/>
    <x v="1"/>
    <n v="5"/>
    <x v="164"/>
    <s v="BOLT ASY;HEX,M16X65MM,CAD PLTD,ALLOY ST"/>
    <n v="16"/>
    <n v="16"/>
    <n v="0"/>
    <x v="1"/>
    <n v="0"/>
    <x v="2"/>
    <s v="Stock at Base (SP12)"/>
    <s v="AB01"/>
    <s v="5300002106"/>
    <n v="30"/>
    <n v="21"/>
    <m/>
    <m/>
    <n v="0"/>
    <m/>
    <m/>
    <m/>
    <m/>
    <m/>
    <n v="0"/>
    <n v="0"/>
    <s v="EA"/>
    <m/>
    <x v="1"/>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x v="0"/>
    <m/>
    <x v="0"/>
    <d v="1899-12-30T00:00:00"/>
    <x v="0"/>
    <s v="00001384374540610606651000100039936"/>
    <e v="#N/A"/>
    <s v="000013843710606651000100039936"/>
    <d v="1899-12-30T00:00:00"/>
    <e v="#N/A"/>
    <n v="0"/>
  </r>
  <r>
    <x v="3"/>
    <s v="No Issue identified"/>
    <m/>
    <x v="0"/>
    <d v="2023-12-30T00:00:00"/>
    <d v="2024-01-02T00:00:00"/>
    <d v="2024-05-02T00:00:00"/>
    <d v="2024-02-20T00:00:00"/>
    <d v="2024-05-02T00:00:00"/>
    <d v="2024-05-02T00:00:00"/>
    <x v="0"/>
    <m/>
    <x v="97"/>
    <s v="0042"/>
    <x v="97"/>
    <s v="VALVE,BLOWDOWN,TEST SEP PROD FLUIDS (AB50.04BDV621081)"/>
    <s v="REMOVE/REPLACE SAS VESSEL (0010)"/>
    <s v="AB50"/>
    <d v="2024-05-02T00:00:00"/>
    <m/>
    <m/>
    <s v="AB01"/>
    <m/>
    <x v="0"/>
    <n v="20"/>
    <x v="236"/>
    <s v="BOLT ASY,HEX HD;WITH NUT+WSH,M14X55MM"/>
    <n v="12"/>
    <n v="0"/>
    <n v="15"/>
    <x v="3"/>
    <n v="0"/>
    <x v="11"/>
    <s v="Stock at Base (SP12)"/>
    <s v="AB01"/>
    <s v="5300002155"/>
    <n v="20"/>
    <n v="21"/>
    <m/>
    <m/>
    <n v="0"/>
    <m/>
    <m/>
    <m/>
    <m/>
    <m/>
    <n v="0"/>
    <n v="0"/>
    <s v="EA"/>
    <m/>
    <x v="1"/>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3"/>
    <s v="No Issue identified"/>
    <m/>
    <x v="0"/>
    <d v="2023-12-30T00:00:00"/>
    <d v="2024-01-02T00:00:00"/>
    <d v="2024-05-02T00:00:00"/>
    <d v="2024-02-20T00:00:00"/>
    <d v="2024-05-02T00:00:00"/>
    <d v="2024-05-02T00:00:00"/>
    <x v="0"/>
    <m/>
    <x v="97"/>
    <s v="0022"/>
    <x v="97"/>
    <s v="VALVE,BLOWDOWN,TEST SEP PROD FLUIDS (AB50.04BDV621081)"/>
    <s v="REMOVE/REPLACE SAS VESSEL (0010)"/>
    <s v="AB50"/>
    <d v="2024-05-02T00:00:00"/>
    <m/>
    <m/>
    <s v="AB01"/>
    <m/>
    <x v="0"/>
    <n v="20"/>
    <x v="236"/>
    <s v="BOLT ASY,HEX HD;WITH NUT+WSH,M14X55MM"/>
    <n v="3"/>
    <n v="0"/>
    <n v="15"/>
    <x v="3"/>
    <n v="0"/>
    <x v="11"/>
    <s v="Stock at Base (SP12)"/>
    <s v="AB01"/>
    <s v="5300002155"/>
    <n v="10"/>
    <n v="21"/>
    <m/>
    <m/>
    <n v="0"/>
    <m/>
    <m/>
    <m/>
    <m/>
    <m/>
    <n v="0"/>
    <n v="0"/>
    <s v="EA"/>
    <m/>
    <x v="1"/>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2"/>
    <s v="No Issue identified"/>
    <m/>
    <x v="0"/>
    <d v="2023-12-30T00:00:00"/>
    <d v="2024-01-02T00:00:00"/>
    <d v="2024-04-04T00:00:00"/>
    <d v="2024-04-03T00:00:00"/>
    <d v="2024-04-04T00:00:00"/>
    <d v="2024-04-05T00:00:00"/>
    <x v="1"/>
    <m/>
    <x v="98"/>
    <s v="0012"/>
    <x v="98"/>
    <s v="ANTENNA,MF/HF TX/RX ANTENNA (AB50.03CAHF612804)"/>
    <s v="Replace GMDSS HF TX Antenna (0010)"/>
    <s v="AB50"/>
    <d v="2024-04-18T00:00:00"/>
    <m/>
    <m/>
    <s v="AB01"/>
    <m/>
    <x v="1"/>
    <n v="5"/>
    <x v="237"/>
    <s v="ANTENNA;COMROD AT82"/>
    <n v="1"/>
    <n v="0"/>
    <n v="1"/>
    <x v="6"/>
    <n v="0"/>
    <x v="11"/>
    <s v="Stock at Base (SP12)"/>
    <s v="AB01"/>
    <s v="5300002319"/>
    <n v="10"/>
    <n v="21"/>
    <m/>
    <m/>
    <n v="0"/>
    <m/>
    <m/>
    <m/>
    <m/>
    <m/>
    <n v="0"/>
    <n v="0"/>
    <s v="EA"/>
    <m/>
    <x v="1"/>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x v="0"/>
    <m/>
    <x v="0"/>
    <d v="1899-12-30T00:00:00"/>
    <x v="1"/>
    <s v="00001392664538610426703000100040734"/>
    <e v="#N/A"/>
    <s v="000013926610426703000100040734"/>
    <d v="1899-12-30T00:00:00"/>
    <e v="#N/A"/>
    <n v="0"/>
  </r>
  <r>
    <x v="2"/>
    <s v="No Issue identified"/>
    <m/>
    <x v="0"/>
    <d v="2023-12-30T00:00:00"/>
    <d v="2024-01-02T00:00:00"/>
    <d v="2024-04-04T00:00:00"/>
    <d v="2024-04-03T00:00:00"/>
    <d v="2024-04-04T00:00:00"/>
    <d v="2024-04-05T00:00:00"/>
    <x v="1"/>
    <m/>
    <x v="99"/>
    <s v="0020"/>
    <x v="99"/>
    <s v="ANTENNA,MF/HF DSC RX ANTENNA (AB50.03CAHF612805)"/>
    <s v="Replace GMDSS HF RX Antenna (0010)"/>
    <s v="AB50"/>
    <d v="2024-04-18T00:00:00"/>
    <m/>
    <m/>
    <s v="AB01"/>
    <m/>
    <x v="1"/>
    <n v="5"/>
    <x v="238"/>
    <s v="ANTENNA;COMROD AR62"/>
    <n v="1"/>
    <n v="0"/>
    <n v="1"/>
    <x v="6"/>
    <n v="0"/>
    <x v="11"/>
    <s v="Stock at Base (SP12)"/>
    <s v="AB01"/>
    <s v="5300002322"/>
    <n v="20"/>
    <n v="21"/>
    <m/>
    <m/>
    <n v="0"/>
    <m/>
    <m/>
    <m/>
    <m/>
    <m/>
    <n v="0"/>
    <n v="0"/>
    <s v="EA"/>
    <m/>
    <x v="1"/>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x v="0"/>
    <m/>
    <x v="0"/>
    <d v="1899-12-30T00:00:00"/>
    <x v="1"/>
    <s v="00001392674538610468906000100040735"/>
    <e v="#N/A"/>
    <s v="000013926710468906000100040735"/>
    <d v="1899-12-30T00:00:00"/>
    <e v="#N/A"/>
    <n v="0"/>
  </r>
  <r>
    <x v="2"/>
    <s v="No Issue identified"/>
    <m/>
    <x v="0"/>
    <d v="2023-12-30T00:00:00"/>
    <d v="2024-01-02T00:00:00"/>
    <d v="2024-04-04T00:00:00"/>
    <d v="2024-04-03T00:00:00"/>
    <d v="2024-04-04T00:00:00"/>
    <d v="2024-04-05T00:00:00"/>
    <x v="1"/>
    <m/>
    <x v="99"/>
    <s v="0010"/>
    <x v="99"/>
    <s v="ANTENNA,MF/HF DSC RX ANTENNA (AB50.03CAHF612805)"/>
    <s v="Replace GMDSS HF RX Antenna (0010)"/>
    <s v="AB50"/>
    <d v="2024-04-18T00:00:00"/>
    <m/>
    <m/>
    <s v="AB01"/>
    <m/>
    <x v="1"/>
    <n v="5"/>
    <x v="238"/>
    <s v="ANTENNA;COMROD AR62"/>
    <n v="1"/>
    <n v="0"/>
    <n v="1"/>
    <x v="39"/>
    <n v="0"/>
    <x v="9"/>
    <s v="Stock at Base (SP12)"/>
    <s v="AB01"/>
    <s v="5300002322"/>
    <n v="10"/>
    <n v="21"/>
    <m/>
    <m/>
    <n v="0"/>
    <m/>
    <m/>
    <m/>
    <m/>
    <m/>
    <n v="0"/>
    <n v="0"/>
    <s v="EA"/>
    <m/>
    <x v="1"/>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x v="0"/>
    <m/>
    <x v="0"/>
    <d v="1899-12-30T00:00:00"/>
    <x v="1"/>
    <s v="00001392674538610468906000100040735"/>
    <e v="#N/A"/>
    <s v="000013926710468906000100040735"/>
    <d v="1899-12-30T00:00:00"/>
    <e v="#N/A"/>
    <n v="0"/>
  </r>
  <r>
    <x v="1"/>
    <s v="No Issue identified"/>
    <m/>
    <x v="0"/>
    <d v="2023-12-30T00:00:00"/>
    <d v="2024-01-02T00:00:00"/>
    <d v="2024-04-03T00:00:00"/>
    <d v="2024-04-09T00:00:00"/>
    <d v="2024-03-30T00:00:00"/>
    <d v="2024-04-08T00:00:00"/>
    <x v="2"/>
    <m/>
    <x v="100"/>
    <s v="0070"/>
    <x v="100"/>
    <s v="TURRET,ELECTRICAL SWIVEL (AB50.04V098103)"/>
    <s v="Install bracket &amp; cable tray (0030)"/>
    <s v="AB50"/>
    <d v="2024-04-24T00:00:00"/>
    <m/>
    <m/>
    <s v="AB01"/>
    <m/>
    <x v="0"/>
    <n v="20"/>
    <x v="139"/>
    <s v="BOLT ASY,HEX;M16X60MM,GDE 8.8,HDG,N+2W"/>
    <n v="8"/>
    <n v="8"/>
    <n v="0"/>
    <x v="40"/>
    <n v="0"/>
    <x v="9"/>
    <s v="Stock at Base (SP12)"/>
    <s v="AB01"/>
    <s v="5300000284"/>
    <n v="10"/>
    <n v="21"/>
    <m/>
    <m/>
    <n v="0"/>
    <m/>
    <m/>
    <m/>
    <m/>
    <m/>
    <n v="0"/>
    <n v="0"/>
    <s v="EA"/>
    <m/>
    <x v="1"/>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x v="2"/>
    <m/>
    <x v="0"/>
    <d v="1899-12-30T00:00:00"/>
    <x v="0"/>
    <s v="00001395254538510586381000100040991"/>
    <e v="#N/A"/>
    <s v="000013952510586381000100040991"/>
    <d v="1899-12-30T00:00:00"/>
    <e v="#N/A"/>
    <n v="0"/>
  </r>
  <r>
    <x v="1"/>
    <s v="No Issue identified"/>
    <m/>
    <x v="0"/>
    <d v="2023-12-30T00:00:00"/>
    <d v="2024-01-02T00:00:00"/>
    <d v="2024-04-03T00:00:00"/>
    <d v="2024-04-09T00:00:00"/>
    <d v="2024-03-30T00:00:00"/>
    <d v="2024-04-08T00:00:00"/>
    <x v="2"/>
    <m/>
    <x v="100"/>
    <s v="0052"/>
    <x v="100"/>
    <s v="TURRET,ELECTRICAL SWIVEL (AB50.04V098103)"/>
    <s v="Install bracket &amp; cable tray (0030)"/>
    <s v="AB50"/>
    <d v="2024-04-24T00:00:00"/>
    <m/>
    <m/>
    <s v="AB01"/>
    <m/>
    <x v="0"/>
    <n v="20"/>
    <x v="239"/>
    <s v="BOLT ASY;HEX HD,M10X40MM,SS316L,A480"/>
    <n v="4"/>
    <n v="0"/>
    <n v="0"/>
    <x v="1"/>
    <n v="0"/>
    <x v="2"/>
    <s v="Stock at Base (SP12)"/>
    <s v="AB01"/>
    <s v="5300000284"/>
    <n v="20"/>
    <n v="21"/>
    <m/>
    <m/>
    <n v="0"/>
    <m/>
    <m/>
    <m/>
    <m/>
    <m/>
    <n v="0"/>
    <n v="0"/>
    <s v="EA"/>
    <m/>
    <x v="1"/>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x v="2"/>
    <m/>
    <x v="0"/>
    <d v="1899-12-30T00:00:00"/>
    <x v="1"/>
    <s v="00001395254538510058034000100040991"/>
    <e v="#N/A"/>
    <s v="000013952510058034000100040991"/>
    <d v="1899-12-30T00:00:00"/>
    <e v="#N/A"/>
    <n v="0"/>
  </r>
  <r>
    <x v="1"/>
    <m/>
    <m/>
    <x v="0"/>
    <d v="2023-12-30T00:00:00"/>
    <d v="2024-01-02T00:00:00"/>
    <d v="2024-04-27T00:00:00"/>
    <m/>
    <d v="2024-04-27T00:00:00"/>
    <d v="2024-04-28T00:00:00"/>
    <x v="0"/>
    <m/>
    <x v="101"/>
    <s v="0040"/>
    <x v="101"/>
    <s v="VALVE,PDT460520,MAN ISOL (AB50.05MV460127)"/>
    <s v="Replace EGC2 PDT Isol Valves (0020)"/>
    <s v="AB50"/>
    <m/>
    <m/>
    <m/>
    <s v="AB01"/>
    <m/>
    <x v="0"/>
    <n v="20"/>
    <x v="240"/>
    <s v="GASKET,SW;40MM,CL150,4.5MM,SS316L,GR"/>
    <n v="1"/>
    <n v="0"/>
    <n v="0"/>
    <x v="3"/>
    <n v="0"/>
    <x v="4"/>
    <s v="Stock at Remote (SP13)"/>
    <m/>
    <m/>
    <n v="0"/>
    <n v="0"/>
    <m/>
    <m/>
    <n v="0"/>
    <m/>
    <m/>
    <m/>
    <m/>
    <m/>
    <n v="0"/>
    <n v="0"/>
    <s v="EA"/>
    <m/>
    <x v="1"/>
    <m/>
    <m/>
    <s v="N"/>
    <s v="Preparation (05)"/>
    <s v="In Preparation (Order) (0055)"/>
    <s v="0000141703"/>
    <n v="2"/>
    <s v="4"/>
    <s v="30"/>
    <s v="30"/>
    <m/>
    <m/>
    <n v="0"/>
    <m/>
    <m/>
    <m/>
    <m/>
    <s v="WorkPackLink"/>
    <m/>
    <m/>
    <n v="0"/>
    <n v="0"/>
    <d v="2022-10-30T00:00:00"/>
    <n v="0"/>
    <n v="0"/>
    <m/>
    <m/>
    <n v="0"/>
    <n v="0"/>
    <m/>
    <n v="0"/>
    <m/>
    <m/>
    <m/>
    <n v="0"/>
    <n v="0"/>
    <n v="0.25"/>
    <d v="2024-03-30T00:00:00"/>
    <n v="0"/>
    <n v="0"/>
    <x v="1"/>
    <m/>
    <x v="0"/>
    <d v="1899-12-30T00:00:00"/>
    <x v="1"/>
    <s v="00001417034540910060884000100043119"/>
    <e v="#N/A"/>
    <s v="000014170310060884000100043119"/>
    <s v=""/>
    <s v=""/>
    <n v="1"/>
  </r>
  <r>
    <x v="1"/>
    <s v="No Issue identified"/>
    <m/>
    <x v="0"/>
    <d v="2023-12-30T00:00:00"/>
    <d v="2024-01-02T00:00:00"/>
    <d v="2024-04-27T00:00:00"/>
    <d v="2024-04-03T00:00:00"/>
    <d v="2024-04-27T00:00:00"/>
    <d v="2024-04-28T00:00:00"/>
    <x v="0"/>
    <m/>
    <x v="101"/>
    <s v="0012"/>
    <x v="101"/>
    <s v="VALVE,PDT460520,MAN ISOL (AB50.05MV460127)"/>
    <s v="Replace EGC2 PDT Isol Valves (0020)"/>
    <s v="AB50"/>
    <d v="2024-04-27T00:00:00"/>
    <m/>
    <m/>
    <s v="AB01"/>
    <m/>
    <x v="0"/>
    <n v="20"/>
    <x v="241"/>
    <s v="VALVE,GATE;1.500&quot;,VALVITALIA 40GA0101T"/>
    <n v="1"/>
    <n v="1"/>
    <n v="2"/>
    <x v="3"/>
    <n v="0"/>
    <x v="2"/>
    <s v="Stock at Base (SP12)"/>
    <s v="AB01"/>
    <s v="5300001154"/>
    <n v="10"/>
    <n v="21"/>
    <m/>
    <m/>
    <n v="0"/>
    <m/>
    <m/>
    <m/>
    <m/>
    <m/>
    <n v="0"/>
    <n v="0"/>
    <s v="EA"/>
    <m/>
    <x v="1"/>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x v="0"/>
    <m/>
    <x v="0"/>
    <d v="1899-12-30T00:00:00"/>
    <x v="0"/>
    <s v="00001417034540910446530000100043119"/>
    <e v="#N/A"/>
    <s v="000014170310446530000100043119"/>
    <d v="1899-12-30T00:00:00"/>
    <e v="#N/A"/>
    <n v="0"/>
  </r>
  <r>
    <x v="1"/>
    <s v="No Issue identified"/>
    <m/>
    <x v="0"/>
    <d v="2023-12-30T00:00:00"/>
    <d v="2024-01-02T00:00:00"/>
    <d v="2024-04-27T00:00:00"/>
    <d v="2024-04-03T00:00:00"/>
    <d v="2024-04-27T00:00:00"/>
    <d v="2024-04-28T00:00:00"/>
    <x v="0"/>
    <m/>
    <x v="101"/>
    <s v="0022"/>
    <x v="101"/>
    <s v="VALVE,PDT460520,MAN ISOL (AB50.05MV460127)"/>
    <s v="Replace EGC2 PDT Isol Valves (0020)"/>
    <s v="AB50"/>
    <d v="2024-04-27T00:00:00"/>
    <m/>
    <m/>
    <s v="AB01"/>
    <m/>
    <x v="0"/>
    <n v="20"/>
    <x v="241"/>
    <s v="VALVE,GATE;1.500&quot;,VALVITALIA 40GA0101T"/>
    <n v="1"/>
    <n v="1"/>
    <n v="2"/>
    <x v="3"/>
    <n v="0"/>
    <x v="10"/>
    <s v="Stock at Base (SP12)"/>
    <s v="AB01"/>
    <s v="5300001154"/>
    <n v="20"/>
    <n v="21"/>
    <m/>
    <m/>
    <n v="0"/>
    <m/>
    <m/>
    <m/>
    <m/>
    <m/>
    <n v="0"/>
    <n v="0"/>
    <s v="EA"/>
    <m/>
    <x v="1"/>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x v="0"/>
    <m/>
    <x v="0"/>
    <d v="1899-12-30T00:00:00"/>
    <x v="0"/>
    <s v="00001417034540910446530000100043119"/>
    <e v="#N/A"/>
    <s v="000014170310446530000100043119"/>
    <d v="1899-12-30T00:00:00"/>
    <e v="#N/A"/>
    <n v="0"/>
  </r>
  <r>
    <x v="1"/>
    <m/>
    <m/>
    <x v="0"/>
    <d v="2023-12-30T00:00:00"/>
    <d v="2024-01-02T00:00:00"/>
    <d v="2024-04-27T00:00:00"/>
    <m/>
    <d v="2024-04-27T00:00:00"/>
    <d v="2024-04-29T00:00:00"/>
    <x v="0"/>
    <m/>
    <x v="102"/>
    <s v="0140"/>
    <x v="102"/>
    <s v="VALVE,FT042508,MAN ISOL (AB50.05MV042445)"/>
    <s v="Replace Monoflange EGC 2 x 5 (0010)"/>
    <s v="AB50"/>
    <m/>
    <m/>
    <m/>
    <s v="AB01"/>
    <m/>
    <x v="2"/>
    <n v="30"/>
    <x v="242"/>
    <s v="VALVE,MONOFLG,50MM,CL1500,FLG,DSS,D15M8T"/>
    <n v="2"/>
    <n v="0"/>
    <n v="1"/>
    <x v="41"/>
    <n v="0"/>
    <x v="4"/>
    <s v="Stock at Remote (SP13)"/>
    <m/>
    <m/>
    <n v="0"/>
    <n v="0"/>
    <m/>
    <m/>
    <n v="0"/>
    <m/>
    <m/>
    <m/>
    <m/>
    <m/>
    <n v="0"/>
    <n v="0"/>
    <s v="EA"/>
    <m/>
    <x v="1"/>
    <m/>
    <m/>
    <s v="N"/>
    <s v="Preparation (05)"/>
    <s v="In Preparation (Order) (0055)"/>
    <s v="0000142782"/>
    <n v="10"/>
    <s v="4"/>
    <s v="30"/>
    <s v="30"/>
    <m/>
    <m/>
    <n v="0"/>
    <m/>
    <m/>
    <m/>
    <m/>
    <s v="WorkPackLink"/>
    <m/>
    <m/>
    <n v="0"/>
    <n v="0"/>
    <d v="2021-12-31T00:00:00"/>
    <n v="0"/>
    <n v="0"/>
    <m/>
    <m/>
    <n v="0"/>
    <n v="0"/>
    <m/>
    <n v="0"/>
    <m/>
    <m/>
    <m/>
    <n v="0"/>
    <n v="0"/>
    <n v="9.0909090909090912E-2"/>
    <d v="2024-03-30T00:00:00"/>
    <n v="0"/>
    <n v="0"/>
    <x v="1"/>
    <m/>
    <x v="0"/>
    <d v="1899-12-30T00:00:00"/>
    <x v="1"/>
    <s v="00001427824540910485935000100044230"/>
    <e v="#N/A"/>
    <s v="000014278210485935000100044230"/>
    <s v=""/>
    <s v=""/>
    <n v="1"/>
  </r>
  <r>
    <x v="1"/>
    <m/>
    <m/>
    <x v="0"/>
    <d v="2023-12-30T00:00:00"/>
    <d v="2024-01-02T00:00:00"/>
    <d v="2024-04-27T00:00:00"/>
    <m/>
    <d v="2024-04-27T00:00:00"/>
    <d v="2024-04-29T00:00:00"/>
    <x v="0"/>
    <m/>
    <x v="102"/>
    <s v="0010"/>
    <x v="102"/>
    <s v="VALVE,FT042508,MAN ISOL (AB50.05MV042445)"/>
    <s v="Replace Monoflange EGC 2 x 5 (0010)"/>
    <s v="AB50"/>
    <m/>
    <m/>
    <m/>
    <s v="AB01"/>
    <m/>
    <x v="2"/>
    <n v="30"/>
    <x v="243"/>
    <s v="VALVE;MONOFLG,15MM,CL600,SS,S6M1L"/>
    <n v="1"/>
    <n v="0"/>
    <n v="1"/>
    <x v="3"/>
    <n v="0"/>
    <x v="4"/>
    <s v="Stock at Remote (SP13)"/>
    <m/>
    <m/>
    <n v="0"/>
    <n v="0"/>
    <m/>
    <m/>
    <n v="0"/>
    <m/>
    <m/>
    <m/>
    <m/>
    <m/>
    <n v="0"/>
    <n v="0"/>
    <s v="EA"/>
    <m/>
    <x v="1"/>
    <m/>
    <m/>
    <s v="N"/>
    <s v="Preparation (05)"/>
    <s v="In Preparation (Order) (0055)"/>
    <s v="0000142782"/>
    <n v="1"/>
    <s v="4"/>
    <s v="30"/>
    <s v="30"/>
    <m/>
    <m/>
    <n v="0"/>
    <m/>
    <m/>
    <m/>
    <m/>
    <s v="WorkPackLink"/>
    <m/>
    <m/>
    <n v="0"/>
    <n v="0"/>
    <d v="2021-12-31T00:00:00"/>
    <n v="0"/>
    <n v="0"/>
    <m/>
    <m/>
    <n v="0"/>
    <n v="0"/>
    <m/>
    <n v="0"/>
    <m/>
    <m/>
    <m/>
    <n v="0"/>
    <n v="0"/>
    <n v="9.0909090909090912E-2"/>
    <d v="2024-03-30T00:00:00"/>
    <n v="0"/>
    <n v="0"/>
    <x v="1"/>
    <m/>
    <x v="0"/>
    <d v="1899-12-30T00:00:00"/>
    <x v="1"/>
    <s v="00001427824540910227715000100044230"/>
    <e v="#N/A"/>
    <s v="000014278210227715000100044230"/>
    <s v=""/>
    <s v=""/>
    <n v="1"/>
  </r>
  <r>
    <x v="1"/>
    <m/>
    <m/>
    <x v="0"/>
    <d v="2023-12-30T00:00:00"/>
    <d v="2024-01-02T00:00:00"/>
    <d v="2024-04-27T00:00:00"/>
    <m/>
    <d v="2024-04-27T00:00:00"/>
    <d v="2024-04-29T00:00:00"/>
    <x v="0"/>
    <m/>
    <x v="102"/>
    <s v="0070"/>
    <x v="102"/>
    <s v="VALVE,FT042508,MAN ISOL (AB50.05MV042445)"/>
    <s v="Replace Monoflange EGC 2 x 5 (0010)"/>
    <s v="AB50"/>
    <m/>
    <m/>
    <m/>
    <s v="AB01"/>
    <m/>
    <x v="2"/>
    <n v="30"/>
    <x v="244"/>
    <s v="STUDBOLT;0.750&quot;X120MM,B7,CAD+XYLAN"/>
    <n v="4"/>
    <n v="12"/>
    <n v="31"/>
    <x v="3"/>
    <n v="0"/>
    <x v="4"/>
    <s v="Stock at Remote (SP13)"/>
    <m/>
    <m/>
    <n v="0"/>
    <n v="0"/>
    <m/>
    <m/>
    <n v="0"/>
    <m/>
    <m/>
    <m/>
    <m/>
    <m/>
    <n v="0"/>
    <n v="0"/>
    <s v="EA"/>
    <m/>
    <x v="1"/>
    <m/>
    <m/>
    <s v="N"/>
    <s v="Preparation (05)"/>
    <s v="In Preparation (Order) (0055)"/>
    <s v="0000142782"/>
    <n v="4"/>
    <s v="4"/>
    <s v="30"/>
    <s v="30"/>
    <m/>
    <m/>
    <n v="0"/>
    <m/>
    <m/>
    <m/>
    <m/>
    <s v="WorkPackLink"/>
    <m/>
    <m/>
    <n v="0"/>
    <n v="0"/>
    <d v="2021-12-31T00:00:00"/>
    <n v="0"/>
    <n v="0"/>
    <m/>
    <m/>
    <n v="0"/>
    <n v="0"/>
    <m/>
    <n v="0"/>
    <m/>
    <m/>
    <m/>
    <n v="0"/>
    <n v="0"/>
    <n v="9.0909090909090912E-2"/>
    <d v="2024-03-30T00:00:00"/>
    <n v="0"/>
    <n v="0"/>
    <x v="1"/>
    <m/>
    <x v="0"/>
    <d v="1899-12-30T00:00:00"/>
    <x v="0"/>
    <s v="00001427824540910058892000100044230"/>
    <e v="#N/A"/>
    <s v="000014278210058892000100044230"/>
    <s v=""/>
    <s v=""/>
    <n v="1"/>
  </r>
  <r>
    <x v="1"/>
    <s v="No Issue identified"/>
    <m/>
    <x v="0"/>
    <d v="2023-12-30T00:00:00"/>
    <d v="2024-01-02T00:00:00"/>
    <d v="2024-04-27T00:00:00"/>
    <d v="2024-04-03T00:00:00"/>
    <d v="2024-04-27T00:00:00"/>
    <d v="2024-04-29T00:00:00"/>
    <x v="0"/>
    <m/>
    <x v="102"/>
    <s v="0052"/>
    <x v="102"/>
    <s v="VALVE,FT042508,MAN ISOL (AB50.05MV042445)"/>
    <s v="Replace Monoflange EGC 2 x 5 (0010)"/>
    <s v="AB50"/>
    <d v="2024-04-27T00:00:00"/>
    <m/>
    <m/>
    <s v="AB01"/>
    <m/>
    <x v="2"/>
    <n v="30"/>
    <x v="245"/>
    <s v="VALVE,MONOFLG;50MM,CL1500,HAST,H15M8"/>
    <n v="1"/>
    <n v="0"/>
    <n v="1"/>
    <x v="3"/>
    <n v="0"/>
    <x v="9"/>
    <s v="Stock at Base (SP12)"/>
    <s v="AB01"/>
    <s v="5300002304"/>
    <n v="10"/>
    <n v="21"/>
    <m/>
    <m/>
    <n v="0"/>
    <m/>
    <m/>
    <m/>
    <m/>
    <m/>
    <n v="0"/>
    <n v="0"/>
    <s v="EA"/>
    <m/>
    <x v="1"/>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x v="0"/>
    <m/>
    <x v="0"/>
    <d v="1899-12-30T00:00:00"/>
    <x v="1"/>
    <s v="00001427824540910485937000100044230"/>
    <e v="#N/A"/>
    <s v="000014278210485937000100044230"/>
    <d v="1899-12-30T00:00:00"/>
    <e v="#N/A"/>
    <n v="0"/>
  </r>
  <r>
    <x v="1"/>
    <m/>
    <m/>
    <x v="0"/>
    <d v="2023-12-30T00:00:00"/>
    <d v="2024-01-02T00:00:00"/>
    <d v="2024-04-27T00:00:00"/>
    <m/>
    <d v="2024-04-27T00:00:00"/>
    <d v="2024-04-29T00:00:00"/>
    <x v="0"/>
    <m/>
    <x v="102"/>
    <s v="0090"/>
    <x v="102"/>
    <s v="VALVE,FT042508,MAN ISOL (AB50.05MV042445)"/>
    <s v="Replace Monoflange EGC 2 x 5 (0010)"/>
    <s v="AB50"/>
    <m/>
    <m/>
    <m/>
    <s v="AB01"/>
    <m/>
    <x v="2"/>
    <n v="30"/>
    <x v="246"/>
    <s v="STUDBOLT;0.875&quot;X170MM,B7,CAD+XYLAN"/>
    <n v="24"/>
    <n v="35"/>
    <n v="9"/>
    <x v="42"/>
    <n v="0"/>
    <x v="4"/>
    <s v="Stock at Remote (SP13)"/>
    <m/>
    <m/>
    <n v="0"/>
    <n v="0"/>
    <m/>
    <m/>
    <n v="0"/>
    <m/>
    <m/>
    <m/>
    <m/>
    <m/>
    <n v="0"/>
    <n v="0"/>
    <s v="EA"/>
    <m/>
    <x v="1"/>
    <m/>
    <m/>
    <s v="N"/>
    <s v="Preparation (05)"/>
    <s v="In Preparation (Order) (0055)"/>
    <s v="0000142782"/>
    <n v="6"/>
    <s v="4"/>
    <s v="30"/>
    <s v="30"/>
    <m/>
    <m/>
    <n v="0"/>
    <m/>
    <m/>
    <m/>
    <m/>
    <s v="WorkPackLink"/>
    <m/>
    <m/>
    <n v="0"/>
    <n v="0"/>
    <d v="2021-12-31T00:00:00"/>
    <n v="0"/>
    <n v="0"/>
    <m/>
    <m/>
    <n v="0"/>
    <n v="0"/>
    <m/>
    <n v="12"/>
    <m/>
    <m/>
    <m/>
    <n v="0"/>
    <n v="0"/>
    <n v="9.0909090909090912E-2"/>
    <d v="2024-03-30T00:00:00"/>
    <n v="0"/>
    <n v="0"/>
    <x v="1"/>
    <m/>
    <x v="0"/>
    <d v="1899-12-30T00:00:00"/>
    <x v="0"/>
    <s v="00001427824540910058907000100044230"/>
    <e v="#N/A"/>
    <s v="000014278210058907000100044230"/>
    <s v=""/>
    <s v=""/>
    <n v="1"/>
  </r>
  <r>
    <x v="1"/>
    <m/>
    <m/>
    <x v="0"/>
    <d v="2023-12-30T00:00:00"/>
    <d v="2024-01-02T00:00:00"/>
    <d v="2024-04-25T00:00:00"/>
    <m/>
    <d v="2024-04-25T00:00:00"/>
    <d v="2024-04-25T00:00:00"/>
    <x v="0"/>
    <m/>
    <x v="103"/>
    <s v="0030"/>
    <x v="103"/>
    <s v="VALVE,05MV042441,MAN ISOL (AB50.05MV042441)"/>
    <s v="Install Valve (0030)"/>
    <s v="AB50"/>
    <m/>
    <m/>
    <m/>
    <s v="AB01"/>
    <m/>
    <x v="2"/>
    <n v="30"/>
    <x v="244"/>
    <s v="STUDBOLT;0.750&quot;X120MM,B7,CAD+XYLAN"/>
    <n v="4"/>
    <n v="12"/>
    <n v="31"/>
    <x v="3"/>
    <n v="0"/>
    <x v="4"/>
    <s v="Stock at Remote (SP13)"/>
    <m/>
    <m/>
    <n v="0"/>
    <n v="0"/>
    <m/>
    <m/>
    <n v="0"/>
    <m/>
    <m/>
    <m/>
    <m/>
    <m/>
    <n v="0"/>
    <n v="0"/>
    <s v="EA"/>
    <m/>
    <x v="1"/>
    <m/>
    <m/>
    <s v="N"/>
    <s v="Preparation (05)"/>
    <s v="In Preparation (Order) (0055)"/>
    <s v="0000144760"/>
    <n v="3"/>
    <s v="4"/>
    <s v="30"/>
    <s v="30"/>
    <m/>
    <m/>
    <n v="0"/>
    <m/>
    <m/>
    <m/>
    <m/>
    <s v="WorkPackLink"/>
    <m/>
    <m/>
    <n v="0"/>
    <n v="0"/>
    <d v="2021-06-10T00:00:00"/>
    <n v="0"/>
    <n v="0"/>
    <m/>
    <m/>
    <n v="0"/>
    <n v="0"/>
    <m/>
    <n v="0"/>
    <m/>
    <m/>
    <m/>
    <n v="0"/>
    <n v="0"/>
    <n v="0.33333333333333331"/>
    <d v="2024-03-28T00:00:00"/>
    <n v="0"/>
    <n v="0"/>
    <x v="1"/>
    <m/>
    <x v="0"/>
    <d v="1899-12-30T00:00:00"/>
    <x v="0"/>
    <s v="00001447604540710058892000100046259"/>
    <e v="#N/A"/>
    <s v="000014476010058892000100046259"/>
    <s v=""/>
    <s v=""/>
    <n v="1"/>
  </r>
  <r>
    <x v="1"/>
    <s v="Supply too early, consider delaying"/>
    <m/>
    <x v="0"/>
    <d v="2024-01-26T00:00:00"/>
    <d v="2024-02-09T00:00:00"/>
    <d v="2024-04-27T00:00:00"/>
    <d v="2024-04-03T00:00:00"/>
    <d v="2024-04-27T00:00:00"/>
    <d v="2024-04-27T00:00:00"/>
    <x v="1"/>
    <m/>
    <x v="104"/>
    <s v="0010"/>
    <x v="104"/>
    <s v="NAVAID,MAGNETIC COMPASS (AB50.03CEMC612822)"/>
    <s v="Replace mag compass lamp holder &amp; Test (0010)"/>
    <s v="AB50"/>
    <d v="2024-03-30T00:00:00"/>
    <m/>
    <m/>
    <s v="AB01"/>
    <d v="2024-03-30T00:00:00"/>
    <x v="1"/>
    <n v="5"/>
    <x v="247"/>
    <s v="HOLDER,LAMP;75W,125V,MULTICOMPPRO CB25"/>
    <n v="1"/>
    <n v="1"/>
    <n v="0"/>
    <x v="5"/>
    <n v="21"/>
    <x v="10"/>
    <s v="Directs (Inventory) (SP14)"/>
    <s v="AB01"/>
    <s v="5300006296"/>
    <n v="10"/>
    <n v="21"/>
    <s v="X"/>
    <s v="1000002197"/>
    <n v="1"/>
    <d v="2024-02-28T00:00:00"/>
    <d v="2024-03-28T00:00:00"/>
    <s v="MACLEAN INTERNATIONAL GROUP AUSTRAL PTY LTD (30002422)"/>
    <s v="4500006027"/>
    <s v="5000047659_2024_0001"/>
    <n v="10"/>
    <n v="1"/>
    <s v="EA"/>
    <d v="2024-04-01T00:00:00"/>
    <x v="1"/>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x v="0"/>
    <m/>
    <x v="0"/>
    <d v="1899-12-30T00:00:00"/>
    <x v="0"/>
    <s v="00002167694540911400347000100072233"/>
    <e v="#N/A"/>
    <s v="000021676911400347000100072233"/>
    <d v="1899-12-30T00:00:00"/>
    <e v="#N/A"/>
    <n v="0"/>
  </r>
  <r>
    <x v="1"/>
    <s v="No Issue identified"/>
    <m/>
    <x v="0"/>
    <d v="2024-02-02T00:00:00"/>
    <d v="2024-02-22T00:00:00"/>
    <d v="2024-05-01T00:00:00"/>
    <d v="2024-04-29T00:00:00"/>
    <d v="2024-04-25T00:00:00"/>
    <d v="2024-05-11T00:00:00"/>
    <x v="7"/>
    <m/>
    <x v="105"/>
    <s v="0050"/>
    <x v="105"/>
    <s v="TANK,CRUDE OIL STORAGE,NO 4 PORT (AB50.COT4-PS)"/>
    <s v="SWING HC HEADER SPADES (0090)"/>
    <s v="AB50"/>
    <d v="2024-05-14T00:00:00"/>
    <m/>
    <m/>
    <s v="AB01"/>
    <m/>
    <x v="1"/>
    <n v="5"/>
    <x v="248"/>
    <s v="BOLT ASY,HEX HD;WITH NUT,1.125&quot;X100MM"/>
    <n v="32"/>
    <n v="0"/>
    <n v="0"/>
    <x v="2"/>
    <n v="0"/>
    <x v="9"/>
    <s v="Stock at Base (SP12)"/>
    <s v="AB01"/>
    <s v="5300006987"/>
    <n v="20"/>
    <n v="21"/>
    <m/>
    <m/>
    <n v="0"/>
    <m/>
    <m/>
    <m/>
    <m/>
    <m/>
    <n v="0"/>
    <n v="0"/>
    <s v="EA"/>
    <m/>
    <x v="1"/>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x v="0"/>
    <m/>
    <x v="0"/>
    <d v="1899-12-30T00:00:00"/>
    <x v="1"/>
    <s v="00002185114541310058077000100072584"/>
    <e v="#N/A"/>
    <s v="000021851110058077000100072584"/>
    <d v="1899-12-30T00:00:00"/>
    <e v="#N/A"/>
    <n v="0"/>
  </r>
  <r>
    <x v="1"/>
    <s v="No Issue identified"/>
    <m/>
    <x v="0"/>
    <d v="2024-02-02T00:00:00"/>
    <d v="2024-02-22T00:00:00"/>
    <d v="2024-05-08T00:00:00"/>
    <d v="2024-05-07T00:00:00"/>
    <d v="2024-04-25T00:00:00"/>
    <d v="2024-05-11T00:00:00"/>
    <x v="7"/>
    <m/>
    <x v="105"/>
    <s v="0010"/>
    <x v="105"/>
    <s v="TANK,CRUDE OIL STORAGE,NO 4 PORT (AB50.COT4-PS)"/>
    <s v="MECHANICAL DEISOLATE COTS (0230)"/>
    <s v="AB50"/>
    <d v="2024-05-22T00:00:00"/>
    <m/>
    <m/>
    <s v="AB01"/>
    <m/>
    <x v="1"/>
    <n v="5"/>
    <x v="249"/>
    <s v="GASKET,FLG;125MM,1.5MM THK,CNAF,CL150"/>
    <n v="4"/>
    <n v="0"/>
    <n v="0"/>
    <x v="2"/>
    <n v="0"/>
    <x v="9"/>
    <s v="Stock at Base (SP12)"/>
    <s v="AB01"/>
    <s v="5300006987"/>
    <n v="70"/>
    <n v="21"/>
    <m/>
    <m/>
    <n v="0"/>
    <m/>
    <m/>
    <m/>
    <m/>
    <m/>
    <n v="0"/>
    <n v="0"/>
    <s v="EA"/>
    <m/>
    <x v="1"/>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x v="0"/>
    <m/>
    <x v="0"/>
    <d v="1899-12-30T00:00:00"/>
    <x v="1"/>
    <s v="00002185114542010204117000100072584"/>
    <e v="#N/A"/>
    <s v="000021851110204117000100072584"/>
    <d v="1899-12-30T00:00:00"/>
    <e v="#N/A"/>
    <n v="0"/>
  </r>
  <r>
    <x v="1"/>
    <s v="No Issue identified"/>
    <m/>
    <x v="0"/>
    <d v="2024-02-02T00:00:00"/>
    <d v="2024-02-22T00:00:00"/>
    <d v="2024-05-03T00:00:00"/>
    <d v="2024-05-01T00:00:00"/>
    <d v="2024-04-25T00:00:00"/>
    <d v="2024-05-11T00:00:00"/>
    <x v="7"/>
    <m/>
    <x v="105"/>
    <s v="0090"/>
    <x v="105"/>
    <s v="TANK,CRUDE OIL STORAGE,NO 4 PORT (AB50.COT4-PS)"/>
    <s v="SWING COW SPADES (0120)"/>
    <s v="AB50"/>
    <d v="2024-05-16T00:00:00"/>
    <m/>
    <m/>
    <s v="AB01"/>
    <m/>
    <x v="1"/>
    <n v="5"/>
    <x v="250"/>
    <s v="STUDBOLT;0.750&quot;X125MM,B7,CAD+XYLAN"/>
    <n v="16"/>
    <n v="0"/>
    <n v="0"/>
    <x v="2"/>
    <n v="0"/>
    <x v="9"/>
    <s v="Stock at Base (SP12)"/>
    <s v="AB01"/>
    <s v="5300006987"/>
    <n v="50"/>
    <n v="21"/>
    <m/>
    <m/>
    <n v="0"/>
    <m/>
    <m/>
    <m/>
    <m/>
    <m/>
    <n v="0"/>
    <n v="0"/>
    <s v="EA"/>
    <m/>
    <x v="1"/>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x v="0"/>
    <m/>
    <x v="0"/>
    <d v="1899-12-30T00:00:00"/>
    <x v="1"/>
    <s v="00002185114541510058893000100072584"/>
    <e v="#N/A"/>
    <s v="000021851110058893000100072584"/>
    <d v="1899-12-30T00:00:00"/>
    <e v="#N/A"/>
    <n v="0"/>
  </r>
  <r>
    <x v="1"/>
    <s v="No Issue identified"/>
    <m/>
    <x v="0"/>
    <d v="2024-02-02T00:00:00"/>
    <d v="2024-02-22T00:00:00"/>
    <d v="2024-05-02T00:00:00"/>
    <d v="2024-04-30T00:00:00"/>
    <d v="2024-04-25T00:00:00"/>
    <d v="2024-05-11T00:00:00"/>
    <x v="7"/>
    <m/>
    <x v="105"/>
    <s v="0060"/>
    <x v="105"/>
    <s v="TANK,CRUDE OIL STORAGE,NO 4 PORT (AB50.COT4-PS)"/>
    <s v="SWING IG HEADER SPADES (0100)"/>
    <s v="AB50"/>
    <d v="2024-05-15T00:00:00"/>
    <m/>
    <m/>
    <s v="AB01"/>
    <m/>
    <x v="1"/>
    <n v="5"/>
    <x v="251"/>
    <s v="SCREW,SET;HEX,HVY,7/8&quot; X 120MM,A193,B7"/>
    <n v="24"/>
    <n v="0"/>
    <n v="0"/>
    <x v="1"/>
    <n v="0"/>
    <x v="2"/>
    <s v="Stock at Base (SP12)"/>
    <s v="AB01"/>
    <s v="5300006987"/>
    <n v="30"/>
    <n v="21"/>
    <m/>
    <m/>
    <n v="0"/>
    <m/>
    <m/>
    <m/>
    <m/>
    <m/>
    <n v="0"/>
    <n v="0"/>
    <s v="EA"/>
    <m/>
    <x v="1"/>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x v="0"/>
    <m/>
    <x v="0"/>
    <d v="1899-12-30T00:00:00"/>
    <x v="1"/>
    <s v="00002185114541410503901000100072584"/>
    <e v="#N/A"/>
    <s v="000021851110503901000100072584"/>
    <d v="1899-12-30T00:00:00"/>
    <e v="#N/A"/>
    <n v="0"/>
  </r>
  <r>
    <x v="1"/>
    <m/>
    <m/>
    <x v="0"/>
    <d v="2024-02-02T00:00:00"/>
    <d v="2024-02-22T00:00:00"/>
    <d v="2024-05-01T00:00:00"/>
    <m/>
    <d v="2024-04-25T00:00:00"/>
    <d v="2024-05-11T00:00:00"/>
    <x v="7"/>
    <m/>
    <x v="105"/>
    <s v="0060"/>
    <x v="105"/>
    <s v="TANK,CRUDE OIL STORAGE,NO 4 PORT (AB50.COT4-PS)"/>
    <s v="SWING HC HEADER SPADES (0090)"/>
    <s v="AB50"/>
    <m/>
    <m/>
    <m/>
    <s v="AB01"/>
    <m/>
    <x v="1"/>
    <n v="5"/>
    <x v="252"/>
    <s v="GASKET;450MM,CNAF,RF,KLINGER 864431171"/>
    <n v="4"/>
    <n v="2"/>
    <n v="16"/>
    <x v="3"/>
    <n v="0"/>
    <x v="4"/>
    <s v="Stock at Remote (SP13)"/>
    <m/>
    <m/>
    <n v="0"/>
    <n v="0"/>
    <m/>
    <m/>
    <n v="0"/>
    <m/>
    <m/>
    <m/>
    <m/>
    <m/>
    <n v="0"/>
    <n v="0"/>
    <s v="EA"/>
    <m/>
    <x v="1"/>
    <m/>
    <m/>
    <s v="N"/>
    <s v="Preparation (05)"/>
    <s v="In Preparation (Order) (0055)"/>
    <s v="0000218511"/>
    <n v="26"/>
    <s v="4"/>
    <s v="30"/>
    <s v="30"/>
    <m/>
    <m/>
    <n v="0"/>
    <m/>
    <m/>
    <m/>
    <m/>
    <s v="WorkPackLink"/>
    <m/>
    <m/>
    <n v="0"/>
    <n v="0"/>
    <d v="2024-08-27T00:00:00"/>
    <n v="0"/>
    <n v="0"/>
    <m/>
    <m/>
    <n v="0"/>
    <n v="0"/>
    <m/>
    <n v="0"/>
    <m/>
    <m/>
    <m/>
    <n v="0"/>
    <n v="0"/>
    <n v="6.25E-2"/>
    <d v="2024-04-03T00:00:00"/>
    <n v="0"/>
    <n v="0"/>
    <x v="1"/>
    <m/>
    <x v="0"/>
    <d v="1899-12-30T00:00:00"/>
    <x v="1"/>
    <s v="00002185114541310204124000100072584"/>
    <e v="#N/A"/>
    <s v="000021851110204124000100072584"/>
    <s v=""/>
    <s v=""/>
    <n v="1"/>
  </r>
  <r>
    <x v="1"/>
    <s v="No Issue identified"/>
    <m/>
    <x v="0"/>
    <d v="2024-02-02T00:00:00"/>
    <d v="2024-02-22T00:00:00"/>
    <d v="2024-05-02T00:00:00"/>
    <d v="2024-05-01T00:00:00"/>
    <d v="2024-04-25T00:00:00"/>
    <d v="2024-05-11T00:00:00"/>
    <x v="7"/>
    <m/>
    <x v="105"/>
    <s v="0070"/>
    <x v="105"/>
    <s v="TANK,CRUDE OIL STORAGE,NO 4 PORT (AB50.COT4-PS)"/>
    <s v="SWING PURGE HEADER SPADES (0110)"/>
    <s v="AB50"/>
    <d v="2024-05-16T00:00:00"/>
    <m/>
    <m/>
    <s v="AB01"/>
    <m/>
    <x v="1"/>
    <n v="5"/>
    <x v="253"/>
    <s v="STUDBOLT;1.000&quot;X 165MM,B7,CAD+XYLAN"/>
    <n v="32"/>
    <n v="0"/>
    <n v="0"/>
    <x v="2"/>
    <n v="0"/>
    <x v="9"/>
    <s v="Stock at Base (SP12)"/>
    <s v="AB01"/>
    <s v="5300006987"/>
    <n v="40"/>
    <n v="21"/>
    <m/>
    <m/>
    <n v="0"/>
    <m/>
    <m/>
    <m/>
    <m/>
    <m/>
    <n v="0"/>
    <n v="0"/>
    <s v="EA"/>
    <m/>
    <x v="1"/>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x v="0"/>
    <m/>
    <x v="0"/>
    <d v="1899-12-30T00:00:00"/>
    <x v="1"/>
    <s v="00002185114541410058535000100072584"/>
    <e v="#N/A"/>
    <s v="000021851110058535000100072584"/>
    <d v="1899-12-30T00:00:00"/>
    <e v="#N/A"/>
    <n v="0"/>
  </r>
  <r>
    <x v="1"/>
    <m/>
    <m/>
    <x v="0"/>
    <d v="2024-02-02T00:00:00"/>
    <d v="2024-02-22T00:00:00"/>
    <d v="2024-05-08T00:00:00"/>
    <m/>
    <d v="2024-04-25T00:00:00"/>
    <d v="2024-05-11T00:00:00"/>
    <x v="7"/>
    <m/>
    <x v="105"/>
    <s v="0060"/>
    <x v="105"/>
    <s v="TANK,CRUDE OIL STORAGE,NO 4 PORT (AB50.COT4-PS)"/>
    <s v="MECHANICAL DEISOLATE COTS (0230)"/>
    <s v="AB50"/>
    <m/>
    <m/>
    <m/>
    <s v="AB01"/>
    <m/>
    <x v="1"/>
    <n v="5"/>
    <x v="254"/>
    <s v="GASKET;SWCI,300MM,CL150,316L/GR/316"/>
    <n v="4"/>
    <n v="0"/>
    <n v="6"/>
    <x v="3"/>
    <n v="0"/>
    <x v="4"/>
    <s v="Stock at Remote (SP13)"/>
    <m/>
    <m/>
    <n v="0"/>
    <n v="0"/>
    <m/>
    <m/>
    <n v="0"/>
    <m/>
    <m/>
    <m/>
    <m/>
    <m/>
    <n v="0"/>
    <n v="0"/>
    <s v="EA"/>
    <m/>
    <x v="1"/>
    <m/>
    <m/>
    <s v="N"/>
    <s v="Preparation (05)"/>
    <s v="In Preparation (Order) (0055)"/>
    <s v="0000218511"/>
    <n v="46"/>
    <s v="4"/>
    <s v="30"/>
    <s v="30"/>
    <m/>
    <m/>
    <n v="0"/>
    <m/>
    <m/>
    <m/>
    <m/>
    <s v="WorkPackLink"/>
    <m/>
    <m/>
    <n v="0"/>
    <n v="0"/>
    <d v="2024-08-27T00:00:00"/>
    <n v="0"/>
    <n v="0"/>
    <m/>
    <m/>
    <n v="0"/>
    <n v="0"/>
    <m/>
    <n v="0"/>
    <m/>
    <m/>
    <m/>
    <n v="0"/>
    <n v="0"/>
    <n v="6.25E-2"/>
    <d v="2024-04-10T00:00:00"/>
    <n v="0"/>
    <n v="0"/>
    <x v="1"/>
    <m/>
    <x v="0"/>
    <d v="1899-12-30T00:00:00"/>
    <x v="1"/>
    <s v="00002185114542010060891000100072584"/>
    <e v="#N/A"/>
    <s v="000021851110060891000100072584"/>
    <s v=""/>
    <s v=""/>
    <n v="1"/>
  </r>
  <r>
    <x v="1"/>
    <s v="No Issue identified"/>
    <m/>
    <x v="0"/>
    <d v="2024-02-02T00:00:00"/>
    <d v="2024-02-22T00:00:00"/>
    <d v="2024-04-30T00:00:00"/>
    <d v="2024-04-29T00:00:00"/>
    <d v="2024-04-25T00:00:00"/>
    <d v="2024-05-11T00:00:00"/>
    <x v="7"/>
    <m/>
    <x v="105"/>
    <s v="0040"/>
    <x v="105"/>
    <s v="TANK,CRUDE OIL STORAGE,NO 4 PORT (AB50.COT4-PS)"/>
    <s v="SWING LOAD HEADER SPADES (0080)"/>
    <s v="AB50"/>
    <d v="2024-05-14T00:00:00"/>
    <m/>
    <m/>
    <s v="AB01"/>
    <m/>
    <x v="1"/>
    <n v="5"/>
    <x v="255"/>
    <s v="STUDBOLT;0.875&quot;X160MM,B7,CAD+XYLAN"/>
    <n v="24"/>
    <n v="0"/>
    <n v="24"/>
    <x v="1"/>
    <n v="0"/>
    <x v="11"/>
    <s v="Stock at Base (SP12)"/>
    <s v="AB01"/>
    <s v="5300006987"/>
    <n v="10"/>
    <n v="21"/>
    <m/>
    <m/>
    <n v="0"/>
    <m/>
    <m/>
    <m/>
    <m/>
    <m/>
    <n v="0"/>
    <n v="0"/>
    <s v="EA"/>
    <m/>
    <x v="1"/>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x v="0"/>
    <m/>
    <x v="0"/>
    <d v="1899-12-30T00:00:00"/>
    <x v="1"/>
    <s v="00002185114541210208071000100072584"/>
    <e v="#N/A"/>
    <s v="000021851110208071000100072584"/>
    <d v="1899-12-30T00:00:00"/>
    <e v="#N/A"/>
    <n v="0"/>
  </r>
  <r>
    <x v="1"/>
    <m/>
    <m/>
    <x v="0"/>
    <d v="2024-02-02T00:00:00"/>
    <d v="2024-02-22T00:00:00"/>
    <d v="2024-05-08T00:00:00"/>
    <m/>
    <d v="2024-04-25T00:00:00"/>
    <d v="2024-05-11T00:00:00"/>
    <x v="7"/>
    <m/>
    <x v="105"/>
    <s v="0050"/>
    <x v="105"/>
    <s v="TANK,CRUDE OIL STORAGE,NO 4 PORT (AB50.COT4-PS)"/>
    <s v="MECHANICAL DEISOLATE COTS (0230)"/>
    <s v="AB50"/>
    <m/>
    <m/>
    <m/>
    <s v="AB01"/>
    <m/>
    <x v="1"/>
    <n v="5"/>
    <x v="252"/>
    <s v="GASKET;450MM,CNAF,RF,KLINGER 864431171"/>
    <n v="4"/>
    <n v="2"/>
    <n v="16"/>
    <x v="3"/>
    <n v="0"/>
    <x v="4"/>
    <s v="Stock at Remote (SP13)"/>
    <m/>
    <m/>
    <n v="0"/>
    <n v="0"/>
    <m/>
    <m/>
    <n v="0"/>
    <m/>
    <m/>
    <m/>
    <m/>
    <m/>
    <n v="0"/>
    <n v="0"/>
    <s v="EA"/>
    <m/>
    <x v="1"/>
    <m/>
    <m/>
    <s v="N"/>
    <s v="Preparation (05)"/>
    <s v="In Preparation (Order) (0055)"/>
    <s v="0000218511"/>
    <n v="45"/>
    <s v="4"/>
    <s v="30"/>
    <s v="30"/>
    <m/>
    <m/>
    <n v="0"/>
    <m/>
    <m/>
    <m/>
    <m/>
    <s v="WorkPackLink"/>
    <m/>
    <m/>
    <n v="0"/>
    <n v="0"/>
    <d v="2024-08-27T00:00:00"/>
    <n v="0"/>
    <n v="0"/>
    <m/>
    <m/>
    <n v="0"/>
    <n v="0"/>
    <m/>
    <n v="0"/>
    <m/>
    <m/>
    <m/>
    <n v="0"/>
    <n v="0"/>
    <n v="6.25E-2"/>
    <d v="2024-04-10T00:00:00"/>
    <n v="0"/>
    <n v="0"/>
    <x v="1"/>
    <m/>
    <x v="0"/>
    <d v="1899-12-30T00:00:00"/>
    <x v="1"/>
    <s v="00002185114542010204124000100072584"/>
    <e v="#N/A"/>
    <s v="000021851110204124000100072584"/>
    <s v=""/>
    <s v=""/>
    <n v="1"/>
  </r>
  <r>
    <x v="1"/>
    <m/>
    <m/>
    <x v="0"/>
    <d v="2024-02-02T00:00:00"/>
    <d v="2024-02-22T00:00:00"/>
    <d v="2024-05-08T00:00:00"/>
    <m/>
    <d v="2024-04-25T00:00:00"/>
    <d v="2024-05-11T00:00:00"/>
    <x v="7"/>
    <m/>
    <x v="105"/>
    <s v="0020"/>
    <x v="105"/>
    <s v="TANK,CRUDE OIL STORAGE,NO 4 PORT (AB50.COT4-PS)"/>
    <s v="MECHANICAL DEISOLATE COTS (0230)"/>
    <s v="AB50"/>
    <m/>
    <m/>
    <m/>
    <s v="AB01"/>
    <m/>
    <x v="1"/>
    <n v="5"/>
    <x v="198"/>
    <s v="GASKET;SWCI,250MM,CL150,316L/GR/316"/>
    <n v="4"/>
    <n v="14"/>
    <n v="16"/>
    <x v="3"/>
    <n v="0"/>
    <x v="4"/>
    <s v="Stock at Remote (SP13)"/>
    <m/>
    <m/>
    <n v="0"/>
    <n v="0"/>
    <m/>
    <m/>
    <n v="0"/>
    <m/>
    <m/>
    <m/>
    <m/>
    <m/>
    <n v="0"/>
    <n v="0"/>
    <s v="EA"/>
    <m/>
    <x v="1"/>
    <m/>
    <m/>
    <s v="N"/>
    <s v="Preparation (05)"/>
    <s v="In Preparation (Order) (0055)"/>
    <s v="0000218511"/>
    <n v="42"/>
    <s v="4"/>
    <s v="30"/>
    <s v="30"/>
    <m/>
    <m/>
    <n v="0"/>
    <m/>
    <m/>
    <m/>
    <m/>
    <s v="WorkPackLink"/>
    <m/>
    <m/>
    <n v="0"/>
    <n v="0"/>
    <d v="2024-08-27T00:00:00"/>
    <n v="0"/>
    <n v="0"/>
    <m/>
    <m/>
    <n v="0"/>
    <n v="0"/>
    <m/>
    <n v="0"/>
    <m/>
    <m/>
    <m/>
    <n v="0"/>
    <n v="0"/>
    <n v="6.25E-2"/>
    <d v="2024-04-10T00:00:00"/>
    <n v="0"/>
    <n v="0"/>
    <x v="1"/>
    <m/>
    <x v="0"/>
    <d v="1899-12-30T00:00:00"/>
    <x v="0"/>
    <s v="00002185114542010060890000100072584"/>
    <e v="#N/A"/>
    <s v="000021851110060890000100072584"/>
    <s v=""/>
    <s v=""/>
    <n v="1"/>
  </r>
  <r>
    <x v="1"/>
    <m/>
    <m/>
    <x v="0"/>
    <d v="2024-02-02T00:00:00"/>
    <d v="2024-02-22T00:00:00"/>
    <d v="2024-05-02T00:00:00"/>
    <m/>
    <d v="2024-04-25T00:00:00"/>
    <d v="2024-05-11T00:00:00"/>
    <x v="7"/>
    <m/>
    <x v="105"/>
    <s v="0080"/>
    <x v="105"/>
    <s v="TANK,CRUDE OIL STORAGE,NO 4 PORT (AB50.COT4-PS)"/>
    <s v="SWING PURGE HEADER SPADES (0110)"/>
    <s v="AB50"/>
    <m/>
    <m/>
    <m/>
    <s v="AB01"/>
    <m/>
    <x v="1"/>
    <n v="5"/>
    <x v="256"/>
    <s v="GASKET;400MM,406MM,FF,KLINGER 864434161"/>
    <n v="4"/>
    <n v="13"/>
    <n v="19"/>
    <x v="3"/>
    <n v="0"/>
    <x v="4"/>
    <s v="Stock at Remote (SP13)"/>
    <m/>
    <m/>
    <n v="0"/>
    <n v="0"/>
    <m/>
    <m/>
    <n v="0"/>
    <m/>
    <m/>
    <m/>
    <m/>
    <m/>
    <n v="0"/>
    <n v="0"/>
    <s v="EA"/>
    <m/>
    <x v="1"/>
    <m/>
    <m/>
    <s v="N"/>
    <s v="Preparation (05)"/>
    <s v="In Preparation (Order) (0055)"/>
    <s v="0000218511"/>
    <n v="30"/>
    <s v="4"/>
    <s v="30"/>
    <s v="30"/>
    <m/>
    <m/>
    <n v="0"/>
    <m/>
    <m/>
    <m/>
    <m/>
    <s v="WorkPackLink"/>
    <m/>
    <m/>
    <n v="0"/>
    <n v="0"/>
    <d v="2024-08-27T00:00:00"/>
    <n v="0"/>
    <n v="0"/>
    <m/>
    <m/>
    <n v="0"/>
    <n v="0"/>
    <m/>
    <n v="0"/>
    <m/>
    <m/>
    <m/>
    <n v="0"/>
    <n v="0"/>
    <n v="6.25E-2"/>
    <d v="2024-04-04T00:00:00"/>
    <n v="0"/>
    <n v="0"/>
    <x v="1"/>
    <m/>
    <x v="0"/>
    <d v="1899-12-30T00:00:00"/>
    <x v="0"/>
    <s v="00002185114541410205993000100072584"/>
    <e v="#N/A"/>
    <s v="000021851110205993000100072584"/>
    <s v=""/>
    <s v=""/>
    <n v="1"/>
  </r>
  <r>
    <x v="1"/>
    <s v="No Issue identified"/>
    <m/>
    <x v="0"/>
    <d v="2024-02-02T00:00:00"/>
    <d v="2024-02-22T00:00:00"/>
    <d v="2024-05-03T00:00:00"/>
    <d v="2024-05-01T00:00:00"/>
    <d v="2024-04-25T00:00:00"/>
    <d v="2024-05-11T00:00:00"/>
    <x v="7"/>
    <m/>
    <x v="105"/>
    <s v="0100"/>
    <x v="105"/>
    <s v="TANK,CRUDE OIL STORAGE,NO 4 PORT (AB50.COT4-PS)"/>
    <s v="SWING COW SPADES (0120)"/>
    <s v="AB50"/>
    <d v="2024-05-16T00:00:00"/>
    <m/>
    <m/>
    <s v="AB01"/>
    <m/>
    <x v="1"/>
    <n v="5"/>
    <x v="249"/>
    <s v="GASKET,FLG;125MM,1.5MM THK,CNAF,CL150"/>
    <n v="4"/>
    <n v="0"/>
    <n v="0"/>
    <x v="2"/>
    <n v="0"/>
    <x v="9"/>
    <s v="Stock at Base (SP12)"/>
    <s v="AB01"/>
    <s v="5300006987"/>
    <n v="60"/>
    <n v="21"/>
    <m/>
    <m/>
    <n v="0"/>
    <m/>
    <m/>
    <m/>
    <m/>
    <m/>
    <n v="0"/>
    <n v="0"/>
    <s v="EA"/>
    <m/>
    <x v="1"/>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x v="0"/>
    <m/>
    <x v="0"/>
    <d v="1899-12-30T00:00:00"/>
    <x v="1"/>
    <s v="00002185114541510204117000100072584"/>
    <e v="#N/A"/>
    <s v="000021851110204117000100072584"/>
    <d v="1899-12-30T00:00:00"/>
    <e v="#N/A"/>
    <n v="0"/>
  </r>
  <r>
    <x v="1"/>
    <m/>
    <m/>
    <x v="0"/>
    <d v="2024-02-02T00:00:00"/>
    <d v="2024-02-22T00:00:00"/>
    <d v="2024-04-30T00:00:00"/>
    <m/>
    <d v="2024-04-25T00:00:00"/>
    <d v="2024-05-11T00:00:00"/>
    <x v="7"/>
    <m/>
    <x v="105"/>
    <s v="0030"/>
    <x v="105"/>
    <s v="TANK,CRUDE OIL STORAGE,NO 4 PORT (AB50.COT4-PS)"/>
    <s v="SWING LOAD HEADER SPADES (0080)"/>
    <s v="AB50"/>
    <m/>
    <m/>
    <m/>
    <s v="AB01"/>
    <m/>
    <x v="1"/>
    <n v="5"/>
    <x v="254"/>
    <s v="GASKET;SWCI,300MM,CL150,316L/GR/316"/>
    <n v="4"/>
    <n v="0"/>
    <n v="6"/>
    <x v="3"/>
    <n v="0"/>
    <x v="4"/>
    <s v="Stock at Remote (SP13)"/>
    <m/>
    <m/>
    <n v="0"/>
    <n v="0"/>
    <m/>
    <m/>
    <n v="0"/>
    <m/>
    <m/>
    <m/>
    <m/>
    <m/>
    <n v="0"/>
    <n v="0"/>
    <s v="EA"/>
    <m/>
    <x v="1"/>
    <m/>
    <m/>
    <s v="N"/>
    <s v="Preparation (05)"/>
    <s v="In Preparation (Order) (0055)"/>
    <s v="0000218511"/>
    <n v="23"/>
    <s v="4"/>
    <s v="30"/>
    <s v="30"/>
    <m/>
    <m/>
    <n v="0"/>
    <m/>
    <m/>
    <m/>
    <m/>
    <s v="WorkPackLink"/>
    <m/>
    <m/>
    <n v="0"/>
    <n v="0"/>
    <d v="2024-08-27T00:00:00"/>
    <n v="0"/>
    <n v="0"/>
    <m/>
    <m/>
    <n v="0"/>
    <n v="0"/>
    <m/>
    <n v="0"/>
    <m/>
    <m/>
    <m/>
    <n v="0"/>
    <n v="0"/>
    <n v="6.25E-2"/>
    <d v="2024-04-02T00:00:00"/>
    <n v="0"/>
    <n v="0"/>
    <x v="1"/>
    <m/>
    <x v="0"/>
    <d v="1899-12-30T00:00:00"/>
    <x v="1"/>
    <s v="00002185114541210060891000100072584"/>
    <e v="#N/A"/>
    <s v="000021851110060891000100072584"/>
    <s v=""/>
    <s v=""/>
    <n v="1"/>
  </r>
  <r>
    <x v="1"/>
    <m/>
    <m/>
    <x v="0"/>
    <d v="2024-02-02T00:00:00"/>
    <d v="2024-02-22T00:00:00"/>
    <d v="2024-05-08T00:00:00"/>
    <m/>
    <d v="2024-04-25T00:00:00"/>
    <d v="2024-05-11T00:00:00"/>
    <x v="7"/>
    <m/>
    <x v="105"/>
    <s v="0040"/>
    <x v="105"/>
    <s v="TANK,CRUDE OIL STORAGE,NO 4 PORT (AB50.COT4-PS)"/>
    <s v="MECHANICAL DEISOLATE COTS (0230)"/>
    <s v="AB50"/>
    <m/>
    <m/>
    <m/>
    <s v="AB01"/>
    <m/>
    <x v="1"/>
    <n v="5"/>
    <x v="257"/>
    <s v="GASKET;250MM,273MM,FF,KLINGER 864434131"/>
    <n v="6"/>
    <n v="2"/>
    <n v="14"/>
    <x v="3"/>
    <n v="0"/>
    <x v="4"/>
    <s v="Stock at Remote (SP13)"/>
    <m/>
    <m/>
    <n v="0"/>
    <n v="0"/>
    <m/>
    <m/>
    <n v="0"/>
    <m/>
    <m/>
    <m/>
    <m/>
    <m/>
    <n v="0"/>
    <n v="0"/>
    <s v="EA"/>
    <m/>
    <x v="1"/>
    <m/>
    <m/>
    <s v="N"/>
    <s v="Preparation (05)"/>
    <s v="In Preparation (Order) (0055)"/>
    <s v="0000218511"/>
    <n v="44"/>
    <s v="4"/>
    <s v="30"/>
    <s v="30"/>
    <m/>
    <m/>
    <n v="0"/>
    <m/>
    <m/>
    <m/>
    <m/>
    <s v="WorkPackLink"/>
    <m/>
    <m/>
    <n v="0"/>
    <n v="0"/>
    <d v="2024-08-27T00:00:00"/>
    <n v="0"/>
    <n v="0"/>
    <m/>
    <m/>
    <n v="0"/>
    <n v="0"/>
    <m/>
    <n v="0"/>
    <m/>
    <m/>
    <m/>
    <n v="0"/>
    <n v="0"/>
    <n v="6.25E-2"/>
    <d v="2024-04-10T00:00:00"/>
    <n v="0"/>
    <n v="0"/>
    <x v="1"/>
    <m/>
    <x v="0"/>
    <d v="1899-12-30T00:00:00"/>
    <x v="1"/>
    <s v="00002185114542010205990000100072584"/>
    <e v="#N/A"/>
    <s v="000021851110205990000100072584"/>
    <s v=""/>
    <s v=""/>
    <n v="1"/>
  </r>
  <r>
    <x v="1"/>
    <m/>
    <m/>
    <x v="0"/>
    <d v="2024-02-02T00:00:00"/>
    <d v="2024-02-22T00:00:00"/>
    <d v="2024-05-02T00:00:00"/>
    <m/>
    <d v="2024-04-25T00:00:00"/>
    <d v="2024-05-11T00:00:00"/>
    <x v="7"/>
    <m/>
    <x v="105"/>
    <s v="0050"/>
    <x v="105"/>
    <s v="TANK,CRUDE OIL STORAGE,NO 4 PORT (AB50.COT4-PS)"/>
    <s v="SWING IG HEADER SPADES (0100)"/>
    <s v="AB50"/>
    <m/>
    <m/>
    <m/>
    <s v="AB01"/>
    <m/>
    <x v="1"/>
    <n v="5"/>
    <x v="257"/>
    <s v="GASKET;250MM,273MM,FF,KLINGER 864434131"/>
    <n v="4"/>
    <n v="2"/>
    <n v="14"/>
    <x v="3"/>
    <n v="0"/>
    <x v="4"/>
    <s v="Stock at Remote (SP13)"/>
    <m/>
    <m/>
    <n v="0"/>
    <n v="0"/>
    <m/>
    <m/>
    <n v="0"/>
    <m/>
    <m/>
    <m/>
    <m/>
    <m/>
    <n v="0"/>
    <n v="0"/>
    <s v="EA"/>
    <m/>
    <x v="1"/>
    <m/>
    <m/>
    <s v="N"/>
    <s v="Preparation (05)"/>
    <s v="In Preparation (Order) (0055)"/>
    <s v="0000218511"/>
    <n v="27"/>
    <s v="4"/>
    <s v="30"/>
    <s v="30"/>
    <m/>
    <m/>
    <n v="0"/>
    <m/>
    <m/>
    <m/>
    <m/>
    <s v="WorkPackLink"/>
    <m/>
    <m/>
    <n v="0"/>
    <n v="0"/>
    <d v="2024-08-27T00:00:00"/>
    <n v="0"/>
    <n v="0"/>
    <m/>
    <m/>
    <n v="0"/>
    <n v="0"/>
    <m/>
    <n v="0"/>
    <m/>
    <m/>
    <m/>
    <n v="0"/>
    <n v="0"/>
    <n v="6.25E-2"/>
    <d v="2024-04-04T00:00:00"/>
    <n v="0"/>
    <n v="0"/>
    <x v="1"/>
    <m/>
    <x v="0"/>
    <d v="1899-12-30T00:00:00"/>
    <x v="1"/>
    <s v="00002185114541410205990000100072584"/>
    <e v="#N/A"/>
    <s v="000021851110205990000100072584"/>
    <s v=""/>
    <s v=""/>
    <n v="1"/>
  </r>
  <r>
    <x v="1"/>
    <m/>
    <m/>
    <x v="0"/>
    <d v="2024-02-02T00:00:00"/>
    <d v="2024-02-22T00:00:00"/>
    <d v="2024-05-08T00:00:00"/>
    <m/>
    <d v="2024-04-25T00:00:00"/>
    <d v="2024-05-11T00:00:00"/>
    <x v="7"/>
    <m/>
    <x v="105"/>
    <s v="0030"/>
    <x v="105"/>
    <s v="TANK,CRUDE OIL STORAGE,NO 4 PORT (AB50.COT4-PS)"/>
    <s v="MECHANICAL DEISOLATE COTS (0230)"/>
    <s v="AB50"/>
    <m/>
    <m/>
    <m/>
    <s v="AB01"/>
    <m/>
    <x v="1"/>
    <n v="5"/>
    <x v="256"/>
    <s v="GASKET;400MM,406MM,FF,KLINGER 864434161"/>
    <n v="4"/>
    <n v="13"/>
    <n v="19"/>
    <x v="3"/>
    <n v="0"/>
    <x v="4"/>
    <s v="Stock at Remote (SP13)"/>
    <m/>
    <m/>
    <n v="0"/>
    <n v="0"/>
    <m/>
    <m/>
    <n v="0"/>
    <m/>
    <m/>
    <m/>
    <m/>
    <m/>
    <n v="0"/>
    <n v="0"/>
    <s v="EA"/>
    <m/>
    <x v="1"/>
    <m/>
    <m/>
    <s v="N"/>
    <s v="Preparation (05)"/>
    <s v="In Preparation (Order) (0055)"/>
    <s v="0000218511"/>
    <n v="43"/>
    <s v="4"/>
    <s v="30"/>
    <s v="30"/>
    <m/>
    <m/>
    <n v="0"/>
    <m/>
    <m/>
    <m/>
    <m/>
    <s v="WorkPackLink"/>
    <m/>
    <m/>
    <n v="0"/>
    <n v="0"/>
    <d v="2024-08-27T00:00:00"/>
    <n v="0"/>
    <n v="0"/>
    <m/>
    <m/>
    <n v="0"/>
    <n v="0"/>
    <m/>
    <n v="0"/>
    <m/>
    <m/>
    <m/>
    <n v="0"/>
    <n v="0"/>
    <n v="6.25E-2"/>
    <d v="2024-04-10T00:00:00"/>
    <n v="0"/>
    <n v="0"/>
    <x v="1"/>
    <m/>
    <x v="0"/>
    <d v="1899-12-30T00:00:00"/>
    <x v="0"/>
    <s v="00002185114542010205993000100072584"/>
    <e v="#N/A"/>
    <s v="000021851110205993000100072584"/>
    <s v=""/>
    <s v=""/>
    <n v="1"/>
  </r>
  <r>
    <x v="3"/>
    <s v="No Issue identified"/>
    <m/>
    <x v="0"/>
    <d v="2024-02-07T00:00:00"/>
    <d v="2024-02-09T00:00:00"/>
    <d v="2024-04-18T00:00:00"/>
    <d v="2024-03-21T00:00:00"/>
    <d v="2024-04-18T00:00:00"/>
    <d v="2024-04-18T00:00:00"/>
    <x v="8"/>
    <m/>
    <x v="106"/>
    <s v="0010"/>
    <x v="106"/>
    <s v="PKG EQ,MDO PURIFIER B (AB50.03A443001B)"/>
    <s v="Replace MDO B purifier water hose (0010)"/>
    <s v="AB50"/>
    <d v="2024-04-18T00:00:00"/>
    <m/>
    <m/>
    <s v="AB01"/>
    <m/>
    <x v="2"/>
    <n v="30"/>
    <x v="258"/>
    <s v="HOSE ASY,CW;13.6MM,AFLEX HYPERLINESB"/>
    <n v="1"/>
    <n v="0"/>
    <n v="0"/>
    <x v="2"/>
    <n v="0"/>
    <x v="9"/>
    <s v="Stock at Base (SP12)"/>
    <s v="AB01"/>
    <s v="5300006327"/>
    <n v="10"/>
    <n v="21"/>
    <m/>
    <m/>
    <n v="0"/>
    <m/>
    <m/>
    <m/>
    <m/>
    <m/>
    <n v="0"/>
    <n v="0"/>
    <s v="ASY"/>
    <m/>
    <x v="1"/>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x v="0"/>
    <m/>
    <x v="0"/>
    <d v="1899-12-30T00:00:00"/>
    <x v="1"/>
    <s v="00002194344540010493451000100072801"/>
    <e v="#N/A"/>
    <s v="000021943410493451000100072801"/>
    <d v="1899-12-30T00:00:00"/>
    <e v="#N/A"/>
    <n v="0"/>
  </r>
  <r>
    <x v="0"/>
    <s v="Issue detected, please check message in derivation"/>
    <m/>
    <x v="0"/>
    <d v="2024-02-09T00:00:00"/>
    <d v="2024-03-26T00:00:00"/>
    <d v="2024-05-09T00:00:00"/>
    <d v="2024-04-23T00:00:00"/>
    <d v="2024-05-09T00:00:00"/>
    <d v="2024-05-09T00:00:00"/>
    <x v="1"/>
    <m/>
    <x v="107"/>
    <s v="0010"/>
    <x v="107"/>
    <s v="PKG EQ,MAIN GEN 1 (AB50.05A400001)"/>
    <s v="Install Cover Over Exposed Terminals (0020)"/>
    <s v="AB50"/>
    <d v="2025-07-11T00:00:00"/>
    <m/>
    <m/>
    <s v="AB01"/>
    <d v="2024-12-01T00:00:00"/>
    <x v="0"/>
    <n v="20"/>
    <x v="259"/>
    <s v="KIT,INSTL,1-BAY METR/SW SHOCK"/>
    <n v="4"/>
    <n v="0"/>
    <n v="0"/>
    <x v="24"/>
    <n v="240"/>
    <x v="5"/>
    <s v="Directs (Inventory) (SP14)"/>
    <s v="AB01"/>
    <s v="5300008210"/>
    <n v="10"/>
    <n v="240"/>
    <s v="X"/>
    <s v="1000006539"/>
    <n v="2"/>
    <d v="2024-03-22T00:00:00"/>
    <d v="2024-11-28T00:00:00"/>
    <s v="SOLAR TURBINES INTERNATIONAL COMPANY (30000400)"/>
    <s v="4500008307"/>
    <m/>
    <n v="10"/>
    <n v="4"/>
    <s v="EA"/>
    <d v="2024-06-15T00:00:00"/>
    <x v="1"/>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x v="0"/>
    <m/>
    <x v="0"/>
    <d v="1899-12-30T00:00:00"/>
    <x v="1"/>
    <s v="00002198964542170004675000100072934"/>
    <e v="#N/A"/>
    <s v="000021989670004675000100072934"/>
    <d v="1899-12-30T00:00:00"/>
    <e v="#N/A"/>
    <n v="0"/>
  </r>
  <r>
    <x v="0"/>
    <s v="WO item has not been released yet"/>
    <m/>
    <x v="0"/>
    <d v="2024-03-05T00:00:00"/>
    <d v="2024-03-06T00:00:00"/>
    <d v="2024-03-07T00:00:00"/>
    <m/>
    <d v="2024-03-09T00:00:00"/>
    <d v="2024-03-09T00:00:00"/>
    <x v="1"/>
    <m/>
    <x v="108"/>
    <s v="0020"/>
    <x v="108"/>
    <s v="BREAKER,05MCC400101 FEEDR 03PM453001B (AB50.05MCC400101-B10)"/>
    <s v="Isolate SWLP - B (0010)"/>
    <s v="AB50"/>
    <d v="2024-03-07T00:00:00"/>
    <m/>
    <m/>
    <s v="AB01"/>
    <m/>
    <x v="0"/>
    <n v="20"/>
    <x v="260"/>
    <s v="METER,MOTOR;ARTESIS EMCMLVXAE"/>
    <n v="1"/>
    <n v="0"/>
    <n v="0"/>
    <x v="43"/>
    <n v="0"/>
    <x v="4"/>
    <s v="Stock at Base (SP12)"/>
    <m/>
    <m/>
    <n v="0"/>
    <n v="0"/>
    <m/>
    <m/>
    <n v="0"/>
    <m/>
    <m/>
    <m/>
    <m/>
    <m/>
    <n v="0"/>
    <n v="0"/>
    <s v="EA"/>
    <m/>
    <x v="1"/>
    <m/>
    <m/>
    <s v="N"/>
    <s v="Execution (07)"/>
    <s v="Main Work Started (Order) (0070)"/>
    <s v="0000225256"/>
    <n v="2"/>
    <s v="2"/>
    <s v="30"/>
    <s v="30"/>
    <m/>
    <m/>
    <n v="0"/>
    <m/>
    <m/>
    <m/>
    <m/>
    <s v="WorkPackLink"/>
    <m/>
    <m/>
    <n v="0"/>
    <n v="0"/>
    <d v="2024-09-03T00:00:00"/>
    <n v="0"/>
    <n v="0"/>
    <m/>
    <m/>
    <n v="0"/>
    <n v="0"/>
    <m/>
    <n v="0"/>
    <m/>
    <m/>
    <m/>
    <n v="0"/>
    <n v="0"/>
    <n v="0.33333333333333331"/>
    <d v="2024-02-08T00:00:00"/>
    <n v="0"/>
    <n v="0"/>
    <x v="1"/>
    <m/>
    <x v="0"/>
    <d v="1899-12-30T00:00:00"/>
    <x v="1"/>
    <s v="00002252564535810605690000100074097"/>
    <e v="#N/A"/>
    <s v="000022525610605690000100074097"/>
    <d v="1899-12-30T00:00:00"/>
    <e v="#N/A"/>
    <n v="0"/>
  </r>
  <r>
    <x v="0"/>
    <s v="WO item has not been released yet"/>
    <m/>
    <x v="0"/>
    <d v="2024-03-05T00:00:00"/>
    <d v="2024-03-06T00:00:00"/>
    <d v="2024-03-07T00:00:00"/>
    <m/>
    <d v="2024-03-09T00:00:00"/>
    <d v="2024-03-09T00:00:00"/>
    <x v="1"/>
    <m/>
    <x v="108"/>
    <s v="0030"/>
    <x v="108"/>
    <s v="BREAKER,05MCC400101 FEEDR 03PM453001B (AB50.05MCC400101-B10)"/>
    <s v="Isolate SWLP - B (0010)"/>
    <s v="AB50"/>
    <d v="2024-03-07T00:00:00"/>
    <m/>
    <m/>
    <s v="AB01"/>
    <m/>
    <x v="0"/>
    <n v="20"/>
    <x v="261"/>
    <s v="PLUG,CRIMP;RJ45 8P8C CAT6,SHIELDED"/>
    <n v="1"/>
    <n v="0"/>
    <n v="0"/>
    <x v="43"/>
    <n v="0"/>
    <x v="4"/>
    <s v="Stock at Base (SP12)"/>
    <m/>
    <m/>
    <n v="0"/>
    <n v="0"/>
    <m/>
    <m/>
    <n v="0"/>
    <m/>
    <m/>
    <m/>
    <m/>
    <m/>
    <n v="0"/>
    <n v="0"/>
    <s v="EA"/>
    <m/>
    <x v="1"/>
    <m/>
    <m/>
    <s v="N"/>
    <s v="Execution (07)"/>
    <s v="Main Work Started (Order) (0070)"/>
    <s v="0000225256"/>
    <n v="3"/>
    <s v="2"/>
    <s v="30"/>
    <s v="30"/>
    <m/>
    <m/>
    <n v="0"/>
    <m/>
    <m/>
    <m/>
    <m/>
    <s v="WorkPackLink"/>
    <m/>
    <m/>
    <n v="0"/>
    <n v="0"/>
    <d v="2024-09-03T00:00:00"/>
    <n v="0"/>
    <n v="0"/>
    <m/>
    <m/>
    <n v="0"/>
    <n v="0"/>
    <m/>
    <n v="0"/>
    <m/>
    <m/>
    <m/>
    <n v="0"/>
    <n v="0"/>
    <n v="0.33333333333333331"/>
    <d v="2024-02-08T00:00:00"/>
    <n v="0"/>
    <n v="0"/>
    <x v="1"/>
    <m/>
    <x v="0"/>
    <d v="1899-12-30T00:00:00"/>
    <x v="1"/>
    <s v="00002252564535810541467000100074097"/>
    <e v="#N/A"/>
    <s v="000022525610541467000100074097"/>
    <d v="1899-12-30T00:00:00"/>
    <e v="#N/A"/>
    <n v="0"/>
  </r>
  <r>
    <x v="0"/>
    <s v="WO item has not been released yet"/>
    <m/>
    <x v="0"/>
    <d v="2024-03-05T00:00:00"/>
    <d v="2024-03-06T00:00:00"/>
    <d v="2024-03-07T00:00:00"/>
    <m/>
    <d v="2024-03-09T00:00:00"/>
    <d v="2024-03-09T00:00:00"/>
    <x v="1"/>
    <m/>
    <x v="108"/>
    <s v="0010"/>
    <x v="108"/>
    <s v="BREAKER,05MCC400101 FEEDR 03PM453001B (AB50.05MCC400101-B10)"/>
    <s v="Isolate SWLP - B (0010)"/>
    <s v="AB50"/>
    <d v="2024-03-07T00:00:00"/>
    <m/>
    <m/>
    <s v="AB01"/>
    <m/>
    <x v="0"/>
    <n v="20"/>
    <x v="262"/>
    <s v="TXDCR,CURRENT;ARTESIS AC25R10100MA"/>
    <n v="1"/>
    <n v="0"/>
    <n v="0"/>
    <x v="43"/>
    <n v="0"/>
    <x v="4"/>
    <s v="Stock at Base (SP12)"/>
    <m/>
    <m/>
    <n v="0"/>
    <n v="0"/>
    <m/>
    <m/>
    <n v="0"/>
    <m/>
    <m/>
    <m/>
    <m/>
    <m/>
    <n v="0"/>
    <n v="0"/>
    <s v="EA"/>
    <m/>
    <x v="1"/>
    <m/>
    <m/>
    <s v="N"/>
    <s v="Execution (07)"/>
    <s v="Main Work Started (Order) (0070)"/>
    <s v="0000225256"/>
    <n v="1"/>
    <s v="2"/>
    <s v="30"/>
    <s v="30"/>
    <m/>
    <m/>
    <n v="0"/>
    <m/>
    <m/>
    <m/>
    <m/>
    <s v="WorkPackLink"/>
    <m/>
    <m/>
    <n v="0"/>
    <n v="0"/>
    <d v="2024-09-03T00:00:00"/>
    <n v="0"/>
    <n v="0"/>
    <m/>
    <m/>
    <n v="0"/>
    <n v="0"/>
    <m/>
    <n v="0"/>
    <m/>
    <m/>
    <m/>
    <n v="0"/>
    <n v="0"/>
    <n v="0.33333333333333331"/>
    <d v="2024-02-08T00:00:00"/>
    <n v="0"/>
    <n v="0"/>
    <x v="1"/>
    <m/>
    <x v="0"/>
    <d v="1899-12-30T00:00:00"/>
    <x v="1"/>
    <s v="00002252564535810605691000100074097"/>
    <e v="#N/A"/>
    <s v="000022525610605691000100074097"/>
    <d v="1899-12-30T00:00:00"/>
    <e v="#N/A"/>
    <n v="0"/>
  </r>
  <r>
    <x v="4"/>
    <s v="Issue detected, please check message in derivation"/>
    <m/>
    <x v="0"/>
    <d v="2024-03-27T00:00:00"/>
    <d v="2024-03-27T00:00:00"/>
    <d v="2024-03-28T00:00:00"/>
    <d v="2024-03-27T00:00:00"/>
    <d v="2024-03-28T00:00:00"/>
    <d v="2024-03-28T00:00:00"/>
    <x v="0"/>
    <m/>
    <x v="109"/>
    <s v="0020"/>
    <x v="109"/>
    <s v="PKG EQ,LINEAR WINCH PACKAGE (AB50.04WM790001)"/>
    <s v="Replace Linear Winch HPU Impulse Lines (0010)"/>
    <s v="AB50"/>
    <d v="2024-06-03T00:00:00"/>
    <m/>
    <m/>
    <s v="AB01"/>
    <d v="2024-04-22T00:00:00"/>
    <x v="0"/>
    <n v="20"/>
    <x v="263"/>
    <s v="Linear Winch 630 Bar Test Lines 2000mm"/>
    <n v="2"/>
    <n v="0"/>
    <n v="0"/>
    <x v="24"/>
    <n v="14"/>
    <x v="5"/>
    <s v="Directs (Inventory) (SP14)"/>
    <s v="AB01"/>
    <s v="5300008427"/>
    <n v="20"/>
    <n v="14"/>
    <s v="X"/>
    <s v="1000007062"/>
    <n v="4"/>
    <d v="2024-03-27T00:00:00"/>
    <d v="2024-04-19T00:00:00"/>
    <s v="HYDRAULIC ENERGY AUST PTY LTD (30002606)"/>
    <s v="4500008855"/>
    <m/>
    <n v="20"/>
    <n v="2"/>
    <s v="EA"/>
    <d v="2024-04-11T00:00:00"/>
    <x v="1"/>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x v="0"/>
    <m/>
    <x v="0"/>
    <d v="1899-12-30T00:00:00"/>
    <x v="1"/>
    <s v="00002289824537970004852000100075531"/>
    <e v="#N/A"/>
    <s v="000022898270004852000100075531"/>
    <d v="1899-12-30T00:00:00"/>
    <e v="#N/A"/>
    <n v="0"/>
  </r>
  <r>
    <x v="4"/>
    <s v="Issue detected, please check message in derivation"/>
    <m/>
    <x v="0"/>
    <d v="2024-03-27T00:00:00"/>
    <d v="2024-03-27T00:00:00"/>
    <d v="2024-03-28T00:00:00"/>
    <d v="2024-03-27T00:00:00"/>
    <d v="2024-03-28T00:00:00"/>
    <d v="2024-03-28T00:00:00"/>
    <x v="0"/>
    <m/>
    <x v="109"/>
    <s v="0010"/>
    <x v="109"/>
    <s v="PKG EQ,LINEAR WINCH PACKAGE (AB50.04WM790001)"/>
    <s v="Replace Linear Winch HPU Impulse Lines (0010)"/>
    <s v="AB50"/>
    <d v="2024-06-03T00:00:00"/>
    <m/>
    <m/>
    <s v="AB01"/>
    <d v="2024-04-22T00:00:00"/>
    <x v="0"/>
    <n v="20"/>
    <x v="264"/>
    <s v="Linear Winch 630 Bar Test Lines 1500mm"/>
    <n v="2"/>
    <n v="0"/>
    <n v="0"/>
    <x v="24"/>
    <n v="14"/>
    <x v="5"/>
    <s v="Directs (Inventory) (SP14)"/>
    <s v="AB01"/>
    <s v="5300008427"/>
    <n v="10"/>
    <n v="14"/>
    <s v="X"/>
    <s v="1000007062"/>
    <n v="3"/>
    <d v="2024-03-27T00:00:00"/>
    <d v="2024-04-19T00:00:00"/>
    <s v="HYDRAULIC ENERGY AUST PTY LTD (30002606)"/>
    <s v="4500008855"/>
    <m/>
    <n v="10"/>
    <n v="2"/>
    <s v="EA"/>
    <d v="2024-04-11T00:00:00"/>
    <x v="1"/>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x v="0"/>
    <m/>
    <x v="0"/>
    <d v="1899-12-30T00:00:00"/>
    <x v="1"/>
    <s v="00002289824537970004851000100075531"/>
    <e v="#N/A"/>
    <s v="000022898270004851000100075531"/>
    <d v="1899-12-30T00:00:00"/>
    <e v="#N/A"/>
    <n v="0"/>
  </r>
  <r>
    <x v="3"/>
    <m/>
    <m/>
    <x v="0"/>
    <d v="2023-12-30T00:00:00"/>
    <d v="2024-01-02T00:00:00"/>
    <d v="2024-04-18T00:00:00"/>
    <m/>
    <d v="2024-04-18T00:00:00"/>
    <d v="2024-04-18T00:00:00"/>
    <x v="9"/>
    <m/>
    <x v="110"/>
    <s v="0010"/>
    <x v="110"/>
    <s v="EDUCTOR,CHEM TREATMENT (AB50.05SP460042)"/>
    <s v="BIOCIDE DOSE OF COOLING MEDIUM (0010)"/>
    <s v="AB50"/>
    <m/>
    <m/>
    <m/>
    <s v="AB01"/>
    <m/>
    <x v="1"/>
    <n v="10"/>
    <x v="265"/>
    <s v="BIOCIDE;25L,CHAMPIONX BIOC77352A11R"/>
    <n v="1"/>
    <n v="0"/>
    <n v="10"/>
    <x v="3"/>
    <n v="0"/>
    <x v="4"/>
    <s v="Stock at Remote (SP13)"/>
    <m/>
    <m/>
    <n v="0"/>
    <n v="0"/>
    <m/>
    <m/>
    <n v="0"/>
    <m/>
    <m/>
    <m/>
    <m/>
    <m/>
    <n v="0"/>
    <n v="0"/>
    <s v="CON"/>
    <m/>
    <x v="1"/>
    <m/>
    <m/>
    <s v="N"/>
    <s v="Preparation (05)"/>
    <s v="In Preparation (Order) (0055)"/>
    <s v="0000091197"/>
    <n v="1"/>
    <s v="4"/>
    <s v="30"/>
    <s v="30"/>
    <m/>
    <m/>
    <n v="0"/>
    <m/>
    <m/>
    <m/>
    <m/>
    <s v="WorkPackLink"/>
    <m/>
    <m/>
    <n v="0"/>
    <n v="0"/>
    <d v="2024-05-06T00:00:00"/>
    <n v="0"/>
    <n v="0"/>
    <m/>
    <m/>
    <n v="0"/>
    <n v="0"/>
    <m/>
    <n v="0"/>
    <m/>
    <m/>
    <m/>
    <n v="0"/>
    <n v="0"/>
    <n v="1"/>
    <d v="2024-03-21T00:00:00"/>
    <n v="0"/>
    <n v="0"/>
    <x v="1"/>
    <m/>
    <x v="0"/>
    <d v="1899-12-30T00:00:00"/>
    <x v="1"/>
    <s v="00000911974540010452835000200056909"/>
    <e v="#N/A"/>
    <s v="000009119710452835000200056909"/>
    <s v=""/>
    <s v=""/>
    <n v="1"/>
  </r>
  <r>
    <x v="4"/>
    <m/>
    <m/>
    <x v="0"/>
    <d v="2023-12-30T00:00:00"/>
    <d v="2024-01-02T00:00:00"/>
    <d v="2024-04-05T00:00:00"/>
    <m/>
    <d v="2024-04-05T00:00:00"/>
    <d v="2024-04-05T00:00:00"/>
    <x v="9"/>
    <m/>
    <x v="111"/>
    <s v="0010"/>
    <x v="111"/>
    <s v="EDUCTOR,CHEM TREATMENT (AB50.05SP460042)"/>
    <s v="BIOCIDE DOSE OF COOLING MEDIUM (0010)"/>
    <s v="AB50"/>
    <m/>
    <m/>
    <m/>
    <s v="AB01"/>
    <m/>
    <x v="1"/>
    <n v="10"/>
    <x v="265"/>
    <s v="BIOCIDE;25L,CHAMPIONX BIOC77352A11R"/>
    <n v="1"/>
    <n v="0"/>
    <n v="10"/>
    <x v="44"/>
    <n v="0"/>
    <x v="4"/>
    <s v="Stock at Remote (SP13)"/>
    <m/>
    <m/>
    <n v="0"/>
    <n v="0"/>
    <m/>
    <m/>
    <n v="0"/>
    <m/>
    <m/>
    <m/>
    <m/>
    <m/>
    <n v="0"/>
    <n v="0"/>
    <s v="CON"/>
    <m/>
    <x v="1"/>
    <m/>
    <m/>
    <s v="N"/>
    <s v="Execution (07)"/>
    <s v="Ready for Execution (Order) (0065)"/>
    <s v="0000091798"/>
    <n v="1"/>
    <s v="4"/>
    <s v="30"/>
    <s v="30"/>
    <m/>
    <m/>
    <n v="0"/>
    <m/>
    <m/>
    <m/>
    <m/>
    <s v="WorkPackLink"/>
    <m/>
    <m/>
    <n v="0"/>
    <n v="0"/>
    <d v="2024-04-15T00:00:00"/>
    <n v="0"/>
    <n v="0"/>
    <m/>
    <m/>
    <n v="0"/>
    <n v="0"/>
    <m/>
    <n v="0"/>
    <m/>
    <m/>
    <m/>
    <n v="0"/>
    <n v="0"/>
    <n v="1"/>
    <d v="2024-03-08T00:00:00"/>
    <n v="0"/>
    <n v="0"/>
    <x v="1"/>
    <m/>
    <x v="0"/>
    <d v="1899-12-30T00:00:00"/>
    <x v="1"/>
    <s v="00000917984538710452835000200057510"/>
    <e v="#N/A"/>
    <s v="000009179810452835000200057510"/>
    <s v=""/>
    <s v=""/>
    <n v="1"/>
  </r>
  <r>
    <x v="0"/>
    <m/>
    <m/>
    <x v="0"/>
    <d v="2023-12-30T00:00:00"/>
    <d v="2024-01-02T00:00:00"/>
    <d v="2024-05-09T00:00:00"/>
    <m/>
    <d v="2024-05-09T00:00:00"/>
    <d v="2024-05-11T00:00:00"/>
    <x v="0"/>
    <m/>
    <x v="112"/>
    <s v="0080"/>
    <x v="112"/>
    <s v="TURB,GT400001 TURBINE (AB50.05GT400001)"/>
    <s v="SERVICE &amp; INSPECT SOLAR TURBINE (0040)"/>
    <s v="AB50"/>
    <m/>
    <m/>
    <m/>
    <s v="AB01"/>
    <m/>
    <x v="1"/>
    <n v="10"/>
    <x v="266"/>
    <s v="PLUG,SPARK;SOLAR 903316C1"/>
    <n v="1"/>
    <n v="0"/>
    <n v="8"/>
    <x v="0"/>
    <n v="0"/>
    <x v="4"/>
    <s v="Stock at Remote (SP13)"/>
    <m/>
    <m/>
    <n v="0"/>
    <n v="0"/>
    <m/>
    <m/>
    <n v="0"/>
    <m/>
    <m/>
    <m/>
    <m/>
    <m/>
    <n v="0"/>
    <n v="0"/>
    <s v="EA"/>
    <m/>
    <x v="1"/>
    <m/>
    <m/>
    <s v="N"/>
    <s v="Preparation (05)"/>
    <s v="In Preparation (Order) (0055)"/>
    <s v="0000096341"/>
    <n v="8"/>
    <s v="4"/>
    <s v="30"/>
    <s v="30"/>
    <m/>
    <m/>
    <n v="0"/>
    <m/>
    <m/>
    <m/>
    <m/>
    <s v="WorkPackLink"/>
    <m/>
    <m/>
    <n v="0"/>
    <n v="0"/>
    <d v="2024-08-10T00:00:00"/>
    <n v="0"/>
    <n v="0"/>
    <m/>
    <m/>
    <n v="0"/>
    <n v="0"/>
    <m/>
    <n v="0"/>
    <m/>
    <m/>
    <m/>
    <n v="0"/>
    <n v="0"/>
    <n v="0.1111111111111111"/>
    <d v="2024-04-11T00:00:00"/>
    <n v="0"/>
    <n v="0"/>
    <x v="1"/>
    <m/>
    <x v="0"/>
    <d v="1899-12-30T00:00:00"/>
    <x v="1"/>
    <s v="00000963414542110006659000200061999"/>
    <e v="#N/A"/>
    <s v="000009634110006659000200061999"/>
    <s v=""/>
    <s v=""/>
    <n v="1"/>
  </r>
  <r>
    <x v="0"/>
    <s v="No Issue identified"/>
    <m/>
    <x v="0"/>
    <d v="2023-12-30T00:00:00"/>
    <d v="2024-01-02T00:00:00"/>
    <d v="2024-05-09T00:00:00"/>
    <d v="2024-04-23T00:00:00"/>
    <d v="2024-05-09T00:00:00"/>
    <d v="2024-05-11T00:00:00"/>
    <x v="0"/>
    <m/>
    <x v="112"/>
    <s v="0092"/>
    <x v="112"/>
    <s v="TURB,GT400001 TURBINE (AB50.05GT400001)"/>
    <s v="SERVICE &amp; INSPECT SOLAR TURBINE (0040)"/>
    <s v="AB50"/>
    <d v="2024-05-09T00:00:00"/>
    <m/>
    <m/>
    <s v="AB01"/>
    <m/>
    <x v="1"/>
    <n v="10"/>
    <x v="267"/>
    <s v="INHIBITOR,CORROSION;COR BON D5010NS,12OZ"/>
    <n v="1"/>
    <n v="0"/>
    <n v="0"/>
    <x v="2"/>
    <n v="0"/>
    <x v="9"/>
    <s v="Stock at Base (SP12)"/>
    <s v="AB01"/>
    <s v="5300003081"/>
    <n v="10"/>
    <n v="21"/>
    <m/>
    <m/>
    <n v="0"/>
    <m/>
    <m/>
    <m/>
    <m/>
    <m/>
    <n v="0"/>
    <n v="0"/>
    <s v="EA"/>
    <m/>
    <x v="1"/>
    <m/>
    <m/>
    <s v="N"/>
    <s v="Preparation (05)"/>
    <s v="In Preparation (Order) (0055)"/>
    <s v="0000096341"/>
    <n v="9"/>
    <s v="4"/>
    <s v="30"/>
    <s v="30"/>
    <m/>
    <m/>
    <n v="0"/>
    <m/>
    <m/>
    <m/>
    <m/>
    <s v="WorkPackLink"/>
    <m/>
    <m/>
    <n v="0"/>
    <n v="0"/>
    <d v="2024-08-10T00:00:00"/>
    <n v="0"/>
    <n v="0"/>
    <m/>
    <m/>
    <n v="0"/>
    <n v="0"/>
    <m/>
    <n v="0"/>
    <m/>
    <m/>
    <m/>
    <n v="0"/>
    <n v="0"/>
    <n v="0.1111111111111111"/>
    <d v="2024-04-11T00:00:00"/>
    <n v="-12"/>
    <n v="16"/>
    <x v="0"/>
    <m/>
    <x v="0"/>
    <d v="1899-12-30T00:00:00"/>
    <x v="1"/>
    <s v="00000963414542110576543000200061999"/>
    <e v="#N/A"/>
    <s v="000009634110576543000200061999"/>
    <d v="1899-12-30T00:00:00"/>
    <e v="#N/A"/>
    <n v="0"/>
  </r>
  <r>
    <x v="0"/>
    <m/>
    <m/>
    <x v="0"/>
    <d v="2023-12-30T00:00:00"/>
    <d v="2024-01-02T00:00:00"/>
    <d v="2024-05-09T00:00:00"/>
    <m/>
    <d v="2024-05-09T00:00:00"/>
    <d v="2024-05-11T00:00:00"/>
    <x v="0"/>
    <m/>
    <x v="112"/>
    <s v="0030"/>
    <x v="112"/>
    <s v="TURB,GT400001 TURBINE (AB50.05GT400001)"/>
    <s v="SERVICE &amp; INSPECT SOLAR TURBINE (0040)"/>
    <s v="AB50"/>
    <m/>
    <m/>
    <m/>
    <s v="AB01"/>
    <m/>
    <x v="1"/>
    <n v="10"/>
    <x v="268"/>
    <s v="GASKET;SS,SOLAR 304649100"/>
    <n v="2"/>
    <n v="0"/>
    <n v="14"/>
    <x v="3"/>
    <n v="0"/>
    <x v="4"/>
    <s v="Stock at Remote (SP13)"/>
    <m/>
    <m/>
    <n v="0"/>
    <n v="0"/>
    <m/>
    <m/>
    <n v="0"/>
    <m/>
    <m/>
    <m/>
    <m/>
    <m/>
    <n v="0"/>
    <n v="0"/>
    <s v="EA"/>
    <m/>
    <x v="1"/>
    <m/>
    <m/>
    <s v="N"/>
    <s v="Preparation (05)"/>
    <s v="In Preparation (Order) (0055)"/>
    <s v="0000096341"/>
    <n v="3"/>
    <s v="4"/>
    <s v="30"/>
    <s v="30"/>
    <m/>
    <m/>
    <n v="0"/>
    <m/>
    <m/>
    <m/>
    <m/>
    <s v="WorkPackLink"/>
    <m/>
    <m/>
    <n v="0"/>
    <n v="0"/>
    <d v="2024-08-10T00:00:00"/>
    <n v="0"/>
    <n v="0"/>
    <m/>
    <m/>
    <n v="0"/>
    <n v="0"/>
    <m/>
    <n v="0"/>
    <m/>
    <m/>
    <m/>
    <n v="0"/>
    <n v="0"/>
    <n v="0.1111111111111111"/>
    <d v="2024-04-11T00:00:00"/>
    <n v="0"/>
    <n v="0"/>
    <x v="1"/>
    <m/>
    <x v="0"/>
    <d v="1899-12-30T00:00:00"/>
    <x v="1"/>
    <s v="00000963414542110209468000200061999"/>
    <e v="#N/A"/>
    <s v="000009634110209468000200061999"/>
    <s v=""/>
    <s v=""/>
    <n v="1"/>
  </r>
  <r>
    <x v="0"/>
    <m/>
    <m/>
    <x v="0"/>
    <d v="2023-12-30T00:00:00"/>
    <d v="2024-01-02T00:00:00"/>
    <d v="2024-05-09T00:00:00"/>
    <m/>
    <d v="2024-05-09T00:00:00"/>
    <d v="2024-05-11T00:00:00"/>
    <x v="0"/>
    <m/>
    <x v="112"/>
    <s v="0070"/>
    <x v="112"/>
    <s v="TURB,GT400001 TURBINE (AB50.05GT400001)"/>
    <s v="SERVICE &amp; INSPECT SOLAR TURBINE (0040)"/>
    <s v="AB50"/>
    <m/>
    <m/>
    <m/>
    <s v="AB01"/>
    <m/>
    <x v="1"/>
    <n v="10"/>
    <x v="269"/>
    <s v="SEAL,METALLIC;12X18MM,SOLAR 912740C1"/>
    <n v="2"/>
    <n v="15"/>
    <n v="34"/>
    <x v="0"/>
    <n v="0"/>
    <x v="4"/>
    <s v="Stock at Base and Remote (SP11)"/>
    <m/>
    <m/>
    <n v="0"/>
    <n v="0"/>
    <m/>
    <m/>
    <n v="0"/>
    <m/>
    <m/>
    <m/>
    <m/>
    <m/>
    <n v="0"/>
    <n v="0"/>
    <s v="PAC"/>
    <m/>
    <x v="1"/>
    <m/>
    <m/>
    <s v="N"/>
    <s v="Preparation (05)"/>
    <s v="In Preparation (Order) (0055)"/>
    <s v="0000096341"/>
    <n v="7"/>
    <s v="4"/>
    <s v="30"/>
    <s v="30"/>
    <m/>
    <m/>
    <n v="0"/>
    <m/>
    <m/>
    <m/>
    <m/>
    <s v="WorkPackLink"/>
    <m/>
    <m/>
    <n v="0"/>
    <n v="0"/>
    <d v="2024-08-10T00:00:00"/>
    <n v="0"/>
    <n v="0"/>
    <m/>
    <m/>
    <n v="0"/>
    <n v="0"/>
    <m/>
    <n v="0"/>
    <m/>
    <m/>
    <m/>
    <n v="0"/>
    <n v="0"/>
    <n v="0.1111111111111111"/>
    <d v="2024-04-11T00:00:00"/>
    <n v="0"/>
    <n v="0"/>
    <x v="1"/>
    <m/>
    <x v="0"/>
    <d v="1899-12-30T00:00:00"/>
    <x v="0"/>
    <s v="00000963414542110482346000200061999"/>
    <e v="#N/A"/>
    <s v="000009634110482346000200061999"/>
    <s v=""/>
    <s v=""/>
    <n v="1"/>
  </r>
  <r>
    <x v="0"/>
    <m/>
    <m/>
    <x v="0"/>
    <d v="2023-12-30T00:00:00"/>
    <d v="2024-01-02T00:00:00"/>
    <d v="2024-05-09T00:00:00"/>
    <m/>
    <d v="2024-05-09T00:00:00"/>
    <d v="2024-05-11T00:00:00"/>
    <x v="0"/>
    <m/>
    <x v="112"/>
    <s v="0050"/>
    <x v="112"/>
    <s v="TURB,GT400001 TURBINE (AB50.05GT400001)"/>
    <s v="SERVICE &amp; INSPECT SOLAR TURBINE (0040)"/>
    <s v="AB50"/>
    <m/>
    <m/>
    <m/>
    <s v="AB01"/>
    <m/>
    <x v="1"/>
    <n v="10"/>
    <x v="270"/>
    <s v="CLEANER,COMPRESSOR,TURB,DRM/25L,ZOK 27"/>
    <n v="2"/>
    <n v="0"/>
    <n v="8"/>
    <x v="3"/>
    <n v="0"/>
    <x v="4"/>
    <s v="Stock at Remote (SP13)"/>
    <m/>
    <m/>
    <n v="0"/>
    <n v="0"/>
    <m/>
    <m/>
    <n v="0"/>
    <m/>
    <m/>
    <m/>
    <m/>
    <m/>
    <n v="0"/>
    <n v="0"/>
    <s v="DR"/>
    <m/>
    <x v="1"/>
    <m/>
    <m/>
    <s v="N"/>
    <s v="Preparation (05)"/>
    <s v="In Preparation (Order) (0055)"/>
    <s v="0000096341"/>
    <n v="5"/>
    <s v="4"/>
    <s v="30"/>
    <s v="30"/>
    <m/>
    <m/>
    <n v="0"/>
    <m/>
    <m/>
    <m/>
    <m/>
    <s v="WorkPackLink"/>
    <m/>
    <m/>
    <n v="0"/>
    <n v="0"/>
    <d v="2024-08-10T00:00:00"/>
    <n v="0"/>
    <n v="0"/>
    <m/>
    <m/>
    <n v="0"/>
    <n v="0"/>
    <m/>
    <n v="0"/>
    <m/>
    <m/>
    <m/>
    <n v="0"/>
    <n v="0"/>
    <n v="0.1111111111111111"/>
    <d v="2024-04-11T00:00:00"/>
    <n v="0"/>
    <n v="0"/>
    <x v="1"/>
    <m/>
    <x v="0"/>
    <d v="1899-12-30T00:00:00"/>
    <x v="1"/>
    <s v="00000963414542110402509000200061999"/>
    <e v="#N/A"/>
    <s v="000009634110402509000200061999"/>
    <s v=""/>
    <s v=""/>
    <n v="1"/>
  </r>
  <r>
    <x v="0"/>
    <m/>
    <m/>
    <x v="0"/>
    <d v="2023-12-30T00:00:00"/>
    <d v="2024-01-02T00:00:00"/>
    <d v="2024-05-09T00:00:00"/>
    <m/>
    <d v="2024-05-09T00:00:00"/>
    <d v="2024-05-11T00:00:00"/>
    <x v="0"/>
    <m/>
    <x v="112"/>
    <s v="0060"/>
    <x v="112"/>
    <s v="TURB,GT400001 TURBINE (AB50.05GT400001)"/>
    <s v="SERVICE &amp; INSPECT SOLAR TURBINE (0040)"/>
    <s v="AB50"/>
    <m/>
    <m/>
    <m/>
    <s v="AB01"/>
    <m/>
    <x v="1"/>
    <n v="10"/>
    <x v="271"/>
    <s v="FILTER KIT,ELEM,LUBE OIL;SOLAR 10647286"/>
    <n v="1"/>
    <n v="0"/>
    <n v="2"/>
    <x v="3"/>
    <n v="0"/>
    <x v="4"/>
    <s v="Stock at Remote (SP13)"/>
    <m/>
    <m/>
    <n v="0"/>
    <n v="0"/>
    <m/>
    <m/>
    <n v="0"/>
    <m/>
    <m/>
    <m/>
    <m/>
    <m/>
    <n v="0"/>
    <n v="0"/>
    <s v="EA"/>
    <m/>
    <x v="1"/>
    <m/>
    <m/>
    <s v="N"/>
    <s v="Preparation (05)"/>
    <s v="In Preparation (Order) (0055)"/>
    <s v="0000096341"/>
    <n v="6"/>
    <s v="4"/>
    <s v="30"/>
    <s v="30"/>
    <m/>
    <m/>
    <n v="0"/>
    <m/>
    <m/>
    <m/>
    <m/>
    <s v="WorkPackLink"/>
    <m/>
    <m/>
    <n v="0"/>
    <n v="0"/>
    <d v="2024-08-10T00:00:00"/>
    <n v="0"/>
    <n v="0"/>
    <m/>
    <m/>
    <n v="0"/>
    <n v="0"/>
    <m/>
    <n v="2"/>
    <m/>
    <m/>
    <m/>
    <n v="0"/>
    <n v="0"/>
    <n v="0.1111111111111111"/>
    <d v="2024-04-11T00:00:00"/>
    <n v="0"/>
    <n v="0"/>
    <x v="1"/>
    <m/>
    <x v="0"/>
    <d v="1899-12-30T00:00:00"/>
    <x v="1"/>
    <s v="00000963414542110424330000200061999"/>
    <e v="#N/A"/>
    <s v="000009634110424330000200061999"/>
    <s v=""/>
    <s v=""/>
    <n v="1"/>
  </r>
  <r>
    <x v="0"/>
    <m/>
    <m/>
    <x v="0"/>
    <d v="2023-12-30T00:00:00"/>
    <d v="2024-01-02T00:00:00"/>
    <d v="2024-05-09T00:00:00"/>
    <m/>
    <d v="2024-05-09T00:00:00"/>
    <d v="2024-05-11T00:00:00"/>
    <x v="0"/>
    <m/>
    <x v="112"/>
    <s v="0010"/>
    <x v="112"/>
    <s v="TURB,GT400001 TURBINE (AB50.05GT400001)"/>
    <s v="SERVICE &amp; INSPECT SOLAR TURBINE (0040)"/>
    <s v="AB50"/>
    <m/>
    <m/>
    <m/>
    <s v="AB01"/>
    <m/>
    <x v="1"/>
    <n v="10"/>
    <x v="272"/>
    <s v="O-RING;TURB,BS228,SOLAR 912642C1"/>
    <n v="1"/>
    <n v="0"/>
    <n v="70"/>
    <x v="3"/>
    <n v="0"/>
    <x v="4"/>
    <s v="Stock at Remote (SP13)"/>
    <m/>
    <m/>
    <n v="0"/>
    <n v="0"/>
    <m/>
    <m/>
    <n v="0"/>
    <m/>
    <m/>
    <m/>
    <m/>
    <m/>
    <n v="0"/>
    <n v="0"/>
    <s v="EA"/>
    <m/>
    <x v="1"/>
    <m/>
    <m/>
    <s v="N"/>
    <s v="Preparation (05)"/>
    <s v="In Preparation (Order) (0055)"/>
    <s v="0000096341"/>
    <n v="1"/>
    <s v="4"/>
    <s v="30"/>
    <s v="30"/>
    <m/>
    <m/>
    <n v="0"/>
    <m/>
    <m/>
    <m/>
    <m/>
    <s v="WorkPackLink"/>
    <m/>
    <m/>
    <n v="0"/>
    <n v="0"/>
    <d v="2024-08-10T00:00:00"/>
    <n v="0"/>
    <n v="0"/>
    <m/>
    <m/>
    <n v="0"/>
    <n v="0"/>
    <m/>
    <n v="0"/>
    <m/>
    <m/>
    <m/>
    <n v="0"/>
    <n v="0"/>
    <n v="0.1111111111111111"/>
    <d v="2024-04-11T00:00:00"/>
    <n v="0"/>
    <n v="0"/>
    <x v="1"/>
    <m/>
    <x v="0"/>
    <d v="1899-12-30T00:00:00"/>
    <x v="1"/>
    <s v="00000963414542110006856000200061999"/>
    <e v="#N/A"/>
    <s v="000009634110006856000200061999"/>
    <s v=""/>
    <s v=""/>
    <n v="1"/>
  </r>
  <r>
    <x v="0"/>
    <m/>
    <m/>
    <x v="0"/>
    <d v="2023-12-30T00:00:00"/>
    <d v="2024-01-02T00:00:00"/>
    <d v="2024-05-09T00:00:00"/>
    <m/>
    <d v="2024-05-09T00:00:00"/>
    <d v="2024-05-11T00:00:00"/>
    <x v="0"/>
    <m/>
    <x v="112"/>
    <s v="0020"/>
    <x v="112"/>
    <s v="TURB,GT400001 TURBINE (AB50.05GT400001)"/>
    <s v="SERVICE &amp; INSPECT SOLAR TURBINE (0040)"/>
    <s v="AB50"/>
    <m/>
    <m/>
    <m/>
    <s v="AB01"/>
    <m/>
    <x v="1"/>
    <n v="10"/>
    <x v="273"/>
    <s v="GASKET;CU,SOLAR 1739421"/>
    <n v="1"/>
    <n v="0"/>
    <n v="14"/>
    <x v="3"/>
    <n v="0"/>
    <x v="4"/>
    <s v="Stock at Remote (SP13)"/>
    <m/>
    <m/>
    <n v="0"/>
    <n v="0"/>
    <m/>
    <m/>
    <n v="0"/>
    <m/>
    <m/>
    <m/>
    <m/>
    <m/>
    <n v="0"/>
    <n v="0"/>
    <s v="EA"/>
    <m/>
    <x v="1"/>
    <m/>
    <m/>
    <s v="N"/>
    <s v="Preparation (05)"/>
    <s v="In Preparation (Order) (0055)"/>
    <s v="0000096341"/>
    <n v="2"/>
    <s v="4"/>
    <s v="30"/>
    <s v="30"/>
    <m/>
    <m/>
    <n v="0"/>
    <m/>
    <m/>
    <m/>
    <m/>
    <s v="WorkPackLink"/>
    <m/>
    <m/>
    <n v="0"/>
    <n v="0"/>
    <d v="2024-08-10T00:00:00"/>
    <n v="0"/>
    <n v="0"/>
    <m/>
    <m/>
    <n v="0"/>
    <n v="0"/>
    <m/>
    <n v="0"/>
    <m/>
    <m/>
    <m/>
    <n v="0"/>
    <n v="0"/>
    <n v="0.1111111111111111"/>
    <d v="2024-04-11T00:00:00"/>
    <n v="0"/>
    <n v="0"/>
    <x v="1"/>
    <m/>
    <x v="0"/>
    <d v="1899-12-30T00:00:00"/>
    <x v="1"/>
    <s v="00000963414542110006930000200061999"/>
    <e v="#N/A"/>
    <s v="000009634110006930000200061999"/>
    <s v=""/>
    <s v=""/>
    <n v="1"/>
  </r>
  <r>
    <x v="0"/>
    <m/>
    <m/>
    <x v="0"/>
    <d v="2023-12-30T00:00:00"/>
    <d v="2024-01-02T00:00:00"/>
    <d v="2024-05-09T00:00:00"/>
    <m/>
    <d v="2024-05-09T00:00:00"/>
    <d v="2024-05-15T00:00:00"/>
    <x v="0"/>
    <m/>
    <x v="113"/>
    <s v="0032"/>
    <x v="113"/>
    <s v="PKG EQ,LO PURIFIER B (AB50.03A755890)"/>
    <s v="ISOLATIONS OF LUBE OIL PURIFIER (0020)"/>
    <s v="AB50"/>
    <m/>
    <m/>
    <m/>
    <s v="AB01"/>
    <m/>
    <x v="1"/>
    <n v="5"/>
    <x v="274"/>
    <s v="NOZZLE;LAVAL 54233604"/>
    <n v="2"/>
    <n v="2"/>
    <n v="12"/>
    <x v="3"/>
    <n v="0"/>
    <x v="4"/>
    <s v="Stock at Remote (SP13)"/>
    <m/>
    <m/>
    <n v="0"/>
    <n v="0"/>
    <m/>
    <m/>
    <n v="0"/>
    <m/>
    <m/>
    <m/>
    <m/>
    <m/>
    <n v="0"/>
    <n v="0"/>
    <s v="EA"/>
    <m/>
    <x v="1"/>
    <m/>
    <m/>
    <s v="N"/>
    <s v="Preparation (05)"/>
    <s v="In Preparation (Order) (0055)"/>
    <s v="0000099214"/>
    <n v="2"/>
    <s v="4"/>
    <s v="30"/>
    <s v="30"/>
    <m/>
    <m/>
    <n v="0"/>
    <m/>
    <m/>
    <m/>
    <m/>
    <s v="WorkPackLink"/>
    <m/>
    <m/>
    <n v="0"/>
    <n v="0"/>
    <d v="2024-06-26T00:00:00"/>
    <n v="0"/>
    <n v="0"/>
    <m/>
    <m/>
    <n v="0"/>
    <n v="0"/>
    <m/>
    <n v="0"/>
    <m/>
    <m/>
    <m/>
    <n v="0"/>
    <n v="0"/>
    <n v="0.33333333333333331"/>
    <d v="2024-04-11T00:00:00"/>
    <n v="0"/>
    <n v="0"/>
    <x v="1"/>
    <m/>
    <x v="0"/>
    <d v="1899-12-30T00:00:00"/>
    <x v="0"/>
    <s v="00000992144542110438563000200064912"/>
    <e v="#N/A"/>
    <s v="000009921410438563000200064912"/>
    <s v=""/>
    <s v=""/>
    <n v="1"/>
  </r>
  <r>
    <x v="0"/>
    <m/>
    <m/>
    <x v="0"/>
    <d v="2023-12-30T00:00:00"/>
    <d v="2024-01-02T00:00:00"/>
    <d v="2024-05-09T00:00:00"/>
    <m/>
    <d v="2024-05-09T00:00:00"/>
    <d v="2024-05-15T00:00:00"/>
    <x v="0"/>
    <m/>
    <x v="113"/>
    <s v="0012"/>
    <x v="113"/>
    <s v="PKG EQ,LO PURIFIER B (AB50.03A755890)"/>
    <s v="ISOLATIONS OF LUBE OIL PURIFIER (0020)"/>
    <s v="AB50"/>
    <m/>
    <m/>
    <m/>
    <s v="AB01"/>
    <m/>
    <x v="1"/>
    <n v="5"/>
    <x v="275"/>
    <s v="PLATE,ELS;LAVAL 6057100"/>
    <n v="1"/>
    <n v="1"/>
    <n v="11"/>
    <x v="3"/>
    <n v="0"/>
    <x v="4"/>
    <s v="Stock at Remote (SP13)"/>
    <m/>
    <m/>
    <n v="0"/>
    <n v="0"/>
    <m/>
    <m/>
    <n v="0"/>
    <m/>
    <m/>
    <m/>
    <m/>
    <m/>
    <n v="0"/>
    <n v="0"/>
    <s v="EA"/>
    <m/>
    <x v="1"/>
    <m/>
    <m/>
    <s v="N"/>
    <s v="Preparation (05)"/>
    <s v="In Preparation (Order) (0055)"/>
    <s v="0000099214"/>
    <n v="3"/>
    <s v="4"/>
    <s v="30"/>
    <s v="30"/>
    <m/>
    <m/>
    <n v="0"/>
    <m/>
    <m/>
    <m/>
    <m/>
    <s v="WorkPackLink"/>
    <m/>
    <m/>
    <n v="0"/>
    <n v="0"/>
    <d v="2024-06-26T00:00:00"/>
    <n v="0"/>
    <n v="0"/>
    <m/>
    <m/>
    <n v="0"/>
    <n v="0"/>
    <m/>
    <n v="0"/>
    <m/>
    <m/>
    <m/>
    <n v="0"/>
    <n v="0"/>
    <n v="0.33333333333333331"/>
    <d v="2024-04-11T00:00:00"/>
    <n v="0"/>
    <n v="0"/>
    <x v="1"/>
    <m/>
    <x v="0"/>
    <d v="1899-12-30T00:00:00"/>
    <x v="0"/>
    <s v="00000992144542110438413000200064912"/>
    <e v="#N/A"/>
    <s v="000009921410438413000200064912"/>
    <s v=""/>
    <s v=""/>
    <n v="1"/>
  </r>
  <r>
    <x v="0"/>
    <m/>
    <m/>
    <x v="0"/>
    <d v="2023-12-30T00:00:00"/>
    <d v="2024-01-02T00:00:00"/>
    <d v="2024-05-09T00:00:00"/>
    <m/>
    <d v="2024-05-09T00:00:00"/>
    <d v="2024-05-15T00:00:00"/>
    <x v="0"/>
    <m/>
    <x v="113"/>
    <s v="0020"/>
    <x v="113"/>
    <s v="PKG EQ,LO PURIFIER B (AB50.03A7558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099214"/>
    <n v="1"/>
    <s v="4"/>
    <s v="30"/>
    <s v="30"/>
    <m/>
    <m/>
    <n v="0"/>
    <m/>
    <m/>
    <m/>
    <m/>
    <s v="WorkPackLink"/>
    <m/>
    <m/>
    <n v="0"/>
    <n v="0"/>
    <d v="2024-06-26T00:00:00"/>
    <n v="0"/>
    <n v="0"/>
    <m/>
    <m/>
    <n v="0"/>
    <n v="0"/>
    <m/>
    <n v="0"/>
    <m/>
    <m/>
    <m/>
    <n v="0"/>
    <n v="0"/>
    <n v="0.33333333333333331"/>
    <d v="2024-04-11T00:00:00"/>
    <n v="0"/>
    <n v="0"/>
    <x v="1"/>
    <m/>
    <x v="0"/>
    <d v="1899-12-30T00:00:00"/>
    <x v="1"/>
    <s v="00000992144542110453016000200064912"/>
    <e v="#N/A"/>
    <s v="000009921410453016000200064912"/>
    <s v=""/>
    <s v=""/>
    <n v="1"/>
  </r>
  <r>
    <x v="0"/>
    <s v="No Issue identified"/>
    <m/>
    <x v="0"/>
    <d v="2023-12-30T00:00:00"/>
    <d v="2024-01-02T00:00:00"/>
    <d v="2024-05-09T00:00:00"/>
    <d v="2024-04-23T00:00:00"/>
    <d v="2024-05-09T00:00:00"/>
    <d v="2024-05-10T00:00:00"/>
    <x v="0"/>
    <m/>
    <x v="114"/>
    <s v="0010"/>
    <x v="114"/>
    <s v="PSV,REL POWER GEN-T1 PILOT GAS INSTR (AB50.05PSV400244-1)"/>
    <s v="CERTIFY PSV FROM STOCK (0010)"/>
    <s v="AB50"/>
    <d v="2024-05-09T00:00:00"/>
    <m/>
    <m/>
    <s v="AB01"/>
    <m/>
    <x v="0"/>
    <n v="20"/>
    <x v="277"/>
    <s v="VALVE,REL;690KPAG,CIRSEAL 5159T13MP100"/>
    <n v="1"/>
    <n v="1"/>
    <n v="0"/>
    <x v="0"/>
    <n v="0"/>
    <x v="9"/>
    <s v="Stock at Base (SP12)"/>
    <s v="AB01"/>
    <s v="5300003454"/>
    <n v="10"/>
    <n v="21"/>
    <m/>
    <m/>
    <n v="0"/>
    <m/>
    <m/>
    <m/>
    <m/>
    <m/>
    <n v="0"/>
    <n v="0"/>
    <s v="EA"/>
    <m/>
    <x v="1"/>
    <m/>
    <m/>
    <s v="N"/>
    <s v="Preparation (05)"/>
    <s v="In Preparation (Order) (0055)"/>
    <s v="0000099266"/>
    <n v="1"/>
    <s v="3"/>
    <s v="30"/>
    <s v="30"/>
    <m/>
    <m/>
    <n v="0"/>
    <m/>
    <m/>
    <m/>
    <m/>
    <s v="WorkPackLink"/>
    <m/>
    <m/>
    <n v="0"/>
    <n v="0"/>
    <d v="2024-06-21T00:00:00"/>
    <n v="0"/>
    <n v="0"/>
    <m/>
    <m/>
    <n v="0"/>
    <n v="0"/>
    <m/>
    <n v="0"/>
    <m/>
    <m/>
    <m/>
    <n v="0"/>
    <n v="0"/>
    <n v="1"/>
    <d v="2024-04-11T00:00:00"/>
    <n v="-12"/>
    <n v="16"/>
    <x v="0"/>
    <m/>
    <x v="0"/>
    <d v="1899-12-30T00:00:00"/>
    <x v="0"/>
    <s v="00000992664542110038987000200064964"/>
    <e v="#N/A"/>
    <s v="000009926610038987000200064964"/>
    <d v="1899-12-30T00:00:00"/>
    <e v="#N/A"/>
    <n v="0"/>
  </r>
  <r>
    <x v="0"/>
    <m/>
    <m/>
    <x v="0"/>
    <d v="2023-12-30T00:00:00"/>
    <d v="2024-01-02T00:00:00"/>
    <d v="2024-05-09T00:00:00"/>
    <m/>
    <d v="2024-05-09T00:00:00"/>
    <d v="2024-05-09T00:00:00"/>
    <x v="1"/>
    <m/>
    <x v="115"/>
    <s v="0010"/>
    <x v="115"/>
    <s v="SOL,02A758001 ESD HYD OIL HP-B SUPPLY (AB50.02XZV758053B)"/>
    <s v="REPLACE HP ESD SOLENOID (0020)"/>
    <s v="AB50"/>
    <m/>
    <m/>
    <m/>
    <s v="AB01"/>
    <m/>
    <x v="0"/>
    <n v="20"/>
    <x v="278"/>
    <s v="VALVE,SLND;BIFOLD FP15S30632S78A155"/>
    <n v="1"/>
    <n v="0"/>
    <n v="0"/>
    <x v="43"/>
    <n v="0"/>
    <x v="4"/>
    <s v="Stock at Remote (SP13)"/>
    <m/>
    <m/>
    <n v="0"/>
    <n v="0"/>
    <m/>
    <m/>
    <n v="0"/>
    <m/>
    <m/>
    <m/>
    <m/>
    <m/>
    <n v="0"/>
    <n v="0"/>
    <s v="EA"/>
    <m/>
    <x v="1"/>
    <m/>
    <m/>
    <s v="N"/>
    <s v="Execution (07)"/>
    <s v="Ready for Execution (Order) (0065)"/>
    <s v="0000102123"/>
    <n v="1"/>
    <s v="4"/>
    <s v="30"/>
    <s v="30"/>
    <m/>
    <m/>
    <n v="0"/>
    <m/>
    <m/>
    <m/>
    <m/>
    <s v="WorkPackLink"/>
    <m/>
    <m/>
    <n v="0"/>
    <n v="0"/>
    <d v="2023-10-31T00:00:00"/>
    <n v="0"/>
    <n v="0"/>
    <m/>
    <m/>
    <n v="0"/>
    <n v="0"/>
    <m/>
    <n v="0"/>
    <m/>
    <m/>
    <m/>
    <n v="0"/>
    <n v="0"/>
    <n v="1"/>
    <d v="2024-04-11T00:00:00"/>
    <n v="0"/>
    <n v="0"/>
    <x v="1"/>
    <m/>
    <x v="0"/>
    <d v="1899-12-30T00:00:00"/>
    <x v="1"/>
    <s v="00001021234542110430531000200067754"/>
    <e v="#N/A"/>
    <s v="000010212310430531000200067754"/>
    <s v=""/>
    <s v=""/>
    <n v="1"/>
  </r>
  <r>
    <x v="0"/>
    <m/>
    <m/>
    <x v="0"/>
    <d v="2023-12-30T00:00:00"/>
    <d v="2024-01-02T00:00:00"/>
    <d v="2024-05-09T00:00:00"/>
    <m/>
    <d v="2024-05-09T00:00:00"/>
    <d v="2024-05-10T00:00:00"/>
    <x v="0"/>
    <m/>
    <x v="116"/>
    <s v="0010"/>
    <x v="116"/>
    <s v="ENG,A600011A,FIRE WTR PUMP (AB50.03G60001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3"/>
    <n v="1"/>
    <s v="4"/>
    <s v="30"/>
    <s v="30"/>
    <m/>
    <m/>
    <n v="0"/>
    <m/>
    <m/>
    <m/>
    <m/>
    <s v="WorkPackLink"/>
    <m/>
    <m/>
    <n v="0"/>
    <n v="0"/>
    <d v="2024-05-31T00:00:00"/>
    <n v="0"/>
    <n v="0"/>
    <m/>
    <m/>
    <n v="0"/>
    <n v="0"/>
    <m/>
    <n v="21"/>
    <m/>
    <m/>
    <m/>
    <n v="0"/>
    <n v="0"/>
    <n v="1"/>
    <d v="2024-04-11T00:00:00"/>
    <n v="0"/>
    <n v="0"/>
    <x v="1"/>
    <m/>
    <x v="0"/>
    <d v="1899-12-30T00:00:00"/>
    <x v="0"/>
    <s v="00001067834542110063554000200072354"/>
    <e v="#N/A"/>
    <s v="000010678310063554000200072354"/>
    <s v=""/>
    <s v=""/>
    <n v="1"/>
  </r>
  <r>
    <x v="0"/>
    <m/>
    <m/>
    <x v="0"/>
    <d v="2023-12-30T00:00:00"/>
    <d v="2024-01-02T00:00:00"/>
    <d v="2024-05-09T00:00:00"/>
    <m/>
    <d v="2024-05-09T00:00:00"/>
    <d v="2024-05-10T00:00:00"/>
    <x v="0"/>
    <m/>
    <x v="117"/>
    <s v="0010"/>
    <x v="117"/>
    <s v="ENG,A600001A,FIRE WTR PUMP (AB50.03G60000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4"/>
    <n v="1"/>
    <s v="4"/>
    <s v="30"/>
    <s v="30"/>
    <m/>
    <m/>
    <n v="0"/>
    <m/>
    <m/>
    <m/>
    <m/>
    <s v="WorkPackLink"/>
    <m/>
    <m/>
    <n v="0"/>
    <n v="0"/>
    <d v="2024-05-31T00:00:00"/>
    <n v="0"/>
    <n v="0"/>
    <m/>
    <m/>
    <n v="0"/>
    <n v="0"/>
    <m/>
    <n v="21"/>
    <m/>
    <m/>
    <m/>
    <n v="0"/>
    <n v="0"/>
    <n v="1"/>
    <d v="2024-04-11T00:00:00"/>
    <n v="0"/>
    <n v="0"/>
    <x v="1"/>
    <m/>
    <x v="0"/>
    <d v="1899-12-30T00:00:00"/>
    <x v="0"/>
    <s v="00001067844542110063554000200072355"/>
    <e v="#N/A"/>
    <s v="000010678410063554000200072355"/>
    <s v=""/>
    <s v=""/>
    <n v="1"/>
  </r>
  <r>
    <x v="3"/>
    <m/>
    <m/>
    <x v="0"/>
    <d v="2023-12-30T00:00:00"/>
    <d v="2024-01-02T00:00:00"/>
    <d v="2024-04-29T00:00:00"/>
    <m/>
    <d v="2024-04-29T00:00:00"/>
    <d v="2024-04-29T00:00:00"/>
    <x v="0"/>
    <m/>
    <x v="118"/>
    <s v="0010"/>
    <x v="118"/>
    <s v="FILT,STRAINER, VRU SUCTION DRAIN (AB50.03SP040033)"/>
    <s v="REPLACE STRAINERS AND TIGHTEN TO 100NM (0030)"/>
    <s v="AB50"/>
    <m/>
    <m/>
    <m/>
    <s v="AB01"/>
    <m/>
    <x v="0"/>
    <n v="20"/>
    <x v="280"/>
    <s v="GASKET,CAP;STRAINER,SPIRAX 0957212"/>
    <n v="4"/>
    <n v="0"/>
    <n v="16"/>
    <x v="3"/>
    <n v="0"/>
    <x v="4"/>
    <s v="Stock at Remote (SP13)"/>
    <m/>
    <m/>
    <n v="0"/>
    <n v="0"/>
    <m/>
    <m/>
    <n v="0"/>
    <m/>
    <m/>
    <m/>
    <m/>
    <m/>
    <n v="0"/>
    <n v="0"/>
    <s v="EA"/>
    <m/>
    <x v="1"/>
    <m/>
    <m/>
    <s v="N"/>
    <s v="Preparation (05)"/>
    <s v="In Preparation (Order) (0055)"/>
    <s v="0000107503"/>
    <n v="1"/>
    <s v="4"/>
    <s v="30"/>
    <s v="30"/>
    <m/>
    <m/>
    <n v="0"/>
    <m/>
    <m/>
    <m/>
    <m/>
    <s v="WorkPackLink"/>
    <m/>
    <m/>
    <n v="0"/>
    <n v="0"/>
    <d v="2024-05-09T00:00:00"/>
    <n v="0"/>
    <n v="0"/>
    <m/>
    <m/>
    <n v="0"/>
    <n v="0"/>
    <m/>
    <n v="0"/>
    <m/>
    <m/>
    <m/>
    <n v="0"/>
    <n v="0"/>
    <n v="1"/>
    <d v="2024-04-01T00:00:00"/>
    <n v="0"/>
    <n v="0"/>
    <x v="1"/>
    <m/>
    <x v="0"/>
    <d v="1899-12-30T00:00:00"/>
    <x v="1"/>
    <s v="00001075034541110563505000200073134"/>
    <e v="#N/A"/>
    <s v="000010750310563505000200073134"/>
    <s v=""/>
    <s v=""/>
    <n v="1"/>
  </r>
  <r>
    <x v="2"/>
    <m/>
    <m/>
    <x v="0"/>
    <d v="2023-12-30T00:00:00"/>
    <d v="2024-01-02T00:00:00"/>
    <d v="2024-04-12T00:00:00"/>
    <m/>
    <d v="2024-04-12T00:00:00"/>
    <d v="2024-04-13T00:00:00"/>
    <x v="0"/>
    <m/>
    <x v="119"/>
    <s v="0012"/>
    <x v="119"/>
    <s v="EXT FIRE FOAM APPL,9L,TOPSIDES, MOD 11 (AB50.05EXAF013)"/>
    <s v="INSPECT &amp; TEST FIRE EXTINBGUISHER (0010)"/>
    <s v="AB50"/>
    <m/>
    <m/>
    <m/>
    <s v="AB01"/>
    <m/>
    <x v="1"/>
    <n v="10"/>
    <x v="281"/>
    <s v="EXTINGUISHER,FIRE;FOAM,AFFF,9.4L,AMEREX"/>
    <n v="204"/>
    <n v="204"/>
    <n v="18"/>
    <x v="6"/>
    <n v="0"/>
    <x v="4"/>
    <s v="Stock at Remote (SP13)"/>
    <m/>
    <m/>
    <n v="0"/>
    <n v="0"/>
    <m/>
    <m/>
    <n v="0"/>
    <m/>
    <m/>
    <m/>
    <m/>
    <m/>
    <n v="0"/>
    <n v="0"/>
    <s v="EA"/>
    <m/>
    <x v="1"/>
    <m/>
    <m/>
    <s v="N"/>
    <s v="Execution (07)"/>
    <s v="Ready for Execution (Order) (0065)"/>
    <s v="0000108509"/>
    <n v="1"/>
    <s v="4"/>
    <s v="30"/>
    <s v="30"/>
    <m/>
    <m/>
    <n v="0"/>
    <m/>
    <m/>
    <m/>
    <m/>
    <s v="WorkPackLink"/>
    <m/>
    <m/>
    <n v="0"/>
    <n v="0"/>
    <d v="2024-04-23T00:00:00"/>
    <n v="0"/>
    <n v="0"/>
    <m/>
    <m/>
    <n v="0"/>
    <n v="0"/>
    <m/>
    <n v="0"/>
    <m/>
    <m/>
    <m/>
    <n v="0"/>
    <n v="0"/>
    <n v="1"/>
    <d v="2024-03-15T00:00:00"/>
    <n v="0"/>
    <n v="0"/>
    <x v="1"/>
    <m/>
    <x v="0"/>
    <d v="1899-12-30T00:00:00"/>
    <x v="0"/>
    <s v="00001085094539410478596000200074182"/>
    <e v="#N/A"/>
    <s v="000010850910478596000200074182"/>
    <s v=""/>
    <s v=""/>
    <n v="1"/>
  </r>
  <r>
    <x v="0"/>
    <m/>
    <m/>
    <x v="0"/>
    <d v="2023-12-30T00:00:00"/>
    <d v="2024-01-02T00:00:00"/>
    <d v="2024-05-09T00:00:00"/>
    <m/>
    <d v="2024-05-09T00:00:00"/>
    <d v="2024-05-15T00:00:00"/>
    <x v="0"/>
    <m/>
    <x v="120"/>
    <s v="0020"/>
    <x v="120"/>
    <s v="PKG EQ,LO PURIFIER A (AB50.03A7557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112609"/>
    <n v="2"/>
    <s v="4"/>
    <s v="30"/>
    <s v="30"/>
    <m/>
    <m/>
    <n v="0"/>
    <m/>
    <m/>
    <m/>
    <m/>
    <s v="WorkPackLink"/>
    <m/>
    <m/>
    <n v="0"/>
    <n v="0"/>
    <d v="2024-06-26T00:00:00"/>
    <n v="0"/>
    <n v="0"/>
    <m/>
    <m/>
    <n v="0"/>
    <n v="0"/>
    <m/>
    <n v="0"/>
    <m/>
    <m/>
    <m/>
    <n v="0"/>
    <n v="0"/>
    <n v="0.2"/>
    <d v="2024-04-11T00:00:00"/>
    <n v="0"/>
    <n v="0"/>
    <x v="1"/>
    <m/>
    <x v="0"/>
    <d v="1899-12-30T00:00:00"/>
    <x v="1"/>
    <s v="00001126094542110453016000200078320"/>
    <e v="#N/A"/>
    <s v="000011260910453016000200078320"/>
    <s v=""/>
    <s v=""/>
    <n v="1"/>
  </r>
  <r>
    <x v="0"/>
    <m/>
    <m/>
    <x v="0"/>
    <d v="2023-12-30T00:00:00"/>
    <d v="2024-01-02T00:00:00"/>
    <d v="2024-05-09T00:00:00"/>
    <m/>
    <d v="2024-05-09T00:00:00"/>
    <d v="2024-05-15T00:00:00"/>
    <x v="0"/>
    <m/>
    <x v="120"/>
    <s v="0042"/>
    <x v="120"/>
    <s v="PKG EQ,LO PURIFIER A (AB50.03A755790)"/>
    <s v="ISOLATIONS OF LUBE OIL PURIFIER (0020)"/>
    <s v="AB50"/>
    <m/>
    <m/>
    <m/>
    <s v="AB01"/>
    <m/>
    <x v="1"/>
    <n v="5"/>
    <x v="282"/>
    <s v="SERV KIT;MAJOR,PURIFIER,LAVAL 54815301"/>
    <n v="1"/>
    <n v="1"/>
    <n v="1"/>
    <x v="3"/>
    <n v="0"/>
    <x v="4"/>
    <s v="Stock at Remote (SP13)"/>
    <m/>
    <m/>
    <n v="0"/>
    <n v="0"/>
    <m/>
    <m/>
    <n v="0"/>
    <m/>
    <m/>
    <m/>
    <m/>
    <m/>
    <n v="0"/>
    <n v="0"/>
    <s v="KIT"/>
    <m/>
    <x v="1"/>
    <m/>
    <m/>
    <s v="N"/>
    <s v="Preparation (05)"/>
    <s v="In Preparation (Order) (0055)"/>
    <s v="0000112609"/>
    <n v="4"/>
    <s v="4"/>
    <s v="30"/>
    <s v="30"/>
    <m/>
    <m/>
    <n v="0"/>
    <m/>
    <m/>
    <m/>
    <m/>
    <s v="WorkPackLink"/>
    <m/>
    <m/>
    <n v="0"/>
    <n v="0"/>
    <d v="2024-06-26T00:00:00"/>
    <n v="0"/>
    <n v="0"/>
    <m/>
    <m/>
    <n v="0"/>
    <n v="0"/>
    <m/>
    <n v="0"/>
    <m/>
    <m/>
    <m/>
    <n v="0"/>
    <n v="0"/>
    <n v="0.2"/>
    <d v="2024-04-11T00:00:00"/>
    <n v="0"/>
    <n v="0"/>
    <x v="1"/>
    <m/>
    <x v="0"/>
    <d v="1899-12-30T00:00:00"/>
    <x v="0"/>
    <s v="00001126094542110438411000200078320"/>
    <e v="#N/A"/>
    <s v="000011260910438411000200078320"/>
    <s v=""/>
    <s v=""/>
    <n v="1"/>
  </r>
  <r>
    <x v="0"/>
    <m/>
    <m/>
    <x v="0"/>
    <d v="2023-12-30T00:00:00"/>
    <d v="2024-01-02T00:00:00"/>
    <d v="2024-05-09T00:00:00"/>
    <m/>
    <d v="2024-05-09T00:00:00"/>
    <d v="2024-05-15T00:00:00"/>
    <x v="0"/>
    <m/>
    <x v="120"/>
    <s v="0032"/>
    <x v="120"/>
    <s v="PKG EQ,LO PURIFIER A (AB50.03A755790)"/>
    <s v="ISOLATIONS OF LUBE OIL PURIFIER (0020)"/>
    <s v="AB50"/>
    <m/>
    <m/>
    <m/>
    <s v="AB01"/>
    <m/>
    <x v="1"/>
    <n v="5"/>
    <x v="283"/>
    <s v="SERV KIT;INTER,PURIFIER,LAVAL 55461001"/>
    <n v="1"/>
    <n v="1"/>
    <n v="10"/>
    <x v="3"/>
    <n v="0"/>
    <x v="4"/>
    <s v="Stock at Remote (SP13)"/>
    <m/>
    <m/>
    <n v="0"/>
    <n v="0"/>
    <m/>
    <m/>
    <n v="0"/>
    <m/>
    <m/>
    <m/>
    <m/>
    <m/>
    <n v="0"/>
    <n v="0"/>
    <s v="KIT"/>
    <m/>
    <x v="1"/>
    <m/>
    <m/>
    <s v="N"/>
    <s v="Preparation (05)"/>
    <s v="In Preparation (Order) (0055)"/>
    <s v="0000112609"/>
    <n v="5"/>
    <s v="4"/>
    <s v="30"/>
    <s v="30"/>
    <m/>
    <m/>
    <n v="0"/>
    <m/>
    <m/>
    <m/>
    <m/>
    <s v="WorkPackLink"/>
    <m/>
    <m/>
    <n v="0"/>
    <n v="0"/>
    <d v="2024-06-26T00:00:00"/>
    <n v="0"/>
    <n v="0"/>
    <m/>
    <m/>
    <n v="0"/>
    <n v="0"/>
    <m/>
    <n v="0"/>
    <m/>
    <m/>
    <m/>
    <n v="0"/>
    <n v="0"/>
    <n v="0.2"/>
    <d v="2024-04-11T00:00:00"/>
    <n v="0"/>
    <n v="0"/>
    <x v="1"/>
    <m/>
    <x v="0"/>
    <d v="1899-12-30T00:00:00"/>
    <x v="0"/>
    <s v="00001126094542110473861000200078320"/>
    <e v="#N/A"/>
    <s v="000011260910473861000200078320"/>
    <s v=""/>
    <s v=""/>
    <n v="1"/>
  </r>
  <r>
    <x v="0"/>
    <s v="WO item has not been released yet"/>
    <m/>
    <x v="1"/>
    <d v="2023-12-30T00:00:00"/>
    <m/>
    <d v="2024-05-09T00:00:00"/>
    <m/>
    <d v="2024-05-09T00:00:00"/>
    <d v="2024-05-10T00:00:00"/>
    <x v="0"/>
    <m/>
    <x v="121"/>
    <s v="0020"/>
    <x v="121"/>
    <s v="VALVE,P010001 DISCHARGE,NRV (AB50.05SP010002)"/>
    <s v="CHANGE OUT VALVE (0020)"/>
    <s v="AB50"/>
    <d v="2024-05-09T00:00:00"/>
    <m/>
    <m/>
    <s v="AB01"/>
    <m/>
    <x v="1"/>
    <n v="5"/>
    <x v="284"/>
    <s v="GASKET,RJ;OCT,80MM,CL1500,R35,A182,F51"/>
    <n v="2"/>
    <n v="0"/>
    <n v="0"/>
    <x v="10"/>
    <n v="0"/>
    <x v="4"/>
    <s v="Stock at Base (SP12)"/>
    <m/>
    <m/>
    <n v="0"/>
    <n v="0"/>
    <m/>
    <m/>
    <n v="0"/>
    <m/>
    <m/>
    <m/>
    <m/>
    <m/>
    <n v="0"/>
    <n v="0"/>
    <s v="EA"/>
    <m/>
    <x v="1"/>
    <m/>
    <m/>
    <s v="N"/>
    <s v="Planning (03)"/>
    <s v="In Planning (Order) (0035)"/>
    <s v="0000113851"/>
    <n v="2"/>
    <s v="2"/>
    <m/>
    <m/>
    <m/>
    <m/>
    <n v="0"/>
    <m/>
    <m/>
    <m/>
    <m/>
    <s v="WorkPackLink"/>
    <m/>
    <m/>
    <n v="0"/>
    <n v="0"/>
    <d v="2024-06-09T00:00:00"/>
    <n v="0"/>
    <n v="0"/>
    <m/>
    <m/>
    <n v="0"/>
    <n v="0"/>
    <m/>
    <n v="0"/>
    <m/>
    <m/>
    <m/>
    <n v="0"/>
    <n v="0"/>
    <n v="0.5"/>
    <d v="2024-04-11T00:00:00"/>
    <n v="0"/>
    <n v="0"/>
    <x v="1"/>
    <m/>
    <x v="0"/>
    <d v="1899-12-30T00:00:00"/>
    <x v="1"/>
    <s v="00001138514542110464346000200079582"/>
    <e v="#N/A"/>
    <s v="000011385110464346000200079582"/>
    <d v="1899-12-30T00:00:00"/>
    <e v="#N/A"/>
    <n v="0"/>
  </r>
  <r>
    <x v="0"/>
    <s v="WO item has not been released yet"/>
    <m/>
    <x v="1"/>
    <d v="2023-12-30T00:00:00"/>
    <m/>
    <d v="2024-05-09T00:00:00"/>
    <m/>
    <d v="2024-05-09T00:00:00"/>
    <d v="2024-05-10T00:00:00"/>
    <x v="0"/>
    <m/>
    <x v="121"/>
    <s v="0010"/>
    <x v="121"/>
    <s v="VALVE,P010001 DISCHARGE,NRV (AB50.05SP010002)"/>
    <s v="CHANGE OUT VALVE (0020)"/>
    <s v="AB50"/>
    <d v="2024-05-09T00:00:00"/>
    <m/>
    <m/>
    <s v="AB01"/>
    <m/>
    <x v="1"/>
    <n v="5"/>
    <x v="285"/>
    <s v="VALVE,CHK;CRANE 3NC150GGPR-638N,3&quot;,NOZ"/>
    <n v="1"/>
    <n v="0"/>
    <n v="0"/>
    <x v="10"/>
    <n v="0"/>
    <x v="4"/>
    <s v="Stock at Base (SP12)"/>
    <m/>
    <m/>
    <n v="0"/>
    <n v="0"/>
    <m/>
    <m/>
    <n v="0"/>
    <m/>
    <m/>
    <m/>
    <m/>
    <m/>
    <n v="0"/>
    <n v="0"/>
    <s v="EA"/>
    <m/>
    <x v="1"/>
    <m/>
    <m/>
    <s v="N"/>
    <s v="Planning (03)"/>
    <s v="In Planning (Order) (0035)"/>
    <s v="0000113851"/>
    <n v="1"/>
    <s v="2"/>
    <s v="30"/>
    <s v="30"/>
    <m/>
    <m/>
    <n v="0"/>
    <m/>
    <m/>
    <m/>
    <m/>
    <s v="WorkPackLink"/>
    <m/>
    <m/>
    <n v="0"/>
    <n v="0"/>
    <d v="2024-06-09T00:00:00"/>
    <n v="0"/>
    <n v="0"/>
    <m/>
    <m/>
    <n v="0"/>
    <n v="0"/>
    <m/>
    <n v="0"/>
    <m/>
    <m/>
    <m/>
    <n v="0"/>
    <n v="0"/>
    <n v="0.5"/>
    <d v="2024-04-11T00:00:00"/>
    <n v="0"/>
    <n v="0"/>
    <x v="1"/>
    <m/>
    <x v="0"/>
    <d v="1899-12-30T00:00:00"/>
    <x v="1"/>
    <s v="00001138514542110470892000200079582"/>
    <e v="#N/A"/>
    <s v="000011385110470892000200079582"/>
    <d v="1899-12-30T00:00:00"/>
    <e v="#N/A"/>
    <n v="0"/>
  </r>
  <r>
    <x v="0"/>
    <s v="No Issue identified"/>
    <m/>
    <x v="0"/>
    <d v="2023-12-30T00:00:00"/>
    <d v="2024-02-22T00:00:00"/>
    <d v="2024-05-09T00:00:00"/>
    <d v="2024-03-07T00:00:00"/>
    <d v="2024-05-09T00:00:00"/>
    <d v="2024-05-10T00:00:00"/>
    <x v="0"/>
    <m/>
    <x v="122"/>
    <s v="0040"/>
    <x v="122"/>
    <s v="VALVE,E043301,NRV,GAS OUTLET (AB50.05MV043065)"/>
    <s v="CHANGE OUT VALVE WITH SPARE (0020)"/>
    <s v="AB50"/>
    <d v="2024-05-09T00:00:00"/>
    <m/>
    <m/>
    <s v="AB01"/>
    <m/>
    <x v="1"/>
    <n v="5"/>
    <x v="286"/>
    <s v="VALVE,CHK;DN150,CL1500,RTJ,LTCS,L15C8C"/>
    <n v="1"/>
    <n v="0"/>
    <n v="0"/>
    <x v="12"/>
    <n v="0"/>
    <x v="9"/>
    <s v="Stock at Base (SP12)"/>
    <s v="AB01"/>
    <s v="5300006997"/>
    <n v="40"/>
    <n v="21"/>
    <m/>
    <m/>
    <n v="0"/>
    <m/>
    <m/>
    <m/>
    <m/>
    <m/>
    <n v="0"/>
    <n v="0"/>
    <s v="EA"/>
    <m/>
    <x v="1"/>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x v="0"/>
    <m/>
    <x v="0"/>
    <d v="1899-12-30T00:00:00"/>
    <x v="1"/>
    <s v="00001138564542110589262000200079587"/>
    <e v="#N/A"/>
    <s v="000011385610589262000200079587"/>
    <d v="1899-12-30T00:00:00"/>
    <e v="#N/A"/>
    <n v="0"/>
  </r>
  <r>
    <x v="0"/>
    <s v="No Issue identified"/>
    <m/>
    <x v="0"/>
    <d v="2023-12-30T00:00:00"/>
    <d v="2024-02-22T00:00:00"/>
    <d v="2024-05-09T00:00:00"/>
    <d v="2024-02-22T00:00:00"/>
    <d v="2024-05-09T00:00:00"/>
    <d v="2024-05-10T00:00:00"/>
    <x v="0"/>
    <m/>
    <x v="122"/>
    <s v="0020"/>
    <x v="122"/>
    <s v="VALVE,E043301,NRV,GAS OUTLET (AB50.05MV043065)"/>
    <s v="CHANGE OUT VALVE WITH SPARE (0020)"/>
    <s v="AB50"/>
    <d v="2024-05-09T00:00:00"/>
    <m/>
    <m/>
    <s v="AB01"/>
    <m/>
    <x v="1"/>
    <n v="5"/>
    <x v="287"/>
    <s v="VALVE,CHK;150MM,CL1500,RTJ,SS,AXIAL FLOW"/>
    <n v="1"/>
    <n v="1"/>
    <n v="0"/>
    <x v="0"/>
    <n v="0"/>
    <x v="9"/>
    <s v="Stock at Base (SP12)"/>
    <s v="AB01"/>
    <s v="5300006997"/>
    <n v="20"/>
    <n v="21"/>
    <m/>
    <m/>
    <n v="0"/>
    <m/>
    <m/>
    <m/>
    <m/>
    <m/>
    <n v="0"/>
    <n v="0"/>
    <s v="ASY"/>
    <m/>
    <x v="2"/>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x v="0"/>
    <m/>
    <x v="0"/>
    <d v="1899-12-30T00:00:00"/>
    <x v="0"/>
    <s v="00001138564542110507776000200079587"/>
    <e v="#N/A"/>
    <s v="000011385610507776000200079587"/>
    <d v="1899-12-30T00:00:00"/>
    <e v="#N/A"/>
    <n v="0"/>
  </r>
  <r>
    <x v="0"/>
    <s v="No Issue identified"/>
    <m/>
    <x v="0"/>
    <d v="2023-12-30T00:00:00"/>
    <d v="2024-02-22T00:00:00"/>
    <d v="2024-05-09T00:00:00"/>
    <d v="2024-02-22T00:00:00"/>
    <d v="2024-05-09T00:00:00"/>
    <d v="2024-05-10T00:00:00"/>
    <x v="0"/>
    <m/>
    <x v="122"/>
    <s v="0030"/>
    <x v="122"/>
    <s v="VALVE,E043301,NRV,GAS OUTLET (AB50.05MV043065)"/>
    <s v="CHANGE OUT VALVE WITH SPARE (0020)"/>
    <s v="AB50"/>
    <d v="2024-05-09T00:00:00"/>
    <m/>
    <m/>
    <s v="AB01"/>
    <m/>
    <x v="1"/>
    <n v="5"/>
    <x v="288"/>
    <s v="GASKET,RJ;OCT,R46,SI"/>
    <n v="4"/>
    <n v="0"/>
    <n v="0"/>
    <x v="45"/>
    <n v="0"/>
    <x v="9"/>
    <s v="Stock at Base (SP12)"/>
    <s v="AB01"/>
    <s v="5300006997"/>
    <n v="30"/>
    <n v="21"/>
    <m/>
    <m/>
    <n v="0"/>
    <m/>
    <m/>
    <m/>
    <m/>
    <m/>
    <n v="0"/>
    <n v="0"/>
    <s v="EA"/>
    <m/>
    <x v="1"/>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x v="0"/>
    <m/>
    <x v="0"/>
    <d v="1899-12-30T00:00:00"/>
    <x v="1"/>
    <s v="00001138564542110467825000200079587"/>
    <e v="#N/A"/>
    <s v="000011385610467825000200079587"/>
    <d v="1899-12-30T00:00:00"/>
    <e v="#N/A"/>
    <n v="0"/>
  </r>
  <r>
    <x v="5"/>
    <s v="No Issue identified"/>
    <m/>
    <x v="0"/>
    <d v="2023-12-30T00:00:00"/>
    <d v="2024-01-02T00:00:00"/>
    <d v="2024-05-09T00:00:00"/>
    <d v="2024-02-20T00:00:00"/>
    <d v="2024-05-09T00:00:00"/>
    <d v="2024-05-10T00:00:00"/>
    <x v="0"/>
    <m/>
    <x v="123"/>
    <s v="0010"/>
    <x v="123"/>
    <s v="WINCH,UTILITY LINEAR WINCH (AB50.04W790030)"/>
    <s v="WINCH INSP/MRRI (0020)"/>
    <s v="AB50"/>
    <d v="2024-05-09T00:00:00"/>
    <m/>
    <m/>
    <s v="AB01"/>
    <m/>
    <x v="3"/>
    <n v="99"/>
    <x v="289"/>
    <s v="BRAKE ASY;WINCH,PCT B82262"/>
    <n v="1"/>
    <n v="0"/>
    <n v="0"/>
    <x v="15"/>
    <n v="0"/>
    <x v="9"/>
    <s v="Stock at Base (SP12)"/>
    <s v="AB01"/>
    <s v="5300003273"/>
    <n v="10"/>
    <n v="21"/>
    <m/>
    <m/>
    <n v="0"/>
    <m/>
    <m/>
    <m/>
    <m/>
    <m/>
    <n v="0"/>
    <n v="0"/>
    <s v="EA"/>
    <m/>
    <x v="1"/>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x v="0"/>
    <m/>
    <x v="0"/>
    <d v="1899-12-30T00:00:00"/>
    <x v="1"/>
    <s v="00001167384542110607433000200081677"/>
    <e v="#N/A"/>
    <s v="000011673810607433000200081677"/>
    <d v="1899-12-30T00:00:00"/>
    <e v="#N/A"/>
    <n v="0"/>
  </r>
  <r>
    <x v="5"/>
    <s v="No Issue identified"/>
    <m/>
    <x v="0"/>
    <d v="2023-12-30T00:00:00"/>
    <d v="2024-01-02T00:00:00"/>
    <d v="2024-05-09T00:00:00"/>
    <d v="2024-02-20T00:00:00"/>
    <d v="2024-05-09T00:00:00"/>
    <d v="2024-05-11T00:00:00"/>
    <x v="0"/>
    <m/>
    <x v="124"/>
    <s v="0010"/>
    <x v="124"/>
    <s v="WINCH,UTILITY LINEAR WINCH (AB50.04W790030)"/>
    <s v="REPLACE WIRE ROPE (0020)"/>
    <s v="AB50"/>
    <d v="2024-05-09T00:00:00"/>
    <m/>
    <m/>
    <s v="AB01"/>
    <m/>
    <x v="3"/>
    <n v="99"/>
    <x v="290"/>
    <s v="ROPE,WIRE;WINCH,22MM,50M,ST,GALV"/>
    <n v="1"/>
    <n v="0"/>
    <n v="0"/>
    <x v="2"/>
    <n v="0"/>
    <x v="9"/>
    <s v="Stock at Base (SP12)"/>
    <s v="AB01"/>
    <s v="5300003276"/>
    <n v="10"/>
    <n v="21"/>
    <m/>
    <m/>
    <n v="0"/>
    <m/>
    <m/>
    <m/>
    <m/>
    <m/>
    <n v="0"/>
    <n v="0"/>
    <s v="EA"/>
    <m/>
    <x v="1"/>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x v="0"/>
    <m/>
    <x v="0"/>
    <d v="1899-12-30T00:00:00"/>
    <x v="1"/>
    <s v="00001167834542110608381000200081679"/>
    <e v="#N/A"/>
    <s v="000011678310608381000200081679"/>
    <d v="1899-12-30T00:00:00"/>
    <e v="#N/A"/>
    <n v="0"/>
  </r>
  <r>
    <x v="5"/>
    <s v="No Issue identified"/>
    <m/>
    <x v="0"/>
    <d v="2023-12-30T00:00:00"/>
    <d v="2024-01-02T00:00:00"/>
    <d v="2024-05-09T00:00:00"/>
    <d v="2024-02-20T00:00:00"/>
    <d v="2024-05-09T00:00:00"/>
    <d v="2024-05-11T00:00:00"/>
    <x v="0"/>
    <m/>
    <x v="125"/>
    <s v="0010"/>
    <x v="125"/>
    <s v="WINCH,RTM BEAM TROLLEY (AB50.04X790010)"/>
    <s v="REPLACE WIRE ROPE (0020)"/>
    <s v="AB50"/>
    <d v="2024-05-09T00:00:00"/>
    <m/>
    <m/>
    <s v="AB01"/>
    <m/>
    <x v="3"/>
    <n v="99"/>
    <x v="290"/>
    <s v="ROPE,WIRE;WINCH,22MM,50M,ST,GALV"/>
    <n v="1"/>
    <n v="0"/>
    <n v="0"/>
    <x v="2"/>
    <n v="0"/>
    <x v="9"/>
    <s v="Stock at Base (SP12)"/>
    <s v="AB01"/>
    <s v="5300003297"/>
    <n v="10"/>
    <n v="21"/>
    <m/>
    <m/>
    <n v="0"/>
    <m/>
    <m/>
    <m/>
    <m/>
    <m/>
    <n v="0"/>
    <n v="0"/>
    <s v="EA"/>
    <m/>
    <x v="1"/>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x v="0"/>
    <m/>
    <x v="0"/>
    <d v="1899-12-30T00:00:00"/>
    <x v="1"/>
    <s v="00001167924542110608381000200081722"/>
    <e v="#N/A"/>
    <s v="000011679210608381000200081722"/>
    <d v="1899-12-30T00:00:00"/>
    <e v="#N/A"/>
    <n v="0"/>
  </r>
  <r>
    <x v="1"/>
    <s v="No Issue identified"/>
    <m/>
    <x v="0"/>
    <d v="2023-12-30T00:00:00"/>
    <d v="2024-01-02T00:00:00"/>
    <d v="2024-04-24T00:00:00"/>
    <d v="2024-03-15T00:00:00"/>
    <d v="2024-04-22T00:00:00"/>
    <d v="2024-04-25T00:00:00"/>
    <x v="7"/>
    <m/>
    <x v="126"/>
    <s v="0030"/>
    <x v="126"/>
    <s v="VE,ATMOSPHERIC CONDENSER (AB50.03E753050)"/>
    <s v="RE-INSTATE SPOOL/HEAD POST INSPECTION (0060)"/>
    <s v="AB50"/>
    <d v="2024-04-24T00:00:00"/>
    <m/>
    <m/>
    <s v="AB01"/>
    <m/>
    <x v="1"/>
    <n v="5"/>
    <x v="291"/>
    <s v="GASKET;CNAF,JIS5K,200MM,3MM,FF,C4430"/>
    <n v="4"/>
    <n v="0"/>
    <n v="0"/>
    <x v="1"/>
    <n v="0"/>
    <x v="2"/>
    <s v="Stock at Base (SP12)"/>
    <s v="AB01"/>
    <s v="5300003505"/>
    <n v="20"/>
    <n v="21"/>
    <m/>
    <m/>
    <n v="0"/>
    <m/>
    <m/>
    <m/>
    <m/>
    <m/>
    <n v="0"/>
    <n v="0"/>
    <s v="EA"/>
    <m/>
    <x v="1"/>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x v="0"/>
    <m/>
    <x v="0"/>
    <d v="1899-12-30T00:00:00"/>
    <x v="1"/>
    <s v="00001181694540610245442000200082341"/>
    <e v="#N/A"/>
    <s v="000011816910245442000200082341"/>
    <d v="1899-12-30T00:00:00"/>
    <e v="#N/A"/>
    <n v="0"/>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4T00:00:00"/>
    <d v="2024-03-15T00:00:00"/>
    <d v="2024-04-22T00:00:00"/>
    <d v="2024-04-25T00:00:00"/>
    <x v="7"/>
    <m/>
    <x v="126"/>
    <s v="0040"/>
    <x v="126"/>
    <s v="VE,ATMOSPHERIC CONDENSER (AB50.03E753050)"/>
    <s v="RE-INSTATE SPOOL/HEAD POST INSPECTION (0060)"/>
    <s v="AB50"/>
    <d v="2024-04-24T00:00:00"/>
    <m/>
    <m/>
    <s v="AB01"/>
    <m/>
    <x v="1"/>
    <n v="5"/>
    <x v="293"/>
    <s v="STUDBOLT;M20 X 100MM,GDE B7,CAD+PTFE"/>
    <n v="16"/>
    <n v="0"/>
    <n v="0"/>
    <x v="1"/>
    <n v="0"/>
    <x v="2"/>
    <s v="Stock at Base (SP12)"/>
    <s v="AB01"/>
    <s v="5300003505"/>
    <n v="30"/>
    <n v="21"/>
    <m/>
    <m/>
    <n v="0"/>
    <m/>
    <m/>
    <m/>
    <m/>
    <m/>
    <n v="0"/>
    <n v="0"/>
    <s v="EA"/>
    <m/>
    <x v="1"/>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x v="0"/>
    <m/>
    <x v="0"/>
    <d v="1899-12-30T00:00:00"/>
    <x v="1"/>
    <s v="00001181694540610299450000200082341"/>
    <e v="#N/A"/>
    <s v="000011816910299450000200082341"/>
    <d v="1899-12-30T00:00:00"/>
    <e v="#N/A"/>
    <n v="0"/>
  </r>
  <r>
    <x v="1"/>
    <s v="No Issue identified"/>
    <m/>
    <x v="0"/>
    <d v="2023-12-30T00:00:00"/>
    <d v="2024-01-02T00:00:00"/>
    <d v="2024-04-24T00:00:00"/>
    <d v="2024-03-15T00:00:00"/>
    <d v="2024-04-22T00:00:00"/>
    <d v="2024-04-25T00:00:00"/>
    <x v="7"/>
    <m/>
    <x v="126"/>
    <s v="0050"/>
    <x v="126"/>
    <s v="VE,ATMOSPHERIC CONDENSER (AB50.03E753050)"/>
    <s v="RE-INSTATE SPOOL/HEAD POST INSPECTION (0060)"/>
    <s v="AB50"/>
    <d v="2024-04-24T00:00:00"/>
    <m/>
    <m/>
    <s v="AB01"/>
    <m/>
    <x v="1"/>
    <n v="5"/>
    <x v="294"/>
    <s v="GASKET;CNAF,JIS5K,100MM,3MM,FF,C4430"/>
    <n v="2"/>
    <n v="6"/>
    <n v="8"/>
    <x v="1"/>
    <n v="0"/>
    <x v="2"/>
    <s v="Stock at Base (SP12)"/>
    <s v="AB01"/>
    <s v="5300003505"/>
    <n v="40"/>
    <n v="21"/>
    <m/>
    <m/>
    <n v="0"/>
    <m/>
    <m/>
    <m/>
    <m/>
    <m/>
    <n v="0"/>
    <n v="0"/>
    <s v="EA"/>
    <m/>
    <x v="1"/>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x v="0"/>
    <m/>
    <x v="0"/>
    <d v="1899-12-30T00:00:00"/>
    <x v="0"/>
    <s v="00001181694540610245445000200082341"/>
    <e v="#N/A"/>
    <s v="000011816910245445000200082341"/>
    <d v="1899-12-30T00:00:00"/>
    <e v="#N/A"/>
    <n v="0"/>
  </r>
  <r>
    <x v="1"/>
    <m/>
    <m/>
    <x v="0"/>
    <d v="2023-12-30T00:00:00"/>
    <d v="2024-01-02T00:00:00"/>
    <d v="2024-04-24T00:00:00"/>
    <m/>
    <d v="2024-04-22T00:00:00"/>
    <d v="2024-04-25T00:00:00"/>
    <x v="7"/>
    <m/>
    <x v="126"/>
    <s v="0010"/>
    <x v="126"/>
    <s v="VE,ATMOSPHERIC CONDENSER (AB50.03E753050)"/>
    <s v="RE-INSTATE SPOOL/HEAD POST INSPECTION (0060)"/>
    <s v="AB50"/>
    <m/>
    <m/>
    <m/>
    <s v="AB01"/>
    <m/>
    <x v="1"/>
    <n v="5"/>
    <x v="295"/>
    <s v="GASKET;467MM ID X 570MM OD X 3MM THK"/>
    <n v="4"/>
    <n v="0"/>
    <n v="4"/>
    <x v="3"/>
    <n v="0"/>
    <x v="4"/>
    <s v="Stock at Remote (SP13)"/>
    <m/>
    <m/>
    <n v="0"/>
    <n v="0"/>
    <m/>
    <m/>
    <n v="0"/>
    <m/>
    <m/>
    <m/>
    <m/>
    <m/>
    <n v="0"/>
    <n v="0"/>
    <s v="EA"/>
    <m/>
    <x v="1"/>
    <m/>
    <m/>
    <s v="N"/>
    <s v="Preparation (05)"/>
    <s v="In Preparation (Order) (0055)"/>
    <s v="0000118169"/>
    <n v="1"/>
    <s v="4"/>
    <s v="30"/>
    <s v="30"/>
    <m/>
    <m/>
    <n v="0"/>
    <m/>
    <m/>
    <m/>
    <m/>
    <s v="WorkPackLink"/>
    <s v="OKHA"/>
    <m/>
    <n v="0"/>
    <n v="0"/>
    <d v="2024-05-20T00:00:00"/>
    <n v="0"/>
    <n v="0"/>
    <m/>
    <m/>
    <n v="0"/>
    <n v="0"/>
    <m/>
    <n v="0"/>
    <m/>
    <m/>
    <m/>
    <n v="0"/>
    <n v="0"/>
    <n v="0.14285714285714285"/>
    <d v="2024-03-27T00:00:00"/>
    <n v="0"/>
    <n v="0"/>
    <x v="1"/>
    <m/>
    <x v="0"/>
    <d v="1899-12-30T00:00:00"/>
    <x v="1"/>
    <s v="00001181694540610476885000200082341"/>
    <e v="#N/A"/>
    <s v="000011816910476885000200082341"/>
    <s v=""/>
    <s v=""/>
    <n v="1"/>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9T00:00:00"/>
    <d v="2024-04-05T00:00:00"/>
    <d v="2024-04-27T00:00:00"/>
    <d v="2024-05-02T00:00:00"/>
    <x v="9"/>
    <m/>
    <x v="127"/>
    <s v="0012"/>
    <x v="127"/>
    <s v="VALVE,OKHA9021,VACUUM (AB50.03A480012A)"/>
    <s v="Assit with IG header isolation (0020)"/>
    <s v="AB50"/>
    <d v="2024-04-29T00:00:00"/>
    <m/>
    <m/>
    <s v="AB01"/>
    <m/>
    <x v="1"/>
    <n v="5"/>
    <x v="251"/>
    <s v="SCREW,SET;HEX,HVY,7/8&quot; X 120MM,A193,B7"/>
    <n v="24"/>
    <n v="0"/>
    <n v="0"/>
    <x v="1"/>
    <n v="0"/>
    <x v="9"/>
    <s v="Stock at Base (SP12)"/>
    <s v="AB01"/>
    <s v="5300003508"/>
    <n v="10"/>
    <n v="21"/>
    <m/>
    <m/>
    <n v="0"/>
    <m/>
    <m/>
    <m/>
    <m/>
    <m/>
    <n v="0"/>
    <n v="0"/>
    <s v="EA"/>
    <m/>
    <x v="1"/>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x v="0"/>
    <m/>
    <x v="0"/>
    <d v="1899-12-30T00:00:00"/>
    <x v="1"/>
    <s v="00001182574541110503901000200082353"/>
    <e v="#N/A"/>
    <s v="000011825710503901000200082353"/>
    <d v="1899-12-30T00:00:00"/>
    <e v="#N/A"/>
    <n v="0"/>
  </r>
  <r>
    <x v="1"/>
    <m/>
    <m/>
    <x v="0"/>
    <d v="2023-12-30T00:00:00"/>
    <d v="2024-01-02T00:00:00"/>
    <d v="2024-04-27T00:00:00"/>
    <m/>
    <d v="2024-04-27T00:00:00"/>
    <d v="2024-05-02T00:00:00"/>
    <x v="9"/>
    <m/>
    <x v="127"/>
    <s v="0020"/>
    <x v="127"/>
    <s v="VALVE,OKHA9021,VACUUM (AB50.03A480012A)"/>
    <s v="Install IG header spades - OPEN (0010)"/>
    <s v="AB50"/>
    <m/>
    <m/>
    <m/>
    <s v="AB01"/>
    <m/>
    <x v="1"/>
    <n v="5"/>
    <x v="256"/>
    <s v="GASKET;400MM,406MM,FF,KLINGER 864434161"/>
    <n v="28"/>
    <n v="13"/>
    <n v="19"/>
    <x v="3"/>
    <n v="0"/>
    <x v="4"/>
    <s v="Stock at Remote (SP13)"/>
    <m/>
    <m/>
    <n v="0"/>
    <n v="0"/>
    <m/>
    <m/>
    <n v="0"/>
    <m/>
    <m/>
    <m/>
    <m/>
    <m/>
    <n v="0"/>
    <n v="0"/>
    <s v="EA"/>
    <m/>
    <x v="1"/>
    <m/>
    <m/>
    <s v="N"/>
    <s v="Preparation (05)"/>
    <s v="In Preparation (Order) (0055)"/>
    <s v="0000118257"/>
    <n v="1"/>
    <s v="4"/>
    <s v="30"/>
    <s v="30"/>
    <m/>
    <m/>
    <n v="0"/>
    <m/>
    <m/>
    <m/>
    <m/>
    <s v="WorkPackLink"/>
    <m/>
    <m/>
    <n v="0"/>
    <n v="0"/>
    <d v="2024-06-01T00:00:00"/>
    <n v="0"/>
    <n v="0"/>
    <m/>
    <m/>
    <n v="0"/>
    <n v="0"/>
    <m/>
    <n v="0"/>
    <m/>
    <m/>
    <m/>
    <n v="0"/>
    <n v="0"/>
    <n v="0.5"/>
    <d v="2024-03-30T00:00:00"/>
    <n v="0"/>
    <n v="0"/>
    <x v="1"/>
    <m/>
    <x v="0"/>
    <d v="1899-12-30T00:00:00"/>
    <x v="1"/>
    <s v="00001182574540910205993000200082353"/>
    <e v="#N/A"/>
    <s v="000011825710205993000200082353"/>
    <s v=""/>
    <s v=""/>
    <n v="1"/>
  </r>
  <r>
    <x v="1"/>
    <m/>
    <m/>
    <x v="0"/>
    <d v="2023-12-30T00:00:00"/>
    <d v="2024-01-02T00:00:00"/>
    <d v="2024-05-02T00:00:00"/>
    <m/>
    <d v="2024-05-01T00:00:00"/>
    <d v="2024-05-03T00:00:00"/>
    <x v="0"/>
    <m/>
    <x v="128"/>
    <s v="0032"/>
    <x v="128"/>
    <s v="COMPR,A042210,GAS COMPRESSOR (AB50.05K042210)"/>
    <s v="CHANGE OUT SEAL GAS FILTER (0030)"/>
    <s v="AB50"/>
    <m/>
    <m/>
    <m/>
    <s v="AB01"/>
    <m/>
    <x v="1"/>
    <n v="10"/>
    <x v="296"/>
    <s v="ELEMENT,FLT;INDUFIL 87472167"/>
    <n v="1"/>
    <n v="1"/>
    <n v="6"/>
    <x v="3"/>
    <n v="0"/>
    <x v="4"/>
    <s v="Stock at Remote (SP13)"/>
    <m/>
    <m/>
    <n v="0"/>
    <n v="0"/>
    <m/>
    <m/>
    <n v="0"/>
    <m/>
    <m/>
    <m/>
    <m/>
    <m/>
    <n v="0"/>
    <n v="0"/>
    <s v="EA"/>
    <m/>
    <x v="1"/>
    <m/>
    <m/>
    <s v="N"/>
    <s v="Preparation (05)"/>
    <s v="In Preparation (Order) (0055)"/>
    <s v="0000118281"/>
    <n v="6"/>
    <s v="4"/>
    <s v="30"/>
    <s v="30"/>
    <m/>
    <m/>
    <n v="0"/>
    <m/>
    <m/>
    <m/>
    <m/>
    <s v="WorkPackLink"/>
    <m/>
    <m/>
    <n v="0"/>
    <n v="0"/>
    <d v="2024-08-05T00:00:00"/>
    <n v="0"/>
    <n v="0"/>
    <m/>
    <m/>
    <n v="0"/>
    <n v="0"/>
    <m/>
    <n v="0"/>
    <m/>
    <m/>
    <m/>
    <n v="0"/>
    <n v="0"/>
    <n v="0.16666666666666666"/>
    <d v="2024-04-04T00:00:00"/>
    <n v="0"/>
    <n v="0"/>
    <x v="1"/>
    <m/>
    <x v="0"/>
    <d v="1899-12-30T00:00:00"/>
    <x v="0"/>
    <s v="00001182814541410509101000200082368"/>
    <e v="#N/A"/>
    <s v="000011828110509101000200082368"/>
    <s v=""/>
    <s v=""/>
    <n v="1"/>
  </r>
  <r>
    <x v="1"/>
    <m/>
    <m/>
    <x v="0"/>
    <d v="2023-12-30T00:00:00"/>
    <d v="2024-01-02T00:00:00"/>
    <d v="2024-05-02T00:00:00"/>
    <m/>
    <d v="2024-05-01T00:00:00"/>
    <d v="2024-05-03T00:00:00"/>
    <x v="0"/>
    <m/>
    <x v="128"/>
    <s v="0070"/>
    <x v="128"/>
    <s v="COMPR,A042210,GAS COMPRESSOR (AB50.05K042210)"/>
    <s v="CHANGE OUT SEAL GAS FILTER (0030)"/>
    <s v="AB50"/>
    <m/>
    <m/>
    <m/>
    <s v="AB01"/>
    <m/>
    <x v="1"/>
    <n v="10"/>
    <x v="297"/>
    <s v="KIT,FILTER ELM;JOHN CRANE 89689834"/>
    <n v="1"/>
    <n v="0"/>
    <n v="2"/>
    <x v="3"/>
    <n v="0"/>
    <x v="4"/>
    <s v="Stock at Remote (SP13)"/>
    <m/>
    <m/>
    <n v="0"/>
    <n v="0"/>
    <m/>
    <m/>
    <n v="0"/>
    <m/>
    <m/>
    <m/>
    <m/>
    <m/>
    <n v="0"/>
    <n v="0"/>
    <s v="SET"/>
    <m/>
    <x v="1"/>
    <m/>
    <m/>
    <s v="N"/>
    <s v="Preparation (05)"/>
    <s v="In Preparation (Order) (0055)"/>
    <s v="0000118281"/>
    <n v="5"/>
    <s v="4"/>
    <m/>
    <s v="30"/>
    <m/>
    <m/>
    <n v="0"/>
    <m/>
    <m/>
    <m/>
    <m/>
    <s v="WorkPackLink"/>
    <m/>
    <m/>
    <n v="0"/>
    <n v="0"/>
    <d v="2024-08-05T00:00:00"/>
    <n v="0"/>
    <n v="0"/>
    <m/>
    <m/>
    <n v="0"/>
    <n v="0"/>
    <m/>
    <n v="0"/>
    <m/>
    <m/>
    <m/>
    <n v="0"/>
    <n v="0"/>
    <n v="0.16666666666666666"/>
    <d v="2024-04-04T00:00:00"/>
    <n v="0"/>
    <n v="0"/>
    <x v="1"/>
    <m/>
    <x v="0"/>
    <d v="1899-12-30T00:00:00"/>
    <x v="1"/>
    <s v="00001182814541410443257000200082368"/>
    <e v="#N/A"/>
    <s v="000011828110443257000200082368"/>
    <s v=""/>
    <s v=""/>
    <n v="1"/>
  </r>
  <r>
    <x v="1"/>
    <m/>
    <m/>
    <x v="0"/>
    <d v="2023-12-30T00:00:00"/>
    <d v="2024-01-02T00:00:00"/>
    <d v="2024-05-02T00:00:00"/>
    <m/>
    <d v="2024-05-01T00:00:00"/>
    <d v="2024-05-03T00:00:00"/>
    <x v="0"/>
    <m/>
    <x v="128"/>
    <s v="0060"/>
    <x v="128"/>
    <s v="COMPR,A042210,GAS COMPRESSOR (AB50.05K042210)"/>
    <s v="CHANGE OUT SEAL GAS FILTER (0030)"/>
    <s v="AB50"/>
    <m/>
    <m/>
    <m/>
    <s v="AB01"/>
    <m/>
    <x v="1"/>
    <n v="10"/>
    <x v="298"/>
    <s v="ELEMENT ASY,FLT;SIEMENS 64441565"/>
    <n v="1"/>
    <n v="4"/>
    <n v="3"/>
    <x v="1"/>
    <n v="0"/>
    <x v="4"/>
    <s v="Stock at Base and Remote (SP11)"/>
    <m/>
    <m/>
    <n v="0"/>
    <n v="0"/>
    <m/>
    <m/>
    <n v="0"/>
    <m/>
    <m/>
    <m/>
    <m/>
    <m/>
    <n v="0"/>
    <n v="0"/>
    <s v="EA"/>
    <m/>
    <x v="1"/>
    <m/>
    <m/>
    <s v="N"/>
    <s v="Preparation (05)"/>
    <s v="In Preparation (Order) (0055)"/>
    <s v="0000118281"/>
    <n v="4"/>
    <s v="4"/>
    <s v="30"/>
    <s v="30"/>
    <m/>
    <m/>
    <n v="0"/>
    <m/>
    <m/>
    <m/>
    <m/>
    <s v="WorkPackLink"/>
    <m/>
    <m/>
    <n v="0"/>
    <n v="0"/>
    <d v="2024-08-05T00:00:00"/>
    <n v="0"/>
    <n v="0"/>
    <m/>
    <m/>
    <n v="0"/>
    <n v="0"/>
    <m/>
    <n v="0"/>
    <m/>
    <m/>
    <m/>
    <n v="0"/>
    <n v="0"/>
    <n v="0.16666666666666666"/>
    <d v="2024-04-04T00:00:00"/>
    <n v="0"/>
    <n v="0"/>
    <x v="1"/>
    <m/>
    <x v="0"/>
    <d v="1899-12-30T00:00:00"/>
    <x v="0"/>
    <s v="00001182814541410445237000200082368"/>
    <e v="#N/A"/>
    <s v="000011828110445237000200082368"/>
    <s v=""/>
    <s v=""/>
    <n v="1"/>
  </r>
  <r>
    <x v="2"/>
    <m/>
    <m/>
    <x v="0"/>
    <d v="2023-12-30T00:00:00"/>
    <d v="2024-01-02T00:00:00"/>
    <d v="2024-04-08T00:00:00"/>
    <m/>
    <d v="2024-04-08T00:00:00"/>
    <d v="2024-04-16T00:00:00"/>
    <x v="0"/>
    <m/>
    <x v="129"/>
    <s v="0010"/>
    <x v="129"/>
    <s v="HYDT,FZ03,MAIN DECK,PORT (AB50.03SP602001)"/>
    <s v="INSPECT &amp; TEST FIRE WATER HYDRANT (0010)"/>
    <s v="AB50"/>
    <m/>
    <m/>
    <m/>
    <s v="AB01"/>
    <m/>
    <x v="1"/>
    <n v="5"/>
    <x v="299"/>
    <s v="WASHER;65MM,MOULDED RBR,BS 336"/>
    <n v="79"/>
    <n v="0"/>
    <n v="100"/>
    <x v="3"/>
    <n v="0"/>
    <x v="4"/>
    <s v="Stock at Remote (SP13)"/>
    <m/>
    <m/>
    <n v="0"/>
    <n v="0"/>
    <m/>
    <m/>
    <n v="0"/>
    <m/>
    <m/>
    <m/>
    <m/>
    <m/>
    <n v="0"/>
    <n v="0"/>
    <s v="EA"/>
    <m/>
    <x v="1"/>
    <m/>
    <m/>
    <s v="N"/>
    <s v="Execution (07)"/>
    <s v="Ready for Execution (Order) (0065)"/>
    <s v="0000119900"/>
    <n v="1"/>
    <s v="4"/>
    <s v="30"/>
    <s v="30"/>
    <m/>
    <m/>
    <n v="0"/>
    <m/>
    <m/>
    <m/>
    <m/>
    <s v="WorkPackLink"/>
    <m/>
    <m/>
    <n v="0"/>
    <n v="0"/>
    <d v="2024-05-13T00:00:00"/>
    <n v="0"/>
    <n v="0"/>
    <m/>
    <m/>
    <n v="0"/>
    <n v="0"/>
    <m/>
    <n v="0"/>
    <m/>
    <m/>
    <m/>
    <n v="0"/>
    <n v="0"/>
    <n v="1"/>
    <d v="2024-03-11T00:00:00"/>
    <n v="0"/>
    <n v="0"/>
    <x v="1"/>
    <m/>
    <x v="0"/>
    <d v="1899-12-30T00:00:00"/>
    <x v="1"/>
    <s v="00001199004539010064932000200083035"/>
    <e v="#N/A"/>
    <s v="000011990010064932000200083035"/>
    <s v=""/>
    <s v=""/>
    <n v="1"/>
  </r>
  <r>
    <x v="3"/>
    <s v="No Issue identified"/>
    <m/>
    <x v="0"/>
    <d v="2023-12-30T00:00:00"/>
    <d v="2024-01-02T00:00:00"/>
    <d v="2024-05-05T00:00:00"/>
    <d v="2024-05-13T00:00:00"/>
    <d v="2024-05-05T00:00:00"/>
    <d v="2024-05-06T00:00:00"/>
    <x v="0"/>
    <m/>
    <x v="10"/>
    <s v="0012"/>
    <x v="10"/>
    <s v="TURRET,PRODUCTION SWIVEL 1 (AB50.04V020001)"/>
    <s v="INSPECT &amp; LUBRICATE TURRET SWIVEL (0010)"/>
    <s v="AB50"/>
    <d v="2024-05-27T00:00:00"/>
    <m/>
    <m/>
    <s v="AB01"/>
    <m/>
    <x v="1"/>
    <n v="5"/>
    <x v="300"/>
    <s v="SAMPLE KIT,OIL;SGS OVERPACK250ML"/>
    <n v="10"/>
    <n v="1"/>
    <n v="0"/>
    <x v="0"/>
    <n v="0"/>
    <x v="2"/>
    <s v="Stock at Base (SP12)"/>
    <s v="AB01"/>
    <s v="5300003857"/>
    <n v="10"/>
    <n v="21"/>
    <m/>
    <m/>
    <n v="0"/>
    <m/>
    <m/>
    <m/>
    <m/>
    <m/>
    <n v="0"/>
    <n v="0"/>
    <s v="EA"/>
    <m/>
    <x v="1"/>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x v="2"/>
    <m/>
    <x v="0"/>
    <d v="1899-12-30T00:00:00"/>
    <x v="1"/>
    <s v="00001198274541710503159000200083040"/>
    <e v="#N/A"/>
    <s v="000011982710503159000200083040"/>
    <d v="1899-12-30T00:00:00"/>
    <e v="#N/A"/>
    <n v="0"/>
  </r>
  <r>
    <x v="3"/>
    <m/>
    <m/>
    <x v="0"/>
    <d v="2023-12-30T00:00:00"/>
    <d v="2024-01-02T00:00:00"/>
    <d v="2024-05-05T00:00:00"/>
    <m/>
    <d v="2024-05-05T00:00:00"/>
    <d v="2024-05-06T00:00:00"/>
    <x v="0"/>
    <m/>
    <x v="10"/>
    <s v="0032"/>
    <x v="10"/>
    <s v="TURRET,PRODUCTION SWIVEL 1 (AB50.04V020001)"/>
    <s v="INSPECT &amp; LUBRICATE TURRET SWIVEL (0010)"/>
    <s v="AB50"/>
    <m/>
    <m/>
    <m/>
    <s v="AB01"/>
    <m/>
    <x v="1"/>
    <n v="5"/>
    <x v="301"/>
    <s v="SILICA GEL,DESICCANT,PERMEABLE SACHET"/>
    <n v="1"/>
    <n v="1"/>
    <n v="1"/>
    <x v="3"/>
    <n v="0"/>
    <x v="4"/>
    <s v="Stock at Remote (SP13)"/>
    <m/>
    <m/>
    <n v="0"/>
    <n v="0"/>
    <m/>
    <m/>
    <n v="0"/>
    <m/>
    <m/>
    <m/>
    <m/>
    <m/>
    <n v="0"/>
    <n v="0"/>
    <s v="PAC"/>
    <m/>
    <x v="1"/>
    <m/>
    <m/>
    <s v="N"/>
    <s v="Preparation (05)"/>
    <s v="In Preparation (Order) (0055)"/>
    <s v="0000119827"/>
    <n v="2"/>
    <s v="4"/>
    <s v="30"/>
    <s v="30"/>
    <m/>
    <m/>
    <n v="0"/>
    <m/>
    <m/>
    <m/>
    <m/>
    <s v="WorkPackLink"/>
    <m/>
    <m/>
    <n v="0"/>
    <n v="0"/>
    <d v="2024-05-28T00:00:00"/>
    <n v="0"/>
    <n v="0"/>
    <m/>
    <m/>
    <n v="0"/>
    <n v="0"/>
    <m/>
    <n v="0"/>
    <m/>
    <m/>
    <m/>
    <n v="0"/>
    <n v="0"/>
    <n v="0.33333333333333331"/>
    <d v="2024-04-07T00:00:00"/>
    <n v="0"/>
    <n v="0"/>
    <x v="1"/>
    <m/>
    <x v="0"/>
    <d v="1899-12-30T00:00:00"/>
    <x v="0"/>
    <s v="00001198274541710063466000200083040"/>
    <e v="#N/A"/>
    <s v="000011982710063466000200083040"/>
    <s v=""/>
    <s v=""/>
    <n v="1"/>
  </r>
  <r>
    <x v="3"/>
    <m/>
    <m/>
    <x v="0"/>
    <d v="2023-12-30T00:00:00"/>
    <d v="2024-01-02T00:00:00"/>
    <d v="2024-05-02T00:00:00"/>
    <m/>
    <d v="2024-05-02T00:00:00"/>
    <d v="2024-05-02T00:00:00"/>
    <x v="0"/>
    <m/>
    <x v="130"/>
    <s v="0012"/>
    <x v="130"/>
    <s v="VALVE,POPPET CHECK, VENT W3M TEST (AB50.4BL4167)"/>
    <s v="CERTIFY VALVE 0.5 BARG (0010)"/>
    <s v="AB50"/>
    <m/>
    <m/>
    <m/>
    <s v="AB01"/>
    <m/>
    <x v="0"/>
    <n v="20"/>
    <x v="302"/>
    <s v="VALVE,CHK;POPPET,SWAG SSCHF85"/>
    <n v="11"/>
    <n v="15"/>
    <n v="7"/>
    <x v="0"/>
    <n v="0"/>
    <x v="4"/>
    <s v="Stock at Remote (SP13)"/>
    <m/>
    <m/>
    <n v="0"/>
    <n v="0"/>
    <m/>
    <m/>
    <n v="0"/>
    <m/>
    <m/>
    <m/>
    <m/>
    <m/>
    <n v="0"/>
    <n v="0"/>
    <s v="EA"/>
    <m/>
    <x v="1"/>
    <m/>
    <m/>
    <s v="N"/>
    <s v="Preparation (05)"/>
    <s v="In Preparation (Order) (0055)"/>
    <s v="0000120451"/>
    <n v="1"/>
    <s v="4"/>
    <s v="30"/>
    <s v="30"/>
    <m/>
    <m/>
    <n v="0"/>
    <m/>
    <m/>
    <m/>
    <m/>
    <s v="WorkPackLink"/>
    <m/>
    <m/>
    <n v="0"/>
    <n v="0"/>
    <d v="2024-05-02T00:00:00"/>
    <n v="0"/>
    <n v="0"/>
    <m/>
    <m/>
    <n v="0"/>
    <n v="0"/>
    <m/>
    <n v="0"/>
    <m/>
    <m/>
    <m/>
    <n v="0"/>
    <n v="0"/>
    <n v="1"/>
    <d v="2024-04-04T00:00:00"/>
    <n v="0"/>
    <n v="0"/>
    <x v="1"/>
    <m/>
    <x v="0"/>
    <d v="1899-12-30T00:00:00"/>
    <x v="0"/>
    <s v="00001204514541410520559000200083256"/>
    <e v="#N/A"/>
    <s v="000012045110520559000200083256"/>
    <s v=""/>
    <s v=""/>
    <n v="1"/>
  </r>
  <r>
    <x v="2"/>
    <s v="No Issue identified"/>
    <m/>
    <x v="0"/>
    <d v="2023-12-30T00:00:00"/>
    <d v="2024-01-02T00:00:00"/>
    <d v="2024-04-05T00:00:00"/>
    <d v="2024-03-13T00:00:00"/>
    <d v="2024-04-05T00:00:00"/>
    <d v="2024-04-08T00:00:00"/>
    <x v="0"/>
    <m/>
    <x v="131"/>
    <s v="0030"/>
    <x v="131"/>
    <s v="EXT FIRE,DP,9KG,B DECK FWD (AB50.05EXP017)"/>
    <s v="REPLACE FIRE EXTINGUISHER (0010)"/>
    <s v="AB50"/>
    <d v="2024-04-05T00:00:00"/>
    <m/>
    <m/>
    <s v="AB01"/>
    <m/>
    <x v="1"/>
    <n v="5"/>
    <x v="303"/>
    <s v="EXTINGUISHER,FIRE;FOAM,FOAM,ARC,9L,PORT"/>
    <n v="1"/>
    <n v="0"/>
    <n v="0"/>
    <x v="17"/>
    <n v="0"/>
    <x v="9"/>
    <s v="Stock at Base (SP12)"/>
    <s v="AB01"/>
    <s v="5300003915"/>
    <n v="10"/>
    <n v="21"/>
    <m/>
    <m/>
    <n v="0"/>
    <m/>
    <m/>
    <m/>
    <m/>
    <m/>
    <n v="0"/>
    <n v="0"/>
    <s v="EA"/>
    <m/>
    <x v="1"/>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x v="0"/>
    <m/>
    <x v="0"/>
    <d v="1899-12-30T00:00:00"/>
    <x v="1"/>
    <s v="00001204554538710236513000200083257"/>
    <e v="#N/A"/>
    <s v="000012045510236513000200083257"/>
    <d v="1899-12-30T00:00:00"/>
    <e v="#N/A"/>
    <n v="0"/>
  </r>
  <r>
    <x v="2"/>
    <s v="No Issue identified"/>
    <m/>
    <x v="0"/>
    <d v="2023-12-30T00:00:00"/>
    <d v="2024-01-02T00:00:00"/>
    <d v="2024-04-05T00:00:00"/>
    <d v="2024-03-13T00:00:00"/>
    <d v="2024-04-05T00:00:00"/>
    <d v="2024-04-08T00:00:00"/>
    <x v="0"/>
    <m/>
    <x v="131"/>
    <s v="0040"/>
    <x v="131"/>
    <s v="EXT FIRE,DP,9KG,B DECK FWD (AB50.05EXP017)"/>
    <s v="REPLACE FIRE EXTINGUISHER (0010)"/>
    <s v="AB50"/>
    <d v="2024-04-05T00:00:00"/>
    <m/>
    <m/>
    <s v="AB01"/>
    <m/>
    <x v="1"/>
    <n v="5"/>
    <x v="304"/>
    <s v="EXTINGUISHER,FIRE;2.3KG,AMEREX AB500TAS"/>
    <n v="1"/>
    <n v="1"/>
    <n v="0"/>
    <x v="0"/>
    <n v="0"/>
    <x v="9"/>
    <s v="Stock at Base (SP12)"/>
    <s v="AB01"/>
    <s v="5300003915"/>
    <n v="20"/>
    <n v="21"/>
    <m/>
    <m/>
    <n v="0"/>
    <m/>
    <m/>
    <m/>
    <m/>
    <m/>
    <n v="0"/>
    <n v="0"/>
    <s v="EA"/>
    <m/>
    <x v="1"/>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x v="0"/>
    <m/>
    <x v="0"/>
    <d v="1899-12-30T00:00:00"/>
    <x v="0"/>
    <s v="00001204554538710451306000200083257"/>
    <e v="#N/A"/>
    <s v="000012045510451306000200083257"/>
    <d v="1899-12-30T00:00:00"/>
    <e v="#N/A"/>
    <n v="0"/>
  </r>
  <r>
    <x v="2"/>
    <m/>
    <m/>
    <x v="0"/>
    <d v="2023-12-30T00:00:00"/>
    <d v="2024-01-02T00:00:00"/>
    <d v="2024-04-11T00:00:00"/>
    <m/>
    <d v="2024-04-11T00:00:00"/>
    <d v="2024-04-11T00:00:00"/>
    <x v="0"/>
    <m/>
    <x v="132"/>
    <s v="0020"/>
    <x v="132"/>
    <s v="EXT FIRE,FOAM FIRE EXT SPARES-9LTR (AB50.EXT-FOAM-001)"/>
    <s v="INSPECT &amp; TEST FIRE EXTINGUISHER (0010)"/>
    <s v="AB50"/>
    <m/>
    <m/>
    <m/>
    <s v="AB01"/>
    <m/>
    <x v="1"/>
    <n v="5"/>
    <x v="305"/>
    <s v="EXTINGUISHER,FIRE;FOAM,AR-AFFF,45L"/>
    <n v="2"/>
    <n v="0"/>
    <n v="3"/>
    <x v="3"/>
    <n v="0"/>
    <x v="4"/>
    <s v="Stock at Remote (SP13)"/>
    <m/>
    <m/>
    <n v="0"/>
    <n v="0"/>
    <m/>
    <m/>
    <n v="0"/>
    <m/>
    <m/>
    <m/>
    <m/>
    <m/>
    <n v="0"/>
    <n v="0"/>
    <s v="EA"/>
    <m/>
    <x v="1"/>
    <m/>
    <m/>
    <s v="N"/>
    <s v="Execution (07)"/>
    <s v="Ready for Execution (Order) (0065)"/>
    <s v="0000120709"/>
    <n v="2"/>
    <s v="4"/>
    <s v="30"/>
    <s v="30"/>
    <m/>
    <m/>
    <n v="0"/>
    <m/>
    <m/>
    <m/>
    <m/>
    <s v="WorkPackLink"/>
    <m/>
    <m/>
    <n v="0"/>
    <n v="0"/>
    <d v="2024-05-04T00:00:00"/>
    <n v="0"/>
    <n v="0"/>
    <m/>
    <m/>
    <n v="0"/>
    <n v="0"/>
    <m/>
    <n v="0"/>
    <m/>
    <m/>
    <m/>
    <n v="0"/>
    <n v="0"/>
    <n v="0.5"/>
    <d v="2024-03-14T00:00:00"/>
    <n v="0"/>
    <n v="0"/>
    <x v="1"/>
    <m/>
    <x v="0"/>
    <d v="1899-12-30T00:00:00"/>
    <x v="1"/>
    <s v="00001207094539310451345000200083367"/>
    <e v="#N/A"/>
    <s v="000012070910451345000200083367"/>
    <s v=""/>
    <s v=""/>
    <n v="1"/>
  </r>
  <r>
    <x v="2"/>
    <m/>
    <m/>
    <x v="0"/>
    <d v="2023-12-30T00:00:00"/>
    <d v="2024-01-02T00:00:00"/>
    <d v="2024-04-11T00:00:00"/>
    <m/>
    <d v="2024-04-11T00:00:00"/>
    <d v="2024-04-11T00:00:00"/>
    <x v="0"/>
    <m/>
    <x v="132"/>
    <s v="0010"/>
    <x v="132"/>
    <s v="EXT FIRE,FOAM FIRE EXT SPARES-9LTR (AB50.EXT-FOAM-001)"/>
    <s v="INSPECT &amp; TEST FIRE EXTINGUISHER (0010)"/>
    <s v="AB50"/>
    <m/>
    <m/>
    <m/>
    <s v="AB01"/>
    <m/>
    <x v="1"/>
    <n v="5"/>
    <x v="281"/>
    <s v="EXTINGUISHER,FIRE;FOAM,AFFF,9.4L,AMEREX"/>
    <n v="1"/>
    <n v="204"/>
    <n v="18"/>
    <x v="3"/>
    <n v="0"/>
    <x v="4"/>
    <s v="Stock at Remote (SP13)"/>
    <m/>
    <m/>
    <n v="0"/>
    <n v="0"/>
    <m/>
    <m/>
    <n v="0"/>
    <m/>
    <m/>
    <m/>
    <m/>
    <m/>
    <n v="0"/>
    <n v="0"/>
    <s v="EA"/>
    <m/>
    <x v="1"/>
    <m/>
    <m/>
    <s v="N"/>
    <s v="Execution (07)"/>
    <s v="Ready for Execution (Order) (0065)"/>
    <s v="0000120709"/>
    <n v="1"/>
    <s v="4"/>
    <s v="30"/>
    <s v="30"/>
    <m/>
    <m/>
    <n v="0"/>
    <m/>
    <m/>
    <m/>
    <m/>
    <s v="WorkPackLink"/>
    <m/>
    <m/>
    <n v="0"/>
    <n v="0"/>
    <d v="2024-05-04T00:00:00"/>
    <n v="0"/>
    <n v="0"/>
    <m/>
    <m/>
    <n v="0"/>
    <n v="0"/>
    <m/>
    <n v="0"/>
    <m/>
    <m/>
    <m/>
    <n v="0"/>
    <n v="0"/>
    <n v="0.5"/>
    <d v="2024-03-14T00:00:00"/>
    <n v="0"/>
    <n v="0"/>
    <x v="1"/>
    <m/>
    <x v="0"/>
    <d v="1899-12-30T00:00:00"/>
    <x v="0"/>
    <s v="00001207094539310478596000200083367"/>
    <e v="#N/A"/>
    <s v="000012070910478596000200083367"/>
    <s v=""/>
    <s v=""/>
    <n v="1"/>
  </r>
  <r>
    <x v="4"/>
    <s v="No Issue identified"/>
    <m/>
    <x v="0"/>
    <d v="2023-12-30T00:00:00"/>
    <d v="2024-01-02T00:00:00"/>
    <d v="2024-03-28T00:00:00"/>
    <d v="2024-03-13T00:00:00"/>
    <d v="2024-03-28T00:00:00"/>
    <d v="2024-04-04T00:00:00"/>
    <x v="1"/>
    <m/>
    <x v="133"/>
    <s v="0012"/>
    <x v="133"/>
    <s v="PKG EQ,PORTABLE EX AND NON-EX ELEC EQUIP (AB50.PORTELEQUIP)"/>
    <s v="INSPECT, TEST &amp; RE-TAG PORTABLE EQUIP (0010)"/>
    <s v="AB50"/>
    <d v="2024-03-28T00:00:00"/>
    <m/>
    <m/>
    <s v="AB01"/>
    <m/>
    <x v="1"/>
    <n v="5"/>
    <x v="306"/>
    <s v="TAG,TEST;ORANGE,THERMAL,OPTIMA"/>
    <n v="1"/>
    <n v="2"/>
    <n v="0"/>
    <x v="0"/>
    <n v="0"/>
    <x v="10"/>
    <s v="Stock at Base (SP12)"/>
    <s v="AB01"/>
    <s v="5300003941"/>
    <n v="10"/>
    <n v="21"/>
    <m/>
    <m/>
    <n v="0"/>
    <m/>
    <m/>
    <m/>
    <m/>
    <m/>
    <n v="0"/>
    <n v="0"/>
    <s v="ROL"/>
    <m/>
    <x v="1"/>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x v="0"/>
    <m/>
    <x v="0"/>
    <d v="1899-12-30T00:00:00"/>
    <x v="0"/>
    <s v="00001206854537910535547000200083405"/>
    <e v="#N/A"/>
    <s v="000012068510535547000200083405"/>
    <d v="1899-12-30T00:00:00"/>
    <e v="#N/A"/>
    <n v="0"/>
  </r>
  <r>
    <x v="4"/>
    <s v="No Issue identified"/>
    <m/>
    <x v="0"/>
    <d v="2023-12-30T00:00:00"/>
    <d v="2024-01-02T00:00:00"/>
    <d v="2024-03-28T00:00:00"/>
    <d v="2024-03-13T00:00:00"/>
    <d v="2024-03-28T00:00:00"/>
    <d v="2024-04-04T00:00:00"/>
    <x v="1"/>
    <m/>
    <x v="133"/>
    <s v="0022"/>
    <x v="133"/>
    <s v="PKG EQ,PORTABLE EX AND NON-EX ELEC EQUIP (AB50.PORTELEQUIP)"/>
    <s v="INSPECT, TEST &amp; RE-TAG PORTABLE EQUIP (0010)"/>
    <s v="AB50"/>
    <d v="2024-03-28T00:00:00"/>
    <m/>
    <m/>
    <s v="AB01"/>
    <m/>
    <x v="1"/>
    <n v="5"/>
    <x v="307"/>
    <s v="TAG,TEST;GRN,THERMAL,OPTIMA"/>
    <n v="1"/>
    <n v="1"/>
    <n v="1"/>
    <x v="0"/>
    <n v="0"/>
    <x v="11"/>
    <s v="Stock at Base (SP12)"/>
    <s v="AB01"/>
    <s v="5300003941"/>
    <n v="20"/>
    <n v="21"/>
    <m/>
    <m/>
    <n v="0"/>
    <m/>
    <m/>
    <m/>
    <m/>
    <m/>
    <n v="0"/>
    <n v="0"/>
    <s v="ROL"/>
    <m/>
    <x v="1"/>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x v="0"/>
    <m/>
    <x v="0"/>
    <d v="1899-12-30T00:00:00"/>
    <x v="0"/>
    <s v="00001206854537910535548000200083405"/>
    <e v="#N/A"/>
    <s v="000012068510535548000200083405"/>
    <d v="1899-12-30T00:00:00"/>
    <e v="#N/A"/>
    <n v="0"/>
  </r>
  <r>
    <x v="2"/>
    <m/>
    <m/>
    <x v="0"/>
    <d v="2023-12-30T00:00:00"/>
    <d v="2024-01-02T00:00:00"/>
    <d v="2024-04-10T00:00:00"/>
    <m/>
    <d v="2024-04-10T00:00:00"/>
    <d v="2024-04-11T00:00:00"/>
    <x v="0"/>
    <m/>
    <x v="134"/>
    <s v="0012"/>
    <x v="134"/>
    <s v="COMPR,BREATHING AIR (AB50.03K600010)"/>
    <s v="CONDUCT SERVICE OF BA COMPRESSOR (0010)"/>
    <s v="AB50"/>
    <m/>
    <m/>
    <m/>
    <s v="AB01"/>
    <m/>
    <x v="1"/>
    <n v="5"/>
    <x v="308"/>
    <s v="SERV KIT;COMP,BAUER A120IIF7ABC1"/>
    <n v="1"/>
    <n v="1"/>
    <n v="2"/>
    <x v="3"/>
    <n v="0"/>
    <x v="4"/>
    <s v="Stock at Remote (SP13)"/>
    <m/>
    <m/>
    <n v="0"/>
    <n v="0"/>
    <m/>
    <m/>
    <n v="0"/>
    <m/>
    <m/>
    <m/>
    <m/>
    <m/>
    <n v="0"/>
    <n v="0"/>
    <s v="KIT"/>
    <m/>
    <x v="1"/>
    <m/>
    <m/>
    <s v="N"/>
    <s v="Execution (07)"/>
    <s v="Ready for Execution (Order) (0065)"/>
    <s v="0000121112"/>
    <n v="3"/>
    <s v="4"/>
    <s v="30"/>
    <s v="30"/>
    <m/>
    <m/>
    <n v="0"/>
    <m/>
    <m/>
    <m/>
    <m/>
    <s v="WorkPackLink"/>
    <m/>
    <m/>
    <n v="0"/>
    <n v="0"/>
    <d v="2024-04-30T00:00:00"/>
    <n v="0"/>
    <n v="0"/>
    <m/>
    <m/>
    <n v="0"/>
    <n v="0"/>
    <m/>
    <n v="0"/>
    <m/>
    <m/>
    <m/>
    <n v="0"/>
    <n v="0"/>
    <n v="0.33333333333333331"/>
    <d v="2024-03-13T00:00:00"/>
    <n v="0"/>
    <n v="0"/>
    <x v="1"/>
    <m/>
    <x v="0"/>
    <d v="1899-12-30T00:00:00"/>
    <x v="0"/>
    <s v="00001211124539210451369000200083535"/>
    <e v="#N/A"/>
    <s v="000012111210451369000200083535"/>
    <s v=""/>
    <s v=""/>
    <n v="1"/>
  </r>
  <r>
    <x v="2"/>
    <m/>
    <m/>
    <x v="0"/>
    <d v="2023-12-30T00:00:00"/>
    <d v="2024-01-02T00:00:00"/>
    <d v="2024-04-10T00:00:00"/>
    <m/>
    <d v="2024-04-10T00:00:00"/>
    <d v="2024-04-11T00:00:00"/>
    <x v="0"/>
    <m/>
    <x v="134"/>
    <s v="0022"/>
    <x v="134"/>
    <s v="COMPR,BREATHING AIR (AB50.03K600010)"/>
    <s v="CONDUCT SERVICE OF BA COMPRESSOR (0010)"/>
    <s v="AB50"/>
    <m/>
    <m/>
    <m/>
    <s v="AB01"/>
    <m/>
    <x v="1"/>
    <n v="5"/>
    <x v="309"/>
    <s v="ELEMENT,FLT;AIR,BAUER N70"/>
    <n v="2"/>
    <n v="2"/>
    <n v="4"/>
    <x v="3"/>
    <n v="0"/>
    <x v="4"/>
    <s v="Stock at Remote (SP13)"/>
    <m/>
    <m/>
    <n v="0"/>
    <n v="0"/>
    <m/>
    <m/>
    <n v="0"/>
    <m/>
    <m/>
    <m/>
    <m/>
    <m/>
    <n v="0"/>
    <n v="0"/>
    <s v="EA"/>
    <m/>
    <x v="1"/>
    <m/>
    <m/>
    <s v="N"/>
    <s v="Execution (07)"/>
    <s v="Ready for Execution (Order) (0065)"/>
    <s v="0000121112"/>
    <n v="2"/>
    <s v="4"/>
    <s v="30"/>
    <s v="30"/>
    <m/>
    <m/>
    <n v="0"/>
    <m/>
    <m/>
    <m/>
    <m/>
    <s v="WorkPackLink"/>
    <m/>
    <m/>
    <n v="0"/>
    <n v="0"/>
    <d v="2024-04-30T00:00:00"/>
    <n v="0"/>
    <n v="0"/>
    <m/>
    <m/>
    <n v="0"/>
    <n v="0"/>
    <m/>
    <n v="0"/>
    <m/>
    <m/>
    <m/>
    <n v="0"/>
    <n v="0"/>
    <n v="0.33333333333333331"/>
    <d v="2024-03-13T00:00:00"/>
    <n v="0"/>
    <n v="0"/>
    <x v="1"/>
    <m/>
    <x v="0"/>
    <d v="1899-12-30T00:00:00"/>
    <x v="0"/>
    <s v="00001211124539210451370000200083535"/>
    <e v="#N/A"/>
    <s v="000012111210451370000200083535"/>
    <s v=""/>
    <s v=""/>
    <n v="1"/>
  </r>
  <r>
    <x v="3"/>
    <m/>
    <m/>
    <x v="0"/>
    <d v="2023-12-30T00:00:00"/>
    <d v="2024-01-02T00:00:00"/>
    <d v="2024-04-28T00:00:00"/>
    <m/>
    <d v="2024-04-28T00:00:00"/>
    <d v="2024-04-28T00:00:00"/>
    <x v="0"/>
    <m/>
    <x v="135"/>
    <s v="0010"/>
    <x v="135"/>
    <s v="COMPR,A470001,AIR COMPRESSOR 1 (AB50.03K470001)"/>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6"/>
    <n v="1"/>
    <s v="4"/>
    <s v="30"/>
    <s v="30"/>
    <m/>
    <m/>
    <n v="0"/>
    <m/>
    <m/>
    <m/>
    <m/>
    <s v="WorkPackLink"/>
    <m/>
    <m/>
    <n v="0"/>
    <n v="0"/>
    <d v="2024-05-12T00:00:00"/>
    <n v="0"/>
    <n v="0"/>
    <m/>
    <m/>
    <n v="0"/>
    <n v="0"/>
    <m/>
    <n v="0"/>
    <m/>
    <m/>
    <m/>
    <n v="0"/>
    <n v="0"/>
    <n v="1"/>
    <d v="2024-03-31T00:00:00"/>
    <n v="0"/>
    <n v="0"/>
    <x v="1"/>
    <m/>
    <x v="0"/>
    <d v="1899-12-30T00:00:00"/>
    <x v="0"/>
    <s v="00001221064541010504876000200084010"/>
    <e v="#N/A"/>
    <s v="000012210610504876000200084010"/>
    <s v=""/>
    <s v=""/>
    <n v="1"/>
  </r>
  <r>
    <x v="3"/>
    <m/>
    <m/>
    <x v="0"/>
    <d v="2023-12-30T00:00:00"/>
    <d v="2024-01-02T00:00:00"/>
    <d v="2024-04-27T00:00:00"/>
    <m/>
    <d v="2024-04-27T00:00:00"/>
    <d v="2024-04-27T00:00:00"/>
    <x v="0"/>
    <m/>
    <x v="136"/>
    <s v="0010"/>
    <x v="136"/>
    <s v="COMPR,A470002,AIR COMPRESSOR 2 (AB50.03K470002)"/>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9"/>
    <n v="1"/>
    <s v="4"/>
    <s v="30"/>
    <s v="30"/>
    <m/>
    <m/>
    <n v="0"/>
    <m/>
    <m/>
    <m/>
    <m/>
    <s v="WorkPackLink"/>
    <m/>
    <m/>
    <n v="0"/>
    <n v="0"/>
    <d v="2024-05-12T00:00:00"/>
    <n v="0"/>
    <n v="0"/>
    <m/>
    <m/>
    <n v="0"/>
    <n v="0"/>
    <m/>
    <n v="0"/>
    <m/>
    <m/>
    <m/>
    <n v="0"/>
    <n v="0"/>
    <n v="1"/>
    <d v="2024-03-30T00:00:00"/>
    <n v="0"/>
    <n v="0"/>
    <x v="1"/>
    <m/>
    <x v="0"/>
    <d v="1899-12-30T00:00:00"/>
    <x v="0"/>
    <s v="00001221094540910504876000200084011"/>
    <e v="#N/A"/>
    <s v="000012210910504876000200084011"/>
    <s v=""/>
    <s v=""/>
    <n v="1"/>
  </r>
  <r>
    <x v="3"/>
    <m/>
    <m/>
    <x v="0"/>
    <d v="2023-12-30T00:00:00"/>
    <d v="2024-01-02T00:00:00"/>
    <d v="2024-04-26T00:00:00"/>
    <m/>
    <d v="2024-04-26T00:00:00"/>
    <d v="2024-04-26T00:00:00"/>
    <x v="0"/>
    <m/>
    <x v="137"/>
    <s v="0010"/>
    <x v="137"/>
    <s v="COMPR,K470003,AIR COMPRESSOR 3 (AB50.03K470003)"/>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12"/>
    <n v="1"/>
    <s v="4"/>
    <s v="30"/>
    <s v="30"/>
    <m/>
    <m/>
    <n v="0"/>
    <m/>
    <m/>
    <m/>
    <m/>
    <s v="WorkPackLink"/>
    <m/>
    <m/>
    <n v="0"/>
    <n v="0"/>
    <d v="2024-05-12T00:00:00"/>
    <n v="0"/>
    <n v="0"/>
    <m/>
    <m/>
    <n v="0"/>
    <n v="0"/>
    <m/>
    <n v="0"/>
    <m/>
    <m/>
    <m/>
    <n v="0"/>
    <n v="0"/>
    <n v="1"/>
    <d v="2024-03-29T00:00:00"/>
    <n v="0"/>
    <n v="0"/>
    <x v="1"/>
    <m/>
    <x v="0"/>
    <d v="1899-12-30T00:00:00"/>
    <x v="0"/>
    <s v="00001221124540810504876000200084012"/>
    <e v="#N/A"/>
    <s v="000012211210504876000200084012"/>
    <s v=""/>
    <s v=""/>
    <n v="1"/>
  </r>
  <r>
    <x v="4"/>
    <m/>
    <m/>
    <x v="0"/>
    <d v="2023-12-30T00:00:00"/>
    <d v="2024-01-02T00:00:00"/>
    <d v="2024-04-05T00:00:00"/>
    <m/>
    <d v="2024-04-05T00:00:00"/>
    <d v="2024-04-05T00:00:00"/>
    <x v="0"/>
    <m/>
    <x v="138"/>
    <s v="0010"/>
    <x v="138"/>
    <s v="COMPR,A470004,STARTING AIR NO 4 (AB50.03K470004)"/>
    <s v="CONDUCT 3M MAINT ON START/EMER COMP (0010)"/>
    <s v="AB50"/>
    <m/>
    <m/>
    <m/>
    <s v="AB01"/>
    <m/>
    <x v="1"/>
    <n v="5"/>
    <x v="311"/>
    <s v="FILTER,OIL;SPERRE 3722"/>
    <n v="2"/>
    <n v="4"/>
    <n v="5"/>
    <x v="3"/>
    <n v="0"/>
    <x v="4"/>
    <s v="Stock at Remote (SP13)"/>
    <m/>
    <m/>
    <n v="0"/>
    <n v="0"/>
    <m/>
    <m/>
    <n v="0"/>
    <m/>
    <m/>
    <m/>
    <m/>
    <m/>
    <n v="0"/>
    <n v="0"/>
    <s v="EA"/>
    <m/>
    <x v="1"/>
    <m/>
    <m/>
    <s v="N"/>
    <s v="Execution (07)"/>
    <s v="Ready for Execution (Order) (0065)"/>
    <s v="0000122114"/>
    <n v="1"/>
    <s v="4"/>
    <s v="30"/>
    <s v="30"/>
    <m/>
    <m/>
    <n v="0"/>
    <m/>
    <m/>
    <m/>
    <m/>
    <s v="WorkPackLink"/>
    <m/>
    <m/>
    <n v="0"/>
    <n v="0"/>
    <d v="2024-05-12T00:00:00"/>
    <n v="0"/>
    <n v="0"/>
    <m/>
    <m/>
    <n v="0"/>
    <n v="0"/>
    <m/>
    <n v="0"/>
    <m/>
    <m/>
    <m/>
    <n v="0"/>
    <n v="0"/>
    <n v="0.5"/>
    <d v="2024-03-08T00:00:00"/>
    <n v="0"/>
    <n v="0"/>
    <x v="1"/>
    <m/>
    <x v="0"/>
    <d v="1899-12-30T00:00:00"/>
    <x v="0"/>
    <s v="00001221144538710444408000200084013"/>
    <e v="#N/A"/>
    <s v="000012211410444408000200084013"/>
    <s v=""/>
    <s v=""/>
    <n v="1"/>
  </r>
  <r>
    <x v="4"/>
    <m/>
    <m/>
    <x v="0"/>
    <d v="2023-12-30T00:00:00"/>
    <d v="2024-01-02T00:00:00"/>
    <d v="2024-04-05T00:00:00"/>
    <m/>
    <d v="2024-04-05T00:00:00"/>
    <d v="2024-04-05T00:00:00"/>
    <x v="0"/>
    <m/>
    <x v="138"/>
    <s v="0020"/>
    <x v="138"/>
    <s v="COMPR,A470004,STARTING AIR NO 4 (AB50.03K470004)"/>
    <s v="CONDUCT 3M MAINT ON START/EMER COMP (0010)"/>
    <s v="AB50"/>
    <m/>
    <m/>
    <m/>
    <s v="AB01"/>
    <m/>
    <x v="1"/>
    <n v="5"/>
    <x v="312"/>
    <s v="OIL,AIR COMP;SHELL 001D7788"/>
    <n v="3"/>
    <n v="7"/>
    <n v="0"/>
    <x v="0"/>
    <n v="0"/>
    <x v="4"/>
    <s v="Stock at Remote (SP13)"/>
    <m/>
    <m/>
    <n v="0"/>
    <n v="0"/>
    <m/>
    <m/>
    <n v="0"/>
    <m/>
    <m/>
    <m/>
    <m/>
    <m/>
    <n v="0"/>
    <n v="0"/>
    <s v="PAI"/>
    <m/>
    <x v="1"/>
    <m/>
    <m/>
    <s v="N"/>
    <s v="Execution (07)"/>
    <s v="Ready for Execution (Order) (0065)"/>
    <s v="0000122114"/>
    <n v="2"/>
    <s v="4"/>
    <s v="30"/>
    <s v="30"/>
    <m/>
    <m/>
    <n v="0"/>
    <m/>
    <m/>
    <m/>
    <m/>
    <s v="WorkPackLink"/>
    <m/>
    <m/>
    <n v="0"/>
    <n v="0"/>
    <d v="2024-05-12T00:00:00"/>
    <n v="0"/>
    <n v="0"/>
    <m/>
    <m/>
    <n v="0"/>
    <n v="0"/>
    <m/>
    <n v="0"/>
    <m/>
    <m/>
    <m/>
    <n v="0"/>
    <n v="0"/>
    <n v="0.5"/>
    <d v="2024-03-08T00:00:00"/>
    <n v="0"/>
    <n v="0"/>
    <x v="1"/>
    <m/>
    <x v="0"/>
    <d v="1899-12-30T00:00:00"/>
    <x v="0"/>
    <s v="00001221144538710479633000200084013"/>
    <e v="#N/A"/>
    <s v="000012211410479633000200084013"/>
    <s v=""/>
    <s v=""/>
    <n v="1"/>
  </r>
  <r>
    <x v="2"/>
    <m/>
    <m/>
    <x v="0"/>
    <d v="2023-12-30T00:00:00"/>
    <d v="2024-01-02T00:00:00"/>
    <d v="2024-04-04T00:00:00"/>
    <m/>
    <d v="2024-04-04T00:00:00"/>
    <d v="2024-04-04T00:00:00"/>
    <x v="1"/>
    <m/>
    <x v="139"/>
    <s v="0010"/>
    <x v="139"/>
    <s v="ANTENNA,S BAND ANTENNA (AB50.03CARD612806)"/>
    <s v="REMOVE &amp; REPLACE RADAR MAGNETRON (0010)"/>
    <s v="AB50"/>
    <m/>
    <m/>
    <m/>
    <s v="AB01"/>
    <m/>
    <x v="1"/>
    <n v="5"/>
    <x v="313"/>
    <s v="MAGNETRON,X-BAND;EEV MG5424"/>
    <n v="3"/>
    <n v="0"/>
    <n v="5"/>
    <x v="3"/>
    <n v="0"/>
    <x v="4"/>
    <s v="Stock at Remote (SP13)"/>
    <m/>
    <m/>
    <n v="0"/>
    <n v="0"/>
    <m/>
    <m/>
    <n v="0"/>
    <m/>
    <m/>
    <m/>
    <m/>
    <m/>
    <n v="0"/>
    <n v="0"/>
    <s v="EA"/>
    <m/>
    <x v="1"/>
    <m/>
    <m/>
    <s v="N"/>
    <s v="Execution (07)"/>
    <s v="Ready for Execution (Order) (0065)"/>
    <s v="0000122040"/>
    <n v="1"/>
    <s v="4"/>
    <s v="30"/>
    <s v="30"/>
    <m/>
    <m/>
    <n v="0"/>
    <m/>
    <m/>
    <m/>
    <m/>
    <s v="WorkPackLink"/>
    <m/>
    <m/>
    <n v="0"/>
    <n v="0"/>
    <d v="2024-04-30T00:00:00"/>
    <n v="0"/>
    <n v="0"/>
    <m/>
    <m/>
    <n v="0"/>
    <n v="0"/>
    <m/>
    <n v="0"/>
    <m/>
    <m/>
    <m/>
    <n v="0"/>
    <n v="0"/>
    <n v="0.16666666666666666"/>
    <d v="2024-03-07T00:00:00"/>
    <n v="0"/>
    <n v="0"/>
    <x v="1"/>
    <m/>
    <x v="0"/>
    <d v="1899-12-30T00:00:00"/>
    <x v="1"/>
    <s v="00001220404538610249942000200084031"/>
    <e v="#N/A"/>
    <s v="000012204010249942000200084031"/>
    <s v=""/>
    <s v=""/>
    <n v="1"/>
  </r>
  <r>
    <x v="2"/>
    <s v="No Issue identified"/>
    <m/>
    <x v="0"/>
    <d v="2023-12-30T00:00:00"/>
    <d v="2024-01-02T00:00:00"/>
    <d v="2024-04-04T00:00:00"/>
    <d v="2024-04-03T00:00:00"/>
    <d v="2024-04-04T00:00:00"/>
    <d v="2024-04-04T00:00:00"/>
    <x v="1"/>
    <m/>
    <x v="139"/>
    <s v="0042"/>
    <x v="139"/>
    <s v="ANTENNA,S BAND ANTENNA (AB50.03CARD612806)"/>
    <s v="REMOVE &amp; REPLACE RADAR MAGNETRON (0010)"/>
    <s v="AB50"/>
    <d v="2024-04-18T00:00:00"/>
    <m/>
    <m/>
    <s v="AB01"/>
    <m/>
    <x v="1"/>
    <n v="5"/>
    <x v="314"/>
    <s v="PCB ASY,MARKER,NORTHROP T65801805"/>
    <n v="1"/>
    <n v="0"/>
    <n v="1"/>
    <x v="6"/>
    <n v="0"/>
    <x v="11"/>
    <s v="Stock at Base (SP12)"/>
    <s v="AB01"/>
    <s v="5300004084"/>
    <n v="30"/>
    <n v="21"/>
    <m/>
    <m/>
    <n v="0"/>
    <m/>
    <m/>
    <m/>
    <m/>
    <m/>
    <n v="0"/>
    <n v="0"/>
    <s v="EA"/>
    <m/>
    <x v="1"/>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x v="0"/>
    <m/>
    <x v="0"/>
    <d v="1899-12-30T00:00:00"/>
    <x v="1"/>
    <s v="00001220404538610471895000200084031"/>
    <e v="#N/A"/>
    <s v="000012204010471895000200084031"/>
    <d v="1899-12-30T00:00:00"/>
    <e v="#N/A"/>
    <n v="0"/>
  </r>
  <r>
    <x v="2"/>
    <s v="No Issue identified"/>
    <m/>
    <x v="0"/>
    <d v="2023-12-30T00:00:00"/>
    <d v="2024-01-02T00:00:00"/>
    <d v="2024-04-04T00:00:00"/>
    <d v="2024-04-03T00:00:00"/>
    <d v="2024-04-04T00:00:00"/>
    <d v="2024-04-04T00:00:00"/>
    <x v="1"/>
    <m/>
    <x v="139"/>
    <s v="0062"/>
    <x v="139"/>
    <s v="ANTENNA,S BAND ANTENNA (AB50.03CARD612806)"/>
    <s v="REMOVE &amp; REPLACE RADAR MAGNETRON (0010)"/>
    <s v="AB50"/>
    <d v="2024-04-18T00:00:00"/>
    <m/>
    <m/>
    <s v="AB01"/>
    <m/>
    <x v="1"/>
    <n v="5"/>
    <x v="315"/>
    <s v="PCB ASY,POWER SUPPLY,NORTHROP T65801809"/>
    <n v="1"/>
    <n v="0"/>
    <n v="1"/>
    <x v="6"/>
    <n v="0"/>
    <x v="11"/>
    <s v="Stock at Base (SP12)"/>
    <s v="AB01"/>
    <s v="5300004084"/>
    <n v="20"/>
    <n v="21"/>
    <m/>
    <m/>
    <n v="0"/>
    <m/>
    <m/>
    <m/>
    <m/>
    <m/>
    <n v="0"/>
    <n v="0"/>
    <s v="EA"/>
    <m/>
    <x v="1"/>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x v="0"/>
    <m/>
    <x v="0"/>
    <d v="1899-12-30T00:00:00"/>
    <x v="1"/>
    <s v="00001220404538610471894000200084031"/>
    <e v="#N/A"/>
    <s v="000012204010471894000200084031"/>
    <d v="1899-12-30T00:00:00"/>
    <e v="#N/A"/>
    <n v="0"/>
  </r>
  <r>
    <x v="2"/>
    <s v="No Issue identified"/>
    <m/>
    <x v="0"/>
    <d v="2023-12-30T00:00:00"/>
    <d v="2024-01-02T00:00:00"/>
    <d v="2024-04-04T00:00:00"/>
    <d v="2024-04-03T00:00:00"/>
    <d v="2024-04-04T00:00:00"/>
    <d v="2024-04-04T00:00:00"/>
    <x v="1"/>
    <m/>
    <x v="139"/>
    <s v="0052"/>
    <x v="139"/>
    <s v="ANTENNA,S BAND ANTENNA (AB50.03CARD612806)"/>
    <s v="REMOVE &amp; REPLACE RADAR MAGNETRON (0010)"/>
    <s v="AB50"/>
    <d v="2024-04-18T00:00:00"/>
    <m/>
    <m/>
    <s v="AB01"/>
    <m/>
    <x v="1"/>
    <n v="5"/>
    <x v="316"/>
    <s v="PCB ASY,TRIGGER,NORTHROP T65801801"/>
    <n v="1"/>
    <n v="0"/>
    <n v="1"/>
    <x v="6"/>
    <n v="0"/>
    <x v="11"/>
    <s v="Stock at Base (SP12)"/>
    <s v="AB01"/>
    <s v="5300004084"/>
    <n v="10"/>
    <n v="21"/>
    <m/>
    <m/>
    <n v="0"/>
    <m/>
    <m/>
    <m/>
    <m/>
    <m/>
    <n v="0"/>
    <n v="0"/>
    <s v="EA"/>
    <m/>
    <x v="1"/>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x v="0"/>
    <m/>
    <x v="0"/>
    <d v="1899-12-30T00:00:00"/>
    <x v="1"/>
    <s v="00001220404538610471890000200084031"/>
    <e v="#N/A"/>
    <s v="000012204010471890000200084031"/>
    <d v="1899-12-30T00:00:00"/>
    <e v="#N/A"/>
    <n v="0"/>
  </r>
  <r>
    <x v="2"/>
    <s v="No Issue identified"/>
    <m/>
    <x v="0"/>
    <d v="2023-12-30T00:00:00"/>
    <d v="2024-01-02T00:00:00"/>
    <d v="2024-03-28T00:00:00"/>
    <d v="2024-02-20T00:00:00"/>
    <d v="2024-03-28T00:00:00"/>
    <d v="2024-03-28T00:00:00"/>
    <x v="0"/>
    <m/>
    <x v="140"/>
    <s v="0010"/>
    <x v="140"/>
    <s v="VALVE,CHECK BIOCIDE INJ TO HP SEP (AB50.04MV020049)"/>
    <s v="CHANGE OUT VALVE (0020)"/>
    <s v="AB50"/>
    <d v="2024-03-28T00:00:00"/>
    <m/>
    <m/>
    <s v="AB01"/>
    <m/>
    <x v="1"/>
    <n v="5"/>
    <x v="317"/>
    <s v="VALVE,CHK;LIFT,DN20,316SS"/>
    <n v="1"/>
    <n v="2"/>
    <n v="1"/>
    <x v="46"/>
    <n v="0"/>
    <x v="9"/>
    <s v="Stock at Base (SP12)"/>
    <s v="AB01"/>
    <s v="5300003501"/>
    <n v="10"/>
    <n v="21"/>
    <m/>
    <m/>
    <n v="0"/>
    <m/>
    <m/>
    <m/>
    <m/>
    <m/>
    <n v="0"/>
    <n v="0"/>
    <s v="EA"/>
    <m/>
    <x v="1"/>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x v="0"/>
    <m/>
    <x v="0"/>
    <d v="1899-12-30T00:00:00"/>
    <x v="0"/>
    <s v="00001234124537910574508000200085162"/>
    <e v="#N/A"/>
    <s v="000012341210574508000200085162"/>
    <d v="1899-12-30T00:00:00"/>
    <e v="#N/A"/>
    <n v="0"/>
  </r>
  <r>
    <x v="2"/>
    <s v="No Issue identified"/>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6"/>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x v="0"/>
    <m/>
    <x v="0"/>
    <d v="1899-12-30T00:00:00"/>
    <x v="0"/>
    <s v="00001234134535810574508000200085163"/>
    <s v="00001234134535810574508000200085163"/>
    <s v="000012341310574508000200085163"/>
    <d v="1899-12-30T00:00:00"/>
    <e v="#N/A"/>
    <n v="0"/>
  </r>
  <r>
    <x v="2"/>
    <s v="Del to Maintenance after Reqmt Date"/>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13"/>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x v="0"/>
    <m/>
    <x v="0"/>
    <d v="1899-12-30T00:00:00"/>
    <x v="0"/>
    <s v="00001234134535810574508000200085163"/>
    <s v="00001234134535810574508000200085163"/>
    <s v="000012341310574508000200085163"/>
    <d v="1899-12-30T00:00:00"/>
    <e v="#N/A"/>
    <n v="0"/>
  </r>
  <r>
    <x v="2"/>
    <m/>
    <m/>
    <x v="0"/>
    <d v="2023-12-30T00:00:00"/>
    <d v="2024-01-02T00:00:00"/>
    <d v="2024-04-09T00:00:00"/>
    <m/>
    <d v="2024-04-09T00:00:00"/>
    <d v="2024-04-09T00:00:00"/>
    <x v="0"/>
    <m/>
    <x v="142"/>
    <s v="0012"/>
    <x v="142"/>
    <s v="HOSE,WTR,UPPER DECK (AB50.03FHR060)"/>
    <s v="LAYFLAT HOSE RECIRTIFICATION (0010)"/>
    <s v="AB50"/>
    <m/>
    <m/>
    <m/>
    <s v="AB01"/>
    <m/>
    <x v="1"/>
    <n v="5"/>
    <x v="318"/>
    <s v="HOSE ASY;WTR/FOAM,RED,38MMX18M LG"/>
    <n v="32"/>
    <n v="32"/>
    <n v="1"/>
    <x v="3"/>
    <n v="0"/>
    <x v="4"/>
    <s v="Stock at Remote (SP13)"/>
    <m/>
    <m/>
    <n v="0"/>
    <n v="0"/>
    <m/>
    <m/>
    <n v="0"/>
    <m/>
    <m/>
    <m/>
    <m/>
    <m/>
    <n v="0"/>
    <n v="0"/>
    <s v="EA"/>
    <m/>
    <x v="1"/>
    <m/>
    <m/>
    <s v="N"/>
    <s v="Execution (07)"/>
    <s v="Ready for Execution (Order) (0065)"/>
    <s v="0000124287"/>
    <n v="1"/>
    <s v="4"/>
    <s v="30"/>
    <s v="30"/>
    <m/>
    <m/>
    <n v="0"/>
    <m/>
    <m/>
    <m/>
    <m/>
    <s v="WorkPackLink"/>
    <m/>
    <m/>
    <n v="0"/>
    <n v="0"/>
    <d v="2024-05-27T00:00:00"/>
    <n v="0"/>
    <n v="0"/>
    <m/>
    <m/>
    <n v="0"/>
    <n v="0"/>
    <m/>
    <n v="0"/>
    <m/>
    <m/>
    <m/>
    <n v="0"/>
    <n v="0"/>
    <n v="1"/>
    <d v="2024-03-12T00:00:00"/>
    <n v="0"/>
    <n v="0"/>
    <x v="1"/>
    <m/>
    <x v="0"/>
    <d v="1899-12-30T00:00:00"/>
    <x v="0"/>
    <s v="00001242874539110288499000200086029"/>
    <e v="#N/A"/>
    <s v="000012428710288499000200086029"/>
    <s v=""/>
    <s v=""/>
    <n v="1"/>
  </r>
  <r>
    <x v="5"/>
    <m/>
    <m/>
    <x v="0"/>
    <d v="2023-12-30T00:00:00"/>
    <d v="2024-01-02T00:00:00"/>
    <d v="2024-05-09T00:00:00"/>
    <m/>
    <d v="2024-05-09T00:00:00"/>
    <d v="2024-05-09T00:00:00"/>
    <x v="0"/>
    <m/>
    <x v="143"/>
    <s v="0030"/>
    <x v="143"/>
    <s v="VALVE,AUTO VENT TO DECK SCUPPERING (AB50.03SP452654)"/>
    <s v="FW AUTO VENT VALVE INSPECTION 03SP452654 (0010)"/>
    <s v="AB50"/>
    <m/>
    <m/>
    <m/>
    <s v="AB01"/>
    <m/>
    <x v="3"/>
    <n v="99"/>
    <x v="319"/>
    <s v="MAINT KIT;AIR ELIMINATOR,S.SARCO 0170380"/>
    <n v="2"/>
    <n v="0"/>
    <n v="2"/>
    <x v="47"/>
    <n v="0"/>
    <x v="4"/>
    <s v="Stock at Remote (SP13)"/>
    <m/>
    <m/>
    <n v="0"/>
    <n v="0"/>
    <m/>
    <m/>
    <n v="0"/>
    <m/>
    <m/>
    <m/>
    <m/>
    <m/>
    <n v="0"/>
    <n v="0"/>
    <s v="EA"/>
    <m/>
    <x v="1"/>
    <m/>
    <m/>
    <s v="N"/>
    <s v="Execution (07)"/>
    <s v="Ready for Execution (Order) (0065)"/>
    <s v="0000125250"/>
    <n v="3"/>
    <s v="4"/>
    <s v="30"/>
    <s v="30"/>
    <m/>
    <m/>
    <n v="0"/>
    <m/>
    <m/>
    <m/>
    <m/>
    <s v="00000106000000000044"/>
    <m/>
    <m/>
    <n v="0"/>
    <n v="0"/>
    <d v="2024-02-22T00:00:00"/>
    <n v="0"/>
    <n v="0"/>
    <m/>
    <m/>
    <n v="0"/>
    <n v="0"/>
    <m/>
    <n v="0"/>
    <m/>
    <m/>
    <m/>
    <n v="0"/>
    <n v="0"/>
    <n v="0.5"/>
    <d v="2024-04-11T00:00:00"/>
    <n v="0"/>
    <n v="0"/>
    <x v="1"/>
    <m/>
    <x v="0"/>
    <d v="1899-12-30T00:00:00"/>
    <x v="1"/>
    <s v="00001252504542110561611000200086992"/>
    <e v="#N/A"/>
    <s v="000012525010561611000200086992"/>
    <s v=""/>
    <s v=""/>
    <n v="1"/>
  </r>
  <r>
    <x v="5"/>
    <s v="No Issue identified"/>
    <m/>
    <x v="0"/>
    <d v="2023-12-30T00:00:00"/>
    <d v="2024-01-02T00:00:00"/>
    <d v="2024-05-09T00:00:00"/>
    <d v="2024-02-20T00:00:00"/>
    <d v="2024-05-09T00:00:00"/>
    <d v="2024-05-09T00:00:00"/>
    <x v="0"/>
    <m/>
    <x v="143"/>
    <s v="0010"/>
    <x v="143"/>
    <s v="VALVE,AUTO VENT TO DECK SCUPPERING (AB50.03SP452654)"/>
    <s v="FW AUTO VENT VALVE INSPECTION 03SP452654 (0010)"/>
    <s v="AB50"/>
    <d v="2024-05-09T00:00:00"/>
    <m/>
    <m/>
    <s v="AB01"/>
    <m/>
    <x v="3"/>
    <n v="99"/>
    <x v="320"/>
    <s v="GASKET,CNAF,50MM,CL150,1.5MM,FF,C4430"/>
    <n v="4"/>
    <n v="0"/>
    <n v="4"/>
    <x v="3"/>
    <n v="0"/>
    <x v="11"/>
    <s v="Stock at Base (SP12)"/>
    <s v="AB01"/>
    <s v="5300003698"/>
    <n v="10"/>
    <n v="21"/>
    <m/>
    <m/>
    <n v="0"/>
    <m/>
    <m/>
    <m/>
    <m/>
    <m/>
    <n v="0"/>
    <n v="0"/>
    <s v="EA"/>
    <m/>
    <x v="1"/>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x v="0"/>
    <m/>
    <x v="0"/>
    <d v="1899-12-30T00:00:00"/>
    <x v="1"/>
    <s v="00001252504542110206294000200086992"/>
    <e v="#N/A"/>
    <s v="000012525010206294000200086992"/>
    <d v="1899-12-30T00:00:00"/>
    <e v="#N/A"/>
    <n v="0"/>
  </r>
  <r>
    <x v="1"/>
    <m/>
    <m/>
    <x v="0"/>
    <d v="2023-12-30T00:00:00"/>
    <d v="2024-01-02T00:00:00"/>
    <d v="2024-04-24T00:00:00"/>
    <m/>
    <d v="2024-04-24T00:00:00"/>
    <d v="2024-04-25T00:00:00"/>
    <x v="0"/>
    <m/>
    <x v="144"/>
    <s v="0032"/>
    <x v="144"/>
    <s v="COMPR,A042210,GAS COMPRESSOR (AB50.05K042210)"/>
    <s v="CHANGE OUT SEAL GAS FILTER (0030)"/>
    <s v="AB50"/>
    <m/>
    <m/>
    <m/>
    <s v="AB01"/>
    <m/>
    <x v="1"/>
    <n v="10"/>
    <x v="321"/>
    <s v="ELEMENT,FLT;INDUFIL 87488642"/>
    <n v="1"/>
    <n v="1"/>
    <n v="5"/>
    <x v="3"/>
    <n v="0"/>
    <x v="4"/>
    <s v="Stock at Remote (SP13)"/>
    <m/>
    <m/>
    <n v="0"/>
    <n v="0"/>
    <m/>
    <m/>
    <n v="0"/>
    <m/>
    <m/>
    <m/>
    <m/>
    <m/>
    <n v="0"/>
    <n v="0"/>
    <s v="EA"/>
    <m/>
    <x v="1"/>
    <m/>
    <m/>
    <s v="N"/>
    <s v="Preparation (05)"/>
    <s v="In Preparation (Order) (0055)"/>
    <s v="0000127318"/>
    <n v="4"/>
    <s v="4"/>
    <s v="30"/>
    <s v="30"/>
    <m/>
    <m/>
    <n v="0"/>
    <m/>
    <m/>
    <m/>
    <m/>
    <s v="WorkPackLink"/>
    <m/>
    <m/>
    <n v="0"/>
    <n v="0"/>
    <d v="2023-08-11T00:00:00"/>
    <n v="0"/>
    <n v="0"/>
    <m/>
    <m/>
    <n v="0"/>
    <n v="0"/>
    <m/>
    <n v="0"/>
    <m/>
    <m/>
    <m/>
    <n v="0"/>
    <n v="0"/>
    <n v="0.25"/>
    <d v="2024-03-27T00:00:00"/>
    <n v="0"/>
    <n v="0"/>
    <x v="1"/>
    <m/>
    <x v="0"/>
    <d v="1899-12-30T00:00:00"/>
    <x v="0"/>
    <s v="00001273184540610537213000200089100"/>
    <e v="#N/A"/>
    <s v="000012731810537213000200089100"/>
    <s v=""/>
    <s v=""/>
    <n v="1"/>
  </r>
  <r>
    <x v="1"/>
    <m/>
    <m/>
    <x v="0"/>
    <d v="2023-12-30T00:00:00"/>
    <d v="2024-01-02T00:00:00"/>
    <d v="2024-04-24T00:00:00"/>
    <m/>
    <d v="2024-04-24T00:00:00"/>
    <d v="2024-04-25T00:00:00"/>
    <x v="0"/>
    <m/>
    <x v="144"/>
    <s v="0040"/>
    <x v="144"/>
    <s v="COMPR,A042210,GAS COMPRESSOR (AB50.05K042210)"/>
    <s v="CHANGE OUT SEAL GAS FILTER (0030)"/>
    <s v="AB50"/>
    <m/>
    <m/>
    <m/>
    <s v="AB01"/>
    <m/>
    <x v="1"/>
    <n v="10"/>
    <x v="322"/>
    <s v="O-RING;249.3X5.7,FLUOROCARB 90"/>
    <n v="2"/>
    <n v="2"/>
    <n v="2"/>
    <x v="3"/>
    <n v="0"/>
    <x v="4"/>
    <s v="Stock at Remote (SP13)"/>
    <m/>
    <m/>
    <n v="0"/>
    <n v="0"/>
    <m/>
    <m/>
    <n v="0"/>
    <m/>
    <m/>
    <m/>
    <m/>
    <m/>
    <n v="0"/>
    <n v="0"/>
    <s v="EA"/>
    <m/>
    <x v="1"/>
    <m/>
    <m/>
    <s v="N"/>
    <s v="Preparation (05)"/>
    <s v="In Preparation (Order) (0055)"/>
    <s v="0000127318"/>
    <n v="3"/>
    <s v="4"/>
    <s v="30"/>
    <s v="30"/>
    <m/>
    <m/>
    <n v="0"/>
    <m/>
    <m/>
    <m/>
    <m/>
    <s v="WorkPackLink"/>
    <m/>
    <m/>
    <n v="0"/>
    <n v="0"/>
    <d v="2023-08-11T00:00:00"/>
    <n v="0"/>
    <n v="0"/>
    <m/>
    <m/>
    <n v="0"/>
    <n v="0"/>
    <m/>
    <n v="0"/>
    <m/>
    <m/>
    <m/>
    <n v="0"/>
    <n v="0"/>
    <n v="0.25"/>
    <d v="2024-03-27T00:00:00"/>
    <n v="0"/>
    <n v="0"/>
    <x v="1"/>
    <m/>
    <x v="0"/>
    <d v="1899-12-30T00:00:00"/>
    <x v="0"/>
    <s v="00001273184540610572710000200089100"/>
    <e v="#N/A"/>
    <s v="000012731810572710000200089100"/>
    <s v=""/>
    <s v=""/>
    <n v="1"/>
  </r>
  <r>
    <x v="3"/>
    <s v="No Issue identified"/>
    <m/>
    <x v="0"/>
    <d v="2023-12-30T00:00:00"/>
    <d v="2024-01-02T00:00:00"/>
    <d v="2024-04-26T00:00:00"/>
    <d v="2024-02-19T00:00:00"/>
    <d v="2024-04-26T00:00:00"/>
    <d v="2024-04-26T00:00:00"/>
    <x v="0"/>
    <m/>
    <x v="145"/>
    <s v="0072"/>
    <x v="145"/>
    <s v="HOSE,T74003,CHEMICAL STORAGE TANK FILL (AB50.05SP740039)"/>
    <s v="REPLACE HOSES (0020)"/>
    <s v="AB50"/>
    <d v="2024-04-26T00:00:00"/>
    <m/>
    <m/>
    <s v="AB01"/>
    <m/>
    <x v="0"/>
    <n v="20"/>
    <x v="323"/>
    <s v="HOSE ASY,COR INH;2000MM,05SP740042"/>
    <n v="1"/>
    <n v="0"/>
    <n v="1"/>
    <x v="3"/>
    <n v="0"/>
    <x v="9"/>
    <s v="Stock at Base (SP12)"/>
    <s v="AB01"/>
    <s v="5300003821"/>
    <n v="40"/>
    <n v="21"/>
    <m/>
    <m/>
    <n v="0"/>
    <m/>
    <m/>
    <m/>
    <m/>
    <m/>
    <n v="0"/>
    <n v="0"/>
    <s v="ASY"/>
    <m/>
    <x v="1"/>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x v="0"/>
    <m/>
    <x v="0"/>
    <d v="1899-12-30T00:00:00"/>
    <x v="1"/>
    <s v="00001275994540810493402000200089401"/>
    <e v="#N/A"/>
    <s v="000012759910493402000200089401"/>
    <d v="1899-12-30T00:00:00"/>
    <e v="#N/A"/>
    <n v="0"/>
  </r>
  <r>
    <x v="3"/>
    <s v="No Issue identified"/>
    <m/>
    <x v="0"/>
    <d v="2023-12-30T00:00:00"/>
    <d v="2024-01-02T00:00:00"/>
    <d v="2024-04-26T00:00:00"/>
    <d v="2024-02-19T00:00:00"/>
    <d v="2024-04-26T00:00:00"/>
    <d v="2024-04-26T00:00:00"/>
    <x v="0"/>
    <m/>
    <x v="145"/>
    <s v="0052"/>
    <x v="145"/>
    <s v="HOSE,T74003,CHEMICAL STORAGE TANK FILL (AB50.05SP740039)"/>
    <s v="REPLACE HOSES (0020)"/>
    <s v="AB50"/>
    <d v="2024-04-26T00:00:00"/>
    <m/>
    <m/>
    <s v="AB01"/>
    <m/>
    <x v="0"/>
    <n v="20"/>
    <x v="324"/>
    <s v="HOSE ASY,BIOCIDE;CONVOLUTED TECH STANDA&gt;"/>
    <n v="1"/>
    <n v="0"/>
    <n v="1"/>
    <x v="3"/>
    <n v="0"/>
    <x v="9"/>
    <s v="Stock at Base (SP12)"/>
    <s v="AB01"/>
    <s v="5300003821"/>
    <n v="20"/>
    <n v="21"/>
    <m/>
    <m/>
    <n v="0"/>
    <m/>
    <m/>
    <m/>
    <m/>
    <m/>
    <n v="0"/>
    <n v="0"/>
    <s v="ASY"/>
    <m/>
    <x v="1"/>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x v="0"/>
    <m/>
    <x v="0"/>
    <d v="1899-12-30T00:00:00"/>
    <x v="1"/>
    <s v="00001275994540810493398000200089401"/>
    <e v="#N/A"/>
    <s v="000012759910493398000200089401"/>
    <d v="1899-12-30T00:00:00"/>
    <e v="#N/A"/>
    <n v="0"/>
  </r>
  <r>
    <x v="3"/>
    <s v="No Issue identified"/>
    <m/>
    <x v="0"/>
    <d v="2023-12-30T00:00:00"/>
    <d v="2024-01-02T00:00:00"/>
    <d v="2024-04-26T00:00:00"/>
    <d v="2024-02-19T00:00:00"/>
    <d v="2024-04-26T00:00:00"/>
    <d v="2024-04-26T00:00:00"/>
    <x v="0"/>
    <m/>
    <x v="145"/>
    <s v="0010"/>
    <x v="145"/>
    <s v="HOSE,T74003,CHEMICAL STORAGE TANK FILL (AB50.05SP740039)"/>
    <s v="REPLACE HOSES (0020)"/>
    <s v="AB50"/>
    <d v="2024-04-26T00:00:00"/>
    <m/>
    <m/>
    <s v="AB01"/>
    <m/>
    <x v="0"/>
    <n v="20"/>
    <x v="325"/>
    <s v="HOSE ASY,COR INH;2000MM,05SP740039"/>
    <n v="1"/>
    <n v="0"/>
    <n v="0"/>
    <x v="0"/>
    <n v="0"/>
    <x v="2"/>
    <s v="Stock at Base (SP12)"/>
    <s v="AB01"/>
    <s v="5300003821"/>
    <n v="10"/>
    <n v="21"/>
    <m/>
    <m/>
    <n v="0"/>
    <m/>
    <m/>
    <m/>
    <m/>
    <m/>
    <n v="0"/>
    <n v="0"/>
    <s v="ASY"/>
    <m/>
    <x v="1"/>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x v="0"/>
    <m/>
    <x v="0"/>
    <d v="1899-12-30T00:00:00"/>
    <x v="1"/>
    <s v="00001275994540810493401000200089401"/>
    <e v="#N/A"/>
    <s v="000012759910493401000200089401"/>
    <d v="1899-12-30T00:00:00"/>
    <e v="#N/A"/>
    <n v="0"/>
  </r>
  <r>
    <x v="3"/>
    <s v="No Issue identified"/>
    <m/>
    <x v="0"/>
    <d v="2023-12-30T00:00:00"/>
    <d v="2024-01-02T00:00:00"/>
    <d v="2024-04-26T00:00:00"/>
    <d v="2024-02-19T00:00:00"/>
    <d v="2024-04-26T00:00:00"/>
    <d v="2024-04-26T00:00:00"/>
    <x v="0"/>
    <m/>
    <x v="145"/>
    <s v="0062"/>
    <x v="145"/>
    <s v="HOSE,T74003,CHEMICAL STORAGE TANK FILL (AB50.05SP740039)"/>
    <s v="REPLACE HOSES (0020)"/>
    <s v="AB50"/>
    <d v="2024-04-26T00:00:00"/>
    <m/>
    <m/>
    <s v="AB01"/>
    <m/>
    <x v="0"/>
    <n v="20"/>
    <x v="326"/>
    <s v="HOSE ASY,EMULSION;CONVOLUTED TECH STAND&gt;"/>
    <n v="1"/>
    <n v="0"/>
    <n v="1"/>
    <x v="3"/>
    <n v="0"/>
    <x v="9"/>
    <s v="Stock at Base (SP12)"/>
    <s v="AB01"/>
    <s v="5300003821"/>
    <n v="30"/>
    <n v="21"/>
    <m/>
    <m/>
    <n v="0"/>
    <m/>
    <m/>
    <m/>
    <m/>
    <m/>
    <n v="0"/>
    <n v="0"/>
    <s v="ASY"/>
    <m/>
    <x v="1"/>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x v="0"/>
    <m/>
    <x v="0"/>
    <d v="1899-12-30T00:00:00"/>
    <x v="1"/>
    <s v="00001275994540810493399000200089401"/>
    <e v="#N/A"/>
    <s v="000012759910493399000200089401"/>
    <d v="1899-12-30T00:00:00"/>
    <e v="#N/A"/>
    <n v="0"/>
  </r>
  <r>
    <x v="2"/>
    <s v="No Issue identified"/>
    <m/>
    <x v="0"/>
    <d v="2023-12-30T00:00:00"/>
    <d v="2024-01-02T00:00:00"/>
    <d v="2024-04-09T00:00:00"/>
    <d v="2024-03-21T00:00:00"/>
    <d v="2024-03-28T00:00:00"/>
    <d v="2024-04-21T00:00:00"/>
    <x v="0"/>
    <m/>
    <x v="146"/>
    <s v="0120"/>
    <x v="146"/>
    <s v="PKG EQ,AUXILARY BOILER NO 1 (AB50.03A750001)"/>
    <s v="REINSTATE PIPEWORK &amp; VALVES (0170)"/>
    <s v="AB50"/>
    <d v="2024-04-09T00:00:00"/>
    <m/>
    <m/>
    <s v="AB01"/>
    <m/>
    <x v="1"/>
    <n v="5"/>
    <x v="327"/>
    <s v="VALVE,GLOBE;25MM,DI,ARI 23006PN25DN25"/>
    <n v="1"/>
    <n v="1"/>
    <n v="14"/>
    <x v="6"/>
    <n v="0"/>
    <x v="11"/>
    <s v="Stock at Base (SP12)"/>
    <s v="AB01"/>
    <s v="5300004055"/>
    <n v="80"/>
    <n v="21"/>
    <m/>
    <m/>
    <n v="0"/>
    <m/>
    <m/>
    <m/>
    <m/>
    <m/>
    <n v="0"/>
    <n v="0"/>
    <s v="EA"/>
    <m/>
    <x v="1"/>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50"/>
    <x v="146"/>
    <s v="PKG EQ,AUXILARY BOILER NO 1 (AB50.03A750001)"/>
    <s v="REINSTATE PIPEWORK &amp; VALVES (0170)"/>
    <s v="AB50"/>
    <d v="2024-04-09T00:00:00"/>
    <m/>
    <m/>
    <s v="AB01"/>
    <m/>
    <x v="1"/>
    <n v="5"/>
    <x v="328"/>
    <s v="VALVE,GATE;200MM,PN25,RF,ST"/>
    <n v="1"/>
    <n v="2"/>
    <n v="2"/>
    <x v="6"/>
    <n v="0"/>
    <x v="11"/>
    <s v="Stock at Base (SP12)"/>
    <s v="AB01"/>
    <s v="5300004055"/>
    <n v="20"/>
    <n v="21"/>
    <m/>
    <m/>
    <n v="0"/>
    <m/>
    <m/>
    <m/>
    <m/>
    <m/>
    <n v="0"/>
    <n v="0"/>
    <s v="EA"/>
    <m/>
    <x v="1"/>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392"/>
    <x v="146"/>
    <s v="PKG EQ,AUXILARY BOILER NO 1 (AB50.03A750001)"/>
    <s v="REINSTATE PIPEWORK &amp; VALVES (0170)"/>
    <s v="AB50"/>
    <d v="2024-04-09T00:00:00"/>
    <m/>
    <m/>
    <s v="AB01"/>
    <m/>
    <x v="1"/>
    <n v="5"/>
    <x v="329"/>
    <s v="STUDBOLT;M16 X 70MM,B7,PLN"/>
    <n v="48"/>
    <n v="0"/>
    <n v="100"/>
    <x v="6"/>
    <n v="0"/>
    <x v="11"/>
    <s v="Stock at Base (SP12)"/>
    <s v="AB01"/>
    <s v="5300004055"/>
    <n v="320"/>
    <n v="21"/>
    <m/>
    <m/>
    <n v="0"/>
    <m/>
    <m/>
    <m/>
    <m/>
    <m/>
    <n v="0"/>
    <n v="0"/>
    <s v="EA"/>
    <m/>
    <x v="1"/>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x v="0"/>
    <m/>
    <x v="0"/>
    <d v="1899-12-30T00:00:00"/>
    <x v="1"/>
    <s v="00001287344539110590781000200090465"/>
    <e v="#N/A"/>
    <s v="000012873410590781000200090465"/>
    <d v="1899-12-30T00:00:00"/>
    <e v="#N/A"/>
    <n v="0"/>
  </r>
  <r>
    <x v="2"/>
    <s v="No Issue identified"/>
    <m/>
    <x v="0"/>
    <d v="2023-12-30T00:00:00"/>
    <d v="2024-01-02T00:00:00"/>
    <d v="2024-03-28T00:00:00"/>
    <d v="2024-03-13T00:00:00"/>
    <d v="2024-03-28T00:00:00"/>
    <d v="2024-04-21T00:00:00"/>
    <x v="0"/>
    <m/>
    <x v="146"/>
    <s v="0482"/>
    <x v="146"/>
    <s v="PKG EQ,AUXILARY BOILER NO 1 (AB50.03A750001)"/>
    <s v="ISOLATE &amp; ASSIST with SPADE (0020)"/>
    <s v="AB50"/>
    <d v="2024-03-28T00:00:00"/>
    <m/>
    <m/>
    <s v="AB01"/>
    <m/>
    <x v="1"/>
    <n v="5"/>
    <x v="330"/>
    <s v="FLANGE,BLIND;1&quot;,FF,16K,A516-GR70"/>
    <n v="4"/>
    <n v="0"/>
    <n v="4"/>
    <x v="6"/>
    <n v="0"/>
    <x v="11"/>
    <s v="Stock at Base (SP12)"/>
    <s v="AB01"/>
    <s v="5300004055"/>
    <n v="10"/>
    <n v="21"/>
    <m/>
    <m/>
    <n v="0"/>
    <m/>
    <m/>
    <m/>
    <m/>
    <m/>
    <n v="0"/>
    <n v="0"/>
    <s v="EA"/>
    <m/>
    <x v="1"/>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x v="0"/>
    <m/>
    <x v="0"/>
    <d v="1899-12-30T00:00:00"/>
    <x v="1"/>
    <s v="00001287344537910590626000200090465"/>
    <e v="#N/A"/>
    <s v="000012873410590626000200090465"/>
    <d v="1899-12-30T00:00:00"/>
    <e v="#N/A"/>
    <n v="0"/>
  </r>
  <r>
    <x v="2"/>
    <s v="No Issue identified"/>
    <m/>
    <x v="0"/>
    <d v="2023-12-30T00:00:00"/>
    <d v="2024-01-02T00:00:00"/>
    <d v="2024-04-09T00:00:00"/>
    <d v="2024-03-21T00:00:00"/>
    <d v="2024-03-28T00:00:00"/>
    <d v="2024-04-21T00:00:00"/>
    <x v="0"/>
    <m/>
    <x v="146"/>
    <s v="0372"/>
    <x v="146"/>
    <s v="PKG EQ,AUXILARY BOILER NO 1 (AB50.03A750001)"/>
    <s v="REINSTATE PIPEWORK &amp; VALVES (0170)"/>
    <s v="AB50"/>
    <d v="2024-04-09T00:00:00"/>
    <m/>
    <m/>
    <s v="AB01"/>
    <m/>
    <x v="1"/>
    <n v="5"/>
    <x v="331"/>
    <s v="STUDBOLT;M16 X 80MM,B7,PLN"/>
    <n v="64"/>
    <n v="0"/>
    <n v="128"/>
    <x v="0"/>
    <n v="0"/>
    <x v="11"/>
    <s v="Stock at Base (SP12)"/>
    <s v="AB01"/>
    <s v="5300004055"/>
    <n v="330"/>
    <n v="21"/>
    <m/>
    <m/>
    <n v="0"/>
    <m/>
    <m/>
    <m/>
    <m/>
    <m/>
    <n v="0"/>
    <n v="0"/>
    <s v="EA"/>
    <m/>
    <x v="1"/>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x v="0"/>
    <m/>
    <x v="0"/>
    <d v="1899-12-30T00:00:00"/>
    <x v="1"/>
    <s v="00001287344539110590782000200090465"/>
    <e v="#N/A"/>
    <s v="000012873410590782000200090465"/>
    <d v="1899-12-30T00:00:00"/>
    <e v="#N/A"/>
    <n v="0"/>
  </r>
  <r>
    <x v="2"/>
    <s v="No Issue identified"/>
    <m/>
    <x v="0"/>
    <d v="2023-12-30T00:00:00"/>
    <d v="2024-01-02T00:00:00"/>
    <d v="2024-04-09T00:00:00"/>
    <d v="2024-03-21T00:00:00"/>
    <d v="2024-03-28T00:00:00"/>
    <d v="2024-04-21T00:00:00"/>
    <x v="0"/>
    <m/>
    <x v="146"/>
    <s v="0170"/>
    <x v="146"/>
    <s v="PKG EQ,AUXILARY BOILER NO 1 (AB50.03A750001)"/>
    <s v="REINSTATE PIPEWORK &amp; VALVES (0170)"/>
    <s v="AB50"/>
    <d v="2024-04-09T00:00:00"/>
    <m/>
    <m/>
    <s v="AB01"/>
    <m/>
    <x v="1"/>
    <n v="5"/>
    <x v="327"/>
    <s v="VALVE,GLOBE;25MM,DI,ARI 23006PN25DN25"/>
    <n v="1"/>
    <n v="1"/>
    <n v="14"/>
    <x v="0"/>
    <n v="0"/>
    <x v="11"/>
    <s v="Stock at Base (SP12)"/>
    <s v="AB01"/>
    <s v="5300004055"/>
    <n v="130"/>
    <n v="21"/>
    <m/>
    <m/>
    <n v="0"/>
    <m/>
    <m/>
    <m/>
    <m/>
    <m/>
    <n v="0"/>
    <n v="0"/>
    <s v="EA"/>
    <m/>
    <x v="1"/>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82"/>
    <x v="146"/>
    <s v="PKG EQ,AUXILARY BOILER NO 1 (AB50.03A750001)"/>
    <s v="REINSTATE PIPEWORK &amp; VALVES (0170)"/>
    <s v="AB50"/>
    <d v="2024-04-09T00:00:00"/>
    <m/>
    <m/>
    <s v="AB01"/>
    <m/>
    <x v="1"/>
    <n v="5"/>
    <x v="332"/>
    <s v="STUDBOLT;M16 X 90MM,B7,PLN"/>
    <n v="64"/>
    <n v="0"/>
    <n v="128"/>
    <x v="6"/>
    <n v="0"/>
    <x v="11"/>
    <s v="Stock at Base (SP12)"/>
    <s v="AB01"/>
    <s v="5300004055"/>
    <n v="340"/>
    <n v="21"/>
    <m/>
    <m/>
    <n v="0"/>
    <m/>
    <m/>
    <m/>
    <m/>
    <m/>
    <n v="0"/>
    <n v="0"/>
    <s v="EA"/>
    <m/>
    <x v="1"/>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x v="0"/>
    <m/>
    <x v="0"/>
    <d v="1899-12-30T00:00:00"/>
    <x v="1"/>
    <s v="00001287344539110590783000200090465"/>
    <e v="#N/A"/>
    <s v="000012873410590783000200090465"/>
    <d v="1899-12-30T00:00:00"/>
    <e v="#N/A"/>
    <n v="0"/>
  </r>
  <r>
    <x v="2"/>
    <s v="No Issue identified"/>
    <m/>
    <x v="0"/>
    <d v="2023-12-30T00:00:00"/>
    <d v="2024-01-02T00:00:00"/>
    <d v="2024-04-09T00:00:00"/>
    <d v="2024-03-21T00:00:00"/>
    <d v="2024-03-28T00:00:00"/>
    <d v="2024-04-21T00:00:00"/>
    <x v="0"/>
    <m/>
    <x v="146"/>
    <s v="0070"/>
    <x v="146"/>
    <s v="PKG EQ,AUXILARY BOILER NO 1 (AB50.03A750001)"/>
    <s v="REINSTATE PIPEWORK &amp; VALVES (0170)"/>
    <s v="AB50"/>
    <d v="2024-04-09T00:00:00"/>
    <m/>
    <m/>
    <s v="AB01"/>
    <m/>
    <x v="1"/>
    <n v="5"/>
    <x v="327"/>
    <s v="VALVE,GLOBE;25MM,DI,ARI 23006PN25DN25"/>
    <n v="1"/>
    <n v="1"/>
    <n v="14"/>
    <x v="6"/>
    <n v="0"/>
    <x v="11"/>
    <s v="Stock at Base (SP12)"/>
    <s v="AB01"/>
    <s v="5300004055"/>
    <n v="30"/>
    <n v="21"/>
    <m/>
    <m/>
    <n v="0"/>
    <m/>
    <m/>
    <m/>
    <m/>
    <m/>
    <n v="0"/>
    <n v="0"/>
    <s v="EA"/>
    <m/>
    <x v="1"/>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62"/>
    <x v="146"/>
    <s v="PKG EQ,AUXILARY BOILER NO 1 (AB50.03A750001)"/>
    <s v="REINSTATE PIPEWORK &amp; VALVES (0170)"/>
    <s v="AB50"/>
    <d v="2024-04-09T00:00:00"/>
    <m/>
    <m/>
    <s v="AB01"/>
    <m/>
    <x v="1"/>
    <n v="5"/>
    <x v="333"/>
    <s v="STUDBOLT;M12 X 70MM,B7,STL,BLK"/>
    <n v="72"/>
    <n v="0"/>
    <n v="144"/>
    <x v="6"/>
    <n v="0"/>
    <x v="11"/>
    <s v="Stock at Base (SP12)"/>
    <s v="AB01"/>
    <s v="5300004055"/>
    <n v="240"/>
    <n v="21"/>
    <m/>
    <m/>
    <n v="0"/>
    <m/>
    <m/>
    <m/>
    <m/>
    <m/>
    <n v="0"/>
    <n v="0"/>
    <s v="EA"/>
    <m/>
    <x v="1"/>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x v="0"/>
    <m/>
    <x v="0"/>
    <d v="1899-12-30T00:00:00"/>
    <x v="1"/>
    <s v="00001287344539110526668000200090465"/>
    <e v="#N/A"/>
    <s v="000012873410526668000200090465"/>
    <d v="1899-12-30T00:00:00"/>
    <e v="#N/A"/>
    <n v="0"/>
  </r>
  <r>
    <x v="2"/>
    <m/>
    <m/>
    <x v="0"/>
    <d v="2023-12-30T00:00:00"/>
    <d v="2024-01-02T00:00:00"/>
    <d v="2024-04-09T00:00:00"/>
    <m/>
    <d v="2024-03-28T00:00:00"/>
    <d v="2024-04-21T00:00:00"/>
    <x v="0"/>
    <m/>
    <x v="146"/>
    <s v="0420"/>
    <x v="146"/>
    <s v="PKG EQ,AUXILARY BOILER NO 1 (AB50.03A750001)"/>
    <s v="REINSTATE PIPEWORK &amp; VALVES (0170)"/>
    <s v="AB50"/>
    <m/>
    <m/>
    <m/>
    <s v="AB01"/>
    <m/>
    <x v="1"/>
    <n v="5"/>
    <x v="334"/>
    <s v="GASKET;SWCI,80MM,PN10-40,316L/GR/316"/>
    <n v="13"/>
    <n v="0"/>
    <n v="4"/>
    <x v="48"/>
    <n v="0"/>
    <x v="4"/>
    <s v="Stock at Remote (SP13)"/>
    <m/>
    <m/>
    <n v="0"/>
    <n v="0"/>
    <m/>
    <m/>
    <n v="0"/>
    <m/>
    <m/>
    <m/>
    <m/>
    <m/>
    <n v="0"/>
    <n v="0"/>
    <s v="EA"/>
    <m/>
    <x v="1"/>
    <m/>
    <m/>
    <s v="N"/>
    <s v="Execution (07)"/>
    <s v="Ready for Execution (Order) (0065)"/>
    <s v="0000128734"/>
    <n v="32"/>
    <s v="2"/>
    <s v="30"/>
    <m/>
    <m/>
    <m/>
    <n v="0"/>
    <m/>
    <m/>
    <m/>
    <m/>
    <s v="WorkPackLink"/>
    <m/>
    <m/>
    <n v="0"/>
    <n v="0"/>
    <d v="2024-10-19T00:00:00"/>
    <n v="0"/>
    <n v="0"/>
    <m/>
    <m/>
    <n v="0"/>
    <n v="0"/>
    <m/>
    <n v="0"/>
    <m/>
    <m/>
    <m/>
    <n v="0"/>
    <n v="0"/>
    <n v="1.9230769230769232E-2"/>
    <d v="2024-03-12T00:00:00"/>
    <n v="0"/>
    <n v="0"/>
    <x v="1"/>
    <m/>
    <x v="0"/>
    <d v="1899-12-30T00:00:00"/>
    <x v="1"/>
    <s v="00001287344539110061172000200090465"/>
    <e v="#N/A"/>
    <s v="000012873410061172000200090465"/>
    <s v=""/>
    <s v=""/>
    <n v="1"/>
  </r>
  <r>
    <x v="2"/>
    <s v="No Issue identified"/>
    <m/>
    <x v="0"/>
    <d v="2023-12-30T00:00:00"/>
    <d v="2024-01-02T00:00:00"/>
    <d v="2024-04-09T00:00:00"/>
    <d v="2024-03-21T00:00:00"/>
    <d v="2024-03-28T00:00:00"/>
    <d v="2024-04-21T00:00:00"/>
    <x v="0"/>
    <m/>
    <x v="146"/>
    <s v="0220"/>
    <x v="146"/>
    <s v="PKG EQ,AUXILARY BOILER NO 1 (AB50.03A750001)"/>
    <s v="REINSTATE PIPEWORK &amp; VALVES (0170)"/>
    <s v="AB50"/>
    <d v="2024-04-09T00:00:00"/>
    <m/>
    <m/>
    <s v="AB01"/>
    <m/>
    <x v="1"/>
    <n v="5"/>
    <x v="335"/>
    <s v="VALVE,GLOBE;80MM,ARI 23006PN25DN80C07A"/>
    <n v="1"/>
    <n v="2"/>
    <n v="0"/>
    <x v="0"/>
    <n v="0"/>
    <x v="9"/>
    <s v="Stock at Base (SP12)"/>
    <s v="AB01"/>
    <s v="5300004055"/>
    <n v="180"/>
    <n v="21"/>
    <m/>
    <m/>
    <n v="0"/>
    <m/>
    <m/>
    <m/>
    <m/>
    <m/>
    <n v="0"/>
    <n v="0"/>
    <s v="EA"/>
    <m/>
    <x v="1"/>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042"/>
    <x v="146"/>
    <s v="PKG EQ,AUXILARY BOILER NO 1 (AB50.03A750001)"/>
    <s v="REINSTATE PIPEWORK &amp; VALVES (0170)"/>
    <s v="AB50"/>
    <d v="2024-04-09T00:00:00"/>
    <m/>
    <m/>
    <s v="AB01"/>
    <m/>
    <x v="1"/>
    <n v="5"/>
    <x v="336"/>
    <s v="VALVE,ANG;25A,JIS 16K,FLG,F7304"/>
    <n v="1"/>
    <n v="4"/>
    <n v="0"/>
    <x v="0"/>
    <n v="0"/>
    <x v="9"/>
    <s v="Stock at Base (SP12)"/>
    <s v="AB01"/>
    <s v="5300004055"/>
    <n v="290"/>
    <n v="21"/>
    <m/>
    <m/>
    <n v="0"/>
    <m/>
    <m/>
    <m/>
    <m/>
    <m/>
    <n v="0"/>
    <n v="0"/>
    <s v="EA"/>
    <m/>
    <x v="1"/>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m/>
    <m/>
    <x v="0"/>
    <d v="2023-12-30T00:00:00"/>
    <d v="2024-01-02T00:00:00"/>
    <d v="2024-03-29T00:00:00"/>
    <m/>
    <d v="2024-03-28T00:00:00"/>
    <d v="2024-04-21T00:00:00"/>
    <x v="0"/>
    <m/>
    <x v="146"/>
    <s v="0550"/>
    <x v="146"/>
    <s v="PKG EQ,AUXILARY BOILER NO 1 (AB50.03A750001)"/>
    <s v="ISOLATE &amp; SPADE (0030)"/>
    <s v="AB50"/>
    <m/>
    <m/>
    <m/>
    <s v="AB01"/>
    <m/>
    <x v="1"/>
    <n v="5"/>
    <x v="337"/>
    <s v="GASKET;SWCI,25MM,CL300/600,316L/GR/316"/>
    <n v="4"/>
    <n v="2"/>
    <n v="11"/>
    <x v="3"/>
    <n v="0"/>
    <x v="4"/>
    <s v="Stock at Remote (SP13)"/>
    <m/>
    <m/>
    <n v="0"/>
    <n v="0"/>
    <m/>
    <m/>
    <n v="0"/>
    <m/>
    <m/>
    <m/>
    <m/>
    <m/>
    <n v="0"/>
    <n v="0"/>
    <s v="EA"/>
    <m/>
    <x v="1"/>
    <m/>
    <m/>
    <s v="N"/>
    <s v="Execution (07)"/>
    <s v="Ready for Execution (Order) (0065)"/>
    <s v="0000128734"/>
    <n v="7"/>
    <s v="2"/>
    <s v="30"/>
    <s v="30"/>
    <m/>
    <m/>
    <n v="0"/>
    <m/>
    <m/>
    <m/>
    <m/>
    <s v="WorkPackLink"/>
    <m/>
    <m/>
    <n v="0"/>
    <n v="0"/>
    <d v="2024-10-19T00:00:00"/>
    <n v="0"/>
    <n v="0"/>
    <m/>
    <m/>
    <n v="0"/>
    <n v="0"/>
    <m/>
    <n v="0"/>
    <m/>
    <m/>
    <m/>
    <n v="0"/>
    <n v="0"/>
    <n v="1.9230769230769232E-2"/>
    <d v="2024-03-01T00:00:00"/>
    <n v="0"/>
    <n v="0"/>
    <x v="1"/>
    <m/>
    <x v="0"/>
    <d v="1899-12-30T00:00:00"/>
    <x v="1"/>
    <s v="00001287344538010060917000200090465"/>
    <e v="#N/A"/>
    <s v="000012873410060917000200090465"/>
    <s v=""/>
    <s v=""/>
    <n v="1"/>
  </r>
  <r>
    <x v="2"/>
    <s v="No Issue identified"/>
    <m/>
    <x v="0"/>
    <d v="2023-12-30T00:00:00"/>
    <d v="2024-01-02T00:00:00"/>
    <d v="2024-04-09T00:00:00"/>
    <d v="2024-03-21T00:00:00"/>
    <d v="2024-03-28T00:00:00"/>
    <d v="2024-04-21T00:00:00"/>
    <x v="0"/>
    <m/>
    <x v="146"/>
    <s v="0150"/>
    <x v="146"/>
    <s v="PKG EQ,AUXILARY BOILER NO 1 (AB50.03A750001)"/>
    <s v="REINSTATE PIPEWORK &amp; VALVES (0170)"/>
    <s v="AB50"/>
    <d v="2024-04-09T00:00:00"/>
    <m/>
    <m/>
    <s v="AB01"/>
    <m/>
    <x v="1"/>
    <n v="5"/>
    <x v="338"/>
    <s v="VALVE,GLOBE;DN40,PN25,LAVAL AG9685005747"/>
    <n v="1"/>
    <n v="2"/>
    <n v="2"/>
    <x v="6"/>
    <n v="0"/>
    <x v="11"/>
    <s v="Stock at Base (SP12)"/>
    <s v="AB01"/>
    <s v="5300004055"/>
    <n v="110"/>
    <n v="21"/>
    <m/>
    <m/>
    <n v="0"/>
    <m/>
    <m/>
    <m/>
    <m/>
    <m/>
    <n v="0"/>
    <n v="0"/>
    <s v="EA"/>
    <m/>
    <x v="1"/>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432"/>
    <x v="146"/>
    <s v="PKG EQ,AUXILARY BOILER NO 1 (AB50.03A750001)"/>
    <s v="REINSTATE PIPEWORK &amp; VALVES (0170)"/>
    <s v="AB50"/>
    <d v="2024-04-09T00:00:00"/>
    <m/>
    <m/>
    <s v="AB01"/>
    <m/>
    <x v="1"/>
    <n v="5"/>
    <x v="339"/>
    <s v="GASKET;CNAF,JIS16K,25MM,1.5MM,FF,C4430"/>
    <n v="12"/>
    <n v="1"/>
    <n v="24"/>
    <x v="6"/>
    <n v="0"/>
    <x v="11"/>
    <s v="Stock at Base (SP12)"/>
    <s v="AB01"/>
    <s v="5300004055"/>
    <n v="230"/>
    <n v="21"/>
    <m/>
    <m/>
    <n v="0"/>
    <m/>
    <m/>
    <m/>
    <m/>
    <m/>
    <n v="0"/>
    <n v="0"/>
    <s v="EA"/>
    <m/>
    <x v="1"/>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x v="0"/>
    <m/>
    <x v="0"/>
    <d v="1899-12-30T00:00:00"/>
    <x v="1"/>
    <s v="00001287344539110400603000200090465"/>
    <e v="#N/A"/>
    <s v="000012873410400603000200090465"/>
    <d v="1899-12-30T00:00:00"/>
    <e v="#N/A"/>
    <n v="0"/>
  </r>
  <r>
    <x v="2"/>
    <s v="No Issue identified"/>
    <m/>
    <x v="0"/>
    <d v="2023-12-30T00:00:00"/>
    <d v="2024-01-02T00:00:00"/>
    <d v="2024-04-09T00:00:00"/>
    <d v="2024-03-21T00:00:00"/>
    <d v="2024-03-28T00:00:00"/>
    <d v="2024-04-21T00:00:00"/>
    <x v="0"/>
    <m/>
    <x v="146"/>
    <s v="0140"/>
    <x v="146"/>
    <s v="PKG EQ,AUXILARY BOILER NO 1 (AB50.03A750001)"/>
    <s v="REINSTATE PIPEWORK &amp; VALVES (0170)"/>
    <s v="AB50"/>
    <d v="2024-04-09T00:00:00"/>
    <m/>
    <m/>
    <s v="AB01"/>
    <m/>
    <x v="1"/>
    <n v="5"/>
    <x v="340"/>
    <s v="VALVE,GLOBE;40MM,ARI 23006RPN25DN40C11B"/>
    <n v="1"/>
    <n v="2"/>
    <n v="0"/>
    <x v="0"/>
    <n v="0"/>
    <x v="9"/>
    <s v="Stock at Base (SP12)"/>
    <s v="AB01"/>
    <s v="5300004055"/>
    <n v="100"/>
    <n v="21"/>
    <m/>
    <m/>
    <n v="0"/>
    <m/>
    <m/>
    <m/>
    <m/>
    <m/>
    <n v="0"/>
    <n v="0"/>
    <s v="EA"/>
    <m/>
    <x v="1"/>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s v="No Issue identified"/>
    <m/>
    <x v="0"/>
    <d v="2023-12-30T00:00:00"/>
    <d v="2024-01-02T00:00:00"/>
    <d v="2024-04-09T00:00:00"/>
    <d v="2024-03-21T00:00:00"/>
    <d v="2024-03-28T00:00:00"/>
    <d v="2024-04-21T00:00:00"/>
    <x v="0"/>
    <m/>
    <x v="146"/>
    <s v="0292"/>
    <x v="146"/>
    <s v="PKG EQ,AUXILARY BOILER NO 1 (AB50.03A750001)"/>
    <s v="REINSTATE PIPEWORK &amp; VALVES (0170)"/>
    <s v="AB50"/>
    <d v="2024-04-09T00:00:00"/>
    <m/>
    <m/>
    <s v="AB01"/>
    <m/>
    <x v="1"/>
    <n v="5"/>
    <x v="341"/>
    <s v="TRAP,STEAM;FCD250,JIS 16K,TLV AF3N"/>
    <n v="1"/>
    <n v="0"/>
    <n v="4"/>
    <x v="6"/>
    <n v="0"/>
    <x v="11"/>
    <s v="Stock at Base (SP12)"/>
    <s v="AB01"/>
    <s v="5300004055"/>
    <n v="310"/>
    <n v="21"/>
    <m/>
    <m/>
    <n v="0"/>
    <m/>
    <m/>
    <m/>
    <m/>
    <m/>
    <n v="0"/>
    <n v="0"/>
    <s v="EA"/>
    <m/>
    <x v="1"/>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s v="No Issue identified"/>
    <m/>
    <x v="0"/>
    <d v="2023-12-30T00:00:00"/>
    <d v="2024-01-02T00:00:00"/>
    <d v="2024-04-09T00:00:00"/>
    <d v="2024-03-21T00:00:00"/>
    <d v="2024-03-28T00:00:00"/>
    <d v="2024-04-21T00:00:00"/>
    <x v="0"/>
    <m/>
    <x v="146"/>
    <s v="0442"/>
    <x v="146"/>
    <s v="PKG EQ,AUXILARY BOILER NO 1 (AB50.03A750001)"/>
    <s v="REINSTATE PIPEWORK &amp; VALVES (0170)"/>
    <s v="AB50"/>
    <d v="2024-04-09T00:00:00"/>
    <m/>
    <m/>
    <s v="AB01"/>
    <m/>
    <x v="1"/>
    <n v="5"/>
    <x v="342"/>
    <s v="GASKET;SWCI,200MM,PN25,316L/GR/316"/>
    <n v="2"/>
    <n v="0"/>
    <n v="4"/>
    <x v="6"/>
    <n v="0"/>
    <x v="11"/>
    <s v="Stock at Base (SP12)"/>
    <s v="AB01"/>
    <s v="5300004055"/>
    <n v="220"/>
    <n v="21"/>
    <m/>
    <m/>
    <n v="0"/>
    <m/>
    <m/>
    <m/>
    <m/>
    <m/>
    <n v="0"/>
    <n v="0"/>
    <s v="EA"/>
    <m/>
    <x v="1"/>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x v="0"/>
    <m/>
    <x v="0"/>
    <d v="1899-12-30T00:00:00"/>
    <x v="1"/>
    <s v="00001287344539110061194000200090465"/>
    <e v="#N/A"/>
    <s v="000012873410061194000200090465"/>
    <d v="1899-12-30T00:00:00"/>
    <e v="#N/A"/>
    <n v="0"/>
  </r>
  <r>
    <x v="2"/>
    <s v="No Issue identified"/>
    <m/>
    <x v="0"/>
    <d v="2023-12-30T00:00:00"/>
    <d v="2024-01-02T00:00:00"/>
    <d v="2024-04-09T00:00:00"/>
    <d v="2024-03-21T00:00:00"/>
    <d v="2024-03-28T00:00:00"/>
    <d v="2024-04-21T00:00:00"/>
    <x v="0"/>
    <m/>
    <x v="146"/>
    <s v="0160"/>
    <x v="146"/>
    <s v="PKG EQ,AUXILARY BOILER NO 1 (AB50.03A750001)"/>
    <s v="REINSTATE PIPEWORK &amp; VALVES (0170)"/>
    <s v="AB50"/>
    <d v="2024-04-09T00:00:00"/>
    <m/>
    <m/>
    <s v="AB01"/>
    <m/>
    <x v="1"/>
    <n v="5"/>
    <x v="340"/>
    <s v="VALVE,GLOBE;40MM,ARI 23006RPN25DN40C11B"/>
    <n v="1"/>
    <n v="2"/>
    <n v="0"/>
    <x v="49"/>
    <n v="0"/>
    <x v="9"/>
    <s v="Stock at Base (SP12)"/>
    <s v="AB01"/>
    <s v="5300004055"/>
    <n v="120"/>
    <n v="21"/>
    <m/>
    <m/>
    <n v="0"/>
    <m/>
    <m/>
    <m/>
    <m/>
    <m/>
    <n v="0"/>
    <n v="0"/>
    <s v="EA"/>
    <m/>
    <x v="1"/>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m/>
    <m/>
    <x v="0"/>
    <d v="2023-12-30T00:00:00"/>
    <d v="2024-01-02T00:00:00"/>
    <d v="2024-04-09T00:00:00"/>
    <m/>
    <d v="2024-03-28T00:00:00"/>
    <d v="2024-04-21T00:00:00"/>
    <x v="0"/>
    <m/>
    <x v="146"/>
    <s v="0400"/>
    <x v="146"/>
    <s v="PKG EQ,AUXILARY BOILER NO 1 (AB50.03A750001)"/>
    <s v="REINSTATE PIPEWORK &amp; VALVES (0170)"/>
    <s v="AB50"/>
    <m/>
    <m/>
    <m/>
    <s v="AB01"/>
    <m/>
    <x v="1"/>
    <n v="5"/>
    <x v="343"/>
    <s v="GASKET;SWCI,25MM,PN10-40,316L/GR/316"/>
    <n v="19"/>
    <n v="0"/>
    <n v="6"/>
    <x v="33"/>
    <n v="0"/>
    <x v="4"/>
    <s v="Stock at Remote (SP13)"/>
    <m/>
    <m/>
    <n v="0"/>
    <n v="0"/>
    <m/>
    <m/>
    <n v="0"/>
    <m/>
    <m/>
    <m/>
    <m/>
    <m/>
    <n v="0"/>
    <n v="0"/>
    <s v="EA"/>
    <m/>
    <x v="1"/>
    <m/>
    <m/>
    <s v="N"/>
    <s v="Execution (07)"/>
    <s v="Ready for Execution (Order) (0065)"/>
    <s v="0000128734"/>
    <n v="30"/>
    <s v="2"/>
    <s v="30"/>
    <s v="30"/>
    <m/>
    <m/>
    <n v="0"/>
    <m/>
    <m/>
    <m/>
    <m/>
    <s v="WorkPackLink"/>
    <m/>
    <m/>
    <n v="0"/>
    <n v="0"/>
    <d v="2024-10-19T00:00:00"/>
    <n v="0"/>
    <n v="0"/>
    <m/>
    <m/>
    <n v="0"/>
    <n v="0"/>
    <m/>
    <n v="0"/>
    <m/>
    <m/>
    <m/>
    <n v="0"/>
    <n v="0"/>
    <n v="1.9230769230769232E-2"/>
    <d v="2024-03-12T00:00:00"/>
    <n v="0"/>
    <n v="0"/>
    <x v="1"/>
    <m/>
    <x v="0"/>
    <d v="1899-12-30T00:00:00"/>
    <x v="1"/>
    <s v="00001287344539110061160000200090465"/>
    <e v="#N/A"/>
    <s v="000012873410061160000200090465"/>
    <s v=""/>
    <s v=""/>
    <n v="1"/>
  </r>
  <r>
    <x v="2"/>
    <s v="WO item has not been released yet"/>
    <m/>
    <x v="0"/>
    <d v="2023-12-30T00:00:00"/>
    <d v="2024-01-02T00:00:00"/>
    <d v="2024-04-09T00:00:00"/>
    <m/>
    <d v="2024-03-28T00:00:00"/>
    <d v="2024-04-21T00:00:00"/>
    <x v="0"/>
    <m/>
    <x v="146"/>
    <s v="0060"/>
    <x v="146"/>
    <s v="PKG EQ,AUXILARY BOILER NO 1 (AB50.03A750001)"/>
    <s v="REINSTATE PIPEWORK &amp; VALVES (0170)"/>
    <s v="AB50"/>
    <d v="2024-04-09T00:00:00"/>
    <m/>
    <m/>
    <s v="AB01"/>
    <m/>
    <x v="1"/>
    <n v="5"/>
    <x v="335"/>
    <s v="VALVE,GLOBE;80MM,ARI 23006PN25DN80C07A"/>
    <n v="1"/>
    <n v="2"/>
    <n v="0"/>
    <x v="6"/>
    <n v="0"/>
    <x v="4"/>
    <s v="Stock at Base (SP12)"/>
    <m/>
    <m/>
    <n v="0"/>
    <n v="0"/>
    <m/>
    <m/>
    <n v="0"/>
    <m/>
    <m/>
    <m/>
    <m/>
    <m/>
    <n v="0"/>
    <n v="0"/>
    <s v="EA"/>
    <m/>
    <x v="1"/>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x v="1"/>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30"/>
    <x v="146"/>
    <s v="PKG EQ,AUXILARY BOILER NO 1 (AB50.03A750001)"/>
    <s v="REINSTATE PIPEWORK &amp; VALVES (0170)"/>
    <s v="AB50"/>
    <d v="2024-04-09T00:00:00"/>
    <m/>
    <m/>
    <s v="AB01"/>
    <m/>
    <x v="1"/>
    <n v="5"/>
    <x v="338"/>
    <s v="VALVE,GLOBE;DN40,PN25,LAVAL AG9685005747"/>
    <n v="1"/>
    <n v="2"/>
    <n v="2"/>
    <x v="6"/>
    <n v="0"/>
    <x v="11"/>
    <s v="Stock at Base (SP12)"/>
    <s v="AB01"/>
    <s v="5300004055"/>
    <n v="90"/>
    <n v="21"/>
    <m/>
    <m/>
    <n v="0"/>
    <m/>
    <m/>
    <m/>
    <m/>
    <m/>
    <n v="0"/>
    <n v="0"/>
    <s v="EA"/>
    <m/>
    <x v="1"/>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572"/>
    <x v="146"/>
    <s v="PKG EQ,AUXILARY BOILER NO 1 (AB50.03A750001)"/>
    <s v="REINSTATE PIPEWORK &amp; VALVES (0170)"/>
    <s v="AB50"/>
    <d v="2024-04-09T00:00:00"/>
    <m/>
    <m/>
    <s v="AB01"/>
    <m/>
    <x v="1"/>
    <n v="5"/>
    <x v="344"/>
    <s v="STUDBOLT;1.000&quot;X180MM,B7,BLK"/>
    <n v="12"/>
    <n v="0"/>
    <n v="24"/>
    <x v="6"/>
    <n v="0"/>
    <x v="11"/>
    <s v="Stock at Base (SP12)"/>
    <s v="AB01"/>
    <s v="5300004055"/>
    <n v="210"/>
    <n v="21"/>
    <m/>
    <m/>
    <n v="0"/>
    <m/>
    <m/>
    <m/>
    <m/>
    <m/>
    <n v="0"/>
    <n v="0"/>
    <s v="EA"/>
    <m/>
    <x v="1"/>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x v="0"/>
    <m/>
    <x v="0"/>
    <d v="1899-12-30T00:00:00"/>
    <x v="1"/>
    <s v="00001287344539110058537000200090465"/>
    <e v="#N/A"/>
    <s v="000012873410058537000200090465"/>
    <d v="1899-12-30T00:00:00"/>
    <e v="#N/A"/>
    <n v="0"/>
  </r>
  <r>
    <x v="2"/>
    <s v="No Issue identified"/>
    <m/>
    <x v="0"/>
    <d v="2023-12-30T00:00:00"/>
    <d v="2024-01-02T00:00:00"/>
    <d v="2024-04-09T00:00:00"/>
    <d v="2024-03-21T00:00:00"/>
    <d v="2024-03-28T00:00:00"/>
    <d v="2024-04-21T00:00:00"/>
    <x v="0"/>
    <m/>
    <x v="146"/>
    <s v="0230"/>
    <x v="146"/>
    <s v="PKG EQ,AUXILARY BOILER NO 1 (AB50.03A750001)"/>
    <s v="REINSTATE PIPEWORK &amp; VALVES (0170)"/>
    <s v="AB50"/>
    <d v="2024-04-09T00:00:00"/>
    <m/>
    <m/>
    <s v="AB01"/>
    <m/>
    <x v="1"/>
    <n v="5"/>
    <x v="345"/>
    <s v="VALVE,ARI 35.006R,PN40,DN25,CS,GLOBE"/>
    <n v="1"/>
    <n v="0"/>
    <n v="0"/>
    <x v="2"/>
    <n v="0"/>
    <x v="9"/>
    <s v="Stock at Base (SP12)"/>
    <s v="AB01"/>
    <s v="5300004055"/>
    <n v="190"/>
    <n v="21"/>
    <m/>
    <m/>
    <n v="0"/>
    <m/>
    <m/>
    <m/>
    <m/>
    <m/>
    <n v="0"/>
    <n v="0"/>
    <s v="EA"/>
    <m/>
    <x v="1"/>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x v="0"/>
    <m/>
    <x v="0"/>
    <d v="1899-12-30T00:00:00"/>
    <x v="1"/>
    <s v="00001287344539110473813000200090465"/>
    <e v="#N/A"/>
    <s v="000012873410473813000200090465"/>
    <d v="1899-12-30T00:00:00"/>
    <e v="#N/A"/>
    <n v="0"/>
  </r>
  <r>
    <x v="2"/>
    <s v="No Issue identified"/>
    <m/>
    <x v="0"/>
    <d v="2023-12-30T00:00:00"/>
    <d v="2024-01-02T00:00:00"/>
    <d v="2024-04-09T00:00:00"/>
    <d v="2024-03-21T00:00:00"/>
    <d v="2024-03-28T00:00:00"/>
    <d v="2024-04-21T00:00:00"/>
    <x v="0"/>
    <m/>
    <x v="146"/>
    <s v="0592"/>
    <x v="146"/>
    <s v="PKG EQ,AUXILARY BOILER NO 1 (AB50.03A750001)"/>
    <s v="REINSTATE PIPEWORK &amp; VALVES (0170)"/>
    <s v="AB50"/>
    <d v="2024-04-09T00:00:00"/>
    <m/>
    <m/>
    <s v="AB01"/>
    <m/>
    <x v="1"/>
    <n v="5"/>
    <x v="346"/>
    <s v="BOLT,STUD;M20X120MM,2.5P,CS,PLN FINISH"/>
    <n v="24"/>
    <n v="24"/>
    <n v="0"/>
    <x v="0"/>
    <n v="0"/>
    <x v="9"/>
    <s v="Stock at Base (SP12)"/>
    <s v="AB01"/>
    <s v="5300004055"/>
    <n v="200"/>
    <n v="21"/>
    <m/>
    <m/>
    <n v="0"/>
    <m/>
    <m/>
    <m/>
    <m/>
    <m/>
    <n v="0"/>
    <n v="0"/>
    <s v="EA"/>
    <m/>
    <x v="1"/>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x v="0"/>
    <m/>
    <x v="0"/>
    <d v="1899-12-30T00:00:00"/>
    <x v="0"/>
    <s v="00001287344539110607195000200090465"/>
    <e v="#N/A"/>
    <s v="000012873410607195000200090465"/>
    <d v="1899-12-30T00:00:00"/>
    <e v="#N/A"/>
    <n v="0"/>
  </r>
  <r>
    <x v="2"/>
    <s v="No Issue identified"/>
    <m/>
    <x v="0"/>
    <d v="2023-12-30T00:00:00"/>
    <d v="2024-01-02T00:00:00"/>
    <d v="2024-04-09T00:00:00"/>
    <d v="2024-03-21T00:00:00"/>
    <d v="2024-03-28T00:00:00"/>
    <d v="2024-04-21T00:00:00"/>
    <x v="0"/>
    <m/>
    <x v="146"/>
    <s v="0282"/>
    <x v="146"/>
    <s v="PKG EQ,AUXILARY BOILER NO 1 (AB50.03A750001)"/>
    <s v="REINSTATE PIPEWORK &amp; VALVES (0170)"/>
    <s v="AB50"/>
    <d v="2024-04-09T00:00:00"/>
    <m/>
    <m/>
    <s v="AB01"/>
    <m/>
    <x v="1"/>
    <n v="5"/>
    <x v="341"/>
    <s v="TRAP,STEAM;FCD250,JIS 16K,TLV AF3N"/>
    <n v="1"/>
    <n v="0"/>
    <n v="4"/>
    <x v="6"/>
    <n v="0"/>
    <x v="11"/>
    <s v="Stock at Base (SP12)"/>
    <s v="AB01"/>
    <s v="5300004055"/>
    <n v="300"/>
    <n v="21"/>
    <m/>
    <m/>
    <n v="0"/>
    <m/>
    <m/>
    <m/>
    <m/>
    <m/>
    <n v="0"/>
    <n v="0"/>
    <s v="EA"/>
    <m/>
    <x v="1"/>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m/>
    <m/>
    <x v="0"/>
    <d v="2023-12-30T00:00:00"/>
    <d v="2024-01-02T00:00:00"/>
    <d v="2024-04-09T00:00:00"/>
    <m/>
    <d v="2024-03-28T00:00:00"/>
    <d v="2024-04-21T00:00:00"/>
    <x v="0"/>
    <m/>
    <x v="146"/>
    <s v="0470"/>
    <x v="146"/>
    <s v="PKG EQ,AUXILARY BOILER NO 1 (AB50.03A750001)"/>
    <s v="REINSTATE PIPEWORK &amp; VALVES (0170)"/>
    <s v="AB50"/>
    <m/>
    <m/>
    <m/>
    <s v="AB01"/>
    <m/>
    <x v="1"/>
    <n v="5"/>
    <x v="347"/>
    <s v="GASKET;MANHOLE,LAVAL 9970054"/>
    <n v="1"/>
    <n v="0"/>
    <n v="4"/>
    <x v="3"/>
    <n v="0"/>
    <x v="4"/>
    <s v="Stock at Remote (SP13)"/>
    <m/>
    <m/>
    <n v="0"/>
    <n v="0"/>
    <m/>
    <m/>
    <n v="0"/>
    <m/>
    <m/>
    <m/>
    <m/>
    <m/>
    <n v="0"/>
    <n v="0"/>
    <s v="EA"/>
    <m/>
    <x v="1"/>
    <m/>
    <m/>
    <s v="N"/>
    <s v="Execution (07)"/>
    <s v="Ready for Execution (Order) (0065)"/>
    <s v="0000128734"/>
    <n v="35"/>
    <s v="2"/>
    <s v="30"/>
    <s v="30"/>
    <m/>
    <m/>
    <n v="0"/>
    <m/>
    <m/>
    <m/>
    <m/>
    <s v="WorkPackLink"/>
    <m/>
    <m/>
    <n v="0"/>
    <n v="0"/>
    <d v="2024-10-19T00:00:00"/>
    <n v="0"/>
    <n v="0"/>
    <m/>
    <m/>
    <n v="0"/>
    <n v="0"/>
    <m/>
    <n v="0"/>
    <m/>
    <m/>
    <m/>
    <n v="0"/>
    <n v="0"/>
    <n v="1.9230769230769232E-2"/>
    <d v="2024-03-12T00:00:00"/>
    <n v="0"/>
    <n v="0"/>
    <x v="1"/>
    <m/>
    <x v="0"/>
    <d v="1899-12-30T00:00:00"/>
    <x v="1"/>
    <s v="00001287344539110477745000200090465"/>
    <e v="#N/A"/>
    <s v="000012873410477745000200090465"/>
    <s v=""/>
    <s v=""/>
    <n v="1"/>
  </r>
  <r>
    <x v="2"/>
    <s v="No Issue identified"/>
    <m/>
    <x v="0"/>
    <d v="2023-12-30T00:00:00"/>
    <d v="2024-01-02T00:00:00"/>
    <d v="2024-04-09T00:00:00"/>
    <d v="2024-03-21T00:00:00"/>
    <d v="2024-03-28T00:00:00"/>
    <d v="2024-04-21T00:00:00"/>
    <x v="0"/>
    <m/>
    <x v="146"/>
    <s v="0022"/>
    <x v="146"/>
    <s v="PKG EQ,AUXILARY BOILER NO 1 (AB50.03A750001)"/>
    <s v="REINSTATE PIPEWORK &amp; VALVES (0170)"/>
    <s v="AB50"/>
    <d v="2024-04-09T00:00:00"/>
    <m/>
    <m/>
    <s v="AB01"/>
    <m/>
    <x v="1"/>
    <n v="5"/>
    <x v="348"/>
    <s v="VALVE,CHK;25MM,JIS16K,FF,BZE"/>
    <n v="1"/>
    <n v="4"/>
    <n v="0"/>
    <x v="49"/>
    <n v="0"/>
    <x v="9"/>
    <s v="Stock at Base (SP12)"/>
    <s v="AB01"/>
    <s v="5300004055"/>
    <n v="270"/>
    <n v="21"/>
    <m/>
    <m/>
    <n v="0"/>
    <m/>
    <m/>
    <m/>
    <m/>
    <m/>
    <n v="0"/>
    <n v="0"/>
    <s v="EA"/>
    <m/>
    <x v="1"/>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m/>
    <m/>
    <x v="0"/>
    <d v="2023-12-30T00:00:00"/>
    <d v="2024-01-02T00:00:00"/>
    <d v="2024-03-29T00:00:00"/>
    <m/>
    <d v="2024-03-28T00:00:00"/>
    <d v="2024-04-21T00:00:00"/>
    <x v="0"/>
    <m/>
    <x v="146"/>
    <s v="0520"/>
    <x v="146"/>
    <s v="PKG EQ,AUXILARY BOILER NO 1 (AB50.03A750001)"/>
    <s v="ISOLATE &amp; SPADE (0030)"/>
    <s v="AB50"/>
    <m/>
    <m/>
    <m/>
    <s v="AB01"/>
    <m/>
    <x v="1"/>
    <n v="5"/>
    <x v="349"/>
    <s v="GASKET;SWCI,200MM,CL300,316L/GR/316"/>
    <n v="4"/>
    <n v="0"/>
    <n v="9"/>
    <x v="3"/>
    <n v="0"/>
    <x v="4"/>
    <s v="Stock at Remote (SP13)"/>
    <m/>
    <m/>
    <n v="0"/>
    <n v="0"/>
    <m/>
    <m/>
    <n v="0"/>
    <m/>
    <m/>
    <m/>
    <m/>
    <m/>
    <n v="0"/>
    <n v="0"/>
    <s v="EA"/>
    <m/>
    <x v="1"/>
    <m/>
    <m/>
    <s v="N"/>
    <s v="Execution (07)"/>
    <s v="Ready for Execution (Order) (0065)"/>
    <s v="0000128734"/>
    <n v="5"/>
    <s v="2"/>
    <s v="30"/>
    <s v="30"/>
    <m/>
    <m/>
    <n v="0"/>
    <m/>
    <m/>
    <m/>
    <m/>
    <s v="WorkPackLink"/>
    <m/>
    <m/>
    <n v="0"/>
    <n v="0"/>
    <d v="2024-10-19T00:00:00"/>
    <n v="0"/>
    <n v="0"/>
    <m/>
    <m/>
    <n v="0"/>
    <n v="0"/>
    <m/>
    <n v="0"/>
    <m/>
    <m/>
    <m/>
    <n v="0"/>
    <n v="0"/>
    <n v="1.9230769230769232E-2"/>
    <d v="2024-03-01T00:00:00"/>
    <n v="0"/>
    <n v="0"/>
    <x v="1"/>
    <m/>
    <x v="0"/>
    <d v="2024-01-15T00:00:00"/>
    <x v="1"/>
    <s v="00001287344538010060903000200090465"/>
    <e v="#N/A"/>
    <s v="000012873410060903000200090465"/>
    <s v=""/>
    <s v=""/>
    <n v="1"/>
  </r>
  <r>
    <x v="2"/>
    <m/>
    <m/>
    <x v="0"/>
    <d v="2023-12-30T00:00:00"/>
    <d v="2024-01-02T00:00:00"/>
    <d v="2024-04-09T00:00:00"/>
    <m/>
    <d v="2024-03-28T00:00:00"/>
    <d v="2024-04-21T00:00:00"/>
    <x v="0"/>
    <m/>
    <x v="146"/>
    <s v="0410"/>
    <x v="146"/>
    <s v="PKG EQ,AUXILARY BOILER NO 1 (AB50.03A750001)"/>
    <s v="REINSTATE PIPEWORK &amp; VALVES (0170)"/>
    <s v="AB50"/>
    <m/>
    <m/>
    <m/>
    <s v="AB01"/>
    <m/>
    <x v="1"/>
    <n v="5"/>
    <x v="350"/>
    <s v="GASKET;SWCI,40MM,PN10-40,316L/GR/316"/>
    <n v="10"/>
    <n v="0"/>
    <n v="5"/>
    <x v="50"/>
    <n v="0"/>
    <x v="4"/>
    <s v="Stock at Remote (SP13)"/>
    <m/>
    <m/>
    <n v="0"/>
    <n v="0"/>
    <m/>
    <m/>
    <n v="0"/>
    <m/>
    <m/>
    <m/>
    <m/>
    <m/>
    <n v="0"/>
    <n v="0"/>
    <s v="EA"/>
    <m/>
    <x v="1"/>
    <m/>
    <m/>
    <s v="N"/>
    <s v="Execution (07)"/>
    <s v="Ready for Execution (Order) (0065)"/>
    <s v="0000128734"/>
    <n v="31"/>
    <s v="2"/>
    <s v="30"/>
    <s v="30"/>
    <m/>
    <m/>
    <n v="0"/>
    <m/>
    <m/>
    <m/>
    <m/>
    <s v="WorkPackLink"/>
    <m/>
    <m/>
    <n v="0"/>
    <n v="0"/>
    <d v="2024-10-19T00:00:00"/>
    <n v="0"/>
    <n v="0"/>
    <m/>
    <m/>
    <n v="0"/>
    <n v="0"/>
    <m/>
    <n v="0"/>
    <m/>
    <m/>
    <m/>
    <n v="0"/>
    <n v="0"/>
    <n v="1.9230769230769232E-2"/>
    <d v="2024-03-12T00:00:00"/>
    <n v="0"/>
    <n v="0"/>
    <x v="1"/>
    <m/>
    <x v="0"/>
    <d v="1899-12-30T00:00:00"/>
    <x v="1"/>
    <s v="00001287344539110061164000200090465"/>
    <e v="#N/A"/>
    <s v="000012873410061164000200090465"/>
    <s v=""/>
    <s v=""/>
    <n v="1"/>
  </r>
  <r>
    <x v="2"/>
    <s v="No Issue identified"/>
    <m/>
    <x v="0"/>
    <d v="2023-12-30T00:00:00"/>
    <d v="2024-01-02T00:00:00"/>
    <d v="2024-04-09T00:00:00"/>
    <d v="2024-03-21T00:00:00"/>
    <d v="2024-03-28T00:00:00"/>
    <d v="2024-04-21T00:00:00"/>
    <x v="0"/>
    <m/>
    <x v="146"/>
    <s v="0100"/>
    <x v="146"/>
    <s v="PKG EQ,AUXILARY BOILER NO 1 (AB50.03A750001)"/>
    <s v="REINSTATE PIPEWORK &amp; VALVES (0170)"/>
    <s v="AB50"/>
    <d v="2024-04-09T00:00:00"/>
    <m/>
    <m/>
    <s v="AB01"/>
    <m/>
    <x v="1"/>
    <n v="5"/>
    <x v="327"/>
    <s v="VALVE,GLOBE;25MM,DI,ARI 23006PN25DN25"/>
    <n v="1"/>
    <n v="1"/>
    <n v="14"/>
    <x v="6"/>
    <n v="0"/>
    <x v="11"/>
    <s v="Stock at Base (SP12)"/>
    <s v="AB01"/>
    <s v="5300004055"/>
    <n v="60"/>
    <n v="21"/>
    <m/>
    <m/>
    <n v="0"/>
    <m/>
    <m/>
    <m/>
    <m/>
    <m/>
    <n v="0"/>
    <n v="0"/>
    <s v="EA"/>
    <m/>
    <x v="1"/>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90"/>
    <x v="146"/>
    <s v="PKG EQ,AUXILARY BOILER NO 1 (AB50.03A750001)"/>
    <s v="REINSTATE PIPEWORK &amp; VALVES (0170)"/>
    <s v="AB50"/>
    <d v="2024-04-09T00:00:00"/>
    <m/>
    <m/>
    <s v="AB01"/>
    <m/>
    <x v="1"/>
    <n v="5"/>
    <x v="327"/>
    <s v="VALVE,GLOBE;25MM,DI,ARI 23006PN25DN25"/>
    <n v="1"/>
    <n v="1"/>
    <n v="14"/>
    <x v="6"/>
    <n v="0"/>
    <x v="11"/>
    <s v="Stock at Base (SP12)"/>
    <s v="AB01"/>
    <s v="5300004055"/>
    <n v="50"/>
    <n v="21"/>
    <m/>
    <m/>
    <n v="0"/>
    <m/>
    <m/>
    <m/>
    <m/>
    <m/>
    <n v="0"/>
    <n v="0"/>
    <s v="EA"/>
    <m/>
    <x v="1"/>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12"/>
    <x v="146"/>
    <s v="PKG EQ,AUXILARY BOILER NO 1 (AB50.03A750001)"/>
    <s v="REINSTATE PIPEWORK &amp; VALVES (0170)"/>
    <s v="AB50"/>
    <d v="2024-04-09T00:00:00"/>
    <m/>
    <m/>
    <s v="AB01"/>
    <m/>
    <x v="1"/>
    <n v="5"/>
    <x v="348"/>
    <s v="VALVE,CHK;25MM,JIS16K,FF,BZE"/>
    <n v="1"/>
    <n v="4"/>
    <n v="0"/>
    <x v="0"/>
    <n v="0"/>
    <x v="9"/>
    <s v="Stock at Base (SP12)"/>
    <s v="AB01"/>
    <s v="5300004055"/>
    <n v="260"/>
    <n v="21"/>
    <m/>
    <m/>
    <n v="0"/>
    <m/>
    <m/>
    <m/>
    <m/>
    <m/>
    <n v="0"/>
    <n v="0"/>
    <s v="EA"/>
    <m/>
    <x v="1"/>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s v="No Issue identified"/>
    <m/>
    <x v="0"/>
    <d v="2023-12-30T00:00:00"/>
    <d v="2024-01-02T00:00:00"/>
    <d v="2024-04-09T00:00:00"/>
    <d v="2024-03-21T00:00:00"/>
    <d v="2024-03-28T00:00:00"/>
    <d v="2024-04-21T00:00:00"/>
    <x v="0"/>
    <m/>
    <x v="146"/>
    <s v="0210"/>
    <x v="146"/>
    <s v="PKG EQ,AUXILARY BOILER NO 1 (AB50.03A750001)"/>
    <s v="REINSTATE PIPEWORK &amp; VALVES (0170)"/>
    <s v="AB50"/>
    <d v="2024-04-09T00:00:00"/>
    <m/>
    <m/>
    <s v="AB01"/>
    <m/>
    <x v="1"/>
    <n v="5"/>
    <x v="351"/>
    <s v="VALVE,GLOBE;ARI STOBU 23.006R DN80 PN25"/>
    <n v="1"/>
    <n v="2"/>
    <n v="0"/>
    <x v="0"/>
    <n v="0"/>
    <x v="9"/>
    <s v="Stock at Base (SP12)"/>
    <s v="AB01"/>
    <s v="5300004055"/>
    <n v="170"/>
    <n v="21"/>
    <m/>
    <m/>
    <n v="0"/>
    <m/>
    <m/>
    <m/>
    <m/>
    <m/>
    <n v="0"/>
    <n v="0"/>
    <s v="ASY"/>
    <m/>
    <x v="1"/>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m/>
    <m/>
    <x v="0"/>
    <d v="2023-12-30T00:00:00"/>
    <d v="2024-01-02T00:00:00"/>
    <d v="2024-03-29T00:00:00"/>
    <m/>
    <d v="2024-03-28T00:00:00"/>
    <d v="2024-04-21T00:00:00"/>
    <x v="0"/>
    <m/>
    <x v="146"/>
    <s v="0530"/>
    <x v="146"/>
    <s v="PKG EQ,AUXILARY BOILER NO 1 (AB50.03A750001)"/>
    <s v="ISOLATE &amp; SPADE (0030)"/>
    <s v="AB50"/>
    <m/>
    <m/>
    <m/>
    <s v="AB01"/>
    <m/>
    <x v="1"/>
    <n v="5"/>
    <x v="128"/>
    <s v="GASKET;SWCI,80MM,CL150,316L/GR/316"/>
    <n v="4"/>
    <n v="0"/>
    <n v="11"/>
    <x v="3"/>
    <n v="0"/>
    <x v="4"/>
    <s v="Stock at Remote (SP13)"/>
    <m/>
    <m/>
    <n v="0"/>
    <n v="0"/>
    <m/>
    <m/>
    <n v="0"/>
    <m/>
    <m/>
    <m/>
    <m/>
    <m/>
    <n v="0"/>
    <n v="0"/>
    <s v="EA"/>
    <m/>
    <x v="1"/>
    <m/>
    <m/>
    <s v="N"/>
    <s v="Execution (07)"/>
    <s v="Ready for Execution (Order) (0065)"/>
    <s v="0000128734"/>
    <n v="6"/>
    <s v="2"/>
    <s v="30"/>
    <s v="30"/>
    <m/>
    <m/>
    <n v="0"/>
    <m/>
    <m/>
    <m/>
    <m/>
    <s v="WorkPackLink"/>
    <m/>
    <m/>
    <n v="0"/>
    <n v="0"/>
    <d v="2024-10-19T00:00:00"/>
    <n v="0"/>
    <n v="0"/>
    <m/>
    <m/>
    <n v="0"/>
    <n v="0"/>
    <m/>
    <n v="9"/>
    <m/>
    <m/>
    <m/>
    <n v="0"/>
    <n v="0"/>
    <n v="1.9230769230769232E-2"/>
    <d v="2024-03-01T00:00:00"/>
    <n v="0"/>
    <n v="0"/>
    <x v="1"/>
    <m/>
    <x v="0"/>
    <d v="1899-12-30T00:00:00"/>
    <x v="1"/>
    <s v="00001287344538010060886000200090465"/>
    <s v="00001287344538010060886000200090465"/>
    <s v="000012873410060886000200090465"/>
    <s v=""/>
    <s v=""/>
    <n v="1"/>
  </r>
  <r>
    <x v="2"/>
    <s v="No Issue identified"/>
    <m/>
    <x v="0"/>
    <d v="2023-12-30T00:00:00"/>
    <d v="2024-01-02T00:00:00"/>
    <d v="2024-04-09T00:00:00"/>
    <d v="2024-03-21T00:00:00"/>
    <d v="2024-03-28T00:00:00"/>
    <d v="2024-04-21T00:00:00"/>
    <x v="0"/>
    <m/>
    <x v="146"/>
    <s v="0110"/>
    <x v="146"/>
    <s v="PKG EQ,AUXILARY BOILER NO 1 (AB50.03A750001)"/>
    <s v="REINSTATE PIPEWORK &amp; VALVES (0170)"/>
    <s v="AB50"/>
    <d v="2024-04-09T00:00:00"/>
    <m/>
    <m/>
    <s v="AB01"/>
    <m/>
    <x v="1"/>
    <n v="5"/>
    <x v="327"/>
    <s v="VALVE,GLOBE;25MM,DI,ARI 23006PN25DN25"/>
    <n v="1"/>
    <n v="1"/>
    <n v="14"/>
    <x v="6"/>
    <n v="0"/>
    <x v="11"/>
    <s v="Stock at Base (SP12)"/>
    <s v="AB01"/>
    <s v="5300004055"/>
    <n v="70"/>
    <n v="21"/>
    <m/>
    <m/>
    <n v="0"/>
    <m/>
    <m/>
    <m/>
    <m/>
    <m/>
    <n v="0"/>
    <n v="0"/>
    <s v="EA"/>
    <m/>
    <x v="1"/>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80"/>
    <x v="146"/>
    <s v="PKG EQ,AUXILARY BOILER NO 1 (AB50.03A750001)"/>
    <s v="REINSTATE PIPEWORK &amp; VALVES (0170)"/>
    <s v="AB50"/>
    <d v="2024-04-09T00:00:00"/>
    <m/>
    <m/>
    <s v="AB01"/>
    <m/>
    <x v="1"/>
    <n v="5"/>
    <x v="327"/>
    <s v="VALVE,GLOBE;25MM,DI,ARI 23006PN25DN25"/>
    <n v="1"/>
    <n v="1"/>
    <n v="14"/>
    <x v="6"/>
    <n v="0"/>
    <x v="11"/>
    <s v="Stock at Base (SP12)"/>
    <s v="AB01"/>
    <s v="5300004055"/>
    <n v="40"/>
    <n v="21"/>
    <m/>
    <m/>
    <n v="0"/>
    <m/>
    <m/>
    <m/>
    <m/>
    <m/>
    <n v="0"/>
    <n v="0"/>
    <s v="EA"/>
    <m/>
    <x v="1"/>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32"/>
    <x v="146"/>
    <s v="PKG EQ,AUXILARY BOILER NO 1 (AB50.03A750001)"/>
    <s v="REINSTATE PIPEWORK &amp; VALVES (0170)"/>
    <s v="AB50"/>
    <d v="2024-04-09T00:00:00"/>
    <m/>
    <m/>
    <s v="AB01"/>
    <m/>
    <x v="1"/>
    <n v="5"/>
    <x v="336"/>
    <s v="VALVE,ANG;25A,JIS 16K,FLG,F7304"/>
    <n v="1"/>
    <n v="4"/>
    <n v="0"/>
    <x v="0"/>
    <n v="0"/>
    <x v="9"/>
    <s v="Stock at Base (SP12)"/>
    <s v="AB01"/>
    <s v="5300004055"/>
    <n v="280"/>
    <n v="21"/>
    <m/>
    <m/>
    <n v="0"/>
    <m/>
    <m/>
    <m/>
    <m/>
    <m/>
    <n v="0"/>
    <n v="0"/>
    <s v="EA"/>
    <m/>
    <x v="1"/>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s v="No Issue identified"/>
    <m/>
    <x v="0"/>
    <d v="2023-12-30T00:00:00"/>
    <d v="2024-01-02T00:00:00"/>
    <d v="2024-04-09T00:00:00"/>
    <d v="2024-03-21T00:00:00"/>
    <d v="2024-03-28T00:00:00"/>
    <d v="2024-04-21T00:00:00"/>
    <x v="0"/>
    <m/>
    <x v="146"/>
    <s v="0052"/>
    <x v="146"/>
    <s v="PKG EQ,AUXILARY BOILER NO 1 (AB50.03A750001)"/>
    <s v="REINSTATE PIPEWORK &amp; VALVES (0170)"/>
    <s v="AB50"/>
    <d v="2024-04-09T00:00:00"/>
    <m/>
    <m/>
    <s v="AB01"/>
    <m/>
    <x v="1"/>
    <n v="5"/>
    <x v="328"/>
    <s v="VALVE,GATE;200MM,PN25,RF,ST"/>
    <n v="1"/>
    <n v="2"/>
    <n v="2"/>
    <x v="0"/>
    <n v="0"/>
    <x v="11"/>
    <s v="Stock at Base (SP12)"/>
    <s v="AB01"/>
    <s v="5300004055"/>
    <n v="250"/>
    <n v="21"/>
    <m/>
    <m/>
    <n v="0"/>
    <m/>
    <m/>
    <m/>
    <m/>
    <m/>
    <n v="0"/>
    <n v="0"/>
    <s v="EA"/>
    <m/>
    <x v="1"/>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200"/>
    <x v="146"/>
    <s v="PKG EQ,AUXILARY BOILER NO 1 (AB50.03A750001)"/>
    <s v="REINSTATE PIPEWORK &amp; VALVES (0170)"/>
    <s v="AB50"/>
    <d v="2024-04-09T00:00:00"/>
    <m/>
    <m/>
    <s v="AB01"/>
    <m/>
    <x v="1"/>
    <n v="5"/>
    <x v="351"/>
    <s v="VALVE,GLOBE;ARI STOBU 23.006R DN80 PN25"/>
    <n v="1"/>
    <n v="2"/>
    <n v="0"/>
    <x v="0"/>
    <n v="0"/>
    <x v="9"/>
    <s v="Stock at Base (SP12)"/>
    <s v="AB01"/>
    <s v="5300004055"/>
    <n v="160"/>
    <n v="21"/>
    <m/>
    <m/>
    <n v="0"/>
    <m/>
    <m/>
    <m/>
    <m/>
    <m/>
    <n v="0"/>
    <n v="0"/>
    <s v="ASY"/>
    <m/>
    <x v="1"/>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s v="No Issue identified"/>
    <m/>
    <x v="0"/>
    <d v="2023-12-30T00:00:00"/>
    <d v="2024-01-02T00:00:00"/>
    <d v="2024-04-09T00:00:00"/>
    <d v="2024-03-21T00:00:00"/>
    <d v="2024-03-28T00:00:00"/>
    <d v="2024-04-21T00:00:00"/>
    <x v="0"/>
    <m/>
    <x v="146"/>
    <s v="0190"/>
    <x v="146"/>
    <s v="PKG EQ,AUXILARY BOILER NO 1 (AB50.03A750001)"/>
    <s v="REINSTATE PIPEWORK &amp; VALVES (0170)"/>
    <s v="AB50"/>
    <d v="2024-04-09T00:00:00"/>
    <m/>
    <m/>
    <s v="AB01"/>
    <m/>
    <x v="1"/>
    <n v="5"/>
    <x v="335"/>
    <s v="VALVE,GLOBE;80MM,ARI 23006PN25DN80C07A"/>
    <n v="1"/>
    <n v="2"/>
    <n v="0"/>
    <x v="0"/>
    <n v="0"/>
    <x v="9"/>
    <s v="Stock at Base (SP12)"/>
    <s v="AB01"/>
    <s v="5300004055"/>
    <n v="150"/>
    <n v="21"/>
    <m/>
    <m/>
    <n v="0"/>
    <m/>
    <m/>
    <m/>
    <m/>
    <m/>
    <n v="0"/>
    <n v="0"/>
    <s v="EA"/>
    <m/>
    <x v="1"/>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80"/>
    <x v="146"/>
    <s v="PKG EQ,AUXILARY BOILER NO 1 (AB50.03A750001)"/>
    <s v="REINSTATE PIPEWORK &amp; VALVES (0170)"/>
    <s v="AB50"/>
    <d v="2024-04-09T00:00:00"/>
    <m/>
    <m/>
    <s v="AB01"/>
    <m/>
    <x v="1"/>
    <n v="5"/>
    <x v="352"/>
    <s v="VALVE,GLOBE;25MM,ARI 23006RPN25DN25C08B"/>
    <n v="1"/>
    <n v="1"/>
    <n v="0"/>
    <x v="0"/>
    <n v="0"/>
    <x v="9"/>
    <s v="Stock at Base (SP12)"/>
    <s v="AB01"/>
    <s v="5300004055"/>
    <n v="140"/>
    <n v="21"/>
    <m/>
    <m/>
    <n v="0"/>
    <m/>
    <m/>
    <m/>
    <m/>
    <m/>
    <n v="0"/>
    <n v="0"/>
    <s v="EA"/>
    <m/>
    <x v="1"/>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x v="0"/>
    <m/>
    <x v="0"/>
    <d v="1899-12-30T00:00:00"/>
    <x v="0"/>
    <s v="00001287344539110447452000200090465"/>
    <e v="#N/A"/>
    <s v="000012873410447452000200090465"/>
    <d v="1899-12-30T00:00:00"/>
    <e v="#N/A"/>
    <n v="0"/>
  </r>
  <r>
    <x v="2"/>
    <s v="WO item has not been released yet"/>
    <m/>
    <x v="0"/>
    <d v="2023-12-30T00:00:00"/>
    <d v="2024-01-02T00:00:00"/>
    <d v="2024-04-13T00:00:00"/>
    <m/>
    <d v="2024-03-31T00:00:00"/>
    <d v="2024-04-24T00:00:00"/>
    <x v="0"/>
    <m/>
    <x v="147"/>
    <s v="0060"/>
    <x v="147"/>
    <s v="PKG EQ,AUXILARY BOILER NO 2 (AB50.03A750002)"/>
    <s v="REINSTATE PIPEWORK &amp; VALVES (0170)"/>
    <s v="AB50"/>
    <d v="2024-04-13T00:00:00"/>
    <m/>
    <m/>
    <s v="AB01"/>
    <m/>
    <x v="1"/>
    <n v="5"/>
    <x v="335"/>
    <s v="VALVE,GLOBE;80MM,ARI 23006PN25DN80C07A"/>
    <n v="1"/>
    <n v="2"/>
    <n v="0"/>
    <x v="0"/>
    <n v="0"/>
    <x v="4"/>
    <s v="Stock at Base (SP12)"/>
    <m/>
    <m/>
    <n v="0"/>
    <n v="0"/>
    <m/>
    <m/>
    <n v="0"/>
    <m/>
    <m/>
    <m/>
    <m/>
    <m/>
    <n v="0"/>
    <n v="0"/>
    <s v="EA"/>
    <m/>
    <x v="1"/>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x v="1"/>
    <m/>
    <x v="0"/>
    <d v="1899-12-30T00:00:00"/>
    <x v="0"/>
    <s v="00001296914539510447458000200091461"/>
    <e v="#N/A"/>
    <s v="000012969110447458000200091461"/>
    <d v="1899-12-30T00:00:00"/>
    <e v="#N/A"/>
    <n v="0"/>
  </r>
  <r>
    <x v="2"/>
    <s v="No Issue identified"/>
    <m/>
    <x v="0"/>
    <d v="2023-12-30T00:00:00"/>
    <d v="2024-01-02T00:00:00"/>
    <d v="2024-04-13T00:00:00"/>
    <d v="2024-03-21T00:00:00"/>
    <d v="2024-03-31T00:00:00"/>
    <d v="2024-04-24T00:00:00"/>
    <x v="0"/>
    <m/>
    <x v="147"/>
    <s v="0110"/>
    <x v="147"/>
    <s v="PKG EQ,AUXILARY BOILER NO 2 (AB50.03A750002)"/>
    <s v="REINSTATE PIPEWORK &amp; VALVES (0170)"/>
    <s v="AB50"/>
    <d v="2024-04-13T00:00:00"/>
    <m/>
    <m/>
    <s v="AB01"/>
    <m/>
    <x v="1"/>
    <n v="5"/>
    <x v="327"/>
    <s v="VALVE,GLOBE;25MM,DI,ARI 23006PN25DN25"/>
    <n v="1"/>
    <n v="1"/>
    <n v="14"/>
    <x v="0"/>
    <n v="0"/>
    <x v="11"/>
    <s v="Stock at Base (SP12)"/>
    <s v="AB01"/>
    <s v="5300004393"/>
    <n v="60"/>
    <n v="21"/>
    <m/>
    <m/>
    <n v="0"/>
    <m/>
    <m/>
    <m/>
    <m/>
    <m/>
    <n v="0"/>
    <n v="0"/>
    <s v="EA"/>
    <m/>
    <x v="1"/>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70"/>
    <x v="147"/>
    <s v="PKG EQ,AUXILARY BOILER NO 2 (AB50.03A750002)"/>
    <s v="ISOLATE &amp; SPADE (0030)"/>
    <s v="AB50"/>
    <m/>
    <m/>
    <m/>
    <s v="AB01"/>
    <m/>
    <x v="1"/>
    <n v="5"/>
    <x v="337"/>
    <s v="GASKET;SWCI,25MM,CL300/600,316L/GR/316"/>
    <n v="4"/>
    <n v="2"/>
    <n v="11"/>
    <x v="44"/>
    <n v="0"/>
    <x v="4"/>
    <s v="Stock at Remote (SP13)"/>
    <m/>
    <m/>
    <n v="0"/>
    <n v="0"/>
    <m/>
    <m/>
    <n v="0"/>
    <m/>
    <m/>
    <m/>
    <m/>
    <m/>
    <n v="0"/>
    <n v="0"/>
    <s v="EA"/>
    <m/>
    <x v="1"/>
    <m/>
    <m/>
    <s v="N"/>
    <s v="Execution (07)"/>
    <s v="Main Work Started (Order) (0070)"/>
    <s v="0000129691"/>
    <n v="8"/>
    <s v="2"/>
    <s v="30"/>
    <s v="30"/>
    <m/>
    <m/>
    <n v="0"/>
    <m/>
    <m/>
    <m/>
    <m/>
    <s v="WorkPackLink"/>
    <m/>
    <m/>
    <n v="0"/>
    <n v="0"/>
    <d v="2024-10-22T00:00:00"/>
    <n v="0"/>
    <n v="0"/>
    <m/>
    <m/>
    <n v="0"/>
    <n v="0"/>
    <m/>
    <n v="0"/>
    <m/>
    <m/>
    <m/>
    <n v="0"/>
    <n v="0"/>
    <n v="1.9230769230769232E-2"/>
    <d v="2024-03-05T00:00:00"/>
    <n v="0"/>
    <n v="0"/>
    <x v="1"/>
    <m/>
    <x v="0"/>
    <d v="1899-12-30T00:00:00"/>
    <x v="1"/>
    <s v="00001296914538410060917000200091461"/>
    <e v="#N/A"/>
    <s v="000012969110060917000200091461"/>
    <s v=""/>
    <s v=""/>
    <n v="1"/>
  </r>
  <r>
    <x v="2"/>
    <s v="No Issue identified"/>
    <m/>
    <x v="0"/>
    <d v="2023-12-30T00:00:00"/>
    <d v="2024-01-02T00:00:00"/>
    <d v="2024-04-13T00:00:00"/>
    <d v="2024-03-21T00:00:00"/>
    <d v="2024-03-31T00:00:00"/>
    <d v="2024-04-24T00:00:00"/>
    <x v="0"/>
    <m/>
    <x v="147"/>
    <s v="0042"/>
    <x v="147"/>
    <s v="PKG EQ,AUXILARY BOILER NO 2 (AB50.03A750002)"/>
    <s v="REINSTATE PIPEWORK &amp; VALVES (0170)"/>
    <s v="AB50"/>
    <d v="2024-04-13T00:00:00"/>
    <m/>
    <m/>
    <s v="AB01"/>
    <m/>
    <x v="1"/>
    <n v="5"/>
    <x v="336"/>
    <s v="VALVE,ANG;25A,JIS 16K,FLG,F7304"/>
    <n v="1"/>
    <n v="4"/>
    <n v="0"/>
    <x v="0"/>
    <n v="0"/>
    <x v="9"/>
    <s v="Stock at Base (SP12)"/>
    <s v="AB01"/>
    <s v="5300004393"/>
    <n v="210"/>
    <n v="21"/>
    <m/>
    <m/>
    <n v="0"/>
    <m/>
    <m/>
    <m/>
    <m/>
    <m/>
    <n v="0"/>
    <n v="0"/>
    <s v="EA"/>
    <m/>
    <x v="1"/>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292"/>
    <x v="147"/>
    <s v="PKG EQ,AUXILARY BOILER NO 2 (AB50.03A750002)"/>
    <s v="REINSTATE PIPEWORK &amp; VALVES (0170)"/>
    <s v="AB50"/>
    <d v="2024-04-13T00:00:00"/>
    <m/>
    <m/>
    <s v="AB01"/>
    <m/>
    <x v="1"/>
    <n v="5"/>
    <x v="341"/>
    <s v="TRAP,STEAM;FCD250,JIS 16K,TLV AF3N"/>
    <n v="1"/>
    <n v="0"/>
    <n v="4"/>
    <x v="6"/>
    <n v="0"/>
    <x v="11"/>
    <s v="Stock at Base (SP12)"/>
    <s v="AB01"/>
    <s v="5300004393"/>
    <n v="220"/>
    <n v="21"/>
    <m/>
    <m/>
    <n v="0"/>
    <m/>
    <m/>
    <m/>
    <m/>
    <m/>
    <n v="0"/>
    <n v="0"/>
    <s v="EA"/>
    <m/>
    <x v="1"/>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m/>
    <m/>
    <x v="0"/>
    <d v="2023-12-30T00:00:00"/>
    <d v="2024-01-02T00:00:00"/>
    <d v="2024-04-13T00:00:00"/>
    <m/>
    <d v="2024-03-31T00:00:00"/>
    <d v="2024-04-24T00:00:00"/>
    <x v="0"/>
    <m/>
    <x v="147"/>
    <s v="0400"/>
    <x v="147"/>
    <s v="PKG EQ,AUXILARY BOILER NO 2 (AB50.03A750002)"/>
    <s v="REINSTATE PIPEWORK &amp; VALVES (0170)"/>
    <s v="AB50"/>
    <m/>
    <m/>
    <m/>
    <s v="AB01"/>
    <m/>
    <x v="1"/>
    <n v="5"/>
    <x v="343"/>
    <s v="GASKET;SWCI,25MM,PN10-40,316L/GR/316"/>
    <n v="19"/>
    <n v="0"/>
    <n v="6"/>
    <x v="51"/>
    <n v="0"/>
    <x v="4"/>
    <s v="Stock at Remote (SP13)"/>
    <m/>
    <m/>
    <n v="0"/>
    <n v="0"/>
    <m/>
    <m/>
    <n v="0"/>
    <m/>
    <m/>
    <m/>
    <m/>
    <m/>
    <n v="0"/>
    <n v="0"/>
    <s v="EA"/>
    <m/>
    <x v="1"/>
    <m/>
    <m/>
    <s v="N"/>
    <s v="Execution (07)"/>
    <s v="Main Work Started (Order) (0070)"/>
    <s v="0000129691"/>
    <n v="31"/>
    <s v="2"/>
    <s v="30"/>
    <s v="30"/>
    <m/>
    <m/>
    <n v="0"/>
    <m/>
    <m/>
    <m/>
    <m/>
    <s v="WorkPackLink"/>
    <m/>
    <m/>
    <n v="0"/>
    <n v="0"/>
    <d v="2024-10-22T00:00:00"/>
    <n v="0"/>
    <n v="0"/>
    <m/>
    <m/>
    <n v="0"/>
    <n v="0"/>
    <m/>
    <n v="0"/>
    <m/>
    <m/>
    <m/>
    <n v="0"/>
    <n v="0"/>
    <n v="1.9230769230769232E-2"/>
    <d v="2024-03-16T00:00:00"/>
    <n v="0"/>
    <n v="0"/>
    <x v="1"/>
    <m/>
    <x v="0"/>
    <d v="1899-12-30T00:00:00"/>
    <x v="1"/>
    <s v="00001296914539510061160000200091461"/>
    <e v="#N/A"/>
    <s v="000012969110061160000200091461"/>
    <s v=""/>
    <s v=""/>
    <n v="1"/>
  </r>
  <r>
    <x v="2"/>
    <s v="No Issue identified"/>
    <m/>
    <x v="0"/>
    <d v="2023-12-30T00:00:00"/>
    <d v="2024-01-02T00:00:00"/>
    <d v="2024-04-13T00:00:00"/>
    <d v="2024-03-21T00:00:00"/>
    <d v="2024-03-31T00:00:00"/>
    <d v="2024-04-24T00:00:00"/>
    <x v="0"/>
    <m/>
    <x v="147"/>
    <s v="0372"/>
    <x v="147"/>
    <s v="PKG EQ,AUXILARY BOILER NO 2 (AB50.03A750002)"/>
    <s v="REINSTATE PIPEWORK &amp; VALVES (0170)"/>
    <s v="AB50"/>
    <d v="2024-04-13T00:00:00"/>
    <m/>
    <m/>
    <s v="AB01"/>
    <m/>
    <x v="1"/>
    <n v="5"/>
    <x v="332"/>
    <s v="STUDBOLT;M16 X 90MM,B7,PLN"/>
    <n v="64"/>
    <n v="0"/>
    <n v="128"/>
    <x v="0"/>
    <n v="0"/>
    <x v="11"/>
    <s v="Stock at Base (SP12)"/>
    <s v="AB01"/>
    <s v="5300004393"/>
    <n v="260"/>
    <n v="21"/>
    <m/>
    <m/>
    <n v="0"/>
    <m/>
    <m/>
    <m/>
    <m/>
    <m/>
    <n v="0"/>
    <n v="0"/>
    <s v="EA"/>
    <m/>
    <x v="1"/>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x v="0"/>
    <m/>
    <x v="0"/>
    <d v="1899-12-30T00:00:00"/>
    <x v="1"/>
    <s v="00001296914539510590783000200091461"/>
    <e v="#N/A"/>
    <s v="000012969110590783000200091461"/>
    <d v="1899-12-30T00:00:00"/>
    <e v="#N/A"/>
    <n v="0"/>
  </r>
  <r>
    <x v="2"/>
    <s v="No Issue identified"/>
    <m/>
    <x v="0"/>
    <d v="2023-12-30T00:00:00"/>
    <d v="2024-01-02T00:00:00"/>
    <d v="2024-04-13T00:00:00"/>
    <d v="2024-03-21T00:00:00"/>
    <d v="2024-03-31T00:00:00"/>
    <d v="2024-04-24T00:00:00"/>
    <x v="0"/>
    <m/>
    <x v="147"/>
    <s v="0432"/>
    <x v="147"/>
    <s v="PKG EQ,AUXILARY BOILER NO 2 (AB50.03A750002)"/>
    <s v="REINSTATE PIPEWORK &amp; VALVES (0170)"/>
    <s v="AB50"/>
    <d v="2024-04-13T00:00:00"/>
    <m/>
    <m/>
    <s v="AB01"/>
    <m/>
    <x v="1"/>
    <n v="5"/>
    <x v="339"/>
    <s v="GASKET;CNAF,JIS16K,25MM,1.5MM,FF,C4430"/>
    <n v="12"/>
    <n v="1"/>
    <n v="24"/>
    <x v="0"/>
    <n v="0"/>
    <x v="11"/>
    <s v="Stock at Base (SP12)"/>
    <s v="AB01"/>
    <s v="5300004393"/>
    <n v="150"/>
    <n v="21"/>
    <m/>
    <m/>
    <n v="0"/>
    <m/>
    <m/>
    <m/>
    <m/>
    <m/>
    <n v="0"/>
    <n v="0"/>
    <s v="EA"/>
    <m/>
    <x v="1"/>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x v="0"/>
    <m/>
    <x v="0"/>
    <d v="1899-12-30T00:00:00"/>
    <x v="1"/>
    <s v="00001296914539510400603000200091461"/>
    <e v="#N/A"/>
    <s v="000012969110400603000200091461"/>
    <d v="1899-12-30T00:00:00"/>
    <e v="#N/A"/>
    <n v="0"/>
  </r>
  <r>
    <x v="2"/>
    <s v="No Issue identified"/>
    <m/>
    <x v="0"/>
    <d v="2023-12-30T00:00:00"/>
    <d v="2024-01-02T00:00:00"/>
    <d v="2024-04-13T00:00:00"/>
    <d v="2024-03-21T00:00:00"/>
    <d v="2024-03-31T00:00:00"/>
    <d v="2024-04-24T00:00:00"/>
    <x v="0"/>
    <m/>
    <x v="147"/>
    <s v="0352"/>
    <x v="147"/>
    <s v="PKG EQ,AUXILARY BOILER NO 2 (AB50.03A750002)"/>
    <s v="REINSTATE PIPEWORK &amp; VALVES (0170)"/>
    <s v="AB50"/>
    <d v="2024-04-13T00:00:00"/>
    <m/>
    <m/>
    <s v="AB01"/>
    <m/>
    <x v="1"/>
    <n v="5"/>
    <x v="333"/>
    <s v="STUDBOLT;M12 X 70MM,B7,STL,BLK"/>
    <n v="72"/>
    <n v="0"/>
    <n v="144"/>
    <x v="0"/>
    <n v="0"/>
    <x v="11"/>
    <s v="Stock at Base (SP12)"/>
    <s v="AB01"/>
    <s v="5300004393"/>
    <n v="160"/>
    <n v="21"/>
    <m/>
    <m/>
    <n v="0"/>
    <m/>
    <m/>
    <m/>
    <m/>
    <m/>
    <n v="0"/>
    <n v="0"/>
    <s v="EA"/>
    <m/>
    <x v="1"/>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x v="0"/>
    <m/>
    <x v="0"/>
    <d v="1899-12-30T00:00:00"/>
    <x v="1"/>
    <s v="00001296914539510526668000200091461"/>
    <e v="#N/A"/>
    <s v="000012969110526668000200091461"/>
    <d v="1899-12-30T00:00:00"/>
    <e v="#N/A"/>
    <n v="0"/>
  </r>
  <r>
    <x v="2"/>
    <s v="No Issue identified"/>
    <m/>
    <x v="0"/>
    <d v="2023-12-30T00:00:00"/>
    <d v="2024-01-02T00:00:00"/>
    <d v="2024-04-13T00:00:00"/>
    <d v="2024-03-21T00:00:00"/>
    <d v="2024-03-31T00:00:00"/>
    <d v="2024-04-24T00:00:00"/>
    <x v="0"/>
    <m/>
    <x v="147"/>
    <s v="0050"/>
    <x v="147"/>
    <s v="PKG EQ,AUXILARY BOILER NO 2 (AB50.03A750002)"/>
    <s v="REINSTATE PIPEWORK &amp; VALVES (0170)"/>
    <s v="AB50"/>
    <d v="2024-04-13T00:00:00"/>
    <m/>
    <m/>
    <s v="AB01"/>
    <m/>
    <x v="1"/>
    <n v="5"/>
    <x v="328"/>
    <s v="VALVE,GATE;200MM,PN25,RF,ST"/>
    <n v="1"/>
    <n v="2"/>
    <n v="2"/>
    <x v="0"/>
    <n v="0"/>
    <x v="9"/>
    <s v="Stock at Base (SP12)"/>
    <s v="AB01"/>
    <s v="5300004393"/>
    <n v="10"/>
    <n v="21"/>
    <m/>
    <m/>
    <n v="0"/>
    <m/>
    <m/>
    <m/>
    <m/>
    <m/>
    <n v="0"/>
    <n v="0"/>
    <s v="EA"/>
    <m/>
    <x v="1"/>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m/>
    <m/>
    <x v="0"/>
    <d v="2023-12-30T00:00:00"/>
    <d v="2024-01-02T00:00:00"/>
    <d v="2024-04-13T00:00:00"/>
    <m/>
    <d v="2024-03-31T00:00:00"/>
    <d v="2024-04-24T00:00:00"/>
    <x v="0"/>
    <m/>
    <x v="147"/>
    <s v="0420"/>
    <x v="147"/>
    <s v="PKG EQ,AUXILARY BOILER NO 2 (AB50.03A750002)"/>
    <s v="REINSTATE PIPEWORK &amp; VALVES (0170)"/>
    <s v="AB50"/>
    <m/>
    <m/>
    <m/>
    <s v="AB01"/>
    <m/>
    <x v="1"/>
    <n v="5"/>
    <x v="334"/>
    <s v="GASKET;SWCI,80MM,PN10-40,316L/GR/316"/>
    <n v="13"/>
    <n v="0"/>
    <n v="4"/>
    <x v="51"/>
    <n v="0"/>
    <x v="4"/>
    <s v="Stock at Remote (SP13)"/>
    <m/>
    <m/>
    <n v="0"/>
    <n v="0"/>
    <m/>
    <m/>
    <n v="0"/>
    <m/>
    <m/>
    <m/>
    <m/>
    <m/>
    <n v="0"/>
    <n v="0"/>
    <s v="EA"/>
    <m/>
    <x v="1"/>
    <m/>
    <m/>
    <s v="N"/>
    <s v="Execution (07)"/>
    <s v="Main Work Started (Order) (0070)"/>
    <s v="0000129691"/>
    <n v="33"/>
    <s v="2"/>
    <s v="30"/>
    <m/>
    <m/>
    <m/>
    <n v="0"/>
    <m/>
    <m/>
    <m/>
    <m/>
    <s v="WorkPackLink"/>
    <m/>
    <m/>
    <n v="0"/>
    <n v="0"/>
    <d v="2024-10-22T00:00:00"/>
    <n v="0"/>
    <n v="0"/>
    <m/>
    <m/>
    <n v="0"/>
    <n v="0"/>
    <m/>
    <n v="0"/>
    <m/>
    <m/>
    <m/>
    <n v="0"/>
    <n v="0"/>
    <n v="1.9230769230769232E-2"/>
    <d v="2024-03-16T00:00:00"/>
    <n v="0"/>
    <n v="0"/>
    <x v="1"/>
    <m/>
    <x v="0"/>
    <d v="1899-12-30T00:00:00"/>
    <x v="1"/>
    <s v="00001296914539510061172000200091461"/>
    <e v="#N/A"/>
    <s v="000012969110061172000200091461"/>
    <s v=""/>
    <s v=""/>
    <n v="1"/>
  </r>
  <r>
    <x v="2"/>
    <s v="No Issue identified"/>
    <m/>
    <x v="0"/>
    <d v="2023-12-30T00:00:00"/>
    <d v="2024-01-02T00:00:00"/>
    <d v="2024-04-13T00:00:00"/>
    <d v="2024-03-21T00:00:00"/>
    <d v="2024-03-31T00:00:00"/>
    <d v="2024-04-24T00:00:00"/>
    <x v="0"/>
    <m/>
    <x v="147"/>
    <s v="0150"/>
    <x v="147"/>
    <s v="PKG EQ,AUXILARY BOILER NO 2 (AB50.03A750002)"/>
    <s v="REINSTATE PIPEWORK &amp; VALVES (0170)"/>
    <s v="AB50"/>
    <d v="2024-04-13T00:00:00"/>
    <m/>
    <m/>
    <s v="AB01"/>
    <m/>
    <x v="1"/>
    <n v="5"/>
    <x v="338"/>
    <s v="VALVE,GLOBE;DN40,PN25,LAVAL AG9685005747"/>
    <n v="1"/>
    <n v="2"/>
    <n v="2"/>
    <x v="0"/>
    <n v="0"/>
    <x v="9"/>
    <s v="Stock at Base (SP12)"/>
    <s v="AB01"/>
    <s v="5300004393"/>
    <n v="90"/>
    <n v="21"/>
    <m/>
    <m/>
    <n v="0"/>
    <m/>
    <m/>
    <m/>
    <m/>
    <m/>
    <n v="0"/>
    <n v="0"/>
    <s v="EA"/>
    <m/>
    <x v="1"/>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80"/>
    <x v="147"/>
    <s v="PKG EQ,AUXILARY BOILER NO 2 (AB50.03A750002)"/>
    <s v="REINSTATE PIPEWORK &amp; VALVES (0170)"/>
    <s v="AB50"/>
    <d v="2024-04-13T00:00:00"/>
    <m/>
    <m/>
    <s v="AB01"/>
    <m/>
    <x v="1"/>
    <n v="5"/>
    <x v="327"/>
    <s v="VALVE,GLOBE;25MM,DI,ARI 23006PN25DN25"/>
    <n v="1"/>
    <n v="1"/>
    <n v="14"/>
    <x v="6"/>
    <n v="0"/>
    <x v="11"/>
    <s v="Stock at Base (SP12)"/>
    <s v="AB01"/>
    <s v="5300004393"/>
    <n v="30"/>
    <n v="21"/>
    <m/>
    <m/>
    <n v="0"/>
    <m/>
    <m/>
    <m/>
    <m/>
    <m/>
    <n v="0"/>
    <n v="0"/>
    <s v="EA"/>
    <m/>
    <x v="1"/>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12"/>
    <x v="147"/>
    <s v="PKG EQ,AUXILARY BOILER NO 2 (AB50.03A750002)"/>
    <s v="REINSTATE PIPEWORK &amp; VALVES (0170)"/>
    <s v="AB50"/>
    <d v="2024-04-13T00:00:00"/>
    <m/>
    <m/>
    <s v="AB01"/>
    <m/>
    <x v="1"/>
    <n v="5"/>
    <x v="348"/>
    <s v="VALVE,CHK;25MM,JIS16K,FF,BZE"/>
    <n v="1"/>
    <n v="4"/>
    <n v="0"/>
    <x v="0"/>
    <n v="0"/>
    <x v="9"/>
    <s v="Stock at Base (SP12)"/>
    <s v="AB01"/>
    <s v="5300004393"/>
    <n v="180"/>
    <n v="21"/>
    <m/>
    <m/>
    <n v="0"/>
    <m/>
    <m/>
    <m/>
    <m/>
    <m/>
    <n v="0"/>
    <n v="0"/>
    <s v="EA"/>
    <m/>
    <x v="1"/>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362"/>
    <x v="147"/>
    <s v="PKG EQ,AUXILARY BOILER NO 2 (AB50.03A750002)"/>
    <s v="REINSTATE PIPEWORK &amp; VALVES (0170)"/>
    <s v="AB50"/>
    <d v="2024-04-13T00:00:00"/>
    <m/>
    <m/>
    <s v="AB01"/>
    <m/>
    <x v="1"/>
    <n v="5"/>
    <x v="331"/>
    <s v="STUDBOLT;M16 X 80MM,B7,PLN"/>
    <n v="64"/>
    <n v="0"/>
    <n v="128"/>
    <x v="6"/>
    <n v="0"/>
    <x v="11"/>
    <s v="Stock at Base (SP12)"/>
    <s v="AB01"/>
    <s v="5300004393"/>
    <n v="250"/>
    <n v="21"/>
    <m/>
    <m/>
    <n v="0"/>
    <m/>
    <m/>
    <m/>
    <m/>
    <m/>
    <n v="0"/>
    <n v="0"/>
    <s v="EA"/>
    <m/>
    <x v="1"/>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x v="0"/>
    <m/>
    <x v="0"/>
    <d v="1899-12-30T00:00:00"/>
    <x v="1"/>
    <s v="00001296914539510590782000200091461"/>
    <e v="#N/A"/>
    <s v="000012969110590782000200091461"/>
    <d v="1899-12-30T00:00:00"/>
    <e v="#N/A"/>
    <n v="0"/>
  </r>
  <r>
    <x v="2"/>
    <s v="No Issue identified"/>
    <m/>
    <x v="0"/>
    <d v="2023-12-30T00:00:00"/>
    <d v="2024-01-02T00:00:00"/>
    <d v="2024-04-13T00:00:00"/>
    <d v="2024-03-21T00:00:00"/>
    <d v="2024-03-31T00:00:00"/>
    <d v="2024-04-24T00:00:00"/>
    <x v="0"/>
    <m/>
    <x v="147"/>
    <s v="0442"/>
    <x v="147"/>
    <s v="PKG EQ,AUXILARY BOILER NO 2 (AB50.03A750002)"/>
    <s v="REINSTATE PIPEWORK &amp; VALVES (0170)"/>
    <s v="AB50"/>
    <d v="2024-04-13T00:00:00"/>
    <m/>
    <m/>
    <s v="AB01"/>
    <m/>
    <x v="1"/>
    <n v="5"/>
    <x v="342"/>
    <s v="GASKET;SWCI,200MM,PN25,316L/GR/316"/>
    <n v="2"/>
    <n v="0"/>
    <n v="4"/>
    <x v="0"/>
    <n v="0"/>
    <x v="11"/>
    <s v="Stock at Base (SP12)"/>
    <s v="AB01"/>
    <s v="5300004393"/>
    <n v="140"/>
    <n v="21"/>
    <m/>
    <m/>
    <n v="0"/>
    <m/>
    <m/>
    <m/>
    <m/>
    <m/>
    <n v="0"/>
    <n v="0"/>
    <s v="EA"/>
    <m/>
    <x v="1"/>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x v="0"/>
    <m/>
    <x v="0"/>
    <d v="1899-12-30T00:00:00"/>
    <x v="1"/>
    <s v="00001296914539510061194000200091461"/>
    <e v="#N/A"/>
    <s v="000012969110061194000200091461"/>
    <d v="1899-12-30T00:00:00"/>
    <e v="#N/A"/>
    <n v="0"/>
  </r>
  <r>
    <x v="2"/>
    <s v="No Issue identified"/>
    <m/>
    <x v="0"/>
    <d v="2023-12-30T00:00:00"/>
    <d v="2024-01-02T00:00:00"/>
    <d v="2024-04-13T00:00:00"/>
    <d v="2024-03-21T00:00:00"/>
    <d v="2024-03-31T00:00:00"/>
    <d v="2024-04-24T00:00:00"/>
    <x v="0"/>
    <m/>
    <x v="147"/>
    <s v="0032"/>
    <x v="147"/>
    <s v="PKG EQ,AUXILARY BOILER NO 2 (AB50.03A750002)"/>
    <s v="REINSTATE PIPEWORK &amp; VALVES (0170)"/>
    <s v="AB50"/>
    <d v="2024-04-13T00:00:00"/>
    <m/>
    <m/>
    <s v="AB01"/>
    <m/>
    <x v="1"/>
    <n v="5"/>
    <x v="336"/>
    <s v="VALVE,ANG;25A,JIS 16K,FLG,F7304"/>
    <n v="1"/>
    <n v="4"/>
    <n v="0"/>
    <x v="0"/>
    <n v="0"/>
    <x v="9"/>
    <s v="Stock at Base (SP12)"/>
    <s v="AB01"/>
    <s v="5300004393"/>
    <n v="200"/>
    <n v="21"/>
    <m/>
    <m/>
    <n v="0"/>
    <m/>
    <m/>
    <m/>
    <m/>
    <m/>
    <n v="0"/>
    <n v="0"/>
    <s v="EA"/>
    <m/>
    <x v="1"/>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120"/>
    <x v="147"/>
    <s v="PKG EQ,AUXILARY BOILER NO 2 (AB50.03A750002)"/>
    <s v="REINSTATE PIPEWORK &amp; VALVES (0170)"/>
    <s v="AB50"/>
    <d v="2024-04-13T00:00:00"/>
    <m/>
    <m/>
    <s v="AB01"/>
    <m/>
    <x v="1"/>
    <n v="5"/>
    <x v="327"/>
    <s v="VALVE,GLOBE;25MM,DI,ARI 23006PN25DN25"/>
    <n v="1"/>
    <n v="1"/>
    <n v="14"/>
    <x v="0"/>
    <n v="0"/>
    <x v="11"/>
    <s v="Stock at Base (SP12)"/>
    <s v="AB01"/>
    <s v="5300004393"/>
    <n v="70"/>
    <n v="21"/>
    <m/>
    <m/>
    <n v="0"/>
    <m/>
    <m/>
    <m/>
    <m/>
    <m/>
    <n v="0"/>
    <n v="0"/>
    <s v="EA"/>
    <m/>
    <x v="1"/>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100"/>
    <x v="147"/>
    <s v="PKG EQ,AUXILARY BOILER NO 2 (AB50.03A750002)"/>
    <s v="REINSTATE PIPEWORK &amp; VALVES (0170)"/>
    <s v="AB50"/>
    <d v="2024-04-13T00:00:00"/>
    <m/>
    <m/>
    <s v="AB01"/>
    <m/>
    <x v="1"/>
    <n v="5"/>
    <x v="327"/>
    <s v="VALVE,GLOBE;25MM,DI,ARI 23006PN25DN25"/>
    <n v="1"/>
    <n v="1"/>
    <n v="14"/>
    <x v="0"/>
    <n v="0"/>
    <x v="11"/>
    <s v="Stock at Base (SP12)"/>
    <s v="AB01"/>
    <s v="5300004393"/>
    <n v="50"/>
    <n v="21"/>
    <m/>
    <m/>
    <n v="0"/>
    <m/>
    <m/>
    <m/>
    <m/>
    <m/>
    <n v="0"/>
    <n v="0"/>
    <s v="EA"/>
    <m/>
    <x v="1"/>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50"/>
    <x v="147"/>
    <s v="PKG EQ,AUXILARY BOILER NO 2 (AB50.03A750002)"/>
    <s v="ISOLATE &amp; SPADE (0030)"/>
    <s v="AB50"/>
    <m/>
    <m/>
    <m/>
    <s v="AB01"/>
    <m/>
    <x v="1"/>
    <n v="5"/>
    <x v="128"/>
    <s v="GASKET;SWCI,80MM,CL150,316L/GR/316"/>
    <n v="4"/>
    <n v="0"/>
    <n v="11"/>
    <x v="3"/>
    <n v="0"/>
    <x v="4"/>
    <s v="Stock at Remote (SP13)"/>
    <m/>
    <m/>
    <n v="0"/>
    <n v="0"/>
    <m/>
    <m/>
    <n v="0"/>
    <m/>
    <m/>
    <m/>
    <m/>
    <m/>
    <n v="0"/>
    <n v="0"/>
    <s v="EA"/>
    <m/>
    <x v="1"/>
    <m/>
    <m/>
    <s v="N"/>
    <s v="Execution (07)"/>
    <s v="Main Work Started (Order) (0070)"/>
    <s v="0000129691"/>
    <n v="6"/>
    <s v="2"/>
    <s v="30"/>
    <s v="30"/>
    <m/>
    <m/>
    <n v="0"/>
    <m/>
    <m/>
    <m/>
    <m/>
    <s v="WorkPackLink"/>
    <m/>
    <m/>
    <n v="0"/>
    <n v="0"/>
    <d v="2024-10-22T00:00:00"/>
    <n v="0"/>
    <n v="0"/>
    <m/>
    <m/>
    <n v="0"/>
    <n v="0"/>
    <m/>
    <n v="9"/>
    <m/>
    <m/>
    <m/>
    <n v="0"/>
    <n v="0"/>
    <n v="1.9230769230769232E-2"/>
    <d v="2024-03-05T00:00:00"/>
    <n v="0"/>
    <n v="0"/>
    <x v="1"/>
    <m/>
    <x v="0"/>
    <d v="1899-12-30T00:00:00"/>
    <x v="1"/>
    <s v="00001296914538410060886000200091461"/>
    <e v="#N/A"/>
    <s v="000012969110060886000200091461"/>
    <s v=""/>
    <s v=""/>
    <n v="1"/>
  </r>
  <r>
    <x v="2"/>
    <s v="No Issue identified"/>
    <m/>
    <x v="0"/>
    <d v="2023-12-30T00:00:00"/>
    <d v="2024-01-02T00:00:00"/>
    <d v="2024-04-13T00:00:00"/>
    <d v="2024-03-21T00:00:00"/>
    <d v="2024-03-31T00:00:00"/>
    <d v="2024-04-24T00:00:00"/>
    <x v="0"/>
    <m/>
    <x v="147"/>
    <s v="0382"/>
    <x v="147"/>
    <s v="PKG EQ,AUXILARY BOILER NO 2 (AB50.03A750002)"/>
    <s v="REINSTATE PIPEWORK &amp; VALVES (0170)"/>
    <s v="AB50"/>
    <d v="2024-04-13T00:00:00"/>
    <m/>
    <m/>
    <s v="AB01"/>
    <m/>
    <x v="1"/>
    <n v="5"/>
    <x v="329"/>
    <s v="STUDBOLT;M16 X 70MM,B7,PLN"/>
    <n v="48"/>
    <n v="0"/>
    <n v="100"/>
    <x v="6"/>
    <n v="0"/>
    <x v="11"/>
    <s v="Stock at Base (SP12)"/>
    <s v="AB01"/>
    <s v="5300004393"/>
    <n v="240"/>
    <n v="21"/>
    <m/>
    <m/>
    <n v="0"/>
    <m/>
    <m/>
    <m/>
    <m/>
    <m/>
    <n v="0"/>
    <n v="0"/>
    <s v="EA"/>
    <m/>
    <x v="1"/>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x v="0"/>
    <m/>
    <x v="0"/>
    <d v="1899-12-30T00:00:00"/>
    <x v="1"/>
    <s v="00001296914539510590781000200091461"/>
    <e v="#N/A"/>
    <s v="000012969110590781000200091461"/>
    <d v="1899-12-30T00:00:00"/>
    <e v="#N/A"/>
    <n v="0"/>
  </r>
  <r>
    <x v="2"/>
    <m/>
    <m/>
    <x v="0"/>
    <d v="2023-12-30T00:00:00"/>
    <d v="2024-01-02T00:00:00"/>
    <d v="2024-04-12T00:00:00"/>
    <m/>
    <d v="2024-03-31T00:00:00"/>
    <d v="2024-04-24T00:00:00"/>
    <x v="0"/>
    <m/>
    <x v="147"/>
    <s v="0490"/>
    <x v="147"/>
    <s v="PKG EQ,AUXILARY BOILER NO 2 (AB50.03A750002)"/>
    <s v="BOX UP ACCESS HATCHES (0160)"/>
    <s v="AB50"/>
    <m/>
    <m/>
    <m/>
    <s v="AB01"/>
    <m/>
    <x v="1"/>
    <n v="5"/>
    <x v="347"/>
    <s v="GASKET;MANHOLE,LAVAL 9970054"/>
    <n v="1"/>
    <n v="0"/>
    <n v="4"/>
    <x v="3"/>
    <n v="0"/>
    <x v="4"/>
    <s v="Stock at Remote (SP13)"/>
    <m/>
    <m/>
    <n v="0"/>
    <n v="0"/>
    <m/>
    <m/>
    <n v="0"/>
    <m/>
    <m/>
    <m/>
    <m/>
    <m/>
    <n v="0"/>
    <n v="0"/>
    <s v="EA"/>
    <m/>
    <x v="1"/>
    <m/>
    <m/>
    <s v="N"/>
    <s v="Execution (07)"/>
    <s v="Main Work Started (Order) (0070)"/>
    <s v="0000129691"/>
    <n v="10"/>
    <s v="2"/>
    <s v="30"/>
    <s v="30"/>
    <m/>
    <m/>
    <n v="0"/>
    <m/>
    <m/>
    <m/>
    <m/>
    <s v="WorkPackLink"/>
    <m/>
    <m/>
    <n v="0"/>
    <n v="0"/>
    <d v="2024-10-22T00:00:00"/>
    <n v="0"/>
    <n v="0"/>
    <m/>
    <m/>
    <n v="0"/>
    <n v="0"/>
    <m/>
    <n v="0"/>
    <m/>
    <m/>
    <m/>
    <n v="0"/>
    <n v="0"/>
    <n v="1.9230769230769232E-2"/>
    <d v="2024-03-15T00:00:00"/>
    <n v="0"/>
    <n v="0"/>
    <x v="1"/>
    <m/>
    <x v="0"/>
    <d v="1899-12-30T00:00:00"/>
    <x v="1"/>
    <s v="00001296914539410477745000200091461"/>
    <e v="#N/A"/>
    <s v="000012969110477745000200091461"/>
    <s v=""/>
    <s v=""/>
    <n v="1"/>
  </r>
  <r>
    <x v="2"/>
    <s v="No Issue identified"/>
    <m/>
    <x v="0"/>
    <d v="2023-12-30T00:00:00"/>
    <d v="2024-01-02T00:00:00"/>
    <d v="2024-04-13T00:00:00"/>
    <d v="2024-03-21T00:00:00"/>
    <d v="2024-03-31T00:00:00"/>
    <d v="2024-04-24T00:00:00"/>
    <x v="0"/>
    <m/>
    <x v="147"/>
    <s v="0472"/>
    <x v="147"/>
    <s v="PKG EQ,AUXILARY BOILER NO 2 (AB50.03A750002)"/>
    <s v="REINSTATE PIPEWORK &amp; VALVES (0170)"/>
    <s v="AB50"/>
    <d v="2024-04-13T00:00:00"/>
    <m/>
    <m/>
    <s v="AB01"/>
    <m/>
    <x v="1"/>
    <n v="5"/>
    <x v="353"/>
    <s v="ADAPTOR;F,10BSPT,GYROLOK 8AF6316EC"/>
    <n v="4"/>
    <n v="0"/>
    <n v="4"/>
    <x v="0"/>
    <n v="0"/>
    <x v="11"/>
    <s v="Stock at Base (SP12)"/>
    <s v="AB01"/>
    <s v="5300004393"/>
    <n v="120"/>
    <n v="21"/>
    <m/>
    <m/>
    <n v="0"/>
    <m/>
    <m/>
    <m/>
    <m/>
    <m/>
    <n v="0"/>
    <n v="0"/>
    <s v="EA"/>
    <m/>
    <x v="1"/>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x v="0"/>
    <m/>
    <x v="0"/>
    <d v="1899-12-30T00:00:00"/>
    <x v="1"/>
    <s v="00001296914539510590576000200091461"/>
    <e v="#N/A"/>
    <s v="000012969110590576000200091461"/>
    <d v="1899-12-30T00:00:00"/>
    <e v="#N/A"/>
    <n v="0"/>
  </r>
  <r>
    <x v="2"/>
    <s v="No Issue identified"/>
    <m/>
    <x v="0"/>
    <d v="2023-12-30T00:00:00"/>
    <d v="2024-01-02T00:00:00"/>
    <d v="2024-04-13T00:00:00"/>
    <d v="2024-03-21T00:00:00"/>
    <d v="2024-03-31T00:00:00"/>
    <d v="2024-04-24T00:00:00"/>
    <x v="0"/>
    <m/>
    <x v="147"/>
    <s v="0392"/>
    <x v="147"/>
    <s v="PKG EQ,AUXILARY BOILER NO 2 (AB50.03A750002)"/>
    <s v="REINSTATE PIPEWORK &amp; VALVES (0170)"/>
    <s v="AB50"/>
    <d v="2024-04-13T00:00:00"/>
    <m/>
    <m/>
    <s v="AB01"/>
    <m/>
    <x v="1"/>
    <n v="5"/>
    <x v="344"/>
    <s v="STUDBOLT;1.000&quot;X180MM,B7,BLK"/>
    <n v="12"/>
    <n v="0"/>
    <n v="24"/>
    <x v="0"/>
    <n v="0"/>
    <x v="11"/>
    <s v="Stock at Base (SP12)"/>
    <s v="AB01"/>
    <s v="5300004393"/>
    <n v="130"/>
    <n v="21"/>
    <m/>
    <m/>
    <n v="0"/>
    <m/>
    <m/>
    <m/>
    <m/>
    <m/>
    <n v="0"/>
    <n v="0"/>
    <s v="EA"/>
    <m/>
    <x v="1"/>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x v="0"/>
    <m/>
    <x v="0"/>
    <d v="1899-12-30T00:00:00"/>
    <x v="1"/>
    <s v="00001296914539510058537000200091461"/>
    <e v="#N/A"/>
    <s v="000012969110058537000200091461"/>
    <d v="1899-12-30T00:00:00"/>
    <e v="#N/A"/>
    <n v="0"/>
  </r>
  <r>
    <x v="2"/>
    <m/>
    <m/>
    <x v="0"/>
    <d v="2023-12-30T00:00:00"/>
    <d v="2024-01-02T00:00:00"/>
    <d v="2024-04-02T00:00:00"/>
    <m/>
    <d v="2024-03-31T00:00:00"/>
    <d v="2024-04-24T00:00:00"/>
    <x v="0"/>
    <m/>
    <x v="147"/>
    <s v="0540"/>
    <x v="147"/>
    <s v="PKG EQ,AUXILARY BOILER NO 2 (AB50.03A750002)"/>
    <s v="ISOLATE &amp; SPADE (0030)"/>
    <s v="AB50"/>
    <m/>
    <m/>
    <m/>
    <s v="AB01"/>
    <m/>
    <x v="1"/>
    <n v="5"/>
    <x v="349"/>
    <s v="GASKET;SWCI,200MM,CL300,316L/GR/316"/>
    <n v="4"/>
    <n v="0"/>
    <n v="9"/>
    <x v="3"/>
    <n v="0"/>
    <x v="4"/>
    <s v="Stock at Remote (SP13)"/>
    <m/>
    <m/>
    <n v="0"/>
    <n v="0"/>
    <m/>
    <m/>
    <n v="0"/>
    <m/>
    <m/>
    <m/>
    <m/>
    <m/>
    <n v="0"/>
    <n v="0"/>
    <s v="EA"/>
    <m/>
    <x v="1"/>
    <m/>
    <m/>
    <s v="N"/>
    <s v="Execution (07)"/>
    <s v="Main Work Started (Order) (0070)"/>
    <s v="0000129691"/>
    <n v="5"/>
    <s v="2"/>
    <s v="30"/>
    <s v="30"/>
    <m/>
    <m/>
    <n v="0"/>
    <m/>
    <m/>
    <m/>
    <m/>
    <s v="WorkPackLink"/>
    <m/>
    <m/>
    <n v="0"/>
    <n v="0"/>
    <d v="2024-10-22T00:00:00"/>
    <n v="0"/>
    <n v="0"/>
    <m/>
    <m/>
    <n v="0"/>
    <n v="0"/>
    <m/>
    <n v="0"/>
    <m/>
    <m/>
    <m/>
    <n v="0"/>
    <n v="0"/>
    <n v="1.9230769230769232E-2"/>
    <d v="2024-03-05T00:00:00"/>
    <n v="0"/>
    <n v="0"/>
    <x v="1"/>
    <m/>
    <x v="0"/>
    <d v="2024-01-15T00:00:00"/>
    <x v="1"/>
    <s v="00001296914538410060903000200091461"/>
    <e v="#N/A"/>
    <s v="000012969110060903000200091461"/>
    <s v=""/>
    <s v=""/>
    <n v="1"/>
  </r>
  <r>
    <x v="2"/>
    <s v="No Issue identified"/>
    <m/>
    <x v="0"/>
    <d v="2023-12-30T00:00:00"/>
    <d v="2024-01-02T00:00:00"/>
    <d v="2024-04-13T00:00:00"/>
    <d v="2024-03-21T00:00:00"/>
    <d v="2024-03-31T00:00:00"/>
    <d v="2024-04-24T00:00:00"/>
    <x v="0"/>
    <m/>
    <x v="147"/>
    <s v="0130"/>
    <x v="147"/>
    <s v="PKG EQ,AUXILARY BOILER NO 2 (AB50.03A750002)"/>
    <s v="REINSTATE PIPEWORK &amp; VALVES (0170)"/>
    <s v="AB50"/>
    <d v="2024-04-13T00:00:00"/>
    <m/>
    <m/>
    <s v="AB01"/>
    <m/>
    <x v="1"/>
    <n v="5"/>
    <x v="338"/>
    <s v="VALVE,GLOBE;DN40,PN25,LAVAL AG9685005747"/>
    <n v="1"/>
    <n v="2"/>
    <n v="2"/>
    <x v="0"/>
    <n v="0"/>
    <x v="9"/>
    <s v="Stock at Base (SP12)"/>
    <s v="AB01"/>
    <s v="5300004393"/>
    <n v="80"/>
    <n v="21"/>
    <m/>
    <m/>
    <n v="0"/>
    <m/>
    <m/>
    <m/>
    <m/>
    <m/>
    <n v="0"/>
    <n v="0"/>
    <s v="EA"/>
    <m/>
    <x v="1"/>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22"/>
    <x v="147"/>
    <s v="PKG EQ,AUXILARY BOILER NO 2 (AB50.03A750002)"/>
    <s v="REINSTATE PIPEWORK &amp; VALVES (0170)"/>
    <s v="AB50"/>
    <d v="2024-04-13T00:00:00"/>
    <m/>
    <m/>
    <s v="AB01"/>
    <m/>
    <x v="1"/>
    <n v="5"/>
    <x v="348"/>
    <s v="VALVE,CHK;25MM,JIS16K,FF,BZE"/>
    <n v="1"/>
    <n v="4"/>
    <n v="0"/>
    <x v="0"/>
    <n v="0"/>
    <x v="9"/>
    <s v="Stock at Base (SP12)"/>
    <s v="AB01"/>
    <s v="5300004393"/>
    <n v="190"/>
    <n v="21"/>
    <m/>
    <m/>
    <n v="0"/>
    <m/>
    <m/>
    <m/>
    <m/>
    <m/>
    <n v="0"/>
    <n v="0"/>
    <s v="EA"/>
    <m/>
    <x v="1"/>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170"/>
    <x v="147"/>
    <s v="PKG EQ,AUXILARY BOILER NO 2 (AB50.03A750002)"/>
    <s v="REINSTATE PIPEWORK &amp; VALVES (0170)"/>
    <s v="AB50"/>
    <d v="2024-04-13T00:00:00"/>
    <m/>
    <m/>
    <s v="AB01"/>
    <m/>
    <x v="1"/>
    <n v="5"/>
    <x v="327"/>
    <s v="VALVE,GLOBE;25MM,DI,ARI 23006PN25DN25"/>
    <n v="1"/>
    <n v="1"/>
    <n v="14"/>
    <x v="0"/>
    <n v="0"/>
    <x v="11"/>
    <s v="Stock at Base (SP12)"/>
    <s v="AB01"/>
    <s v="5300004393"/>
    <n v="100"/>
    <n v="21"/>
    <m/>
    <m/>
    <n v="0"/>
    <m/>
    <m/>
    <m/>
    <m/>
    <m/>
    <n v="0"/>
    <n v="0"/>
    <s v="EA"/>
    <m/>
    <x v="1"/>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13T00:00:00"/>
    <m/>
    <d v="2024-03-31T00:00:00"/>
    <d v="2024-04-24T00:00:00"/>
    <x v="0"/>
    <m/>
    <x v="147"/>
    <s v="0410"/>
    <x v="147"/>
    <s v="PKG EQ,AUXILARY BOILER NO 2 (AB50.03A750002)"/>
    <s v="REINSTATE PIPEWORK &amp; VALVES (0170)"/>
    <s v="AB50"/>
    <m/>
    <m/>
    <m/>
    <s v="AB01"/>
    <m/>
    <x v="1"/>
    <n v="5"/>
    <x v="350"/>
    <s v="GASKET;SWCI,40MM,PN10-40,316L/GR/316"/>
    <n v="10"/>
    <n v="0"/>
    <n v="5"/>
    <x v="51"/>
    <n v="0"/>
    <x v="4"/>
    <s v="Stock at Remote (SP13)"/>
    <m/>
    <m/>
    <n v="0"/>
    <n v="0"/>
    <m/>
    <m/>
    <n v="0"/>
    <m/>
    <m/>
    <m/>
    <m/>
    <m/>
    <n v="0"/>
    <n v="0"/>
    <s v="EA"/>
    <m/>
    <x v="1"/>
    <m/>
    <m/>
    <s v="N"/>
    <s v="Execution (07)"/>
    <s v="Main Work Started (Order) (0070)"/>
    <s v="0000129691"/>
    <n v="32"/>
    <s v="2"/>
    <s v="30"/>
    <s v="30"/>
    <m/>
    <m/>
    <n v="0"/>
    <m/>
    <m/>
    <m/>
    <m/>
    <s v="WorkPackLink"/>
    <m/>
    <m/>
    <n v="0"/>
    <n v="0"/>
    <d v="2024-10-22T00:00:00"/>
    <n v="0"/>
    <n v="0"/>
    <m/>
    <m/>
    <n v="0"/>
    <n v="0"/>
    <m/>
    <n v="0"/>
    <m/>
    <m/>
    <m/>
    <n v="0"/>
    <n v="0"/>
    <n v="1.9230769230769232E-2"/>
    <d v="2024-03-16T00:00:00"/>
    <n v="0"/>
    <n v="0"/>
    <x v="1"/>
    <m/>
    <x v="0"/>
    <d v="1899-12-30T00:00:00"/>
    <x v="1"/>
    <s v="00001296914539510061164000200091461"/>
    <e v="#N/A"/>
    <s v="000012969110061164000200091461"/>
    <s v=""/>
    <s v=""/>
    <n v="1"/>
  </r>
  <r>
    <x v="2"/>
    <s v="No Issue identified"/>
    <m/>
    <x v="0"/>
    <d v="2023-12-30T00:00:00"/>
    <d v="2024-01-02T00:00:00"/>
    <d v="2024-04-13T00:00:00"/>
    <d v="2024-03-21T00:00:00"/>
    <d v="2024-03-31T00:00:00"/>
    <d v="2024-04-24T00:00:00"/>
    <x v="0"/>
    <m/>
    <x v="147"/>
    <s v="0282"/>
    <x v="147"/>
    <s v="PKG EQ,AUXILARY BOILER NO 2 (AB50.03A750002)"/>
    <s v="REINSTATE PIPEWORK &amp; VALVES (0170)"/>
    <s v="AB50"/>
    <d v="2024-04-13T00:00:00"/>
    <m/>
    <m/>
    <s v="AB01"/>
    <m/>
    <x v="1"/>
    <n v="5"/>
    <x v="341"/>
    <s v="TRAP,STEAM;FCD250,JIS 16K,TLV AF3N"/>
    <n v="1"/>
    <n v="0"/>
    <n v="4"/>
    <x v="6"/>
    <n v="0"/>
    <x v="11"/>
    <s v="Stock at Base (SP12)"/>
    <s v="AB01"/>
    <s v="5300004393"/>
    <n v="230"/>
    <n v="21"/>
    <m/>
    <m/>
    <n v="0"/>
    <m/>
    <m/>
    <m/>
    <m/>
    <m/>
    <n v="0"/>
    <n v="0"/>
    <s v="EA"/>
    <m/>
    <x v="1"/>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s v="No Issue identified"/>
    <m/>
    <x v="0"/>
    <d v="2023-12-30T00:00:00"/>
    <d v="2024-01-02T00:00:00"/>
    <d v="2024-04-13T00:00:00"/>
    <d v="2024-03-21T00:00:00"/>
    <d v="2024-03-31T00:00:00"/>
    <d v="2024-04-24T00:00:00"/>
    <x v="0"/>
    <m/>
    <x v="147"/>
    <s v="0070"/>
    <x v="147"/>
    <s v="PKG EQ,AUXILARY BOILER NO 2 (AB50.03A750002)"/>
    <s v="REINSTATE PIPEWORK &amp; VALVES (0170)"/>
    <s v="AB50"/>
    <d v="2024-04-13T00:00:00"/>
    <m/>
    <m/>
    <s v="AB01"/>
    <m/>
    <x v="1"/>
    <n v="5"/>
    <x v="327"/>
    <s v="VALVE,GLOBE;25MM,DI,ARI 23006PN25DN25"/>
    <n v="1"/>
    <n v="1"/>
    <n v="14"/>
    <x v="0"/>
    <n v="0"/>
    <x v="11"/>
    <s v="Stock at Base (SP12)"/>
    <s v="AB01"/>
    <s v="5300004393"/>
    <n v="20"/>
    <n v="21"/>
    <m/>
    <m/>
    <n v="0"/>
    <m/>
    <m/>
    <m/>
    <m/>
    <m/>
    <n v="0"/>
    <n v="0"/>
    <s v="EA"/>
    <m/>
    <x v="1"/>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52"/>
    <x v="147"/>
    <s v="PKG EQ,AUXILARY BOILER NO 2 (AB50.03A750002)"/>
    <s v="REINSTATE PIPEWORK &amp; VALVES (0170)"/>
    <s v="AB50"/>
    <d v="2024-04-13T00:00:00"/>
    <m/>
    <m/>
    <s v="AB01"/>
    <m/>
    <x v="1"/>
    <n v="5"/>
    <x v="328"/>
    <s v="VALVE,GATE;200MM,PN25,RF,ST"/>
    <n v="1"/>
    <n v="2"/>
    <n v="2"/>
    <x v="0"/>
    <n v="0"/>
    <x v="9"/>
    <s v="Stock at Base (SP12)"/>
    <s v="AB01"/>
    <s v="5300004393"/>
    <n v="170"/>
    <n v="21"/>
    <m/>
    <m/>
    <n v="0"/>
    <m/>
    <m/>
    <m/>
    <m/>
    <m/>
    <n v="0"/>
    <n v="0"/>
    <s v="EA"/>
    <m/>
    <x v="1"/>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s v="No Issue identified"/>
    <m/>
    <x v="0"/>
    <d v="2023-12-30T00:00:00"/>
    <d v="2024-01-02T00:00:00"/>
    <d v="2024-04-13T00:00:00"/>
    <d v="2024-03-21T00:00:00"/>
    <d v="2024-03-31T00:00:00"/>
    <d v="2024-04-24T00:00:00"/>
    <x v="0"/>
    <m/>
    <x v="147"/>
    <s v="0090"/>
    <x v="147"/>
    <s v="PKG EQ,AUXILARY BOILER NO 2 (AB50.03A750002)"/>
    <s v="REINSTATE PIPEWORK &amp; VALVES (0170)"/>
    <s v="AB50"/>
    <d v="2024-04-13T00:00:00"/>
    <m/>
    <m/>
    <s v="AB01"/>
    <m/>
    <x v="1"/>
    <n v="5"/>
    <x v="327"/>
    <s v="VALVE,GLOBE;25MM,DI,ARI 23006PN25DN25"/>
    <n v="1"/>
    <n v="1"/>
    <n v="14"/>
    <x v="0"/>
    <n v="0"/>
    <x v="11"/>
    <s v="Stock at Base (SP12)"/>
    <s v="AB01"/>
    <s v="5300004393"/>
    <n v="40"/>
    <n v="21"/>
    <m/>
    <m/>
    <n v="0"/>
    <m/>
    <m/>
    <m/>
    <m/>
    <m/>
    <n v="0"/>
    <n v="0"/>
    <s v="EA"/>
    <m/>
    <x v="1"/>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230"/>
    <x v="147"/>
    <s v="PKG EQ,AUXILARY BOILER NO 2 (AB50.03A750002)"/>
    <s v="REINSTATE PIPEWORK &amp; VALVES (0170)"/>
    <s v="AB50"/>
    <d v="2024-04-13T00:00:00"/>
    <m/>
    <m/>
    <s v="AB01"/>
    <m/>
    <x v="1"/>
    <n v="5"/>
    <x v="345"/>
    <s v="VALVE,ARI 35.006R,PN40,DN25,CS,GLOBE"/>
    <n v="1"/>
    <n v="0"/>
    <n v="0"/>
    <x v="17"/>
    <n v="0"/>
    <x v="9"/>
    <s v="Stock at Base (SP12)"/>
    <s v="AB01"/>
    <s v="5300004393"/>
    <n v="110"/>
    <n v="21"/>
    <m/>
    <m/>
    <n v="0"/>
    <m/>
    <m/>
    <m/>
    <m/>
    <m/>
    <n v="0"/>
    <n v="0"/>
    <s v="EA"/>
    <m/>
    <x v="1"/>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x v="0"/>
    <m/>
    <x v="0"/>
    <d v="1899-12-30T00:00:00"/>
    <x v="1"/>
    <s v="00001296914539510473813000200091461"/>
    <e v="#N/A"/>
    <s v="000012969110473813000200091461"/>
    <d v="1899-12-30T00:00:00"/>
    <e v="#N/A"/>
    <n v="0"/>
  </r>
  <r>
    <x v="2"/>
    <s v="No Issue identified"/>
    <m/>
    <x v="0"/>
    <d v="2023-12-30T00:00:00"/>
    <d v="2024-01-02T00:00:00"/>
    <d v="2024-03-28T00:00:00"/>
    <d v="2024-02-20T00:00:00"/>
    <d v="2024-03-28T00:00:00"/>
    <d v="2024-04-19T00:00:00"/>
    <x v="0"/>
    <m/>
    <x v="148"/>
    <s v="0070"/>
    <x v="148"/>
    <s v="GMDSS SYSTEM (AB50.OKH.F0801008)"/>
    <s v="GMDSS Full System Obsolescence for Repla (0010)"/>
    <s v="AB50"/>
    <d v="2024-02-18T00:00:00"/>
    <m/>
    <m/>
    <s v="AB01"/>
    <d v="2024-02-18T00:00:00"/>
    <x v="0"/>
    <n v="20"/>
    <x v="354"/>
    <s v="H931P Transit Stayplate 3.5 Bar"/>
    <n v="4"/>
    <n v="0"/>
    <n v="4"/>
    <x v="6"/>
    <n v="14"/>
    <x v="6"/>
    <s v="Directs (Inventory) (SP14)"/>
    <s v="AB01"/>
    <s v="5300004682"/>
    <n v="40"/>
    <n v="14"/>
    <s v="X"/>
    <s v="1000000568"/>
    <n v="12"/>
    <d v="2024-01-24T00:00:00"/>
    <d v="2024-02-15T00:00:00"/>
    <s v="MACLEAN INTERNATIONAL GROUP AUSTRAL PTY LTD (30002422)"/>
    <s v="4500000291"/>
    <s v="5000009647_2024_0001"/>
    <n v="30"/>
    <n v="4"/>
    <s v="EA"/>
    <d v="2024-01-31T00:00:00"/>
    <x v="1"/>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x v="0"/>
    <m/>
    <x v="0"/>
    <d v="1899-12-30T00:00:00"/>
    <x v="1"/>
    <s v="00000843624537970000267000600001447"/>
    <e v="#N/A"/>
    <s v="000008436270000267000600001447"/>
    <d v="1899-12-30T00:00:00"/>
    <e v="#N/A"/>
    <n v="0"/>
  </r>
  <r>
    <x v="2"/>
    <s v="WO item has not been released yet"/>
    <m/>
    <x v="0"/>
    <d v="2023-12-30T00:00:00"/>
    <d v="2024-01-02T00:00:00"/>
    <d v="2024-03-28T00:00:00"/>
    <m/>
    <d v="2024-03-28T00:00:00"/>
    <d v="2024-04-19T00:00:00"/>
    <x v="0"/>
    <m/>
    <x v="148"/>
    <s v="012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9"/>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60"/>
    <x v="148"/>
    <s v="GMDSS SYSTEM (AB50.OKH.F0801008)"/>
    <s v="GMDSS Full System Obsolescence for Repla (0010)"/>
    <s v="AB50"/>
    <d v="2024-04-14T00:00:00"/>
    <m/>
    <m/>
    <s v="AB01"/>
    <d v="2024-03-18T00:00:00"/>
    <x v="0"/>
    <n v="20"/>
    <x v="356"/>
    <s v="Transit Compression Sys Complete HHF1642"/>
    <n v="3"/>
    <n v="0"/>
    <n v="3"/>
    <x v="6"/>
    <n v="56"/>
    <x v="6"/>
    <s v="Directs (Inventory) (SP14)"/>
    <s v="AB01"/>
    <s v="5300004682"/>
    <n v="30"/>
    <n v="56"/>
    <s v="X"/>
    <s v="1000000568"/>
    <n v="11"/>
    <d v="2024-01-12T00:00:00"/>
    <d v="2024-03-15T00:00:00"/>
    <s v="MACLEAN INTERNATIONAL GROUP AUSTRAL PTY LTD (30002422)"/>
    <s v="4500000291"/>
    <s v="5000015282_2024_0001"/>
    <n v="20"/>
    <n v="3"/>
    <s v="EA"/>
    <d v="2024-02-02T00:00:00"/>
    <x v="1"/>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x v="0"/>
    <m/>
    <x v="0"/>
    <d v="1899-12-30T00:00:00"/>
    <x v="1"/>
    <s v="00000843624537970000266000600001447"/>
    <e v="#N/A"/>
    <s v="000008436270000266000600001447"/>
    <d v="1899-12-30T00:00:00"/>
    <e v="#N/A"/>
    <n v="0"/>
  </r>
  <r>
    <x v="2"/>
    <s v="No Issue identified"/>
    <m/>
    <x v="0"/>
    <d v="2023-12-30T00:00:00"/>
    <d v="2024-01-02T00:00:00"/>
    <d v="2024-03-28T00:00:00"/>
    <d v="2024-02-20T00:00:00"/>
    <d v="2024-03-28T00:00:00"/>
    <d v="2024-04-19T00:00:00"/>
    <x v="0"/>
    <m/>
    <x v="148"/>
    <s v="0080"/>
    <x v="148"/>
    <s v="GMDSS SYSTEM (AB50.OKH.F0801008)"/>
    <s v="GMDSS Full System Obsolescence for Repla (0010)"/>
    <s v="AB50"/>
    <d v="2024-02-18T00:00:00"/>
    <m/>
    <m/>
    <s v="AB01"/>
    <d v="2024-02-18T00:00:00"/>
    <x v="0"/>
    <n v="20"/>
    <x v="357"/>
    <s v="Stayplate Transit"/>
    <n v="4"/>
    <n v="0"/>
    <n v="4"/>
    <x v="6"/>
    <n v="14"/>
    <x v="6"/>
    <s v="Directs (Inventory) (SP14)"/>
    <s v="AB01"/>
    <s v="5300004682"/>
    <n v="50"/>
    <n v="14"/>
    <s v="X"/>
    <s v="1000000568"/>
    <n v="13"/>
    <d v="2024-01-24T00:00:00"/>
    <d v="2024-02-15T00:00:00"/>
    <s v="MACLEAN INTERNATIONAL GROUP AUSTRAL PTY LTD (30002422)"/>
    <s v="4500000291"/>
    <s v="5000010399_2024_0001"/>
    <n v="40"/>
    <n v="4"/>
    <s v="EA"/>
    <d v="2024-01-31T00:00:00"/>
    <x v="1"/>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x v="0"/>
    <m/>
    <x v="0"/>
    <d v="1899-12-30T00:00:00"/>
    <x v="1"/>
    <s v="00000843624537970000268000600001447"/>
    <e v="#N/A"/>
    <s v="000008436270000268000600001447"/>
    <d v="1899-12-30T00:00:00"/>
    <e v="#N/A"/>
    <n v="0"/>
  </r>
  <r>
    <x v="2"/>
    <s v="WO item has not been released yet"/>
    <m/>
    <x v="0"/>
    <d v="2023-12-30T00:00:00"/>
    <d v="2024-01-02T00:00:00"/>
    <d v="2024-03-28T00:00:00"/>
    <m/>
    <d v="2024-03-28T00:00:00"/>
    <d v="2024-04-19T00:00:00"/>
    <x v="0"/>
    <m/>
    <x v="148"/>
    <s v="011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6"/>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50"/>
    <x v="148"/>
    <s v="GMDSS SYSTEM (AB50.OKH.F0801008)"/>
    <s v="GMDSS Full System Obsolescence for Repla (0010)"/>
    <s v="AB50"/>
    <d v="2024-03-28T00:00:00"/>
    <m/>
    <m/>
    <s v="AB01"/>
    <m/>
    <x v="0"/>
    <n v="20"/>
    <x v="358"/>
    <s v="CABLE,DATA;CAT 6,4PR,CU,LSZH,GRY"/>
    <n v="100"/>
    <n v="0"/>
    <n v="0"/>
    <x v="6"/>
    <n v="0"/>
    <x v="9"/>
    <s v="Stock at Base (SP12)"/>
    <s v="AB01"/>
    <s v="5300004682"/>
    <n v="10"/>
    <n v="21"/>
    <m/>
    <m/>
    <n v="0"/>
    <m/>
    <m/>
    <m/>
    <m/>
    <m/>
    <n v="0"/>
    <n v="0"/>
    <s v="M"/>
    <m/>
    <x v="1"/>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x v="0"/>
    <m/>
    <x v="0"/>
    <d v="1899-12-30T00:00:00"/>
    <x v="1"/>
    <s v="00000843624537910547649000600001447"/>
    <e v="#N/A"/>
    <s v="000008436210547649000600001447"/>
    <d v="1899-12-30T00:00:00"/>
    <e v="#N/A"/>
    <n v="0"/>
  </r>
  <r>
    <x v="2"/>
    <s v="No Issue identified"/>
    <m/>
    <x v="0"/>
    <d v="2023-12-30T00:00:00"/>
    <d v="2024-01-02T00:00:00"/>
    <d v="2024-03-28T00:00:00"/>
    <d v="2024-02-20T00:00:00"/>
    <d v="2024-03-28T00:00:00"/>
    <d v="2024-04-19T00:00:00"/>
    <x v="0"/>
    <m/>
    <x v="148"/>
    <s v="0090"/>
    <x v="148"/>
    <s v="GMDSS SYSTEM (AB50.OKH.F0801008)"/>
    <s v="GMDSS Full System Obsolescence for Repla (0010)"/>
    <s v="AB50"/>
    <d v="2024-02-18T00:00:00"/>
    <m/>
    <m/>
    <s v="AB01"/>
    <d v="2024-02-18T00:00:00"/>
    <x v="0"/>
    <n v="20"/>
    <x v="359"/>
    <s v="Cable Duct 80x80mm 2M PVC Grey"/>
    <n v="3"/>
    <n v="0"/>
    <n v="3"/>
    <x v="6"/>
    <n v="14"/>
    <x v="6"/>
    <s v="Directs (Inventory) (SP14)"/>
    <s v="AB01"/>
    <s v="5300004682"/>
    <n v="20"/>
    <n v="14"/>
    <s v="X"/>
    <s v="1000000568"/>
    <n v="10"/>
    <d v="2024-01-24T00:00:00"/>
    <d v="2024-02-15T00:00:00"/>
    <s v="MACLEAN INTERNATIONAL GROUP AUSTRAL PTY LTD (30002422)"/>
    <s v="4500000291"/>
    <s v="5000009121_2024_0001"/>
    <n v="10"/>
    <n v="3"/>
    <s v="EA"/>
    <d v="2024-01-17T00:00:00"/>
    <x v="1"/>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x v="0"/>
    <m/>
    <x v="0"/>
    <d v="1899-12-30T00:00:00"/>
    <x v="1"/>
    <s v="00000843624537970000265000600001447"/>
    <e v="#N/A"/>
    <s v="000008436270000265000600001447"/>
    <d v="1899-12-30T00:00:00"/>
    <e v="#N/A"/>
    <n v="0"/>
  </r>
  <r>
    <x v="1"/>
    <s v="No Issue identified"/>
    <m/>
    <x v="0"/>
    <d v="2023-12-30T00:00:00"/>
    <d v="2024-02-02T00:00:00"/>
    <d v="2024-04-18T00:00:00"/>
    <d v="2024-05-15T00:00:00"/>
    <d v="2024-04-18T00:00:00"/>
    <d v="2024-04-19T00:00:00"/>
    <x v="6"/>
    <m/>
    <x v="149"/>
    <s v="0010"/>
    <x v="149"/>
    <s v="CRANE,MIDSHIP PS (AB50.05X790001)"/>
    <s v="Install new tint film onto mid cr cab (0010)"/>
    <s v="AB50"/>
    <d v="2024-06-24T00:00:00"/>
    <m/>
    <m/>
    <s v="AB01"/>
    <d v="2024-05-13T00:00:00"/>
    <x v="0"/>
    <n v="20"/>
    <x v="360"/>
    <s v="TINT, MEP NS28 window film"/>
    <n v="9"/>
    <n v="9"/>
    <n v="0"/>
    <x v="24"/>
    <n v="7"/>
    <x v="7"/>
    <s v="Directs (Inventory) (SP14)"/>
    <s v="AB01"/>
    <s v="5300005990"/>
    <n v="10"/>
    <n v="7"/>
    <s v="X"/>
    <s v="1000001767"/>
    <n v="2"/>
    <d v="2024-04-26T00:00:00"/>
    <d v="2024-05-10T00:00:00"/>
    <s v="TRINKOR PTY LTD (30001954)"/>
    <s v="4500002013"/>
    <s v="5000017117_2024_0001"/>
    <n v="10"/>
    <n v="9"/>
    <s v="EA"/>
    <d v="2024-02-05T00:00:00"/>
    <x v="1"/>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x v="2"/>
    <m/>
    <x v="0"/>
    <d v="1899-12-30T00:00:00"/>
    <x v="0"/>
    <s v="00000844804540070001189000600001624"/>
    <e v="#N/A"/>
    <s v="000008448070001189000600001624"/>
    <d v="1899-12-30T00:00:00"/>
    <e v="#N/A"/>
    <n v="0"/>
  </r>
  <r>
    <x v="1"/>
    <s v="No Issue identified"/>
    <m/>
    <x v="0"/>
    <d v="2023-12-30T00:00:00"/>
    <d v="2024-02-02T00:00:00"/>
    <d v="2024-04-18T00:00:00"/>
    <d v="2024-05-15T00:00:00"/>
    <d v="2024-04-18T00:00:00"/>
    <d v="2024-04-19T00:00:00"/>
    <x v="6"/>
    <m/>
    <x v="149"/>
    <s v="0010"/>
    <x v="149"/>
    <s v="CRANE,MIDSHIP PS (AB50.05X790001)"/>
    <s v="Install new blinds in mid crane cab (0020)"/>
    <s v="AB50"/>
    <d v="2024-06-24T00:00:00"/>
    <m/>
    <m/>
    <s v="AB01"/>
    <d v="2024-05-13T00:00:00"/>
    <x v="0"/>
    <n v="20"/>
    <x v="361"/>
    <s v="Blinds, Cassette, Reflective Black/Black"/>
    <n v="3"/>
    <n v="3"/>
    <n v="0"/>
    <x v="24"/>
    <n v="77"/>
    <x v="7"/>
    <s v="Directs (Inventory) (SP14)"/>
    <s v="AB01"/>
    <s v="5300005990"/>
    <n v="20"/>
    <n v="77"/>
    <s v="X"/>
    <s v="1000001767"/>
    <n v="4"/>
    <d v="2024-02-16T00:00:00"/>
    <d v="2024-05-10T00:00:00"/>
    <s v="TRINKOR PTY LTD (30001954)"/>
    <s v="4500002013"/>
    <s v="5000027023_2024_0001/5000024603_2024_0001"/>
    <n v="20"/>
    <n v="3"/>
    <s v="EA"/>
    <d v="2024-04-23T00:00:00"/>
    <x v="1"/>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x v="2"/>
    <m/>
    <x v="0"/>
    <d v="1899-12-30T00:00:00"/>
    <x v="0"/>
    <s v="00000844804540070001200000600001624"/>
    <e v="#N/A"/>
    <s v="000008448070001200000600001624"/>
    <d v="1899-12-30T00:00:00"/>
    <e v="#N/A"/>
    <n v="0"/>
  </r>
  <r>
    <x v="0"/>
    <s v="Planned delivery after Reqmt Date"/>
    <m/>
    <x v="0"/>
    <d v="2023-12-30T00:00:00"/>
    <d v="2024-01-02T00:00:00"/>
    <d v="2024-03-28T00:00:00"/>
    <d v="2024-03-13T00:00:00"/>
    <d v="2024-02-02T00:00:00"/>
    <d v="2024-03-31T00:00:00"/>
    <x v="6"/>
    <m/>
    <x v="150"/>
    <s v="0040"/>
    <x v="150"/>
    <s v="MONOFB,RIGID ARM TOP DECK (AB50.04B790004)"/>
    <s v="Commission and function test new system. (0080)"/>
    <s v="AB50"/>
    <d v="2024-04-16T00:00:00"/>
    <m/>
    <m/>
    <s v="AB01"/>
    <d v="2024-03-30T00:00:00"/>
    <x v="0"/>
    <n v="20"/>
    <x v="362"/>
    <s v="Stainless Steel Bolt Hex Set Screw SS316"/>
    <n v="150"/>
    <n v="0"/>
    <n v="0"/>
    <x v="2"/>
    <n v="7"/>
    <x v="5"/>
    <s v="Directs (Inventory) (SP14)"/>
    <s v="AB01"/>
    <s v="5300004592"/>
    <n v="60"/>
    <n v="7"/>
    <s v="X"/>
    <s v="1000005254"/>
    <n v="14"/>
    <d v="2024-03-13T00:00:00"/>
    <d v="2024-03-27T00:00:00"/>
    <s v="J BLACKWOOD AND SON LTD (30000394)"/>
    <s v="4500007066"/>
    <m/>
    <n v="20"/>
    <n v="150"/>
    <s v="EA"/>
    <d v="2024-03-27T00:00:00"/>
    <x v="1"/>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x v="0"/>
    <m/>
    <x v="0"/>
    <d v="1899-12-30T00:00:00"/>
    <x v="1"/>
    <s v="00000845794537970003940000600001724"/>
    <e v="#N/A"/>
    <s v="000008457970003940000600001724"/>
    <d v="1899-12-30T00:00:00"/>
    <e v="#N/A"/>
    <n v="0"/>
  </r>
  <r>
    <x v="0"/>
    <s v="No Issue identified"/>
    <m/>
    <x v="0"/>
    <d v="2023-12-30T00:00:00"/>
    <d v="2024-01-02T00:00:00"/>
    <d v="2024-03-28T00:00:00"/>
    <d v="2024-03-13T00:00:00"/>
    <d v="2024-02-02T00:00:00"/>
    <d v="2024-03-31T00:00:00"/>
    <x v="6"/>
    <m/>
    <x v="150"/>
    <s v="0060"/>
    <x v="150"/>
    <s v="MONOFB,RIGID ARM TOP DECK (AB50.04B790004)"/>
    <s v="Commission and function test new system. (0080)"/>
    <s v="AB50"/>
    <d v="2024-04-16T00:00:00"/>
    <m/>
    <m/>
    <s v="AB01"/>
    <d v="2024-03-30T00:00:00"/>
    <x v="0"/>
    <n v="20"/>
    <x v="363"/>
    <s v="Flat Round Washer Standard 316 Stainless"/>
    <n v="150"/>
    <n v="150"/>
    <n v="0"/>
    <x v="2"/>
    <n v="7"/>
    <x v="7"/>
    <s v="Directs (Inventory) (SP14)"/>
    <s v="AB01"/>
    <s v="5300004592"/>
    <n v="80"/>
    <n v="7"/>
    <s v="X"/>
    <s v="1000005254"/>
    <n v="16"/>
    <d v="2024-03-13T00:00:00"/>
    <d v="2024-03-27T00:00:00"/>
    <s v="J BLACKWOOD AND SON LTD (30000394)"/>
    <s v="4500007066"/>
    <s v="5000040477_2024_0001"/>
    <n v="40"/>
    <n v="150"/>
    <s v="EA"/>
    <d v="2024-03-27T00:00:00"/>
    <x v="1"/>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x v="0"/>
    <m/>
    <x v="0"/>
    <d v="1899-12-30T00:00:00"/>
    <x v="0"/>
    <s v="00000845794537970003942000600001724"/>
    <e v="#N/A"/>
    <s v="000008457970003942000600001724"/>
    <d v="1899-12-30T00:00:00"/>
    <e v="#N/A"/>
    <n v="0"/>
  </r>
  <r>
    <x v="0"/>
    <s v="Planned delivery after Reqmt Date"/>
    <m/>
    <x v="0"/>
    <d v="2023-12-30T00:00:00"/>
    <d v="2024-01-02T00:00:00"/>
    <d v="2024-02-02T00:00:00"/>
    <d v="2024-02-06T00:00:00"/>
    <d v="2024-02-02T00:00:00"/>
    <d v="2024-03-31T00:00:00"/>
    <x v="6"/>
    <m/>
    <x v="150"/>
    <s v="0010"/>
    <x v="150"/>
    <s v="MONOFB,RIGID ARM TOP DECK (AB50.04B790004)"/>
    <s v="Install new trolley and hoist (0050)"/>
    <s v="AB50"/>
    <d v="2024-03-29T00:00:00"/>
    <m/>
    <m/>
    <s v="AB01"/>
    <d v="2024-02-21T00:00:00"/>
    <x v="0"/>
    <n v="20"/>
    <x v="364"/>
    <s v="21m (cut length) x Ø5mm Hand Chain (KITO"/>
    <n v="1"/>
    <n v="0"/>
    <n v="1"/>
    <x v="6"/>
    <n v="2"/>
    <x v="5"/>
    <s v="Directs (Inventory) (SP14)"/>
    <s v="AB01"/>
    <s v="5300004592"/>
    <n v="20"/>
    <n v="2"/>
    <s v="X"/>
    <s v="1000001963"/>
    <n v="3"/>
    <d v="2024-02-06T00:00:00"/>
    <d v="2024-02-15T00:00:00"/>
    <s v="LIFTING BY DESIGN PTY LTD (30002258)"/>
    <s v="4500002711"/>
    <m/>
    <n v="10"/>
    <n v="1"/>
    <s v="EA"/>
    <d v="2024-02-20T00:00:00"/>
    <x v="1"/>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x v="2"/>
    <m/>
    <x v="0"/>
    <d v="1899-12-30T00:00:00"/>
    <x v="1"/>
    <s v="00000845794532470002089000600001724"/>
    <e v="#N/A"/>
    <s v="000008457970002089000600001724"/>
    <d v="1899-12-30T00:00:00"/>
    <e v="#N/A"/>
    <n v="0"/>
  </r>
  <r>
    <x v="0"/>
    <s v="Vendor del date will not meet planned Work-packing"/>
    <m/>
    <x v="0"/>
    <d v="2023-12-30T00:00:00"/>
    <d v="2024-01-02T00:00:00"/>
    <d v="2024-03-28T00:00:00"/>
    <d v="2024-03-13T00:00:00"/>
    <d v="2024-02-02T00:00:00"/>
    <d v="2024-03-31T00:00:00"/>
    <x v="6"/>
    <m/>
    <x v="150"/>
    <s v="0010"/>
    <x v="150"/>
    <s v="MONOFB,RIGID ARM TOP DECK (AB50.04B790004)"/>
    <s v="Commission and function test new system. (0080)"/>
    <s v="AB50"/>
    <d v="2024-03-29T00:00:00"/>
    <m/>
    <m/>
    <s v="AB01"/>
    <d v="2024-03-21T00:00:00"/>
    <x v="0"/>
    <n v="20"/>
    <x v="365"/>
    <s v="Q#27746 Air Line Tie  Additional Fitting"/>
    <n v="1"/>
    <n v="1"/>
    <n v="0"/>
    <x v="2"/>
    <n v="5"/>
    <x v="5"/>
    <s v="Directs (Inventory) (SP14)"/>
    <s v="AB01"/>
    <s v="5300004592"/>
    <n v="40"/>
    <n v="5"/>
    <s v="X"/>
    <s v="1000004610"/>
    <n v="6"/>
    <d v="2024-03-06T00:00:00"/>
    <d v="2024-03-18T00:00:00"/>
    <s v="HYDRAULIC ENERGY AUST PTY LTD (30002606)"/>
    <s v="4500005544"/>
    <m/>
    <n v="10"/>
    <n v="1"/>
    <s v="EA"/>
    <d v="2024-03-13T00:00:00"/>
    <x v="1"/>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x v="0"/>
    <m/>
    <x v="0"/>
    <d v="1899-12-30T00:00:00"/>
    <x v="0"/>
    <s v="00000845794537970003722000600001724"/>
    <e v="#N/A"/>
    <s v="000008457970003722000600001724"/>
    <d v="1899-12-30T00:00:00"/>
    <e v="#N/A"/>
    <n v="0"/>
  </r>
  <r>
    <x v="0"/>
    <s v="Voyage arrived: too late to meet planned Reqmt Dat"/>
    <m/>
    <x v="0"/>
    <d v="2023-12-30T00:00:00"/>
    <d v="2024-01-02T00:00:00"/>
    <d v="2024-03-28T00:00:00"/>
    <d v="2024-01-22T00:00:00"/>
    <d v="2024-02-02T00:00:00"/>
    <d v="2024-03-31T00:00:00"/>
    <x v="6"/>
    <m/>
    <x v="150"/>
    <s v="0030"/>
    <x v="150"/>
    <s v="MONOFB,RIGID ARM TOP DECK (AB50.04B790004)"/>
    <s v="HSE10 - Repl rigid arm m/rail hoist (0010)"/>
    <s v="AB50"/>
    <d v="2024-03-28T00:00:00"/>
    <m/>
    <m/>
    <s v="AB01"/>
    <m/>
    <x v="0"/>
    <n v="20"/>
    <x v="366"/>
    <s v="OKHA SUPPLY OF OVERHEAD HOIST MS1:"/>
    <n v="1"/>
    <n v="0"/>
    <n v="1"/>
    <x v="6"/>
    <n v="0"/>
    <x v="11"/>
    <s v="Stock at Base (SP12)"/>
    <s v="AB01"/>
    <s v="5300004592"/>
    <n v="10"/>
    <n v="21"/>
    <m/>
    <m/>
    <n v="0"/>
    <m/>
    <m/>
    <m/>
    <m/>
    <m/>
    <n v="0"/>
    <n v="0"/>
    <s v="EA"/>
    <m/>
    <x v="1"/>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x v="0"/>
    <m/>
    <x v="0"/>
    <d v="1899-12-30T00:00:00"/>
    <x v="1"/>
    <s v="00000845794537910616642000600001724"/>
    <e v="#N/A"/>
    <s v="000008457910616642000600001724"/>
    <d v="1899-12-30T00:00:00"/>
    <e v="#N/A"/>
    <n v="0"/>
  </r>
  <r>
    <x v="0"/>
    <s v="No Issue identified"/>
    <m/>
    <x v="0"/>
    <d v="2023-12-30T00:00:00"/>
    <d v="2024-01-02T00:00:00"/>
    <d v="2024-03-28T00:00:00"/>
    <d v="2024-03-13T00:00:00"/>
    <d v="2024-02-02T00:00:00"/>
    <d v="2024-03-31T00:00:00"/>
    <x v="6"/>
    <m/>
    <x v="150"/>
    <s v="0070"/>
    <x v="150"/>
    <s v="MONOFB,RIGID ARM TOP DECK (AB50.04B790004)"/>
    <s v="Commission and function test new system. (0080)"/>
    <s v="AB50"/>
    <d v="2024-04-16T00:00:00"/>
    <m/>
    <m/>
    <s v="AB01"/>
    <d v="2024-03-30T00:00:00"/>
    <x v="0"/>
    <n v="20"/>
    <x v="367"/>
    <s v="Stainless Steel Bolt Hex Set Screw SS316"/>
    <n v="150"/>
    <n v="150"/>
    <n v="0"/>
    <x v="2"/>
    <n v="7"/>
    <x v="7"/>
    <s v="Directs (Inventory) (SP14)"/>
    <s v="AB01"/>
    <s v="5300004592"/>
    <n v="90"/>
    <n v="7"/>
    <s v="X"/>
    <s v="1000005254"/>
    <n v="18"/>
    <d v="2024-03-13T00:00:00"/>
    <d v="2024-03-27T00:00:00"/>
    <s v="J BLACKWOOD AND SON LTD (30000394)"/>
    <s v="4500007066"/>
    <s v="5000040506_2024_0001"/>
    <n v="50"/>
    <n v="150"/>
    <s v="EA"/>
    <d v="2024-03-27T00:00:00"/>
    <x v="1"/>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x v="0"/>
    <m/>
    <x v="0"/>
    <d v="1899-12-30T00:00:00"/>
    <x v="0"/>
    <s v="00000845794537970003943000600001724"/>
    <e v="#N/A"/>
    <s v="000008457970003943000600001724"/>
    <d v="1899-12-30T00:00:00"/>
    <e v="#N/A"/>
    <n v="0"/>
  </r>
  <r>
    <x v="0"/>
    <s v="No Issue identified"/>
    <m/>
    <x v="0"/>
    <d v="2023-12-30T00:00:00"/>
    <d v="2024-01-02T00:00:00"/>
    <d v="2024-03-28T00:00:00"/>
    <d v="2024-03-13T00:00:00"/>
    <d v="2024-02-02T00:00:00"/>
    <d v="2024-03-31T00:00:00"/>
    <x v="6"/>
    <m/>
    <x v="150"/>
    <s v="0020"/>
    <x v="150"/>
    <s v="MONOFB,RIGID ARM TOP DECK (AB50.04B790004)"/>
    <s v="Commission and function test new system. (0080)"/>
    <s v="AB50"/>
    <d v="2024-04-16T00:00:00"/>
    <m/>
    <m/>
    <s v="AB01"/>
    <d v="2024-03-30T00:00:00"/>
    <x v="0"/>
    <n v="20"/>
    <x v="368"/>
    <s v="Stainless Steel Bolt Hex Standard SS316"/>
    <n v="100"/>
    <n v="100"/>
    <n v="0"/>
    <x v="2"/>
    <n v="7"/>
    <x v="7"/>
    <s v="Directs (Inventory) (SP14)"/>
    <s v="AB01"/>
    <s v="5300004592"/>
    <n v="50"/>
    <n v="7"/>
    <s v="X"/>
    <s v="1000005254"/>
    <n v="13"/>
    <d v="2024-03-13T00:00:00"/>
    <d v="2024-03-27T00:00:00"/>
    <s v="J BLACKWOOD AND SON LTD (30000394)"/>
    <s v="4500007066"/>
    <s v="5000040476_2024_0001"/>
    <n v="10"/>
    <n v="100"/>
    <s v="EA"/>
    <d v="2024-03-27T00:00:00"/>
    <x v="1"/>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x v="0"/>
    <m/>
    <x v="0"/>
    <d v="1899-12-30T00:00:00"/>
    <x v="0"/>
    <s v="00000845794537970003898000600001724"/>
    <e v="#N/A"/>
    <s v="000008457970003898000600001724"/>
    <d v="1899-12-30T00:00:00"/>
    <e v="#N/A"/>
    <n v="0"/>
  </r>
  <r>
    <x v="0"/>
    <s v="Planned delivery after Reqmt Date"/>
    <m/>
    <x v="0"/>
    <d v="2023-12-30T00:00:00"/>
    <d v="2024-01-02T00:00:00"/>
    <d v="2024-03-28T00:00:00"/>
    <d v="2024-03-13T00:00:00"/>
    <d v="2024-02-02T00:00:00"/>
    <d v="2024-03-31T00:00:00"/>
    <x v="6"/>
    <m/>
    <x v="150"/>
    <s v="0080"/>
    <x v="150"/>
    <s v="MONOFB,RIGID ARM TOP DECK (AB50.04B790004)"/>
    <s v="Commission and function test new system. (0080)"/>
    <s v="AB50"/>
    <d v="2024-05-14T00:00:00"/>
    <m/>
    <m/>
    <s v="AB01"/>
    <d v="2024-04-13T00:00:00"/>
    <x v="0"/>
    <n v="20"/>
    <x v="369"/>
    <s v="Monorail Beam End stops (L&amp;R Pair)"/>
    <n v="1"/>
    <n v="0"/>
    <n v="0"/>
    <x v="2"/>
    <n v="21"/>
    <x v="5"/>
    <s v="Directs (Inventory) (SP14)"/>
    <s v="AB01"/>
    <s v="5300004592"/>
    <n v="100"/>
    <n v="21"/>
    <s v="X"/>
    <s v="1000005254"/>
    <n v="20"/>
    <d v="2024-03-13T00:00:00"/>
    <d v="2024-04-10T00:00:00"/>
    <s v="BENDTECH GROUP PTY LTD (30002958)"/>
    <s v="4500007060"/>
    <m/>
    <n v="10"/>
    <n v="1"/>
    <s v="SET"/>
    <d v="2024-04-15T00:00:00"/>
    <x v="1"/>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x v="0"/>
    <m/>
    <x v="0"/>
    <d v="1899-12-30T00:00:00"/>
    <x v="1"/>
    <s v="00000845794537970003950000600001724"/>
    <e v="#N/A"/>
    <s v="000008457970003950000600001724"/>
    <d v="1899-12-30T00:00:00"/>
    <e v="#N/A"/>
    <n v="0"/>
  </r>
  <r>
    <x v="0"/>
    <s v="No Issue identified"/>
    <m/>
    <x v="0"/>
    <d v="2023-12-30T00:00:00"/>
    <d v="2024-01-02T00:00:00"/>
    <d v="2024-03-28T00:00:00"/>
    <d v="2024-03-13T00:00:00"/>
    <d v="2024-02-02T00:00:00"/>
    <d v="2024-03-31T00:00:00"/>
    <x v="6"/>
    <m/>
    <x v="150"/>
    <s v="0050"/>
    <x v="150"/>
    <s v="MONOFB,RIGID ARM TOP DECK (AB50.04B790004)"/>
    <s v="Commission and function test new system. (0080)"/>
    <s v="AB50"/>
    <d v="2024-04-16T00:00:00"/>
    <m/>
    <m/>
    <s v="AB01"/>
    <d v="2024-03-30T00:00:00"/>
    <x v="0"/>
    <n v="20"/>
    <x v="370"/>
    <s v="Stainless Steel Nut Hex Standard SS316 S"/>
    <n v="150"/>
    <n v="150"/>
    <n v="0"/>
    <x v="2"/>
    <n v="7"/>
    <x v="7"/>
    <s v="Directs (Inventory) (SP14)"/>
    <s v="AB01"/>
    <s v="5300004592"/>
    <n v="70"/>
    <n v="7"/>
    <s v="X"/>
    <s v="1000005254"/>
    <n v="15"/>
    <d v="2024-03-13T00:00:00"/>
    <d v="2024-03-27T00:00:00"/>
    <s v="J BLACKWOOD AND SON LTD (30000394)"/>
    <s v="4500007066"/>
    <s v="5000040516_2024_0001"/>
    <n v="30"/>
    <n v="150"/>
    <s v="EA"/>
    <d v="2024-03-27T00:00:00"/>
    <x v="1"/>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x v="0"/>
    <m/>
    <x v="0"/>
    <d v="1899-12-30T00:00:00"/>
    <x v="0"/>
    <s v="00000845794537970003941000600001724"/>
    <e v="#N/A"/>
    <s v="000008457970003941000600001724"/>
    <d v="1899-12-30T00:00:00"/>
    <e v="#N/A"/>
    <n v="0"/>
  </r>
  <r>
    <x v="0"/>
    <s v="No Issue identified"/>
    <m/>
    <x v="0"/>
    <d v="2024-01-11T00:00:00"/>
    <d v="2024-02-02T00:00:00"/>
    <d v="2024-05-09T00:00:00"/>
    <d v="2024-03-13T00:00:00"/>
    <d v="2024-05-09T00:00:00"/>
    <d v="2024-07-06T00:00:00"/>
    <x v="1"/>
    <m/>
    <x v="151"/>
    <s v="0030"/>
    <x v="151"/>
    <s v="SWBD,TOPSIDES 11KV SWITCHGEAR,DEF41003 (AB50.05SB400101)"/>
    <s v="LGA L3 Rope Access Paint / Permit holder (0010)"/>
    <s v="AB50"/>
    <d v="2024-05-09T00:00:00"/>
    <m/>
    <m/>
    <s v="AB01"/>
    <m/>
    <x v="0"/>
    <n v="20"/>
    <x v="371"/>
    <s v="PAINT,SPRAY;FR COATING"/>
    <n v="6"/>
    <n v="0"/>
    <n v="0"/>
    <x v="2"/>
    <n v="0"/>
    <x v="9"/>
    <s v="Stock at Base (SP12)"/>
    <s v="AB01"/>
    <s v="5300005952"/>
    <n v="30"/>
    <n v="21"/>
    <m/>
    <m/>
    <n v="0"/>
    <m/>
    <m/>
    <m/>
    <m/>
    <m/>
    <n v="0"/>
    <n v="0"/>
    <s v="EA"/>
    <m/>
    <x v="1"/>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x v="0"/>
    <m/>
    <x v="0"/>
    <d v="1899-12-30T00:00:00"/>
    <x v="1"/>
    <s v="00002135914542110565211000600002860"/>
    <e v="#N/A"/>
    <s v="000021359110565211000600002860"/>
    <d v="1899-12-30T00:00:00"/>
    <e v="#N/A"/>
    <n v="0"/>
  </r>
  <r>
    <x v="0"/>
    <s v="No Issue identified"/>
    <m/>
    <x v="0"/>
    <d v="2024-01-11T00:00:00"/>
    <d v="2024-02-02T00:00:00"/>
    <d v="2024-05-09T00:00:00"/>
    <d v="2024-04-23T00:00:00"/>
    <d v="2024-05-09T00:00:00"/>
    <d v="2024-07-06T00:00:00"/>
    <x v="1"/>
    <m/>
    <x v="151"/>
    <s v="0040"/>
    <x v="151"/>
    <s v="SWBD,TOPSIDES 11KV SWITCHGEAR,DEF41003 (AB50.05SB400101)"/>
    <s v="LGA L3 Rope Access Paint / Permit holder (0010)"/>
    <s v="AB50"/>
    <d v="2024-05-09T00:00:00"/>
    <m/>
    <m/>
    <s v="AB01"/>
    <m/>
    <x v="0"/>
    <n v="20"/>
    <x v="372"/>
    <s v="TAPE,ELEC,25MM X 4.6M,3M SCOTCH 24-TAPE"/>
    <n v="50"/>
    <n v="0"/>
    <n v="0"/>
    <x v="6"/>
    <n v="0"/>
    <x v="0"/>
    <s v="Stock at Base (SP12)"/>
    <s v="AB01"/>
    <s v="5300005952"/>
    <n v="40"/>
    <n v="21"/>
    <m/>
    <m/>
    <n v="0"/>
    <m/>
    <m/>
    <m/>
    <m/>
    <m/>
    <n v="0"/>
    <n v="0"/>
    <s v="ROL"/>
    <m/>
    <x v="1"/>
    <m/>
    <m/>
    <s v="N"/>
    <s v="Scheduling (06)"/>
    <s v="Ready to Schedule (Order) (0060)"/>
    <s v="0000213591"/>
    <n v="4"/>
    <s v="3"/>
    <s v="30"/>
    <s v="30"/>
    <m/>
    <m/>
    <n v="0"/>
    <m/>
    <m/>
    <m/>
    <m/>
    <s v="WorkPackLink"/>
    <m/>
    <m/>
    <n v="0"/>
    <n v="0"/>
    <d v="2024-06-30T00:00:00"/>
    <n v="0"/>
    <n v="0"/>
    <m/>
    <m/>
    <n v="0"/>
    <n v="0"/>
    <m/>
    <n v="0"/>
    <m/>
    <m/>
    <m/>
    <n v="0"/>
    <n v="0"/>
    <n v="0.2"/>
    <d v="2024-04-11T00:00:00"/>
    <n v="-12"/>
    <n v="16"/>
    <x v="0"/>
    <m/>
    <x v="0"/>
    <d v="1899-12-30T00:00:00"/>
    <x v="1"/>
    <s v="00002135914542110506101000600002860"/>
    <e v="#N/A"/>
    <s v="000021359110506101000600002860"/>
    <d v="1899-12-30T00:00:00"/>
    <e v="#N/A"/>
    <n v="0"/>
  </r>
  <r>
    <x v="0"/>
    <s v="No Issue identified"/>
    <m/>
    <x v="0"/>
    <d v="2024-01-11T00:00:00"/>
    <d v="2024-02-02T00:00:00"/>
    <d v="2024-05-09T00:00:00"/>
    <d v="2024-03-13T00:00:00"/>
    <d v="2024-05-09T00:00:00"/>
    <d v="2024-07-06T00:00:00"/>
    <x v="1"/>
    <m/>
    <x v="151"/>
    <s v="0020"/>
    <x v="151"/>
    <s v="SWBD,TOPSIDES 11KV SWITCHGEAR,DEF41003 (AB50.05SB400101)"/>
    <s v="LGA L3 Rope Access Paint / Permit holder (0010)"/>
    <s v="AB50"/>
    <d v="2024-05-09T00:00:00"/>
    <m/>
    <m/>
    <s v="AB01"/>
    <m/>
    <x v="0"/>
    <n v="20"/>
    <x v="373"/>
    <s v="TAPE;SPLC,RBR,FIRE SECURITY FS17"/>
    <n v="100"/>
    <n v="0"/>
    <n v="0"/>
    <x v="2"/>
    <n v="0"/>
    <x v="9"/>
    <s v="Stock at Base (SP12)"/>
    <s v="AB01"/>
    <s v="5300005952"/>
    <n v="20"/>
    <n v="21"/>
    <m/>
    <m/>
    <n v="0"/>
    <m/>
    <m/>
    <m/>
    <m/>
    <m/>
    <n v="0"/>
    <n v="0"/>
    <s v="ROL"/>
    <m/>
    <x v="1"/>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x v="0"/>
    <m/>
    <x v="0"/>
    <d v="1899-12-30T00:00:00"/>
    <x v="1"/>
    <s v="00002135914542110564774000600002860"/>
    <e v="#N/A"/>
    <s v="000021359110564774000600002860"/>
    <d v="1899-12-30T00:00:00"/>
    <e v="#N/A"/>
    <n v="0"/>
  </r>
  <r>
    <x v="0"/>
    <s v="No Issue identified"/>
    <m/>
    <x v="0"/>
    <d v="2024-01-11T00:00:00"/>
    <d v="2024-02-02T00:00:00"/>
    <d v="2024-05-09T00:00:00"/>
    <d v="2024-03-13T00:00:00"/>
    <d v="2024-05-09T00:00:00"/>
    <d v="2024-07-06T00:00:00"/>
    <x v="1"/>
    <m/>
    <x v="151"/>
    <s v="0010"/>
    <x v="151"/>
    <s v="SWBD,TOPSIDES 11KV SWITCHGEAR,DEF41003 (AB50.05SB400101)"/>
    <s v="LGA L3 Rope Access Paint / Permit holder (0010)"/>
    <s v="AB50"/>
    <d v="2024-05-09T00:00:00"/>
    <m/>
    <m/>
    <s v="AB01"/>
    <m/>
    <x v="0"/>
    <n v="20"/>
    <x v="372"/>
    <s v="TAPE,ELEC,25MM X 4.6M,3M SCOTCH 24-TAPE"/>
    <n v="50"/>
    <n v="0"/>
    <n v="0"/>
    <x v="2"/>
    <n v="0"/>
    <x v="9"/>
    <s v="Stock at Base (SP12)"/>
    <s v="AB01"/>
    <s v="5300005952"/>
    <n v="10"/>
    <n v="21"/>
    <m/>
    <m/>
    <n v="0"/>
    <m/>
    <m/>
    <m/>
    <m/>
    <m/>
    <n v="0"/>
    <n v="0"/>
    <s v="ROL"/>
    <m/>
    <x v="1"/>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x v="0"/>
    <m/>
    <x v="0"/>
    <d v="1899-12-30T00:00:00"/>
    <x v="1"/>
    <s v="00002135914542110506101000600002860"/>
    <e v="#N/A"/>
    <s v="000021359110506101000600002860"/>
    <d v="1899-12-30T00:00:00"/>
    <e v="#N/A"/>
    <n v="0"/>
  </r>
  <r>
    <x v="0"/>
    <s v="No Issue identified"/>
    <m/>
    <x v="0"/>
    <d v="2024-01-11T00:00:00"/>
    <d v="2024-02-02T00:00:00"/>
    <d v="2024-05-09T00:00:00"/>
    <d v="2024-04-23T00:00:00"/>
    <d v="2024-05-09T00:00:00"/>
    <d v="2024-07-06T00:00:00"/>
    <x v="1"/>
    <m/>
    <x v="151"/>
    <s v="0050"/>
    <x v="151"/>
    <s v="SWBD,TOPSIDES 11KV SWITCHGEAR,DEF41003 (AB50.05SB400101)"/>
    <s v="LGA L3 Rope Access Paint / Permit holder (0010)"/>
    <s v="AB50"/>
    <d v="2024-05-09T00:00:00"/>
    <m/>
    <m/>
    <s v="AB01"/>
    <m/>
    <x v="0"/>
    <n v="20"/>
    <x v="374"/>
    <s v="PAINT,SPRAY;BLUE,FR COATING"/>
    <n v="1"/>
    <n v="0"/>
    <n v="0"/>
    <x v="15"/>
    <n v="0"/>
    <x v="0"/>
    <s v="Stock at Base (SP12)"/>
    <s v="AB01"/>
    <s v="5300005952"/>
    <n v="50"/>
    <n v="21"/>
    <m/>
    <m/>
    <n v="0"/>
    <m/>
    <m/>
    <m/>
    <m/>
    <m/>
    <n v="0"/>
    <n v="0"/>
    <s v="EA"/>
    <m/>
    <x v="1"/>
    <m/>
    <m/>
    <s v="N"/>
    <s v="Scheduling (06)"/>
    <s v="Ready to Schedule (Order) (0060)"/>
    <s v="0000213591"/>
    <n v="5"/>
    <s v="3"/>
    <s v="30"/>
    <s v="30"/>
    <m/>
    <m/>
    <n v="0"/>
    <m/>
    <m/>
    <m/>
    <m/>
    <s v="WorkPackLink"/>
    <m/>
    <m/>
    <n v="0"/>
    <n v="0"/>
    <d v="2024-06-30T00:00:00"/>
    <n v="0"/>
    <n v="0"/>
    <m/>
    <m/>
    <n v="0"/>
    <n v="0"/>
    <m/>
    <n v="0"/>
    <m/>
    <m/>
    <m/>
    <n v="0"/>
    <n v="0"/>
    <n v="0.2"/>
    <d v="2024-04-11T00:00:00"/>
    <n v="-12"/>
    <n v="16"/>
    <x v="0"/>
    <m/>
    <x v="0"/>
    <d v="1899-12-30T00:00:00"/>
    <x v="1"/>
    <s v="00002135914542110601282000600002860"/>
    <e v="#N/A"/>
    <s v="000021359110601282000600002860"/>
    <d v="1899-12-30T00:00:00"/>
    <e v="#N/A"/>
    <n v="0"/>
  </r>
  <r>
    <x v="1"/>
    <s v="No Issue identified"/>
    <m/>
    <x v="0"/>
    <d v="2023-12-30T00:00:00"/>
    <d v="2024-01-10T00:00:00"/>
    <d v="2024-04-18T00:00:00"/>
    <m/>
    <d v="2024-04-18T00:00:00"/>
    <d v="2024-04-18T00:00:00"/>
    <x v="1"/>
    <m/>
    <x v="19"/>
    <s v="0020"/>
    <x v="19"/>
    <s v="TX,LIC130112,LEVEL (AB50.05LT130112)"/>
    <s v="05LC130112 in Man. Isolate &amp; Disconnect (0010)"/>
    <s v="AB50"/>
    <m/>
    <m/>
    <m/>
    <m/>
    <m/>
    <x v="0"/>
    <n v="20"/>
    <x v="375"/>
    <s v="GASKET,SW;CRIR,80MM,CL300/600,RF,316L"/>
    <n v="4"/>
    <n v="0"/>
    <n v="0"/>
    <x v="52"/>
    <n v="0"/>
    <x v="4"/>
    <m/>
    <m/>
    <m/>
    <n v="0"/>
    <n v="0"/>
    <m/>
    <m/>
    <n v="0"/>
    <m/>
    <m/>
    <m/>
    <m/>
    <m/>
    <n v="0"/>
    <n v="0"/>
    <s v="EA"/>
    <m/>
    <x v="1"/>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x v="1"/>
    <m/>
    <x v="0"/>
    <d v="1899-12-30T00:00:00"/>
    <x v="1"/>
    <s v="00001310394540010305744000100032535"/>
    <e v="#N/A"/>
    <s v="000013103910305744000100032535"/>
    <s v=""/>
    <s v=""/>
    <n v="0"/>
  </r>
  <r>
    <x v="0"/>
    <s v="No Issue identified"/>
    <m/>
    <x v="0"/>
    <d v="2023-12-30T00:00:00"/>
    <d v="2024-01-01T00:00:00"/>
    <d v="2024-05-09T00:00:00"/>
    <m/>
    <d v="2024-05-09T00:00:00"/>
    <d v="2024-05-11T00:00:00"/>
    <x v="1"/>
    <m/>
    <x v="152"/>
    <s v="0010"/>
    <x v="152"/>
    <s v="LIGHT,FLUOR,BAT,EQ DECK 1,DEM46002-2 (AB50.04LT400304B1605)"/>
    <s v="Batt Repl 04LT400304B1605 &amp; Ex Insp (0010)"/>
    <s v="AB50"/>
    <m/>
    <m/>
    <m/>
    <m/>
    <m/>
    <x v="0"/>
    <n v="20"/>
    <x v="376"/>
    <m/>
    <n v="22"/>
    <n v="0"/>
    <n v="0"/>
    <x v="53"/>
    <n v="0"/>
    <x v="4"/>
    <m/>
    <m/>
    <m/>
    <n v="0"/>
    <n v="0"/>
    <m/>
    <m/>
    <n v="0"/>
    <m/>
    <m/>
    <m/>
    <m/>
    <m/>
    <n v="0"/>
    <n v="0"/>
    <s v="EA"/>
    <m/>
    <x v="1"/>
    <m/>
    <m/>
    <s v="N"/>
    <s v="Preparation (05)"/>
    <s v="In Preparation (Order) (0055)"/>
    <s v="0000131433"/>
    <n v="1"/>
    <s v="3"/>
    <m/>
    <m/>
    <m/>
    <m/>
    <n v="0"/>
    <m/>
    <m/>
    <m/>
    <m/>
    <s v="WorkPackLink"/>
    <m/>
    <m/>
    <n v="0"/>
    <n v="0"/>
    <d v="2024-04-19T00:00:00"/>
    <n v="0"/>
    <n v="0"/>
    <m/>
    <m/>
    <n v="0"/>
    <n v="0"/>
    <m/>
    <n v="0"/>
    <m/>
    <m/>
    <m/>
    <n v="0"/>
    <n v="0"/>
    <n v="1"/>
    <d v="2024-04-11T00:00:00"/>
    <n v="0"/>
    <n v="0"/>
    <x v="1"/>
    <m/>
    <x v="0"/>
    <d v="1899-12-30T00:00:00"/>
    <x v="2"/>
    <s v="000013143345421000100033021"/>
    <e v="#N/A"/>
    <s v="0000131433000100033021"/>
    <s v=""/>
    <s v=""/>
    <n v="0"/>
  </r>
  <r>
    <x v="0"/>
    <s v="No Issue identified"/>
    <m/>
    <x v="0"/>
    <d v="2023-12-30T00:00:00"/>
    <d v="2024-01-01T00:00:00"/>
    <d v="2024-05-09T00:00:00"/>
    <m/>
    <d v="2024-05-09T00:00:00"/>
    <d v="2024-05-09T00:00:00"/>
    <x v="1"/>
    <m/>
    <x v="153"/>
    <s v="0010"/>
    <x v="153"/>
    <s v="LIGHT,FLUOR,OUTSIDE,BAT,C083-E013.01 (AB50.03LT400309B0605)"/>
    <s v="Isolate LT400309B06 (0010)"/>
    <s v="AB50"/>
    <m/>
    <m/>
    <m/>
    <m/>
    <m/>
    <x v="0"/>
    <n v="20"/>
    <x v="376"/>
    <m/>
    <n v="1"/>
    <n v="0"/>
    <n v="0"/>
    <x v="53"/>
    <n v="0"/>
    <x v="4"/>
    <m/>
    <m/>
    <m/>
    <n v="0"/>
    <n v="0"/>
    <m/>
    <m/>
    <n v="0"/>
    <m/>
    <m/>
    <m/>
    <m/>
    <m/>
    <n v="0"/>
    <n v="0"/>
    <s v="EA"/>
    <m/>
    <x v="1"/>
    <m/>
    <m/>
    <s v="N"/>
    <s v="Preparation (05)"/>
    <s v="In Preparation (Order) (0055)"/>
    <s v="0000131661"/>
    <n v="1"/>
    <s v="3"/>
    <m/>
    <m/>
    <m/>
    <m/>
    <n v="0"/>
    <m/>
    <m/>
    <m/>
    <m/>
    <s v="WorkPackLink"/>
    <m/>
    <m/>
    <n v="0"/>
    <n v="0"/>
    <d v="2024-04-21T00:00:00"/>
    <n v="0"/>
    <n v="0"/>
    <m/>
    <m/>
    <n v="0"/>
    <n v="0"/>
    <m/>
    <n v="0"/>
    <m/>
    <m/>
    <m/>
    <n v="0"/>
    <n v="0"/>
    <n v="1"/>
    <d v="2024-04-11T00:00:00"/>
    <n v="0"/>
    <n v="0"/>
    <x v="1"/>
    <m/>
    <x v="0"/>
    <d v="1899-12-30T00:00:00"/>
    <x v="2"/>
    <s v="000013166145421000100033129"/>
    <e v="#N/A"/>
    <s v="0000131661000100033129"/>
    <s v=""/>
    <s v=""/>
    <n v="0"/>
  </r>
  <r>
    <x v="3"/>
    <s v="No Issue identified"/>
    <m/>
    <x v="0"/>
    <d v="2023-12-30T00:00:00"/>
    <d v="2024-01-02T00:00:00"/>
    <d v="2024-04-18T00:00:00"/>
    <m/>
    <d v="2024-04-18T00:00:00"/>
    <d v="2024-04-22T00:00:00"/>
    <x v="0"/>
    <m/>
    <x v="154"/>
    <s v="0020"/>
    <x v="154"/>
    <s v="VE,TEST SEPARATOR (AB50.05V020003)"/>
    <s v="Erect scaffold (0020)"/>
    <s v="AB50"/>
    <m/>
    <m/>
    <m/>
    <m/>
    <m/>
    <x v="0"/>
    <n v="20"/>
    <x v="376"/>
    <m/>
    <n v="1"/>
    <n v="0"/>
    <n v="0"/>
    <x v="54"/>
    <n v="0"/>
    <x v="4"/>
    <m/>
    <m/>
    <m/>
    <n v="0"/>
    <n v="0"/>
    <m/>
    <m/>
    <n v="0"/>
    <m/>
    <m/>
    <m/>
    <m/>
    <m/>
    <n v="0"/>
    <n v="0"/>
    <s v="EA"/>
    <m/>
    <x v="1"/>
    <m/>
    <m/>
    <s v="N"/>
    <s v="Preparation (05)"/>
    <s v="In Preparation (Order) (0055)"/>
    <s v="0000131749"/>
    <n v="1"/>
    <s v="3"/>
    <m/>
    <m/>
    <m/>
    <m/>
    <n v="0"/>
    <m/>
    <m/>
    <m/>
    <m/>
    <s v="WorkPackLink"/>
    <s v="Delivered Pre S/4"/>
    <m/>
    <n v="0"/>
    <n v="0"/>
    <d v="2023-12-31T00:00:00"/>
    <n v="0"/>
    <n v="0"/>
    <m/>
    <m/>
    <n v="0"/>
    <n v="0"/>
    <m/>
    <n v="0"/>
    <m/>
    <m/>
    <m/>
    <n v="0"/>
    <n v="0"/>
    <n v="1"/>
    <d v="2024-03-21T00:00:00"/>
    <n v="0"/>
    <n v="0"/>
    <x v="1"/>
    <m/>
    <x v="0"/>
    <d v="1899-12-30T00:00:00"/>
    <x v="2"/>
    <s v="000013174945400000100033248"/>
    <e v="#N/A"/>
    <s v="0000131749000100033248"/>
    <s v=""/>
    <s v=""/>
    <n v="0"/>
  </r>
  <r>
    <x v="1"/>
    <s v="No Issue identified"/>
    <m/>
    <x v="0"/>
    <d v="2023-12-30T00:00:00"/>
    <d v="2024-01-02T00:00:00"/>
    <d v="2024-04-18T00:00:00"/>
    <m/>
    <d v="2024-04-18T00:00:00"/>
    <d v="2024-04-18T00:00:00"/>
    <x v="0"/>
    <m/>
    <x v="155"/>
    <s v="0010"/>
    <x v="155"/>
    <s v="VALVE,A453001B,DISCHARGE (AB50.03XV453251)"/>
    <s v="Isolate air to 03XV453251 (0010)"/>
    <s v="AB50"/>
    <m/>
    <m/>
    <m/>
    <m/>
    <m/>
    <x v="0"/>
    <n v="20"/>
    <x v="376"/>
    <m/>
    <n v="1"/>
    <n v="0"/>
    <n v="0"/>
    <x v="6"/>
    <n v="0"/>
    <x v="4"/>
    <m/>
    <m/>
    <m/>
    <n v="0"/>
    <n v="0"/>
    <m/>
    <m/>
    <n v="0"/>
    <m/>
    <m/>
    <m/>
    <m/>
    <m/>
    <n v="0"/>
    <n v="0"/>
    <s v="EA"/>
    <m/>
    <x v="1"/>
    <m/>
    <m/>
    <s v="N"/>
    <s v="Preparation (05)"/>
    <s v="In Preparation (Order) (0055)"/>
    <s v="0000132154"/>
    <n v="1"/>
    <s v="3"/>
    <m/>
    <m/>
    <m/>
    <m/>
    <n v="0"/>
    <m/>
    <m/>
    <m/>
    <m/>
    <s v="WorkPackLink"/>
    <s v="Delivered Pre S/4"/>
    <m/>
    <n v="0"/>
    <n v="0"/>
    <d v="2024-05-11T00:00:00"/>
    <n v="0"/>
    <n v="0"/>
    <m/>
    <m/>
    <n v="0"/>
    <n v="0"/>
    <m/>
    <n v="0"/>
    <m/>
    <m/>
    <m/>
    <n v="0"/>
    <n v="0"/>
    <n v="1"/>
    <d v="2024-03-21T00:00:00"/>
    <n v="0"/>
    <n v="0"/>
    <x v="1"/>
    <m/>
    <x v="0"/>
    <d v="1899-12-30T00:00:00"/>
    <x v="2"/>
    <s v="000013215445400000100033633"/>
    <e v="#N/A"/>
    <s v="0000132154000100033633"/>
    <s v=""/>
    <s v=""/>
    <n v="0"/>
  </r>
  <r>
    <x v="0"/>
    <s v="No Issue identified"/>
    <m/>
    <x v="0"/>
    <d v="2023-12-30T00:00:00"/>
    <d v="2024-01-02T00:00:00"/>
    <d v="2024-05-09T00:00:00"/>
    <m/>
    <d v="2024-05-09T00:00:00"/>
    <d v="2024-05-09T00:00:00"/>
    <x v="1"/>
    <m/>
    <x v="156"/>
    <s v="0010"/>
    <x v="156"/>
    <s v="BREAKER,05MCC400101 FEEDR 03PM453001A (AB50.05MCC400101-A09)"/>
    <s v="Replace SWLP-A ACB TU Contact S51 (0010)"/>
    <s v="AB50"/>
    <m/>
    <m/>
    <m/>
    <m/>
    <m/>
    <x v="0"/>
    <n v="20"/>
    <x v="376"/>
    <m/>
    <n v="1"/>
    <n v="0"/>
    <n v="0"/>
    <x v="16"/>
    <n v="0"/>
    <x v="4"/>
    <m/>
    <m/>
    <m/>
    <n v="0"/>
    <n v="0"/>
    <m/>
    <m/>
    <n v="0"/>
    <m/>
    <m/>
    <m/>
    <m/>
    <m/>
    <n v="0"/>
    <n v="0"/>
    <s v="EA"/>
    <m/>
    <x v="1"/>
    <m/>
    <m/>
    <s v="N"/>
    <s v="Execution (07)"/>
    <s v="Ready for Execution (Order) (0065)"/>
    <s v="0000132514"/>
    <n v="1"/>
    <s v="3"/>
    <m/>
    <m/>
    <m/>
    <m/>
    <n v="0"/>
    <m/>
    <m/>
    <m/>
    <m/>
    <s v="WorkPackLink"/>
    <s v="Delivered Pre S/4"/>
    <m/>
    <n v="0"/>
    <n v="0"/>
    <d v="2024-04-14T00:00:00"/>
    <n v="0"/>
    <n v="0"/>
    <m/>
    <m/>
    <n v="0"/>
    <n v="0"/>
    <m/>
    <n v="0"/>
    <m/>
    <m/>
    <m/>
    <n v="0"/>
    <n v="0"/>
    <n v="1"/>
    <d v="2024-04-11T00:00:00"/>
    <n v="0"/>
    <n v="0"/>
    <x v="1"/>
    <m/>
    <x v="0"/>
    <d v="1899-12-30T00:00:00"/>
    <x v="2"/>
    <s v="000013251445421000100034040"/>
    <e v="#N/A"/>
    <s v="0000132514000100034040"/>
    <s v=""/>
    <s v=""/>
    <n v="0"/>
  </r>
  <r>
    <x v="3"/>
    <s v="No Issue identified"/>
    <m/>
    <x v="0"/>
    <d v="2023-12-30T00:00:00"/>
    <d v="2024-01-02T00:00:00"/>
    <d v="2024-04-19T00:00:00"/>
    <m/>
    <d v="2024-04-19T00:00:00"/>
    <d v="2024-04-24T00:00:00"/>
    <x v="0"/>
    <m/>
    <x v="39"/>
    <s v="0190"/>
    <x v="39"/>
    <s v="PUMP,A600011A,FIRE WTR FWD (AB50.03P600011)"/>
    <s v="Isolate 03P600011 (0010)"/>
    <s v="AB50"/>
    <m/>
    <m/>
    <m/>
    <m/>
    <m/>
    <x v="1"/>
    <n v="5"/>
    <x v="376"/>
    <m/>
    <n v="30"/>
    <n v="0"/>
    <n v="0"/>
    <x v="54"/>
    <n v="0"/>
    <x v="4"/>
    <m/>
    <m/>
    <m/>
    <n v="0"/>
    <n v="0"/>
    <m/>
    <m/>
    <n v="0"/>
    <m/>
    <m/>
    <m/>
    <m/>
    <m/>
    <n v="0"/>
    <n v="0"/>
    <s v="EA"/>
    <m/>
    <x v="1"/>
    <m/>
    <m/>
    <s v="N"/>
    <s v="Preparation (05)"/>
    <s v="In Preparation (Order) (0055)"/>
    <s v="0000132568"/>
    <n v="4"/>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230"/>
    <x v="39"/>
    <s v="PUMP,A600011A,FIRE WTR FWD (AB50.03P600011)"/>
    <s v="Isolate 03P600011 (0010)"/>
    <s v="AB50"/>
    <m/>
    <m/>
    <m/>
    <m/>
    <m/>
    <x v="1"/>
    <n v="5"/>
    <x v="376"/>
    <m/>
    <n v="1"/>
    <n v="0"/>
    <n v="0"/>
    <x v="54"/>
    <n v="0"/>
    <x v="4"/>
    <m/>
    <m/>
    <m/>
    <n v="0"/>
    <n v="0"/>
    <m/>
    <m/>
    <n v="0"/>
    <m/>
    <m/>
    <m/>
    <m/>
    <m/>
    <n v="0"/>
    <n v="0"/>
    <s v="EA"/>
    <m/>
    <x v="1"/>
    <m/>
    <m/>
    <s v="N"/>
    <s v="Preparation (05)"/>
    <s v="In Preparation (Order) (0055)"/>
    <s v="0000132568"/>
    <n v="5"/>
    <s v="3"/>
    <m/>
    <m/>
    <m/>
    <m/>
    <n v="0"/>
    <m/>
    <m/>
    <m/>
    <m/>
    <s v="WorkPackLink"/>
    <m/>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070"/>
    <x v="39"/>
    <s v="PUMP,A600011A,FIRE WTR FWD (AB50.03P600011)"/>
    <s v="Isolate 03P600011 (0010)"/>
    <s v="AB50"/>
    <m/>
    <m/>
    <m/>
    <m/>
    <m/>
    <x v="1"/>
    <n v="5"/>
    <x v="376"/>
    <m/>
    <n v="4"/>
    <n v="0"/>
    <n v="0"/>
    <x v="54"/>
    <n v="0"/>
    <x v="4"/>
    <m/>
    <m/>
    <m/>
    <n v="0"/>
    <n v="0"/>
    <m/>
    <m/>
    <n v="0"/>
    <m/>
    <m/>
    <m/>
    <m/>
    <m/>
    <n v="0"/>
    <n v="0"/>
    <s v="EA"/>
    <m/>
    <x v="1"/>
    <m/>
    <m/>
    <s v="N"/>
    <s v="Preparation (05)"/>
    <s v="In Preparation (Order) (0055)"/>
    <s v="0000132568"/>
    <n v="2"/>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160"/>
    <x v="39"/>
    <s v="PUMP,A600011A,FIRE WTR FWD (AB50.03P600011)"/>
    <s v="Isolate 03P600011 (0010)"/>
    <s v="AB50"/>
    <m/>
    <m/>
    <m/>
    <m/>
    <m/>
    <x v="1"/>
    <n v="5"/>
    <x v="376"/>
    <m/>
    <n v="4"/>
    <n v="0"/>
    <n v="0"/>
    <x v="54"/>
    <n v="0"/>
    <x v="4"/>
    <m/>
    <m/>
    <m/>
    <n v="0"/>
    <n v="0"/>
    <m/>
    <m/>
    <n v="0"/>
    <m/>
    <m/>
    <m/>
    <m/>
    <m/>
    <n v="0"/>
    <n v="0"/>
    <s v="EA"/>
    <m/>
    <x v="1"/>
    <m/>
    <m/>
    <s v="N"/>
    <s v="Preparation (05)"/>
    <s v="In Preparation (Order) (0055)"/>
    <s v="0000132568"/>
    <n v="3"/>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2"/>
    <s v="No Issue identified"/>
    <m/>
    <x v="0"/>
    <d v="2023-12-30T00:00:00"/>
    <d v="2024-01-01T00:00:00"/>
    <d v="2024-03-28T00:00:00"/>
    <m/>
    <d v="2024-03-28T00:00:00"/>
    <d v="2024-03-28T00:00:00"/>
    <x v="1"/>
    <m/>
    <x v="157"/>
    <s v="0010"/>
    <x v="157"/>
    <s v="TX,A480001,LEVEL (AB50.03LZT480012B)"/>
    <s v="Ex Inspection &amp; I99 Ex Data Entry (0020)"/>
    <s v="AB50"/>
    <m/>
    <m/>
    <m/>
    <m/>
    <m/>
    <x v="1"/>
    <n v="10"/>
    <x v="376"/>
    <m/>
    <n v="1"/>
    <n v="0"/>
    <n v="0"/>
    <x v="24"/>
    <n v="0"/>
    <x v="4"/>
    <m/>
    <m/>
    <m/>
    <n v="0"/>
    <n v="0"/>
    <m/>
    <m/>
    <n v="0"/>
    <m/>
    <m/>
    <m/>
    <m/>
    <m/>
    <n v="0"/>
    <n v="0"/>
    <s v="EA"/>
    <m/>
    <x v="1"/>
    <m/>
    <m/>
    <s v="N"/>
    <s v="Execution (07)"/>
    <s v="Ready for Execution (Order) (0065)"/>
    <s v="0000132637"/>
    <n v="1"/>
    <s v="3"/>
    <m/>
    <m/>
    <m/>
    <m/>
    <n v="0"/>
    <m/>
    <m/>
    <m/>
    <m/>
    <s v="WorkPackLink"/>
    <s v="L-ALLY05"/>
    <m/>
    <n v="0"/>
    <n v="0"/>
    <d v="2024-03-31T00:00:00"/>
    <n v="0"/>
    <n v="0"/>
    <m/>
    <m/>
    <n v="0"/>
    <n v="0"/>
    <m/>
    <n v="0"/>
    <m/>
    <m/>
    <m/>
    <n v="0"/>
    <n v="0"/>
    <n v="1"/>
    <d v="2024-02-29T00:00:00"/>
    <n v="0"/>
    <n v="0"/>
    <x v="1"/>
    <m/>
    <x v="0"/>
    <d v="1899-12-30T00:00:00"/>
    <x v="2"/>
    <s v="000013263745379000100034116"/>
    <e v="#N/A"/>
    <s v="0000132637000100034116"/>
    <s v=""/>
    <s v=""/>
    <n v="0"/>
  </r>
  <r>
    <x v="3"/>
    <s v="No Issue identified"/>
    <m/>
    <x v="0"/>
    <d v="2023-12-30T00:00:00"/>
    <d v="2024-01-02T00:00:00"/>
    <d v="2024-04-19T00:00:00"/>
    <m/>
    <d v="2024-04-19T00:00:00"/>
    <d v="2024-04-21T00:00:00"/>
    <x v="0"/>
    <m/>
    <x v="41"/>
    <s v="0020"/>
    <x v="41"/>
    <s v="PUMP,A600001A,FIRE WTR AFT (AB50.03P600001)"/>
    <s v="Isolate 03P600001 (0010)"/>
    <s v="AB50"/>
    <m/>
    <m/>
    <m/>
    <m/>
    <m/>
    <x v="0"/>
    <n v="20"/>
    <x v="376"/>
    <m/>
    <n v="4"/>
    <n v="0"/>
    <n v="0"/>
    <x v="54"/>
    <n v="0"/>
    <x v="4"/>
    <m/>
    <m/>
    <m/>
    <n v="0"/>
    <n v="0"/>
    <m/>
    <m/>
    <n v="0"/>
    <m/>
    <m/>
    <m/>
    <m/>
    <m/>
    <n v="0"/>
    <n v="0"/>
    <s v="EA"/>
    <m/>
    <x v="1"/>
    <m/>
    <m/>
    <s v="N"/>
    <s v="Preparation (05)"/>
    <s v="In Preparation (Order) (0055)"/>
    <s v="0000132798"/>
    <n v="1"/>
    <s v="3"/>
    <m/>
    <m/>
    <m/>
    <m/>
    <n v="0"/>
    <m/>
    <m/>
    <m/>
    <m/>
    <s v="WorkPackLink"/>
    <s v="Delivered Pre S/4"/>
    <m/>
    <n v="0"/>
    <n v="0"/>
    <d v="2024-04-30T00:00:00"/>
    <n v="0"/>
    <n v="0"/>
    <m/>
    <m/>
    <n v="0"/>
    <n v="0"/>
    <m/>
    <n v="0"/>
    <m/>
    <m/>
    <m/>
    <n v="0"/>
    <n v="0"/>
    <n v="0.2"/>
    <d v="2024-03-22T00:00:00"/>
    <n v="0"/>
    <n v="0"/>
    <x v="1"/>
    <m/>
    <x v="0"/>
    <d v="1899-12-30T00:00:00"/>
    <x v="2"/>
    <s v="000013279845401000100034344"/>
    <e v="#N/A"/>
    <s v="0000132798000100034344"/>
    <s v=""/>
    <s v=""/>
    <n v="0"/>
  </r>
  <r>
    <x v="3"/>
    <s v="No Issue identified"/>
    <m/>
    <x v="0"/>
    <d v="2023-12-30T00:00:00"/>
    <d v="2024-01-02T00:00:00"/>
    <d v="2024-04-19T00:00:00"/>
    <m/>
    <d v="2024-04-19T00:00:00"/>
    <d v="2024-04-21T00:00:00"/>
    <x v="0"/>
    <m/>
    <x v="41"/>
    <s v="0030"/>
    <x v="41"/>
    <s v="PUMP,A600001A,FIRE WTR AFT (AB50.03P600001)"/>
    <s v="Isolate 03P600001 (0010)"/>
    <s v="AB50"/>
    <m/>
    <m/>
    <m/>
    <m/>
    <m/>
    <x v="0"/>
    <n v="20"/>
    <x v="376"/>
    <m/>
    <n v="2"/>
    <n v="0"/>
    <n v="0"/>
    <x v="55"/>
    <n v="0"/>
    <x v="4"/>
    <m/>
    <m/>
    <m/>
    <n v="0"/>
    <n v="0"/>
    <m/>
    <m/>
    <n v="0"/>
    <m/>
    <m/>
    <m/>
    <m/>
    <m/>
    <n v="0"/>
    <n v="0"/>
    <s v="EA"/>
    <m/>
    <x v="1"/>
    <m/>
    <m/>
    <s v="N"/>
    <s v="Preparation (05)"/>
    <s v="In Preparation (Order) (0055)"/>
    <s v="0000132798"/>
    <n v="2"/>
    <s v="3"/>
    <m/>
    <m/>
    <m/>
    <m/>
    <n v="0"/>
    <m/>
    <m/>
    <m/>
    <m/>
    <s v="WorkPackLink"/>
    <s v="PK_STAGING"/>
    <m/>
    <n v="0"/>
    <n v="0"/>
    <d v="2024-04-30T00:00:00"/>
    <n v="0"/>
    <n v="0"/>
    <m/>
    <m/>
    <n v="0"/>
    <n v="0"/>
    <m/>
    <n v="0"/>
    <m/>
    <m/>
    <m/>
    <n v="0"/>
    <n v="0"/>
    <n v="0.2"/>
    <d v="2024-03-22T00:00:00"/>
    <n v="0"/>
    <n v="0"/>
    <x v="1"/>
    <m/>
    <x v="0"/>
    <d v="1899-12-30T00:00:00"/>
    <x v="2"/>
    <s v="000013279845401000100034344"/>
    <e v="#N/A"/>
    <s v="0000132798000100034344"/>
    <s v=""/>
    <s v=""/>
    <n v="0"/>
  </r>
  <r>
    <x v="2"/>
    <s v="No Issue identified"/>
    <m/>
    <x v="0"/>
    <d v="2023-12-30T00:00:00"/>
    <d v="2024-01-02T00:00:00"/>
    <d v="2024-03-28T00:00:00"/>
    <m/>
    <d v="2024-03-28T00:00:00"/>
    <d v="2024-04-04T00:00:00"/>
    <x v="0"/>
    <m/>
    <x v="45"/>
    <s v="0040"/>
    <x v="45"/>
    <s v="PKG EQ,SEAWTR LIFT PACKAGE B (AB50.03A453001B)"/>
    <s v="Install SWLP A (0040)"/>
    <s v="AB50"/>
    <m/>
    <m/>
    <m/>
    <m/>
    <m/>
    <x v="0"/>
    <n v="20"/>
    <x v="376"/>
    <m/>
    <n v="10"/>
    <n v="0"/>
    <n v="0"/>
    <x v="16"/>
    <n v="0"/>
    <x v="4"/>
    <m/>
    <m/>
    <m/>
    <n v="0"/>
    <n v="0"/>
    <m/>
    <m/>
    <n v="0"/>
    <m/>
    <m/>
    <m/>
    <m/>
    <m/>
    <n v="0"/>
    <n v="0"/>
    <s v="EA"/>
    <m/>
    <x v="1"/>
    <m/>
    <m/>
    <s v="N"/>
    <s v="Execution (07)"/>
    <s v="Main Work Started (Order) (0070)"/>
    <s v="0000133401"/>
    <n v="3"/>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2"/>
    <s v="No Issue identified"/>
    <m/>
    <x v="0"/>
    <d v="2023-12-30T00:00:00"/>
    <d v="2024-01-02T00:00:00"/>
    <d v="2024-03-28T00:00:00"/>
    <m/>
    <d v="2024-03-28T00:00:00"/>
    <d v="2024-04-04T00:00:00"/>
    <x v="0"/>
    <m/>
    <x v="45"/>
    <s v="0050"/>
    <x v="45"/>
    <s v="PKG EQ,SEAWTR LIFT PACKAGE B (AB50.03A453001B)"/>
    <s v="Install SWLP A (0040)"/>
    <s v="AB50"/>
    <m/>
    <m/>
    <m/>
    <m/>
    <m/>
    <x v="0"/>
    <n v="20"/>
    <x v="376"/>
    <m/>
    <n v="10"/>
    <n v="0"/>
    <n v="0"/>
    <x v="16"/>
    <n v="0"/>
    <x v="4"/>
    <m/>
    <m/>
    <m/>
    <n v="0"/>
    <n v="0"/>
    <m/>
    <m/>
    <n v="0"/>
    <m/>
    <m/>
    <m/>
    <m/>
    <m/>
    <n v="0"/>
    <n v="0"/>
    <s v="EA"/>
    <m/>
    <x v="1"/>
    <m/>
    <m/>
    <s v="N"/>
    <s v="Execution (07)"/>
    <s v="Main Work Started (Order) (0070)"/>
    <s v="0000133401"/>
    <n v="4"/>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1"/>
    <s v="No Issue identified"/>
    <m/>
    <x v="0"/>
    <d v="2023-12-30T00:00:00"/>
    <d v="2024-01-02T00:00:00"/>
    <d v="2024-04-18T00:00:00"/>
    <m/>
    <d v="2024-04-18T00:00:00"/>
    <d v="2024-04-19T00:00:00"/>
    <x v="0"/>
    <m/>
    <x v="46"/>
    <s v="0010"/>
    <x v="46"/>
    <s v="VALVE,G452011,MAN ISOL (AB50.03MV753428)"/>
    <s v="Isolate 03MV753427 (0010)"/>
    <s v="AB50"/>
    <m/>
    <m/>
    <m/>
    <m/>
    <m/>
    <x v="0"/>
    <n v="20"/>
    <x v="376"/>
    <m/>
    <n v="2"/>
    <n v="0"/>
    <n v="0"/>
    <x v="54"/>
    <n v="0"/>
    <x v="4"/>
    <m/>
    <m/>
    <m/>
    <n v="0"/>
    <n v="0"/>
    <m/>
    <m/>
    <n v="0"/>
    <m/>
    <m/>
    <m/>
    <m/>
    <m/>
    <n v="0"/>
    <n v="0"/>
    <s v="EA"/>
    <m/>
    <x v="1"/>
    <m/>
    <m/>
    <s v="N"/>
    <s v="Preparation (05)"/>
    <s v="In Preparation (Order) (0055)"/>
    <s v="0000133315"/>
    <n v="1"/>
    <s v="3"/>
    <m/>
    <m/>
    <m/>
    <m/>
    <n v="0"/>
    <m/>
    <m/>
    <m/>
    <m/>
    <s v="WorkPackLink"/>
    <s v="Delivered Pre S/4"/>
    <m/>
    <n v="0"/>
    <n v="0"/>
    <d v="2024-01-29T00:00:00"/>
    <n v="0"/>
    <n v="0"/>
    <m/>
    <m/>
    <n v="0"/>
    <n v="0"/>
    <m/>
    <n v="0"/>
    <m/>
    <m/>
    <m/>
    <n v="0"/>
    <n v="0"/>
    <n v="0.5"/>
    <d v="2024-03-21T00:00:00"/>
    <n v="0"/>
    <n v="0"/>
    <x v="1"/>
    <m/>
    <x v="0"/>
    <d v="1899-12-30T00:00:00"/>
    <x v="2"/>
    <s v="000013331545400000100034863"/>
    <e v="#N/A"/>
    <s v="0000133315000100034863"/>
    <s v=""/>
    <s v=""/>
    <n v="0"/>
  </r>
  <r>
    <x v="1"/>
    <s v="No Issue identified"/>
    <m/>
    <x v="0"/>
    <d v="2023-12-30T00:00:00"/>
    <d v="2024-01-01T00:00:00"/>
    <d v="2024-04-23T00:00:00"/>
    <m/>
    <d v="2024-04-23T00:00:00"/>
    <d v="2024-04-24T00:00:00"/>
    <x v="0"/>
    <m/>
    <x v="158"/>
    <s v="0020"/>
    <x v="158"/>
    <s v="PUMP,A604031,FOAM (AB50.03P604031)"/>
    <s v="Remove and replace pump 03P604031 (0030)"/>
    <s v="AB50"/>
    <m/>
    <m/>
    <m/>
    <m/>
    <m/>
    <x v="1"/>
    <n v="5"/>
    <x v="376"/>
    <m/>
    <n v="1"/>
    <n v="0"/>
    <n v="0"/>
    <x v="10"/>
    <n v="0"/>
    <x v="4"/>
    <m/>
    <m/>
    <m/>
    <n v="0"/>
    <n v="0"/>
    <m/>
    <m/>
    <n v="0"/>
    <m/>
    <m/>
    <m/>
    <m/>
    <m/>
    <n v="0"/>
    <n v="0"/>
    <s v="ASY"/>
    <m/>
    <x v="1"/>
    <m/>
    <m/>
    <s v="N"/>
    <s v="Scheduling (06)"/>
    <s v="Ready to Schedule (Order) (0060)"/>
    <s v="0000133689"/>
    <n v="2"/>
    <s v="3"/>
    <m/>
    <m/>
    <m/>
    <m/>
    <n v="0"/>
    <m/>
    <m/>
    <m/>
    <m/>
    <s v="WorkPackLink"/>
    <m/>
    <m/>
    <n v="0"/>
    <n v="0"/>
    <d v="2024-05-27T00:00:00"/>
    <n v="0"/>
    <n v="0"/>
    <m/>
    <m/>
    <n v="0"/>
    <n v="0"/>
    <m/>
    <n v="0"/>
    <m/>
    <m/>
    <m/>
    <n v="0"/>
    <n v="0"/>
    <n v="0.5"/>
    <d v="2024-03-26T00:00:00"/>
    <n v="0"/>
    <n v="0"/>
    <x v="1"/>
    <m/>
    <x v="0"/>
    <d v="1899-12-30T00:00:00"/>
    <x v="2"/>
    <s v="000013368945405000100035137"/>
    <e v="#N/A"/>
    <s v="0000133689000100035137"/>
    <s v=""/>
    <s v=""/>
    <n v="0"/>
  </r>
  <r>
    <x v="1"/>
    <s v="No Issue identified"/>
    <m/>
    <x v="0"/>
    <d v="2023-12-30T00:00:00"/>
    <d v="2024-01-01T00:00:00"/>
    <d v="2024-04-23T00:00:00"/>
    <m/>
    <d v="2024-04-23T00:00:00"/>
    <d v="2024-04-24T00:00:00"/>
    <x v="0"/>
    <m/>
    <x v="158"/>
    <s v="0010"/>
    <x v="158"/>
    <s v="PUMP,A604031,FOAM (AB50.03P604031)"/>
    <s v="Remove and replace pump 03P604031 (0030)"/>
    <s v="AB50"/>
    <m/>
    <m/>
    <m/>
    <m/>
    <m/>
    <x v="1"/>
    <n v="5"/>
    <x v="376"/>
    <m/>
    <n v="1"/>
    <n v="0"/>
    <n v="0"/>
    <x v="56"/>
    <n v="0"/>
    <x v="4"/>
    <m/>
    <m/>
    <m/>
    <n v="0"/>
    <n v="0"/>
    <m/>
    <m/>
    <n v="0"/>
    <m/>
    <m/>
    <m/>
    <m/>
    <m/>
    <n v="0"/>
    <n v="0"/>
    <s v="ASY"/>
    <m/>
    <x v="1"/>
    <m/>
    <m/>
    <s v="N"/>
    <s v="Scheduling (06)"/>
    <s v="Ready to Schedule (Order) (0060)"/>
    <s v="0000133689"/>
    <n v="1"/>
    <s v="3"/>
    <m/>
    <m/>
    <m/>
    <m/>
    <n v="0"/>
    <m/>
    <m/>
    <m/>
    <m/>
    <s v="WorkPackLink"/>
    <m/>
    <m/>
    <n v="0"/>
    <n v="0"/>
    <d v="2024-05-27T00:00:00"/>
    <n v="0"/>
    <n v="0"/>
    <m/>
    <m/>
    <n v="0"/>
    <n v="0"/>
    <m/>
    <n v="0"/>
    <m/>
    <m/>
    <m/>
    <n v="0"/>
    <n v="0"/>
    <n v="0.5"/>
    <d v="2024-03-26T00:00:00"/>
    <n v="0"/>
    <n v="0"/>
    <x v="1"/>
    <m/>
    <x v="0"/>
    <d v="1899-12-30T00:00:00"/>
    <x v="2"/>
    <s v="000013368945405000100035137"/>
    <e v="#N/A"/>
    <s v="0000133689000100035137"/>
    <s v=""/>
    <s v=""/>
    <n v="0"/>
  </r>
  <r>
    <x v="3"/>
    <s v="No Issue identified"/>
    <m/>
    <x v="0"/>
    <d v="2023-12-30T00:00:00"/>
    <d v="2024-01-01T00:00:00"/>
    <d v="2024-04-18T00:00:00"/>
    <m/>
    <d v="2024-04-18T00:00:00"/>
    <d v="2024-04-18T00:00:00"/>
    <x v="4"/>
    <m/>
    <x v="159"/>
    <s v="0010"/>
    <x v="159"/>
    <s v="PKG EQ,CLEAN WORKSHOP HVAC PACKAGE (AB50.05HP680100)"/>
    <s v="Replace PDT Clean W/shop HVAC (0010)"/>
    <s v="AB50"/>
    <m/>
    <m/>
    <m/>
    <m/>
    <m/>
    <x v="0"/>
    <n v="20"/>
    <x v="376"/>
    <m/>
    <n v="1"/>
    <n v="0"/>
    <n v="0"/>
    <x v="54"/>
    <n v="0"/>
    <x v="4"/>
    <m/>
    <m/>
    <m/>
    <n v="0"/>
    <n v="0"/>
    <m/>
    <m/>
    <n v="0"/>
    <m/>
    <m/>
    <m/>
    <m/>
    <m/>
    <n v="0"/>
    <n v="0"/>
    <s v="EA"/>
    <m/>
    <x v="1"/>
    <m/>
    <m/>
    <s v="N"/>
    <s v="Preparation (05)"/>
    <s v="In Preparation (Order) (0055)"/>
    <s v="0000133710"/>
    <n v="1"/>
    <s v="3"/>
    <m/>
    <m/>
    <m/>
    <m/>
    <n v="0"/>
    <m/>
    <m/>
    <m/>
    <m/>
    <s v="WorkPackLink"/>
    <m/>
    <m/>
    <n v="0"/>
    <n v="0"/>
    <d v="2024-01-06T00:00:00"/>
    <n v="0"/>
    <n v="0"/>
    <m/>
    <m/>
    <n v="0"/>
    <n v="0"/>
    <m/>
    <n v="0"/>
    <m/>
    <m/>
    <m/>
    <n v="0"/>
    <n v="0"/>
    <n v="1"/>
    <d v="2024-03-21T00:00:00"/>
    <n v="0"/>
    <n v="0"/>
    <x v="1"/>
    <m/>
    <x v="0"/>
    <d v="1899-12-30T00:00:00"/>
    <x v="2"/>
    <s v="000013371045400000100035206"/>
    <e v="#N/A"/>
    <s v="0000133710000100035206"/>
    <s v=""/>
    <s v=""/>
    <n v="0"/>
  </r>
  <r>
    <x v="5"/>
    <s v="No Issue identified"/>
    <m/>
    <x v="0"/>
    <d v="2023-12-30T00:00:00"/>
    <d v="2024-01-01T00:00:00"/>
    <d v="2024-05-09T00:00:00"/>
    <m/>
    <d v="2024-05-09T00:00:00"/>
    <d v="2024-05-09T00:00:00"/>
    <x v="0"/>
    <m/>
    <x v="160"/>
    <s v="0020"/>
    <x v="160"/>
    <s v="BOAT,FAST RESC CRAFT,SB (AB50.03A092020)"/>
    <s v="FRC - Annual rectifications (0010)"/>
    <s v="AB50"/>
    <m/>
    <m/>
    <m/>
    <m/>
    <m/>
    <x v="2"/>
    <n v="30"/>
    <x v="376"/>
    <m/>
    <n v="2"/>
    <n v="0"/>
    <n v="0"/>
    <x v="54"/>
    <n v="0"/>
    <x v="4"/>
    <m/>
    <m/>
    <m/>
    <n v="0"/>
    <n v="0"/>
    <m/>
    <m/>
    <n v="0"/>
    <m/>
    <m/>
    <m/>
    <m/>
    <m/>
    <n v="0"/>
    <n v="0"/>
    <s v="EA"/>
    <m/>
    <x v="1"/>
    <m/>
    <m/>
    <s v="N"/>
    <s v="Execution (07)"/>
    <s v="Ready for Execution (Order) (0065)"/>
    <s v="0000133869"/>
    <n v="2"/>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40"/>
    <x v="160"/>
    <s v="BOAT,FAST RESC CRAFT,SB (AB50.03A092020)"/>
    <s v="FRC - Annual rectifications (0010)"/>
    <s v="AB50"/>
    <m/>
    <m/>
    <m/>
    <m/>
    <m/>
    <x v="2"/>
    <n v="30"/>
    <x v="376"/>
    <m/>
    <n v="10"/>
    <n v="0"/>
    <n v="0"/>
    <x v="54"/>
    <n v="0"/>
    <x v="4"/>
    <m/>
    <m/>
    <m/>
    <n v="0"/>
    <n v="0"/>
    <m/>
    <m/>
    <n v="0"/>
    <m/>
    <m/>
    <m/>
    <m/>
    <m/>
    <n v="0"/>
    <n v="0"/>
    <s v="EA"/>
    <m/>
    <x v="1"/>
    <m/>
    <m/>
    <s v="N"/>
    <s v="Execution (07)"/>
    <s v="Ready for Execution (Order) (0065)"/>
    <s v="0000133869"/>
    <n v="4"/>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10"/>
    <x v="160"/>
    <s v="BOAT,FAST RESC CRAFT,SB (AB50.03A092020)"/>
    <s v="FRC - Annual rectifications (0010)"/>
    <s v="AB50"/>
    <m/>
    <m/>
    <m/>
    <m/>
    <m/>
    <x v="2"/>
    <n v="30"/>
    <x v="376"/>
    <m/>
    <n v="1"/>
    <n v="0"/>
    <n v="0"/>
    <x v="57"/>
    <n v="0"/>
    <x v="4"/>
    <m/>
    <m/>
    <m/>
    <n v="0"/>
    <n v="0"/>
    <m/>
    <m/>
    <n v="0"/>
    <m/>
    <m/>
    <m/>
    <m/>
    <m/>
    <n v="0"/>
    <n v="0"/>
    <s v="EA"/>
    <m/>
    <x v="1"/>
    <m/>
    <m/>
    <s v="N"/>
    <s v="Execution (07)"/>
    <s v="Ready for Execution (Order) (0065)"/>
    <s v="0000133869"/>
    <n v="1"/>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30"/>
    <x v="160"/>
    <s v="BOAT,FAST RESC CRAFT,SB (AB50.03A092020)"/>
    <s v="FRC - Annual rectifications (0010)"/>
    <s v="AB50"/>
    <m/>
    <m/>
    <m/>
    <m/>
    <m/>
    <x v="2"/>
    <n v="30"/>
    <x v="376"/>
    <m/>
    <n v="12"/>
    <n v="0"/>
    <n v="0"/>
    <x v="54"/>
    <n v="0"/>
    <x v="4"/>
    <m/>
    <m/>
    <m/>
    <n v="0"/>
    <n v="0"/>
    <m/>
    <m/>
    <n v="0"/>
    <m/>
    <m/>
    <m/>
    <m/>
    <m/>
    <n v="0"/>
    <n v="0"/>
    <s v="EA"/>
    <m/>
    <x v="1"/>
    <m/>
    <m/>
    <s v="N"/>
    <s v="Execution (07)"/>
    <s v="Ready for Execution (Order) (0065)"/>
    <s v="0000133869"/>
    <n v="3"/>
    <s v="3"/>
    <m/>
    <m/>
    <m/>
    <m/>
    <n v="0"/>
    <m/>
    <m/>
    <m/>
    <m/>
    <s v="WorkPackLink"/>
    <m/>
    <m/>
    <n v="0"/>
    <n v="0"/>
    <d v="2024-07-05T00:00:00"/>
    <n v="0"/>
    <n v="0"/>
    <m/>
    <m/>
    <n v="0"/>
    <n v="0"/>
    <m/>
    <n v="0"/>
    <m/>
    <m/>
    <m/>
    <n v="0"/>
    <n v="0"/>
    <n v="0.25"/>
    <d v="2024-04-11T00:00:00"/>
    <n v="0"/>
    <n v="0"/>
    <x v="1"/>
    <m/>
    <x v="0"/>
    <d v="1899-12-30T00:00:00"/>
    <x v="2"/>
    <s v="000013386945421000100035365"/>
    <e v="#N/A"/>
    <s v="0000133869000100035365"/>
    <s v=""/>
    <s v=""/>
    <n v="0"/>
  </r>
  <r>
    <x v="0"/>
    <s v="No Issue identified"/>
    <m/>
    <x v="0"/>
    <d v="2023-12-30T00:00:00"/>
    <d v="2024-01-02T00:00:00"/>
    <d v="2024-05-09T00:00:00"/>
    <m/>
    <d v="2024-05-09T00:00:00"/>
    <d v="2024-05-10T00:00:00"/>
    <x v="1"/>
    <m/>
    <x v="51"/>
    <s v="0010"/>
    <x v="51"/>
    <s v="PKG EQ,MAIN GEN 1 (AB50.05A400001)"/>
    <s v="Upgrade GT1 I/O Modules (0010)"/>
    <s v="AB50"/>
    <m/>
    <m/>
    <m/>
    <m/>
    <m/>
    <x v="0"/>
    <n v="20"/>
    <x v="376"/>
    <m/>
    <n v="3"/>
    <n v="0"/>
    <n v="0"/>
    <x v="53"/>
    <n v="0"/>
    <x v="4"/>
    <m/>
    <m/>
    <m/>
    <n v="0"/>
    <n v="0"/>
    <m/>
    <m/>
    <n v="0"/>
    <m/>
    <m/>
    <m/>
    <m/>
    <m/>
    <n v="0"/>
    <n v="0"/>
    <s v="EA"/>
    <m/>
    <x v="1"/>
    <m/>
    <m/>
    <s v="N"/>
    <s v="Preparation (05)"/>
    <s v="In Preparation (Order) (0055)"/>
    <s v="0000134011"/>
    <n v="2"/>
    <s v="3"/>
    <m/>
    <m/>
    <m/>
    <m/>
    <n v="0"/>
    <m/>
    <m/>
    <m/>
    <m/>
    <s v="WorkPackLink"/>
    <s v="Delivered Pre S/4"/>
    <m/>
    <n v="0"/>
    <n v="0"/>
    <d v="2024-06-04T00:00:00"/>
    <n v="0"/>
    <n v="0"/>
    <m/>
    <m/>
    <n v="0"/>
    <n v="0"/>
    <m/>
    <n v="0"/>
    <m/>
    <m/>
    <m/>
    <n v="0"/>
    <n v="0"/>
    <n v="0.5"/>
    <d v="2024-04-11T00:00:00"/>
    <n v="0"/>
    <n v="0"/>
    <x v="1"/>
    <m/>
    <x v="0"/>
    <d v="1899-12-30T00:00:00"/>
    <x v="2"/>
    <s v="000013401145421000100035477"/>
    <e v="#N/A"/>
    <s v="0000134011000100035477"/>
    <s v=""/>
    <s v=""/>
    <n v="0"/>
  </r>
  <r>
    <x v="3"/>
    <s v="No Issue identified"/>
    <m/>
    <x v="0"/>
    <d v="2023-12-30T00:00:00"/>
    <d v="2024-01-01T00:00:00"/>
    <d v="2024-04-23T00:00:00"/>
    <m/>
    <d v="2024-04-23T00:00:00"/>
    <d v="2024-04-23T00:00:00"/>
    <x v="1"/>
    <m/>
    <x v="161"/>
    <s v="0010"/>
    <x v="161"/>
    <s v="PANEL,EXPORT GAS COMPRESSOR T1 WITH A (AB50.05CP042200)"/>
    <s v="Replace 230V Cabinet Fan EGC1 UCP (0010)"/>
    <s v="AB50"/>
    <m/>
    <m/>
    <m/>
    <m/>
    <m/>
    <x v="1"/>
    <n v="10"/>
    <x v="376"/>
    <m/>
    <n v="1"/>
    <n v="0"/>
    <n v="0"/>
    <x v="54"/>
    <n v="0"/>
    <x v="4"/>
    <m/>
    <m/>
    <m/>
    <n v="0"/>
    <n v="0"/>
    <m/>
    <m/>
    <n v="0"/>
    <m/>
    <m/>
    <m/>
    <m/>
    <m/>
    <n v="0"/>
    <n v="0"/>
    <s v="EA"/>
    <m/>
    <x v="1"/>
    <m/>
    <m/>
    <s v="N"/>
    <s v="Execution (07)"/>
    <s v="Ready for Execution (Order) (0065)"/>
    <s v="0000134294"/>
    <n v="1"/>
    <s v="3"/>
    <m/>
    <m/>
    <m/>
    <m/>
    <n v="0"/>
    <m/>
    <m/>
    <m/>
    <m/>
    <s v="WorkPackLink"/>
    <m/>
    <m/>
    <n v="0"/>
    <n v="0"/>
    <d v="2023-09-11T00:00:00"/>
    <n v="0"/>
    <n v="0"/>
    <m/>
    <m/>
    <n v="0"/>
    <n v="0"/>
    <m/>
    <n v="0"/>
    <m/>
    <m/>
    <m/>
    <n v="0"/>
    <n v="0"/>
    <n v="1"/>
    <d v="2024-03-26T00:00:00"/>
    <n v="0"/>
    <n v="0"/>
    <x v="1"/>
    <m/>
    <x v="0"/>
    <d v="1899-12-30T00:00:00"/>
    <x v="2"/>
    <s v="000013429445405000100035802"/>
    <e v="#N/A"/>
    <s v="0000134294000100035802"/>
    <s v=""/>
    <s v=""/>
    <n v="0"/>
  </r>
  <r>
    <x v="3"/>
    <s v="No Issue identified"/>
    <m/>
    <x v="0"/>
    <d v="2023-12-30T00:00:00"/>
    <d v="2024-01-01T00:00:00"/>
    <d v="2024-04-21T00:00:00"/>
    <m/>
    <d v="2024-04-21T00:00:00"/>
    <d v="2024-04-24T00:00:00"/>
    <x v="0"/>
    <m/>
    <x v="56"/>
    <s v="0030"/>
    <x v="56"/>
    <s v="STRUCT,DECKHOUSE (AB50.05STRUCT021)"/>
    <s v="Fabricate support frames (0010)"/>
    <s v="AB50"/>
    <m/>
    <m/>
    <m/>
    <m/>
    <m/>
    <x v="0"/>
    <n v="20"/>
    <x v="376"/>
    <m/>
    <n v="2"/>
    <n v="0"/>
    <n v="0"/>
    <x v="54"/>
    <n v="0"/>
    <x v="4"/>
    <m/>
    <m/>
    <m/>
    <n v="0"/>
    <n v="0"/>
    <m/>
    <m/>
    <n v="0"/>
    <m/>
    <m/>
    <m/>
    <m/>
    <m/>
    <n v="0"/>
    <n v="0"/>
    <s v="BOX"/>
    <m/>
    <x v="1"/>
    <m/>
    <m/>
    <s v="N"/>
    <s v="Scheduling (06)"/>
    <s v="Ready to Schedule (Order) (0060)"/>
    <s v="0000134557"/>
    <n v="3"/>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50"/>
    <x v="56"/>
    <s v="STRUCT,DECKHOUSE (AB50.05STRUCT021)"/>
    <s v="Fabricate support frames (0010)"/>
    <s v="AB50"/>
    <m/>
    <m/>
    <m/>
    <m/>
    <m/>
    <x v="0"/>
    <n v="20"/>
    <x v="376"/>
    <m/>
    <n v="6"/>
    <n v="0"/>
    <n v="0"/>
    <x v="54"/>
    <n v="0"/>
    <x v="4"/>
    <m/>
    <m/>
    <m/>
    <n v="0"/>
    <n v="0"/>
    <m/>
    <m/>
    <n v="0"/>
    <m/>
    <m/>
    <m/>
    <m/>
    <m/>
    <n v="0"/>
    <n v="0"/>
    <s v="EA"/>
    <m/>
    <x v="1"/>
    <m/>
    <m/>
    <s v="N"/>
    <s v="Scheduling (06)"/>
    <s v="Ready to Schedule (Order) (0060)"/>
    <s v="0000134557"/>
    <n v="4"/>
    <s v="3"/>
    <m/>
    <m/>
    <m/>
    <m/>
    <n v="0"/>
    <m/>
    <m/>
    <m/>
    <m/>
    <s v="WorkPackLink"/>
    <s v="OKHA"/>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10"/>
    <x v="56"/>
    <s v="STRUCT,DECKHOUSE (AB50.05STRUCT021)"/>
    <s v="Fabricate support frames (0010)"/>
    <s v="AB50"/>
    <m/>
    <m/>
    <m/>
    <m/>
    <m/>
    <x v="0"/>
    <n v="20"/>
    <x v="376"/>
    <m/>
    <n v="2"/>
    <n v="0"/>
    <n v="0"/>
    <x v="54"/>
    <n v="0"/>
    <x v="4"/>
    <m/>
    <m/>
    <m/>
    <n v="0"/>
    <n v="0"/>
    <m/>
    <m/>
    <n v="0"/>
    <m/>
    <m/>
    <m/>
    <m/>
    <m/>
    <n v="0"/>
    <n v="0"/>
    <s v="EA"/>
    <m/>
    <x v="1"/>
    <m/>
    <m/>
    <s v="N"/>
    <s v="Scheduling (06)"/>
    <s v="Ready to Schedule (Order) (0060)"/>
    <s v="0000134557"/>
    <n v="1"/>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20"/>
    <x v="56"/>
    <s v="STRUCT,DECKHOUSE (AB50.05STRUCT021)"/>
    <s v="Fabricate support frames (0010)"/>
    <s v="AB50"/>
    <m/>
    <m/>
    <m/>
    <m/>
    <m/>
    <x v="0"/>
    <n v="20"/>
    <x v="376"/>
    <m/>
    <n v="6"/>
    <n v="0"/>
    <n v="0"/>
    <x v="54"/>
    <n v="0"/>
    <x v="4"/>
    <m/>
    <m/>
    <m/>
    <n v="0"/>
    <n v="0"/>
    <m/>
    <m/>
    <n v="0"/>
    <m/>
    <m/>
    <m/>
    <m/>
    <m/>
    <n v="0"/>
    <n v="0"/>
    <s v="SHT"/>
    <m/>
    <x v="1"/>
    <m/>
    <m/>
    <s v="N"/>
    <s v="Scheduling (06)"/>
    <s v="Ready to Schedule (Order) (0060)"/>
    <s v="0000134557"/>
    <n v="2"/>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5T00:00:00"/>
    <m/>
    <d v="2024-04-25T00:00:00"/>
    <d v="2024-04-25T00:00:00"/>
    <x v="1"/>
    <m/>
    <x v="162"/>
    <s v="001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1"/>
    <s v="3"/>
    <m/>
    <m/>
    <m/>
    <m/>
    <n v="0"/>
    <m/>
    <m/>
    <m/>
    <m/>
    <s v="WorkPackLink"/>
    <m/>
    <m/>
    <n v="0"/>
    <n v="0"/>
    <d v="2023-10-13T00:00:00"/>
    <n v="0"/>
    <n v="0"/>
    <m/>
    <m/>
    <n v="0"/>
    <n v="0"/>
    <m/>
    <n v="0"/>
    <m/>
    <m/>
    <m/>
    <n v="0"/>
    <n v="0"/>
    <n v="0.5"/>
    <d v="2024-03-28T00:00:00"/>
    <n v="0"/>
    <n v="0"/>
    <x v="1"/>
    <m/>
    <x v="0"/>
    <d v="1899-12-30T00:00:00"/>
    <x v="2"/>
    <s v="000013460945407000100036077"/>
    <e v="#N/A"/>
    <s v="0000134609000100036077"/>
    <s v=""/>
    <s v=""/>
    <n v="0"/>
  </r>
  <r>
    <x v="3"/>
    <s v="No Issue identified"/>
    <m/>
    <x v="0"/>
    <d v="2023-12-30T00:00:00"/>
    <d v="2024-01-01T00:00:00"/>
    <d v="2024-04-25T00:00:00"/>
    <m/>
    <d v="2024-04-25T00:00:00"/>
    <d v="2024-04-25T00:00:00"/>
    <x v="1"/>
    <m/>
    <x v="162"/>
    <s v="002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2"/>
    <s v="3"/>
    <m/>
    <m/>
    <m/>
    <m/>
    <n v="0"/>
    <m/>
    <m/>
    <m/>
    <m/>
    <s v="WorkPackLink"/>
    <m/>
    <m/>
    <n v="0"/>
    <n v="0"/>
    <d v="2023-10-13T00:00:00"/>
    <n v="0"/>
    <n v="0"/>
    <m/>
    <m/>
    <n v="0"/>
    <n v="0"/>
    <m/>
    <n v="0"/>
    <m/>
    <m/>
    <m/>
    <n v="0"/>
    <n v="0"/>
    <n v="0.5"/>
    <d v="2024-03-28T00:00:00"/>
    <n v="0"/>
    <n v="0"/>
    <x v="1"/>
    <m/>
    <x v="0"/>
    <d v="1899-12-30T00:00:00"/>
    <x v="2"/>
    <s v="000013460945407000100036077"/>
    <e v="#N/A"/>
    <s v="0000134609000100036077"/>
    <s v=""/>
    <s v=""/>
    <n v="0"/>
  </r>
  <r>
    <x v="1"/>
    <s v="No Issue identified"/>
    <m/>
    <x v="0"/>
    <d v="2023-12-30T00:00:00"/>
    <d v="2024-01-02T00:00:00"/>
    <d v="2024-04-24T00:00:00"/>
    <m/>
    <d v="2024-04-21T00:00:00"/>
    <d v="2024-04-28T00:00:00"/>
    <x v="2"/>
    <m/>
    <x v="163"/>
    <s v="011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70"/>
    <x v="163"/>
    <s v="BEACON,BCN RADIO,EEX,UPP DECK,FR 57 SB (AB50.03CIPA611138A)"/>
    <s v="replace corroded brackets (0099)"/>
    <s v="AB50"/>
    <m/>
    <m/>
    <m/>
    <m/>
    <m/>
    <x v="1"/>
    <n v="10"/>
    <x v="376"/>
    <m/>
    <n v="40"/>
    <n v="0"/>
    <n v="0"/>
    <x v="54"/>
    <n v="0"/>
    <x v="4"/>
    <m/>
    <m/>
    <m/>
    <n v="0"/>
    <n v="0"/>
    <m/>
    <m/>
    <n v="0"/>
    <m/>
    <m/>
    <m/>
    <m/>
    <m/>
    <n v="0"/>
    <n v="0"/>
    <s v="EA"/>
    <m/>
    <x v="1"/>
    <m/>
    <m/>
    <s v="N"/>
    <s v="Scheduling (06)"/>
    <s v="Ready to Schedule (Order) (0060)"/>
    <s v="0000134615"/>
    <n v="7"/>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4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4"/>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1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90"/>
    <x v="163"/>
    <s v="BEACON,BCN RADIO,EEX,UPP DECK,FR 57 SB (AB50.03CIPA611138A)"/>
    <s v="replace corroded brackets (0099)"/>
    <s v="AB50"/>
    <m/>
    <m/>
    <m/>
    <m/>
    <m/>
    <x v="1"/>
    <n v="10"/>
    <x v="376"/>
    <m/>
    <n v="4"/>
    <n v="0"/>
    <n v="0"/>
    <x v="54"/>
    <n v="0"/>
    <x v="4"/>
    <m/>
    <m/>
    <m/>
    <n v="0"/>
    <n v="0"/>
    <m/>
    <m/>
    <n v="0"/>
    <m/>
    <m/>
    <m/>
    <m/>
    <m/>
    <n v="0"/>
    <n v="0"/>
    <s v="EA"/>
    <m/>
    <x v="1"/>
    <m/>
    <m/>
    <s v="N"/>
    <s v="Scheduling (06)"/>
    <s v="Ready to Schedule (Order) (0060)"/>
    <s v="0000134615"/>
    <n v="9"/>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3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3"/>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2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2"/>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6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6"/>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5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5"/>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10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0"/>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80"/>
    <x v="163"/>
    <s v="BEACON,BCN RADIO,EEX,UPP DECK,FR 57 SB (AB50.03CIPA611138A)"/>
    <s v="replace corroded brackets (0099)"/>
    <s v="AB50"/>
    <m/>
    <m/>
    <m/>
    <m/>
    <m/>
    <x v="1"/>
    <n v="10"/>
    <x v="376"/>
    <m/>
    <n v="18"/>
    <n v="0"/>
    <n v="0"/>
    <x v="54"/>
    <n v="0"/>
    <x v="4"/>
    <m/>
    <m/>
    <m/>
    <n v="0"/>
    <n v="0"/>
    <m/>
    <m/>
    <n v="0"/>
    <m/>
    <m/>
    <m/>
    <m/>
    <m/>
    <n v="0"/>
    <n v="0"/>
    <s v="EA"/>
    <m/>
    <x v="1"/>
    <m/>
    <m/>
    <s v="N"/>
    <s v="Scheduling (06)"/>
    <s v="Ready to Schedule (Order) (0060)"/>
    <s v="0000134615"/>
    <n v="8"/>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1T00:00:00"/>
    <d v="2024-05-03T00:00:00"/>
    <m/>
    <d v="2024-05-03T00:00:00"/>
    <d v="2024-05-03T00:00:00"/>
    <x v="1"/>
    <m/>
    <x v="164"/>
    <s v="0020"/>
    <x v="164"/>
    <s v="TXDCR,GT400002,AIR INLET TEMP (AB50.05TE400250-2)"/>
    <s v="Replace 05TE400252/2 anaconda run x 26&quot; (0020)"/>
    <s v="AB50"/>
    <m/>
    <m/>
    <m/>
    <m/>
    <m/>
    <x v="1"/>
    <n v="10"/>
    <x v="376"/>
    <m/>
    <n v="1"/>
    <n v="0"/>
    <n v="0"/>
    <x v="2"/>
    <n v="0"/>
    <x v="4"/>
    <m/>
    <m/>
    <m/>
    <n v="0"/>
    <n v="0"/>
    <m/>
    <m/>
    <n v="0"/>
    <m/>
    <m/>
    <m/>
    <m/>
    <m/>
    <n v="0"/>
    <n v="0"/>
    <s v="EA"/>
    <m/>
    <x v="1"/>
    <m/>
    <m/>
    <s v="N"/>
    <s v="Execution (07)"/>
    <s v="Main Work Started (Order) (0070)"/>
    <s v="0000134616"/>
    <n v="2"/>
    <s v="3"/>
    <m/>
    <m/>
    <m/>
    <m/>
    <n v="0"/>
    <m/>
    <m/>
    <m/>
    <m/>
    <s v="WorkPackLink"/>
    <m/>
    <m/>
    <n v="0"/>
    <n v="0"/>
    <d v="2024-03-19T00:00:00"/>
    <n v="0"/>
    <n v="0"/>
    <m/>
    <m/>
    <n v="0"/>
    <n v="0"/>
    <m/>
    <n v="0"/>
    <m/>
    <m/>
    <m/>
    <n v="0"/>
    <n v="0"/>
    <n v="0.5"/>
    <d v="2024-04-05T00:00:00"/>
    <n v="0"/>
    <n v="0"/>
    <x v="1"/>
    <m/>
    <x v="0"/>
    <d v="1899-12-30T00:00:00"/>
    <x v="2"/>
    <s v="000013461645415000100036124"/>
    <e v="#N/A"/>
    <s v="0000134616000100036124"/>
    <s v=""/>
    <s v=""/>
    <n v="0"/>
  </r>
  <r>
    <x v="1"/>
    <s v="No Issue identified"/>
    <m/>
    <x v="0"/>
    <d v="2023-12-30T00:00:00"/>
    <d v="2024-01-01T00:00:00"/>
    <d v="2024-02-17T00:00:00"/>
    <m/>
    <d v="2024-05-03T00:00:00"/>
    <d v="2024-05-03T00:00:00"/>
    <x v="1"/>
    <m/>
    <x v="164"/>
    <s v="0030"/>
    <x v="164"/>
    <s v="TXDCR,GT400002,AIR INLET TEMP (AB50.05TE400250-2)"/>
    <s v="Replace GT2 Air inlet RTD (0010)"/>
    <s v="AB50"/>
    <m/>
    <m/>
    <m/>
    <m/>
    <m/>
    <x v="1"/>
    <n v="10"/>
    <x v="376"/>
    <m/>
    <n v="1"/>
    <n v="0"/>
    <n v="0"/>
    <x v="2"/>
    <n v="0"/>
    <x v="4"/>
    <m/>
    <m/>
    <m/>
    <n v="0"/>
    <n v="0"/>
    <m/>
    <m/>
    <n v="0"/>
    <m/>
    <m/>
    <m/>
    <m/>
    <m/>
    <n v="0"/>
    <n v="0"/>
    <s v="EA"/>
    <m/>
    <x v="1"/>
    <m/>
    <m/>
    <s v="N"/>
    <s v="Execution (07)"/>
    <s v="Main Work Started (Order) (0070)"/>
    <s v="0000134616"/>
    <n v="1"/>
    <s v="3"/>
    <m/>
    <m/>
    <m/>
    <m/>
    <n v="0"/>
    <m/>
    <m/>
    <m/>
    <m/>
    <s v="WorkPackLink"/>
    <m/>
    <m/>
    <n v="0"/>
    <n v="0"/>
    <d v="2024-03-19T00:00:00"/>
    <n v="0"/>
    <n v="0"/>
    <m/>
    <m/>
    <n v="0"/>
    <n v="0"/>
    <m/>
    <n v="0"/>
    <m/>
    <m/>
    <m/>
    <n v="0"/>
    <n v="0"/>
    <n v="0.5"/>
    <d v="2024-01-20T00:00:00"/>
    <n v="0"/>
    <n v="0"/>
    <x v="1"/>
    <m/>
    <x v="0"/>
    <d v="1899-12-30T00:00:00"/>
    <x v="2"/>
    <s v="000013461645339000100036124"/>
    <e v="#N/A"/>
    <s v="0000134616000100036124"/>
    <s v=""/>
    <s v=""/>
    <n v="0"/>
  </r>
  <r>
    <x v="3"/>
    <s v="No Issue identified"/>
    <m/>
    <x v="0"/>
    <d v="2023-12-30T00:00:00"/>
    <d v="2024-01-01T00:00:00"/>
    <d v="2024-04-18T00:00:00"/>
    <m/>
    <d v="2024-04-18T00:00:00"/>
    <d v="2024-04-18T00:00:00"/>
    <x v="0"/>
    <m/>
    <x v="165"/>
    <s v="0010"/>
    <x v="165"/>
    <s v="SOL,A750023,ACTUATION (AB50.03XYV750251B)"/>
    <s v="Replace Actuation Valves 03XYV750251B 03 (0020)"/>
    <s v="AB50"/>
    <m/>
    <m/>
    <m/>
    <m/>
    <m/>
    <x v="0"/>
    <n v="20"/>
    <x v="376"/>
    <m/>
    <n v="3"/>
    <n v="0"/>
    <n v="0"/>
    <x v="54"/>
    <n v="0"/>
    <x v="4"/>
    <m/>
    <m/>
    <m/>
    <n v="0"/>
    <n v="0"/>
    <m/>
    <m/>
    <n v="0"/>
    <m/>
    <m/>
    <m/>
    <m/>
    <m/>
    <n v="0"/>
    <n v="0"/>
    <s v="EA"/>
    <m/>
    <x v="1"/>
    <m/>
    <m/>
    <s v="N"/>
    <s v="Scheduling (06)"/>
    <s v="Ready to Schedule (Order) (0060)"/>
    <s v="0000134618"/>
    <n v="1"/>
    <s v="3"/>
    <m/>
    <m/>
    <m/>
    <m/>
    <n v="0"/>
    <m/>
    <m/>
    <m/>
    <m/>
    <s v="WorkPackLink"/>
    <m/>
    <m/>
    <n v="0"/>
    <n v="0"/>
    <d v="2023-12-31T00:00:00"/>
    <n v="0"/>
    <n v="0"/>
    <m/>
    <m/>
    <n v="0"/>
    <n v="0"/>
    <m/>
    <n v="0"/>
    <m/>
    <m/>
    <m/>
    <n v="0"/>
    <n v="0"/>
    <n v="1"/>
    <d v="2024-03-21T00:00:00"/>
    <n v="0"/>
    <n v="0"/>
    <x v="1"/>
    <m/>
    <x v="0"/>
    <d v="1899-12-30T00:00:00"/>
    <x v="2"/>
    <s v="000013461845400000100036126"/>
    <e v="#N/A"/>
    <s v="0000134618000100036126"/>
    <s v=""/>
    <s v=""/>
    <n v="0"/>
  </r>
  <r>
    <x v="0"/>
    <s v="No Issue identified"/>
    <m/>
    <x v="0"/>
    <d v="2023-12-30T00:00:00"/>
    <d v="2024-01-02T00:00:00"/>
    <d v="2024-05-09T00:00:00"/>
    <m/>
    <d v="2024-05-09T00:00:00"/>
    <d v="2024-05-10T00:00:00"/>
    <x v="0"/>
    <m/>
    <x v="57"/>
    <s v="0030"/>
    <x v="57"/>
    <s v="PKG EQ,MAIN GEN 1 (AB50.05A400001)"/>
    <s v="Confirm isolations of GT1 (0010)"/>
    <s v="AB50"/>
    <m/>
    <m/>
    <m/>
    <m/>
    <m/>
    <x v="0"/>
    <n v="20"/>
    <x v="376"/>
    <m/>
    <n v="6"/>
    <n v="0"/>
    <n v="0"/>
    <x v="58"/>
    <n v="0"/>
    <x v="4"/>
    <m/>
    <m/>
    <m/>
    <n v="0"/>
    <n v="0"/>
    <m/>
    <m/>
    <n v="0"/>
    <m/>
    <m/>
    <m/>
    <m/>
    <m/>
    <n v="0"/>
    <n v="0"/>
    <s v="EA"/>
    <m/>
    <x v="1"/>
    <m/>
    <m/>
    <s v="N"/>
    <s v="Preparation (05)"/>
    <s v="In Preparation (Order) (0055)"/>
    <s v="0000134750"/>
    <n v="2"/>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80"/>
    <x v="57"/>
    <s v="PKG EQ,MAIN GEN 1 (AB50.05A400001)"/>
    <s v="Confirm isolations of GT1 (0010)"/>
    <s v="AB50"/>
    <m/>
    <m/>
    <m/>
    <m/>
    <m/>
    <x v="0"/>
    <n v="20"/>
    <x v="376"/>
    <m/>
    <n v="2"/>
    <n v="0"/>
    <n v="0"/>
    <x v="59"/>
    <n v="0"/>
    <x v="4"/>
    <m/>
    <m/>
    <m/>
    <n v="0"/>
    <n v="0"/>
    <m/>
    <m/>
    <n v="0"/>
    <m/>
    <m/>
    <m/>
    <m/>
    <m/>
    <n v="0"/>
    <n v="0"/>
    <s v="EA"/>
    <m/>
    <x v="1"/>
    <m/>
    <m/>
    <s v="N"/>
    <s v="Preparation (05)"/>
    <s v="In Preparation (Order) (0055)"/>
    <s v="0000134750"/>
    <n v="4"/>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20"/>
    <x v="57"/>
    <s v="PKG EQ,MAIN GEN 1 (AB50.05A400001)"/>
    <s v="Confirm isolations of GT1 (0010)"/>
    <s v="AB50"/>
    <m/>
    <m/>
    <m/>
    <m/>
    <m/>
    <x v="0"/>
    <n v="20"/>
    <x v="376"/>
    <m/>
    <n v="4"/>
    <n v="0"/>
    <n v="0"/>
    <x v="60"/>
    <n v="0"/>
    <x v="4"/>
    <m/>
    <m/>
    <m/>
    <n v="0"/>
    <n v="0"/>
    <m/>
    <m/>
    <n v="0"/>
    <m/>
    <m/>
    <m/>
    <m/>
    <m/>
    <n v="0"/>
    <n v="0"/>
    <s v="EA"/>
    <m/>
    <x v="1"/>
    <m/>
    <m/>
    <s v="N"/>
    <s v="Preparation (05)"/>
    <s v="In Preparation (Order) (0055)"/>
    <s v="0000134750"/>
    <n v="1"/>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100"/>
    <x v="57"/>
    <s v="PKG EQ,MAIN GEN 1 (AB50.05A400001)"/>
    <s v="Confirm isolations of GT1 (0010)"/>
    <s v="AB50"/>
    <m/>
    <m/>
    <m/>
    <m/>
    <m/>
    <x v="0"/>
    <n v="20"/>
    <x v="376"/>
    <m/>
    <n v="4"/>
    <n v="0"/>
    <n v="0"/>
    <x v="61"/>
    <n v="0"/>
    <x v="4"/>
    <m/>
    <m/>
    <m/>
    <n v="0"/>
    <n v="0"/>
    <m/>
    <m/>
    <n v="0"/>
    <m/>
    <m/>
    <m/>
    <m/>
    <m/>
    <n v="0"/>
    <n v="0"/>
    <s v="EA"/>
    <m/>
    <x v="1"/>
    <m/>
    <m/>
    <s v="N"/>
    <s v="Preparation (05)"/>
    <s v="In Preparation (Order) (0055)"/>
    <s v="0000134750"/>
    <n v="5"/>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40"/>
    <x v="57"/>
    <s v="PKG EQ,MAIN GEN 1 (AB50.05A400001)"/>
    <s v="Confirm isolations of GT1 (0010)"/>
    <s v="AB50"/>
    <m/>
    <m/>
    <m/>
    <m/>
    <m/>
    <x v="0"/>
    <n v="20"/>
    <x v="376"/>
    <m/>
    <n v="2"/>
    <n v="0"/>
    <n v="0"/>
    <x v="62"/>
    <n v="0"/>
    <x v="4"/>
    <m/>
    <m/>
    <m/>
    <n v="0"/>
    <n v="0"/>
    <m/>
    <m/>
    <n v="0"/>
    <m/>
    <m/>
    <m/>
    <m/>
    <m/>
    <n v="0"/>
    <n v="0"/>
    <s v="EA"/>
    <m/>
    <x v="1"/>
    <m/>
    <m/>
    <s v="N"/>
    <s v="Preparation (05)"/>
    <s v="In Preparation (Order) (0055)"/>
    <s v="0000134750"/>
    <n v="3"/>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3"/>
    <s v="No Issue identified"/>
    <m/>
    <x v="0"/>
    <d v="2023-12-30T00:00:00"/>
    <d v="2024-01-01T00:00:00"/>
    <d v="2024-04-18T00:00:00"/>
    <m/>
    <d v="2024-04-18T00:00:00"/>
    <d v="2024-04-18T00:00:00"/>
    <x v="1"/>
    <m/>
    <x v="166"/>
    <s v="0010"/>
    <x v="166"/>
    <s v="PANEL,P640002,CONTROL (AB50.03CP640010)"/>
    <s v="Replace Macerator Healthy Lamp unit (0010)"/>
    <s v="AB50"/>
    <m/>
    <m/>
    <m/>
    <m/>
    <m/>
    <x v="0"/>
    <n v="20"/>
    <x v="376"/>
    <m/>
    <n v="1"/>
    <n v="0"/>
    <n v="0"/>
    <x v="54"/>
    <n v="0"/>
    <x v="4"/>
    <m/>
    <m/>
    <m/>
    <n v="0"/>
    <n v="0"/>
    <m/>
    <m/>
    <n v="0"/>
    <m/>
    <m/>
    <m/>
    <m/>
    <m/>
    <n v="0"/>
    <n v="0"/>
    <s v="EA"/>
    <m/>
    <x v="1"/>
    <m/>
    <m/>
    <s v="N"/>
    <s v="Preparation (05)"/>
    <s v="In Preparation (Order) (0055)"/>
    <s v="0000134876"/>
    <n v="1"/>
    <s v="3"/>
    <m/>
    <m/>
    <m/>
    <m/>
    <n v="0"/>
    <m/>
    <m/>
    <m/>
    <m/>
    <s v="WorkPackLink"/>
    <m/>
    <m/>
    <n v="0"/>
    <n v="0"/>
    <d v="2023-12-31T00:00:00"/>
    <n v="0"/>
    <n v="0"/>
    <m/>
    <m/>
    <n v="0"/>
    <n v="0"/>
    <m/>
    <n v="0"/>
    <m/>
    <m/>
    <m/>
    <n v="0"/>
    <n v="0"/>
    <n v="1"/>
    <d v="2024-03-21T00:00:00"/>
    <n v="0"/>
    <n v="0"/>
    <x v="1"/>
    <m/>
    <x v="0"/>
    <d v="1899-12-30T00:00:00"/>
    <x v="2"/>
    <s v="000013487645400000100036395"/>
    <e v="#N/A"/>
    <s v="0000134876000100036395"/>
    <s v=""/>
    <s v=""/>
    <n v="0"/>
  </r>
  <r>
    <x v="3"/>
    <s v="No Issue identified"/>
    <m/>
    <x v="0"/>
    <d v="2023-12-30T00:00:00"/>
    <d v="2024-01-01T00:00:00"/>
    <d v="2024-04-18T00:00:00"/>
    <m/>
    <d v="2024-04-18T00:00:00"/>
    <d v="2024-04-18T00:00:00"/>
    <x v="1"/>
    <m/>
    <x v="167"/>
    <s v="0010"/>
    <x v="167"/>
    <s v="TX,A096010EXH,TEMP,EXHAUST GAS CYL 4 (AB50.03TT096040D)"/>
    <s v="Remove/ Replace 03TE096040D (0010)"/>
    <s v="AB50"/>
    <m/>
    <m/>
    <m/>
    <m/>
    <m/>
    <x v="0"/>
    <n v="20"/>
    <x v="376"/>
    <m/>
    <n v="1"/>
    <n v="0"/>
    <n v="0"/>
    <x v="54"/>
    <n v="0"/>
    <x v="4"/>
    <m/>
    <m/>
    <m/>
    <n v="0"/>
    <n v="0"/>
    <m/>
    <m/>
    <n v="0"/>
    <m/>
    <m/>
    <m/>
    <m/>
    <m/>
    <n v="0"/>
    <n v="0"/>
    <s v="EA"/>
    <m/>
    <x v="1"/>
    <m/>
    <m/>
    <s v="N"/>
    <s v="Preparation (05)"/>
    <s v="In Preparation (Order) (0055)"/>
    <s v="0000135042"/>
    <n v="1"/>
    <s v="3"/>
    <m/>
    <m/>
    <m/>
    <m/>
    <n v="0"/>
    <m/>
    <m/>
    <m/>
    <m/>
    <s v="WorkPackLink"/>
    <m/>
    <m/>
    <n v="0"/>
    <n v="0"/>
    <d v="2023-12-31T00:00:00"/>
    <n v="0"/>
    <n v="0"/>
    <m/>
    <m/>
    <n v="0"/>
    <n v="0"/>
    <m/>
    <n v="0"/>
    <m/>
    <m/>
    <m/>
    <n v="0"/>
    <n v="0"/>
    <n v="1"/>
    <d v="2024-03-21T00:00:00"/>
    <n v="0"/>
    <n v="0"/>
    <x v="1"/>
    <m/>
    <x v="0"/>
    <d v="1899-12-30T00:00:00"/>
    <x v="2"/>
    <s v="000013504245400000100036478"/>
    <e v="#N/A"/>
    <s v="0000135042000100036478"/>
    <s v=""/>
    <s v=""/>
    <n v="0"/>
  </r>
  <r>
    <x v="0"/>
    <s v="No Issue identified"/>
    <m/>
    <x v="0"/>
    <d v="2023-12-30T00:00:00"/>
    <d v="2024-01-02T00:00:00"/>
    <d v="2024-05-09T00:00:00"/>
    <m/>
    <d v="2024-05-09T00:00:00"/>
    <d v="2024-05-09T00:00:00"/>
    <x v="0"/>
    <m/>
    <x v="59"/>
    <s v="0040"/>
    <x v="59"/>
    <s v="VALVE,A043300,CM INLET (AB50.05MV460015)"/>
    <s v="Replace valve 05MV460015 (0020)"/>
    <s v="AB50"/>
    <m/>
    <m/>
    <m/>
    <m/>
    <m/>
    <x v="0"/>
    <n v="20"/>
    <x v="376"/>
    <m/>
    <n v="1"/>
    <n v="0"/>
    <n v="0"/>
    <x v="43"/>
    <n v="0"/>
    <x v="4"/>
    <m/>
    <m/>
    <m/>
    <n v="0"/>
    <n v="0"/>
    <m/>
    <m/>
    <n v="0"/>
    <m/>
    <m/>
    <m/>
    <m/>
    <m/>
    <n v="0"/>
    <n v="0"/>
    <s v="EA"/>
    <m/>
    <x v="1"/>
    <m/>
    <m/>
    <s v="N"/>
    <s v="Execution (07)"/>
    <s v="Ready for Execution (Order) (0065)"/>
    <s v="0000135362"/>
    <n v="3"/>
    <s v="3"/>
    <m/>
    <m/>
    <m/>
    <m/>
    <n v="0"/>
    <m/>
    <m/>
    <m/>
    <m/>
    <s v="WorkPackLink"/>
    <s v="Delivered Pre S/4"/>
    <m/>
    <n v="0"/>
    <n v="0"/>
    <d v="2024-03-31T00:00:00"/>
    <n v="0"/>
    <n v="0"/>
    <m/>
    <m/>
    <n v="0"/>
    <n v="0"/>
    <m/>
    <n v="0"/>
    <m/>
    <m/>
    <m/>
    <n v="0"/>
    <n v="0"/>
    <n v="0.33333333333333331"/>
    <d v="2024-04-11T00:00:00"/>
    <n v="0"/>
    <n v="0"/>
    <x v="1"/>
    <m/>
    <x v="0"/>
    <d v="1899-12-30T00:00:00"/>
    <x v="2"/>
    <s v="000013536245421000100036830"/>
    <e v="#N/A"/>
    <s v="0000135362000100036830"/>
    <s v=""/>
    <s v=""/>
    <n v="0"/>
  </r>
  <r>
    <x v="4"/>
    <s v="No Issue identified"/>
    <m/>
    <x v="0"/>
    <d v="2023-12-30T00:00:00"/>
    <d v="2024-01-01T00:00:00"/>
    <d v="2024-03-28T00:00:00"/>
    <m/>
    <d v="2024-03-28T00:00:00"/>
    <d v="2024-03-28T00:00:00"/>
    <x v="1"/>
    <m/>
    <x v="60"/>
    <s v="0010"/>
    <x v="60"/>
    <s v="LIGHT,RISER,SOLAR POWERED (AB50.04LT612001)"/>
    <s v="Test, Charge &amp; Store Portable Nav light (0010)"/>
    <s v="AB50"/>
    <m/>
    <m/>
    <m/>
    <m/>
    <m/>
    <x v="1"/>
    <n v="10"/>
    <x v="376"/>
    <m/>
    <n v="1"/>
    <n v="0"/>
    <n v="0"/>
    <x v="24"/>
    <n v="0"/>
    <x v="4"/>
    <m/>
    <m/>
    <m/>
    <n v="0"/>
    <n v="0"/>
    <m/>
    <m/>
    <n v="0"/>
    <m/>
    <m/>
    <m/>
    <m/>
    <m/>
    <n v="0"/>
    <n v="0"/>
    <s v="EA"/>
    <m/>
    <x v="1"/>
    <m/>
    <m/>
    <s v="N"/>
    <s v="Execution (07)"/>
    <s v="Ready for Execution (Order) (0065)"/>
    <s v="0000135427"/>
    <n v="1"/>
    <s v="3"/>
    <m/>
    <m/>
    <m/>
    <m/>
    <n v="0"/>
    <m/>
    <m/>
    <m/>
    <m/>
    <s v="WorkPackLink"/>
    <m/>
    <m/>
    <n v="0"/>
    <n v="0"/>
    <d v="2023-10-22T00:00:00"/>
    <n v="0"/>
    <n v="0"/>
    <m/>
    <m/>
    <n v="0"/>
    <n v="0"/>
    <m/>
    <n v="0"/>
    <m/>
    <m/>
    <m/>
    <n v="0"/>
    <n v="0"/>
    <n v="0.5"/>
    <d v="2024-02-29T00:00:00"/>
    <n v="0"/>
    <n v="0"/>
    <x v="1"/>
    <m/>
    <x v="0"/>
    <d v="1899-12-30T00:00:00"/>
    <x v="2"/>
    <s v="000013542745379000100036926"/>
    <e v="#N/A"/>
    <s v="0000135427000100036926"/>
    <s v=""/>
    <s v=""/>
    <n v="0"/>
  </r>
  <r>
    <x v="0"/>
    <s v="No Issue identified"/>
    <m/>
    <x v="0"/>
    <d v="2023-12-30T00:00:00"/>
    <d v="2024-01-02T00:00:00"/>
    <d v="2024-05-12T00:00:00"/>
    <m/>
    <d v="2024-05-09T00:00:00"/>
    <d v="2024-05-15T00:00:00"/>
    <x v="3"/>
    <m/>
    <x v="168"/>
    <s v="0010"/>
    <x v="168"/>
    <s v="GEN,GT400001,GEN (AB50.05G400001)"/>
    <s v="Apply Coatings (Devcon + Paint) (0040)"/>
    <s v="AB50"/>
    <m/>
    <m/>
    <m/>
    <m/>
    <m/>
    <x v="0"/>
    <n v="20"/>
    <x v="376"/>
    <m/>
    <n v="3"/>
    <n v="0"/>
    <n v="0"/>
    <x v="53"/>
    <n v="0"/>
    <x v="4"/>
    <m/>
    <m/>
    <m/>
    <n v="0"/>
    <n v="0"/>
    <m/>
    <m/>
    <n v="0"/>
    <m/>
    <m/>
    <m/>
    <m/>
    <m/>
    <n v="0"/>
    <n v="0"/>
    <s v="KIT"/>
    <m/>
    <x v="1"/>
    <m/>
    <m/>
    <s v="N"/>
    <s v="Preparation (05)"/>
    <s v="In Preparation (Order) (0055)"/>
    <s v="0000135597"/>
    <n v="1"/>
    <s v="3"/>
    <m/>
    <m/>
    <m/>
    <m/>
    <n v="0"/>
    <m/>
    <m/>
    <m/>
    <m/>
    <s v="WorkPackLink"/>
    <s v="Delivered Pre S/4"/>
    <m/>
    <n v="0"/>
    <n v="0"/>
    <d v="2023-12-31T00:00:00"/>
    <n v="0"/>
    <n v="0"/>
    <m/>
    <m/>
    <n v="0"/>
    <n v="0"/>
    <m/>
    <n v="0"/>
    <m/>
    <m/>
    <m/>
    <n v="0"/>
    <n v="0"/>
    <n v="1"/>
    <d v="2024-04-14T00:00:00"/>
    <n v="0"/>
    <n v="0"/>
    <x v="1"/>
    <m/>
    <x v="0"/>
    <d v="1899-12-30T00:00:00"/>
    <x v="2"/>
    <s v="000013559745424000100037085"/>
    <e v="#N/A"/>
    <s v="0000135597000100037085"/>
    <s v=""/>
    <s v=""/>
    <n v="0"/>
  </r>
  <r>
    <x v="1"/>
    <s v="No Issue identified"/>
    <m/>
    <x v="0"/>
    <d v="2023-12-30T00:00:00"/>
    <d v="2024-01-02T00:00:00"/>
    <d v="2024-05-04T00:00:00"/>
    <m/>
    <d v="2024-05-04T00:00:00"/>
    <d v="2024-05-06T00:00:00"/>
    <x v="2"/>
    <m/>
    <x v="169"/>
    <s v="008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8"/>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20"/>
    <x v="169"/>
    <s v="STRUC,HELIDECK (AB50.05STRUCT020)"/>
    <s v="RA-L1 Replace 5x bridge Spotlight/mounts (0010)"/>
    <s v="AB50"/>
    <m/>
    <m/>
    <m/>
    <m/>
    <m/>
    <x v="0"/>
    <n v="20"/>
    <x v="376"/>
    <m/>
    <n v="1"/>
    <n v="0"/>
    <n v="0"/>
    <x v="54"/>
    <n v="0"/>
    <x v="4"/>
    <m/>
    <m/>
    <m/>
    <n v="0"/>
    <n v="0"/>
    <m/>
    <m/>
    <n v="0"/>
    <m/>
    <m/>
    <m/>
    <m/>
    <m/>
    <n v="0"/>
    <n v="0"/>
    <s v="EA"/>
    <m/>
    <x v="1"/>
    <m/>
    <m/>
    <s v="N"/>
    <s v="Preparation (05)"/>
    <s v="In Preparation (Order) (0055)"/>
    <s v="0000135613"/>
    <n v="1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4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4"/>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5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5"/>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30"/>
    <x v="169"/>
    <s v="STRUC,HELIDECK (AB50.05STRUCT020)"/>
    <s v="RA-L1 Replace 5x bridge Spotlight/mounts (0010)"/>
    <s v="AB50"/>
    <m/>
    <m/>
    <m/>
    <m/>
    <m/>
    <x v="0"/>
    <n v="20"/>
    <x v="376"/>
    <m/>
    <n v="1"/>
    <n v="0"/>
    <n v="0"/>
    <x v="54"/>
    <n v="0"/>
    <x v="4"/>
    <m/>
    <m/>
    <m/>
    <n v="0"/>
    <n v="0"/>
    <m/>
    <m/>
    <n v="0"/>
    <m/>
    <m/>
    <m/>
    <m/>
    <m/>
    <n v="0"/>
    <n v="0"/>
    <s v="BOX"/>
    <m/>
    <x v="1"/>
    <m/>
    <m/>
    <s v="N"/>
    <s v="Preparation (05)"/>
    <s v="In Preparation (Order) (0055)"/>
    <s v="0000135613"/>
    <n v="3"/>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9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9"/>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1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6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6"/>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7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7"/>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20"/>
    <x v="169"/>
    <s v="STRUC,HELIDECK (AB50.05STRUCT020)"/>
    <s v="RA-L1 Replace 5x bridge Spotlight/mounts (0010)"/>
    <s v="AB50"/>
    <m/>
    <m/>
    <m/>
    <m/>
    <m/>
    <x v="0"/>
    <n v="20"/>
    <x v="376"/>
    <m/>
    <n v="60"/>
    <n v="0"/>
    <n v="0"/>
    <x v="54"/>
    <n v="0"/>
    <x v="4"/>
    <m/>
    <m/>
    <m/>
    <n v="0"/>
    <n v="0"/>
    <m/>
    <m/>
    <n v="0"/>
    <m/>
    <m/>
    <m/>
    <m/>
    <m/>
    <n v="0"/>
    <n v="0"/>
    <s v="EA"/>
    <m/>
    <x v="1"/>
    <m/>
    <m/>
    <s v="N"/>
    <s v="Preparation (05)"/>
    <s v="In Preparation (Order) (0055)"/>
    <s v="0000135613"/>
    <n v="2"/>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0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10"/>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3"/>
    <s v="No Issue identified"/>
    <m/>
    <x v="0"/>
    <d v="2023-12-30T00:00:00"/>
    <d v="2024-01-01T00:00:00"/>
    <d v="2024-04-18T00:00:00"/>
    <m/>
    <d v="2024-04-18T00:00:00"/>
    <d v="2024-04-18T00:00:00"/>
    <x v="1"/>
    <m/>
    <x v="170"/>
    <s v="001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1"/>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0"/>
    <s v="002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2"/>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1"/>
    <s v="001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1"/>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1"/>
    <s v="002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2"/>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2"/>
    <s v="0020"/>
    <x v="172"/>
    <s v="START,P756005A (AB50.03MS756005A)"/>
    <s v="Isolate Supply (0010)"/>
    <s v="AB50"/>
    <m/>
    <m/>
    <m/>
    <m/>
    <m/>
    <x v="0"/>
    <n v="20"/>
    <x v="376"/>
    <m/>
    <n v="1"/>
    <n v="0"/>
    <n v="0"/>
    <x v="54"/>
    <n v="0"/>
    <x v="4"/>
    <m/>
    <m/>
    <m/>
    <n v="0"/>
    <n v="0"/>
    <m/>
    <m/>
    <n v="0"/>
    <m/>
    <m/>
    <m/>
    <m/>
    <m/>
    <n v="0"/>
    <n v="0"/>
    <s v="EA"/>
    <m/>
    <x v="1"/>
    <m/>
    <m/>
    <s v="N"/>
    <s v="Preparation (05)"/>
    <s v="In Preparation (Order) (0055)"/>
    <s v="0000135725"/>
    <n v="2"/>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10"/>
    <x v="172"/>
    <s v="START,P756005A (AB50.03MS756005A)"/>
    <s v="Isolate Supply (0010)"/>
    <s v="AB50"/>
    <m/>
    <m/>
    <m/>
    <m/>
    <m/>
    <x v="0"/>
    <n v="20"/>
    <x v="376"/>
    <m/>
    <n v="1"/>
    <n v="0"/>
    <n v="0"/>
    <x v="54"/>
    <n v="0"/>
    <x v="4"/>
    <m/>
    <m/>
    <m/>
    <n v="0"/>
    <n v="0"/>
    <m/>
    <m/>
    <n v="0"/>
    <m/>
    <m/>
    <m/>
    <m/>
    <m/>
    <n v="0"/>
    <n v="0"/>
    <s v="EA"/>
    <m/>
    <x v="1"/>
    <m/>
    <m/>
    <s v="N"/>
    <s v="Preparation (05)"/>
    <s v="In Preparation (Order) (0055)"/>
    <s v="0000135725"/>
    <n v="1"/>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40"/>
    <x v="172"/>
    <s v="START,P756005A (AB50.03MS756005A)"/>
    <s v="Isolate Supply (0010)"/>
    <s v="AB50"/>
    <m/>
    <m/>
    <m/>
    <m/>
    <m/>
    <x v="0"/>
    <n v="20"/>
    <x v="376"/>
    <m/>
    <n v="1"/>
    <n v="0"/>
    <n v="0"/>
    <x v="54"/>
    <n v="0"/>
    <x v="4"/>
    <m/>
    <m/>
    <m/>
    <n v="0"/>
    <n v="0"/>
    <m/>
    <m/>
    <n v="0"/>
    <m/>
    <m/>
    <m/>
    <m/>
    <m/>
    <n v="0"/>
    <n v="0"/>
    <s v="EA"/>
    <m/>
    <x v="1"/>
    <m/>
    <m/>
    <s v="N"/>
    <s v="Preparation (05)"/>
    <s v="In Preparation (Order) (0055)"/>
    <s v="0000135725"/>
    <n v="4"/>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30"/>
    <x v="172"/>
    <s v="START,P756005A (AB50.03MS756005A)"/>
    <s v="Isolate Supply (0010)"/>
    <s v="AB50"/>
    <m/>
    <m/>
    <m/>
    <m/>
    <m/>
    <x v="0"/>
    <n v="20"/>
    <x v="376"/>
    <m/>
    <n v="1"/>
    <n v="0"/>
    <n v="0"/>
    <x v="54"/>
    <n v="0"/>
    <x v="4"/>
    <m/>
    <m/>
    <m/>
    <n v="0"/>
    <n v="0"/>
    <m/>
    <m/>
    <n v="0"/>
    <m/>
    <m/>
    <m/>
    <m/>
    <m/>
    <n v="0"/>
    <n v="0"/>
    <s v="EA"/>
    <m/>
    <x v="1"/>
    <m/>
    <m/>
    <s v="N"/>
    <s v="Preparation (05)"/>
    <s v="In Preparation (Order) (0055)"/>
    <s v="0000135725"/>
    <n v="3"/>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3"/>
    <s v="0010"/>
    <x v="173"/>
    <s v="FEEDER,LV MOD 05MCC400101 SPARE MODULE (AB50.05MCC400101-B05C)"/>
    <s v="Isolate MCC and changeout CB (0010)"/>
    <s v="AB50"/>
    <m/>
    <m/>
    <m/>
    <m/>
    <m/>
    <x v="0"/>
    <n v="20"/>
    <x v="376"/>
    <m/>
    <n v="1"/>
    <n v="0"/>
    <n v="0"/>
    <x v="54"/>
    <n v="0"/>
    <x v="4"/>
    <m/>
    <m/>
    <m/>
    <n v="0"/>
    <n v="0"/>
    <m/>
    <m/>
    <n v="0"/>
    <m/>
    <m/>
    <m/>
    <m/>
    <m/>
    <n v="0"/>
    <n v="0"/>
    <s v="EA"/>
    <m/>
    <x v="1"/>
    <m/>
    <m/>
    <s v="N"/>
    <s v="Preparation (05)"/>
    <s v="In Preparation (Order) (0055)"/>
    <s v="0000135821"/>
    <n v="1"/>
    <s v="3"/>
    <m/>
    <m/>
    <m/>
    <m/>
    <n v="0"/>
    <m/>
    <m/>
    <m/>
    <m/>
    <s v="WorkPackLink"/>
    <m/>
    <m/>
    <n v="0"/>
    <n v="0"/>
    <d v="2023-12-31T00:00:00"/>
    <n v="0"/>
    <n v="0"/>
    <m/>
    <m/>
    <n v="0"/>
    <n v="0"/>
    <m/>
    <n v="0"/>
    <m/>
    <m/>
    <m/>
    <n v="0"/>
    <n v="0"/>
    <n v="1"/>
    <d v="2024-03-21T00:00:00"/>
    <n v="0"/>
    <n v="0"/>
    <x v="1"/>
    <m/>
    <x v="0"/>
    <d v="1899-12-30T00:00:00"/>
    <x v="2"/>
    <s v="000013582145400000100037307"/>
    <e v="#N/A"/>
    <s v="0000135821000100037307"/>
    <s v=""/>
    <s v=""/>
    <n v="0"/>
  </r>
  <r>
    <x v="1"/>
    <s v="No Issue identified"/>
    <m/>
    <x v="0"/>
    <d v="2023-12-30T00:00:00"/>
    <d v="2024-01-01T00:00:00"/>
    <d v="2024-01-07T00:00:00"/>
    <m/>
    <d v="2024-04-18T00:00:00"/>
    <d v="2024-04-19T00:00:00"/>
    <x v="0"/>
    <m/>
    <x v="64"/>
    <s v="0020"/>
    <x v="64"/>
    <s v="DAMP,SUPPLY AIR,BOSUN STORE (AB50.04HDR680855A)"/>
    <s v="Install replacement filter housing (0010)"/>
    <s v="AB50"/>
    <m/>
    <m/>
    <m/>
    <m/>
    <m/>
    <x v="1"/>
    <n v="5"/>
    <x v="376"/>
    <m/>
    <n v="100"/>
    <n v="0"/>
    <n v="0"/>
    <x v="6"/>
    <n v="0"/>
    <x v="4"/>
    <m/>
    <m/>
    <m/>
    <n v="0"/>
    <n v="0"/>
    <m/>
    <m/>
    <n v="0"/>
    <m/>
    <m/>
    <m/>
    <m/>
    <m/>
    <n v="0"/>
    <n v="0"/>
    <s v="EA"/>
    <m/>
    <x v="1"/>
    <m/>
    <m/>
    <s v="N"/>
    <s v="Execution (07)"/>
    <s v="Main Work Started (Order) (0070)"/>
    <s v="0000136037"/>
    <n v="2"/>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10"/>
    <x v="64"/>
    <s v="DAMP,SUPPLY AIR,BOSUN STORE (AB50.04HDR680855A)"/>
    <s v="Install replacement filter housing (0010)"/>
    <s v="AB50"/>
    <m/>
    <m/>
    <m/>
    <m/>
    <m/>
    <x v="1"/>
    <n v="5"/>
    <x v="376"/>
    <m/>
    <n v="1"/>
    <n v="0"/>
    <n v="0"/>
    <x v="6"/>
    <n v="0"/>
    <x v="4"/>
    <m/>
    <m/>
    <m/>
    <n v="0"/>
    <n v="0"/>
    <m/>
    <m/>
    <n v="0"/>
    <m/>
    <m/>
    <m/>
    <m/>
    <m/>
    <n v="0"/>
    <n v="0"/>
    <s v="EA"/>
    <m/>
    <x v="1"/>
    <m/>
    <m/>
    <s v="N"/>
    <s v="Execution (07)"/>
    <s v="Main Work Started (Order) (0070)"/>
    <s v="0000136037"/>
    <n v="1"/>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30"/>
    <x v="64"/>
    <s v="DAMP,SUPPLY AIR,BOSUN STORE (AB50.04HDR680855A)"/>
    <s v="Install replacement filter housing (0010)"/>
    <s v="AB50"/>
    <m/>
    <m/>
    <m/>
    <m/>
    <m/>
    <x v="1"/>
    <n v="5"/>
    <x v="376"/>
    <m/>
    <n v="8"/>
    <n v="0"/>
    <n v="0"/>
    <x v="6"/>
    <n v="0"/>
    <x v="4"/>
    <m/>
    <m/>
    <m/>
    <n v="0"/>
    <n v="0"/>
    <m/>
    <m/>
    <n v="0"/>
    <m/>
    <m/>
    <m/>
    <m/>
    <m/>
    <n v="0"/>
    <n v="0"/>
    <s v="EA"/>
    <m/>
    <x v="1"/>
    <m/>
    <m/>
    <s v="N"/>
    <s v="Execution (07)"/>
    <s v="Main Work Started (Order) (0070)"/>
    <s v="0000136037"/>
    <n v="3"/>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2T00:00:00"/>
    <d v="2024-04-24T00:00:00"/>
    <m/>
    <d v="2024-04-24T00:00:00"/>
    <d v="2024-04-26T00:00:00"/>
    <x v="2"/>
    <m/>
    <x v="65"/>
    <s v="0050"/>
    <x v="65"/>
    <s v="LOOP,CORROSION, DEHYDRATION (AB50.05B02-CG01)"/>
    <s v="replace spool (0020)"/>
    <s v="AB50"/>
    <m/>
    <m/>
    <m/>
    <m/>
    <m/>
    <x v="0"/>
    <n v="20"/>
    <x v="376"/>
    <m/>
    <n v="8"/>
    <n v="0"/>
    <n v="0"/>
    <x v="54"/>
    <n v="0"/>
    <x v="4"/>
    <m/>
    <m/>
    <m/>
    <n v="0"/>
    <n v="0"/>
    <m/>
    <m/>
    <n v="0"/>
    <m/>
    <m/>
    <m/>
    <m/>
    <m/>
    <n v="0"/>
    <n v="0"/>
    <s v="EA"/>
    <m/>
    <x v="1"/>
    <m/>
    <m/>
    <s v="N"/>
    <s v="Preparation (05)"/>
    <s v="In Preparation (Order) (0055)"/>
    <s v="0000136067"/>
    <n v="4"/>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20"/>
    <x v="65"/>
    <s v="LOOP,CORROSION, DEHYDRATION (AB50.05B02-CG01)"/>
    <s v="replace spool (0020)"/>
    <s v="AB50"/>
    <m/>
    <m/>
    <m/>
    <m/>
    <m/>
    <x v="0"/>
    <n v="20"/>
    <x v="376"/>
    <m/>
    <n v="3"/>
    <n v="0"/>
    <n v="0"/>
    <x v="54"/>
    <n v="0"/>
    <x v="4"/>
    <m/>
    <m/>
    <m/>
    <n v="0"/>
    <n v="0"/>
    <m/>
    <m/>
    <n v="0"/>
    <m/>
    <m/>
    <m/>
    <m/>
    <m/>
    <n v="0"/>
    <n v="0"/>
    <s v="EA"/>
    <m/>
    <x v="1"/>
    <m/>
    <m/>
    <s v="N"/>
    <s v="Preparation (05)"/>
    <s v="In Preparation (Order) (0055)"/>
    <s v="0000136067"/>
    <n v="1"/>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90"/>
    <x v="65"/>
    <s v="LOOP,CORROSION, DEHYDRATION (AB50.05B02-CG01)"/>
    <s v="replace spool (0020)"/>
    <s v="AB50"/>
    <m/>
    <m/>
    <m/>
    <m/>
    <m/>
    <x v="0"/>
    <n v="20"/>
    <x v="376"/>
    <m/>
    <n v="3"/>
    <n v="0"/>
    <n v="0"/>
    <x v="54"/>
    <n v="0"/>
    <x v="4"/>
    <m/>
    <m/>
    <m/>
    <n v="0"/>
    <n v="0"/>
    <m/>
    <m/>
    <n v="0"/>
    <m/>
    <m/>
    <m/>
    <m/>
    <m/>
    <n v="0"/>
    <n v="0"/>
    <s v="EA"/>
    <m/>
    <x v="1"/>
    <m/>
    <m/>
    <s v="N"/>
    <s v="Preparation (05)"/>
    <s v="In Preparation (Order) (0055)"/>
    <s v="0000136067"/>
    <n v="6"/>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30"/>
    <x v="65"/>
    <s v="LOOP,CORROSION, DEHYDRATION (AB50.05B02-CG01)"/>
    <s v="replace spool (0020)"/>
    <s v="AB50"/>
    <m/>
    <m/>
    <m/>
    <m/>
    <m/>
    <x v="0"/>
    <n v="20"/>
    <x v="376"/>
    <m/>
    <n v="2"/>
    <n v="0"/>
    <n v="0"/>
    <x v="54"/>
    <n v="0"/>
    <x v="4"/>
    <m/>
    <m/>
    <m/>
    <n v="0"/>
    <n v="0"/>
    <m/>
    <m/>
    <n v="0"/>
    <m/>
    <m/>
    <m/>
    <m/>
    <m/>
    <n v="0"/>
    <n v="0"/>
    <s v="EA"/>
    <m/>
    <x v="1"/>
    <m/>
    <m/>
    <s v="N"/>
    <s v="Preparation (05)"/>
    <s v="In Preparation (Order) (0055)"/>
    <s v="0000136067"/>
    <n v="2"/>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70"/>
    <x v="65"/>
    <s v="LOOP,CORROSION, DEHYDRATION (AB50.05B02-CG01)"/>
    <s v="replace spool (0020)"/>
    <s v="AB50"/>
    <m/>
    <m/>
    <m/>
    <m/>
    <m/>
    <x v="0"/>
    <n v="20"/>
    <x v="376"/>
    <m/>
    <n v="1"/>
    <n v="0"/>
    <n v="0"/>
    <x v="54"/>
    <n v="0"/>
    <x v="4"/>
    <m/>
    <m/>
    <m/>
    <n v="0"/>
    <n v="0"/>
    <m/>
    <m/>
    <n v="0"/>
    <m/>
    <m/>
    <m/>
    <m/>
    <m/>
    <n v="0"/>
    <n v="0"/>
    <s v="EA"/>
    <m/>
    <x v="1"/>
    <m/>
    <m/>
    <s v="N"/>
    <s v="Preparation (05)"/>
    <s v="In Preparation (Order) (0055)"/>
    <s v="0000136067"/>
    <n v="5"/>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3"/>
    <s v="No Issue identified"/>
    <m/>
    <x v="0"/>
    <d v="2023-12-30T00:00:00"/>
    <d v="2024-01-01T00:00:00"/>
    <d v="2024-04-24T00:00:00"/>
    <m/>
    <d v="2024-04-24T00:00:00"/>
    <d v="2024-04-24T00:00:00"/>
    <x v="1"/>
    <m/>
    <x v="66"/>
    <s v="0010"/>
    <x v="66"/>
    <s v="LIGHT,FLUOR,JN414-5102 (AB50.05LT400102R7605)"/>
    <s v="Replace light fitting (0010)"/>
    <s v="AB50"/>
    <m/>
    <m/>
    <m/>
    <m/>
    <m/>
    <x v="0"/>
    <n v="20"/>
    <x v="376"/>
    <m/>
    <n v="1"/>
    <n v="0"/>
    <n v="0"/>
    <x v="54"/>
    <n v="0"/>
    <x v="4"/>
    <m/>
    <m/>
    <m/>
    <n v="0"/>
    <n v="0"/>
    <m/>
    <m/>
    <n v="0"/>
    <m/>
    <m/>
    <m/>
    <m/>
    <m/>
    <n v="0"/>
    <n v="0"/>
    <s v="EA"/>
    <m/>
    <x v="1"/>
    <m/>
    <m/>
    <s v="N"/>
    <s v="Preparation (05)"/>
    <s v="In Preparation (Order) (0055)"/>
    <s v="0000136071"/>
    <n v="1"/>
    <s v="3"/>
    <m/>
    <m/>
    <m/>
    <m/>
    <n v="0"/>
    <m/>
    <m/>
    <m/>
    <m/>
    <s v="WorkPackLink"/>
    <m/>
    <m/>
    <n v="0"/>
    <n v="0"/>
    <d v="2023-09-19T00:00:00"/>
    <n v="0"/>
    <n v="0"/>
    <m/>
    <m/>
    <n v="0"/>
    <n v="0"/>
    <m/>
    <n v="0"/>
    <m/>
    <m/>
    <m/>
    <n v="0"/>
    <n v="0"/>
    <n v="0.5"/>
    <d v="2024-03-27T00:00:00"/>
    <n v="0"/>
    <n v="0"/>
    <x v="1"/>
    <m/>
    <x v="0"/>
    <d v="1899-12-30T00:00:00"/>
    <x v="2"/>
    <s v="000013607145406000100037559"/>
    <e v="#N/A"/>
    <s v="0000136071000100037559"/>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30"/>
    <x v="67"/>
    <s v="TURB,GT400002 TURBINE (AB50.05GT400002)"/>
    <s v="INSTALL SOLAR ENGINE (0040)"/>
    <s v="AB50"/>
    <m/>
    <m/>
    <m/>
    <m/>
    <m/>
    <x v="0"/>
    <n v="20"/>
    <x v="376"/>
    <m/>
    <n v="1"/>
    <n v="0"/>
    <n v="0"/>
    <x v="16"/>
    <n v="0"/>
    <x v="4"/>
    <m/>
    <m/>
    <m/>
    <n v="0"/>
    <n v="0"/>
    <m/>
    <m/>
    <n v="0"/>
    <m/>
    <m/>
    <m/>
    <m/>
    <m/>
    <n v="0"/>
    <n v="0"/>
    <s v="KIT"/>
    <m/>
    <x v="1"/>
    <m/>
    <m/>
    <s v="N"/>
    <s v="Execution (07)"/>
    <s v="Main Work Started (Order) (0070)"/>
    <s v="0000136098"/>
    <n v="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10"/>
    <x v="67"/>
    <s v="TURB,GT400002 TURBINE (AB50.05GT400002)"/>
    <s v="INSTALL SOLAR ENGINE (0040)"/>
    <s v="AB50"/>
    <m/>
    <m/>
    <m/>
    <m/>
    <m/>
    <x v="0"/>
    <n v="20"/>
    <x v="376"/>
    <m/>
    <n v="1"/>
    <n v="0"/>
    <n v="0"/>
    <x v="16"/>
    <n v="0"/>
    <x v="4"/>
    <m/>
    <m/>
    <m/>
    <n v="0"/>
    <n v="0"/>
    <m/>
    <m/>
    <n v="0"/>
    <m/>
    <m/>
    <m/>
    <m/>
    <m/>
    <n v="0"/>
    <n v="0"/>
    <s v="ASY"/>
    <m/>
    <x v="1"/>
    <m/>
    <m/>
    <s v="N"/>
    <s v="Execution (07)"/>
    <s v="Main Work Started (Order) (0070)"/>
    <s v="0000136098"/>
    <n v="12"/>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1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3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60"/>
    <x v="67"/>
    <s v="TURB,GT400002 TURBINE (AB50.05GT400002)"/>
    <s v="INSTALL SOLAR ENGINE (0040)"/>
    <s v="AB50"/>
    <m/>
    <m/>
    <m/>
    <m/>
    <m/>
    <x v="0"/>
    <n v="20"/>
    <x v="376"/>
    <m/>
    <n v="1"/>
    <n v="0"/>
    <n v="0"/>
    <x v="16"/>
    <n v="0"/>
    <x v="4"/>
    <m/>
    <m/>
    <m/>
    <n v="0"/>
    <n v="0"/>
    <m/>
    <m/>
    <n v="0"/>
    <m/>
    <m/>
    <m/>
    <m/>
    <m/>
    <n v="0"/>
    <n v="0"/>
    <s v="EA"/>
    <m/>
    <x v="1"/>
    <m/>
    <m/>
    <s v="N"/>
    <s v="Execution (07)"/>
    <s v="Main Work Started (Order) (0070)"/>
    <s v="0000136098"/>
    <n v="1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20"/>
    <x v="67"/>
    <s v="TURB,GT400002 TURBINE (AB50.05GT400002)"/>
    <s v="INSTALL SOLAR ENGINE (0040)"/>
    <s v="AB50"/>
    <m/>
    <m/>
    <m/>
    <m/>
    <m/>
    <x v="0"/>
    <n v="20"/>
    <x v="376"/>
    <m/>
    <n v="1"/>
    <n v="0"/>
    <n v="0"/>
    <x v="16"/>
    <n v="0"/>
    <x v="4"/>
    <m/>
    <m/>
    <m/>
    <n v="0"/>
    <n v="0"/>
    <m/>
    <m/>
    <n v="0"/>
    <m/>
    <m/>
    <m/>
    <m/>
    <m/>
    <n v="0"/>
    <n v="0"/>
    <s v="KIT"/>
    <m/>
    <x v="1"/>
    <m/>
    <m/>
    <s v="N"/>
    <s v="Execution (07)"/>
    <s v="Main Work Started (Order) (0070)"/>
    <s v="0000136098"/>
    <n v="3"/>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380"/>
    <x v="67"/>
    <s v="TURB,GT400002 TURBINE (AB50.05GT400002)"/>
    <s v="INSTALL SOLAR ENGINE (0040)"/>
    <s v="AB50"/>
    <m/>
    <m/>
    <m/>
    <m/>
    <m/>
    <x v="0"/>
    <n v="20"/>
    <x v="376"/>
    <m/>
    <n v="1"/>
    <n v="0"/>
    <n v="0"/>
    <x v="16"/>
    <n v="0"/>
    <x v="4"/>
    <m/>
    <m/>
    <m/>
    <n v="0"/>
    <n v="0"/>
    <m/>
    <m/>
    <n v="0"/>
    <m/>
    <m/>
    <m/>
    <m/>
    <m/>
    <n v="0"/>
    <n v="0"/>
    <s v="EA"/>
    <m/>
    <x v="1"/>
    <m/>
    <m/>
    <s v="N"/>
    <s v="Execution (07)"/>
    <s v="Main Work Started (Order) (0070)"/>
    <s v="0000136098"/>
    <n v="33"/>
    <s v="2"/>
    <m/>
    <m/>
    <m/>
    <m/>
    <n v="0"/>
    <m/>
    <m/>
    <m/>
    <m/>
    <s v="WorkPackLink"/>
    <s v="2100358707"/>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30"/>
    <x v="67"/>
    <s v="TURB,GT400002 TURBINE (AB50.05GT400002)"/>
    <s v="INSTALL SOLAR ENGINE (0040)"/>
    <s v="AB50"/>
    <m/>
    <m/>
    <m/>
    <m/>
    <m/>
    <x v="0"/>
    <n v="20"/>
    <x v="376"/>
    <m/>
    <n v="2"/>
    <n v="0"/>
    <n v="0"/>
    <x v="16"/>
    <n v="0"/>
    <x v="4"/>
    <m/>
    <m/>
    <m/>
    <n v="0"/>
    <n v="0"/>
    <m/>
    <m/>
    <n v="0"/>
    <m/>
    <m/>
    <m/>
    <m/>
    <m/>
    <n v="0"/>
    <n v="0"/>
    <s v="EA"/>
    <m/>
    <x v="1"/>
    <m/>
    <m/>
    <s v="N"/>
    <s v="Execution (07)"/>
    <s v="Main Work Started (Order) (0070)"/>
    <s v="0000136098"/>
    <n v="32"/>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60"/>
    <x v="67"/>
    <s v="TURB,GT400002 TURBINE (AB50.05GT400002)"/>
    <s v="INSTALL SOLAR ENGINE (0040)"/>
    <s v="AB50"/>
    <m/>
    <m/>
    <m/>
    <m/>
    <m/>
    <x v="0"/>
    <n v="20"/>
    <x v="376"/>
    <m/>
    <n v="4"/>
    <n v="0"/>
    <n v="0"/>
    <x v="16"/>
    <n v="0"/>
    <x v="4"/>
    <m/>
    <m/>
    <m/>
    <n v="0"/>
    <n v="0"/>
    <m/>
    <m/>
    <n v="0"/>
    <m/>
    <m/>
    <m/>
    <m/>
    <m/>
    <n v="0"/>
    <n v="0"/>
    <s v="EA"/>
    <m/>
    <x v="1"/>
    <m/>
    <m/>
    <s v="N"/>
    <s v="Execution (07)"/>
    <s v="Main Work Started (Order) (0070)"/>
    <s v="0000136098"/>
    <n v="2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60"/>
    <x v="67"/>
    <s v="TURB,GT400002 TURBINE (AB50.05GT400002)"/>
    <s v="INSTALL SOLAR ENGINE (0040)"/>
    <s v="AB50"/>
    <m/>
    <m/>
    <m/>
    <m/>
    <m/>
    <x v="0"/>
    <n v="20"/>
    <x v="376"/>
    <m/>
    <n v="2"/>
    <n v="0"/>
    <n v="0"/>
    <x v="16"/>
    <n v="0"/>
    <x v="4"/>
    <m/>
    <m/>
    <m/>
    <n v="0"/>
    <n v="0"/>
    <m/>
    <m/>
    <n v="0"/>
    <m/>
    <m/>
    <m/>
    <m/>
    <m/>
    <n v="0"/>
    <n v="0"/>
    <s v="EA"/>
    <m/>
    <x v="1"/>
    <m/>
    <m/>
    <s v="N"/>
    <s v="Execution (07)"/>
    <s v="Main Work Started (Order) (0070)"/>
    <s v="0000136098"/>
    <n v="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40"/>
    <x v="67"/>
    <s v="TURB,GT400002 TURBINE (AB50.05GT400002)"/>
    <s v="INSTALL SOLAR ENGINE (0040)"/>
    <s v="AB50"/>
    <m/>
    <m/>
    <m/>
    <m/>
    <m/>
    <x v="0"/>
    <n v="20"/>
    <x v="376"/>
    <m/>
    <n v="1"/>
    <n v="0"/>
    <n v="0"/>
    <x v="16"/>
    <n v="0"/>
    <x v="4"/>
    <m/>
    <m/>
    <m/>
    <n v="0"/>
    <n v="0"/>
    <m/>
    <m/>
    <n v="0"/>
    <m/>
    <m/>
    <m/>
    <m/>
    <m/>
    <n v="0"/>
    <n v="0"/>
    <s v="ASY"/>
    <m/>
    <x v="1"/>
    <m/>
    <m/>
    <s v="N"/>
    <s v="Execution (07)"/>
    <s v="Main Work Started (Order) (0070)"/>
    <s v="0000136098"/>
    <n v="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50"/>
    <x v="67"/>
    <s v="TURB,GT400002 TURBINE (AB50.05GT400002)"/>
    <s v="INSTALL SOLAR ENGINE (0040)"/>
    <s v="AB50"/>
    <m/>
    <m/>
    <m/>
    <m/>
    <m/>
    <x v="0"/>
    <n v="20"/>
    <x v="376"/>
    <m/>
    <n v="1"/>
    <n v="0"/>
    <n v="0"/>
    <x v="16"/>
    <n v="0"/>
    <x v="4"/>
    <m/>
    <m/>
    <m/>
    <n v="0"/>
    <n v="0"/>
    <m/>
    <m/>
    <n v="0"/>
    <m/>
    <m/>
    <m/>
    <m/>
    <m/>
    <n v="0"/>
    <n v="0"/>
    <s v="KIT"/>
    <m/>
    <x v="1"/>
    <m/>
    <m/>
    <s v="N"/>
    <s v="Execution (07)"/>
    <s v="Main Work Started (Order) (0070)"/>
    <s v="0000136098"/>
    <n v="1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2-18T00:00:00"/>
    <m/>
    <d v="2024-04-05T00:00:00"/>
    <d v="2024-04-12T00:00:00"/>
    <x v="0"/>
    <m/>
    <x v="67"/>
    <s v="0370"/>
    <x v="67"/>
    <s v="TURB,GT400002 TURBINE (AB50.05GT400002)"/>
    <s v="CRANE ASSIST (0140)"/>
    <s v="AB50"/>
    <m/>
    <m/>
    <m/>
    <m/>
    <m/>
    <x v="0"/>
    <n v="20"/>
    <x v="376"/>
    <m/>
    <n v="4"/>
    <n v="0"/>
    <n v="0"/>
    <x v="16"/>
    <n v="0"/>
    <x v="4"/>
    <m/>
    <m/>
    <m/>
    <n v="0"/>
    <n v="0"/>
    <m/>
    <m/>
    <n v="0"/>
    <m/>
    <m/>
    <m/>
    <m/>
    <m/>
    <n v="0"/>
    <n v="0"/>
    <s v="EA"/>
    <m/>
    <x v="1"/>
    <m/>
    <m/>
    <s v="N"/>
    <s v="Execution (07)"/>
    <s v="Main Work Started (Order) (0070)"/>
    <s v="0000136098"/>
    <n v="36"/>
    <s v="2"/>
    <m/>
    <m/>
    <m/>
    <m/>
    <n v="0"/>
    <m/>
    <m/>
    <m/>
    <m/>
    <s v="WorkPackLink"/>
    <s v="GT2"/>
    <m/>
    <n v="0"/>
    <n v="0"/>
    <d v="2024-06-30T00:00:00"/>
    <n v="0"/>
    <n v="0"/>
    <m/>
    <m/>
    <n v="0"/>
    <n v="0"/>
    <m/>
    <n v="0"/>
    <m/>
    <m/>
    <m/>
    <n v="0"/>
    <n v="0"/>
    <n v="2.0408163265306121E-2"/>
    <d v="2024-01-21T00:00:00"/>
    <n v="0"/>
    <n v="0"/>
    <x v="1"/>
    <m/>
    <x v="0"/>
    <d v="1899-12-30T00:00:00"/>
    <x v="2"/>
    <s v="000013609845340000100037574"/>
    <e v="#N/A"/>
    <s v="0000136098000100037574"/>
    <s v=""/>
    <s v=""/>
    <n v="0"/>
  </r>
  <r>
    <x v="2"/>
    <s v="WO item has not been released yet"/>
    <m/>
    <x v="0"/>
    <d v="2023-12-30T00:00:00"/>
    <d v="2024-01-01T00:00:00"/>
    <d v="2024-02-18T00:00:00"/>
    <m/>
    <d v="2024-04-05T00:00:00"/>
    <d v="2024-04-12T00:00:00"/>
    <x v="0"/>
    <m/>
    <x v="67"/>
    <s v="0350"/>
    <x v="67"/>
    <s v="TURB,GT400002 TURBINE (AB50.05GT400002)"/>
    <s v="CRANE ASSIST (0140)"/>
    <s v="AB50"/>
    <m/>
    <m/>
    <m/>
    <m/>
    <m/>
    <x v="0"/>
    <n v="20"/>
    <x v="376"/>
    <m/>
    <n v="24"/>
    <n v="0"/>
    <n v="0"/>
    <x v="16"/>
    <n v="0"/>
    <x v="4"/>
    <m/>
    <m/>
    <m/>
    <n v="0"/>
    <n v="0"/>
    <m/>
    <m/>
    <n v="0"/>
    <m/>
    <m/>
    <m/>
    <m/>
    <m/>
    <n v="0"/>
    <n v="0"/>
    <s v="EA"/>
    <m/>
    <x v="1"/>
    <m/>
    <m/>
    <s v="N"/>
    <s v="Execution (07)"/>
    <s v="Main Work Started (Order) (0070)"/>
    <s v="0000136098"/>
    <n v="35"/>
    <s v="2"/>
    <m/>
    <m/>
    <m/>
    <m/>
    <n v="0"/>
    <m/>
    <m/>
    <m/>
    <m/>
    <s v="WorkPackLink"/>
    <s v="2200631608"/>
    <m/>
    <n v="0"/>
    <n v="0"/>
    <d v="2024-06-30T00:00:00"/>
    <n v="0"/>
    <n v="0"/>
    <m/>
    <m/>
    <n v="0"/>
    <n v="0"/>
    <m/>
    <n v="0"/>
    <m/>
    <m/>
    <m/>
    <n v="0"/>
    <n v="0"/>
    <n v="2.0408163265306121E-2"/>
    <d v="2024-01-21T00:00:00"/>
    <n v="0"/>
    <n v="0"/>
    <x v="1"/>
    <m/>
    <x v="0"/>
    <d v="1899-12-30T00:00:00"/>
    <x v="2"/>
    <s v="000013609845340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70"/>
    <x v="67"/>
    <s v="TURB,GT400002 TURBINE (AB50.05GT400002)"/>
    <s v="INSTALL SOLAR ENGINE (0040)"/>
    <s v="AB50"/>
    <m/>
    <m/>
    <m/>
    <m/>
    <m/>
    <x v="0"/>
    <n v="20"/>
    <x v="376"/>
    <m/>
    <n v="1"/>
    <n v="0"/>
    <n v="0"/>
    <x v="16"/>
    <n v="0"/>
    <x v="4"/>
    <m/>
    <m/>
    <m/>
    <n v="0"/>
    <n v="0"/>
    <m/>
    <m/>
    <n v="0"/>
    <m/>
    <m/>
    <m/>
    <m/>
    <m/>
    <n v="0"/>
    <n v="0"/>
    <s v="EA"/>
    <m/>
    <x v="1"/>
    <m/>
    <m/>
    <s v="N"/>
    <s v="Execution (07)"/>
    <s v="Main Work Started (Order) (0070)"/>
    <s v="0000136098"/>
    <n v="1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50"/>
    <x v="67"/>
    <s v="TURB,GT400002 TURBINE (AB50.05GT400002)"/>
    <s v="INSTALL SOLAR ENGINE (0040)"/>
    <s v="AB50"/>
    <m/>
    <m/>
    <m/>
    <m/>
    <m/>
    <x v="0"/>
    <n v="20"/>
    <x v="376"/>
    <m/>
    <n v="1"/>
    <n v="0"/>
    <n v="0"/>
    <x v="16"/>
    <n v="0"/>
    <x v="4"/>
    <m/>
    <m/>
    <m/>
    <n v="0"/>
    <n v="0"/>
    <m/>
    <m/>
    <n v="0"/>
    <m/>
    <m/>
    <m/>
    <m/>
    <m/>
    <n v="0"/>
    <n v="0"/>
    <s v="ROL"/>
    <m/>
    <x v="1"/>
    <m/>
    <m/>
    <s v="N"/>
    <s v="Execution (07)"/>
    <s v="Main Work Started (Order) (0070)"/>
    <s v="0000136098"/>
    <n v="2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70"/>
    <x v="67"/>
    <s v="TURB,GT400002 TURBINE (AB50.05GT400002)"/>
    <s v="INSTALL SOLAR ENGINE (0040)"/>
    <s v="AB50"/>
    <m/>
    <m/>
    <m/>
    <m/>
    <m/>
    <x v="0"/>
    <n v="20"/>
    <x v="376"/>
    <m/>
    <n v="2"/>
    <n v="0"/>
    <n v="0"/>
    <x v="16"/>
    <n v="0"/>
    <x v="4"/>
    <m/>
    <m/>
    <m/>
    <n v="0"/>
    <n v="0"/>
    <m/>
    <m/>
    <n v="0"/>
    <m/>
    <m/>
    <m/>
    <m/>
    <m/>
    <n v="0"/>
    <n v="0"/>
    <s v="EA"/>
    <m/>
    <x v="1"/>
    <m/>
    <m/>
    <s v="N"/>
    <s v="Execution (07)"/>
    <s v="Main Work Started (Order) (0070)"/>
    <s v="0000136098"/>
    <n v="2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70"/>
    <x v="67"/>
    <s v="TURB,GT400002 TURBINE (AB50.05GT400002)"/>
    <s v="INSTALL SOLAR ENGINE (0040)"/>
    <s v="AB50"/>
    <m/>
    <m/>
    <m/>
    <m/>
    <m/>
    <x v="0"/>
    <n v="20"/>
    <x v="376"/>
    <m/>
    <n v="4"/>
    <n v="0"/>
    <n v="0"/>
    <x v="16"/>
    <n v="0"/>
    <x v="4"/>
    <m/>
    <m/>
    <m/>
    <n v="0"/>
    <n v="0"/>
    <m/>
    <m/>
    <n v="0"/>
    <m/>
    <m/>
    <m/>
    <m/>
    <m/>
    <n v="0"/>
    <n v="0"/>
    <s v="EA"/>
    <m/>
    <x v="1"/>
    <m/>
    <m/>
    <s v="N"/>
    <s v="Execution (07)"/>
    <s v="Main Work Started (Order) (0070)"/>
    <s v="0000136098"/>
    <n v="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90"/>
    <x v="67"/>
    <s v="TURB,GT400002 TURBINE (AB50.05GT400002)"/>
    <s v="INSTALL SOLAR ENGINE (0040)"/>
    <s v="AB50"/>
    <m/>
    <m/>
    <m/>
    <m/>
    <m/>
    <x v="0"/>
    <n v="20"/>
    <x v="376"/>
    <m/>
    <n v="1"/>
    <n v="0"/>
    <n v="0"/>
    <x v="16"/>
    <n v="0"/>
    <x v="4"/>
    <m/>
    <m/>
    <m/>
    <n v="0"/>
    <n v="0"/>
    <m/>
    <m/>
    <n v="0"/>
    <m/>
    <m/>
    <m/>
    <m/>
    <m/>
    <n v="0"/>
    <n v="0"/>
    <s v="DR"/>
    <m/>
    <x v="1"/>
    <m/>
    <m/>
    <s v="N"/>
    <s v="Execution (07)"/>
    <s v="Main Work Started (Order) (0070)"/>
    <s v="0000136098"/>
    <n v="1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90"/>
    <x v="67"/>
    <s v="TURB,GT400002 TURBINE (AB50.05GT400002)"/>
    <s v="INSTALL SOLAR ENGINE (0040)"/>
    <s v="AB50"/>
    <m/>
    <m/>
    <m/>
    <m/>
    <m/>
    <x v="0"/>
    <n v="20"/>
    <x v="376"/>
    <m/>
    <n v="1"/>
    <n v="0"/>
    <n v="0"/>
    <x v="16"/>
    <n v="0"/>
    <x v="4"/>
    <m/>
    <m/>
    <m/>
    <n v="0"/>
    <n v="0"/>
    <m/>
    <m/>
    <n v="0"/>
    <m/>
    <m/>
    <m/>
    <m/>
    <m/>
    <n v="0"/>
    <n v="0"/>
    <s v="EA"/>
    <m/>
    <x v="1"/>
    <m/>
    <m/>
    <s v="N"/>
    <s v="Execution (07)"/>
    <s v="Main Work Started (Order) (0070)"/>
    <s v="0000136098"/>
    <n v="2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80"/>
    <x v="67"/>
    <s v="TURB,GT400002 TURBINE (AB50.05GT400002)"/>
    <s v="INSTALL SOLAR ENGINE (0040)"/>
    <s v="AB50"/>
    <m/>
    <m/>
    <m/>
    <m/>
    <m/>
    <x v="0"/>
    <n v="20"/>
    <x v="376"/>
    <m/>
    <n v="1"/>
    <n v="0"/>
    <n v="0"/>
    <x v="16"/>
    <n v="0"/>
    <x v="4"/>
    <m/>
    <m/>
    <m/>
    <n v="0"/>
    <n v="0"/>
    <m/>
    <m/>
    <n v="0"/>
    <m/>
    <m/>
    <m/>
    <m/>
    <m/>
    <n v="0"/>
    <n v="0"/>
    <s v="EA"/>
    <m/>
    <x v="1"/>
    <m/>
    <m/>
    <s v="N"/>
    <s v="Execution (07)"/>
    <s v="Main Work Started (Order) (0070)"/>
    <s v="0000136098"/>
    <n v="1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80"/>
    <x v="67"/>
    <s v="TURB,GT400002 TURBINE (AB50.05GT400002)"/>
    <s v="INSTALL SOLAR ENGINE (0040)"/>
    <s v="AB50"/>
    <m/>
    <m/>
    <m/>
    <m/>
    <m/>
    <x v="0"/>
    <n v="20"/>
    <x v="376"/>
    <m/>
    <n v="2"/>
    <n v="0"/>
    <n v="0"/>
    <x v="16"/>
    <n v="0"/>
    <x v="4"/>
    <m/>
    <m/>
    <m/>
    <n v="0"/>
    <n v="0"/>
    <m/>
    <m/>
    <n v="0"/>
    <m/>
    <m/>
    <m/>
    <m/>
    <m/>
    <n v="0"/>
    <n v="0"/>
    <s v="EA"/>
    <m/>
    <x v="1"/>
    <m/>
    <m/>
    <s v="N"/>
    <s v="Execution (07)"/>
    <s v="Main Work Started (Order) (0070)"/>
    <s v="0000136098"/>
    <n v="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90"/>
    <x v="67"/>
    <s v="TURB,GT400002 TURBINE (AB50.05GT400002)"/>
    <s v="INSTALL SOLAR ENGINE (0040)"/>
    <s v="AB50"/>
    <m/>
    <m/>
    <m/>
    <m/>
    <m/>
    <x v="0"/>
    <n v="20"/>
    <x v="376"/>
    <m/>
    <n v="5"/>
    <n v="0"/>
    <n v="0"/>
    <x v="16"/>
    <n v="0"/>
    <x v="4"/>
    <m/>
    <m/>
    <m/>
    <n v="0"/>
    <n v="0"/>
    <m/>
    <m/>
    <n v="0"/>
    <m/>
    <m/>
    <m/>
    <m/>
    <m/>
    <n v="0"/>
    <n v="0"/>
    <s v="EA"/>
    <m/>
    <x v="1"/>
    <m/>
    <m/>
    <s v="N"/>
    <s v="Execution (07)"/>
    <s v="Main Work Started (Order) (0070)"/>
    <s v="0000136098"/>
    <n v="2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50"/>
    <x v="67"/>
    <s v="TURB,GT400002 TURBINE (AB50.05GT400002)"/>
    <s v="INSTALL SOLAR ENGINE (0040)"/>
    <s v="AB50"/>
    <m/>
    <m/>
    <m/>
    <m/>
    <m/>
    <x v="0"/>
    <n v="20"/>
    <x v="376"/>
    <m/>
    <n v="1"/>
    <n v="0"/>
    <n v="0"/>
    <x v="16"/>
    <n v="0"/>
    <x v="4"/>
    <m/>
    <m/>
    <m/>
    <n v="0"/>
    <n v="0"/>
    <m/>
    <m/>
    <n v="0"/>
    <m/>
    <m/>
    <m/>
    <m/>
    <m/>
    <n v="0"/>
    <n v="0"/>
    <s v="ASY"/>
    <m/>
    <x v="1"/>
    <m/>
    <m/>
    <s v="N"/>
    <s v="Execution (07)"/>
    <s v="Main Work Started (Order) (0070)"/>
    <s v="0000136098"/>
    <n v="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02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5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10"/>
    <x v="67"/>
    <s v="TURB,GT400002 TURBINE (AB50.05GT400002)"/>
    <s v="INSTALL SOLAR ENGINE (0040)"/>
    <s v="AB50"/>
    <m/>
    <m/>
    <m/>
    <m/>
    <m/>
    <x v="0"/>
    <n v="20"/>
    <x v="376"/>
    <m/>
    <n v="2"/>
    <n v="0"/>
    <n v="0"/>
    <x v="16"/>
    <n v="0"/>
    <x v="4"/>
    <m/>
    <m/>
    <m/>
    <n v="0"/>
    <n v="0"/>
    <m/>
    <m/>
    <n v="0"/>
    <m/>
    <m/>
    <m/>
    <m/>
    <m/>
    <n v="0"/>
    <n v="0"/>
    <s v="EA"/>
    <m/>
    <x v="1"/>
    <m/>
    <m/>
    <s v="N"/>
    <s v="Execution (07)"/>
    <s v="Main Work Started (Order) (0070)"/>
    <s v="0000136098"/>
    <n v="3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1-25T00:00:00"/>
    <m/>
    <d v="2024-01-27T00:00:00"/>
    <d v="2024-01-28T00:00:00"/>
    <x v="0"/>
    <m/>
    <x v="9"/>
    <s v="0030"/>
    <x v="9"/>
    <s v="TURB,GT400002 TURBINE (AB50.05GT400002)"/>
    <s v="CONFIRM ISOLATION OF GT2 SYSTEM (0010)"/>
    <s v="AB50"/>
    <m/>
    <m/>
    <m/>
    <m/>
    <m/>
    <x v="2"/>
    <n v="30"/>
    <x v="376"/>
    <m/>
    <n v="2"/>
    <n v="0"/>
    <n v="0"/>
    <x v="63"/>
    <n v="0"/>
    <x v="4"/>
    <m/>
    <m/>
    <m/>
    <n v="0"/>
    <n v="0"/>
    <m/>
    <m/>
    <n v="0"/>
    <m/>
    <m/>
    <m/>
    <m/>
    <m/>
    <n v="0"/>
    <n v="0"/>
    <s v="EA"/>
    <m/>
    <x v="1"/>
    <m/>
    <m/>
    <s v="N"/>
    <s v="Execution (07)"/>
    <s v="Main Work Started (Order) (0070)"/>
    <s v="0000136161"/>
    <n v="2"/>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8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7"/>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6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5"/>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70"/>
    <x v="9"/>
    <s v="TURB,GT400002 TURBINE (AB50.05GT400002)"/>
    <s v="CONFIRM ISOLATION OF GT2 SYSTEM (0010)"/>
    <s v="AB50"/>
    <m/>
    <m/>
    <m/>
    <m/>
    <m/>
    <x v="2"/>
    <n v="30"/>
    <x v="376"/>
    <m/>
    <n v="8"/>
    <n v="0"/>
    <n v="0"/>
    <x v="63"/>
    <n v="0"/>
    <x v="4"/>
    <m/>
    <m/>
    <m/>
    <n v="0"/>
    <n v="0"/>
    <m/>
    <m/>
    <n v="0"/>
    <m/>
    <m/>
    <m/>
    <m/>
    <m/>
    <n v="0"/>
    <n v="0"/>
    <s v="EA"/>
    <m/>
    <x v="1"/>
    <m/>
    <m/>
    <s v="N"/>
    <s v="Execution (07)"/>
    <s v="Main Work Started (Order) (0070)"/>
    <s v="0000136161"/>
    <n v="6"/>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4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3"/>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50"/>
    <x v="9"/>
    <s v="TURB,GT400002 TURBINE (AB50.05GT400002)"/>
    <s v="CONFIRM ISOLATION OF GT2 SYSTEM (0010)"/>
    <s v="AB50"/>
    <m/>
    <m/>
    <m/>
    <m/>
    <m/>
    <x v="2"/>
    <n v="30"/>
    <x v="376"/>
    <m/>
    <n v="4"/>
    <n v="0"/>
    <n v="0"/>
    <x v="63"/>
    <n v="0"/>
    <x v="4"/>
    <m/>
    <m/>
    <m/>
    <n v="0"/>
    <n v="0"/>
    <m/>
    <m/>
    <n v="0"/>
    <m/>
    <m/>
    <m/>
    <m/>
    <m/>
    <n v="0"/>
    <n v="0"/>
    <s v="EA"/>
    <m/>
    <x v="1"/>
    <m/>
    <m/>
    <s v="N"/>
    <s v="Execution (07)"/>
    <s v="Main Work Started (Order) (0070)"/>
    <s v="0000136161"/>
    <n v="4"/>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7T00:00:00"/>
    <m/>
    <d v="2024-01-27T00:00:00"/>
    <d v="2024-01-28T00:00:00"/>
    <x v="0"/>
    <m/>
    <x v="9"/>
    <s v="0090"/>
    <x v="9"/>
    <s v="TURB,GT400002 TURBINE (AB50.05GT400002)"/>
    <s v="TAKE SAMPLE AFt 24HRS RUNNING (0060)"/>
    <s v="AB50"/>
    <m/>
    <m/>
    <m/>
    <m/>
    <m/>
    <x v="2"/>
    <n v="30"/>
    <x v="376"/>
    <m/>
    <n v="2"/>
    <n v="0"/>
    <n v="0"/>
    <x v="63"/>
    <n v="0"/>
    <x v="4"/>
    <m/>
    <m/>
    <m/>
    <n v="0"/>
    <n v="0"/>
    <m/>
    <m/>
    <n v="0"/>
    <m/>
    <m/>
    <m/>
    <m/>
    <m/>
    <n v="0"/>
    <n v="0"/>
    <s v="EA"/>
    <m/>
    <x v="1"/>
    <m/>
    <m/>
    <s v="N"/>
    <s v="Execution (07)"/>
    <s v="Main Work Started (Order) (0070)"/>
    <s v="0000136161"/>
    <n v="8"/>
    <s v="3"/>
    <m/>
    <m/>
    <m/>
    <m/>
    <n v="0"/>
    <m/>
    <m/>
    <m/>
    <m/>
    <s v="WorkPackLink"/>
    <m/>
    <m/>
    <n v="0"/>
    <n v="0"/>
    <d v="2024-06-30T00:00:00"/>
    <n v="0"/>
    <n v="0"/>
    <m/>
    <m/>
    <n v="0"/>
    <n v="0"/>
    <m/>
    <n v="0"/>
    <m/>
    <m/>
    <m/>
    <n v="0"/>
    <n v="0"/>
    <n v="0.1111111111111111"/>
    <d v="2023-12-30T00:00:00"/>
    <n v="0"/>
    <n v="0"/>
    <x v="1"/>
    <m/>
    <x v="0"/>
    <d v="1899-12-30T00:00:00"/>
    <x v="2"/>
    <s v="000013616145318000100037577"/>
    <e v="#N/A"/>
    <s v="0000136161000100037577"/>
    <s v=""/>
    <s v=""/>
    <n v="0"/>
  </r>
  <r>
    <x v="0"/>
    <s v="No Issue identified"/>
    <m/>
    <x v="0"/>
    <d v="2023-12-30T00:00:00"/>
    <d v="2024-01-02T00:00:00"/>
    <d v="2024-05-11T00:00:00"/>
    <m/>
    <d v="2024-05-09T00:00:00"/>
    <d v="2024-05-12T00:00:00"/>
    <x v="3"/>
    <m/>
    <x v="70"/>
    <s v="0010"/>
    <x v="70"/>
    <s v="TANK,CRUDE OIL STORAGE,NO 2 STBD (AB50.COT2-SB)"/>
    <s v="Apply Belzona + Coatings (0040)"/>
    <s v="AB50"/>
    <m/>
    <m/>
    <m/>
    <m/>
    <m/>
    <x v="1"/>
    <n v="5"/>
    <x v="376"/>
    <m/>
    <n v="2"/>
    <n v="0"/>
    <n v="0"/>
    <x v="53"/>
    <n v="0"/>
    <x v="4"/>
    <m/>
    <m/>
    <m/>
    <n v="0"/>
    <n v="0"/>
    <m/>
    <m/>
    <n v="0"/>
    <m/>
    <m/>
    <m/>
    <m/>
    <m/>
    <n v="0"/>
    <n v="0"/>
    <s v="KG"/>
    <m/>
    <x v="1"/>
    <m/>
    <m/>
    <s v="N"/>
    <s v="Execution (07)"/>
    <s v="Ready for Execution (Order) (0065)"/>
    <s v="0000136297"/>
    <n v="1"/>
    <s v="3"/>
    <m/>
    <m/>
    <m/>
    <m/>
    <n v="0"/>
    <m/>
    <m/>
    <m/>
    <m/>
    <s v="WorkPackLink"/>
    <s v="Delivered Pre S/4"/>
    <m/>
    <n v="0"/>
    <n v="0"/>
    <d v="2024-05-27T00:00:00"/>
    <n v="0"/>
    <n v="0"/>
    <m/>
    <m/>
    <n v="0"/>
    <n v="0"/>
    <m/>
    <n v="0"/>
    <m/>
    <m/>
    <m/>
    <n v="0"/>
    <n v="0"/>
    <n v="0.5"/>
    <d v="2024-04-13T00:00:00"/>
    <n v="0"/>
    <n v="0"/>
    <x v="1"/>
    <m/>
    <x v="0"/>
    <d v="1899-12-30T00:00:00"/>
    <x v="2"/>
    <s v="000013629745423000100037796"/>
    <e v="#N/A"/>
    <s v="0000136297000100037796"/>
    <s v=""/>
    <s v=""/>
    <n v="0"/>
  </r>
  <r>
    <x v="1"/>
    <s v="No Issue identified"/>
    <m/>
    <x v="0"/>
    <d v="2023-12-30T00:00:00"/>
    <d v="2024-01-02T00:00:00"/>
    <d v="2024-04-25T00:00:00"/>
    <m/>
    <d v="2024-04-25T00:00:00"/>
    <d v="2024-04-26T00:00:00"/>
    <x v="2"/>
    <m/>
    <x v="72"/>
    <s v="0020"/>
    <x v="72"/>
    <s v="VE,GLYCOL CONTACTOR (AB50.05V130002)"/>
    <s v="Install bump protection Mod7 (0020)"/>
    <s v="AB50"/>
    <m/>
    <m/>
    <m/>
    <m/>
    <m/>
    <x v="2"/>
    <n v="30"/>
    <x v="376"/>
    <m/>
    <n v="1"/>
    <n v="0"/>
    <n v="0"/>
    <x v="54"/>
    <n v="0"/>
    <x v="4"/>
    <m/>
    <m/>
    <m/>
    <n v="0"/>
    <n v="0"/>
    <m/>
    <m/>
    <n v="0"/>
    <m/>
    <m/>
    <m/>
    <m/>
    <m/>
    <n v="0"/>
    <n v="0"/>
    <s v="EA"/>
    <m/>
    <x v="1"/>
    <m/>
    <m/>
    <s v="N"/>
    <s v="Preparation (05)"/>
    <s v="In Preparation (Order) (0055)"/>
    <s v="0000136345"/>
    <n v="1"/>
    <s v="3"/>
    <m/>
    <m/>
    <m/>
    <m/>
    <n v="0"/>
    <m/>
    <m/>
    <m/>
    <m/>
    <s v="WorkPackLink"/>
    <s v="PK_STAGING"/>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4-25T00:00:00"/>
    <m/>
    <d v="2024-04-25T00:00:00"/>
    <d v="2024-04-26T00:00:00"/>
    <x v="2"/>
    <m/>
    <x v="72"/>
    <s v="0040"/>
    <x v="72"/>
    <s v="VE,GLYCOL CONTACTOR (AB50.05V130002)"/>
    <s v="Install bump protection Mod7 (0020)"/>
    <s v="AB50"/>
    <m/>
    <m/>
    <m/>
    <m/>
    <m/>
    <x v="2"/>
    <n v="30"/>
    <x v="376"/>
    <m/>
    <n v="4"/>
    <n v="0"/>
    <n v="0"/>
    <x v="54"/>
    <n v="0"/>
    <x v="4"/>
    <m/>
    <m/>
    <m/>
    <n v="0"/>
    <n v="0"/>
    <m/>
    <m/>
    <n v="0"/>
    <m/>
    <m/>
    <m/>
    <m/>
    <m/>
    <n v="0"/>
    <n v="0"/>
    <s v="EA"/>
    <m/>
    <x v="1"/>
    <m/>
    <m/>
    <s v="N"/>
    <s v="Preparation (05)"/>
    <s v="In Preparation (Order) (0055)"/>
    <s v="0000136345"/>
    <n v="2"/>
    <s v="3"/>
    <m/>
    <m/>
    <m/>
    <m/>
    <n v="0"/>
    <m/>
    <m/>
    <m/>
    <m/>
    <s v="WorkPackLink"/>
    <s v="Delivered Pre S/4"/>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5-04T00:00:00"/>
    <m/>
    <d v="2024-05-04T00:00:00"/>
    <d v="2024-05-05T00:00:00"/>
    <x v="2"/>
    <m/>
    <x v="74"/>
    <s v="012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2"/>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4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4"/>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3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3"/>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3"/>
    <s v="No Issue identified"/>
    <m/>
    <x v="0"/>
    <d v="2023-12-30T00:00:00"/>
    <d v="2024-01-01T00:00:00"/>
    <d v="2024-04-22T00:00:00"/>
    <m/>
    <d v="2024-04-22T00:00:00"/>
    <d v="2024-04-22T00:00:00"/>
    <x v="0"/>
    <m/>
    <x v="174"/>
    <s v="0020"/>
    <x v="174"/>
    <s v="PUMP,SERVO,WINCH CTRL FWD (AB50.03P756007)"/>
    <s v="Repl FWD Servo Winch Pp Oil &amp; Filters (0010)"/>
    <s v="AB50"/>
    <m/>
    <m/>
    <m/>
    <m/>
    <m/>
    <x v="2"/>
    <n v="30"/>
    <x v="376"/>
    <m/>
    <n v="10"/>
    <n v="0"/>
    <n v="0"/>
    <x v="54"/>
    <n v="0"/>
    <x v="4"/>
    <m/>
    <m/>
    <m/>
    <n v="0"/>
    <n v="0"/>
    <m/>
    <m/>
    <n v="0"/>
    <m/>
    <m/>
    <m/>
    <m/>
    <m/>
    <n v="0"/>
    <n v="0"/>
    <s v="EA"/>
    <m/>
    <x v="1"/>
    <m/>
    <m/>
    <s v="N"/>
    <s v="Preparation (05)"/>
    <s v="In Preparation (Order) (0055)"/>
    <s v="0000136457"/>
    <n v="2"/>
    <s v="3"/>
    <m/>
    <m/>
    <m/>
    <m/>
    <n v="0"/>
    <m/>
    <m/>
    <m/>
    <m/>
    <s v="WorkPackLink"/>
    <m/>
    <m/>
    <n v="0"/>
    <n v="0"/>
    <d v="2023-12-23T00:00:00"/>
    <n v="0"/>
    <n v="0"/>
    <m/>
    <m/>
    <n v="0"/>
    <n v="0"/>
    <m/>
    <n v="0"/>
    <m/>
    <m/>
    <m/>
    <n v="0"/>
    <n v="0"/>
    <n v="0.5"/>
    <d v="2024-03-25T00:00:00"/>
    <n v="0"/>
    <n v="0"/>
    <x v="1"/>
    <m/>
    <x v="0"/>
    <d v="1899-12-30T00:00:00"/>
    <x v="2"/>
    <s v="000013645745404000100038083"/>
    <e v="#N/A"/>
    <s v="0000136457000100038083"/>
    <s v=""/>
    <s v=""/>
    <n v="0"/>
  </r>
  <r>
    <x v="3"/>
    <s v="No Issue identified"/>
    <m/>
    <x v="0"/>
    <d v="2023-12-30T00:00:00"/>
    <d v="2024-01-01T00:00:00"/>
    <d v="2024-04-22T00:00:00"/>
    <m/>
    <d v="2024-04-22T00:00:00"/>
    <d v="2024-04-22T00:00:00"/>
    <x v="0"/>
    <m/>
    <x v="174"/>
    <s v="0010"/>
    <x v="174"/>
    <s v="PUMP,SERVO,WINCH CTRL FWD (AB50.03P756007)"/>
    <s v="Repl FWD Servo Winch Pp Oil &amp; Filters (0010)"/>
    <s v="AB50"/>
    <m/>
    <m/>
    <m/>
    <m/>
    <m/>
    <x v="2"/>
    <n v="30"/>
    <x v="376"/>
    <m/>
    <n v="1"/>
    <n v="0"/>
    <n v="0"/>
    <x v="54"/>
    <n v="0"/>
    <x v="4"/>
    <m/>
    <m/>
    <m/>
    <n v="0"/>
    <n v="0"/>
    <m/>
    <m/>
    <n v="0"/>
    <m/>
    <m/>
    <m/>
    <m/>
    <m/>
    <n v="0"/>
    <n v="0"/>
    <s v="EA"/>
    <m/>
    <x v="1"/>
    <m/>
    <m/>
    <s v="N"/>
    <s v="Preparation (05)"/>
    <s v="In Preparation (Order) (0055)"/>
    <s v="0000136457"/>
    <n v="1"/>
    <s v="3"/>
    <m/>
    <m/>
    <m/>
    <m/>
    <n v="0"/>
    <m/>
    <m/>
    <m/>
    <m/>
    <s v="WorkPackLink"/>
    <m/>
    <m/>
    <n v="0"/>
    <n v="0"/>
    <d v="2023-12-23T00:00:00"/>
    <n v="0"/>
    <n v="0"/>
    <m/>
    <m/>
    <n v="0"/>
    <n v="0"/>
    <m/>
    <n v="0"/>
    <m/>
    <m/>
    <m/>
    <n v="0"/>
    <n v="0"/>
    <n v="0.5"/>
    <d v="2024-03-25T00:00:00"/>
    <n v="0"/>
    <n v="0"/>
    <x v="1"/>
    <m/>
    <x v="0"/>
    <d v="1899-12-30T00:00:00"/>
    <x v="2"/>
    <s v="000013645745404000100038083"/>
    <e v="#N/A"/>
    <s v="0000136457000100038083"/>
    <s v=""/>
    <s v=""/>
    <n v="0"/>
  </r>
  <r>
    <x v="2"/>
    <s v="No Issue identified"/>
    <m/>
    <x v="0"/>
    <d v="2023-12-30T00:00:00"/>
    <d v="2024-01-01T00:00:00"/>
    <d v="2024-03-31T00:00:00"/>
    <m/>
    <d v="2024-03-29T00:00:00"/>
    <d v="2024-04-03T00:00:00"/>
    <x v="0"/>
    <m/>
    <x v="175"/>
    <s v="023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2"/>
    <s v="3"/>
    <m/>
    <m/>
    <m/>
    <m/>
    <n v="0"/>
    <m/>
    <m/>
    <m/>
    <m/>
    <s v="WorkPackLink"/>
    <s v="OEGMN01969"/>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0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31T00:00:00"/>
    <m/>
    <d v="2024-03-29T00:00:00"/>
    <d v="2024-04-03T00:00:00"/>
    <x v="0"/>
    <m/>
    <x v="175"/>
    <s v="024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3"/>
    <s v="3"/>
    <m/>
    <m/>
    <m/>
    <m/>
    <n v="0"/>
    <m/>
    <m/>
    <m/>
    <m/>
    <s v="WorkPackLink"/>
    <s v="OKHAEC"/>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210"/>
    <x v="175"/>
    <s v="HOSEREEL,OFFLOADING HOSE (AB50.03A020100)"/>
    <s v="Install New Motor Assembly &amp; Contr VLV (0060)"/>
    <s v="AB50"/>
    <m/>
    <m/>
    <m/>
    <m/>
    <m/>
    <x v="0"/>
    <n v="20"/>
    <x v="376"/>
    <m/>
    <n v="1"/>
    <n v="0"/>
    <n v="0"/>
    <x v="24"/>
    <n v="0"/>
    <x v="4"/>
    <m/>
    <m/>
    <m/>
    <n v="0"/>
    <n v="0"/>
    <m/>
    <m/>
    <n v="0"/>
    <m/>
    <m/>
    <m/>
    <m/>
    <m/>
    <n v="0"/>
    <n v="0"/>
    <s v="CQ"/>
    <m/>
    <x v="1"/>
    <m/>
    <m/>
    <s v="N"/>
    <s v="Execution (07)"/>
    <s v="Main Work Started (Order) (0070)"/>
    <s v="0000136689"/>
    <n v="21"/>
    <s v="3"/>
    <m/>
    <m/>
    <m/>
    <m/>
    <n v="0"/>
    <m/>
    <m/>
    <m/>
    <m/>
    <s v="WorkPackLink"/>
    <m/>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3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50"/>
    <x v="175"/>
    <s v="HOSEREEL,OFFLOADING HOSE (AB50.03A020100)"/>
    <s v="Install New Motor Assembly &amp; Contr VLV (0060)"/>
    <s v="AB50"/>
    <m/>
    <m/>
    <m/>
    <m/>
    <m/>
    <x v="0"/>
    <n v="20"/>
    <x v="376"/>
    <m/>
    <n v="2"/>
    <n v="0"/>
    <n v="0"/>
    <x v="24"/>
    <n v="0"/>
    <x v="4"/>
    <m/>
    <m/>
    <m/>
    <n v="0"/>
    <n v="0"/>
    <m/>
    <m/>
    <n v="0"/>
    <m/>
    <m/>
    <m/>
    <m/>
    <m/>
    <n v="0"/>
    <n v="0"/>
    <s v="EA"/>
    <m/>
    <x v="1"/>
    <m/>
    <m/>
    <s v="N"/>
    <s v="Execution (07)"/>
    <s v="Main Work Started (Order) (0070)"/>
    <s v="0000136689"/>
    <n v="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6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7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8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20"/>
    <x v="175"/>
    <s v="HOSEREEL,OFFLOADING HOSE (AB50.03A020100)"/>
    <s v="Install New Motor Assembly &amp; Contr VLV (0060)"/>
    <s v="AB50"/>
    <m/>
    <m/>
    <m/>
    <m/>
    <m/>
    <x v="0"/>
    <n v="20"/>
    <x v="376"/>
    <m/>
    <n v="4"/>
    <n v="0"/>
    <n v="0"/>
    <x v="24"/>
    <n v="0"/>
    <x v="4"/>
    <m/>
    <m/>
    <m/>
    <n v="0"/>
    <n v="0"/>
    <m/>
    <m/>
    <n v="0"/>
    <m/>
    <m/>
    <m/>
    <m/>
    <m/>
    <n v="0"/>
    <n v="0"/>
    <s v="EA"/>
    <m/>
    <x v="1"/>
    <m/>
    <m/>
    <s v="N"/>
    <s v="Execution (07)"/>
    <s v="Main Work Started (Order) (0070)"/>
    <s v="0000136689"/>
    <n v="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9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2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3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1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2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2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9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8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7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6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5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0"/>
    <s v="No Issue identified"/>
    <m/>
    <x v="0"/>
    <d v="2023-12-30T00:00:00"/>
    <d v="2024-01-02T00:00:00"/>
    <d v="2024-05-09T00:00:00"/>
    <m/>
    <d v="2024-05-09T00:00:00"/>
    <d v="2024-05-14T00:00:00"/>
    <x v="1"/>
    <m/>
    <x v="78"/>
    <s v="0010"/>
    <x v="78"/>
    <s v="PUMP,FGC CONDENSATE A (AB50.05P041101A)"/>
    <s v="Isolate &amp; Disconnect Motor for removal (0020)"/>
    <s v="AB50"/>
    <m/>
    <m/>
    <m/>
    <m/>
    <m/>
    <x v="0"/>
    <n v="20"/>
    <x v="376"/>
    <m/>
    <n v="1"/>
    <n v="0"/>
    <n v="0"/>
    <x v="53"/>
    <n v="0"/>
    <x v="4"/>
    <m/>
    <m/>
    <m/>
    <n v="0"/>
    <n v="0"/>
    <m/>
    <m/>
    <n v="0"/>
    <m/>
    <m/>
    <m/>
    <m/>
    <m/>
    <n v="0"/>
    <n v="0"/>
    <s v="EA"/>
    <m/>
    <x v="1"/>
    <m/>
    <m/>
    <s v="N"/>
    <s v="Execution (07)"/>
    <s v="Ready for Execution (Order) (0065)"/>
    <s v="0000136823"/>
    <n v="1"/>
    <s v="3"/>
    <m/>
    <m/>
    <m/>
    <m/>
    <n v="0"/>
    <m/>
    <m/>
    <m/>
    <m/>
    <s v="WorkPackLink"/>
    <s v="Delivered Pre S/4"/>
    <m/>
    <n v="0"/>
    <n v="0"/>
    <d v="2024-12-31T00:00:00"/>
    <n v="0"/>
    <n v="0"/>
    <m/>
    <m/>
    <n v="0"/>
    <n v="0"/>
    <m/>
    <n v="0"/>
    <m/>
    <m/>
    <m/>
    <n v="0"/>
    <n v="0"/>
    <n v="0.5"/>
    <d v="2024-04-11T00:00:00"/>
    <n v="0"/>
    <n v="0"/>
    <x v="1"/>
    <m/>
    <x v="0"/>
    <d v="1899-12-30T00:00:00"/>
    <x v="2"/>
    <s v="000013682345421000100038291"/>
    <e v="#N/A"/>
    <s v="0000136823000100038291"/>
    <s v=""/>
    <s v=""/>
    <n v="0"/>
  </r>
  <r>
    <x v="0"/>
    <s v="No Issue identified"/>
    <m/>
    <x v="0"/>
    <d v="2023-12-30T00:00:00"/>
    <d v="2024-01-02T00:00:00"/>
    <d v="2024-05-09T00:00:00"/>
    <m/>
    <d v="2024-05-09T00:00:00"/>
    <d v="2024-05-14T00:00:00"/>
    <x v="0"/>
    <m/>
    <x v="79"/>
    <s v="0010"/>
    <x v="79"/>
    <s v="ARREST,LGC A,VENT 2ND SEAL GAS (AB50.05SP623004)"/>
    <s v="Build Scaffold (0010)"/>
    <s v="AB50"/>
    <m/>
    <m/>
    <m/>
    <m/>
    <m/>
    <x v="0"/>
    <n v="20"/>
    <x v="376"/>
    <m/>
    <n v="32"/>
    <n v="0"/>
    <n v="0"/>
    <x v="63"/>
    <n v="0"/>
    <x v="4"/>
    <m/>
    <m/>
    <m/>
    <n v="0"/>
    <n v="0"/>
    <m/>
    <m/>
    <n v="0"/>
    <m/>
    <m/>
    <m/>
    <m/>
    <m/>
    <n v="0"/>
    <n v="0"/>
    <s v="EA"/>
    <m/>
    <x v="1"/>
    <m/>
    <m/>
    <s v="N"/>
    <s v="Execution (07)"/>
    <s v="Ready for Execution (Order) (0065)"/>
    <s v="0000137088"/>
    <n v="1"/>
    <s v="3"/>
    <m/>
    <m/>
    <m/>
    <m/>
    <n v="0"/>
    <m/>
    <m/>
    <m/>
    <m/>
    <s v="WorkPackLink"/>
    <s v="Delivered Pre S/4"/>
    <m/>
    <n v="0"/>
    <n v="0"/>
    <d v="2023-12-31T00:00:00"/>
    <n v="0"/>
    <n v="0"/>
    <m/>
    <m/>
    <n v="0"/>
    <n v="0"/>
    <m/>
    <n v="0"/>
    <m/>
    <m/>
    <m/>
    <n v="0"/>
    <n v="0"/>
    <n v="0.16666666666666666"/>
    <d v="2024-04-11T00:00:00"/>
    <n v="0"/>
    <n v="0"/>
    <x v="1"/>
    <m/>
    <x v="0"/>
    <d v="1899-12-30T00:00:00"/>
    <x v="2"/>
    <s v="000013708845421000100038587"/>
    <e v="#N/A"/>
    <s v="0000137088000100038587"/>
    <s v=""/>
    <s v=""/>
    <n v="0"/>
  </r>
  <r>
    <x v="0"/>
    <s v="No Issue identified"/>
    <m/>
    <x v="0"/>
    <d v="2023-12-30T00:00:00"/>
    <d v="2024-01-02T00:00:00"/>
    <d v="2024-05-12T00:00:00"/>
    <m/>
    <d v="2024-05-09T00:00:00"/>
    <d v="2024-05-14T00:00:00"/>
    <x v="0"/>
    <m/>
    <x v="79"/>
    <s v="0050"/>
    <x v="79"/>
    <s v="ARREST,LGC A,VENT 2ND SEAL GAS (AB50.05SP623004)"/>
    <s v="Hot Bolt Bolts where required (0030)"/>
    <s v="AB50"/>
    <m/>
    <m/>
    <m/>
    <m/>
    <m/>
    <x v="0"/>
    <n v="20"/>
    <x v="376"/>
    <m/>
    <n v="12"/>
    <n v="0"/>
    <n v="0"/>
    <x v="63"/>
    <n v="0"/>
    <x v="4"/>
    <m/>
    <m/>
    <m/>
    <n v="0"/>
    <n v="0"/>
    <m/>
    <m/>
    <n v="0"/>
    <m/>
    <m/>
    <m/>
    <m/>
    <m/>
    <n v="0"/>
    <n v="0"/>
    <s v="EA"/>
    <m/>
    <x v="1"/>
    <m/>
    <m/>
    <s v="N"/>
    <s v="Execution (07)"/>
    <s v="Ready for Execution (Order) (0065)"/>
    <s v="0000137088"/>
    <n v="3"/>
    <s v="3"/>
    <m/>
    <m/>
    <m/>
    <m/>
    <n v="0"/>
    <m/>
    <m/>
    <m/>
    <m/>
    <s v="WorkPackLink"/>
    <s v="Delivered Pre S/4"/>
    <m/>
    <n v="0"/>
    <n v="0"/>
    <d v="2023-12-31T00:00:00"/>
    <n v="0"/>
    <n v="0"/>
    <m/>
    <m/>
    <n v="0"/>
    <n v="0"/>
    <m/>
    <n v="0"/>
    <m/>
    <m/>
    <m/>
    <n v="0"/>
    <n v="0"/>
    <n v="0.16666666666666666"/>
    <d v="2024-04-14T00:00:00"/>
    <n v="0"/>
    <n v="0"/>
    <x v="1"/>
    <m/>
    <x v="0"/>
    <d v="1899-12-30T00:00:00"/>
    <x v="2"/>
    <s v="000013708845424000100038587"/>
    <e v="#N/A"/>
    <s v="0000137088000100038587"/>
    <s v=""/>
    <s v=""/>
    <n v="0"/>
  </r>
  <r>
    <x v="5"/>
    <s v="No Issue identified"/>
    <m/>
    <x v="0"/>
    <d v="2023-12-30T00:00:00"/>
    <d v="2024-01-01T00:00:00"/>
    <d v="2024-05-10T00:00:00"/>
    <m/>
    <d v="2024-05-09T00:00:00"/>
    <d v="2024-05-15T00:00:00"/>
    <x v="0"/>
    <m/>
    <x v="80"/>
    <s v="0030"/>
    <x v="80"/>
    <s v="PUMP,PROD WTR A (AB50.05P450001A)"/>
    <s v="OVERHAUL PUMP BEARINGS (0050)"/>
    <s v="AB50"/>
    <m/>
    <m/>
    <m/>
    <m/>
    <m/>
    <x v="1"/>
    <n v="10"/>
    <x v="376"/>
    <m/>
    <n v="1"/>
    <n v="0"/>
    <n v="0"/>
    <x v="53"/>
    <n v="0"/>
    <x v="4"/>
    <m/>
    <m/>
    <m/>
    <n v="0"/>
    <n v="0"/>
    <m/>
    <m/>
    <n v="0"/>
    <m/>
    <m/>
    <m/>
    <m/>
    <m/>
    <n v="0"/>
    <n v="0"/>
    <s v="EA"/>
    <m/>
    <x v="1"/>
    <m/>
    <m/>
    <s v="N"/>
    <s v="Preparation (05)"/>
    <s v="In Preparation (Order) (0055)"/>
    <s v="0000137106"/>
    <n v="3"/>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20"/>
    <x v="80"/>
    <s v="PUMP,PROD WTR A (AB50.05P450001A)"/>
    <s v="OVERHAUL PUMP BEARINGS (0050)"/>
    <s v="AB50"/>
    <m/>
    <m/>
    <m/>
    <m/>
    <m/>
    <x v="1"/>
    <n v="10"/>
    <x v="376"/>
    <m/>
    <n v="1"/>
    <n v="0"/>
    <n v="0"/>
    <x v="53"/>
    <n v="0"/>
    <x v="4"/>
    <m/>
    <m/>
    <m/>
    <n v="0"/>
    <n v="0"/>
    <m/>
    <m/>
    <n v="0"/>
    <m/>
    <m/>
    <m/>
    <m/>
    <m/>
    <n v="0"/>
    <n v="0"/>
    <s v="EA"/>
    <m/>
    <x v="1"/>
    <m/>
    <m/>
    <s v="N"/>
    <s v="Preparation (05)"/>
    <s v="In Preparation (Order) (0055)"/>
    <s v="0000137106"/>
    <n v="2"/>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60"/>
    <x v="80"/>
    <s v="PUMP,PROD WTR A (AB50.05P450001A)"/>
    <s v="OVERHAUL PUMP BEARINGS (0050)"/>
    <s v="AB50"/>
    <m/>
    <m/>
    <m/>
    <m/>
    <m/>
    <x v="1"/>
    <n v="10"/>
    <x v="376"/>
    <m/>
    <n v="1"/>
    <n v="0"/>
    <n v="0"/>
    <x v="53"/>
    <n v="0"/>
    <x v="4"/>
    <m/>
    <m/>
    <m/>
    <n v="0"/>
    <n v="0"/>
    <m/>
    <m/>
    <n v="0"/>
    <m/>
    <m/>
    <m/>
    <m/>
    <m/>
    <n v="0"/>
    <n v="0"/>
    <s v="EA"/>
    <m/>
    <x v="1"/>
    <m/>
    <m/>
    <s v="N"/>
    <s v="Preparation (05)"/>
    <s v="In Preparation (Order) (0055)"/>
    <s v="0000137106"/>
    <n v="6"/>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10"/>
    <x v="80"/>
    <s v="PUMP,PROD WTR A (AB50.05P450001A)"/>
    <s v="OVERHAUL PUMP BEARINGS (0050)"/>
    <s v="AB50"/>
    <m/>
    <m/>
    <m/>
    <m/>
    <m/>
    <x v="1"/>
    <n v="10"/>
    <x v="376"/>
    <m/>
    <n v="1"/>
    <n v="0"/>
    <n v="0"/>
    <x v="53"/>
    <n v="0"/>
    <x v="4"/>
    <m/>
    <m/>
    <m/>
    <n v="0"/>
    <n v="0"/>
    <m/>
    <m/>
    <n v="0"/>
    <m/>
    <m/>
    <m/>
    <m/>
    <m/>
    <n v="0"/>
    <n v="0"/>
    <s v="EA"/>
    <m/>
    <x v="1"/>
    <m/>
    <m/>
    <s v="N"/>
    <s v="Preparation (05)"/>
    <s v="In Preparation (Order) (0055)"/>
    <s v="0000137106"/>
    <n v="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10"/>
    <x v="80"/>
    <s v="PUMP,PROD WTR A (AB50.05P450001A)"/>
    <s v="OVERHAUL PUMP BEARINGS (0050)"/>
    <s v="AB50"/>
    <m/>
    <m/>
    <m/>
    <m/>
    <m/>
    <x v="1"/>
    <n v="10"/>
    <x v="376"/>
    <m/>
    <n v="1"/>
    <n v="0"/>
    <n v="0"/>
    <x v="53"/>
    <n v="0"/>
    <x v="4"/>
    <m/>
    <m/>
    <m/>
    <n v="0"/>
    <n v="0"/>
    <m/>
    <m/>
    <n v="0"/>
    <m/>
    <m/>
    <m/>
    <m/>
    <m/>
    <n v="0"/>
    <n v="0"/>
    <s v="EA"/>
    <m/>
    <x v="1"/>
    <m/>
    <m/>
    <s v="N"/>
    <s v="Preparation (05)"/>
    <s v="In Preparation (Order) (0055)"/>
    <s v="0000137106"/>
    <n v="1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00"/>
    <x v="80"/>
    <s v="PUMP,PROD WTR A (AB50.05P450001A)"/>
    <s v="OVERHAUL PUMP BEARINGS (0050)"/>
    <s v="AB50"/>
    <m/>
    <m/>
    <m/>
    <m/>
    <m/>
    <x v="1"/>
    <n v="10"/>
    <x v="376"/>
    <m/>
    <n v="1"/>
    <n v="0"/>
    <n v="0"/>
    <x v="53"/>
    <n v="0"/>
    <x v="4"/>
    <m/>
    <m/>
    <m/>
    <n v="0"/>
    <n v="0"/>
    <m/>
    <m/>
    <n v="0"/>
    <m/>
    <m/>
    <m/>
    <m/>
    <m/>
    <n v="0"/>
    <n v="0"/>
    <s v="EA"/>
    <m/>
    <x v="1"/>
    <m/>
    <m/>
    <s v="N"/>
    <s v="Preparation (05)"/>
    <s v="In Preparation (Order) (0055)"/>
    <s v="0000137106"/>
    <n v="10"/>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70"/>
    <x v="80"/>
    <s v="PUMP,PROD WTR A (AB50.05P450001A)"/>
    <s v="OVERHAUL PUMP BEARINGS (0050)"/>
    <s v="AB50"/>
    <m/>
    <m/>
    <m/>
    <m/>
    <m/>
    <x v="1"/>
    <n v="10"/>
    <x v="376"/>
    <m/>
    <n v="1"/>
    <n v="0"/>
    <n v="0"/>
    <x v="53"/>
    <n v="0"/>
    <x v="4"/>
    <m/>
    <m/>
    <m/>
    <n v="0"/>
    <n v="0"/>
    <m/>
    <m/>
    <n v="0"/>
    <m/>
    <m/>
    <m/>
    <m/>
    <m/>
    <n v="0"/>
    <n v="0"/>
    <s v="EA"/>
    <m/>
    <x v="1"/>
    <m/>
    <m/>
    <s v="N"/>
    <s v="Preparation (05)"/>
    <s v="In Preparation (Order) (0055)"/>
    <s v="0000137106"/>
    <n v="7"/>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80"/>
    <x v="80"/>
    <s v="PUMP,PROD WTR A (AB50.05P450001A)"/>
    <s v="OVERHAUL PUMP BEARINGS (0050)"/>
    <s v="AB50"/>
    <m/>
    <m/>
    <m/>
    <m/>
    <m/>
    <x v="1"/>
    <n v="10"/>
    <x v="376"/>
    <m/>
    <n v="8"/>
    <n v="0"/>
    <n v="0"/>
    <x v="53"/>
    <n v="0"/>
    <x v="4"/>
    <m/>
    <m/>
    <m/>
    <n v="0"/>
    <n v="0"/>
    <m/>
    <m/>
    <n v="0"/>
    <m/>
    <m/>
    <m/>
    <m/>
    <m/>
    <n v="0"/>
    <n v="0"/>
    <s v="EA"/>
    <m/>
    <x v="1"/>
    <m/>
    <m/>
    <s v="N"/>
    <s v="Preparation (05)"/>
    <s v="In Preparation (Order) (0055)"/>
    <s v="0000137106"/>
    <n v="8"/>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40"/>
    <x v="80"/>
    <s v="PUMP,PROD WTR A (AB50.05P450001A)"/>
    <s v="OVERHAUL PUMP BEARINGS (0050)"/>
    <s v="AB50"/>
    <m/>
    <m/>
    <m/>
    <m/>
    <m/>
    <x v="1"/>
    <n v="10"/>
    <x v="376"/>
    <m/>
    <n v="1"/>
    <n v="0"/>
    <n v="0"/>
    <x v="53"/>
    <n v="0"/>
    <x v="4"/>
    <m/>
    <m/>
    <m/>
    <n v="0"/>
    <n v="0"/>
    <m/>
    <m/>
    <n v="0"/>
    <m/>
    <m/>
    <m/>
    <m/>
    <m/>
    <n v="0"/>
    <n v="0"/>
    <s v="EA"/>
    <m/>
    <x v="1"/>
    <m/>
    <m/>
    <s v="N"/>
    <s v="Preparation (05)"/>
    <s v="In Preparation (Order) (0055)"/>
    <s v="0000137106"/>
    <n v="4"/>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50"/>
    <x v="80"/>
    <s v="PUMP,PROD WTR A (AB50.05P450001A)"/>
    <s v="OVERHAUL PUMP BEARINGS (0050)"/>
    <s v="AB50"/>
    <m/>
    <m/>
    <m/>
    <m/>
    <m/>
    <x v="1"/>
    <n v="10"/>
    <x v="376"/>
    <m/>
    <n v="1"/>
    <n v="0"/>
    <n v="0"/>
    <x v="53"/>
    <n v="0"/>
    <x v="4"/>
    <m/>
    <m/>
    <m/>
    <n v="0"/>
    <n v="0"/>
    <m/>
    <m/>
    <n v="0"/>
    <m/>
    <m/>
    <m/>
    <m/>
    <m/>
    <n v="0"/>
    <n v="0"/>
    <s v="EA"/>
    <m/>
    <x v="1"/>
    <m/>
    <m/>
    <s v="N"/>
    <s v="Preparation (05)"/>
    <s v="In Preparation (Order) (0055)"/>
    <s v="0000137106"/>
    <n v="5"/>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90"/>
    <x v="80"/>
    <s v="PUMP,PROD WTR A (AB50.05P450001A)"/>
    <s v="OVERHAUL PUMP BEARINGS (0050)"/>
    <s v="AB50"/>
    <m/>
    <m/>
    <m/>
    <m/>
    <m/>
    <x v="1"/>
    <n v="10"/>
    <x v="376"/>
    <m/>
    <n v="12"/>
    <n v="0"/>
    <n v="0"/>
    <x v="53"/>
    <n v="0"/>
    <x v="4"/>
    <m/>
    <m/>
    <m/>
    <n v="0"/>
    <n v="0"/>
    <m/>
    <m/>
    <n v="0"/>
    <m/>
    <m/>
    <m/>
    <m/>
    <m/>
    <n v="0"/>
    <n v="0"/>
    <s v="EA"/>
    <m/>
    <x v="1"/>
    <m/>
    <m/>
    <s v="N"/>
    <s v="Preparation (05)"/>
    <s v="In Preparation (Order) (0055)"/>
    <s v="0000137106"/>
    <n v="9"/>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1"/>
    <s v="No Issue identified"/>
    <m/>
    <x v="0"/>
    <d v="2023-12-30T00:00:00"/>
    <d v="2024-01-02T00:00:00"/>
    <d v="2024-02-15T00:00:00"/>
    <m/>
    <d v="2024-02-15T00:00:00"/>
    <d v="2024-02-19T00:00:00"/>
    <x v="0"/>
    <m/>
    <x v="81"/>
    <s v="0050"/>
    <x v="81"/>
    <s v="VALVE,PDG043121,MAN ISOL (AB50.05MV043040)"/>
    <s v="Isolate and purge LGC1 Train (0010)"/>
    <s v="AB50"/>
    <m/>
    <m/>
    <m/>
    <m/>
    <m/>
    <x v="0"/>
    <n v="20"/>
    <x v="376"/>
    <m/>
    <n v="8"/>
    <n v="0"/>
    <n v="0"/>
    <x v="43"/>
    <n v="0"/>
    <x v="4"/>
    <m/>
    <m/>
    <m/>
    <n v="0"/>
    <n v="0"/>
    <m/>
    <m/>
    <n v="0"/>
    <m/>
    <m/>
    <m/>
    <m/>
    <m/>
    <n v="0"/>
    <n v="0"/>
    <s v="EA"/>
    <m/>
    <x v="1"/>
    <m/>
    <m/>
    <s v="N"/>
    <s v="Execution (07)"/>
    <s v="Ready for Execution (Order) (0065)"/>
    <s v="0000137259"/>
    <n v="4"/>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1"/>
    <s v="No Issue identified"/>
    <m/>
    <x v="0"/>
    <d v="2023-12-30T00:00:00"/>
    <d v="2024-01-02T00:00:00"/>
    <d v="2024-02-15T00:00:00"/>
    <m/>
    <d v="2024-02-15T00:00:00"/>
    <d v="2024-02-19T00:00:00"/>
    <x v="0"/>
    <m/>
    <x v="81"/>
    <s v="0040"/>
    <x v="81"/>
    <s v="VALVE,PDG043121,MAN ISOL (AB50.05MV043040)"/>
    <s v="Isolate and purge LGC1 Train (0010)"/>
    <s v="AB50"/>
    <m/>
    <m/>
    <m/>
    <m/>
    <m/>
    <x v="0"/>
    <n v="20"/>
    <x v="376"/>
    <m/>
    <n v="3"/>
    <n v="0"/>
    <n v="0"/>
    <x v="43"/>
    <n v="0"/>
    <x v="4"/>
    <m/>
    <m/>
    <m/>
    <n v="0"/>
    <n v="0"/>
    <m/>
    <m/>
    <n v="0"/>
    <m/>
    <m/>
    <m/>
    <m/>
    <m/>
    <n v="0"/>
    <n v="0"/>
    <s v="EA"/>
    <m/>
    <x v="1"/>
    <m/>
    <m/>
    <s v="N"/>
    <s v="Execution (07)"/>
    <s v="Ready for Execution (Order) (0065)"/>
    <s v="0000137259"/>
    <n v="3"/>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0"/>
    <s v="No Issue identified"/>
    <m/>
    <x v="0"/>
    <d v="2023-12-30T00:00:00"/>
    <d v="2024-01-02T00:00:00"/>
    <d v="2024-05-09T00:00:00"/>
    <m/>
    <d v="2024-05-09T00:00:00"/>
    <d v="2024-05-13T00:00:00"/>
    <x v="6"/>
    <m/>
    <x v="82"/>
    <s v="0020"/>
    <x v="82"/>
    <s v="GAUGE,X790001-AMD2023, LEVEL (AB50.05X790001-YMD8790)"/>
    <s v="Replace hyd tank level sight glass - aft (0010)"/>
    <s v="AB50"/>
    <m/>
    <m/>
    <m/>
    <m/>
    <m/>
    <x v="0"/>
    <n v="20"/>
    <x v="376"/>
    <m/>
    <n v="1"/>
    <n v="0"/>
    <n v="0"/>
    <x v="24"/>
    <n v="0"/>
    <x v="4"/>
    <m/>
    <m/>
    <m/>
    <n v="0"/>
    <n v="0"/>
    <m/>
    <m/>
    <n v="0"/>
    <m/>
    <m/>
    <m/>
    <m/>
    <m/>
    <n v="0"/>
    <n v="0"/>
    <s v="TB"/>
    <m/>
    <x v="1"/>
    <m/>
    <m/>
    <s v="N"/>
    <s v="Preparation (05)"/>
    <s v="In Preparation (Order) (0055)"/>
    <s v="0000137260"/>
    <n v="1"/>
    <s v="3"/>
    <m/>
    <m/>
    <m/>
    <m/>
    <n v="0"/>
    <m/>
    <m/>
    <m/>
    <m/>
    <s v="WorkPackLink"/>
    <s v="Delivered Pre S/4"/>
    <m/>
    <n v="0"/>
    <n v="0"/>
    <d v="2023-12-31T00:00:00"/>
    <n v="0"/>
    <n v="0"/>
    <m/>
    <m/>
    <n v="0"/>
    <n v="0"/>
    <m/>
    <n v="0"/>
    <m/>
    <m/>
    <m/>
    <n v="0"/>
    <n v="0"/>
    <n v="0.25"/>
    <d v="2024-04-11T00:00:00"/>
    <n v="0"/>
    <n v="0"/>
    <x v="1"/>
    <m/>
    <x v="0"/>
    <d v="1899-12-30T00:00:00"/>
    <x v="2"/>
    <s v="000013726045421000100038739"/>
    <e v="#N/A"/>
    <s v="0000137260000100038739"/>
    <s v=""/>
    <s v=""/>
    <n v="0"/>
  </r>
  <r>
    <x v="0"/>
    <s v="No Issue identified"/>
    <m/>
    <x v="0"/>
    <d v="2023-12-30T00:00:00"/>
    <d v="2024-01-02T00:00:00"/>
    <d v="2024-05-10T00:00:00"/>
    <m/>
    <d v="2024-05-09T00:00:00"/>
    <d v="2024-05-12T00:00:00"/>
    <x v="0"/>
    <m/>
    <x v="83"/>
    <s v="0040"/>
    <x v="83"/>
    <s v="VALVE,K043300,SURGE CTRL (AB50.05FCV043103)"/>
    <s v="INSTALL NEW COMPONENTS IN ACTUATOR (0040)"/>
    <s v="AB50"/>
    <m/>
    <m/>
    <m/>
    <m/>
    <m/>
    <x v="1"/>
    <n v="5"/>
    <x v="376"/>
    <m/>
    <n v="1"/>
    <n v="0"/>
    <n v="0"/>
    <x v="43"/>
    <n v="0"/>
    <x v="4"/>
    <m/>
    <m/>
    <m/>
    <n v="0"/>
    <n v="0"/>
    <m/>
    <m/>
    <n v="0"/>
    <m/>
    <m/>
    <m/>
    <m/>
    <m/>
    <n v="0"/>
    <n v="0"/>
    <s v="EA"/>
    <m/>
    <x v="1"/>
    <m/>
    <m/>
    <s v="N"/>
    <s v="Execution (07)"/>
    <s v="Ready for Execution (Order) (0065)"/>
    <s v="0000137307"/>
    <n v="2"/>
    <s v="3"/>
    <m/>
    <m/>
    <m/>
    <m/>
    <n v="0"/>
    <m/>
    <m/>
    <m/>
    <m/>
    <s v="WorkPackLink"/>
    <s v="Delivered Pre S/4"/>
    <m/>
    <n v="0"/>
    <n v="0"/>
    <d v="2024-07-30T00:00:00"/>
    <n v="0"/>
    <n v="0"/>
    <m/>
    <m/>
    <n v="0"/>
    <n v="0"/>
    <m/>
    <n v="0"/>
    <m/>
    <m/>
    <m/>
    <n v="0"/>
    <n v="0"/>
    <n v="0.25"/>
    <d v="2024-04-12T00:00:00"/>
    <n v="0"/>
    <n v="0"/>
    <x v="1"/>
    <m/>
    <x v="0"/>
    <d v="1899-12-30T00:00:00"/>
    <x v="2"/>
    <s v="000013730745422000100038806"/>
    <e v="#N/A"/>
    <s v="0000137307000100038806"/>
    <s v=""/>
    <s v=""/>
    <n v="0"/>
  </r>
  <r>
    <x v="1"/>
    <s v="No Issue identified"/>
    <m/>
    <x v="0"/>
    <d v="2023-12-30T00:00:00"/>
    <d v="2024-01-02T00:00:00"/>
    <d v="2024-04-25T00:00:00"/>
    <m/>
    <d v="2024-04-25T00:00:00"/>
    <d v="2024-04-28T00:00:00"/>
    <x v="0"/>
    <m/>
    <x v="84"/>
    <s v="0080"/>
    <x v="84"/>
    <s v="VALVE,FIC042503,ANTI-SURGE CTRL (AB50.05FCV042503)"/>
    <s v="INSTALL NEW COMPONENTS IN 05FCV042508 (0090)"/>
    <s v="AB50"/>
    <m/>
    <m/>
    <m/>
    <m/>
    <m/>
    <x v="1"/>
    <n v="5"/>
    <x v="376"/>
    <m/>
    <n v="1"/>
    <n v="0"/>
    <n v="0"/>
    <x v="54"/>
    <n v="0"/>
    <x v="4"/>
    <m/>
    <m/>
    <m/>
    <n v="0"/>
    <n v="0"/>
    <m/>
    <m/>
    <n v="0"/>
    <m/>
    <m/>
    <m/>
    <m/>
    <m/>
    <n v="0"/>
    <n v="0"/>
    <s v="EA"/>
    <m/>
    <x v="1"/>
    <m/>
    <m/>
    <s v="N"/>
    <s v="Preparation (05)"/>
    <s v="In Preparation (Order) (0055)"/>
    <s v="0000137308"/>
    <n v="5"/>
    <s v="3"/>
    <m/>
    <m/>
    <m/>
    <m/>
    <n v="0"/>
    <m/>
    <m/>
    <m/>
    <m/>
    <s v="WorkPackLink"/>
    <s v="Delivered Pre S/4"/>
    <m/>
    <n v="0"/>
    <n v="0"/>
    <d v="2024-07-30T00:00:00"/>
    <n v="0"/>
    <n v="0"/>
    <m/>
    <m/>
    <n v="0"/>
    <n v="0"/>
    <m/>
    <n v="0"/>
    <m/>
    <m/>
    <m/>
    <n v="0"/>
    <n v="0"/>
    <n v="0.125"/>
    <d v="2024-03-28T00:00:00"/>
    <n v="0"/>
    <n v="0"/>
    <x v="1"/>
    <m/>
    <x v="0"/>
    <d v="1899-12-30T00:00:00"/>
    <x v="2"/>
    <s v="000013730845407000100038807"/>
    <e v="#N/A"/>
    <s v="0000137308000100038807"/>
    <s v=""/>
    <s v=""/>
    <n v="0"/>
  </r>
  <r>
    <x v="2"/>
    <s v="No Issue identified"/>
    <m/>
    <x v="0"/>
    <d v="2023-12-30T00:00:00"/>
    <d v="2024-01-01T00:00:00"/>
    <d v="2024-04-01T00:00:00"/>
    <m/>
    <d v="2024-03-29T00:00:00"/>
    <d v="2024-04-03T00:00:00"/>
    <x v="3"/>
    <m/>
    <x v="85"/>
    <s v="0050"/>
    <x v="85"/>
    <s v="STRUC,VESSEL DECKING (AB50.03DECK01)"/>
    <s v="Install FRP Panels to Frame (0050)"/>
    <s v="AB50"/>
    <m/>
    <m/>
    <m/>
    <m/>
    <m/>
    <x v="0"/>
    <n v="20"/>
    <x v="376"/>
    <m/>
    <n v="7"/>
    <n v="0"/>
    <n v="0"/>
    <x v="24"/>
    <n v="0"/>
    <x v="4"/>
    <m/>
    <m/>
    <m/>
    <n v="0"/>
    <n v="0"/>
    <m/>
    <m/>
    <n v="0"/>
    <m/>
    <m/>
    <m/>
    <m/>
    <m/>
    <n v="0"/>
    <n v="0"/>
    <s v="EA"/>
    <m/>
    <x v="1"/>
    <m/>
    <m/>
    <s v="N"/>
    <s v="Execution (07)"/>
    <s v="Ready for Execution (Order) (0065)"/>
    <s v="0000137381"/>
    <n v="2"/>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10"/>
    <x v="85"/>
    <s v="STRUC,VESSEL DECKING (AB50.03DECK01)"/>
    <s v="Apply Belzona to Ramp Edges (0060)"/>
    <s v="AB50"/>
    <m/>
    <m/>
    <m/>
    <m/>
    <m/>
    <x v="0"/>
    <n v="20"/>
    <x v="376"/>
    <m/>
    <n v="2"/>
    <n v="0"/>
    <n v="0"/>
    <x v="24"/>
    <n v="0"/>
    <x v="4"/>
    <m/>
    <m/>
    <m/>
    <n v="0"/>
    <n v="0"/>
    <m/>
    <m/>
    <n v="0"/>
    <m/>
    <m/>
    <m/>
    <m/>
    <m/>
    <n v="0"/>
    <n v="0"/>
    <s v="KG"/>
    <m/>
    <x v="1"/>
    <m/>
    <m/>
    <s v="N"/>
    <s v="Execution (07)"/>
    <s v="Ready for Execution (Order) (0065)"/>
    <s v="0000137381"/>
    <n v="3"/>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20"/>
    <x v="85"/>
    <s v="STRUC,VESSEL DECKING (AB50.03DECK01)"/>
    <s v="Apply Coatings to Ramp (0070)"/>
    <s v="AB50"/>
    <m/>
    <m/>
    <m/>
    <m/>
    <m/>
    <x v="0"/>
    <n v="20"/>
    <x v="376"/>
    <m/>
    <n v="1"/>
    <n v="0"/>
    <n v="0"/>
    <x v="24"/>
    <n v="0"/>
    <x v="4"/>
    <m/>
    <m/>
    <m/>
    <n v="0"/>
    <n v="0"/>
    <m/>
    <m/>
    <n v="0"/>
    <m/>
    <m/>
    <m/>
    <m/>
    <m/>
    <n v="0"/>
    <n v="0"/>
    <s v="EA"/>
    <m/>
    <x v="1"/>
    <m/>
    <m/>
    <s v="N"/>
    <s v="Execution (07)"/>
    <s v="Ready for Execution (Order) (0065)"/>
    <s v="0000137381"/>
    <n v="4"/>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30"/>
    <x v="85"/>
    <s v="STRUC,VESSEL DECKING (AB50.03DECK01)"/>
    <s v="Apply Coatings to Ramp (0070)"/>
    <s v="AB50"/>
    <m/>
    <m/>
    <m/>
    <m/>
    <m/>
    <x v="0"/>
    <n v="20"/>
    <x v="376"/>
    <m/>
    <n v="1"/>
    <n v="0"/>
    <n v="0"/>
    <x v="24"/>
    <n v="0"/>
    <x v="4"/>
    <m/>
    <m/>
    <m/>
    <n v="0"/>
    <n v="0"/>
    <m/>
    <m/>
    <n v="0"/>
    <m/>
    <m/>
    <m/>
    <m/>
    <m/>
    <n v="0"/>
    <n v="0"/>
    <s v="EA"/>
    <m/>
    <x v="1"/>
    <m/>
    <m/>
    <s v="N"/>
    <s v="Execution (07)"/>
    <s v="Ready for Execution (Order) (0065)"/>
    <s v="0000137381"/>
    <n v="5"/>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1T00:00:00"/>
    <m/>
    <d v="2024-03-29T00:00:00"/>
    <d v="2024-04-03T00:00:00"/>
    <x v="3"/>
    <m/>
    <x v="85"/>
    <s v="0040"/>
    <x v="85"/>
    <s v="STRUC,VESSEL DECKING (AB50.03DECK01)"/>
    <s v="Install FRP Panels to Frame (0050)"/>
    <s v="AB50"/>
    <m/>
    <m/>
    <m/>
    <m/>
    <m/>
    <x v="0"/>
    <n v="20"/>
    <x v="376"/>
    <m/>
    <n v="1"/>
    <n v="0"/>
    <n v="0"/>
    <x v="64"/>
    <n v="0"/>
    <x v="4"/>
    <m/>
    <m/>
    <m/>
    <n v="0"/>
    <n v="0"/>
    <m/>
    <m/>
    <n v="0"/>
    <m/>
    <m/>
    <m/>
    <m/>
    <m/>
    <n v="0"/>
    <n v="0"/>
    <s v="EA"/>
    <m/>
    <x v="1"/>
    <m/>
    <m/>
    <s v="N"/>
    <s v="Execution (07)"/>
    <s v="Ready for Execution (Order) (0065)"/>
    <s v="0000137381"/>
    <n v="1"/>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60"/>
    <x v="85"/>
    <s v="STRUC,VESSEL DECKING (AB50.03DECK01)"/>
    <s v="Apply Coatings to Ramp (0070)"/>
    <s v="AB50"/>
    <m/>
    <m/>
    <m/>
    <m/>
    <m/>
    <x v="0"/>
    <n v="20"/>
    <x v="376"/>
    <m/>
    <n v="4"/>
    <n v="0"/>
    <n v="0"/>
    <x v="24"/>
    <n v="0"/>
    <x v="4"/>
    <m/>
    <m/>
    <m/>
    <n v="0"/>
    <n v="0"/>
    <m/>
    <m/>
    <n v="0"/>
    <m/>
    <m/>
    <m/>
    <m/>
    <m/>
    <n v="0"/>
    <n v="0"/>
    <s v="CQ"/>
    <m/>
    <x v="1"/>
    <m/>
    <m/>
    <s v="N"/>
    <s v="Execution (07)"/>
    <s v="Ready for Execution (Order) (0065)"/>
    <s v="0000137381"/>
    <n v="6"/>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15T00:00:00"/>
    <m/>
    <d v="2024-04-11T00:00:00"/>
    <d v="2024-04-16T00:00:00"/>
    <x v="3"/>
    <m/>
    <x v="86"/>
    <s v="0020"/>
    <x v="86"/>
    <s v="STRUC,VESSEL DECKING (AB50.03DECK01)"/>
    <s v="Apply Coatings to Ramp (0070)"/>
    <s v="AB50"/>
    <m/>
    <m/>
    <m/>
    <m/>
    <m/>
    <x v="0"/>
    <n v="20"/>
    <x v="376"/>
    <m/>
    <n v="2"/>
    <n v="0"/>
    <n v="0"/>
    <x v="2"/>
    <n v="0"/>
    <x v="4"/>
    <m/>
    <m/>
    <m/>
    <n v="0"/>
    <n v="0"/>
    <m/>
    <m/>
    <n v="0"/>
    <m/>
    <m/>
    <m/>
    <m/>
    <m/>
    <n v="0"/>
    <n v="0"/>
    <s v="EA"/>
    <m/>
    <x v="1"/>
    <m/>
    <m/>
    <s v="N"/>
    <s v="Execution (07)"/>
    <s v="Main Work Started (Order) (0070)"/>
    <s v="0000137384"/>
    <n v="4"/>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4T00:00:00"/>
    <m/>
    <d v="2024-04-11T00:00:00"/>
    <d v="2024-04-16T00:00:00"/>
    <x v="3"/>
    <m/>
    <x v="86"/>
    <s v="0040"/>
    <x v="86"/>
    <s v="STRUC,VESSEL DECKING (AB50.03DECK01)"/>
    <s v="Install FRP Panels to Frame (0050)"/>
    <s v="AB50"/>
    <m/>
    <m/>
    <m/>
    <m/>
    <m/>
    <x v="0"/>
    <n v="20"/>
    <x v="376"/>
    <m/>
    <n v="1"/>
    <n v="0"/>
    <n v="0"/>
    <x v="24"/>
    <n v="0"/>
    <x v="4"/>
    <m/>
    <m/>
    <m/>
    <n v="0"/>
    <n v="0"/>
    <m/>
    <m/>
    <n v="0"/>
    <m/>
    <m/>
    <m/>
    <m/>
    <m/>
    <n v="0"/>
    <n v="0"/>
    <s v="EA"/>
    <m/>
    <x v="1"/>
    <m/>
    <m/>
    <s v="N"/>
    <s v="Execution (07)"/>
    <s v="Main Work Started (Order) (0070)"/>
    <s v="0000137384"/>
    <n v="1"/>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4T00:00:00"/>
    <m/>
    <d v="2024-04-11T00:00:00"/>
    <d v="2024-04-16T00:00:00"/>
    <x v="3"/>
    <m/>
    <x v="86"/>
    <s v="0050"/>
    <x v="86"/>
    <s v="STRUC,VESSEL DECKING (AB50.03DECK01)"/>
    <s v="Install FRP Panels to Frame (0050)"/>
    <s v="AB50"/>
    <m/>
    <m/>
    <m/>
    <m/>
    <m/>
    <x v="0"/>
    <n v="20"/>
    <x v="376"/>
    <m/>
    <n v="6"/>
    <n v="0"/>
    <n v="0"/>
    <x v="24"/>
    <n v="0"/>
    <x v="4"/>
    <m/>
    <m/>
    <m/>
    <n v="0"/>
    <n v="0"/>
    <m/>
    <m/>
    <n v="0"/>
    <m/>
    <m/>
    <m/>
    <m/>
    <m/>
    <n v="0"/>
    <n v="0"/>
    <s v="EA"/>
    <m/>
    <x v="1"/>
    <m/>
    <m/>
    <s v="N"/>
    <s v="Execution (07)"/>
    <s v="Main Work Started (Order) (0070)"/>
    <s v="0000137384"/>
    <n v="2"/>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5T00:00:00"/>
    <m/>
    <d v="2024-04-11T00:00:00"/>
    <d v="2024-04-16T00:00:00"/>
    <x v="3"/>
    <m/>
    <x v="86"/>
    <s v="0010"/>
    <x v="86"/>
    <s v="STRUC,VESSEL DECKING (AB50.03DECK01)"/>
    <s v="Apply Belzona to Ramp Edges (0060)"/>
    <s v="AB50"/>
    <m/>
    <m/>
    <m/>
    <m/>
    <m/>
    <x v="0"/>
    <n v="20"/>
    <x v="376"/>
    <m/>
    <n v="2"/>
    <n v="0"/>
    <n v="0"/>
    <x v="24"/>
    <n v="0"/>
    <x v="4"/>
    <m/>
    <m/>
    <m/>
    <n v="0"/>
    <n v="0"/>
    <m/>
    <m/>
    <n v="0"/>
    <m/>
    <m/>
    <m/>
    <m/>
    <m/>
    <n v="0"/>
    <n v="0"/>
    <s v="KG"/>
    <m/>
    <x v="1"/>
    <m/>
    <m/>
    <s v="N"/>
    <s v="Execution (07)"/>
    <s v="Main Work Started (Order) (0070)"/>
    <s v="0000137384"/>
    <n v="3"/>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30"/>
    <x v="86"/>
    <s v="STRUC,VESSEL DECKING (AB50.03DECK01)"/>
    <s v="Apply Coatings to Ramp (0070)"/>
    <s v="AB50"/>
    <m/>
    <m/>
    <m/>
    <m/>
    <m/>
    <x v="0"/>
    <n v="20"/>
    <x v="376"/>
    <m/>
    <n v="1"/>
    <n v="0"/>
    <n v="0"/>
    <x v="24"/>
    <n v="0"/>
    <x v="4"/>
    <m/>
    <m/>
    <m/>
    <n v="0"/>
    <n v="0"/>
    <m/>
    <m/>
    <n v="0"/>
    <m/>
    <m/>
    <m/>
    <m/>
    <m/>
    <n v="0"/>
    <n v="0"/>
    <s v="EA"/>
    <m/>
    <x v="1"/>
    <m/>
    <m/>
    <s v="N"/>
    <s v="Execution (07)"/>
    <s v="Main Work Started (Order) (0070)"/>
    <s v="0000137384"/>
    <n v="5"/>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60"/>
    <x v="86"/>
    <s v="STRUC,VESSEL DECKING (AB50.03DECK01)"/>
    <s v="Apply Coatings to Ramp (0070)"/>
    <s v="AB50"/>
    <m/>
    <m/>
    <m/>
    <m/>
    <m/>
    <x v="0"/>
    <n v="20"/>
    <x v="376"/>
    <m/>
    <n v="4"/>
    <n v="0"/>
    <n v="0"/>
    <x v="24"/>
    <n v="0"/>
    <x v="4"/>
    <m/>
    <m/>
    <m/>
    <n v="0"/>
    <n v="0"/>
    <m/>
    <m/>
    <n v="0"/>
    <m/>
    <m/>
    <m/>
    <m/>
    <m/>
    <n v="0"/>
    <n v="0"/>
    <s v="CQ"/>
    <m/>
    <x v="1"/>
    <m/>
    <m/>
    <s v="N"/>
    <s v="Execution (07)"/>
    <s v="Main Work Started (Order) (0070)"/>
    <s v="0000137384"/>
    <n v="6"/>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09T00:00:00"/>
    <m/>
    <d v="2024-04-06T00:00:00"/>
    <d v="2024-04-12T00:00:00"/>
    <x v="3"/>
    <m/>
    <x v="87"/>
    <s v="0040"/>
    <x v="87"/>
    <s v="STRUC,VESSEL DECKING (AB50.03DECK01)"/>
    <s v="Install FRP Panels to Frame (0050)"/>
    <s v="AB50"/>
    <m/>
    <m/>
    <m/>
    <m/>
    <m/>
    <x v="0"/>
    <n v="20"/>
    <x v="376"/>
    <m/>
    <n v="1"/>
    <n v="0"/>
    <n v="0"/>
    <x v="24"/>
    <n v="0"/>
    <x v="4"/>
    <m/>
    <m/>
    <m/>
    <n v="0"/>
    <n v="0"/>
    <m/>
    <m/>
    <n v="0"/>
    <m/>
    <m/>
    <m/>
    <m/>
    <m/>
    <n v="0"/>
    <n v="0"/>
    <s v="EA"/>
    <m/>
    <x v="1"/>
    <m/>
    <m/>
    <s v="N"/>
    <s v="Execution (07)"/>
    <s v="Ready for Execution (Order) (0065)"/>
    <s v="0000137388"/>
    <n v="1"/>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09T00:00:00"/>
    <m/>
    <d v="2024-04-06T00:00:00"/>
    <d v="2024-04-12T00:00:00"/>
    <x v="3"/>
    <m/>
    <x v="87"/>
    <s v="0050"/>
    <x v="87"/>
    <s v="STRUC,VESSEL DECKING (AB50.03DECK01)"/>
    <s v="Install FRP Panels to Frame (0050)"/>
    <s v="AB50"/>
    <m/>
    <m/>
    <m/>
    <m/>
    <m/>
    <x v="0"/>
    <n v="20"/>
    <x v="376"/>
    <m/>
    <n v="6"/>
    <n v="0"/>
    <n v="0"/>
    <x v="24"/>
    <n v="0"/>
    <x v="4"/>
    <m/>
    <m/>
    <m/>
    <n v="0"/>
    <n v="0"/>
    <m/>
    <m/>
    <n v="0"/>
    <m/>
    <m/>
    <m/>
    <m/>
    <m/>
    <n v="0"/>
    <n v="0"/>
    <s v="EA"/>
    <m/>
    <x v="1"/>
    <m/>
    <m/>
    <s v="N"/>
    <s v="Execution (07)"/>
    <s v="Ready for Execution (Order) (0065)"/>
    <s v="0000137388"/>
    <n v="2"/>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11T00:00:00"/>
    <m/>
    <d v="2024-04-06T00:00:00"/>
    <d v="2024-04-12T00:00:00"/>
    <x v="3"/>
    <m/>
    <x v="87"/>
    <s v="0030"/>
    <x v="87"/>
    <s v="STRUC,VESSEL DECKING (AB50.03DECK01)"/>
    <s v="Apply Coatings to Ramp (0070)"/>
    <s v="AB50"/>
    <m/>
    <m/>
    <m/>
    <m/>
    <m/>
    <x v="0"/>
    <n v="20"/>
    <x v="376"/>
    <m/>
    <n v="1"/>
    <n v="0"/>
    <n v="0"/>
    <x v="24"/>
    <n v="0"/>
    <x v="4"/>
    <m/>
    <m/>
    <m/>
    <n v="0"/>
    <n v="0"/>
    <m/>
    <m/>
    <n v="0"/>
    <m/>
    <m/>
    <m/>
    <m/>
    <m/>
    <n v="0"/>
    <n v="0"/>
    <s v="EA"/>
    <m/>
    <x v="1"/>
    <m/>
    <m/>
    <s v="N"/>
    <s v="Execution (07)"/>
    <s v="Ready for Execution (Order) (0065)"/>
    <s v="0000137388"/>
    <n v="5"/>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20"/>
    <x v="87"/>
    <s v="STRUC,VESSEL DECKING (AB50.03DECK01)"/>
    <s v="Apply Coatings to Ramp (0070)"/>
    <s v="AB50"/>
    <m/>
    <m/>
    <m/>
    <m/>
    <m/>
    <x v="0"/>
    <n v="20"/>
    <x v="376"/>
    <m/>
    <n v="2"/>
    <n v="0"/>
    <n v="0"/>
    <x v="24"/>
    <n v="0"/>
    <x v="4"/>
    <m/>
    <m/>
    <m/>
    <n v="0"/>
    <n v="0"/>
    <m/>
    <m/>
    <n v="0"/>
    <m/>
    <m/>
    <m/>
    <m/>
    <m/>
    <n v="0"/>
    <n v="0"/>
    <s v="EA"/>
    <m/>
    <x v="1"/>
    <m/>
    <m/>
    <s v="N"/>
    <s v="Execution (07)"/>
    <s v="Ready for Execution (Order) (0065)"/>
    <s v="0000137388"/>
    <n v="4"/>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60"/>
    <x v="87"/>
    <s v="STRUC,VESSEL DECKING (AB50.03DECK01)"/>
    <s v="Apply Coatings to Ramp (0070)"/>
    <s v="AB50"/>
    <m/>
    <m/>
    <m/>
    <m/>
    <m/>
    <x v="0"/>
    <n v="20"/>
    <x v="376"/>
    <m/>
    <n v="4"/>
    <n v="0"/>
    <n v="0"/>
    <x v="64"/>
    <n v="0"/>
    <x v="4"/>
    <m/>
    <m/>
    <m/>
    <n v="0"/>
    <n v="0"/>
    <m/>
    <m/>
    <n v="0"/>
    <m/>
    <m/>
    <m/>
    <m/>
    <m/>
    <n v="0"/>
    <n v="0"/>
    <s v="CQ"/>
    <m/>
    <x v="1"/>
    <m/>
    <m/>
    <s v="N"/>
    <s v="Execution (07)"/>
    <s v="Ready for Execution (Order) (0065)"/>
    <s v="0000137388"/>
    <n v="6"/>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10"/>
    <x v="87"/>
    <s v="STRUC,VESSEL DECKING (AB50.03DECK01)"/>
    <s v="Apply Belzona to Ramp Edges (0060)"/>
    <s v="AB50"/>
    <m/>
    <m/>
    <m/>
    <m/>
    <m/>
    <x v="0"/>
    <n v="20"/>
    <x v="376"/>
    <m/>
    <n v="2"/>
    <n v="0"/>
    <n v="0"/>
    <x v="24"/>
    <n v="0"/>
    <x v="4"/>
    <m/>
    <m/>
    <m/>
    <n v="0"/>
    <n v="0"/>
    <m/>
    <m/>
    <n v="0"/>
    <m/>
    <m/>
    <m/>
    <m/>
    <m/>
    <n v="0"/>
    <n v="0"/>
    <s v="KG"/>
    <m/>
    <x v="1"/>
    <m/>
    <m/>
    <s v="N"/>
    <s v="Execution (07)"/>
    <s v="Ready for Execution (Order) (0065)"/>
    <s v="0000137388"/>
    <n v="3"/>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08T00:00:00"/>
    <m/>
    <d v="2024-04-04T00:00:00"/>
    <d v="2024-04-09T00:00:00"/>
    <x v="3"/>
    <m/>
    <x v="88"/>
    <s v="0030"/>
    <x v="88"/>
    <s v="STRUC,VESSEL DECKING (AB50.03DECK01)"/>
    <s v="Apply Coatings to Ramp (0070)"/>
    <s v="AB50"/>
    <m/>
    <m/>
    <m/>
    <m/>
    <m/>
    <x v="0"/>
    <n v="20"/>
    <x v="376"/>
    <m/>
    <n v="1"/>
    <n v="0"/>
    <n v="0"/>
    <x v="24"/>
    <n v="0"/>
    <x v="4"/>
    <m/>
    <m/>
    <m/>
    <n v="0"/>
    <n v="0"/>
    <m/>
    <m/>
    <n v="0"/>
    <m/>
    <m/>
    <m/>
    <m/>
    <m/>
    <n v="0"/>
    <n v="0"/>
    <s v="EA"/>
    <m/>
    <x v="1"/>
    <m/>
    <m/>
    <s v="N"/>
    <s v="Execution (07)"/>
    <s v="Ready for Execution (Order) (0065)"/>
    <s v="0000137389"/>
    <n v="5"/>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60"/>
    <x v="88"/>
    <s v="STRUC,VESSEL DECKING (AB50.03DECK01)"/>
    <s v="Apply Coatings to Ramp (0070)"/>
    <s v="AB50"/>
    <m/>
    <m/>
    <m/>
    <m/>
    <m/>
    <x v="0"/>
    <n v="20"/>
    <x v="376"/>
    <m/>
    <n v="4"/>
    <n v="0"/>
    <n v="0"/>
    <x v="24"/>
    <n v="0"/>
    <x v="4"/>
    <m/>
    <m/>
    <m/>
    <n v="0"/>
    <n v="0"/>
    <m/>
    <m/>
    <n v="0"/>
    <m/>
    <m/>
    <m/>
    <m/>
    <m/>
    <n v="0"/>
    <n v="0"/>
    <s v="CQ"/>
    <m/>
    <x v="1"/>
    <m/>
    <m/>
    <s v="N"/>
    <s v="Execution (07)"/>
    <s v="Ready for Execution (Order) (0065)"/>
    <s v="0000137389"/>
    <n v="6"/>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7T00:00:00"/>
    <m/>
    <d v="2024-04-04T00:00:00"/>
    <d v="2024-04-09T00:00:00"/>
    <x v="3"/>
    <m/>
    <x v="88"/>
    <s v="0040"/>
    <x v="88"/>
    <s v="STRUC,VESSEL DECKING (AB50.03DECK01)"/>
    <s v="Install FRP Panels to Frame (0050)"/>
    <s v="AB50"/>
    <m/>
    <m/>
    <m/>
    <m/>
    <m/>
    <x v="0"/>
    <n v="20"/>
    <x v="376"/>
    <m/>
    <n v="1"/>
    <n v="0"/>
    <n v="0"/>
    <x v="64"/>
    <n v="0"/>
    <x v="4"/>
    <m/>
    <m/>
    <m/>
    <n v="0"/>
    <n v="0"/>
    <m/>
    <m/>
    <n v="0"/>
    <m/>
    <m/>
    <m/>
    <m/>
    <m/>
    <n v="0"/>
    <n v="0"/>
    <s v="EA"/>
    <m/>
    <x v="1"/>
    <m/>
    <m/>
    <s v="N"/>
    <s v="Execution (07)"/>
    <s v="Ready for Execution (Order) (0065)"/>
    <s v="0000137389"/>
    <n v="1"/>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7T00:00:00"/>
    <m/>
    <d v="2024-04-04T00:00:00"/>
    <d v="2024-04-09T00:00:00"/>
    <x v="3"/>
    <m/>
    <x v="88"/>
    <s v="0050"/>
    <x v="88"/>
    <s v="STRUC,VESSEL DECKING (AB50.03DECK01)"/>
    <s v="Install FRP Panels to Frame (0050)"/>
    <s v="AB50"/>
    <m/>
    <m/>
    <m/>
    <m/>
    <m/>
    <x v="0"/>
    <n v="20"/>
    <x v="376"/>
    <m/>
    <n v="6"/>
    <n v="0"/>
    <n v="0"/>
    <x v="24"/>
    <n v="0"/>
    <x v="4"/>
    <m/>
    <m/>
    <m/>
    <n v="0"/>
    <n v="0"/>
    <m/>
    <m/>
    <n v="0"/>
    <m/>
    <m/>
    <m/>
    <m/>
    <m/>
    <n v="0"/>
    <n v="0"/>
    <s v="EA"/>
    <m/>
    <x v="1"/>
    <m/>
    <m/>
    <s v="N"/>
    <s v="Execution (07)"/>
    <s v="Ready for Execution (Order) (0065)"/>
    <s v="0000137389"/>
    <n v="2"/>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8T00:00:00"/>
    <m/>
    <d v="2024-04-04T00:00:00"/>
    <d v="2024-04-09T00:00:00"/>
    <x v="3"/>
    <m/>
    <x v="88"/>
    <s v="0010"/>
    <x v="88"/>
    <s v="STRUC,VESSEL DECKING (AB50.03DECK01)"/>
    <s v="Apply Belzona to Ramp Edges (0060)"/>
    <s v="AB50"/>
    <m/>
    <m/>
    <m/>
    <m/>
    <m/>
    <x v="0"/>
    <n v="20"/>
    <x v="376"/>
    <m/>
    <n v="2"/>
    <n v="0"/>
    <n v="0"/>
    <x v="24"/>
    <n v="0"/>
    <x v="4"/>
    <m/>
    <m/>
    <m/>
    <n v="0"/>
    <n v="0"/>
    <m/>
    <m/>
    <n v="0"/>
    <m/>
    <m/>
    <m/>
    <m/>
    <m/>
    <n v="0"/>
    <n v="0"/>
    <s v="KG"/>
    <m/>
    <x v="1"/>
    <m/>
    <m/>
    <s v="N"/>
    <s v="Execution (07)"/>
    <s v="Ready for Execution (Order) (0065)"/>
    <s v="0000137389"/>
    <n v="3"/>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20"/>
    <x v="88"/>
    <s v="STRUC,VESSEL DECKING (AB50.03DECK01)"/>
    <s v="Apply Coatings to Ramp (0070)"/>
    <s v="AB50"/>
    <m/>
    <m/>
    <m/>
    <m/>
    <m/>
    <x v="0"/>
    <n v="20"/>
    <x v="376"/>
    <m/>
    <n v="2"/>
    <n v="0"/>
    <n v="0"/>
    <x v="24"/>
    <n v="0"/>
    <x v="4"/>
    <m/>
    <m/>
    <m/>
    <n v="0"/>
    <n v="0"/>
    <m/>
    <m/>
    <n v="0"/>
    <m/>
    <m/>
    <m/>
    <m/>
    <m/>
    <n v="0"/>
    <n v="0"/>
    <s v="EA"/>
    <m/>
    <x v="1"/>
    <m/>
    <m/>
    <s v="N"/>
    <s v="Execution (07)"/>
    <s v="Ready for Execution (Order) (0065)"/>
    <s v="0000137389"/>
    <n v="4"/>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3-31T00:00:00"/>
    <m/>
    <d v="2024-03-29T00:00:00"/>
    <d v="2024-04-02T00:00:00"/>
    <x v="3"/>
    <m/>
    <x v="89"/>
    <s v="0030"/>
    <x v="89"/>
    <s v="STRUC,VESSEL DECKING (AB50.03DECK01)"/>
    <s v="Apply Coatings to Ramp (0070)"/>
    <s v="AB50"/>
    <m/>
    <m/>
    <m/>
    <m/>
    <m/>
    <x v="0"/>
    <n v="20"/>
    <x v="376"/>
    <m/>
    <n v="1"/>
    <n v="0"/>
    <n v="0"/>
    <x v="24"/>
    <n v="0"/>
    <x v="4"/>
    <m/>
    <m/>
    <m/>
    <n v="0"/>
    <n v="0"/>
    <m/>
    <m/>
    <n v="0"/>
    <m/>
    <m/>
    <m/>
    <m/>
    <m/>
    <n v="0"/>
    <n v="0"/>
    <s v="EA"/>
    <m/>
    <x v="1"/>
    <m/>
    <m/>
    <s v="N"/>
    <s v="Execution (07)"/>
    <s v="Main Work Started (Order) (0070)"/>
    <s v="0000137391"/>
    <n v="5"/>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20"/>
    <x v="89"/>
    <s v="STRUC,VESSEL DECKING (AB50.03DECK01)"/>
    <s v="Apply Coatings to Ramp (0070)"/>
    <s v="AB50"/>
    <m/>
    <m/>
    <m/>
    <m/>
    <m/>
    <x v="0"/>
    <n v="20"/>
    <x v="376"/>
    <m/>
    <n v="1"/>
    <n v="0"/>
    <n v="0"/>
    <x v="24"/>
    <n v="0"/>
    <x v="4"/>
    <m/>
    <m/>
    <m/>
    <n v="0"/>
    <n v="0"/>
    <m/>
    <m/>
    <n v="0"/>
    <m/>
    <m/>
    <m/>
    <m/>
    <m/>
    <n v="0"/>
    <n v="0"/>
    <s v="EA"/>
    <m/>
    <x v="1"/>
    <m/>
    <m/>
    <s v="N"/>
    <s v="Execution (07)"/>
    <s v="Main Work Started (Order) (0070)"/>
    <s v="0000137391"/>
    <n v="4"/>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10"/>
    <x v="89"/>
    <s v="STRUC,VESSEL DECKING (AB50.03DECK01)"/>
    <s v="Apply Belzona to Ramp Edges (0060)"/>
    <s v="AB50"/>
    <m/>
    <m/>
    <m/>
    <m/>
    <m/>
    <x v="0"/>
    <n v="20"/>
    <x v="376"/>
    <m/>
    <n v="2"/>
    <n v="0"/>
    <n v="0"/>
    <x v="24"/>
    <n v="0"/>
    <x v="4"/>
    <m/>
    <m/>
    <m/>
    <n v="0"/>
    <n v="0"/>
    <m/>
    <m/>
    <n v="0"/>
    <m/>
    <m/>
    <m/>
    <m/>
    <m/>
    <n v="0"/>
    <n v="0"/>
    <s v="KG"/>
    <m/>
    <x v="1"/>
    <m/>
    <m/>
    <s v="N"/>
    <s v="Execution (07)"/>
    <s v="Main Work Started (Order) (0070)"/>
    <s v="0000137391"/>
    <n v="3"/>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0T00:00:00"/>
    <m/>
    <d v="2024-03-29T00:00:00"/>
    <d v="2024-04-02T00:00:00"/>
    <x v="3"/>
    <m/>
    <x v="89"/>
    <s v="0050"/>
    <x v="89"/>
    <s v="STRUC,VESSEL DECKING (AB50.03DECK01)"/>
    <s v="Install FRP Panels to Frame (0050)"/>
    <s v="AB50"/>
    <m/>
    <m/>
    <m/>
    <m/>
    <m/>
    <x v="0"/>
    <n v="20"/>
    <x v="376"/>
    <m/>
    <n v="3"/>
    <n v="0"/>
    <n v="0"/>
    <x v="24"/>
    <n v="0"/>
    <x v="4"/>
    <m/>
    <m/>
    <m/>
    <n v="0"/>
    <n v="0"/>
    <m/>
    <m/>
    <n v="0"/>
    <m/>
    <m/>
    <m/>
    <m/>
    <m/>
    <n v="0"/>
    <n v="0"/>
    <s v="EA"/>
    <m/>
    <x v="1"/>
    <m/>
    <m/>
    <s v="N"/>
    <s v="Execution (07)"/>
    <s v="Main Work Started (Order) (0070)"/>
    <s v="0000137391"/>
    <n v="2"/>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0T00:00:00"/>
    <m/>
    <d v="2024-03-29T00:00:00"/>
    <d v="2024-04-02T00:00:00"/>
    <x v="3"/>
    <m/>
    <x v="89"/>
    <s v="0040"/>
    <x v="89"/>
    <s v="STRUC,VESSEL DECKING (AB50.03DECK01)"/>
    <s v="Install FRP Panels to Frame (0050)"/>
    <s v="AB50"/>
    <m/>
    <m/>
    <m/>
    <m/>
    <m/>
    <x v="0"/>
    <n v="20"/>
    <x v="376"/>
    <m/>
    <n v="1"/>
    <n v="0"/>
    <n v="0"/>
    <x v="24"/>
    <n v="0"/>
    <x v="4"/>
    <m/>
    <m/>
    <m/>
    <n v="0"/>
    <n v="0"/>
    <m/>
    <m/>
    <n v="0"/>
    <m/>
    <m/>
    <m/>
    <m/>
    <m/>
    <n v="0"/>
    <n v="0"/>
    <s v="EA"/>
    <m/>
    <x v="1"/>
    <m/>
    <m/>
    <s v="N"/>
    <s v="Execution (07)"/>
    <s v="Main Work Started (Order) (0070)"/>
    <s v="0000137391"/>
    <n v="1"/>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1T00:00:00"/>
    <m/>
    <d v="2024-03-29T00:00:00"/>
    <d v="2024-04-02T00:00:00"/>
    <x v="3"/>
    <m/>
    <x v="89"/>
    <s v="0060"/>
    <x v="89"/>
    <s v="STRUC,VESSEL DECKING (AB50.03DECK01)"/>
    <s v="Apply Coatings to Ramp (0070)"/>
    <s v="AB50"/>
    <m/>
    <m/>
    <m/>
    <m/>
    <m/>
    <x v="0"/>
    <n v="20"/>
    <x v="376"/>
    <m/>
    <n v="4"/>
    <n v="0"/>
    <n v="0"/>
    <x v="64"/>
    <n v="0"/>
    <x v="4"/>
    <m/>
    <m/>
    <m/>
    <n v="0"/>
    <n v="0"/>
    <m/>
    <m/>
    <n v="0"/>
    <m/>
    <m/>
    <m/>
    <m/>
    <m/>
    <n v="0"/>
    <n v="0"/>
    <s v="CQ"/>
    <m/>
    <x v="1"/>
    <m/>
    <m/>
    <s v="N"/>
    <s v="Execution (07)"/>
    <s v="Main Work Started (Order) (0070)"/>
    <s v="0000137391"/>
    <n v="6"/>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4-16T00:00:00"/>
    <m/>
    <d v="2024-04-13T00:00:00"/>
    <d v="2024-04-19T00:00:00"/>
    <x v="3"/>
    <m/>
    <x v="90"/>
    <s v="0040"/>
    <x v="90"/>
    <s v="STRUC,VESSEL DECKING (AB50.03DECK01)"/>
    <s v="Install FRP Panels to Frame (0050)"/>
    <s v="AB50"/>
    <m/>
    <m/>
    <m/>
    <m/>
    <m/>
    <x v="0"/>
    <n v="20"/>
    <x v="376"/>
    <m/>
    <n v="1"/>
    <n v="0"/>
    <n v="0"/>
    <x v="24"/>
    <n v="0"/>
    <x v="4"/>
    <m/>
    <m/>
    <m/>
    <n v="0"/>
    <n v="0"/>
    <m/>
    <m/>
    <n v="0"/>
    <m/>
    <m/>
    <m/>
    <m/>
    <m/>
    <n v="0"/>
    <n v="0"/>
    <s v="EA"/>
    <m/>
    <x v="1"/>
    <m/>
    <m/>
    <s v="N"/>
    <s v="Execution (07)"/>
    <s v="Main Work Started (Order) (0070)"/>
    <s v="0000137392"/>
    <n v="1"/>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60"/>
    <x v="90"/>
    <s v="STRUC,VESSEL DECKING (AB50.03DECK01)"/>
    <s v="Apply Coatings to Ramp (0070)"/>
    <s v="AB50"/>
    <m/>
    <m/>
    <m/>
    <m/>
    <m/>
    <x v="0"/>
    <n v="20"/>
    <x v="376"/>
    <m/>
    <n v="4"/>
    <n v="0"/>
    <n v="0"/>
    <x v="64"/>
    <n v="0"/>
    <x v="4"/>
    <m/>
    <m/>
    <m/>
    <n v="0"/>
    <n v="0"/>
    <m/>
    <m/>
    <n v="0"/>
    <m/>
    <m/>
    <m/>
    <m/>
    <m/>
    <n v="0"/>
    <n v="0"/>
    <s v="CQ"/>
    <m/>
    <x v="1"/>
    <m/>
    <m/>
    <s v="N"/>
    <s v="Execution (07)"/>
    <s v="Main Work Started (Order) (0070)"/>
    <s v="0000137392"/>
    <n v="6"/>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30"/>
    <x v="90"/>
    <s v="STRUC,VESSEL DECKING (AB50.03DECK01)"/>
    <s v="Apply Coatings to Ramp (0070)"/>
    <s v="AB50"/>
    <m/>
    <m/>
    <m/>
    <m/>
    <m/>
    <x v="0"/>
    <n v="20"/>
    <x v="376"/>
    <m/>
    <n v="1"/>
    <n v="0"/>
    <n v="0"/>
    <x v="24"/>
    <n v="0"/>
    <x v="4"/>
    <m/>
    <m/>
    <m/>
    <n v="0"/>
    <n v="0"/>
    <m/>
    <m/>
    <n v="0"/>
    <m/>
    <m/>
    <m/>
    <m/>
    <m/>
    <n v="0"/>
    <n v="0"/>
    <s v="EA"/>
    <m/>
    <x v="1"/>
    <m/>
    <m/>
    <s v="N"/>
    <s v="Execution (07)"/>
    <s v="Main Work Started (Order) (0070)"/>
    <s v="0000137392"/>
    <n v="5"/>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20"/>
    <x v="90"/>
    <s v="STRUC,VESSEL DECKING (AB50.03DECK01)"/>
    <s v="Apply Coatings to Ramp (0070)"/>
    <s v="AB50"/>
    <m/>
    <m/>
    <m/>
    <m/>
    <m/>
    <x v="0"/>
    <n v="20"/>
    <x v="376"/>
    <m/>
    <n v="2"/>
    <n v="0"/>
    <n v="0"/>
    <x v="24"/>
    <n v="0"/>
    <x v="4"/>
    <m/>
    <m/>
    <m/>
    <n v="0"/>
    <n v="0"/>
    <m/>
    <m/>
    <n v="0"/>
    <m/>
    <m/>
    <m/>
    <m/>
    <m/>
    <n v="0"/>
    <n v="0"/>
    <s v="EA"/>
    <m/>
    <x v="1"/>
    <m/>
    <m/>
    <s v="N"/>
    <s v="Execution (07)"/>
    <s v="Main Work Started (Order) (0070)"/>
    <s v="0000137392"/>
    <n v="4"/>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6T00:00:00"/>
    <m/>
    <d v="2024-04-13T00:00:00"/>
    <d v="2024-04-19T00:00:00"/>
    <x v="3"/>
    <m/>
    <x v="90"/>
    <s v="0050"/>
    <x v="90"/>
    <s v="STRUC,VESSEL DECKING (AB50.03DECK01)"/>
    <s v="Install FRP Panels to Frame (0050)"/>
    <s v="AB50"/>
    <m/>
    <m/>
    <m/>
    <m/>
    <m/>
    <x v="0"/>
    <n v="20"/>
    <x v="376"/>
    <m/>
    <n v="6"/>
    <n v="0"/>
    <n v="0"/>
    <x v="24"/>
    <n v="0"/>
    <x v="4"/>
    <m/>
    <m/>
    <m/>
    <n v="0"/>
    <n v="0"/>
    <m/>
    <m/>
    <n v="0"/>
    <m/>
    <m/>
    <m/>
    <m/>
    <m/>
    <n v="0"/>
    <n v="0"/>
    <s v="EA"/>
    <m/>
    <x v="1"/>
    <m/>
    <m/>
    <s v="N"/>
    <s v="Execution (07)"/>
    <s v="Main Work Started (Order) (0070)"/>
    <s v="0000137392"/>
    <n v="2"/>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10"/>
    <x v="90"/>
    <s v="STRUC,VESSEL DECKING (AB50.03DECK01)"/>
    <s v="Apply Belzona to Ramp Edges (0060)"/>
    <s v="AB50"/>
    <m/>
    <m/>
    <m/>
    <m/>
    <m/>
    <x v="0"/>
    <n v="20"/>
    <x v="376"/>
    <m/>
    <n v="2"/>
    <n v="0"/>
    <n v="0"/>
    <x v="24"/>
    <n v="0"/>
    <x v="4"/>
    <m/>
    <m/>
    <m/>
    <n v="0"/>
    <n v="0"/>
    <m/>
    <m/>
    <n v="0"/>
    <m/>
    <m/>
    <m/>
    <m/>
    <m/>
    <n v="0"/>
    <n v="0"/>
    <s v="KG"/>
    <m/>
    <x v="1"/>
    <m/>
    <m/>
    <s v="N"/>
    <s v="Execution (07)"/>
    <s v="Main Work Started (Order) (0070)"/>
    <s v="0000137392"/>
    <n v="3"/>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1"/>
    <s v="No Issue identified"/>
    <m/>
    <x v="0"/>
    <d v="2023-12-30T00:00:00"/>
    <d v="2024-01-02T00:00:00"/>
    <d v="2024-04-26T00:00:00"/>
    <m/>
    <d v="2024-04-25T00:00:00"/>
    <d v="2024-05-01T00:00:00"/>
    <x v="2"/>
    <m/>
    <x v="91"/>
    <s v="0050"/>
    <x v="91"/>
    <s v="DET,FZ0445,GAS IR LOS RECEIVER (AB50.0445GRX871002)"/>
    <s v="Hand Prep &amp; Paint (0010)"/>
    <s v="AB50"/>
    <m/>
    <m/>
    <m/>
    <m/>
    <m/>
    <x v="0"/>
    <n v="20"/>
    <x v="376"/>
    <m/>
    <n v="60"/>
    <n v="0"/>
    <n v="0"/>
    <x v="54"/>
    <n v="0"/>
    <x v="4"/>
    <m/>
    <m/>
    <m/>
    <n v="0"/>
    <n v="0"/>
    <m/>
    <m/>
    <n v="0"/>
    <m/>
    <m/>
    <m/>
    <m/>
    <m/>
    <n v="0"/>
    <n v="0"/>
    <s v="EA"/>
    <m/>
    <x v="1"/>
    <m/>
    <m/>
    <s v="N"/>
    <s v="Preparation (05)"/>
    <s v="In Preparation (Order) (0055)"/>
    <s v="0000137493"/>
    <n v="4"/>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60"/>
    <x v="91"/>
    <s v="DET,FZ0445,GAS IR LOS RECEIVER (AB50.0445GRX871002)"/>
    <s v="Hand Prep &amp; Paint (0010)"/>
    <s v="AB50"/>
    <m/>
    <m/>
    <m/>
    <m/>
    <m/>
    <x v="0"/>
    <n v="20"/>
    <x v="376"/>
    <m/>
    <n v="10"/>
    <n v="0"/>
    <n v="0"/>
    <x v="54"/>
    <n v="0"/>
    <x v="4"/>
    <m/>
    <m/>
    <m/>
    <n v="0"/>
    <n v="0"/>
    <m/>
    <m/>
    <n v="0"/>
    <m/>
    <m/>
    <m/>
    <m/>
    <m/>
    <n v="0"/>
    <n v="0"/>
    <s v="EA"/>
    <m/>
    <x v="1"/>
    <m/>
    <m/>
    <s v="N"/>
    <s v="Preparation (05)"/>
    <s v="In Preparation (Order) (0055)"/>
    <s v="0000137493"/>
    <n v="5"/>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70"/>
    <x v="91"/>
    <s v="DET,FZ0445,GAS IR LOS RECEIVER (AB50.0445GRX871002)"/>
    <s v="Hand Prep &amp; Paint (0010)"/>
    <s v="AB50"/>
    <m/>
    <m/>
    <m/>
    <m/>
    <m/>
    <x v="0"/>
    <n v="20"/>
    <x v="376"/>
    <m/>
    <n v="1"/>
    <n v="0"/>
    <n v="0"/>
    <x v="54"/>
    <n v="0"/>
    <x v="4"/>
    <m/>
    <m/>
    <m/>
    <n v="0"/>
    <n v="0"/>
    <m/>
    <m/>
    <n v="0"/>
    <m/>
    <m/>
    <m/>
    <m/>
    <m/>
    <n v="0"/>
    <n v="0"/>
    <s v="SHT"/>
    <m/>
    <x v="1"/>
    <m/>
    <m/>
    <s v="N"/>
    <s v="Preparation (05)"/>
    <s v="In Preparation (Order) (0055)"/>
    <s v="0000137493"/>
    <n v="6"/>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80"/>
    <x v="91"/>
    <s v="DET,FZ0445,GAS IR LOS RECEIVER (AB50.0445GRX871002)"/>
    <s v="Hand Prep &amp; Paint (0010)"/>
    <s v="AB50"/>
    <m/>
    <m/>
    <m/>
    <m/>
    <m/>
    <x v="0"/>
    <n v="20"/>
    <x v="376"/>
    <m/>
    <n v="16"/>
    <n v="0"/>
    <n v="0"/>
    <x v="54"/>
    <n v="0"/>
    <x v="4"/>
    <m/>
    <m/>
    <m/>
    <n v="0"/>
    <n v="0"/>
    <m/>
    <m/>
    <n v="0"/>
    <m/>
    <m/>
    <m/>
    <m/>
    <m/>
    <n v="0"/>
    <n v="0"/>
    <s v="EA"/>
    <m/>
    <x v="1"/>
    <m/>
    <m/>
    <s v="N"/>
    <s v="Preparation (05)"/>
    <s v="In Preparation (Order) (0055)"/>
    <s v="0000137493"/>
    <n v="7"/>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2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1"/>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4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3"/>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30"/>
    <x v="91"/>
    <s v="DET,FZ0445,GAS IR LOS RECEIVER (AB50.0445GRX871002)"/>
    <s v="Hand Prep &amp; Paint (0010)"/>
    <s v="AB50"/>
    <m/>
    <m/>
    <m/>
    <m/>
    <m/>
    <x v="0"/>
    <n v="20"/>
    <x v="376"/>
    <m/>
    <n v="30"/>
    <n v="0"/>
    <n v="0"/>
    <x v="54"/>
    <n v="0"/>
    <x v="4"/>
    <m/>
    <m/>
    <m/>
    <n v="0"/>
    <n v="0"/>
    <m/>
    <m/>
    <n v="0"/>
    <m/>
    <m/>
    <m/>
    <m/>
    <m/>
    <n v="0"/>
    <n v="0"/>
    <s v="EA"/>
    <m/>
    <x v="1"/>
    <m/>
    <m/>
    <s v="N"/>
    <s v="Preparation (05)"/>
    <s v="In Preparation (Order) (0055)"/>
    <s v="0000137493"/>
    <n v="2"/>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3"/>
    <s v="No Issue identified"/>
    <m/>
    <x v="0"/>
    <d v="2023-12-30T00:00:00"/>
    <d v="2024-01-01T00:00:00"/>
    <d v="2024-04-19T00:00:00"/>
    <m/>
    <d v="2024-04-18T00:00:00"/>
    <d v="2024-04-21T00:00:00"/>
    <x v="0"/>
    <m/>
    <x v="92"/>
    <s v="0030"/>
    <x v="92"/>
    <s v="MOTOR,P450001B,PROD WTR PUMP DRIVER (AB50.05PM450001B)"/>
    <s v="Install Motor/Coulping And Re-align (0070)"/>
    <s v="AB50"/>
    <m/>
    <m/>
    <m/>
    <m/>
    <m/>
    <x v="0"/>
    <n v="20"/>
    <x v="376"/>
    <m/>
    <n v="20"/>
    <n v="0"/>
    <n v="0"/>
    <x v="54"/>
    <n v="0"/>
    <x v="4"/>
    <m/>
    <m/>
    <m/>
    <n v="0"/>
    <n v="0"/>
    <m/>
    <m/>
    <n v="0"/>
    <m/>
    <m/>
    <m/>
    <m/>
    <m/>
    <n v="0"/>
    <n v="0"/>
    <s v="EA"/>
    <m/>
    <x v="1"/>
    <m/>
    <m/>
    <s v="N"/>
    <s v="Preparation (05)"/>
    <s v="In Preparation (Order) (0055)"/>
    <s v="0000137452"/>
    <n v="3"/>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2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2"/>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4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4"/>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20T00:00:00"/>
    <m/>
    <d v="2024-04-18T00:00:00"/>
    <d v="2024-04-21T00:00:00"/>
    <x v="0"/>
    <m/>
    <x v="92"/>
    <s v="0060"/>
    <x v="92"/>
    <s v="MOTOR,P450001B,PROD WTR PUMP DRIVER (AB50.05PM450001B)"/>
    <s v="Denzo Tape Jacking Bolts (0100)"/>
    <s v="AB50"/>
    <m/>
    <m/>
    <m/>
    <m/>
    <m/>
    <x v="0"/>
    <n v="20"/>
    <x v="376"/>
    <m/>
    <n v="1"/>
    <n v="0"/>
    <n v="0"/>
    <x v="54"/>
    <n v="0"/>
    <x v="4"/>
    <m/>
    <m/>
    <m/>
    <n v="0"/>
    <n v="0"/>
    <m/>
    <m/>
    <n v="0"/>
    <m/>
    <m/>
    <m/>
    <m/>
    <m/>
    <n v="0"/>
    <n v="0"/>
    <s v="ROL"/>
    <m/>
    <x v="1"/>
    <m/>
    <m/>
    <s v="N"/>
    <s v="Preparation (05)"/>
    <s v="In Preparation (Order) (0055)"/>
    <s v="0000137452"/>
    <n v="7"/>
    <s v="3"/>
    <m/>
    <m/>
    <m/>
    <m/>
    <n v="0"/>
    <m/>
    <m/>
    <m/>
    <m/>
    <s v="WorkPackLink"/>
    <m/>
    <m/>
    <n v="0"/>
    <n v="0"/>
    <d v="2023-12-31T00:00:00"/>
    <n v="0"/>
    <n v="0"/>
    <m/>
    <m/>
    <n v="0"/>
    <n v="0"/>
    <m/>
    <n v="0"/>
    <m/>
    <m/>
    <m/>
    <n v="0"/>
    <n v="0"/>
    <n v="0.125"/>
    <d v="2024-03-23T00:00:00"/>
    <n v="0"/>
    <n v="0"/>
    <x v="1"/>
    <m/>
    <x v="0"/>
    <d v="1899-12-30T00:00:00"/>
    <x v="2"/>
    <s v="000013745245402000100039000"/>
    <e v="#N/A"/>
    <s v="0000137452000100039000"/>
    <s v=""/>
    <s v=""/>
    <n v="0"/>
  </r>
  <r>
    <x v="3"/>
    <s v="No Issue identified"/>
    <m/>
    <x v="0"/>
    <d v="2023-12-30T00:00:00"/>
    <d v="2024-01-01T00:00:00"/>
    <d v="2024-04-19T00:00:00"/>
    <m/>
    <d v="2024-04-18T00:00:00"/>
    <d v="2024-04-21T00:00:00"/>
    <x v="0"/>
    <m/>
    <x v="92"/>
    <s v="001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1"/>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70"/>
    <x v="92"/>
    <s v="MOTOR,P450001B,PROD WTR PUMP DRIVER (AB50.05PM450001B)"/>
    <s v="Install Motor/Coulping And Re-align (0070)"/>
    <s v="AB50"/>
    <m/>
    <m/>
    <m/>
    <m/>
    <m/>
    <x v="0"/>
    <n v="20"/>
    <x v="376"/>
    <m/>
    <n v="8"/>
    <n v="0"/>
    <n v="0"/>
    <x v="54"/>
    <n v="0"/>
    <x v="4"/>
    <m/>
    <m/>
    <m/>
    <n v="0"/>
    <n v="0"/>
    <m/>
    <m/>
    <n v="0"/>
    <m/>
    <m/>
    <m/>
    <m/>
    <m/>
    <n v="0"/>
    <n v="0"/>
    <s v="EA"/>
    <m/>
    <x v="1"/>
    <m/>
    <m/>
    <s v="N"/>
    <s v="Preparation (05)"/>
    <s v="In Preparation (Order) (0055)"/>
    <s v="0000137452"/>
    <n v="6"/>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50"/>
    <x v="92"/>
    <s v="MOTOR,P450001B,PROD WTR PUMP DRIVER (AB50.05PM450001B)"/>
    <s v="Install Motor/Coulping And Re-align (0070)"/>
    <s v="AB50"/>
    <m/>
    <m/>
    <m/>
    <m/>
    <m/>
    <x v="0"/>
    <n v="20"/>
    <x v="376"/>
    <m/>
    <n v="12"/>
    <n v="0"/>
    <n v="0"/>
    <x v="54"/>
    <n v="0"/>
    <x v="4"/>
    <m/>
    <m/>
    <m/>
    <n v="0"/>
    <n v="0"/>
    <m/>
    <m/>
    <n v="0"/>
    <m/>
    <m/>
    <m/>
    <m/>
    <m/>
    <n v="0"/>
    <n v="0"/>
    <s v="EA"/>
    <m/>
    <x v="1"/>
    <m/>
    <m/>
    <s v="N"/>
    <s v="Preparation (05)"/>
    <s v="In Preparation (Order) (0055)"/>
    <s v="0000137452"/>
    <n v="5"/>
    <s v="3"/>
    <m/>
    <m/>
    <m/>
    <m/>
    <n v="0"/>
    <m/>
    <m/>
    <m/>
    <m/>
    <s v="WorkPackLink"/>
    <m/>
    <m/>
    <n v="0"/>
    <n v="0"/>
    <d v="2023-12-31T00:00:00"/>
    <n v="0"/>
    <n v="0"/>
    <m/>
    <m/>
    <n v="0"/>
    <n v="0"/>
    <m/>
    <n v="0"/>
    <m/>
    <m/>
    <m/>
    <n v="0"/>
    <n v="0"/>
    <n v="0.125"/>
    <d v="2024-03-22T00:00:00"/>
    <n v="0"/>
    <n v="0"/>
    <x v="1"/>
    <m/>
    <x v="0"/>
    <d v="1899-12-30T00:00:00"/>
    <x v="2"/>
    <s v="000013745245401000100039000"/>
    <e v="#N/A"/>
    <s v="0000137452000100039000"/>
    <s v=""/>
    <s v=""/>
    <n v="0"/>
  </r>
  <r>
    <x v="2"/>
    <s v="No Issue identified"/>
    <m/>
    <x v="0"/>
    <d v="2023-12-30T00:00:00"/>
    <d v="2024-01-01T00:00:00"/>
    <d v="2024-04-01T00:00:00"/>
    <m/>
    <d v="2024-03-31T00:00:00"/>
    <d v="2024-04-02T00:00:00"/>
    <x v="3"/>
    <m/>
    <x v="176"/>
    <s v="0010"/>
    <x v="176"/>
    <s v="STRUC,VESSEL DECKING (AB50.03DECK01)"/>
    <s v="Apply Coatings to Ramp / Frame (0030)"/>
    <s v="AB50"/>
    <m/>
    <m/>
    <m/>
    <m/>
    <m/>
    <x v="0"/>
    <n v="20"/>
    <x v="376"/>
    <m/>
    <n v="2"/>
    <n v="0"/>
    <n v="0"/>
    <x v="24"/>
    <n v="0"/>
    <x v="4"/>
    <m/>
    <m/>
    <m/>
    <n v="0"/>
    <n v="0"/>
    <m/>
    <m/>
    <n v="0"/>
    <m/>
    <m/>
    <m/>
    <m/>
    <m/>
    <n v="0"/>
    <n v="0"/>
    <s v="EA"/>
    <m/>
    <x v="1"/>
    <m/>
    <m/>
    <s v="N"/>
    <s v="Execution (07)"/>
    <s v="Ready for Execution (Order) (0065)"/>
    <s v="0000137719"/>
    <n v="1"/>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2"/>
    <s v="No Issue identified"/>
    <m/>
    <x v="0"/>
    <d v="2023-12-30T00:00:00"/>
    <d v="2024-01-01T00:00:00"/>
    <d v="2024-04-01T00:00:00"/>
    <m/>
    <d v="2024-03-31T00:00:00"/>
    <d v="2024-04-02T00:00:00"/>
    <x v="3"/>
    <m/>
    <x v="176"/>
    <s v="0020"/>
    <x v="176"/>
    <s v="STRUC,VESSEL DECKING (AB50.03DECK01)"/>
    <s v="Apply Coatings to Ramp / Frame (0030)"/>
    <s v="AB50"/>
    <m/>
    <m/>
    <m/>
    <m/>
    <m/>
    <x v="0"/>
    <n v="20"/>
    <x v="376"/>
    <m/>
    <n v="1"/>
    <n v="0"/>
    <n v="0"/>
    <x v="24"/>
    <n v="0"/>
    <x v="4"/>
    <m/>
    <m/>
    <m/>
    <n v="0"/>
    <n v="0"/>
    <m/>
    <m/>
    <n v="0"/>
    <m/>
    <m/>
    <m/>
    <m/>
    <m/>
    <n v="0"/>
    <n v="0"/>
    <s v="EA"/>
    <m/>
    <x v="1"/>
    <m/>
    <m/>
    <s v="N"/>
    <s v="Execution (07)"/>
    <s v="Ready for Execution (Order) (0065)"/>
    <s v="0000137719"/>
    <n v="2"/>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0"/>
    <s v="No Issue identified"/>
    <m/>
    <x v="0"/>
    <d v="2023-12-30T00:00:00"/>
    <d v="2024-01-02T00:00:00"/>
    <d v="2024-05-09T00:00:00"/>
    <m/>
    <d v="2024-05-09T00:00:00"/>
    <d v="2024-05-15T00:00:00"/>
    <x v="0"/>
    <m/>
    <x v="95"/>
    <s v="0070"/>
    <x v="95"/>
    <s v="PKG EQ,MAIN GEN 1 (AB50.05A400001)"/>
    <s v="ISOLATE GT1 PACKAGE (0010)"/>
    <s v="AB50"/>
    <m/>
    <m/>
    <m/>
    <m/>
    <m/>
    <x v="0"/>
    <n v="20"/>
    <x v="376"/>
    <m/>
    <n v="3"/>
    <n v="0"/>
    <n v="0"/>
    <x v="53"/>
    <n v="0"/>
    <x v="4"/>
    <m/>
    <m/>
    <m/>
    <n v="0"/>
    <n v="0"/>
    <m/>
    <m/>
    <n v="0"/>
    <m/>
    <m/>
    <m/>
    <m/>
    <m/>
    <n v="0"/>
    <n v="0"/>
    <s v="PAC"/>
    <m/>
    <x v="1"/>
    <m/>
    <m/>
    <s v="N"/>
    <s v="Preparation (05)"/>
    <s v="In Preparation (Order) (0055)"/>
    <s v="0000138045"/>
    <n v="4"/>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0"/>
    <s v="No Issue identified"/>
    <m/>
    <x v="0"/>
    <d v="2023-12-30T00:00:00"/>
    <d v="2024-01-02T00:00:00"/>
    <d v="2024-05-09T00:00:00"/>
    <m/>
    <d v="2024-05-09T00:00:00"/>
    <d v="2024-05-15T00:00:00"/>
    <x v="0"/>
    <m/>
    <x v="95"/>
    <s v="0060"/>
    <x v="95"/>
    <s v="PKG EQ,MAIN GEN 1 (AB50.05A400001)"/>
    <s v="ISOLATE GT1 PACKAGE (0010)"/>
    <s v="AB50"/>
    <m/>
    <m/>
    <m/>
    <m/>
    <m/>
    <x v="0"/>
    <n v="20"/>
    <x v="376"/>
    <m/>
    <n v="130"/>
    <n v="0"/>
    <n v="0"/>
    <x v="53"/>
    <n v="0"/>
    <x v="4"/>
    <m/>
    <m/>
    <m/>
    <n v="0"/>
    <n v="0"/>
    <m/>
    <m/>
    <n v="0"/>
    <m/>
    <m/>
    <m/>
    <m/>
    <m/>
    <n v="0"/>
    <n v="0"/>
    <s v="EA"/>
    <m/>
    <x v="1"/>
    <m/>
    <m/>
    <s v="N"/>
    <s v="Preparation (05)"/>
    <s v="In Preparation (Order) (0055)"/>
    <s v="0000138045"/>
    <n v="3"/>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3"/>
    <s v="No Issue identified"/>
    <m/>
    <x v="0"/>
    <d v="2023-12-30T00:00:00"/>
    <d v="2024-01-01T00:00:00"/>
    <d v="2024-04-18T00:00:00"/>
    <m/>
    <d v="2024-04-18T00:00:00"/>
    <d v="2024-04-22T00:00:00"/>
    <x v="1"/>
    <m/>
    <x v="177"/>
    <s v="0010"/>
    <x v="177"/>
    <s v="PKG EQ,EARTHING VESSEL (AB50.03EARTH01)"/>
    <s v="Earth Boss refurb, Riser, RTM, RA, Swive (0010)"/>
    <s v="AB50"/>
    <m/>
    <m/>
    <m/>
    <m/>
    <m/>
    <x v="0"/>
    <n v="20"/>
    <x v="376"/>
    <m/>
    <n v="4"/>
    <n v="0"/>
    <n v="0"/>
    <x v="54"/>
    <n v="0"/>
    <x v="4"/>
    <m/>
    <m/>
    <m/>
    <n v="0"/>
    <n v="0"/>
    <m/>
    <m/>
    <n v="0"/>
    <m/>
    <m/>
    <m/>
    <m/>
    <m/>
    <n v="0"/>
    <n v="0"/>
    <s v="CAN"/>
    <m/>
    <x v="1"/>
    <m/>
    <m/>
    <s v="N"/>
    <s v="Preparation (05)"/>
    <s v="In Preparation (Order) (0055)"/>
    <s v="0000138300"/>
    <n v="1"/>
    <s v="3"/>
    <m/>
    <m/>
    <m/>
    <m/>
    <n v="0"/>
    <m/>
    <m/>
    <m/>
    <m/>
    <s v="WorkPackLink"/>
    <m/>
    <m/>
    <n v="0"/>
    <n v="0"/>
    <d v="2023-12-31T00:00:00"/>
    <n v="0"/>
    <n v="0"/>
    <m/>
    <m/>
    <n v="0"/>
    <n v="0"/>
    <m/>
    <n v="0"/>
    <m/>
    <m/>
    <m/>
    <n v="0"/>
    <n v="0"/>
    <n v="1"/>
    <d v="2024-03-21T00:00:00"/>
    <n v="0"/>
    <n v="0"/>
    <x v="1"/>
    <m/>
    <x v="0"/>
    <d v="1899-12-30T00:00:00"/>
    <x v="2"/>
    <s v="000013830045400000100039819"/>
    <e v="#N/A"/>
    <s v="0000138300000100039819"/>
    <s v=""/>
    <s v=""/>
    <n v="0"/>
  </r>
  <r>
    <x v="3"/>
    <s v="No Issue identified"/>
    <m/>
    <x v="0"/>
    <d v="2023-12-30T00:00:00"/>
    <d v="2024-01-01T00:00:00"/>
    <d v="2024-05-01T00:00:00"/>
    <m/>
    <d v="2024-05-01T00:00:00"/>
    <d v="2024-05-02T00:00:00"/>
    <x v="0"/>
    <m/>
    <x v="178"/>
    <s v="0070"/>
    <x v="178"/>
    <s v="ACC,A090001,BACK-UP PRESS (AB50.03V090001)"/>
    <s v="REPLACE - AU05.03V090001 (0010)"/>
    <s v="AB50"/>
    <m/>
    <m/>
    <m/>
    <m/>
    <m/>
    <x v="0"/>
    <n v="20"/>
    <x v="376"/>
    <m/>
    <n v="1"/>
    <n v="0"/>
    <n v="0"/>
    <x v="54"/>
    <n v="0"/>
    <x v="4"/>
    <m/>
    <m/>
    <m/>
    <n v="0"/>
    <n v="0"/>
    <m/>
    <m/>
    <n v="0"/>
    <m/>
    <m/>
    <m/>
    <m/>
    <m/>
    <n v="0"/>
    <n v="0"/>
    <s v="EA"/>
    <m/>
    <x v="1"/>
    <m/>
    <m/>
    <s v="N"/>
    <s v="Scheduling (06)"/>
    <s v="Ready to Schedule (Order) (0060)"/>
    <s v="0000138434"/>
    <n v="1"/>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30"/>
    <x v="178"/>
    <s v="ACC,A090001,BACK-UP PRESS (AB50.03V090001)"/>
    <s v="REPLACE - AU05.03V090002 (0020)"/>
    <s v="AB50"/>
    <m/>
    <m/>
    <m/>
    <m/>
    <m/>
    <x v="0"/>
    <n v="20"/>
    <x v="376"/>
    <m/>
    <n v="1"/>
    <n v="0"/>
    <n v="0"/>
    <x v="54"/>
    <n v="0"/>
    <x v="4"/>
    <m/>
    <m/>
    <m/>
    <n v="0"/>
    <n v="0"/>
    <m/>
    <m/>
    <n v="0"/>
    <m/>
    <m/>
    <m/>
    <m/>
    <m/>
    <n v="0"/>
    <n v="0"/>
    <s v="EA"/>
    <m/>
    <x v="1"/>
    <m/>
    <m/>
    <s v="N"/>
    <s v="Scheduling (06)"/>
    <s v="Ready to Schedule (Order) (0060)"/>
    <s v="0000138434"/>
    <n v="2"/>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60"/>
    <x v="178"/>
    <s v="ACC,A090001,BACK-UP PRESS (AB50.03V090001)"/>
    <s v="REPLACE - AU05.03V090005 (0050)"/>
    <s v="AB50"/>
    <m/>
    <m/>
    <m/>
    <m/>
    <m/>
    <x v="0"/>
    <n v="20"/>
    <x v="376"/>
    <m/>
    <n v="1"/>
    <n v="0"/>
    <n v="0"/>
    <x v="54"/>
    <n v="0"/>
    <x v="4"/>
    <m/>
    <m/>
    <m/>
    <n v="0"/>
    <n v="0"/>
    <m/>
    <m/>
    <n v="0"/>
    <m/>
    <m/>
    <m/>
    <m/>
    <m/>
    <n v="0"/>
    <n v="0"/>
    <s v="EA"/>
    <m/>
    <x v="1"/>
    <m/>
    <m/>
    <s v="N"/>
    <s v="Scheduling (06)"/>
    <s v="Ready to Schedule (Order) (0060)"/>
    <s v="0000138434"/>
    <n v="5"/>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40"/>
    <x v="178"/>
    <s v="ACC,A090001,BACK-UP PRESS (AB50.03V090001)"/>
    <s v="REPLACE - AU05.03V090003 (0030)"/>
    <s v="AB50"/>
    <m/>
    <m/>
    <m/>
    <m/>
    <m/>
    <x v="0"/>
    <n v="20"/>
    <x v="376"/>
    <m/>
    <n v="1"/>
    <n v="0"/>
    <n v="0"/>
    <x v="54"/>
    <n v="0"/>
    <x v="4"/>
    <m/>
    <m/>
    <m/>
    <n v="0"/>
    <n v="0"/>
    <m/>
    <m/>
    <n v="0"/>
    <m/>
    <m/>
    <m/>
    <m/>
    <m/>
    <n v="0"/>
    <n v="0"/>
    <s v="EA"/>
    <m/>
    <x v="1"/>
    <m/>
    <m/>
    <s v="N"/>
    <s v="Scheduling (06)"/>
    <s v="Ready to Schedule (Order) (0060)"/>
    <s v="0000138434"/>
    <n v="3"/>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50"/>
    <x v="178"/>
    <s v="ACC,A090001,BACK-UP PRESS (AB50.03V090001)"/>
    <s v="REPLACE - AU05.03V090004 (0040)"/>
    <s v="AB50"/>
    <m/>
    <m/>
    <m/>
    <m/>
    <m/>
    <x v="0"/>
    <n v="20"/>
    <x v="376"/>
    <m/>
    <n v="1"/>
    <n v="0"/>
    <n v="0"/>
    <x v="54"/>
    <n v="0"/>
    <x v="4"/>
    <m/>
    <m/>
    <m/>
    <n v="0"/>
    <n v="0"/>
    <m/>
    <m/>
    <n v="0"/>
    <m/>
    <m/>
    <m/>
    <m/>
    <m/>
    <n v="0"/>
    <n v="0"/>
    <s v="EA"/>
    <m/>
    <x v="1"/>
    <m/>
    <m/>
    <s v="N"/>
    <s v="Scheduling (06)"/>
    <s v="Ready to Schedule (Order) (0060)"/>
    <s v="0000138434"/>
    <n v="4"/>
    <s v="3"/>
    <m/>
    <m/>
    <m/>
    <m/>
    <n v="0"/>
    <m/>
    <m/>
    <m/>
    <m/>
    <s v="WorkPackLink"/>
    <m/>
    <m/>
    <n v="0"/>
    <n v="0"/>
    <d v="2023-06-30T00:00:00"/>
    <n v="0"/>
    <n v="0"/>
    <m/>
    <m/>
    <n v="0"/>
    <n v="0"/>
    <m/>
    <n v="0"/>
    <m/>
    <m/>
    <m/>
    <n v="0"/>
    <n v="0"/>
    <n v="0.2"/>
    <d v="2024-04-03T00:00:00"/>
    <n v="0"/>
    <n v="0"/>
    <x v="1"/>
    <m/>
    <x v="0"/>
    <d v="1899-12-30T00:00:00"/>
    <x v="2"/>
    <s v="000013843445413000100039933"/>
    <e v="#N/A"/>
    <s v="0000138434000100039933"/>
    <s v=""/>
    <s v=""/>
    <n v="0"/>
  </r>
  <r>
    <x v="1"/>
    <s v="No Issue identified"/>
    <m/>
    <x v="0"/>
    <d v="2023-12-30T00:00:00"/>
    <d v="2024-01-02T00:00:00"/>
    <d v="2024-04-03T00:00:00"/>
    <m/>
    <d v="2024-03-30T00:00:00"/>
    <d v="2024-04-08T00:00:00"/>
    <x v="2"/>
    <m/>
    <x v="100"/>
    <s v="0060"/>
    <x v="100"/>
    <s v="TURRET,ELECTRICAL SWIVEL (AB50.04V098103)"/>
    <s v="Install bracket &amp; cable tray (0030)"/>
    <s v="AB50"/>
    <m/>
    <m/>
    <m/>
    <m/>
    <m/>
    <x v="0"/>
    <n v="20"/>
    <x v="376"/>
    <m/>
    <n v="8"/>
    <n v="0"/>
    <n v="0"/>
    <x v="54"/>
    <n v="0"/>
    <x v="4"/>
    <m/>
    <m/>
    <m/>
    <n v="0"/>
    <n v="0"/>
    <m/>
    <m/>
    <n v="0"/>
    <m/>
    <m/>
    <m/>
    <m/>
    <m/>
    <n v="0"/>
    <n v="0"/>
    <s v="EA"/>
    <m/>
    <x v="1"/>
    <m/>
    <m/>
    <s v="N"/>
    <s v="Preparation (05)"/>
    <s v="In Preparation (Order) (0055)"/>
    <s v="0000139525"/>
    <n v="2"/>
    <s v="3"/>
    <m/>
    <m/>
    <m/>
    <m/>
    <n v="0"/>
    <m/>
    <m/>
    <m/>
    <m/>
    <s v="WorkPackLink"/>
    <s v="Delivered Pre S/4"/>
    <m/>
    <n v="0"/>
    <n v="0"/>
    <d v="2023-06-30T00:00:00"/>
    <n v="0"/>
    <n v="0"/>
    <m/>
    <m/>
    <n v="0"/>
    <n v="0"/>
    <m/>
    <n v="0"/>
    <m/>
    <m/>
    <m/>
    <n v="0"/>
    <n v="0"/>
    <n v="0.33333333333333331"/>
    <d v="2024-03-06T00:00:00"/>
    <n v="0"/>
    <n v="0"/>
    <x v="1"/>
    <m/>
    <x v="0"/>
    <d v="1899-12-30T00:00:00"/>
    <x v="2"/>
    <s v="000013952545385000100040991"/>
    <e v="#N/A"/>
    <s v="0000139525000100040991"/>
    <s v=""/>
    <s v=""/>
    <n v="0"/>
  </r>
  <r>
    <x v="1"/>
    <s v="No Issue identified"/>
    <m/>
    <x v="0"/>
    <d v="2023-12-30T00:00:00"/>
    <d v="2024-01-02T00:00:00"/>
    <d v="2024-04-27T00:00:00"/>
    <m/>
    <d v="2024-04-27T00:00:00"/>
    <d v="2024-04-28T00:00:00"/>
    <x v="0"/>
    <m/>
    <x v="101"/>
    <s v="0030"/>
    <x v="101"/>
    <s v="VALVE,PDT460520,MAN ISOL (AB50.05MV460127)"/>
    <s v="Replace EGC2 PDT Isol Valves (0020)"/>
    <s v="AB50"/>
    <m/>
    <m/>
    <m/>
    <m/>
    <m/>
    <x v="0"/>
    <n v="20"/>
    <x v="376"/>
    <m/>
    <n v="16"/>
    <n v="0"/>
    <n v="0"/>
    <x v="54"/>
    <n v="0"/>
    <x v="4"/>
    <m/>
    <m/>
    <m/>
    <n v="0"/>
    <n v="0"/>
    <m/>
    <m/>
    <n v="0"/>
    <m/>
    <m/>
    <m/>
    <m/>
    <m/>
    <n v="0"/>
    <n v="0"/>
    <s v="EA"/>
    <m/>
    <x v="1"/>
    <m/>
    <m/>
    <s v="N"/>
    <s v="Preparation (05)"/>
    <s v="In Preparation (Order) (0055)"/>
    <s v="0000141703"/>
    <n v="1"/>
    <s v="3"/>
    <m/>
    <m/>
    <m/>
    <m/>
    <n v="0"/>
    <m/>
    <m/>
    <m/>
    <m/>
    <s v="WorkPackLink"/>
    <s v="Delivered Pre S/4"/>
    <m/>
    <n v="0"/>
    <n v="0"/>
    <d v="2022-10-30T00:00:00"/>
    <n v="0"/>
    <n v="0"/>
    <m/>
    <m/>
    <n v="0"/>
    <n v="0"/>
    <m/>
    <n v="0"/>
    <m/>
    <m/>
    <m/>
    <n v="0"/>
    <n v="0"/>
    <n v="0.25"/>
    <d v="2024-03-30T00:00:00"/>
    <n v="0"/>
    <n v="0"/>
    <x v="1"/>
    <m/>
    <x v="0"/>
    <d v="1899-12-30T00:00:00"/>
    <x v="2"/>
    <s v="000014170345409000100043119"/>
    <e v="#N/A"/>
    <s v="0000141703000100043119"/>
    <s v=""/>
    <s v=""/>
    <n v="0"/>
  </r>
  <r>
    <x v="1"/>
    <s v="No Issue identified"/>
    <m/>
    <x v="0"/>
    <d v="2023-12-30T00:00:00"/>
    <d v="2024-01-02T00:00:00"/>
    <d v="2024-04-27T00:00:00"/>
    <m/>
    <d v="2024-04-27T00:00:00"/>
    <d v="2024-04-29T00:00:00"/>
    <x v="0"/>
    <m/>
    <x v="102"/>
    <s v="011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8"/>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60"/>
    <x v="102"/>
    <s v="VALVE,FT042508,MAN ISOL (AB50.05MV042445)"/>
    <s v="Replace Monoflange EGC 2 x 5 (0010)"/>
    <s v="AB50"/>
    <m/>
    <m/>
    <m/>
    <m/>
    <m/>
    <x v="2"/>
    <n v="30"/>
    <x v="376"/>
    <m/>
    <n v="4"/>
    <n v="0"/>
    <n v="0"/>
    <x v="54"/>
    <n v="0"/>
    <x v="4"/>
    <m/>
    <m/>
    <m/>
    <n v="0"/>
    <n v="0"/>
    <m/>
    <m/>
    <n v="0"/>
    <m/>
    <m/>
    <m/>
    <m/>
    <m/>
    <n v="0"/>
    <n v="0"/>
    <s v="EA"/>
    <m/>
    <x v="1"/>
    <m/>
    <m/>
    <s v="N"/>
    <s v="Preparation (05)"/>
    <s v="In Preparation (Order) (0055)"/>
    <s v="0000142782"/>
    <n v="3"/>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00"/>
    <x v="102"/>
    <s v="VALVE,FT042508,MAN ISOL (AB50.05MV042445)"/>
    <s v="Replace Monoflange EGC 2 x 5 (0010)"/>
    <s v="AB50"/>
    <m/>
    <m/>
    <m/>
    <m/>
    <m/>
    <x v="2"/>
    <n v="30"/>
    <x v="376"/>
    <m/>
    <n v="3"/>
    <n v="0"/>
    <n v="0"/>
    <x v="54"/>
    <n v="0"/>
    <x v="4"/>
    <m/>
    <m/>
    <m/>
    <n v="0"/>
    <n v="0"/>
    <m/>
    <m/>
    <n v="0"/>
    <m/>
    <m/>
    <m/>
    <m/>
    <m/>
    <n v="0"/>
    <n v="0"/>
    <s v="EA"/>
    <m/>
    <x v="1"/>
    <m/>
    <m/>
    <s v="N"/>
    <s v="Preparation (05)"/>
    <s v="In Preparation (Order) (0055)"/>
    <s v="0000142782"/>
    <n v="7"/>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8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5"/>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2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2"/>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30"/>
    <x v="102"/>
    <s v="VALVE,FT042508,MAN ISOL (AB50.05MV042445)"/>
    <s v="Replace Monoflange EGC 2 x 5 (0010)"/>
    <s v="AB50"/>
    <m/>
    <m/>
    <m/>
    <m/>
    <m/>
    <x v="2"/>
    <n v="30"/>
    <x v="376"/>
    <m/>
    <n v="2"/>
    <n v="0"/>
    <n v="0"/>
    <x v="54"/>
    <n v="0"/>
    <x v="4"/>
    <m/>
    <m/>
    <m/>
    <n v="0"/>
    <n v="0"/>
    <m/>
    <m/>
    <n v="0"/>
    <m/>
    <m/>
    <m/>
    <m/>
    <m/>
    <n v="0"/>
    <n v="0"/>
    <s v="EA"/>
    <m/>
    <x v="1"/>
    <m/>
    <m/>
    <s v="N"/>
    <s v="Preparation (05)"/>
    <s v="In Preparation (Order) (0055)"/>
    <s v="0000142782"/>
    <n v="9"/>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5T00:00:00"/>
    <m/>
    <d v="2024-04-25T00:00:00"/>
    <d v="2024-04-25T00:00:00"/>
    <x v="0"/>
    <m/>
    <x v="103"/>
    <s v="0020"/>
    <x v="103"/>
    <s v="VALVE,05MV042441,MAN ISOL (AB50.05MV042441)"/>
    <s v="Install Valve (0030)"/>
    <s v="AB50"/>
    <m/>
    <m/>
    <m/>
    <m/>
    <m/>
    <x v="2"/>
    <n v="30"/>
    <x v="376"/>
    <m/>
    <n v="1"/>
    <n v="0"/>
    <n v="0"/>
    <x v="54"/>
    <n v="0"/>
    <x v="4"/>
    <m/>
    <m/>
    <m/>
    <n v="0"/>
    <n v="0"/>
    <m/>
    <m/>
    <n v="0"/>
    <m/>
    <m/>
    <m/>
    <m/>
    <m/>
    <n v="0"/>
    <n v="0"/>
    <s v="EA"/>
    <m/>
    <x v="1"/>
    <m/>
    <m/>
    <s v="N"/>
    <s v="Preparation (05)"/>
    <s v="In Preparation (Order) (0055)"/>
    <s v="0000144760"/>
    <n v="2"/>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1"/>
    <s v="No Issue identified"/>
    <m/>
    <x v="0"/>
    <d v="2023-12-30T00:00:00"/>
    <d v="2024-01-02T00:00:00"/>
    <d v="2024-04-25T00:00:00"/>
    <m/>
    <d v="2024-04-25T00:00:00"/>
    <d v="2024-04-25T00:00:00"/>
    <x v="0"/>
    <m/>
    <x v="103"/>
    <s v="0010"/>
    <x v="103"/>
    <s v="VALVE,05MV042441,MAN ISOL (AB50.05MV042441)"/>
    <s v="Install Valve (0030)"/>
    <s v="AB50"/>
    <m/>
    <m/>
    <m/>
    <m/>
    <m/>
    <x v="2"/>
    <n v="30"/>
    <x v="376"/>
    <m/>
    <n v="1"/>
    <n v="0"/>
    <n v="0"/>
    <x v="54"/>
    <n v="0"/>
    <x v="4"/>
    <m/>
    <m/>
    <m/>
    <n v="0"/>
    <n v="0"/>
    <m/>
    <m/>
    <n v="0"/>
    <m/>
    <m/>
    <m/>
    <m/>
    <m/>
    <n v="0"/>
    <n v="0"/>
    <s v="EA"/>
    <m/>
    <x v="1"/>
    <m/>
    <m/>
    <s v="N"/>
    <s v="Preparation (05)"/>
    <s v="In Preparation (Order) (0055)"/>
    <s v="0000144760"/>
    <n v="1"/>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3"/>
    <s v="No Issue identified"/>
    <m/>
    <x v="0"/>
    <d v="2023-12-30T00:00:00"/>
    <d v="2024-01-02T00:00:00"/>
    <d v="2024-04-18T00:00:00"/>
    <m/>
    <d v="2024-04-18T00:00:00"/>
    <d v="2024-04-18T00:00:00"/>
    <x v="10"/>
    <m/>
    <x v="179"/>
    <s v="0010"/>
    <x v="179"/>
    <s v="ANLZ,HP SEPARATOR FAST LOOP (AB50.05AT020171)"/>
    <s v="Geoff D, Raise MOC to decommissio (0010)"/>
    <s v="AB50"/>
    <m/>
    <m/>
    <m/>
    <m/>
    <m/>
    <x v="3"/>
    <n v="99"/>
    <x v="376"/>
    <m/>
    <n v="12"/>
    <n v="0"/>
    <n v="0"/>
    <x v="54"/>
    <n v="0"/>
    <x v="4"/>
    <m/>
    <m/>
    <m/>
    <n v="0"/>
    <n v="0"/>
    <m/>
    <m/>
    <n v="0"/>
    <m/>
    <m/>
    <m/>
    <m/>
    <m/>
    <n v="0"/>
    <n v="0"/>
    <s v="KIT"/>
    <m/>
    <x v="1"/>
    <m/>
    <m/>
    <s v="N"/>
    <s v="Execution (07)"/>
    <s v="Ready for Execution (Order) (0065)"/>
    <s v="0000144847"/>
    <n v="1"/>
    <s v="3"/>
    <m/>
    <m/>
    <m/>
    <m/>
    <n v="0"/>
    <m/>
    <m/>
    <m/>
    <m/>
    <s v="WorkPackLink"/>
    <s v="Delivered Pre S/4"/>
    <m/>
    <n v="0"/>
    <n v="0"/>
    <d v="2020-04-12T00:00:00"/>
    <n v="0"/>
    <n v="0"/>
    <m/>
    <m/>
    <n v="0"/>
    <n v="0"/>
    <m/>
    <n v="0"/>
    <m/>
    <m/>
    <m/>
    <n v="0"/>
    <n v="0"/>
    <n v="1"/>
    <d v="2024-03-21T00:00:00"/>
    <n v="0"/>
    <n v="0"/>
    <x v="1"/>
    <m/>
    <x v="0"/>
    <d v="1899-12-30T00:00:00"/>
    <x v="2"/>
    <s v="000014484745400000100046363"/>
    <e v="#N/A"/>
    <s v="0000144847000100046363"/>
    <s v=""/>
    <s v=""/>
    <n v="0"/>
  </r>
  <r>
    <x v="0"/>
    <s v="No Issue identified"/>
    <m/>
    <x v="0"/>
    <d v="2023-12-30T00:00:00"/>
    <d v="2024-01-02T00:00:00"/>
    <d v="2024-05-09T00:00:00"/>
    <m/>
    <d v="2024-05-09T00:00:00"/>
    <d v="2024-05-11T00:00:00"/>
    <x v="0"/>
    <m/>
    <x v="112"/>
    <s v="0040"/>
    <x v="112"/>
    <s v="TURB,GT400001 TURBINE (AB50.05GT400001)"/>
    <s v="SERVICE &amp; INSPECT SOLAR TURBINE (0040)"/>
    <s v="AB50"/>
    <m/>
    <m/>
    <m/>
    <m/>
    <m/>
    <x v="1"/>
    <n v="10"/>
    <x v="376"/>
    <m/>
    <n v="1"/>
    <n v="0"/>
    <n v="0"/>
    <x v="53"/>
    <n v="0"/>
    <x v="4"/>
    <m/>
    <m/>
    <m/>
    <n v="0"/>
    <n v="0"/>
    <m/>
    <m/>
    <n v="0"/>
    <m/>
    <m/>
    <m/>
    <m/>
    <m/>
    <n v="0"/>
    <n v="0"/>
    <s v="EA"/>
    <m/>
    <x v="1"/>
    <m/>
    <m/>
    <s v="N"/>
    <s v="Preparation (05)"/>
    <s v="In Preparation (Order) (0055)"/>
    <s v="0000096341"/>
    <n v="4"/>
    <s v="3"/>
    <m/>
    <m/>
    <m/>
    <m/>
    <n v="0"/>
    <m/>
    <m/>
    <m/>
    <m/>
    <s v="WorkPackLink"/>
    <s v="Delivered Pre S/4"/>
    <m/>
    <n v="0"/>
    <n v="0"/>
    <d v="2024-08-10T00:00:00"/>
    <n v="0"/>
    <n v="0"/>
    <m/>
    <m/>
    <n v="0"/>
    <n v="0"/>
    <m/>
    <n v="0"/>
    <m/>
    <m/>
    <m/>
    <n v="0"/>
    <n v="0"/>
    <n v="0.1111111111111111"/>
    <d v="2024-04-11T00:00:00"/>
    <n v="0"/>
    <n v="0"/>
    <x v="1"/>
    <m/>
    <x v="0"/>
    <d v="1899-12-30T00:00:00"/>
    <x v="2"/>
    <s v="000009634145421000200061999"/>
    <e v="#N/A"/>
    <s v="0000096341000200061999"/>
    <s v=""/>
    <s v=""/>
    <n v="0"/>
  </r>
  <r>
    <x v="0"/>
    <s v="No Issue identified"/>
    <m/>
    <x v="0"/>
    <d v="2023-12-30T00:00:00"/>
    <d v="2024-01-02T00:00:00"/>
    <d v="2024-05-10T00:00:00"/>
    <m/>
    <d v="2024-05-09T00:00:00"/>
    <d v="2024-05-10T00:00:00"/>
    <x v="0"/>
    <m/>
    <x v="0"/>
    <s v="0010"/>
    <x v="0"/>
    <s v="PSV,PCV750030A,PCV FAIL (AB50.03PSV750061)"/>
    <s v="RETURN PSV TO WAREHOUSE (0100)"/>
    <s v="AB50"/>
    <m/>
    <m/>
    <m/>
    <m/>
    <m/>
    <x v="0"/>
    <n v="20"/>
    <x v="0"/>
    <s v="VALVE,REL,BROADY 3511N-CN-021,566-614KPA"/>
    <n v="-1"/>
    <n v="0"/>
    <n v="0"/>
    <x v="65"/>
    <n v="0"/>
    <x v="4"/>
    <m/>
    <m/>
    <m/>
    <n v="0"/>
    <n v="0"/>
    <m/>
    <m/>
    <n v="0"/>
    <m/>
    <m/>
    <m/>
    <m/>
    <m/>
    <n v="0"/>
    <n v="0"/>
    <s v="EA"/>
    <m/>
    <x v="3"/>
    <m/>
    <m/>
    <s v="N"/>
    <s v="Preparation (05)"/>
    <s v="In Preparation (Order) (0055)"/>
    <s v="0000097778"/>
    <n v="3"/>
    <s v="3"/>
    <s v="30"/>
    <m/>
    <m/>
    <m/>
    <n v="0"/>
    <m/>
    <m/>
    <m/>
    <m/>
    <s v="WorkPackLink"/>
    <m/>
    <m/>
    <n v="0"/>
    <n v="0"/>
    <d v="2024-07-04T00:00:00"/>
    <n v="0"/>
    <n v="0"/>
    <m/>
    <m/>
    <n v="0"/>
    <n v="0"/>
    <m/>
    <n v="0"/>
    <m/>
    <m/>
    <m/>
    <n v="0"/>
    <n v="0"/>
    <n v="0.33333333333333331"/>
    <d v="2024-04-12T00:00:00"/>
    <n v="0"/>
    <n v="0"/>
    <x v="1"/>
    <m/>
    <x v="0"/>
    <d v="1899-12-30T00:00:00"/>
    <x v="0"/>
    <s v="00000977784542210447827000200063469"/>
    <e v="#N/A"/>
    <s v="000009777810447827000200063469"/>
    <s v=""/>
    <s v=""/>
    <n v="0"/>
  </r>
  <r>
    <x v="2"/>
    <s v="No Issue identified"/>
    <m/>
    <x v="0"/>
    <d v="2023-12-30T00:00:00"/>
    <d v="2024-01-02T00:00:00"/>
    <d v="2024-04-06T00:00:00"/>
    <m/>
    <d v="2024-04-06T00:00:00"/>
    <d v="2024-04-06T00:00:00"/>
    <x v="0"/>
    <m/>
    <x v="180"/>
    <s v="0020"/>
    <x v="180"/>
    <s v="EXT FIRE,FOAM APPL,9L,ENG ROOM FLAT AFT (AB50.03EXAF010)"/>
    <s v="REPLACE FIRE EXTINGUISHER (0010)"/>
    <s v="AB50"/>
    <m/>
    <m/>
    <m/>
    <m/>
    <m/>
    <x v="1"/>
    <n v="5"/>
    <x v="376"/>
    <m/>
    <n v="6"/>
    <n v="0"/>
    <n v="0"/>
    <x v="44"/>
    <n v="0"/>
    <x v="4"/>
    <m/>
    <m/>
    <m/>
    <n v="0"/>
    <n v="0"/>
    <m/>
    <m/>
    <n v="0"/>
    <m/>
    <m/>
    <m/>
    <m/>
    <m/>
    <n v="0"/>
    <n v="0"/>
    <s v="EA"/>
    <m/>
    <x v="1"/>
    <m/>
    <m/>
    <s v="N"/>
    <s v="Execution (07)"/>
    <s v="Ready for Execution (Order) (0065)"/>
    <s v="0000110008"/>
    <n v="2"/>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06T00:00:00"/>
    <m/>
    <d v="2024-04-06T00:00:00"/>
    <d v="2024-04-06T00:00:00"/>
    <x v="0"/>
    <m/>
    <x v="180"/>
    <s v="0010"/>
    <x v="180"/>
    <s v="EXT FIRE,FOAM APPL,9L,ENG ROOM FLAT AFT (AB50.03EXAF010)"/>
    <s v="REPLACE FIRE EXTINGUISHER (0010)"/>
    <s v="AB50"/>
    <m/>
    <m/>
    <m/>
    <m/>
    <m/>
    <x v="1"/>
    <n v="5"/>
    <x v="376"/>
    <m/>
    <n v="4"/>
    <n v="0"/>
    <n v="0"/>
    <x v="44"/>
    <n v="0"/>
    <x v="4"/>
    <m/>
    <m/>
    <m/>
    <n v="0"/>
    <n v="0"/>
    <m/>
    <m/>
    <n v="0"/>
    <m/>
    <m/>
    <m/>
    <m/>
    <m/>
    <n v="0"/>
    <n v="0"/>
    <s v="EA"/>
    <m/>
    <x v="1"/>
    <m/>
    <m/>
    <s v="N"/>
    <s v="Execution (07)"/>
    <s v="Ready for Execution (Order) (0065)"/>
    <s v="0000110008"/>
    <n v="1"/>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10T00:00:00"/>
    <m/>
    <d v="2024-04-10T00:00:00"/>
    <d v="2024-04-11T00:00:00"/>
    <x v="0"/>
    <m/>
    <x v="181"/>
    <s v="0020"/>
    <x v="181"/>
    <s v="EXT FIRE,FOAM APPL,9L,EQUIP DECK1 REFUGE (AB50.04EXAF015)"/>
    <s v="REPLACE FIRE EXTINGUISHER (0010)"/>
    <s v="AB50"/>
    <m/>
    <m/>
    <m/>
    <m/>
    <m/>
    <x v="1"/>
    <n v="5"/>
    <x v="376"/>
    <m/>
    <n v="3"/>
    <n v="0"/>
    <n v="0"/>
    <x v="44"/>
    <n v="0"/>
    <x v="4"/>
    <m/>
    <m/>
    <m/>
    <n v="0"/>
    <n v="0"/>
    <m/>
    <m/>
    <n v="0"/>
    <m/>
    <m/>
    <m/>
    <m/>
    <m/>
    <n v="0"/>
    <n v="0"/>
    <s v="EA"/>
    <m/>
    <x v="1"/>
    <m/>
    <m/>
    <s v="N"/>
    <s v="Execution (07)"/>
    <s v="Ready for Execution (Order) (0065)"/>
    <s v="0000110303"/>
    <n v="2"/>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0T00:00:00"/>
    <m/>
    <d v="2024-04-10T00:00:00"/>
    <d v="2024-04-11T00:00:00"/>
    <x v="0"/>
    <m/>
    <x v="181"/>
    <s v="0010"/>
    <x v="181"/>
    <s v="EXT FIRE,FOAM APPL,9L,EQUIP DECK1 REFUGE (AB50.04EXAF015)"/>
    <s v="REPLACE FIRE EXTINGUISHER (0010)"/>
    <s v="AB50"/>
    <m/>
    <m/>
    <m/>
    <m/>
    <m/>
    <x v="1"/>
    <n v="5"/>
    <x v="376"/>
    <m/>
    <n v="2"/>
    <n v="0"/>
    <n v="0"/>
    <x v="44"/>
    <n v="0"/>
    <x v="4"/>
    <m/>
    <m/>
    <m/>
    <n v="0"/>
    <n v="0"/>
    <m/>
    <m/>
    <n v="0"/>
    <m/>
    <m/>
    <m/>
    <m/>
    <m/>
    <n v="0"/>
    <n v="0"/>
    <s v="EA"/>
    <m/>
    <x v="1"/>
    <m/>
    <m/>
    <s v="N"/>
    <s v="Execution (07)"/>
    <s v="Ready for Execution (Order) (0065)"/>
    <s v="0000110303"/>
    <n v="1"/>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1T00:00:00"/>
    <m/>
    <d v="2024-04-11T00:00:00"/>
    <d v="2024-04-11T00:00:00"/>
    <x v="0"/>
    <m/>
    <x v="182"/>
    <s v="003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3"/>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1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1"/>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2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2"/>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3"/>
    <s v="001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1"/>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2"/>
    <s v="No Issue identified"/>
    <m/>
    <x v="0"/>
    <d v="2023-12-30T00:00:00"/>
    <d v="2024-01-02T00:00:00"/>
    <d v="2024-04-11T00:00:00"/>
    <m/>
    <d v="2024-04-11T00:00:00"/>
    <d v="2024-04-11T00:00:00"/>
    <x v="0"/>
    <m/>
    <x v="183"/>
    <s v="002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2"/>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0"/>
    <s v="No Issue identified"/>
    <m/>
    <x v="0"/>
    <d v="2023-12-30T00:00:00"/>
    <d v="2024-01-02T00:00:00"/>
    <d v="2024-05-09T00:00:00"/>
    <m/>
    <d v="2024-05-09T00:00:00"/>
    <d v="2024-05-15T00:00:00"/>
    <x v="0"/>
    <m/>
    <x v="120"/>
    <s v="0050"/>
    <x v="120"/>
    <s v="PKG EQ,LO PURIFIER A (AB50.03A755790)"/>
    <s v="ISOLATIONS OF LUBE OIL PURIFIER (0020)"/>
    <s v="AB50"/>
    <m/>
    <m/>
    <m/>
    <m/>
    <m/>
    <x v="1"/>
    <n v="5"/>
    <x v="376"/>
    <m/>
    <n v="2"/>
    <n v="0"/>
    <n v="0"/>
    <x v="53"/>
    <n v="0"/>
    <x v="4"/>
    <m/>
    <m/>
    <m/>
    <n v="0"/>
    <n v="0"/>
    <m/>
    <m/>
    <n v="0"/>
    <m/>
    <m/>
    <m/>
    <m/>
    <m/>
    <n v="0"/>
    <n v="0"/>
    <s v="EA"/>
    <m/>
    <x v="1"/>
    <m/>
    <m/>
    <s v="N"/>
    <s v="Preparation (05)"/>
    <s v="In Preparation (Order) (0055)"/>
    <s v="0000112609"/>
    <n v="3"/>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0"/>
    <s v="No Issue identified"/>
    <m/>
    <x v="0"/>
    <d v="2023-12-30T00:00:00"/>
    <d v="2024-01-02T00:00:00"/>
    <d v="2024-05-09T00:00:00"/>
    <m/>
    <d v="2024-05-09T00:00:00"/>
    <d v="2024-05-15T00:00:00"/>
    <x v="0"/>
    <m/>
    <x v="120"/>
    <s v="0010"/>
    <x v="120"/>
    <s v="PKG EQ,LO PURIFIER A (AB50.03A755790)"/>
    <s v="ISOLATIONS OF LUBE OIL PURIFIER (0020)"/>
    <s v="AB50"/>
    <m/>
    <m/>
    <m/>
    <m/>
    <m/>
    <x v="1"/>
    <n v="5"/>
    <x v="376"/>
    <m/>
    <n v="1"/>
    <n v="0"/>
    <n v="0"/>
    <x v="53"/>
    <n v="0"/>
    <x v="4"/>
    <m/>
    <m/>
    <m/>
    <n v="0"/>
    <n v="0"/>
    <m/>
    <m/>
    <n v="0"/>
    <m/>
    <m/>
    <m/>
    <m/>
    <m/>
    <n v="0"/>
    <n v="0"/>
    <s v="EA"/>
    <m/>
    <x v="1"/>
    <m/>
    <m/>
    <s v="N"/>
    <s v="Preparation (05)"/>
    <s v="In Preparation (Order) (0055)"/>
    <s v="0000112609"/>
    <n v="1"/>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2"/>
    <s v="No Issue identified"/>
    <m/>
    <x v="0"/>
    <d v="2023-12-30T00:00:00"/>
    <d v="2024-01-01T00:00:00"/>
    <d v="2024-03-06T00:00:00"/>
    <m/>
    <d v="2024-03-04T00:00:00"/>
    <d v="2024-04-13T00:00:00"/>
    <x v="11"/>
    <m/>
    <x v="184"/>
    <s v="0010"/>
    <x v="184"/>
    <s v="TANK,WTR BALLAST NO 6 PORT (AB50.WBT6PS)"/>
    <s v="REPLACE HATCHES (0060)"/>
    <s v="AB50"/>
    <m/>
    <m/>
    <m/>
    <m/>
    <m/>
    <x v="1"/>
    <n v="5"/>
    <x v="376"/>
    <m/>
    <n v="1"/>
    <n v="0"/>
    <n v="0"/>
    <x v="17"/>
    <n v="0"/>
    <x v="4"/>
    <m/>
    <m/>
    <m/>
    <n v="0"/>
    <n v="0"/>
    <m/>
    <m/>
    <n v="0"/>
    <m/>
    <m/>
    <m/>
    <m/>
    <m/>
    <n v="0"/>
    <n v="0"/>
    <s v="EA"/>
    <m/>
    <x v="1"/>
    <m/>
    <m/>
    <s v="N"/>
    <s v="Execution (07)"/>
    <s v="Main Work Started (Order) (0070)"/>
    <s v="0000113312"/>
    <n v="1"/>
    <s v="3"/>
    <m/>
    <m/>
    <m/>
    <m/>
    <n v="0"/>
    <m/>
    <m/>
    <m/>
    <m/>
    <s v="WorkPackLink"/>
    <m/>
    <m/>
    <n v="0"/>
    <n v="0"/>
    <d v="2025-01-14T00:00:00"/>
    <n v="0"/>
    <n v="0"/>
    <m/>
    <m/>
    <n v="0"/>
    <n v="0"/>
    <m/>
    <n v="0"/>
    <m/>
    <m/>
    <m/>
    <n v="0"/>
    <n v="0"/>
    <n v="0.5"/>
    <d v="2024-02-07T00:00:00"/>
    <n v="0"/>
    <n v="0"/>
    <x v="1"/>
    <m/>
    <x v="0"/>
    <d v="1899-12-30T00:00:00"/>
    <x v="2"/>
    <s v="000011331245357000200079030"/>
    <e v="#N/A"/>
    <s v="0000113312000200079030"/>
    <s v=""/>
    <s v=""/>
    <n v="0"/>
  </r>
  <r>
    <x v="2"/>
    <s v="No Issue identified"/>
    <m/>
    <x v="0"/>
    <d v="2023-12-30T00:00:00"/>
    <d v="2024-01-01T00:00:00"/>
    <d v="2024-03-06T00:00:00"/>
    <m/>
    <d v="2024-03-04T00:00:00"/>
    <d v="2024-04-13T00:00:00"/>
    <x v="11"/>
    <m/>
    <x v="184"/>
    <s v="0020"/>
    <x v="184"/>
    <s v="TANK,WTR BALLAST NO 6 PORT (AB50.WBT6PS)"/>
    <s v="REPLACE HATCHES (0060)"/>
    <s v="AB50"/>
    <m/>
    <m/>
    <m/>
    <m/>
    <m/>
    <x v="1"/>
    <n v="5"/>
    <x v="376"/>
    <m/>
    <n v="2"/>
    <n v="0"/>
    <n v="0"/>
    <x v="17"/>
    <n v="0"/>
    <x v="4"/>
    <m/>
    <m/>
    <m/>
    <n v="0"/>
    <n v="0"/>
    <m/>
    <m/>
    <n v="0"/>
    <m/>
    <m/>
    <m/>
    <m/>
    <m/>
    <n v="0"/>
    <n v="0"/>
    <s v="EA"/>
    <m/>
    <x v="1"/>
    <m/>
    <m/>
    <s v="N"/>
    <s v="Execution (07)"/>
    <s v="Main Work Started (Order) (0070)"/>
    <s v="0000113312"/>
    <n v="2"/>
    <s v="3"/>
    <m/>
    <m/>
    <m/>
    <m/>
    <n v="0"/>
    <m/>
    <m/>
    <m/>
    <m/>
    <s v="WorkPackLink"/>
    <m/>
    <m/>
    <n v="0"/>
    <n v="0"/>
    <d v="2025-01-14T00:00:00"/>
    <n v="0"/>
    <n v="0"/>
    <m/>
    <m/>
    <n v="0"/>
    <n v="0"/>
    <m/>
    <n v="0"/>
    <m/>
    <m/>
    <m/>
    <n v="0"/>
    <n v="0"/>
    <n v="0.5"/>
    <d v="2024-02-07T00:00:00"/>
    <n v="0"/>
    <n v="0"/>
    <x v="1"/>
    <m/>
    <x v="0"/>
    <d v="1899-12-30T00:00:00"/>
    <x v="2"/>
    <s v="000011331245357000200079030"/>
    <e v="#N/A"/>
    <s v="0000113312000200079030"/>
    <s v=""/>
    <s v=""/>
    <n v="0"/>
  </r>
  <r>
    <x v="1"/>
    <s v="No Issue identified"/>
    <m/>
    <x v="0"/>
    <d v="2023-12-30T00:00:00"/>
    <d v="2024-01-02T00:00:00"/>
    <d v="2024-04-24T00:00:00"/>
    <m/>
    <d v="2024-04-22T00:00:00"/>
    <d v="2024-04-25T00:00:00"/>
    <x v="7"/>
    <m/>
    <x v="126"/>
    <s v="0060"/>
    <x v="126"/>
    <s v="VE,ATMOSPHERIC CONDENSER (AB50.03E753050)"/>
    <s v="RE-INSTATE SPOOL/HEAD POST INSPECTION (0060)"/>
    <s v="AB50"/>
    <m/>
    <m/>
    <m/>
    <m/>
    <m/>
    <x v="1"/>
    <n v="5"/>
    <x v="376"/>
    <m/>
    <n v="8"/>
    <n v="0"/>
    <n v="0"/>
    <x v="54"/>
    <n v="0"/>
    <x v="4"/>
    <m/>
    <m/>
    <m/>
    <n v="0"/>
    <n v="0"/>
    <m/>
    <m/>
    <n v="0"/>
    <m/>
    <m/>
    <m/>
    <m/>
    <m/>
    <n v="0"/>
    <n v="0"/>
    <s v="EA"/>
    <m/>
    <x v="1"/>
    <m/>
    <m/>
    <s v="N"/>
    <s v="Preparation (05)"/>
    <s v="In Preparation (Order) (0055)"/>
    <s v="0000118169"/>
    <n v="6"/>
    <s v="3"/>
    <m/>
    <m/>
    <m/>
    <m/>
    <n v="0"/>
    <m/>
    <m/>
    <m/>
    <m/>
    <s v="WorkPackLink"/>
    <s v="Delivered Pre S/4"/>
    <m/>
    <n v="0"/>
    <n v="0"/>
    <d v="2024-05-20T00:00:00"/>
    <n v="0"/>
    <n v="0"/>
    <m/>
    <m/>
    <n v="0"/>
    <n v="0"/>
    <m/>
    <n v="0"/>
    <m/>
    <m/>
    <m/>
    <n v="0"/>
    <n v="0"/>
    <n v="0.14285714285714285"/>
    <d v="2024-03-27T00:00:00"/>
    <n v="0"/>
    <n v="0"/>
    <x v="1"/>
    <m/>
    <x v="0"/>
    <d v="1899-12-30T00:00:00"/>
    <x v="2"/>
    <s v="000011816945406000200082341"/>
    <e v="#N/A"/>
    <s v="0000118169000200082341"/>
    <s v=""/>
    <s v=""/>
    <n v="0"/>
  </r>
  <r>
    <x v="1"/>
    <s v="No Issue identified"/>
    <m/>
    <x v="0"/>
    <d v="2023-12-30T00:00:00"/>
    <d v="2024-01-02T00:00:00"/>
    <d v="2024-05-02T00:00:00"/>
    <m/>
    <d v="2024-05-01T00:00:00"/>
    <d v="2024-05-03T00:00:00"/>
    <x v="0"/>
    <m/>
    <x v="128"/>
    <s v="0050"/>
    <x v="128"/>
    <s v="COMPR,A042210,GAS COMPRESSOR (AB50.05K042210)"/>
    <s v="CHANGE OUT SEAL GAS FILTER (0030)"/>
    <s v="AB50"/>
    <m/>
    <m/>
    <m/>
    <m/>
    <m/>
    <x v="1"/>
    <n v="10"/>
    <x v="376"/>
    <m/>
    <n v="2"/>
    <n v="0"/>
    <n v="0"/>
    <x v="54"/>
    <n v="0"/>
    <x v="4"/>
    <m/>
    <m/>
    <m/>
    <n v="0"/>
    <n v="0"/>
    <m/>
    <m/>
    <n v="0"/>
    <m/>
    <m/>
    <m/>
    <m/>
    <m/>
    <n v="0"/>
    <n v="0"/>
    <s v="EA"/>
    <m/>
    <x v="1"/>
    <m/>
    <m/>
    <s v="N"/>
    <s v="Preparation (05)"/>
    <s v="In Preparation (Order) (0055)"/>
    <s v="0000118281"/>
    <n v="3"/>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20"/>
    <x v="128"/>
    <s v="COMPR,A042210,GAS COMPRESSOR (AB50.05K042210)"/>
    <s v="CHANGE OUT SEAL GAS FILTER (0030)"/>
    <s v="AB50"/>
    <m/>
    <m/>
    <m/>
    <m/>
    <m/>
    <x v="1"/>
    <n v="10"/>
    <x v="376"/>
    <m/>
    <n v="1"/>
    <n v="0"/>
    <n v="0"/>
    <x v="54"/>
    <n v="0"/>
    <x v="4"/>
    <m/>
    <m/>
    <m/>
    <n v="0"/>
    <n v="0"/>
    <m/>
    <m/>
    <n v="0"/>
    <m/>
    <m/>
    <m/>
    <m/>
    <m/>
    <n v="0"/>
    <n v="0"/>
    <s v="KIT"/>
    <m/>
    <x v="1"/>
    <m/>
    <m/>
    <s v="N"/>
    <s v="Preparation (05)"/>
    <s v="In Preparation (Order) (0055)"/>
    <s v="0000118281"/>
    <n v="1"/>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40"/>
    <x v="128"/>
    <s v="COMPR,A042210,GAS COMPRESSOR (AB50.05K042210)"/>
    <s v="CHANGE OUT SEAL GAS FILTER (0030)"/>
    <s v="AB50"/>
    <m/>
    <m/>
    <m/>
    <m/>
    <m/>
    <x v="1"/>
    <n v="10"/>
    <x v="376"/>
    <m/>
    <n v="1"/>
    <n v="0"/>
    <n v="0"/>
    <x v="54"/>
    <n v="0"/>
    <x v="4"/>
    <m/>
    <m/>
    <m/>
    <n v="0"/>
    <n v="0"/>
    <m/>
    <m/>
    <n v="0"/>
    <m/>
    <m/>
    <m/>
    <m/>
    <m/>
    <n v="0"/>
    <n v="0"/>
    <s v="EA"/>
    <m/>
    <x v="1"/>
    <m/>
    <m/>
    <s v="N"/>
    <s v="Preparation (05)"/>
    <s v="In Preparation (Order) (0055)"/>
    <s v="0000118281"/>
    <n v="2"/>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2"/>
    <s v="No Issue identified"/>
    <m/>
    <x v="0"/>
    <d v="2023-12-30T00:00:00"/>
    <d v="2024-01-02T00:00:00"/>
    <d v="2024-03-28T00:00:00"/>
    <m/>
    <d v="2024-03-28T00:00:00"/>
    <d v="2024-03-28T00:00:00"/>
    <x v="1"/>
    <m/>
    <x v="185"/>
    <s v="0010"/>
    <x v="185"/>
    <s v="PANEL,WET CHEMICAL RELEASE (AB50.03CP606001)"/>
    <s v="INSP WET CHEM FIRE SUPRESN SYS (0010)"/>
    <s v="AB50"/>
    <m/>
    <m/>
    <m/>
    <m/>
    <m/>
    <x v="1"/>
    <n v="5"/>
    <x v="376"/>
    <m/>
    <n v="1"/>
    <n v="0"/>
    <n v="0"/>
    <x v="66"/>
    <n v="0"/>
    <x v="4"/>
    <m/>
    <m/>
    <m/>
    <n v="0"/>
    <n v="0"/>
    <m/>
    <m/>
    <n v="0"/>
    <m/>
    <m/>
    <m/>
    <m/>
    <m/>
    <n v="0"/>
    <n v="0"/>
    <s v="EA"/>
    <m/>
    <x v="1"/>
    <m/>
    <m/>
    <s v="N"/>
    <s v="Execution (07)"/>
    <s v="Ready for Execution (Order) (0065)"/>
    <s v="0000119896"/>
    <n v="1"/>
    <s v="3"/>
    <m/>
    <m/>
    <m/>
    <m/>
    <n v="0"/>
    <m/>
    <m/>
    <m/>
    <m/>
    <s v="WorkPackLink"/>
    <s v="Delivered Pre S/4"/>
    <m/>
    <n v="0"/>
    <n v="0"/>
    <d v="2024-05-04T00:00:00"/>
    <n v="0"/>
    <n v="0"/>
    <m/>
    <m/>
    <n v="0"/>
    <n v="0"/>
    <m/>
    <n v="0"/>
    <m/>
    <m/>
    <m/>
    <n v="0"/>
    <n v="0"/>
    <n v="1"/>
    <d v="2024-02-29T00:00:00"/>
    <n v="0"/>
    <n v="0"/>
    <x v="1"/>
    <m/>
    <x v="0"/>
    <d v="1899-12-30T00:00:00"/>
    <x v="2"/>
    <s v="000011989645379000200083034"/>
    <e v="#N/A"/>
    <s v="0000119896000200083034"/>
    <s v=""/>
    <s v=""/>
    <n v="0"/>
  </r>
  <r>
    <x v="2"/>
    <s v="No Issue identified"/>
    <m/>
    <x v="0"/>
    <d v="2023-12-30T00:00:00"/>
    <d v="2024-01-02T00:00:00"/>
    <d v="2024-04-05T00:00:00"/>
    <m/>
    <d v="2024-04-05T00:00:00"/>
    <d v="2024-04-08T00:00:00"/>
    <x v="0"/>
    <m/>
    <x v="131"/>
    <s v="0030"/>
    <x v="131"/>
    <s v="EXT FIRE,DP,9KG,B DECK FWD (AB50.05EXP017)"/>
    <s v="REPLACE FIRE EXTINGUISHER (0010)"/>
    <s v="AB50"/>
    <m/>
    <m/>
    <m/>
    <m/>
    <m/>
    <x v="1"/>
    <n v="5"/>
    <x v="376"/>
    <m/>
    <n v="1"/>
    <n v="0"/>
    <n v="0"/>
    <x v="44"/>
    <n v="0"/>
    <x v="4"/>
    <m/>
    <m/>
    <m/>
    <n v="0"/>
    <n v="0"/>
    <m/>
    <m/>
    <n v="0"/>
    <m/>
    <m/>
    <m/>
    <m/>
    <m/>
    <n v="0"/>
    <n v="0"/>
    <s v="EA"/>
    <m/>
    <x v="1"/>
    <m/>
    <m/>
    <s v="N"/>
    <s v="Execution (07)"/>
    <s v="Ready for Execution (Order) (0065)"/>
    <s v="0000120455"/>
    <n v="5"/>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20"/>
    <x v="131"/>
    <s v="EXT FIRE,DP,9KG,B DECK FWD (AB50.05EXP017)"/>
    <s v="REPLACE FIRE EXTINGUISHER (0010)"/>
    <s v="AB50"/>
    <m/>
    <m/>
    <m/>
    <m/>
    <m/>
    <x v="1"/>
    <n v="5"/>
    <x v="376"/>
    <m/>
    <n v="35"/>
    <n v="0"/>
    <n v="0"/>
    <x v="44"/>
    <n v="0"/>
    <x v="4"/>
    <m/>
    <m/>
    <m/>
    <n v="0"/>
    <n v="0"/>
    <m/>
    <m/>
    <n v="0"/>
    <m/>
    <m/>
    <m/>
    <m/>
    <m/>
    <n v="0"/>
    <n v="0"/>
    <s v="EA"/>
    <m/>
    <x v="1"/>
    <m/>
    <m/>
    <s v="N"/>
    <s v="Execution (07)"/>
    <s v="Ready for Execution (Order) (0065)"/>
    <s v="0000120455"/>
    <n v="2"/>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10"/>
    <x v="131"/>
    <s v="EXT FIRE,DP,9KG,B DECK FWD (AB50.05EXP017)"/>
    <s v="REPLACE FIRE EXTINGUISHER (0010)"/>
    <s v="AB50"/>
    <m/>
    <m/>
    <m/>
    <m/>
    <m/>
    <x v="1"/>
    <n v="5"/>
    <x v="376"/>
    <m/>
    <n v="15"/>
    <n v="0"/>
    <n v="0"/>
    <x v="44"/>
    <n v="0"/>
    <x v="4"/>
    <m/>
    <m/>
    <m/>
    <n v="0"/>
    <n v="0"/>
    <m/>
    <m/>
    <n v="0"/>
    <m/>
    <m/>
    <m/>
    <m/>
    <m/>
    <n v="0"/>
    <n v="0"/>
    <s v="EA"/>
    <m/>
    <x v="1"/>
    <m/>
    <m/>
    <s v="N"/>
    <s v="Execution (07)"/>
    <s v="Ready for Execution (Order) (0065)"/>
    <s v="0000120455"/>
    <n v="1"/>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10T00:00:00"/>
    <m/>
    <d v="2024-04-10T00:00:00"/>
    <d v="2024-04-11T00:00:00"/>
    <x v="0"/>
    <m/>
    <x v="134"/>
    <s v="0030"/>
    <x v="134"/>
    <s v="COMPR,BREATHING AIR (AB50.03K600010)"/>
    <s v="CONDUCT SERVICE OF BA COMPRESSOR (0010)"/>
    <s v="AB50"/>
    <m/>
    <m/>
    <m/>
    <m/>
    <m/>
    <x v="1"/>
    <n v="5"/>
    <x v="376"/>
    <m/>
    <n v="1"/>
    <n v="0"/>
    <n v="0"/>
    <x v="44"/>
    <n v="0"/>
    <x v="4"/>
    <m/>
    <m/>
    <m/>
    <n v="0"/>
    <n v="0"/>
    <m/>
    <m/>
    <n v="0"/>
    <m/>
    <m/>
    <m/>
    <m/>
    <m/>
    <n v="0"/>
    <n v="0"/>
    <s v="EA"/>
    <m/>
    <x v="1"/>
    <m/>
    <m/>
    <s v="N"/>
    <s v="Execution (07)"/>
    <s v="Ready for Execution (Order) (0065)"/>
    <s v="0000121112"/>
    <n v="1"/>
    <s v="3"/>
    <m/>
    <m/>
    <m/>
    <m/>
    <n v="0"/>
    <m/>
    <m/>
    <m/>
    <m/>
    <s v="WorkPackLink"/>
    <s v="Delivered Pre S/4"/>
    <m/>
    <n v="0"/>
    <n v="0"/>
    <d v="2024-04-30T00:00:00"/>
    <n v="0"/>
    <n v="0"/>
    <m/>
    <m/>
    <n v="0"/>
    <n v="0"/>
    <m/>
    <n v="0"/>
    <m/>
    <m/>
    <m/>
    <n v="0"/>
    <n v="0"/>
    <n v="0.33333333333333331"/>
    <d v="2024-03-13T00:00:00"/>
    <n v="0"/>
    <n v="0"/>
    <x v="1"/>
    <m/>
    <x v="0"/>
    <d v="1899-12-30T00:00:00"/>
    <x v="2"/>
    <s v="000012111245392000200083535"/>
    <e v="#N/A"/>
    <s v="0000121112000200083535"/>
    <s v=""/>
    <s v=""/>
    <n v="0"/>
  </r>
  <r>
    <x v="2"/>
    <s v="No Issue identified"/>
    <m/>
    <x v="0"/>
    <d v="2023-12-30T00:00:00"/>
    <d v="2024-01-01T00:00:00"/>
    <d v="2024-04-15T00:00:00"/>
    <m/>
    <d v="2024-04-15T00:00:00"/>
    <d v="2024-04-15T00:00:00"/>
    <x v="0"/>
    <m/>
    <x v="186"/>
    <s v="005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5"/>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10"/>
    <x v="186"/>
    <s v="STRUC,MAIN ROLLER BEARING (AB50.BB0113)"/>
    <s v="INSPECT &amp; LUBE ORIENTATION GEARING (0010)"/>
    <s v="AB50"/>
    <m/>
    <m/>
    <m/>
    <m/>
    <m/>
    <x v="1"/>
    <n v="5"/>
    <x v="376"/>
    <m/>
    <n v="1"/>
    <n v="0"/>
    <n v="0"/>
    <x v="17"/>
    <n v="0"/>
    <x v="4"/>
    <m/>
    <m/>
    <m/>
    <n v="0"/>
    <n v="0"/>
    <m/>
    <m/>
    <n v="0"/>
    <m/>
    <m/>
    <m/>
    <m/>
    <m/>
    <n v="0"/>
    <n v="0"/>
    <s v="PAI"/>
    <m/>
    <x v="1"/>
    <m/>
    <m/>
    <s v="N"/>
    <s v="Execution (07)"/>
    <s v="Ready for Execution (Order) (0065)"/>
    <s v="0000121088"/>
    <n v="1"/>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30"/>
    <x v="186"/>
    <s v="STRUC,MAIN ROLLER BEARING (AB50.BB0113)"/>
    <s v="INSPECT &amp; LUBE ORIENTATION GEARING (0010)"/>
    <s v="AB50"/>
    <m/>
    <m/>
    <m/>
    <m/>
    <m/>
    <x v="1"/>
    <n v="5"/>
    <x v="376"/>
    <m/>
    <n v="1"/>
    <n v="0"/>
    <n v="0"/>
    <x v="17"/>
    <n v="0"/>
    <x v="4"/>
    <m/>
    <m/>
    <m/>
    <n v="0"/>
    <n v="0"/>
    <m/>
    <m/>
    <n v="0"/>
    <m/>
    <m/>
    <m/>
    <m/>
    <m/>
    <n v="0"/>
    <n v="0"/>
    <s v="DR"/>
    <m/>
    <x v="1"/>
    <m/>
    <m/>
    <s v="N"/>
    <s v="Execution (07)"/>
    <s v="Ready for Execution (Order) (0065)"/>
    <s v="0000121088"/>
    <n v="3"/>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4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4"/>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60"/>
    <x v="186"/>
    <s v="STRUC,MAIN ROLLER BEARING (AB50.BB0113)"/>
    <s v="INSPECT &amp; LUBE ORIENTATION GEARING (0010)"/>
    <s v="AB50"/>
    <m/>
    <m/>
    <m/>
    <m/>
    <m/>
    <x v="1"/>
    <n v="5"/>
    <x v="376"/>
    <m/>
    <n v="1"/>
    <n v="0"/>
    <n v="0"/>
    <x v="17"/>
    <n v="0"/>
    <x v="4"/>
    <m/>
    <m/>
    <m/>
    <n v="0"/>
    <n v="0"/>
    <m/>
    <m/>
    <n v="0"/>
    <m/>
    <m/>
    <m/>
    <m/>
    <m/>
    <n v="0"/>
    <n v="0"/>
    <s v="BAG"/>
    <m/>
    <x v="1"/>
    <m/>
    <m/>
    <s v="N"/>
    <s v="Execution (07)"/>
    <s v="Ready for Execution (Order) (0065)"/>
    <s v="0000121088"/>
    <n v="6"/>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20"/>
    <x v="186"/>
    <s v="STRUC,MAIN ROLLER BEARING (AB50.BB0113)"/>
    <s v="INSPECT &amp; LUBE ORIENTATION GEARING (0010)"/>
    <s v="AB50"/>
    <m/>
    <m/>
    <m/>
    <m/>
    <m/>
    <x v="1"/>
    <n v="5"/>
    <x v="376"/>
    <m/>
    <n v="2"/>
    <n v="0"/>
    <n v="0"/>
    <x v="17"/>
    <n v="0"/>
    <x v="4"/>
    <m/>
    <m/>
    <m/>
    <n v="0"/>
    <n v="0"/>
    <m/>
    <m/>
    <n v="0"/>
    <m/>
    <m/>
    <m/>
    <m/>
    <m/>
    <n v="0"/>
    <n v="0"/>
    <s v="DR"/>
    <m/>
    <x v="1"/>
    <m/>
    <m/>
    <s v="N"/>
    <s v="Execution (07)"/>
    <s v="Ready for Execution (Order) (0065)"/>
    <s v="0000121088"/>
    <n v="2"/>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2T00:00:00"/>
    <d v="2024-04-07T00:00:00"/>
    <m/>
    <d v="2024-04-07T00:00:00"/>
    <d v="2024-04-07T00:00:00"/>
    <x v="0"/>
    <m/>
    <x v="187"/>
    <s v="004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4"/>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6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6"/>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5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5"/>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9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9"/>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2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2"/>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7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7"/>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1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1"/>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3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3"/>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8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8"/>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4T00:00:00"/>
    <m/>
    <d v="2024-04-04T00:00:00"/>
    <d v="2024-04-04T00:00:00"/>
    <x v="1"/>
    <m/>
    <x v="139"/>
    <s v="003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3"/>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2"/>
    <s v="No Issue identified"/>
    <m/>
    <x v="0"/>
    <d v="2023-12-30T00:00:00"/>
    <d v="2024-01-02T00:00:00"/>
    <d v="2024-04-04T00:00:00"/>
    <m/>
    <d v="2024-04-04T00:00:00"/>
    <d v="2024-04-04T00:00:00"/>
    <x v="1"/>
    <m/>
    <x v="139"/>
    <s v="002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2"/>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1"/>
    <s v="No Issue identified"/>
    <m/>
    <x v="0"/>
    <d v="2023-12-30T00:00:00"/>
    <d v="2024-01-01T00:00:00"/>
    <d v="2024-05-03T00:00:00"/>
    <m/>
    <d v="2024-05-03T00:00:00"/>
    <d v="2024-05-11T00:00:00"/>
    <x v="0"/>
    <m/>
    <x v="188"/>
    <s v="002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2"/>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3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3"/>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10"/>
    <x v="188"/>
    <s v="LIFEBOAT,PORT SIDE LIFE BOAT,80 PERS (AB50.03A092001)"/>
    <s v="PERFORMING AUTHORITY &amp; ASSIST VENDOR (0010)"/>
    <s v="AB50"/>
    <m/>
    <m/>
    <m/>
    <m/>
    <m/>
    <x v="1"/>
    <n v="5"/>
    <x v="376"/>
    <m/>
    <n v="1"/>
    <n v="0"/>
    <n v="0"/>
    <x v="54"/>
    <n v="0"/>
    <x v="4"/>
    <m/>
    <m/>
    <m/>
    <n v="0"/>
    <n v="0"/>
    <m/>
    <m/>
    <n v="0"/>
    <m/>
    <m/>
    <m/>
    <m/>
    <m/>
    <n v="0"/>
    <n v="0"/>
    <s v="M"/>
    <m/>
    <x v="1"/>
    <m/>
    <m/>
    <s v="N"/>
    <s v="Preparation (05)"/>
    <s v="In Preparation (Order) (0055)"/>
    <s v="0000124279"/>
    <n v="1"/>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4-24T00:00:00"/>
    <d v="2024-05-10T00:00:00"/>
    <x v="0"/>
    <m/>
    <x v="189"/>
    <s v="003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3"/>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2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2"/>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10"/>
    <x v="189"/>
    <s v="LIFEBOAT,STBD SIDE LIFE BOAT,80 PERS (AB50.03A092002)"/>
    <s v="PERFORMING AUTHORITY &amp; ASSIST VENDOR (0010)"/>
    <s v="AB50"/>
    <m/>
    <m/>
    <m/>
    <m/>
    <m/>
    <x v="1"/>
    <n v="5"/>
    <x v="376"/>
    <m/>
    <n v="1"/>
    <n v="0"/>
    <n v="0"/>
    <x v="54"/>
    <n v="0"/>
    <x v="4"/>
    <m/>
    <m/>
    <m/>
    <n v="0"/>
    <n v="0"/>
    <m/>
    <m/>
    <n v="0"/>
    <m/>
    <m/>
    <m/>
    <m/>
    <m/>
    <n v="0"/>
    <n v="0"/>
    <s v="M"/>
    <m/>
    <x v="1"/>
    <m/>
    <m/>
    <s v="N"/>
    <s v="Preparation (05)"/>
    <s v="In Preparation (Order) (0055)"/>
    <s v="0000124280"/>
    <n v="1"/>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5"/>
    <s v="No Issue identified"/>
    <m/>
    <x v="0"/>
    <d v="2023-12-30T00:00:00"/>
    <d v="2024-01-02T00:00:00"/>
    <d v="2024-05-10T00:00:00"/>
    <m/>
    <d v="2024-05-09T00:00:00"/>
    <d v="2024-05-13T00:00:00"/>
    <x v="4"/>
    <m/>
    <x v="190"/>
    <s v="0020"/>
    <x v="190"/>
    <s v="ACOND,CONDENSING UNIT RUNNING (AB50.03HP680011A)"/>
    <s v="Pressure Test condenser with nitrogen (0040)"/>
    <s v="AB50"/>
    <m/>
    <m/>
    <m/>
    <m/>
    <m/>
    <x v="0"/>
    <n v="20"/>
    <x v="376"/>
    <m/>
    <n v="6"/>
    <n v="0"/>
    <n v="0"/>
    <x v="53"/>
    <n v="0"/>
    <x v="4"/>
    <m/>
    <m/>
    <m/>
    <n v="0"/>
    <n v="0"/>
    <m/>
    <m/>
    <n v="0"/>
    <m/>
    <m/>
    <m/>
    <m/>
    <m/>
    <n v="0"/>
    <n v="0"/>
    <s v="CYL"/>
    <m/>
    <x v="1"/>
    <m/>
    <m/>
    <s v="N"/>
    <s v="Preparation (05)"/>
    <s v="In Preparation (Order) (0055)"/>
    <s v="0000124539"/>
    <n v="2"/>
    <s v="3"/>
    <m/>
    <m/>
    <m/>
    <m/>
    <n v="0"/>
    <m/>
    <m/>
    <m/>
    <m/>
    <s v="WorkPackLink"/>
    <s v="Delivered Pre S/4"/>
    <m/>
    <n v="0"/>
    <n v="0"/>
    <d v="2024-02-07T00:00:00"/>
    <n v="0"/>
    <n v="0"/>
    <m/>
    <m/>
    <n v="0"/>
    <n v="0"/>
    <m/>
    <n v="0"/>
    <m/>
    <m/>
    <m/>
    <n v="0"/>
    <n v="0"/>
    <n v="0.5"/>
    <d v="2024-04-12T00:00:00"/>
    <n v="0"/>
    <n v="0"/>
    <x v="1"/>
    <m/>
    <x v="0"/>
    <d v="1899-12-30T00:00:00"/>
    <x v="2"/>
    <s v="000012453945422000200086290"/>
    <e v="#N/A"/>
    <s v="0000124539000200086290"/>
    <s v=""/>
    <s v=""/>
    <n v="0"/>
  </r>
  <r>
    <x v="5"/>
    <s v="No Issue identified"/>
    <m/>
    <x v="0"/>
    <d v="2023-12-30T00:00:00"/>
    <d v="2024-01-02T00:00:00"/>
    <d v="2024-05-09T00:00:00"/>
    <m/>
    <d v="2024-05-09T00:00:00"/>
    <d v="2024-05-13T00:00:00"/>
    <x v="4"/>
    <m/>
    <x v="190"/>
    <s v="0010"/>
    <x v="190"/>
    <s v="ACOND,CONDENSING UNIT RUNNING (AB50.03HP680011A)"/>
    <s v="Reclaim Refrigerant from condenser (0030)"/>
    <s v="AB50"/>
    <m/>
    <m/>
    <m/>
    <m/>
    <m/>
    <x v="0"/>
    <n v="20"/>
    <x v="376"/>
    <m/>
    <n v="5"/>
    <n v="0"/>
    <n v="0"/>
    <x v="53"/>
    <n v="0"/>
    <x v="4"/>
    <m/>
    <m/>
    <m/>
    <n v="0"/>
    <n v="0"/>
    <m/>
    <m/>
    <n v="0"/>
    <m/>
    <m/>
    <m/>
    <m/>
    <m/>
    <n v="0"/>
    <n v="0"/>
    <s v="EA"/>
    <m/>
    <x v="1"/>
    <m/>
    <m/>
    <s v="N"/>
    <s v="Preparation (05)"/>
    <s v="In Preparation (Order) (0055)"/>
    <s v="0000124539"/>
    <n v="1"/>
    <s v="3"/>
    <m/>
    <m/>
    <m/>
    <m/>
    <n v="0"/>
    <m/>
    <m/>
    <m/>
    <m/>
    <s v="WorkPackLink"/>
    <s v="Delivered Pre S/4"/>
    <m/>
    <n v="0"/>
    <n v="0"/>
    <d v="2024-02-07T00:00:00"/>
    <n v="0"/>
    <n v="0"/>
    <m/>
    <m/>
    <n v="0"/>
    <n v="0"/>
    <m/>
    <n v="0"/>
    <m/>
    <m/>
    <m/>
    <n v="0"/>
    <n v="0"/>
    <n v="0.5"/>
    <d v="2024-04-11T00:00:00"/>
    <n v="0"/>
    <n v="0"/>
    <x v="1"/>
    <m/>
    <x v="0"/>
    <d v="1899-12-30T00:00:00"/>
    <x v="2"/>
    <s v="000012453945421000200086290"/>
    <e v="#N/A"/>
    <s v="0000124539000200086290"/>
    <s v=""/>
    <s v=""/>
    <n v="0"/>
  </r>
  <r>
    <x v="5"/>
    <s v="No Issue identified"/>
    <m/>
    <x v="0"/>
    <d v="2023-12-30T00:00:00"/>
    <d v="2024-01-02T00:00:00"/>
    <d v="2024-05-09T00:00:00"/>
    <m/>
    <d v="2024-05-09T00:00:00"/>
    <d v="2024-05-10T00:00:00"/>
    <x v="4"/>
    <m/>
    <x v="191"/>
    <s v="0010"/>
    <x v="191"/>
    <s v="ACOND,CONDENSING UNIT RUNNING (AB50.03HP680011A)"/>
    <s v="Isolate Compressor Motor (0010)"/>
    <s v="AB50"/>
    <m/>
    <m/>
    <m/>
    <m/>
    <m/>
    <x v="0"/>
    <n v="20"/>
    <x v="376"/>
    <m/>
    <n v="1"/>
    <n v="0"/>
    <n v="0"/>
    <x v="53"/>
    <n v="0"/>
    <x v="4"/>
    <m/>
    <m/>
    <m/>
    <n v="0"/>
    <n v="0"/>
    <m/>
    <m/>
    <n v="0"/>
    <m/>
    <m/>
    <m/>
    <m/>
    <m/>
    <n v="0"/>
    <n v="0"/>
    <s v="EA"/>
    <m/>
    <x v="1"/>
    <m/>
    <m/>
    <s v="N"/>
    <s v="Preparation (05)"/>
    <s v="In Preparation (Order) (0055)"/>
    <s v="0000124540"/>
    <n v="1"/>
    <s v="3"/>
    <m/>
    <m/>
    <m/>
    <m/>
    <n v="0"/>
    <m/>
    <m/>
    <m/>
    <m/>
    <s v="WorkPackLink"/>
    <s v="Delivered Pre S/4"/>
    <m/>
    <n v="0"/>
    <n v="0"/>
    <d v="2024-02-07T00:00:00"/>
    <n v="0"/>
    <n v="0"/>
    <m/>
    <m/>
    <n v="0"/>
    <n v="0"/>
    <m/>
    <n v="0"/>
    <m/>
    <m/>
    <m/>
    <n v="0"/>
    <n v="0"/>
    <n v="1"/>
    <d v="2024-04-11T00:00:00"/>
    <n v="0"/>
    <n v="0"/>
    <x v="1"/>
    <m/>
    <x v="0"/>
    <d v="1899-12-30T00:00:00"/>
    <x v="2"/>
    <s v="000012454045421000200086291"/>
    <e v="#N/A"/>
    <s v="0000124540000200086291"/>
    <s v=""/>
    <s v=""/>
    <n v="0"/>
  </r>
  <r>
    <x v="3"/>
    <s v="No Issue identified"/>
    <m/>
    <x v="0"/>
    <d v="2023-12-30T00:00:00"/>
    <d v="2024-01-02T00:00:00"/>
    <d v="2024-05-02T00:00:00"/>
    <m/>
    <d v="2024-05-02T00:00:00"/>
    <d v="2024-05-03T00:00:00"/>
    <x v="4"/>
    <m/>
    <x v="192"/>
    <s v="0010"/>
    <x v="192"/>
    <s v="ACOND,CONDENSER OUTDOOR UNIT (AB50.03HP680010A)"/>
    <s v="VENDOR MAINTENANCE (0030)"/>
    <s v="AB50"/>
    <m/>
    <m/>
    <m/>
    <m/>
    <m/>
    <x v="1"/>
    <n v="10"/>
    <x v="376"/>
    <m/>
    <n v="1"/>
    <n v="0"/>
    <n v="0"/>
    <x v="54"/>
    <n v="0"/>
    <x v="4"/>
    <m/>
    <m/>
    <m/>
    <n v="0"/>
    <n v="0"/>
    <m/>
    <m/>
    <n v="0"/>
    <m/>
    <m/>
    <m/>
    <m/>
    <m/>
    <n v="0"/>
    <n v="0"/>
    <s v="EA"/>
    <m/>
    <x v="1"/>
    <m/>
    <m/>
    <s v="N"/>
    <s v="Preparation (05)"/>
    <s v="In Preparation (Order) (0055)"/>
    <s v="0000124993"/>
    <n v="1"/>
    <s v="3"/>
    <m/>
    <m/>
    <m/>
    <m/>
    <n v="0"/>
    <m/>
    <m/>
    <m/>
    <m/>
    <s v="WorkPackLink"/>
    <s v="Delivered Pre S/4"/>
    <m/>
    <n v="0"/>
    <n v="0"/>
    <d v="2024-02-13T00:00:00"/>
    <n v="0"/>
    <n v="0"/>
    <m/>
    <m/>
    <n v="0"/>
    <n v="0"/>
    <m/>
    <n v="0"/>
    <m/>
    <m/>
    <m/>
    <n v="0"/>
    <n v="0"/>
    <n v="1"/>
    <d v="2024-04-04T00:00:00"/>
    <n v="0"/>
    <n v="0"/>
    <x v="1"/>
    <m/>
    <x v="0"/>
    <d v="1899-12-30T00:00:00"/>
    <x v="2"/>
    <s v="000012499345414000200086744"/>
    <e v="#N/A"/>
    <s v="0000124993000200086744"/>
    <s v=""/>
    <s v=""/>
    <n v="0"/>
  </r>
  <r>
    <x v="3"/>
    <s v="No Issue identified"/>
    <m/>
    <x v="0"/>
    <d v="2023-12-30T00:00:00"/>
    <d v="2024-01-01T00:00:00"/>
    <d v="2024-05-01T00:00:00"/>
    <m/>
    <d v="2024-05-01T00:00:00"/>
    <d v="2024-05-01T00:00:00"/>
    <x v="4"/>
    <m/>
    <x v="193"/>
    <s v="0010"/>
    <x v="193"/>
    <s v="ACOND,CONDENSER OUTDOOR UNIT (AB50.03HP680013A)"/>
    <s v="VENDOR MAINTENANCE (0030)"/>
    <s v="AB50"/>
    <m/>
    <m/>
    <m/>
    <m/>
    <m/>
    <x v="1"/>
    <n v="10"/>
    <x v="376"/>
    <m/>
    <n v="1"/>
    <n v="0"/>
    <n v="0"/>
    <x v="54"/>
    <n v="0"/>
    <x v="4"/>
    <m/>
    <m/>
    <m/>
    <n v="0"/>
    <n v="0"/>
    <m/>
    <m/>
    <n v="0"/>
    <m/>
    <m/>
    <m/>
    <m/>
    <m/>
    <n v="0"/>
    <n v="0"/>
    <s v="EA"/>
    <m/>
    <x v="1"/>
    <m/>
    <m/>
    <s v="N"/>
    <s v="Preparation (05)"/>
    <s v="In Preparation (Order) (0055)"/>
    <s v="0000124996"/>
    <n v="1"/>
    <s v="3"/>
    <m/>
    <m/>
    <m/>
    <m/>
    <n v="0"/>
    <m/>
    <m/>
    <m/>
    <m/>
    <s v="WorkPackLink"/>
    <m/>
    <m/>
    <n v="0"/>
    <n v="0"/>
    <d v="2024-02-12T00:00:00"/>
    <n v="0"/>
    <n v="0"/>
    <m/>
    <m/>
    <n v="0"/>
    <n v="0"/>
    <m/>
    <n v="0"/>
    <m/>
    <m/>
    <m/>
    <n v="0"/>
    <n v="0"/>
    <n v="1"/>
    <d v="2024-04-03T00:00:00"/>
    <n v="0"/>
    <n v="0"/>
    <x v="1"/>
    <m/>
    <x v="0"/>
    <d v="1899-12-30T00:00:00"/>
    <x v="2"/>
    <s v="000012499645413000200086747"/>
    <e v="#N/A"/>
    <s v="0000124996000200086747"/>
    <s v=""/>
    <s v=""/>
    <n v="0"/>
  </r>
  <r>
    <x v="3"/>
    <s v="No Issue identified"/>
    <m/>
    <x v="0"/>
    <d v="2023-12-30T00:00:00"/>
    <d v="2024-01-01T00:00:00"/>
    <d v="2024-05-01T00:00:00"/>
    <m/>
    <d v="2024-05-01T00:00:00"/>
    <d v="2024-05-01T00:00:00"/>
    <x v="4"/>
    <m/>
    <x v="194"/>
    <s v="0010"/>
    <x v="194"/>
    <s v="ACOND,FLOOR STANDNG FAN COIL INDOOR UNIT (AB50.03HP680592)"/>
    <s v="INSPECTION (0020)"/>
    <s v="AB50"/>
    <m/>
    <m/>
    <m/>
    <m/>
    <m/>
    <x v="0"/>
    <n v="20"/>
    <x v="376"/>
    <m/>
    <n v="2"/>
    <n v="0"/>
    <n v="0"/>
    <x v="54"/>
    <n v="0"/>
    <x v="4"/>
    <m/>
    <m/>
    <m/>
    <n v="0"/>
    <n v="0"/>
    <m/>
    <m/>
    <n v="0"/>
    <m/>
    <m/>
    <m/>
    <m/>
    <m/>
    <n v="0"/>
    <n v="0"/>
    <s v="EA"/>
    <m/>
    <x v="1"/>
    <m/>
    <m/>
    <s v="N"/>
    <s v="Preparation (05)"/>
    <s v="In Preparation (Order) (0055)"/>
    <s v="0000125154"/>
    <n v="1"/>
    <s v="3"/>
    <m/>
    <m/>
    <m/>
    <m/>
    <n v="0"/>
    <m/>
    <m/>
    <m/>
    <m/>
    <s v="WorkPackLink"/>
    <m/>
    <m/>
    <n v="0"/>
    <n v="0"/>
    <d v="2024-02-12T00:00:00"/>
    <n v="0"/>
    <n v="0"/>
    <m/>
    <m/>
    <n v="0"/>
    <n v="0"/>
    <m/>
    <n v="0"/>
    <m/>
    <m/>
    <m/>
    <n v="0"/>
    <n v="0"/>
    <n v="1"/>
    <d v="2024-04-03T00:00:00"/>
    <n v="0"/>
    <n v="0"/>
    <x v="1"/>
    <m/>
    <x v="0"/>
    <d v="1899-12-30T00:00:00"/>
    <x v="2"/>
    <s v="000012515445413000200086885"/>
    <e v="#N/A"/>
    <s v="0000125154000200086885"/>
    <s v=""/>
    <s v=""/>
    <n v="0"/>
  </r>
  <r>
    <x v="5"/>
    <s v="No Issue identified"/>
    <m/>
    <x v="0"/>
    <d v="2023-12-30T00:00:00"/>
    <d v="2024-01-02T00:00:00"/>
    <d v="2024-05-10T00:00:00"/>
    <m/>
    <d v="2024-05-09T00:00:00"/>
    <d v="2024-05-13T00:00:00"/>
    <x v="4"/>
    <m/>
    <x v="195"/>
    <s v="0010"/>
    <x v="195"/>
    <s v="ACOND,CONDENSING UNIT RUNNING (AB50.03HP680011B)"/>
    <s v="Pressure Test condenser with nitrogen (0040)"/>
    <s v="AB50"/>
    <m/>
    <m/>
    <m/>
    <m/>
    <m/>
    <x v="0"/>
    <n v="20"/>
    <x v="376"/>
    <m/>
    <n v="6"/>
    <n v="0"/>
    <n v="0"/>
    <x v="53"/>
    <n v="0"/>
    <x v="4"/>
    <m/>
    <m/>
    <m/>
    <n v="0"/>
    <n v="0"/>
    <m/>
    <m/>
    <n v="0"/>
    <m/>
    <m/>
    <m/>
    <m/>
    <m/>
    <n v="0"/>
    <n v="0"/>
    <s v="CYL"/>
    <m/>
    <x v="1"/>
    <m/>
    <m/>
    <s v="N"/>
    <s v="Preparation (05)"/>
    <s v="In Preparation (Order) (0055)"/>
    <s v="0000125870"/>
    <n v="2"/>
    <s v="3"/>
    <m/>
    <m/>
    <m/>
    <m/>
    <n v="0"/>
    <m/>
    <m/>
    <m/>
    <m/>
    <s v="WorkPackLink"/>
    <s v="Delivered Pre S/4"/>
    <m/>
    <n v="0"/>
    <n v="0"/>
    <d v="2023-12-14T00:00:00"/>
    <n v="0"/>
    <n v="0"/>
    <m/>
    <m/>
    <n v="0"/>
    <n v="0"/>
    <m/>
    <n v="0"/>
    <m/>
    <m/>
    <m/>
    <n v="0"/>
    <n v="0"/>
    <n v="0.5"/>
    <d v="2024-04-12T00:00:00"/>
    <n v="0"/>
    <n v="0"/>
    <x v="1"/>
    <m/>
    <x v="0"/>
    <d v="1899-12-30T00:00:00"/>
    <x v="2"/>
    <s v="000012587045422000200087681"/>
    <e v="#N/A"/>
    <s v="0000125870000200087681"/>
    <s v=""/>
    <s v=""/>
    <n v="0"/>
  </r>
  <r>
    <x v="5"/>
    <s v="No Issue identified"/>
    <m/>
    <x v="0"/>
    <d v="2023-12-30T00:00:00"/>
    <d v="2024-01-02T00:00:00"/>
    <d v="2024-05-09T00:00:00"/>
    <m/>
    <d v="2024-05-09T00:00:00"/>
    <d v="2024-05-13T00:00:00"/>
    <x v="4"/>
    <m/>
    <x v="195"/>
    <s v="0020"/>
    <x v="195"/>
    <s v="ACOND,CONDENSING UNIT RUNNING (AB50.03HP680011B)"/>
    <s v="Reclaim Refrigerant from condenser (0030)"/>
    <s v="AB50"/>
    <m/>
    <m/>
    <m/>
    <m/>
    <m/>
    <x v="0"/>
    <n v="20"/>
    <x v="376"/>
    <m/>
    <n v="5"/>
    <n v="0"/>
    <n v="0"/>
    <x v="53"/>
    <n v="0"/>
    <x v="4"/>
    <m/>
    <m/>
    <m/>
    <n v="0"/>
    <n v="0"/>
    <m/>
    <m/>
    <n v="0"/>
    <m/>
    <m/>
    <m/>
    <m/>
    <m/>
    <n v="0"/>
    <n v="0"/>
    <s v="EA"/>
    <m/>
    <x v="1"/>
    <m/>
    <m/>
    <s v="N"/>
    <s v="Preparation (05)"/>
    <s v="In Preparation (Order) (0055)"/>
    <s v="0000125870"/>
    <n v="1"/>
    <s v="3"/>
    <m/>
    <m/>
    <m/>
    <m/>
    <n v="0"/>
    <m/>
    <m/>
    <m/>
    <m/>
    <s v="WorkPackLink"/>
    <s v="Delivered Pre S/4"/>
    <m/>
    <n v="0"/>
    <n v="0"/>
    <d v="2023-12-14T00:00:00"/>
    <n v="0"/>
    <n v="0"/>
    <m/>
    <m/>
    <n v="0"/>
    <n v="0"/>
    <m/>
    <n v="0"/>
    <m/>
    <m/>
    <m/>
    <n v="0"/>
    <n v="0"/>
    <n v="0.5"/>
    <d v="2024-04-11T00:00:00"/>
    <n v="0"/>
    <n v="0"/>
    <x v="1"/>
    <m/>
    <x v="0"/>
    <d v="1899-12-30T00:00:00"/>
    <x v="2"/>
    <s v="000012587045421000200087681"/>
    <e v="#N/A"/>
    <s v="0000125870000200087681"/>
    <s v=""/>
    <s v=""/>
    <n v="0"/>
  </r>
  <r>
    <x v="5"/>
    <s v="No Issue identified"/>
    <m/>
    <x v="0"/>
    <d v="2023-12-30T00:00:00"/>
    <d v="2024-01-02T00:00:00"/>
    <d v="2024-05-09T00:00:00"/>
    <m/>
    <d v="2024-05-09T00:00:00"/>
    <d v="2024-05-10T00:00:00"/>
    <x v="4"/>
    <m/>
    <x v="196"/>
    <s v="0010"/>
    <x v="196"/>
    <s v="ACOND,CONDENSING UNIT RUNNING (AB50.03HP680011B)"/>
    <s v="Isolate Compressor Motor (0010)"/>
    <s v="AB50"/>
    <m/>
    <m/>
    <m/>
    <m/>
    <m/>
    <x v="0"/>
    <n v="20"/>
    <x v="376"/>
    <m/>
    <n v="1"/>
    <n v="0"/>
    <n v="0"/>
    <x v="53"/>
    <n v="0"/>
    <x v="4"/>
    <m/>
    <m/>
    <m/>
    <n v="0"/>
    <n v="0"/>
    <m/>
    <m/>
    <n v="0"/>
    <m/>
    <m/>
    <m/>
    <m/>
    <m/>
    <n v="0"/>
    <n v="0"/>
    <s v="EA"/>
    <m/>
    <x v="1"/>
    <m/>
    <m/>
    <s v="N"/>
    <s v="Preparation (05)"/>
    <s v="In Preparation (Order) (0055)"/>
    <s v="0000125871"/>
    <n v="1"/>
    <s v="3"/>
    <m/>
    <m/>
    <m/>
    <m/>
    <n v="0"/>
    <m/>
    <m/>
    <m/>
    <m/>
    <s v="WorkPackLink"/>
    <s v="Delivered Pre S/4"/>
    <m/>
    <n v="0"/>
    <n v="0"/>
    <d v="2023-12-14T00:00:00"/>
    <n v="0"/>
    <n v="0"/>
    <m/>
    <m/>
    <n v="0"/>
    <n v="0"/>
    <m/>
    <n v="0"/>
    <m/>
    <m/>
    <m/>
    <n v="0"/>
    <n v="0"/>
    <n v="1"/>
    <d v="2024-04-11T00:00:00"/>
    <n v="0"/>
    <n v="0"/>
    <x v="1"/>
    <m/>
    <x v="0"/>
    <d v="1899-12-30T00:00:00"/>
    <x v="2"/>
    <s v="000012587145421000200087682"/>
    <e v="#N/A"/>
    <s v="0000125871000200087682"/>
    <s v=""/>
    <s v=""/>
    <n v="0"/>
  </r>
  <r>
    <x v="1"/>
    <s v="No Issue identified"/>
    <m/>
    <x v="0"/>
    <d v="2023-12-30T00:00:00"/>
    <d v="2024-01-01T00:00:00"/>
    <d v="2024-05-03T00:00:00"/>
    <m/>
    <d v="2024-05-03T00:00:00"/>
    <d v="2024-05-06T00:00:00"/>
    <x v="0"/>
    <m/>
    <x v="197"/>
    <s v="002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2"/>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1T00:00:00"/>
    <d v="2024-05-03T00:00:00"/>
    <m/>
    <d v="2024-05-03T00:00:00"/>
    <d v="2024-05-06T00:00:00"/>
    <x v="0"/>
    <m/>
    <x v="197"/>
    <s v="001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1"/>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2T00:00:00"/>
    <d v="2024-04-24T00:00:00"/>
    <m/>
    <d v="2024-04-24T00:00:00"/>
    <d v="2024-04-25T00:00:00"/>
    <x v="0"/>
    <m/>
    <x v="144"/>
    <s v="0020"/>
    <x v="144"/>
    <s v="COMPR,A042210,GAS COMPRESSOR (AB50.05K042210)"/>
    <s v="CHANGE OUT SEAL GAS FILTER (0030)"/>
    <s v="AB50"/>
    <m/>
    <m/>
    <m/>
    <m/>
    <m/>
    <x v="1"/>
    <n v="10"/>
    <x v="376"/>
    <m/>
    <n v="1"/>
    <n v="0"/>
    <n v="0"/>
    <x v="54"/>
    <n v="0"/>
    <x v="4"/>
    <m/>
    <m/>
    <m/>
    <n v="0"/>
    <n v="0"/>
    <m/>
    <m/>
    <n v="0"/>
    <m/>
    <m/>
    <m/>
    <m/>
    <m/>
    <n v="0"/>
    <n v="0"/>
    <s v="EA"/>
    <m/>
    <x v="1"/>
    <m/>
    <m/>
    <s v="N"/>
    <s v="Preparation (05)"/>
    <s v="In Preparation (Order) (0055)"/>
    <s v="0000127318"/>
    <n v="2"/>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1"/>
    <s v="No Issue identified"/>
    <m/>
    <x v="0"/>
    <d v="2023-12-30T00:00:00"/>
    <d v="2024-01-02T00:00:00"/>
    <d v="2024-04-24T00:00:00"/>
    <m/>
    <d v="2024-04-24T00:00:00"/>
    <d v="2024-04-25T00:00:00"/>
    <x v="0"/>
    <m/>
    <x v="144"/>
    <s v="0010"/>
    <x v="144"/>
    <s v="COMPR,A042210,GAS COMPRESSOR (AB50.05K042210)"/>
    <s v="CHANGE OUT SEAL GAS FILTER (0030)"/>
    <s v="AB50"/>
    <m/>
    <m/>
    <m/>
    <m/>
    <m/>
    <x v="1"/>
    <n v="10"/>
    <x v="376"/>
    <m/>
    <n v="1"/>
    <n v="0"/>
    <n v="0"/>
    <x v="54"/>
    <n v="0"/>
    <x v="4"/>
    <m/>
    <m/>
    <m/>
    <n v="0"/>
    <n v="0"/>
    <m/>
    <m/>
    <n v="0"/>
    <m/>
    <m/>
    <m/>
    <m/>
    <m/>
    <n v="0"/>
    <n v="0"/>
    <s v="KIT"/>
    <m/>
    <x v="1"/>
    <m/>
    <m/>
    <s v="N"/>
    <s v="Preparation (05)"/>
    <s v="In Preparation (Order) (0055)"/>
    <s v="0000127318"/>
    <n v="1"/>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3"/>
    <s v="No Issue identified"/>
    <m/>
    <x v="0"/>
    <d v="2023-12-30T00:00:00"/>
    <d v="2024-01-02T00:00:00"/>
    <d v="2024-04-26T00:00:00"/>
    <m/>
    <d v="2024-04-26T00:00:00"/>
    <d v="2024-04-26T00:00:00"/>
    <x v="0"/>
    <m/>
    <x v="145"/>
    <s v="0022"/>
    <x v="145"/>
    <s v="HOSE,T74003,CHEMICAL STORAGE TANK FILL (AB50.05SP740039)"/>
    <s v="REPLACE HOSES (0020)"/>
    <s v="AB50"/>
    <m/>
    <m/>
    <m/>
    <m/>
    <m/>
    <x v="0"/>
    <n v="20"/>
    <x v="324"/>
    <s v="HOSE ASY,BIOCIDE;CONVOLUTED TECH STANDA&gt;"/>
    <n v="1"/>
    <n v="0"/>
    <n v="0"/>
    <x v="6"/>
    <n v="0"/>
    <x v="4"/>
    <m/>
    <m/>
    <m/>
    <n v="0"/>
    <n v="0"/>
    <m/>
    <m/>
    <n v="0"/>
    <m/>
    <m/>
    <m/>
    <m/>
    <m/>
    <n v="0"/>
    <n v="0"/>
    <s v="ASY"/>
    <m/>
    <x v="1"/>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x v="1"/>
    <m/>
    <x v="0"/>
    <d v="1899-12-30T00:00:00"/>
    <x v="1"/>
    <s v="00001275994540810493398000200089401"/>
    <e v="#N/A"/>
    <s v="000012759910493398000200089401"/>
    <s v=""/>
    <s v=""/>
    <n v="0"/>
  </r>
  <r>
    <x v="3"/>
    <s v="No Issue identified"/>
    <m/>
    <x v="0"/>
    <d v="2023-12-30T00:00:00"/>
    <d v="2024-01-02T00:00:00"/>
    <d v="2024-04-26T00:00:00"/>
    <m/>
    <d v="2024-04-26T00:00:00"/>
    <d v="2024-04-26T00:00:00"/>
    <x v="0"/>
    <m/>
    <x v="145"/>
    <s v="0042"/>
    <x v="145"/>
    <s v="HOSE,T74003,CHEMICAL STORAGE TANK FILL (AB50.05SP740039)"/>
    <s v="REPLACE HOSES (0020)"/>
    <s v="AB50"/>
    <m/>
    <m/>
    <m/>
    <m/>
    <m/>
    <x v="0"/>
    <n v="20"/>
    <x v="326"/>
    <s v="HOSE ASY,EMULSION;CONVOLUTED TECH STAND&gt;"/>
    <n v="1"/>
    <n v="0"/>
    <n v="0"/>
    <x v="6"/>
    <n v="0"/>
    <x v="4"/>
    <m/>
    <m/>
    <m/>
    <n v="0"/>
    <n v="0"/>
    <m/>
    <m/>
    <n v="0"/>
    <m/>
    <m/>
    <m/>
    <m/>
    <m/>
    <n v="0"/>
    <n v="0"/>
    <s v="ASY"/>
    <m/>
    <x v="1"/>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x v="1"/>
    <m/>
    <x v="0"/>
    <d v="1899-12-30T00:00:00"/>
    <x v="1"/>
    <s v="00001275994540810493399000200089401"/>
    <e v="#N/A"/>
    <s v="000012759910493399000200089401"/>
    <s v=""/>
    <s v=""/>
    <n v="0"/>
  </r>
  <r>
    <x v="3"/>
    <s v="No Issue identified"/>
    <m/>
    <x v="0"/>
    <d v="2023-12-30T00:00:00"/>
    <d v="2024-01-02T00:00:00"/>
    <d v="2024-04-26T00:00:00"/>
    <m/>
    <d v="2024-04-26T00:00:00"/>
    <d v="2024-04-26T00:00:00"/>
    <x v="0"/>
    <m/>
    <x v="145"/>
    <s v="0032"/>
    <x v="145"/>
    <s v="HOSE,T74003,CHEMICAL STORAGE TANK FILL (AB50.05SP740039)"/>
    <s v="REPLACE HOSES (0020)"/>
    <s v="AB50"/>
    <m/>
    <m/>
    <m/>
    <m/>
    <m/>
    <x v="0"/>
    <n v="20"/>
    <x v="323"/>
    <s v="HOSE ASY,COR INH;2000MM,05SP740042"/>
    <n v="1"/>
    <n v="0"/>
    <n v="0"/>
    <x v="6"/>
    <n v="0"/>
    <x v="4"/>
    <m/>
    <m/>
    <m/>
    <n v="0"/>
    <n v="0"/>
    <m/>
    <m/>
    <n v="0"/>
    <m/>
    <m/>
    <m/>
    <m/>
    <m/>
    <n v="0"/>
    <n v="0"/>
    <s v="ASY"/>
    <m/>
    <x v="1"/>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x v="1"/>
    <m/>
    <x v="0"/>
    <d v="1899-12-30T00:00:00"/>
    <x v="1"/>
    <s v="00001275994540810493402000200089401"/>
    <e v="#N/A"/>
    <s v="000012759910493402000200089401"/>
    <s v=""/>
    <s v=""/>
    <n v="0"/>
  </r>
  <r>
    <x v="2"/>
    <s v="No Issue identified"/>
    <m/>
    <x v="0"/>
    <d v="2023-12-30T00:00:00"/>
    <d v="2024-01-01T00:00:00"/>
    <d v="2024-04-08T00:00:00"/>
    <m/>
    <d v="2024-04-08T00:00:00"/>
    <d v="2024-04-08T00:00:00"/>
    <x v="0"/>
    <m/>
    <x v="198"/>
    <s v="0280"/>
    <x v="198"/>
    <s v="TURB,GT400002 TURBINE (AB50.05GT400002)"/>
    <s v="CHANGE OUT SOLAR ENGINE (0110)"/>
    <s v="AB50"/>
    <m/>
    <m/>
    <m/>
    <m/>
    <m/>
    <x v="1"/>
    <n v="10"/>
    <x v="376"/>
    <m/>
    <n v="3"/>
    <n v="0"/>
    <n v="0"/>
    <x v="43"/>
    <n v="0"/>
    <x v="4"/>
    <m/>
    <m/>
    <m/>
    <n v="0"/>
    <n v="0"/>
    <m/>
    <m/>
    <n v="0"/>
    <m/>
    <m/>
    <m/>
    <m/>
    <m/>
    <n v="0"/>
    <n v="0"/>
    <s v="EA"/>
    <m/>
    <x v="1"/>
    <m/>
    <m/>
    <s v="N"/>
    <s v="Execution (07)"/>
    <s v="Main Work Started (Order) (0070)"/>
    <s v="0000128034"/>
    <n v="8"/>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00"/>
    <x v="198"/>
    <s v="TURB,GT400002 TURBINE (AB50.05GT400002)"/>
    <s v="CHANGE OUT SOLAR ENGINE (0110)"/>
    <s v="AB50"/>
    <m/>
    <m/>
    <m/>
    <m/>
    <m/>
    <x v="1"/>
    <n v="10"/>
    <x v="376"/>
    <m/>
    <n v="1"/>
    <n v="0"/>
    <n v="0"/>
    <x v="43"/>
    <n v="0"/>
    <x v="4"/>
    <m/>
    <m/>
    <m/>
    <n v="0"/>
    <n v="0"/>
    <m/>
    <m/>
    <n v="0"/>
    <m/>
    <m/>
    <m/>
    <m/>
    <m/>
    <n v="0"/>
    <n v="0"/>
    <s v="ROL"/>
    <m/>
    <x v="1"/>
    <m/>
    <m/>
    <s v="N"/>
    <s v="Execution (07)"/>
    <s v="Main Work Started (Order) (0070)"/>
    <s v="0000128034"/>
    <n v="11"/>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30"/>
    <x v="198"/>
    <s v="TURB,GT400002 TURBINE (AB50.05GT400002)"/>
    <s v="CHANGE OUT SOLAR ENGINE (0110)"/>
    <s v="AB50"/>
    <m/>
    <m/>
    <m/>
    <m/>
    <m/>
    <x v="1"/>
    <n v="10"/>
    <x v="376"/>
    <m/>
    <n v="1"/>
    <n v="0"/>
    <n v="0"/>
    <x v="43"/>
    <n v="0"/>
    <x v="4"/>
    <m/>
    <m/>
    <m/>
    <n v="0"/>
    <n v="0"/>
    <m/>
    <m/>
    <n v="0"/>
    <m/>
    <m/>
    <m/>
    <m/>
    <m/>
    <n v="0"/>
    <n v="0"/>
    <s v="EA"/>
    <m/>
    <x v="1"/>
    <m/>
    <m/>
    <s v="N"/>
    <s v="Execution (07)"/>
    <s v="Main Work Started (Order) (0070)"/>
    <s v="0000128034"/>
    <n v="9"/>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9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4"/>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50"/>
    <x v="198"/>
    <s v="TURB,GT400002 TURBINE (AB50.05GT400002)"/>
    <s v="CHANGE OUT SOLAR ENGINE (0110)"/>
    <s v="AB50"/>
    <m/>
    <m/>
    <m/>
    <m/>
    <m/>
    <x v="1"/>
    <n v="10"/>
    <x v="376"/>
    <m/>
    <n v="5"/>
    <n v="0"/>
    <n v="0"/>
    <x v="43"/>
    <n v="0"/>
    <x v="4"/>
    <m/>
    <m/>
    <m/>
    <n v="0"/>
    <n v="0"/>
    <m/>
    <m/>
    <n v="0"/>
    <m/>
    <m/>
    <m/>
    <m/>
    <m/>
    <n v="0"/>
    <n v="0"/>
    <s v="EA"/>
    <m/>
    <x v="1"/>
    <m/>
    <m/>
    <s v="N"/>
    <s v="Execution (07)"/>
    <s v="Main Work Started (Order) (0070)"/>
    <s v="0000128034"/>
    <n v="3"/>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10"/>
    <x v="198"/>
    <s v="TURB,GT400002 TURBINE (AB50.05GT400002)"/>
    <s v="CHANGE OUT SOLAR ENGINE (0110)"/>
    <s v="AB50"/>
    <m/>
    <m/>
    <m/>
    <m/>
    <m/>
    <x v="1"/>
    <n v="10"/>
    <x v="376"/>
    <m/>
    <n v="2"/>
    <n v="0"/>
    <n v="0"/>
    <x v="43"/>
    <n v="0"/>
    <x v="4"/>
    <m/>
    <m/>
    <m/>
    <n v="0"/>
    <n v="0"/>
    <m/>
    <m/>
    <n v="0"/>
    <m/>
    <m/>
    <m/>
    <m/>
    <m/>
    <n v="0"/>
    <n v="0"/>
    <s v="EA"/>
    <m/>
    <x v="1"/>
    <m/>
    <m/>
    <s v="N"/>
    <s v="Execution (07)"/>
    <s v="Main Work Started (Order) (0070)"/>
    <s v="0000128034"/>
    <n v="1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30"/>
    <x v="198"/>
    <s v="TURB,GT400002 TURBINE (AB50.05GT400002)"/>
    <s v="CHANGE OUT SOLAR ENGINE (0110)"/>
    <s v="AB50"/>
    <m/>
    <m/>
    <m/>
    <m/>
    <m/>
    <x v="1"/>
    <n v="10"/>
    <x v="376"/>
    <m/>
    <n v="1"/>
    <n v="0"/>
    <n v="0"/>
    <x v="43"/>
    <n v="0"/>
    <x v="4"/>
    <m/>
    <m/>
    <m/>
    <n v="0"/>
    <n v="0"/>
    <m/>
    <m/>
    <n v="0"/>
    <m/>
    <m/>
    <m/>
    <m/>
    <m/>
    <n v="0"/>
    <n v="0"/>
    <s v="KIT"/>
    <m/>
    <x v="1"/>
    <m/>
    <m/>
    <s v="N"/>
    <s v="Execution (07)"/>
    <s v="Main Work Started (Order) (0070)"/>
    <s v="0000128034"/>
    <n v="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50"/>
    <x v="198"/>
    <s v="TURB,GT400002 TURBINE (AB50.05GT400002)"/>
    <s v="CHANGE OUT SOLAR ENGINE (0110)"/>
    <s v="AB50"/>
    <m/>
    <m/>
    <m/>
    <m/>
    <m/>
    <x v="1"/>
    <n v="10"/>
    <x v="376"/>
    <m/>
    <n v="40"/>
    <n v="0"/>
    <n v="0"/>
    <x v="43"/>
    <n v="0"/>
    <x v="4"/>
    <m/>
    <m/>
    <m/>
    <n v="0"/>
    <n v="0"/>
    <m/>
    <m/>
    <n v="0"/>
    <m/>
    <m/>
    <m/>
    <m/>
    <m/>
    <n v="0"/>
    <n v="0"/>
    <s v="EA"/>
    <m/>
    <x v="1"/>
    <m/>
    <m/>
    <s v="N"/>
    <s v="Execution (07)"/>
    <s v="Main Work Started (Order) (0070)"/>
    <s v="0000128034"/>
    <n v="10"/>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00"/>
    <x v="198"/>
    <s v="TURB,GT400002 TURBINE (AB50.05GT400002)"/>
    <s v="CHANGE OUT SOLAR ENGINE (0110)"/>
    <s v="AB50"/>
    <m/>
    <m/>
    <m/>
    <m/>
    <m/>
    <x v="1"/>
    <n v="10"/>
    <x v="376"/>
    <m/>
    <n v="24"/>
    <n v="0"/>
    <n v="0"/>
    <x v="43"/>
    <n v="0"/>
    <x v="4"/>
    <m/>
    <m/>
    <m/>
    <n v="0"/>
    <n v="0"/>
    <m/>
    <m/>
    <n v="0"/>
    <m/>
    <m/>
    <m/>
    <m/>
    <m/>
    <n v="0"/>
    <n v="0"/>
    <s v="EA"/>
    <m/>
    <x v="1"/>
    <m/>
    <m/>
    <s v="N"/>
    <s v="Execution (07)"/>
    <s v="Main Work Started (Order) (0070)"/>
    <s v="0000128034"/>
    <n v="5"/>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2-17T00:00:00"/>
    <m/>
    <d v="2024-04-08T00:00:00"/>
    <d v="2024-04-08T00:00:00"/>
    <x v="0"/>
    <m/>
    <x v="198"/>
    <s v="0030"/>
    <x v="198"/>
    <s v="TURB,GT400002 TURBINE (AB50.05GT400002)"/>
    <s v="INSTALL INTERNAL ENCLOSURE BEAMS (0030)"/>
    <s v="AB50"/>
    <m/>
    <m/>
    <m/>
    <m/>
    <m/>
    <x v="1"/>
    <n v="10"/>
    <x v="376"/>
    <m/>
    <n v="1"/>
    <n v="0"/>
    <n v="0"/>
    <x v="43"/>
    <n v="0"/>
    <x v="4"/>
    <m/>
    <m/>
    <m/>
    <n v="0"/>
    <n v="0"/>
    <m/>
    <m/>
    <n v="0"/>
    <m/>
    <m/>
    <m/>
    <m/>
    <m/>
    <n v="0"/>
    <n v="0"/>
    <s v="EA"/>
    <m/>
    <x v="1"/>
    <m/>
    <m/>
    <s v="N"/>
    <s v="Execution (07)"/>
    <s v="Main Work Started (Order) (0070)"/>
    <s v="0000128034"/>
    <n v="1"/>
    <s v="3"/>
    <m/>
    <m/>
    <m/>
    <m/>
    <n v="0"/>
    <m/>
    <m/>
    <m/>
    <m/>
    <s v="WorkPackLink"/>
    <m/>
    <m/>
    <n v="0"/>
    <n v="0"/>
    <d v="2025-11-14T00:00:00"/>
    <n v="0"/>
    <n v="0"/>
    <m/>
    <m/>
    <n v="0"/>
    <n v="0"/>
    <m/>
    <n v="0"/>
    <m/>
    <m/>
    <m/>
    <n v="0"/>
    <n v="0"/>
    <n v="8.3333333333333329E-2"/>
    <d v="2024-01-20T00:00:00"/>
    <n v="0"/>
    <n v="0"/>
    <x v="1"/>
    <m/>
    <x v="0"/>
    <d v="1899-12-30T00:00:00"/>
    <x v="2"/>
    <s v="000012803445339000200089964"/>
    <e v="#N/A"/>
    <s v="0000128034000200089964"/>
    <s v=""/>
    <s v=""/>
    <n v="0"/>
  </r>
  <r>
    <x v="2"/>
    <s v="No Issue identified"/>
    <m/>
    <x v="0"/>
    <d v="2023-12-30T00:00:00"/>
    <d v="2024-01-01T00:00:00"/>
    <d v="2024-04-08T00:00:00"/>
    <m/>
    <d v="2024-04-08T00:00:00"/>
    <d v="2024-04-08T00:00:00"/>
    <x v="0"/>
    <m/>
    <x v="198"/>
    <s v="023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7"/>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20"/>
    <x v="198"/>
    <s v="TURB,GT400002 TURBINE (AB50.05GT400002)"/>
    <s v="CHANGE OUT SOLAR ENGINE (0110)"/>
    <s v="AB50"/>
    <m/>
    <m/>
    <m/>
    <m/>
    <m/>
    <x v="1"/>
    <n v="10"/>
    <x v="376"/>
    <m/>
    <n v="32"/>
    <n v="0"/>
    <n v="0"/>
    <x v="43"/>
    <n v="0"/>
    <x v="4"/>
    <m/>
    <m/>
    <m/>
    <n v="0"/>
    <n v="0"/>
    <m/>
    <m/>
    <n v="0"/>
    <m/>
    <m/>
    <m/>
    <m/>
    <m/>
    <n v="0"/>
    <n v="0"/>
    <s v="EA"/>
    <m/>
    <x v="1"/>
    <m/>
    <m/>
    <s v="N"/>
    <s v="Execution (07)"/>
    <s v="Main Work Started (Order) (0070)"/>
    <s v="0000128034"/>
    <n v="6"/>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2T00:00:00"/>
    <d v="2024-04-07T00:00:00"/>
    <m/>
    <d v="2024-03-28T00:00:00"/>
    <d v="2024-04-21T00:00:00"/>
    <x v="0"/>
    <m/>
    <x v="146"/>
    <s v="0620"/>
    <x v="146"/>
    <s v="PKG EQ,AUXILARY BOILER NO 1 (AB50.03A750001)"/>
    <s v="BOILER WORKSCOPE - COMBUSTION (0140)"/>
    <s v="AB50"/>
    <m/>
    <m/>
    <m/>
    <m/>
    <m/>
    <x v="1"/>
    <n v="5"/>
    <x v="376"/>
    <m/>
    <n v="6"/>
    <n v="0"/>
    <n v="0"/>
    <x v="44"/>
    <n v="0"/>
    <x v="4"/>
    <m/>
    <m/>
    <m/>
    <n v="0"/>
    <n v="0"/>
    <m/>
    <m/>
    <n v="0"/>
    <m/>
    <m/>
    <m/>
    <m/>
    <m/>
    <n v="0"/>
    <n v="0"/>
    <s v="EA"/>
    <m/>
    <x v="1"/>
    <m/>
    <m/>
    <s v="N"/>
    <s v="Execution (07)"/>
    <s v="Ready for Execution (Order) (0065)"/>
    <s v="0000128734"/>
    <n v="9"/>
    <s v="3"/>
    <m/>
    <m/>
    <m/>
    <m/>
    <n v="0"/>
    <m/>
    <m/>
    <m/>
    <m/>
    <s v="WorkPackLink"/>
    <s v="Delivered Pre S/4"/>
    <m/>
    <n v="0"/>
    <n v="0"/>
    <d v="2024-10-19T00:00:00"/>
    <n v="0"/>
    <n v="0"/>
    <m/>
    <m/>
    <n v="0"/>
    <n v="0"/>
    <m/>
    <n v="0"/>
    <m/>
    <m/>
    <m/>
    <n v="0"/>
    <n v="0"/>
    <n v="1.9230769230769232E-2"/>
    <d v="2024-03-10T00:00:00"/>
    <n v="0"/>
    <n v="0"/>
    <x v="1"/>
    <m/>
    <x v="0"/>
    <d v="1899-12-30T00:00:00"/>
    <x v="2"/>
    <s v="000012873445389000200090465"/>
    <e v="#N/A"/>
    <s v="0000128734000200090465"/>
    <s v=""/>
    <s v=""/>
    <n v="0"/>
  </r>
  <r>
    <x v="2"/>
    <s v="No Issue identified"/>
    <m/>
    <x v="0"/>
    <d v="2023-12-30T00:00:00"/>
    <d v="2024-01-02T00:00:00"/>
    <d v="2024-04-09T00:00:00"/>
    <m/>
    <d v="2024-03-28T00:00:00"/>
    <d v="2024-04-21T00:00:00"/>
    <x v="0"/>
    <m/>
    <x v="146"/>
    <s v="034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29"/>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46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4"/>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1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7"/>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0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6"/>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0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3"/>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490"/>
    <x v="146"/>
    <s v="PKG EQ,AUXILARY BOILER NO 1 (AB50.03A750001)"/>
    <s v="ISOLATE &amp; SPADE (0030)"/>
    <s v="AB50"/>
    <m/>
    <m/>
    <m/>
    <m/>
    <m/>
    <x v="1"/>
    <n v="5"/>
    <x v="376"/>
    <m/>
    <n v="1"/>
    <n v="0"/>
    <n v="0"/>
    <x v="44"/>
    <n v="0"/>
    <x v="4"/>
    <m/>
    <m/>
    <m/>
    <n v="0"/>
    <n v="0"/>
    <m/>
    <m/>
    <n v="0"/>
    <m/>
    <m/>
    <m/>
    <m/>
    <m/>
    <n v="0"/>
    <n v="0"/>
    <s v="EA"/>
    <m/>
    <x v="1"/>
    <m/>
    <m/>
    <s v="N"/>
    <s v="Execution (07)"/>
    <s v="Ready for Execution (Order) (0065)"/>
    <s v="0000128734"/>
    <n v="2"/>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4-09T00:00:00"/>
    <m/>
    <d v="2024-03-28T00:00:00"/>
    <d v="2024-04-21T00:00:00"/>
    <x v="0"/>
    <m/>
    <x v="146"/>
    <s v="045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3"/>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6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8"/>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510"/>
    <x v="146"/>
    <s v="PKG EQ,AUXILARY BOILER NO 1 (AB50.03A750001)"/>
    <s v="ISOLATE &amp; SPADE (0030)"/>
    <s v="AB50"/>
    <m/>
    <m/>
    <m/>
    <m/>
    <m/>
    <x v="1"/>
    <n v="5"/>
    <x v="376"/>
    <m/>
    <n v="3"/>
    <n v="0"/>
    <n v="0"/>
    <x v="44"/>
    <n v="0"/>
    <x v="4"/>
    <m/>
    <m/>
    <m/>
    <n v="0"/>
    <n v="0"/>
    <m/>
    <m/>
    <n v="0"/>
    <m/>
    <m/>
    <m/>
    <m/>
    <m/>
    <n v="0"/>
    <n v="0"/>
    <s v="EA"/>
    <m/>
    <x v="1"/>
    <m/>
    <m/>
    <s v="N"/>
    <s v="Execution (07)"/>
    <s v="Ready for Execution (Order) (0065)"/>
    <s v="0000128734"/>
    <n v="4"/>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3"/>
    <s v="No Issue identified"/>
    <m/>
    <x v="0"/>
    <d v="2023-12-30T00:00:00"/>
    <d v="2024-01-01T00:00:00"/>
    <d v="2024-04-18T00:00:00"/>
    <m/>
    <d v="2024-04-26T00:00:00"/>
    <d v="2024-04-26T00:00:00"/>
    <x v="0"/>
    <m/>
    <x v="199"/>
    <s v="0010"/>
    <x v="199"/>
    <s v="VALVE,NRV,GAS EXPORT TO TURRET (AB50.05MV042457)"/>
    <s v="Change Out Valve AU05.05MV042457 (0020)"/>
    <s v="AB50"/>
    <m/>
    <m/>
    <m/>
    <m/>
    <m/>
    <x v="1"/>
    <n v="5"/>
    <x v="376"/>
    <m/>
    <n v="1"/>
    <n v="0"/>
    <n v="0"/>
    <x v="54"/>
    <n v="0"/>
    <x v="4"/>
    <m/>
    <m/>
    <m/>
    <n v="0"/>
    <n v="0"/>
    <m/>
    <m/>
    <n v="0"/>
    <m/>
    <m/>
    <m/>
    <m/>
    <m/>
    <n v="0"/>
    <n v="0"/>
    <s v="EA"/>
    <m/>
    <x v="1"/>
    <m/>
    <m/>
    <s v="N"/>
    <s v="Scheduling (06)"/>
    <s v="Ready to Schedule (Order) (0060)"/>
    <s v="0000129160"/>
    <n v="1"/>
    <s v="3"/>
    <m/>
    <m/>
    <m/>
    <m/>
    <n v="0"/>
    <m/>
    <m/>
    <m/>
    <m/>
    <s v="WorkPackLink"/>
    <m/>
    <m/>
    <n v="0"/>
    <n v="0"/>
    <d v="2024-06-30T00:00:00"/>
    <n v="0"/>
    <n v="0"/>
    <m/>
    <m/>
    <n v="0"/>
    <n v="0"/>
    <m/>
    <n v="0"/>
    <m/>
    <m/>
    <m/>
    <n v="0"/>
    <n v="0"/>
    <n v="0.16666666666666666"/>
    <d v="2024-03-21T00:00:00"/>
    <n v="0"/>
    <n v="0"/>
    <x v="1"/>
    <m/>
    <x v="0"/>
    <d v="1899-12-30T00:00:00"/>
    <x v="2"/>
    <s v="000012916045400000200090871"/>
    <e v="#N/A"/>
    <s v="0000129160000200090871"/>
    <s v=""/>
    <s v=""/>
    <n v="0"/>
  </r>
  <r>
    <x v="3"/>
    <s v="No Issue identified"/>
    <m/>
    <x v="0"/>
    <d v="2023-12-30T00:00:00"/>
    <d v="2024-01-01T00:00:00"/>
    <d v="2024-04-26T00:00:00"/>
    <m/>
    <d v="2024-04-26T00:00:00"/>
    <d v="2024-04-26T00:00:00"/>
    <x v="0"/>
    <m/>
    <x v="199"/>
    <s v="0060"/>
    <x v="199"/>
    <s v="VALVE,NRV,GAS EXPORT TO TURRET (AB50.05MV042457)"/>
    <s v="Change Out Valve AU05.05SP042005 (0030)"/>
    <s v="AB50"/>
    <m/>
    <m/>
    <m/>
    <m/>
    <m/>
    <x v="1"/>
    <n v="5"/>
    <x v="376"/>
    <m/>
    <n v="2"/>
    <n v="0"/>
    <n v="0"/>
    <x v="54"/>
    <n v="0"/>
    <x v="4"/>
    <m/>
    <m/>
    <m/>
    <n v="0"/>
    <n v="0"/>
    <m/>
    <m/>
    <n v="0"/>
    <m/>
    <m/>
    <m/>
    <m/>
    <m/>
    <n v="0"/>
    <n v="0"/>
    <s v="EA"/>
    <m/>
    <x v="1"/>
    <m/>
    <m/>
    <s v="N"/>
    <s v="Scheduling (06)"/>
    <s v="Ready to Schedule (Order) (0060)"/>
    <s v="0000129160"/>
    <n v="5"/>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40"/>
    <x v="199"/>
    <s v="VALVE,NRV,GAS EXPORT TO TURRET (AB50.05MV042457)"/>
    <s v="Change Out Valve AU05.05MV042457 (0020)"/>
    <s v="AB50"/>
    <m/>
    <m/>
    <m/>
    <m/>
    <m/>
    <x v="1"/>
    <n v="5"/>
    <x v="376"/>
    <m/>
    <n v="2"/>
    <n v="0"/>
    <n v="0"/>
    <x v="54"/>
    <n v="0"/>
    <x v="4"/>
    <m/>
    <m/>
    <m/>
    <n v="0"/>
    <n v="0"/>
    <m/>
    <m/>
    <n v="0"/>
    <m/>
    <m/>
    <m/>
    <m/>
    <m/>
    <n v="0"/>
    <n v="0"/>
    <s v="EA"/>
    <m/>
    <x v="1"/>
    <m/>
    <m/>
    <s v="N"/>
    <s v="Scheduling (06)"/>
    <s v="Ready to Schedule (Order) (0060)"/>
    <s v="0000129160"/>
    <n v="3"/>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30"/>
    <x v="199"/>
    <s v="VALVE,NRV,GAS EXPORT TO TURRET (AB50.05MV042457)"/>
    <s v="Change Out Valve AU05.05MV042457 (0020)"/>
    <s v="AB50"/>
    <m/>
    <m/>
    <m/>
    <m/>
    <m/>
    <x v="1"/>
    <n v="5"/>
    <x v="376"/>
    <m/>
    <n v="12"/>
    <n v="0"/>
    <n v="0"/>
    <x v="54"/>
    <n v="0"/>
    <x v="4"/>
    <m/>
    <m/>
    <m/>
    <n v="0"/>
    <n v="0"/>
    <m/>
    <m/>
    <n v="0"/>
    <m/>
    <m/>
    <m/>
    <m/>
    <m/>
    <n v="0"/>
    <n v="0"/>
    <s v="EA"/>
    <m/>
    <x v="1"/>
    <m/>
    <m/>
    <s v="N"/>
    <s v="Scheduling (06)"/>
    <s v="Ready to Schedule (Order) (0060)"/>
    <s v="0000129160"/>
    <n v="2"/>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70"/>
    <x v="199"/>
    <s v="VALVE,NRV,GAS EXPORT TO TURRET (AB50.05MV042457)"/>
    <s v="Change Out Valve AU05.05SP042005 (0030)"/>
    <s v="AB50"/>
    <m/>
    <m/>
    <m/>
    <m/>
    <m/>
    <x v="1"/>
    <n v="5"/>
    <x v="376"/>
    <m/>
    <n v="1"/>
    <n v="0"/>
    <n v="0"/>
    <x v="54"/>
    <n v="0"/>
    <x v="4"/>
    <m/>
    <m/>
    <m/>
    <n v="0"/>
    <n v="0"/>
    <m/>
    <m/>
    <n v="0"/>
    <m/>
    <m/>
    <m/>
    <m/>
    <m/>
    <n v="0"/>
    <n v="0"/>
    <s v="EA"/>
    <m/>
    <x v="1"/>
    <m/>
    <m/>
    <s v="N"/>
    <s v="Scheduling (06)"/>
    <s v="Ready to Schedule (Order) (0060)"/>
    <s v="0000129160"/>
    <n v="6"/>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50"/>
    <x v="199"/>
    <s v="VALVE,NRV,GAS EXPORT TO TURRET (AB50.05MV042457)"/>
    <s v="Change Out Valve AU05.05SP042005 (0030)"/>
    <s v="AB50"/>
    <m/>
    <m/>
    <m/>
    <m/>
    <m/>
    <x v="1"/>
    <n v="5"/>
    <x v="376"/>
    <m/>
    <n v="24"/>
    <n v="0"/>
    <n v="0"/>
    <x v="54"/>
    <n v="0"/>
    <x v="4"/>
    <m/>
    <m/>
    <m/>
    <n v="0"/>
    <n v="0"/>
    <m/>
    <m/>
    <n v="0"/>
    <m/>
    <m/>
    <m/>
    <m/>
    <m/>
    <n v="0"/>
    <n v="0"/>
    <s v="EA"/>
    <m/>
    <x v="1"/>
    <m/>
    <m/>
    <s v="N"/>
    <s v="Scheduling (06)"/>
    <s v="Ready to Schedule (Order) (0060)"/>
    <s v="0000129160"/>
    <n v="4"/>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8T00:00:00"/>
    <m/>
    <d v="2024-04-28T00:00:00"/>
    <d v="2024-04-28T00:00:00"/>
    <x v="0"/>
    <m/>
    <x v="200"/>
    <s v="0050"/>
    <x v="200"/>
    <s v="VALVE,NRV,GAS TO TEG INLET FILET SEP (AB50.05MV042419)"/>
    <s v="Install Valve AU05.05SP042007 (0090)"/>
    <s v="AB50"/>
    <m/>
    <m/>
    <m/>
    <m/>
    <m/>
    <x v="1"/>
    <n v="5"/>
    <x v="376"/>
    <m/>
    <n v="40"/>
    <n v="0"/>
    <n v="0"/>
    <x v="54"/>
    <n v="0"/>
    <x v="4"/>
    <m/>
    <m/>
    <m/>
    <n v="0"/>
    <n v="0"/>
    <m/>
    <m/>
    <n v="0"/>
    <m/>
    <m/>
    <m/>
    <m/>
    <m/>
    <n v="0"/>
    <n v="0"/>
    <s v="EA"/>
    <m/>
    <x v="1"/>
    <m/>
    <m/>
    <s v="N"/>
    <s v="Scheduling (06)"/>
    <s v="Ready to Schedule (Order) (0060)"/>
    <s v="0000129162"/>
    <n v="2"/>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28T00:00:00"/>
    <m/>
    <d v="2024-04-28T00:00:00"/>
    <d v="2024-04-28T00:00:00"/>
    <x v="0"/>
    <m/>
    <x v="200"/>
    <s v="0080"/>
    <x v="200"/>
    <s v="VALVE,NRV,GAS TO TEG INLET FILET SEP (AB50.05MV042419)"/>
    <s v="Install Valve AU05.05SP042007 (0090)"/>
    <s v="AB50"/>
    <m/>
    <m/>
    <m/>
    <m/>
    <m/>
    <x v="1"/>
    <n v="5"/>
    <x v="376"/>
    <m/>
    <n v="1"/>
    <n v="0"/>
    <n v="0"/>
    <x v="54"/>
    <n v="0"/>
    <x v="4"/>
    <m/>
    <m/>
    <m/>
    <n v="0"/>
    <n v="0"/>
    <m/>
    <m/>
    <n v="0"/>
    <m/>
    <m/>
    <m/>
    <m/>
    <m/>
    <n v="0"/>
    <n v="0"/>
    <s v="EA"/>
    <m/>
    <x v="1"/>
    <m/>
    <m/>
    <s v="N"/>
    <s v="Scheduling (06)"/>
    <s v="Ready to Schedule (Order) (0060)"/>
    <s v="0000129162"/>
    <n v="3"/>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18T00:00:00"/>
    <m/>
    <d v="2024-04-28T00:00:00"/>
    <d v="2024-04-28T00:00:00"/>
    <x v="0"/>
    <m/>
    <x v="200"/>
    <s v="0070"/>
    <x v="200"/>
    <s v="VALVE,NRV,GAS TO TEG INLET FILET SEP (AB50.05MV042419)"/>
    <s v="Install Valve AU05.05MV042419 (0020)"/>
    <s v="AB50"/>
    <m/>
    <m/>
    <m/>
    <m/>
    <m/>
    <x v="1"/>
    <n v="5"/>
    <x v="376"/>
    <m/>
    <n v="1"/>
    <n v="0"/>
    <n v="0"/>
    <x v="54"/>
    <n v="0"/>
    <x v="4"/>
    <m/>
    <m/>
    <m/>
    <n v="0"/>
    <n v="0"/>
    <m/>
    <m/>
    <n v="0"/>
    <m/>
    <m/>
    <m/>
    <m/>
    <m/>
    <n v="0"/>
    <n v="0"/>
    <s v="EA"/>
    <m/>
    <x v="1"/>
    <m/>
    <m/>
    <s v="N"/>
    <s v="Scheduling (06)"/>
    <s v="Ready to Schedule (Order) (0060)"/>
    <s v="0000129162"/>
    <n v="1"/>
    <s v="3"/>
    <m/>
    <m/>
    <m/>
    <m/>
    <n v="0"/>
    <m/>
    <m/>
    <m/>
    <m/>
    <s v="WorkPackLink"/>
    <m/>
    <m/>
    <n v="0"/>
    <n v="0"/>
    <d v="2024-06-30T00:00:00"/>
    <n v="0"/>
    <n v="0"/>
    <m/>
    <m/>
    <n v="0"/>
    <n v="0"/>
    <m/>
    <n v="0"/>
    <m/>
    <m/>
    <m/>
    <n v="0"/>
    <n v="0"/>
    <n v="0.33333333333333331"/>
    <d v="2024-03-21T00:00:00"/>
    <n v="0"/>
    <n v="0"/>
    <x v="1"/>
    <m/>
    <x v="0"/>
    <d v="1899-12-30T00:00:00"/>
    <x v="2"/>
    <s v="000012916245400000200090873"/>
    <e v="#N/A"/>
    <s v="0000129162000200090873"/>
    <s v=""/>
    <s v=""/>
    <n v="0"/>
  </r>
  <r>
    <x v="2"/>
    <s v="No Issue identified"/>
    <m/>
    <x v="0"/>
    <d v="2023-12-30T00:00:00"/>
    <d v="2024-01-02T00:00:00"/>
    <d v="2024-04-02T00:00:00"/>
    <m/>
    <d v="2024-03-31T00:00:00"/>
    <d v="2024-04-24T00:00:00"/>
    <x v="0"/>
    <m/>
    <x v="147"/>
    <s v="0510"/>
    <x v="147"/>
    <s v="PKG EQ,AUXILARY BOILER NO 2 (AB50.03A750002)"/>
    <s v="ISOLATE &amp; SPADE (0030)"/>
    <s v="AB50"/>
    <m/>
    <m/>
    <m/>
    <m/>
    <m/>
    <x v="1"/>
    <n v="5"/>
    <x v="376"/>
    <m/>
    <n v="1"/>
    <n v="0"/>
    <n v="0"/>
    <x v="44"/>
    <n v="0"/>
    <x v="4"/>
    <m/>
    <m/>
    <m/>
    <n v="0"/>
    <n v="0"/>
    <m/>
    <m/>
    <n v="0"/>
    <m/>
    <m/>
    <m/>
    <m/>
    <m/>
    <n v="0"/>
    <n v="0"/>
    <s v="EA"/>
    <m/>
    <x v="1"/>
    <m/>
    <m/>
    <s v="N"/>
    <s v="Execution (07)"/>
    <s v="Main Work Started (Order) (0070)"/>
    <s v="0000129691"/>
    <n v="2"/>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16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2"/>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2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8"/>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5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0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00"/>
    <x v="147"/>
    <s v="PKG EQ,AUXILARY BOILER NO 2 (AB50.03A750002)"/>
    <s v="ISOLATE &amp; SPADE (0030)"/>
    <s v="AB50"/>
    <m/>
    <m/>
    <m/>
    <m/>
    <m/>
    <x v="1"/>
    <n v="5"/>
    <x v="376"/>
    <m/>
    <n v="4"/>
    <n v="0"/>
    <n v="0"/>
    <x v="44"/>
    <n v="0"/>
    <x v="4"/>
    <m/>
    <m/>
    <m/>
    <n v="0"/>
    <n v="0"/>
    <m/>
    <m/>
    <n v="0"/>
    <m/>
    <m/>
    <m/>
    <m/>
    <m/>
    <n v="0"/>
    <n v="0"/>
    <s v="EA"/>
    <m/>
    <x v="1"/>
    <m/>
    <m/>
    <s v="N"/>
    <s v="Execution (07)"/>
    <s v="Main Work Started (Order) (0070)"/>
    <s v="0000129691"/>
    <n v="1"/>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02T00:00:00"/>
    <m/>
    <d v="2024-03-31T00:00:00"/>
    <d v="2024-04-24T00:00:00"/>
    <x v="0"/>
    <m/>
    <x v="147"/>
    <s v="0520"/>
    <x v="147"/>
    <s v="PKG EQ,AUXILARY BOILER NO 2 (AB50.03A750002)"/>
    <s v="ISOLATE &amp; SPADE (0030)"/>
    <s v="AB50"/>
    <m/>
    <m/>
    <m/>
    <m/>
    <m/>
    <x v="1"/>
    <n v="5"/>
    <x v="376"/>
    <m/>
    <n v="4"/>
    <n v="0"/>
    <n v="0"/>
    <x v="44"/>
    <n v="0"/>
    <x v="4"/>
    <m/>
    <m/>
    <m/>
    <n v="0"/>
    <n v="0"/>
    <m/>
    <m/>
    <n v="0"/>
    <m/>
    <m/>
    <m/>
    <m/>
    <m/>
    <n v="0"/>
    <n v="0"/>
    <s v="EA"/>
    <m/>
    <x v="1"/>
    <m/>
    <m/>
    <s v="N"/>
    <s v="Execution (07)"/>
    <s v="Main Work Started (Order) (0070)"/>
    <s v="0000129691"/>
    <n v="3"/>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580"/>
    <x v="147"/>
    <s v="PKG EQ,AUXILARY BOILER NO 2 (AB50.03A750002)"/>
    <s v="REINSTATE PIPEWORK &amp; VALVES (0170)"/>
    <s v="AB50"/>
    <m/>
    <m/>
    <m/>
    <m/>
    <m/>
    <x v="1"/>
    <n v="5"/>
    <x v="376"/>
    <m/>
    <n v="24"/>
    <n v="0"/>
    <n v="0"/>
    <x v="44"/>
    <n v="0"/>
    <x v="4"/>
    <m/>
    <m/>
    <m/>
    <n v="0"/>
    <n v="0"/>
    <m/>
    <m/>
    <n v="0"/>
    <m/>
    <m/>
    <m/>
    <m/>
    <m/>
    <n v="0"/>
    <n v="0"/>
    <s v="EA"/>
    <m/>
    <x v="1"/>
    <m/>
    <m/>
    <s v="N"/>
    <s v="Execution (07)"/>
    <s v="Main Work Started (Order) (0070)"/>
    <s v="0000129691"/>
    <n v="3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60"/>
    <x v="147"/>
    <s v="PKG EQ,AUXILARY BOILER NO 2 (AB50.03A750002)"/>
    <s v="ISOLATE &amp; SPADE (0030)"/>
    <s v="AB50"/>
    <m/>
    <m/>
    <m/>
    <m/>
    <m/>
    <x v="1"/>
    <n v="5"/>
    <x v="376"/>
    <m/>
    <n v="4"/>
    <n v="0"/>
    <n v="0"/>
    <x v="44"/>
    <n v="0"/>
    <x v="4"/>
    <m/>
    <m/>
    <m/>
    <n v="0"/>
    <n v="0"/>
    <m/>
    <m/>
    <n v="0"/>
    <m/>
    <m/>
    <m/>
    <m/>
    <m/>
    <n v="0"/>
    <n v="0"/>
    <s v="EA"/>
    <m/>
    <x v="1"/>
    <m/>
    <m/>
    <s v="N"/>
    <s v="Execution (07)"/>
    <s v="Main Work Started (Order) (0070)"/>
    <s v="0000129691"/>
    <n v="7"/>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21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60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1T00:00:00"/>
    <m/>
    <d v="2024-03-31T00:00:00"/>
    <d v="2024-04-24T00:00:00"/>
    <x v="0"/>
    <m/>
    <x v="147"/>
    <s v="0610"/>
    <x v="147"/>
    <s v="PKG EQ,AUXILARY BOILER NO 2 (AB50.03A750002)"/>
    <s v="BOILER WORKSCOPE - COMBUSTION (0140)"/>
    <s v="AB50"/>
    <m/>
    <m/>
    <m/>
    <m/>
    <m/>
    <x v="1"/>
    <n v="5"/>
    <x v="376"/>
    <m/>
    <n v="6"/>
    <n v="0"/>
    <n v="0"/>
    <x v="44"/>
    <n v="0"/>
    <x v="4"/>
    <m/>
    <m/>
    <m/>
    <n v="0"/>
    <n v="0"/>
    <m/>
    <m/>
    <n v="0"/>
    <m/>
    <m/>
    <m/>
    <m/>
    <m/>
    <n v="0"/>
    <n v="0"/>
    <s v="EA"/>
    <m/>
    <x v="1"/>
    <m/>
    <m/>
    <s v="N"/>
    <s v="Execution (07)"/>
    <s v="Main Work Started (Order) (0070)"/>
    <s v="0000129691"/>
    <n v="9"/>
    <s v="3"/>
    <m/>
    <m/>
    <m/>
    <m/>
    <n v="0"/>
    <m/>
    <m/>
    <m/>
    <m/>
    <s v="WorkPackLink"/>
    <s v="Delivered Pre S/4"/>
    <m/>
    <n v="0"/>
    <n v="0"/>
    <d v="2024-10-22T00:00:00"/>
    <n v="0"/>
    <n v="0"/>
    <m/>
    <m/>
    <n v="0"/>
    <n v="0"/>
    <m/>
    <n v="0"/>
    <m/>
    <m/>
    <m/>
    <n v="0"/>
    <n v="0"/>
    <n v="1.9230769230769232E-2"/>
    <d v="2024-03-14T00:00:00"/>
    <n v="0"/>
    <n v="0"/>
    <x v="1"/>
    <m/>
    <x v="0"/>
    <d v="1899-12-30T00:00:00"/>
    <x v="2"/>
    <s v="000012969145393000200091461"/>
    <e v="#N/A"/>
    <s v="0000129691000200091461"/>
    <s v=""/>
    <s v=""/>
    <n v="0"/>
  </r>
  <r>
    <x v="2"/>
    <s v="No Issue identified"/>
    <m/>
    <x v="0"/>
    <d v="2023-12-30T00:00:00"/>
    <d v="2024-01-02T00:00:00"/>
    <d v="2024-04-13T00:00:00"/>
    <m/>
    <d v="2024-03-31T00:00:00"/>
    <d v="2024-04-24T00:00:00"/>
    <x v="0"/>
    <m/>
    <x v="147"/>
    <s v="0480"/>
    <x v="147"/>
    <s v="PKG EQ,AUXILARY BOILER NO 2 (AB50.03A750002)"/>
    <s v="REINSTATE PIPEWORK &amp; VALVES (0170)"/>
    <s v="AB50"/>
    <m/>
    <m/>
    <m/>
    <m/>
    <m/>
    <x v="1"/>
    <n v="5"/>
    <x v="376"/>
    <m/>
    <n v="4"/>
    <n v="0"/>
    <n v="0"/>
    <x v="44"/>
    <n v="0"/>
    <x v="4"/>
    <m/>
    <m/>
    <m/>
    <n v="0"/>
    <n v="0"/>
    <m/>
    <m/>
    <n v="0"/>
    <m/>
    <m/>
    <m/>
    <m/>
    <m/>
    <n v="0"/>
    <n v="0"/>
    <s v="EA"/>
    <m/>
    <x v="1"/>
    <m/>
    <m/>
    <s v="N"/>
    <s v="Execution (07)"/>
    <s v="Main Work Started (Order) (0070)"/>
    <s v="0000129691"/>
    <n v="3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3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8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30"/>
    <x v="147"/>
    <s v="PKG EQ,AUXILARY BOILER NO 2 (AB50.03A750002)"/>
    <s v="ISOLATE &amp; SPADE (0030)"/>
    <s v="AB50"/>
    <m/>
    <m/>
    <m/>
    <m/>
    <m/>
    <x v="1"/>
    <n v="5"/>
    <x v="376"/>
    <m/>
    <n v="3"/>
    <n v="0"/>
    <n v="0"/>
    <x v="44"/>
    <n v="0"/>
    <x v="4"/>
    <m/>
    <m/>
    <m/>
    <n v="0"/>
    <n v="0"/>
    <m/>
    <m/>
    <n v="0"/>
    <m/>
    <m/>
    <m/>
    <m/>
    <m/>
    <n v="0"/>
    <n v="0"/>
    <s v="EA"/>
    <m/>
    <x v="1"/>
    <m/>
    <m/>
    <s v="N"/>
    <s v="Execution (07)"/>
    <s v="Main Work Started (Order) (0070)"/>
    <s v="0000129691"/>
    <n v="4"/>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3-28T00:00:00"/>
    <m/>
    <d v="2024-03-28T00:00:00"/>
    <d v="2024-04-19T00:00:00"/>
    <x v="0"/>
    <m/>
    <x v="148"/>
    <s v="003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3"/>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4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4"/>
    <s v="3"/>
    <m/>
    <m/>
    <m/>
    <m/>
    <n v="0"/>
    <m/>
    <m/>
    <m/>
    <m/>
    <s v="WorkPackLink"/>
    <m/>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2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2"/>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D79F50-18DB-4084-A0A3-458FCFD0E6B1}" name="PivotTable3" cacheId="5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24:O26" firstHeaderRow="1" firstDataRow="1" firstDataCol="2"/>
  <pivotFields count="102">
    <pivotField dataField="1" compact="0" outline="0" showAll="0" defaultSubtotal="0">
      <items count="24">
        <item m="1" x="6"/>
        <item x="2"/>
        <item x="1"/>
        <item x="0"/>
        <item m="1" x="7"/>
        <item x="4"/>
        <item x="3"/>
        <item x="5"/>
        <item m="1" x="22"/>
        <item m="1" x="19"/>
        <item m="1" x="17"/>
        <item m="1" x="23"/>
        <item m="1" x="10"/>
        <item m="1" x="9"/>
        <item m="1" x="21"/>
        <item m="1" x="13"/>
        <item m="1" x="11"/>
        <item m="1" x="12"/>
        <item m="1" x="14"/>
        <item m="1" x="16"/>
        <item m="1" x="15"/>
        <item m="1" x="8"/>
        <item m="1" x="20"/>
        <item m="1" x="1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28">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5">
        <item sd="0" m="1" x="4"/>
        <item sd="0" m="1" x="1"/>
        <item sd="0" m="1" x="2"/>
        <item sd="0" x="0"/>
        <item sd="0" m="1" x="3"/>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93"/>
    <field x="14"/>
  </rowFields>
  <rowItems count="2">
    <i>
      <x v="3"/>
    </i>
    <i t="grand">
      <x/>
    </i>
  </rowItems>
  <colItems count="1">
    <i/>
  </colItems>
  <dataFields count="1">
    <dataField name="Count of WO Revision" fld="0" subtotal="count" baseField="0" baseItem="0"/>
  </dataFields>
  <formats count="4">
    <format dxfId="215">
      <pivotArea outline="0" fieldPosition="0">
        <references count="2">
          <reference field="14" count="14" selected="0">
            <x v="440"/>
            <x v="450"/>
            <x v="453"/>
            <x v="454"/>
            <x v="457"/>
            <x v="486"/>
            <x v="488"/>
            <x v="489"/>
            <x v="492"/>
            <x v="496"/>
            <x v="502"/>
            <x v="504"/>
            <x v="505"/>
            <x v="528"/>
          </reference>
          <reference field="93" count="1" selected="0">
            <x v="1"/>
          </reference>
        </references>
      </pivotArea>
    </format>
    <format dxfId="214">
      <pivotArea outline="0" fieldPosition="0">
        <references count="1">
          <reference field="93" count="2" selected="0">
            <x v="2"/>
            <x v="3"/>
          </reference>
        </references>
      </pivotArea>
    </format>
    <format dxfId="213">
      <pivotArea dataOnly="0" labelOnly="1" outline="0" fieldPosition="0">
        <references count="2">
          <reference field="14" count="14">
            <x v="440"/>
            <x v="450"/>
            <x v="453"/>
            <x v="454"/>
            <x v="457"/>
            <x v="486"/>
            <x v="488"/>
            <x v="489"/>
            <x v="492"/>
            <x v="496"/>
            <x v="502"/>
            <x v="504"/>
            <x v="505"/>
            <x v="528"/>
          </reference>
          <reference field="93" count="1" selected="0">
            <x v="1"/>
          </reference>
        </references>
      </pivotArea>
    </format>
    <format dxfId="212">
      <pivotArea outline="0" fieldPosition="0">
        <references count="1">
          <reference field="93" count="1" selected="0">
            <x v="1"/>
          </reference>
        </references>
      </pivotArea>
    </format>
  </formats>
  <conditionalFormats count="3">
    <conditionalFormat scope="data" priority="10">
      <pivotAreas count="1">
        <pivotArea outline="0" fieldPosition="0">
          <references count="1">
            <reference field="4294967294" count="1" selected="0">
              <x v="0"/>
            </reference>
          </references>
        </pivotArea>
      </pivotAreas>
    </conditionalFormat>
    <conditionalFormat scope="data" priority="11">
      <pivotAreas count="1">
        <pivotArea outline="0" fieldPosition="0">
          <references count="1">
            <reference field="4294967294" count="1" selected="0">
              <x v="0"/>
            </reference>
          </references>
        </pivotArea>
      </pivotAreas>
    </conditionalFormat>
    <conditionalFormat scope="data" priority="12">
      <pivotAreas count="1">
        <pivotArea outline="0" fieldPosition="0">
          <references count="1">
            <reference field="4294967294" count="1" selected="0">
              <x v="0"/>
            </reference>
          </references>
        </pivotArea>
      </pivotAreas>
    </conditionalFormat>
  </conditional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C36A08-F6AC-4EB7-8E27-D71E93468E08}" name="PivotTable4" cacheId="54"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26">
  <location ref="AU2:AV19" firstHeaderRow="1" firstDataRow="1" firstDataCol="1"/>
  <pivotFields count="102">
    <pivotField subtotalTop="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ubtotalTop="0" showAll="0"/>
    <pivotField subtotalTop="0" showAll="0"/>
    <pivotField dataField="1" subtotalTop="0" showAll="0">
      <items count="3">
        <item x="1"/>
        <item x="0"/>
        <item t="default"/>
      </items>
    </pivotField>
    <pivotField numFmtId="14" subtotalTop="0" showAll="0"/>
    <pivotField subtotalTop="0" showAll="0"/>
    <pivotField numFmtId="14" subtotalTop="0" showAll="0"/>
    <pivotField subtotalTop="0" showAll="0"/>
    <pivotField numFmtId="14" subtotalTop="0" showAll="0"/>
    <pivotField numFmtId="14" subtotalTop="0" showAll="0"/>
    <pivotField subtotalTop="0" showAll="0">
      <items count="20">
        <item x="5"/>
        <item x="6"/>
        <item x="8"/>
        <item x="10"/>
        <item x="4"/>
        <item x="1"/>
        <item x="7"/>
        <item x="11"/>
        <item x="0"/>
        <item m="1" x="16"/>
        <item x="9"/>
        <item x="3"/>
        <item m="1" x="17"/>
        <item x="2"/>
        <item m="1" x="14"/>
        <item m="1" x="18"/>
        <item m="1" x="12"/>
        <item m="1" x="13"/>
        <item m="1" x="15"/>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1"/>
        <item x="0"/>
        <item x="2"/>
        <item x="3"/>
        <item t="default"/>
      </items>
    </pivotField>
    <pivotField subtotalTop="0" showAll="0"/>
    <pivotField subtotalTop="0" showAll="0"/>
    <pivotField subtotalTop="0" showAll="0"/>
    <pivotField subtotalTop="0" showAll="0"/>
    <pivotField numFmtId="165" subtotalTop="0" showAll="0"/>
    <pivotField numFmtId="165" subtotalTop="0" showAll="0"/>
    <pivotField subtotalTop="0" showAll="0"/>
    <pivotField numFmtId="1" subtotalTop="0" showAll="0"/>
    <pivotField axis="axisRow" subtotalTop="0" showAll="0">
      <items count="33">
        <item m="1" x="20"/>
        <item m="1" x="26"/>
        <item m="1" x="31"/>
        <item m="1" x="21"/>
        <item m="1" x="22"/>
        <item m="1" x="29"/>
        <item x="0"/>
        <item x="5"/>
        <item m="1" x="30"/>
        <item m="1" x="23"/>
        <item n="Missing Supply Status" x="4"/>
        <item m="1" x="28"/>
        <item m="1" x="27"/>
        <item m="1" x="24"/>
        <item m="1" x="19"/>
        <item m="1" x="25"/>
        <item x="11"/>
        <item m="1" x="17"/>
        <item x="6"/>
        <item x="8"/>
        <item x="10"/>
        <item x="2"/>
        <item x="9"/>
        <item x="15"/>
        <item x="16"/>
        <item m="1" x="18"/>
        <item x="1"/>
        <item x="3"/>
        <item x="7"/>
        <item x="12"/>
        <item x="13"/>
        <item x="14"/>
        <item t="default"/>
      </items>
    </pivotField>
    <pivotField subtotalTop="0" showAll="0"/>
    <pivotField subtotalTop="0" showAll="0"/>
    <pivotField subtotalTop="0" showAll="0"/>
    <pivotField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5"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4" subtotalTop="0" showAll="0"/>
    <pivotField numFmtId="166" subtotalTop="0" showAll="0"/>
    <pivotField numFmtId="166" subtotalTop="0" showAll="0"/>
    <pivotField subtotalTop="0" showAll="0"/>
    <pivotField subtotalTop="0" showAll="0"/>
    <pivotField subtotalTop="0" showAll="0"/>
    <pivotField numFmtId="165" subtotalTop="0" showAll="0"/>
    <pivotField subtotalTop="0" showAll="0"/>
    <pivotField numFmtId="165" subtotalTop="0" showAll="0"/>
    <pivotField subtotalTop="0" showAll="0"/>
    <pivotField subtotalTop="0" showAll="0"/>
    <pivotField subtotalTop="0" showAll="0"/>
    <pivotField numFmtId="165"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32"/>
  </rowFields>
  <rowItems count="17">
    <i>
      <x v="6"/>
    </i>
    <i>
      <x v="7"/>
    </i>
    <i>
      <x v="10"/>
    </i>
    <i>
      <x v="16"/>
    </i>
    <i>
      <x v="18"/>
    </i>
    <i>
      <x v="19"/>
    </i>
    <i>
      <x v="20"/>
    </i>
    <i>
      <x v="21"/>
    </i>
    <i>
      <x v="22"/>
    </i>
    <i>
      <x v="23"/>
    </i>
    <i>
      <x v="24"/>
    </i>
    <i>
      <x v="26"/>
    </i>
    <i>
      <x v="27"/>
    </i>
    <i>
      <x v="28"/>
    </i>
    <i>
      <x v="29"/>
    </i>
    <i>
      <x v="30"/>
    </i>
    <i>
      <x v="31"/>
    </i>
  </rowItems>
  <colItems count="1">
    <i/>
  </colItems>
  <dataFields count="1">
    <dataField name="Count of WO Status" fld="3"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808C5C-48E9-44FD-9AD7-5BDDD6F84E34}" name="PivotTable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 firstHeaderRow="0" firstDataRow="0"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multipleItemSelectionAllowe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47159-76CB-45FF-8E50-F64941D65E3E}" name="PivotTable17" cacheId="5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BO3:BP7" firstHeaderRow="1" firstDataRow="1" firstDataCol="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1">
    <field x="95"/>
  </rowFields>
  <rowItems count="4">
    <i>
      <x/>
    </i>
    <i>
      <x v="1"/>
    </i>
    <i>
      <x v="2"/>
    </i>
    <i t="grand">
      <x/>
    </i>
  </rowItems>
  <colItems count="1">
    <i/>
  </colItems>
  <dataFields count="1">
    <dataField name="Count of Material Category" fld="95" subtotal="count" baseField="0" baseItem="0"/>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D85E54-9AEC-4777-95AA-F3CA6DE8DF86}" name="PivotTable10"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6" firstHeaderRow="1" firstDataRow="1" firstDataCol="1"/>
  <pivotFields count="102">
    <pivotField dataField="1"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axis="axisRow" showAll="0">
      <items count="829">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items>
    </pivotField>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showAll="0"/>
    <pivotField numFmtId="14" showAll="0"/>
    <pivotField showAll="0"/>
    <pivotField showAll="0"/>
    <pivotField axis="axisRow" showAll="0">
      <items count="4">
        <item sd="0" x="2"/>
        <item sd="0" x="1"/>
        <item sd="0" x="0"/>
        <item t="default"/>
      </items>
    </pivotField>
    <pivotField showAll="0"/>
    <pivotField showAll="0"/>
    <pivotField numFmtId="14" showAll="0"/>
    <pivotField showAll="0"/>
    <pivotField showAll="0"/>
    <pivotField showAll="0"/>
    <pivotField showAll="0"/>
    <pivotField showAll="0"/>
    <pivotField showAll="0"/>
    <pivotField showAll="0"/>
  </pivotFields>
  <rowFields count="2">
    <field x="91"/>
    <field x="14"/>
  </rowFields>
  <rowItems count="4">
    <i>
      <x/>
    </i>
    <i>
      <x v="1"/>
    </i>
    <i>
      <x v="2"/>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828BF5-2DAA-4AFD-8288-F1266995739D}" name="PivotTable8"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D4:AE8" firstHeaderRow="1" firstDataRow="1" firstDataCol="1" rowPageCount="2"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dataField="1" numFmtId="14" showAll="0"/>
    <pivotField showAll="0"/>
    <pivotField numFmtId="14" showAll="0"/>
    <pivotField numFmtId="14" showAll="0"/>
    <pivotField axis="axisRow" showAll="0">
      <items count="20">
        <item x="4"/>
        <item x="1"/>
        <item x="7"/>
        <item x="0"/>
        <item x="3"/>
        <item m="1" x="18"/>
        <item m="1" x="13"/>
        <item m="1" x="15"/>
        <item m="1" x="17"/>
        <item m="1" x="14"/>
        <item m="1" x="16"/>
        <item m="1" x="12"/>
        <item x="9"/>
        <item x="5"/>
        <item x="6"/>
        <item x="2"/>
        <item x="11"/>
        <item x="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axis="axisPage" multipleItemSelectionAllowed="1" showAll="0">
      <items count="1398">
        <item m="1" x="852"/>
        <item m="1" x="1284"/>
        <item m="1" x="554"/>
        <item m="1" x="739"/>
        <item m="1" x="710"/>
        <item m="1" x="1393"/>
        <item m="1" x="1307"/>
        <item m="1" x="1394"/>
        <item m="1" x="507"/>
        <item m="1" x="555"/>
        <item m="1" x="810"/>
        <item m="1" x="1308"/>
        <item m="1" x="1345"/>
        <item m="1" x="1327"/>
        <item m="1" x="552"/>
        <item m="1" x="592"/>
        <item m="1" x="1285"/>
        <item m="1" x="789"/>
        <item m="1" x="1094"/>
        <item m="1" x="719"/>
        <item m="1" x="1328"/>
        <item m="1" x="569"/>
        <item m="1" x="553"/>
        <item m="1" x="824"/>
        <item m="1" x="1395"/>
        <item m="1" x="796"/>
        <item m="1" x="1386"/>
        <item m="1" x="1273"/>
        <item m="1" x="1359"/>
        <item m="1" x="1300"/>
        <item m="1" x="1367"/>
        <item m="1" x="1289"/>
        <item m="1" x="1382"/>
        <item m="1" x="1319"/>
        <item m="1" x="1278"/>
        <item m="1" x="481"/>
        <item m="1" x="1383"/>
        <item m="1" x="1279"/>
        <item m="1" x="1280"/>
        <item m="1" x="1312"/>
        <item m="1" x="1281"/>
        <item m="1" x="1282"/>
        <item m="1" x="1369"/>
        <item m="1" x="1344"/>
        <item m="1" x="103"/>
        <item m="1" x="161"/>
        <item m="1" x="120"/>
        <item m="1" x="1093"/>
        <item m="1" x="135"/>
        <item m="1" x="1095"/>
        <item m="1" x="121"/>
        <item m="1" x="145"/>
        <item m="1" x="158"/>
        <item m="1" x="143"/>
        <item m="1" x="131"/>
        <item m="1" x="141"/>
        <item m="1" x="156"/>
        <item m="1" x="99"/>
        <item m="1" x="147"/>
        <item m="1" x="146"/>
        <item m="1" x="144"/>
        <item m="1" x="1092"/>
        <item m="1" x="1259"/>
        <item m="1" x="168"/>
        <item h="1" m="1" x="1077"/>
        <item m="1" x="1277"/>
        <item m="1" x="558"/>
        <item m="1" x="1379"/>
        <item m="1" x="1388"/>
        <item m="1" x="731"/>
        <item m="1" x="506"/>
        <item m="1" x="1263"/>
        <item m="1" x="730"/>
        <item m="1" x="748"/>
        <item m="1" x="1264"/>
        <item m="1" x="822"/>
        <item m="1" x="559"/>
        <item m="1" x="812"/>
        <item m="1" x="574"/>
        <item m="1" x="823"/>
        <item m="1" x="825"/>
        <item m="1" x="741"/>
        <item m="1" x="811"/>
        <item m="1" x="587"/>
        <item m="1" x="787"/>
        <item m="1" x="1265"/>
        <item m="1" x="1266"/>
        <item m="1" x="1321"/>
        <item m="1" x="133"/>
        <item m="1" x="1378"/>
        <item m="1" x="1355"/>
        <item m="1" x="154"/>
        <item m="1" x="153"/>
        <item m="1" x="142"/>
        <item m="1" x="155"/>
        <item m="1" x="157"/>
        <item m="1" x="1337"/>
        <item m="1" x="159"/>
        <item m="1" x="140"/>
        <item m="1" x="139"/>
        <item m="1" x="160"/>
        <item m="1" x="137"/>
        <item m="1" x="410"/>
        <item m="1" x="411"/>
        <item m="1" x="1080"/>
        <item m="1" x="170"/>
        <item m="1" x="169"/>
        <item m="1" x="1360"/>
        <item m="1" x="398"/>
        <item m="1" x="330"/>
        <item m="1" x="1333"/>
        <item m="1" x="1346"/>
        <item m="1" x="737"/>
        <item m="1" x="1347"/>
        <item m="1" x="1361"/>
        <item m="1" x="1362"/>
        <item m="1" x="1306"/>
        <item m="1" x="862"/>
        <item m="1" x="861"/>
        <item m="1" x="1377"/>
        <item m="1" x="1381"/>
        <item m="1" x="1076"/>
        <item m="1" x="1083"/>
        <item m="1" x="1105"/>
        <item m="1" x="1097"/>
        <item m="1" x="1161"/>
        <item m="1" x="1120"/>
        <item m="1" x="1110"/>
        <item m="1" x="1389"/>
        <item m="1" x="1114"/>
        <item m="1" x="1380"/>
        <item m="1" x="1288"/>
        <item h="1" m="1" x="1213"/>
        <item h="1" m="1" x="1231"/>
        <item m="1" x="1166"/>
        <item h="1" m="1" x="1218"/>
        <item m="1" x="1250"/>
        <item m="1" x="1257"/>
        <item m="1" x="1310"/>
        <item m="1" x="1116"/>
        <item m="1" x="645"/>
        <item m="1" x="1376"/>
        <item h="1" m="1" x="1254"/>
        <item m="1" x="1202"/>
        <item m="1" x="1136"/>
        <item m="1" x="1137"/>
        <item h="1" m="1" x="1320"/>
        <item m="1" x="1352"/>
        <item m="1" x="1304"/>
        <item m="1" x="841"/>
        <item m="1" x="1173"/>
        <item m="1" x="1178"/>
        <item m="1" x="1147"/>
        <item m="1" x="1157"/>
        <item m="1" x="1185"/>
        <item m="1" x="1204"/>
        <item m="1" x="1159"/>
        <item m="1" x="1158"/>
        <item m="1" x="1118"/>
        <item m="1" x="1155"/>
        <item m="1" x="1160"/>
        <item m="1" x="1154"/>
        <item m="1" x="1142"/>
        <item m="1" x="837"/>
        <item m="1" x="1172"/>
        <item m="1" x="1153"/>
        <item m="1" x="1102"/>
        <item m="1" x="1149"/>
        <item m="1" x="1201"/>
        <item m="1" x="1290"/>
        <item m="1" x="326"/>
        <item m="1" x="325"/>
        <item m="1" x="1343"/>
        <item m="1" x="844"/>
        <item m="1" x="843"/>
        <item m="1" x="1189"/>
        <item m="1" x="1122"/>
        <item m="1" x="1199"/>
        <item m="1" x="1174"/>
        <item m="1" x="1121"/>
        <item m="1" x="1274"/>
        <item m="1" x="1175"/>
        <item m="1" x="1195"/>
        <item m="1" x="1196"/>
        <item m="1" x="1193"/>
        <item m="1" x="1190"/>
        <item m="1" x="1303"/>
        <item m="1" x="1366"/>
        <item m="1" x="1131"/>
        <item m="1" x="467"/>
        <item m="1" x="1311"/>
        <item m="1" x="1341"/>
        <item m="1" x="1329"/>
        <item h="1" m="1" x="1251"/>
        <item m="1" x="1187"/>
        <item m="1" x="1340"/>
        <item m="1" x="1316"/>
        <item m="1" x="1188"/>
        <item m="1" x="1194"/>
        <item m="1" x="1191"/>
        <item m="1" x="1336"/>
        <item m="1" x="1286"/>
        <item m="1" x="1349"/>
        <item m="1" x="836"/>
        <item m="1" x="971"/>
        <item m="1" x="1322"/>
        <item m="1" x="1276"/>
        <item m="1" x="1314"/>
        <item m="1" x="1365"/>
        <item m="1" x="1162"/>
        <item h="1" m="1" x="1252"/>
        <item m="1" x="1275"/>
        <item m="1" x="1139"/>
        <item m="1" x="1324"/>
        <item m="1" x="1299"/>
        <item m="1" x="1374"/>
        <item m="1" x="1073"/>
        <item m="1" x="1309"/>
        <item m="1" x="1287"/>
        <item m="1" x="860"/>
        <item m="1" x="859"/>
        <item m="1" x="1091"/>
        <item m="1" x="1090"/>
        <item m="1" x="1086"/>
        <item m="1" x="1078"/>
        <item m="1" x="828"/>
        <item m="1" x="562"/>
        <item m="1" x="820"/>
        <item m="1" x="743"/>
        <item m="1" x="1384"/>
        <item m="1" x="747"/>
        <item m="1" x="560"/>
        <item m="1" x="579"/>
        <item m="1" x="593"/>
        <item m="1" x="813"/>
        <item m="1" x="1387"/>
        <item m="1" x="697"/>
        <item m="1" x="1072"/>
        <item m="1" x="556"/>
        <item m="1" x="1071"/>
        <item m="1" x="561"/>
        <item m="1" x="808"/>
        <item m="1" x="819"/>
        <item m="1" x="564"/>
        <item m="1" x="1291"/>
        <item m="1" x="1390"/>
        <item m="1" x="351"/>
        <item m="1" x="350"/>
        <item m="1" x="499"/>
        <item m="1" x="1268"/>
        <item m="1" x="1354"/>
        <item m="1" x="1269"/>
        <item m="1" x="1270"/>
        <item m="1" x="480"/>
        <item m="1" x="1313"/>
        <item m="1" x="479"/>
        <item m="1" x="1260"/>
        <item m="1" x="1317"/>
        <item m="1" x="1261"/>
        <item m="1" x="1271"/>
        <item m="1" x="1272"/>
        <item m="1" x="416"/>
        <item m="1" x="413"/>
        <item m="1" x="1334"/>
        <item m="1" x="118"/>
        <item m="1" x="100"/>
        <item m="1" x="204"/>
        <item m="1" x="1348"/>
        <item m="1" x="1089"/>
        <item m="1" x="1074"/>
        <item m="1" x="1171"/>
        <item m="1" x="695"/>
        <item m="1" x="669"/>
        <item m="1" x="722"/>
        <item m="1" x="1331"/>
        <item m="1" x="746"/>
        <item m="1" x="750"/>
        <item m="1" x="672"/>
        <item m="1" x="709"/>
        <item m="1" x="1332"/>
        <item m="1" x="682"/>
        <item m="1" x="1338"/>
        <item m="1" x="590"/>
        <item m="1" x="807"/>
        <item m="1" x="565"/>
        <item m="1" x="663"/>
        <item m="1" x="632"/>
        <item m="1" x="629"/>
        <item m="1" x="630"/>
        <item m="1" x="784"/>
        <item m="1" x="572"/>
        <item m="1" x="591"/>
        <item m="1" x="628"/>
        <item m="1" x="1363"/>
        <item m="1" x="610"/>
        <item m="1" x="708"/>
        <item m="1" x="627"/>
        <item m="1" x="854"/>
        <item m="1" x="1262"/>
        <item m="1" x="387"/>
        <item m="1" x="1357"/>
        <item m="1" x="340"/>
        <item m="1" x="339"/>
        <item m="1" x="1396"/>
        <item m="1" x="1302"/>
        <item m="1" x="1292"/>
        <item m="1" x="414"/>
        <item m="1" x="1293"/>
        <item m="1" x="450"/>
        <item m="1" x="1294"/>
        <item m="1" x="1358"/>
        <item m="1" x="1323"/>
        <item m="1" x="1356"/>
        <item m="1" x="1353"/>
        <item m="1" x="1335"/>
        <item m="1" x="1342"/>
        <item m="1" x="468"/>
        <item m="1" x="294"/>
        <item m="1" x="243"/>
        <item m="1" x="293"/>
        <item m="1" x="292"/>
        <item m="1" x="1392"/>
        <item m="1" x="327"/>
        <item m="1" x="276"/>
        <item m="1" x="285"/>
        <item m="1" x="397"/>
        <item m="1" x="284"/>
        <item m="1" x="253"/>
        <item m="1" x="335"/>
        <item m="1" x="437"/>
        <item m="1" x="320"/>
        <item m="1" x="255"/>
        <item m="1" x="441"/>
        <item m="1" x="369"/>
        <item m="1" x="312"/>
        <item m="1" x="291"/>
        <item m="1" x="1326"/>
        <item m="1" x="324"/>
        <item m="1" x="323"/>
        <item m="1" x="1364"/>
        <item m="1" x="306"/>
        <item m="1" x="1295"/>
        <item m="1" x="1385"/>
        <item m="1" x="138"/>
        <item m="1" x="1350"/>
        <item m="1" x="125"/>
        <item m="1" x="162"/>
        <item m="1" x="1368"/>
        <item m="1" x="1267"/>
        <item m="1" x="110"/>
        <item m="1" x="1351"/>
        <item m="1" x="152"/>
        <item h="1" m="1" x="1087"/>
        <item m="1" x="986"/>
        <item m="1" x="332"/>
        <item m="1" x="262"/>
        <item m="1" x="1075"/>
        <item m="1" x="409"/>
        <item m="1" x="148"/>
        <item m="1" x="134"/>
        <item m="1" x="1375"/>
        <item m="1" x="842"/>
        <item m="1" x="1109"/>
        <item m="1" x="1117"/>
        <item m="1" x="1096"/>
        <item m="1" x="1098"/>
        <item m="1" x="1156"/>
        <item m="1" x="1198"/>
        <item m="1" x="1182"/>
        <item m="1" x="1211"/>
        <item m="1" x="1205"/>
        <item m="1" x="1206"/>
        <item m="1" x="1108"/>
        <item m="1" x="1371"/>
        <item m="1" x="1372"/>
        <item m="1" x="1197"/>
        <item m="1" x="1212"/>
        <item m="1" x="1106"/>
        <item m="1" x="1207"/>
        <item m="1" x="1141"/>
        <item m="1" x="1181"/>
        <item m="1" x="1373"/>
        <item m="1" x="1200"/>
        <item m="1" x="1203"/>
        <item m="1" x="1192"/>
        <item m="1" x="1258"/>
        <item m="1" x="1370"/>
        <item m="1" x="1325"/>
        <item m="1" x="1305"/>
        <item m="1" x="1301"/>
        <item m="1" x="1315"/>
        <item m="1" x="1296"/>
        <item m="1" x="1298"/>
        <item m="1" x="1330"/>
        <item m="1" x="1283"/>
        <item m="1" x="1339"/>
        <item m="1" x="1297"/>
        <item m="1" x="1391"/>
        <item m="1" x="1255"/>
        <item m="1" x="1318"/>
        <item m="1" x="1170"/>
        <item m="1" x="832"/>
        <item m="1" x="855"/>
        <item h="1" m="1" x="1242"/>
        <item h="1" m="1" x="1239"/>
        <item h="1" m="1" x="1241"/>
        <item h="1" m="1" x="1253"/>
        <item m="1" x="994"/>
        <item m="1" x="993"/>
        <item h="1" m="1" x="1209"/>
        <item h="1" m="1" x="1208"/>
        <item x="24"/>
        <item h="1" m="1" x="1186"/>
        <item h="1" m="1" x="1184"/>
        <item h="1" m="1" x="1183"/>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umFmtId="1" showAll="0"/>
    <pivotField axis="axisPage" showAll="0">
      <items count="33">
        <item m="1" x="20"/>
        <item m="1" x="21"/>
        <item m="1" x="22"/>
        <item x="0"/>
        <item x="5"/>
        <item m="1" x="23"/>
        <item x="4"/>
        <item m="1" x="31"/>
        <item m="1" x="29"/>
        <item m="1" x="30"/>
        <item m="1" x="26"/>
        <item m="1" x="28"/>
        <item m="1" x="27"/>
        <item m="1" x="24"/>
        <item m="1" x="19"/>
        <item m="1" x="25"/>
        <item x="11"/>
        <item m="1" x="17"/>
        <item x="6"/>
        <item x="8"/>
        <item x="10"/>
        <item x="2"/>
        <item x="9"/>
        <item x="15"/>
        <item x="16"/>
        <item m="1" x="18"/>
        <item x="1"/>
        <item x="3"/>
        <item x="7"/>
        <item x="12"/>
        <item x="13"/>
        <item x="14"/>
        <item t="default"/>
      </items>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10"/>
  </rowFields>
  <rowItems count="4">
    <i>
      <x v="1"/>
    </i>
    <i>
      <x v="3"/>
    </i>
    <i>
      <x v="4"/>
    </i>
    <i>
      <x v="14"/>
    </i>
  </rowItems>
  <colItems count="1">
    <i/>
  </colItems>
  <pageFields count="2">
    <pageField fld="32" item="6" hier="-1"/>
    <pageField fld="30" hier="-1"/>
  </pageFields>
  <dataFields count="1">
    <dataField name="Count of Requirement date (WO component)" fld="6" subtotal="count" baseField="0" baseItem="0"/>
  </dataFields>
  <chartFormats count="3">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CB138A-1504-4889-B835-C673E5BC3DA4}" name="PivotTable1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Z3:BA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1"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470476-629B-44A6-89C2-E092E3680D84}" name="PivotTable2" cacheId="54"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19">
  <location ref="AQ4:AR5" firstHeaderRow="1" firstDataRow="1" firstDataCol="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axis="axisRow" dataField="1" showAll="0">
      <items count="6">
        <item m="1" x="4"/>
        <item n="After Turnround  " m="1" x="1"/>
        <item x="0"/>
        <item m="1" x="2"/>
        <item m="1" x="3"/>
        <item t="default"/>
      </items>
    </pivotField>
    <pivotField numFmtId="14" showAll="0"/>
    <pivotField showAll="0"/>
    <pivotField showAll="0"/>
    <pivotField showAll="0"/>
    <pivotField showAll="0"/>
    <pivotField showAll="0"/>
    <pivotField showAll="0"/>
    <pivotField showAll="0"/>
  </pivotFields>
  <rowFields count="1">
    <field x="93"/>
  </rowFields>
  <rowItems count="1">
    <i>
      <x v="2"/>
    </i>
  </rowItems>
  <colItems count="1">
    <i/>
  </colItems>
  <dataFields count="1">
    <dataField name="Count of PO Material Status" fld="93" subtotal="count" baseField="93" baseItem="0"/>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93" count="1" selected="0">
            <x v="1"/>
          </reference>
        </references>
      </pivotArea>
    </chartFormat>
    <chartFormat chart="18" format="15">
      <pivotArea type="data" outline="0" fieldPosition="0">
        <references count="2">
          <reference field="4294967294" count="1" selected="0">
            <x v="0"/>
          </reference>
          <reference field="93" count="1" selected="0">
            <x v="2"/>
          </reference>
        </references>
      </pivotArea>
    </chartFormat>
    <chartFormat chart="18" format="16">
      <pivotArea type="data" outline="0" fieldPosition="0">
        <references count="2">
          <reference field="4294967294" count="1" selected="0">
            <x v="0"/>
          </reference>
          <reference field="93" count="1" selected="0">
            <x v="3"/>
          </reference>
        </references>
      </pivotArea>
    </chartFormat>
    <chartFormat chart="18" format="17">
      <pivotArea type="data" outline="0" fieldPosition="0">
        <references count="1">
          <reference field="4294967294" count="1" selected="0">
            <x v="0"/>
          </reference>
        </references>
      </pivotArea>
    </chartFormat>
    <chartFormat chart="18" format="18">
      <pivotArea type="data" outline="0" fieldPosition="0">
        <references count="2">
          <reference field="4294967294" count="1" selected="0">
            <x v="0"/>
          </reference>
          <reference field="9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8AF02D-9F87-4C8E-B21F-60B8B50616B5}" name="PivotTable1" cacheId="5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A4" firstHeaderRow="0" firstDataRow="0" firstDataCol="0"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axis="axisPage" compact="0" outline="0" multipleItemSelectionAllowed="1" showAll="0">
      <items count="33">
        <item h="1" m="1" x="20"/>
        <item h="1" m="1" x="26"/>
        <item h="1" m="1" x="21"/>
        <item h="1" x="0"/>
        <item h="1" m="1" x="30"/>
        <item h="1" m="1" x="23"/>
        <item x="4"/>
        <item h="1" m="1" x="31"/>
        <item h="1" m="1" x="29"/>
        <item h="1" x="5"/>
        <item h="1" m="1" x="22"/>
        <item h="1" m="1" x="28"/>
        <item h="1" m="1" x="27"/>
        <item h="1" m="1" x="24"/>
        <item h="1" m="1" x="19"/>
        <item h="1" m="1" x="25"/>
        <item h="1" x="11"/>
        <item h="1" m="1" x="17"/>
        <item h="1" x="6"/>
        <item h="1" x="8"/>
        <item h="1" x="10"/>
        <item h="1" x="2"/>
        <item h="1" x="9"/>
        <item h="1" x="15"/>
        <item h="1" x="16"/>
        <item h="1" m="1" x="18"/>
        <item h="1" x="1"/>
        <item h="1" x="3"/>
        <item h="1" x="7"/>
        <item h="1" x="12"/>
        <item h="1" x="13"/>
        <item h="1" x="14"/>
        <item t="default"/>
      </items>
    </pivotField>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FDA420-738A-48DC-89F3-F96C508E6CED}" name="PivotTable15" cacheId="5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C3:BD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E9EFAA-3A9A-42BA-B606-5FD1F05DD86F}" name="PivotTable18"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F3:BG3"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821E95-2925-4528-BFBC-036DD5A9BDC6}" name="PivotTable1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9871FF-2287-49A0-8355-2A17D0A5BE41}" name="PivotTable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3" firstHeaderRow="0"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Unique WO number" fld="87" baseField="0" baseItem="0" numFmtId="1"/>
    <dataField name="Count of WO number" fld="12" subtotal="count" baseField="0" baseItem="0"/>
  </dataFields>
  <formats count="1">
    <format dxfId="2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DE547C-008B-46D5-8170-1840FD178548}" name="PivotTable1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0"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9EFBF7-310E-45EA-8CDE-FC7B0E9287C6}" name="PivotTable13"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M4:AM5" firstHeaderRow="1"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Sum of Unique WO number" fld="8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155D87D-EF96-49C5-A851-66C4FA9F1FAC}" name="PivotTable7" cacheId="54"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147:A153" firstHeaderRow="1" firstDataRow="1" firstDataCol="1" rowPageCount="1" colPageCount="1"/>
  <pivotFields count="102">
    <pivotField axis="axisRow" compact="0" outline="0"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18"/>
    </i>
    <i>
      <x v="19"/>
    </i>
    <i>
      <x v="20"/>
    </i>
    <i>
      <x v="21"/>
    </i>
    <i>
      <x v="22"/>
    </i>
    <i>
      <x v="23"/>
    </i>
  </rowItems>
  <colItems count="1">
    <i/>
  </colItem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3FF8056-12F9-47AF-A5C3-82421444EC0F}" name="PivotTable9" cacheId="5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5621BE6-F01A-462C-A6CA-E212C7B0325E}" name="PivotTable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U19" firstHeaderRow="1"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formats count="1">
    <format dxfId="2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698AEA0-FA96-4D0F-BA7E-EE7277300C5B}" name="PivotTable16"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BR4:BS7" firstHeaderRow="1" firstDataRow="1" firstDataCol="1" rowPageCount="1" colPageCount="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axis="axisRow" showAll="0">
      <items count="788">
        <item sd="0" m="1" x="765"/>
        <item sd="0" m="1" x="738"/>
        <item sd="0" m="1" x="686"/>
        <item sd="0" m="1" x="687"/>
        <item sd="0" m="1" x="741"/>
        <item sd="0" m="1" x="742"/>
        <item sd="0" m="1" x="781"/>
        <item sd="0" m="1" x="688"/>
        <item sd="0" m="1" x="739"/>
        <item sd="0" m="1" x="785"/>
        <item sd="0" m="1" x="690"/>
        <item sd="0" m="1" x="691"/>
        <item sd="0" m="1" x="740"/>
        <item sd="0" m="1" x="766"/>
        <item sd="0" m="1" x="692"/>
        <item sd="0" m="1" x="693"/>
        <item sd="0" m="1" x="694"/>
        <item sd="0" m="1" x="695"/>
        <item sd="0" m="1" x="743"/>
        <item sd="0" m="1" x="744"/>
        <item sd="0" m="1" x="745"/>
        <item sd="0" m="1" x="696"/>
        <item sd="0" m="1" x="767"/>
        <item sd="0" m="1" x="768"/>
        <item sd="0" m="1" x="746"/>
        <item sd="0" m="1" x="769"/>
        <item sd="0" m="1" x="770"/>
        <item sd="0" m="1" x="697"/>
        <item sd="0" m="1" x="698"/>
        <item sd="0" m="1" x="699"/>
        <item sd="0" m="1" x="773"/>
        <item sd="0" m="1" x="747"/>
        <item sd="0" m="1" x="700"/>
        <item sd="0" m="1" x="771"/>
        <item sd="0" m="1" x="748"/>
        <item sd="0" m="1" x="786"/>
        <item sd="0" m="1" x="701"/>
        <item sd="0" m="1" x="702"/>
        <item sd="0" m="1" x="772"/>
        <item sd="0" m="1" x="703"/>
        <item sd="0" m="1" x="704"/>
        <item sd="0" m="1" x="705"/>
        <item sd="0" m="1" x="706"/>
        <item sd="0" m="1" x="707"/>
        <item sd="0" m="1" x="708"/>
        <item sd="0" m="1" x="709"/>
        <item sd="0" m="1" x="749"/>
        <item sd="0" m="1" x="750"/>
        <item sd="0" m="1" x="711"/>
        <item sd="0" m="1" x="751"/>
        <item sd="0" m="1" x="712"/>
        <item sd="0" m="1" x="713"/>
        <item sd="0" m="1" x="714"/>
        <item sd="0" m="1" x="715"/>
        <item sd="0" m="1" x="752"/>
        <item sd="0" m="1" x="774"/>
        <item sd="0" m="1" x="716"/>
        <item sd="0" m="1" x="775"/>
        <item sd="0" m="1" x="776"/>
        <item sd="0" m="1" x="777"/>
        <item sd="0" m="1" x="778"/>
        <item sd="0" m="1" x="779"/>
        <item sd="0" m="1" x="717"/>
        <item sd="0" m="1" x="718"/>
        <item sd="0" m="1" x="753"/>
        <item sd="0" m="1" x="754"/>
        <item sd="0" m="1" x="719"/>
        <item sd="0" m="1" x="720"/>
        <item sd="0" m="1" x="721"/>
        <item sd="0" m="1" x="780"/>
        <item sd="0" m="1" x="722"/>
        <item sd="0" m="1" x="723"/>
        <item sd="0" m="1" x="755"/>
        <item sd="0" m="1" x="756"/>
        <item sd="0" m="1" x="724"/>
        <item sd="0" m="1" x="725"/>
        <item sd="0" m="1" x="726"/>
        <item sd="0" m="1" x="757"/>
        <item sd="0" m="1" x="758"/>
        <item sd="0" m="1" x="759"/>
        <item sd="0" m="1" x="727"/>
        <item sd="0" m="1" x="760"/>
        <item sd="0" m="1" x="761"/>
        <item sd="0" m="1" x="762"/>
        <item sd="0" m="1" x="728"/>
        <item sd="0" m="1" x="729"/>
        <item sd="0" m="1" x="730"/>
        <item sd="0" m="1" x="731"/>
        <item sd="0" m="1" x="732"/>
        <item sd="0" m="1" x="733"/>
        <item sd="0" m="1" x="734"/>
        <item sd="0" m="1" x="682"/>
        <item sd="0" m="1" x="683"/>
        <item sd="0" m="1" x="763"/>
        <item sd="0" m="1" x="764"/>
        <item sd="0" m="1" x="735"/>
        <item sd="0" m="1" x="736"/>
        <item sd="0" m="1" x="737"/>
        <item sd="0" m="1" x="684"/>
        <item sd="0" m="1" x="685"/>
        <item sd="0" m="1" x="784"/>
        <item sd="0" m="1" x="689"/>
        <item sd="0" m="1" x="710"/>
        <item sd="0" m="1" x="782"/>
        <item sd="0" m="1" x="783"/>
        <item sd="0" m="1" x="266"/>
        <item sd="0" m="1" x="267"/>
        <item sd="0" m="1" x="268"/>
        <item sd="0" m="1" x="269"/>
        <item sd="0" m="1" x="270"/>
        <item sd="0" m="1" x="257"/>
        <item sd="0" m="1" x="258"/>
        <item sd="0" m="1" x="259"/>
        <item sd="0" m="1" x="260"/>
        <item sd="0" m="1" x="261"/>
        <item sd="0" m="1" x="262"/>
        <item sd="0" m="1" x="263"/>
        <item sd="0" m="1" x="264"/>
        <item sd="0" m="1" x="265"/>
        <item sd="0" m="1" x="271"/>
        <item sd="0" m="1" x="272"/>
        <item sd="0" m="1" x="273"/>
        <item sd="0" m="1" x="274"/>
        <item sd="0" m="1" x="275"/>
        <item sd="0" m="1" x="276"/>
        <item sd="0" m="1" x="277"/>
        <item sd="0" m="1" x="278"/>
        <item sd="0" m="1" x="279"/>
        <item sd="0" m="1" x="280"/>
        <item sd="0" m="1" x="281"/>
        <item sd="0" m="1" x="282"/>
        <item sd="0" m="1" x="283"/>
        <item sd="0" m="1" x="284"/>
        <item sd="0" m="1" x="285"/>
        <item sd="0" m="1" x="286"/>
        <item sd="0" m="1" x="287"/>
        <item sd="0" m="1" x="288"/>
        <item sd="0" m="1" x="289"/>
        <item sd="0" m="1" x="290"/>
        <item sd="0" m="1" x="291"/>
        <item sd="0" m="1" x="292"/>
        <item sd="0" m="1" x="293"/>
        <item sd="0" m="1" x="294"/>
        <item sd="0" m="1" x="295"/>
        <item sd="0" m="1" x="296"/>
        <item sd="0" m="1" x="297"/>
        <item sd="0" m="1" x="298"/>
        <item sd="0" m="1" x="299"/>
        <item sd="0" m="1" x="300"/>
        <item sd="0" m="1" x="301"/>
        <item sd="0" m="1" x="302"/>
        <item sd="0" m="1" x="303"/>
        <item sd="0" m="1" x="304"/>
        <item sd="0" m="1" x="305"/>
        <item sd="0" m="1" x="306"/>
        <item sd="0" m="1" x="307"/>
        <item sd="0" m="1" x="308"/>
        <item sd="0" m="1" x="309"/>
        <item sd="0" m="1" x="310"/>
        <item sd="0" m="1" x="311"/>
        <item sd="0" m="1" x="312"/>
        <item sd="0" m="1" x="313"/>
        <item sd="0" m="1" x="314"/>
        <item sd="0" m="1" x="315"/>
        <item sd="0" m="1" x="316"/>
        <item sd="0" m="1" x="317"/>
        <item sd="0" m="1" x="318"/>
        <item sd="0" m="1" x="319"/>
        <item sd="0" m="1" x="320"/>
        <item sd="0" m="1" x="321"/>
        <item sd="0" m="1" x="322"/>
        <item sd="0" m="1" x="323"/>
        <item sd="0" m="1" x="324"/>
        <item sd="0" m="1" x="325"/>
        <item sd="0" m="1" x="326"/>
        <item sd="0" m="1" x="327"/>
        <item sd="0" m="1" x="328"/>
        <item sd="0" m="1" x="329"/>
        <item sd="0" m="1" x="330"/>
        <item sd="0" m="1" x="331"/>
        <item sd="0" m="1" x="332"/>
        <item sd="0" m="1" x="333"/>
        <item sd="0" m="1" x="334"/>
        <item sd="0" m="1" x="335"/>
        <item sd="0" m="1" x="336"/>
        <item sd="0" m="1" x="337"/>
        <item sd="0" m="1" x="338"/>
        <item sd="0" m="1" x="339"/>
        <item sd="0" m="1" x="340"/>
        <item sd="0" m="1" x="341"/>
        <item sd="0" m="1" x="342"/>
        <item sd="0" m="1" x="343"/>
        <item sd="0" m="1" x="344"/>
        <item sd="0" m="1" x="345"/>
        <item sd="0" m="1" x="346"/>
        <item sd="0" m="1" x="347"/>
        <item sd="0" m="1" x="348"/>
        <item sd="0" m="1" x="349"/>
        <item sd="0" m="1" x="350"/>
        <item sd="0" m="1" x="351"/>
        <item sd="0" m="1" x="352"/>
        <item sd="0" m="1" x="353"/>
        <item sd="0" m="1" x="354"/>
        <item sd="0" m="1" x="355"/>
        <item sd="0" m="1" x="356"/>
        <item sd="0" m="1" x="357"/>
        <item sd="0" m="1" x="358"/>
        <item sd="0" m="1" x="359"/>
        <item sd="0" m="1" x="360"/>
        <item sd="0" m="1" x="361"/>
        <item sd="0" m="1" x="362"/>
        <item sd="0" m="1" x="363"/>
        <item sd="0" m="1" x="364"/>
        <item sd="0" m="1" x="365"/>
        <item sd="0" m="1" x="366"/>
        <item sd="0" m="1" x="367"/>
        <item sd="0" m="1" x="368"/>
        <item sd="0" m="1" x="369"/>
        <item sd="0" m="1" x="370"/>
        <item sd="0" m="1" x="371"/>
        <item sd="0" m="1" x="372"/>
        <item sd="0" m="1" x="373"/>
        <item sd="0" m="1" x="374"/>
        <item sd="0" m="1" x="375"/>
        <item sd="0" m="1" x="376"/>
        <item sd="0" m="1" x="377"/>
        <item sd="0" m="1" x="378"/>
        <item sd="0" m="1" x="379"/>
        <item sd="0" m="1" x="380"/>
        <item sd="0" m="1" x="381"/>
        <item sd="0" m="1" x="382"/>
        <item sd="0" m="1" x="383"/>
        <item sd="0" m="1" x="384"/>
        <item sd="0" m="1" x="385"/>
        <item sd="0" m="1" x="386"/>
        <item sd="0" m="1" x="387"/>
        <item sd="0" m="1" x="388"/>
        <item sd="0" m="1" x="389"/>
        <item sd="0" m="1" x="390"/>
        <item sd="0" m="1" x="391"/>
        <item sd="0" m="1" x="392"/>
        <item sd="0" m="1" x="393"/>
        <item sd="0" m="1" x="394"/>
        <item sd="0" m="1" x="395"/>
        <item sd="0" m="1" x="396"/>
        <item sd="0" m="1" x="397"/>
        <item sd="0" m="1" x="398"/>
        <item sd="0" m="1" x="399"/>
        <item sd="0" m="1" x="400"/>
        <item sd="0" m="1" x="401"/>
        <item sd="0" m="1" x="402"/>
        <item sd="0" m="1" x="403"/>
        <item sd="0" m="1" x="404"/>
        <item sd="0" m="1" x="405"/>
        <item sd="0" m="1" x="406"/>
        <item sd="0" m="1" x="407"/>
        <item sd="0" m="1" x="408"/>
        <item sd="0" m="1" x="409"/>
        <item sd="0" m="1" x="410"/>
        <item sd="0" m="1" x="411"/>
        <item sd="0" m="1" x="412"/>
        <item sd="0" m="1" x="413"/>
        <item sd="0" m="1" x="414"/>
        <item sd="0" m="1" x="415"/>
        <item sd="0" m="1" x="416"/>
        <item sd="0" m="1" x="417"/>
        <item sd="0" m="1" x="418"/>
        <item sd="0" m="1" x="419"/>
        <item sd="0" m="1" x="420"/>
        <item sd="0" m="1" x="421"/>
        <item sd="0" m="1" x="422"/>
        <item sd="0" m="1" x="423"/>
        <item sd="0" m="1" x="424"/>
        <item sd="0" m="1" x="425"/>
        <item sd="0" m="1" x="426"/>
        <item sd="0" m="1" x="427"/>
        <item sd="0" m="1" x="428"/>
        <item sd="0" m="1" x="429"/>
        <item sd="0" m="1" x="430"/>
        <item sd="0" m="1" x="431"/>
        <item sd="0" m="1" x="432"/>
        <item sd="0" m="1" x="433"/>
        <item sd="0" m="1" x="434"/>
        <item sd="0" m="1" x="435"/>
        <item sd="0" m="1" x="436"/>
        <item sd="0" m="1" x="437"/>
        <item sd="0" m="1" x="438"/>
        <item sd="0" m="1" x="439"/>
        <item sd="0" m="1" x="440"/>
        <item sd="0" m="1" x="441"/>
        <item sd="0" m="1" x="442"/>
        <item sd="0" m="1" x="443"/>
        <item sd="0" m="1" x="444"/>
        <item sd="0" m="1" x="445"/>
        <item sd="0" m="1" x="446"/>
        <item sd="0" m="1" x="447"/>
        <item sd="0" m="1" x="448"/>
        <item sd="0" m="1" x="449"/>
        <item sd="0" m="1" x="450"/>
        <item sd="0" m="1" x="451"/>
        <item sd="0" m="1" x="452"/>
        <item sd="0" m="1" x="453"/>
        <item sd="0" m="1" x="454"/>
        <item sd="0" m="1" x="455"/>
        <item sd="0" m="1" x="456"/>
        <item sd="0" m="1" x="457"/>
        <item sd="0" m="1" x="458"/>
        <item sd="0" m="1" x="459"/>
        <item sd="0" m="1" x="460"/>
        <item sd="0" m="1" x="461"/>
        <item sd="0" m="1" x="462"/>
        <item sd="0" m="1" x="463"/>
        <item sd="0" m="1" x="464"/>
        <item sd="0" m="1" x="465"/>
        <item sd="0" m="1" x="466"/>
        <item sd="0" m="1" x="467"/>
        <item sd="0" m="1" x="468"/>
        <item sd="0" m="1" x="469"/>
        <item sd="0" m="1" x="470"/>
        <item sd="0" m="1" x="471"/>
        <item sd="0" m="1" x="472"/>
        <item sd="0" m="1" x="473"/>
        <item sd="0" m="1" x="474"/>
        <item sd="0" m="1" x="475"/>
        <item sd="0" m="1" x="476"/>
        <item sd="0" m="1" x="477"/>
        <item sd="0" m="1" x="478"/>
        <item sd="0" m="1" x="479"/>
        <item sd="0" m="1" x="480"/>
        <item sd="0" m="1" x="481"/>
        <item sd="0" m="1" x="482"/>
        <item sd="0" m="1" x="483"/>
        <item sd="0" m="1" x="484"/>
        <item sd="0" m="1" x="485"/>
        <item sd="0" m="1" x="486"/>
        <item sd="0" m="1" x="487"/>
        <item sd="0" m="1" x="488"/>
        <item sd="0" m="1" x="489"/>
        <item sd="0" m="1" x="490"/>
        <item sd="0" m="1" x="491"/>
        <item sd="0" m="1" x="492"/>
        <item sd="0" m="1" x="493"/>
        <item sd="0" m="1" x="494"/>
        <item sd="0" m="1" x="495"/>
        <item sd="0" m="1" x="496"/>
        <item sd="0" m="1" x="497"/>
        <item sd="0" m="1" x="498"/>
        <item sd="0" m="1" x="499"/>
        <item sd="0" m="1" x="500"/>
        <item sd="0" m="1" x="501"/>
        <item sd="0" m="1" x="502"/>
        <item sd="0" m="1" x="503"/>
        <item sd="0" m="1" x="504"/>
        <item sd="0" m="1" x="505"/>
        <item sd="0" m="1" x="506"/>
        <item sd="0" m="1" x="507"/>
        <item sd="0" m="1" x="508"/>
        <item sd="0" m="1" x="509"/>
        <item sd="0" m="1" x="510"/>
        <item sd="0" m="1" x="511"/>
        <item sd="0" m="1" x="512"/>
        <item sd="0" m="1" x="513"/>
        <item sd="0" m="1" x="514"/>
        <item sd="0" m="1" x="515"/>
        <item sd="0" m="1" x="516"/>
        <item sd="0" m="1" x="517"/>
        <item sd="0" m="1" x="518"/>
        <item sd="0" m="1" x="519"/>
        <item sd="0" m="1" x="520"/>
        <item sd="0" m="1" x="521"/>
        <item sd="0" m="1" x="522"/>
        <item sd="0" m="1" x="523"/>
        <item sd="0" m="1" x="524"/>
        <item sd="0" m="1" x="525"/>
        <item sd="0" m="1" x="526"/>
        <item sd="0" m="1" x="527"/>
        <item sd="0" m="1" x="528"/>
        <item sd="0" m="1" x="529"/>
        <item sd="0" m="1" x="530"/>
        <item sd="0" m="1" x="531"/>
        <item sd="0" m="1" x="532"/>
        <item sd="0" m="1" x="533"/>
        <item sd="0" m="1" x="534"/>
        <item sd="0" m="1" x="535"/>
        <item sd="0" m="1" x="536"/>
        <item sd="0" m="1" x="537"/>
        <item sd="0" m="1" x="538"/>
        <item sd="0" m="1" x="539"/>
        <item sd="0" m="1" x="540"/>
        <item sd="0" m="1" x="541"/>
        <item sd="0" m="1" x="542"/>
        <item sd="0" m="1" x="543"/>
        <item sd="0" m="1" x="544"/>
        <item sd="0" m="1" x="545"/>
        <item sd="0" m="1" x="546"/>
        <item sd="0" m="1" x="547"/>
        <item sd="0" m="1" x="548"/>
        <item sd="0" m="1" x="549"/>
        <item sd="0" m="1" x="550"/>
        <item sd="0" m="1" x="551"/>
        <item sd="0" m="1" x="552"/>
        <item sd="0" m="1" x="553"/>
        <item sd="0" m="1" x="554"/>
        <item sd="0" m="1" x="555"/>
        <item sd="0" m="1" x="556"/>
        <item sd="0" m="1" x="557"/>
        <item sd="0" m="1" x="558"/>
        <item sd="0" m="1" x="559"/>
        <item sd="0" m="1" x="560"/>
        <item sd="0" m="1" x="561"/>
        <item sd="0" m="1" x="562"/>
        <item sd="0" m="1" x="563"/>
        <item sd="0" m="1" x="564"/>
        <item sd="0" m="1" x="565"/>
        <item sd="0" m="1" x="566"/>
        <item sd="0" m="1" x="567"/>
        <item sd="0" m="1" x="568"/>
        <item sd="0" m="1" x="569"/>
        <item sd="0" m="1" x="570"/>
        <item sd="0" m="1" x="571"/>
        <item sd="0" m="1" x="572"/>
        <item sd="0" m="1" x="573"/>
        <item sd="0" m="1" x="574"/>
        <item sd="0" m="1" x="575"/>
        <item sd="0" m="1" x="576"/>
        <item sd="0" m="1" x="577"/>
        <item sd="0" m="1" x="578"/>
        <item sd="0" m="1" x="579"/>
        <item sd="0" m="1" x="580"/>
        <item sd="0" m="1" x="581"/>
        <item sd="0" m="1" x="582"/>
        <item sd="0" m="1" x="583"/>
        <item sd="0" m="1" x="584"/>
        <item sd="0" m="1" x="585"/>
        <item sd="0" m="1" x="586"/>
        <item sd="0" m="1" x="587"/>
        <item sd="0" m="1" x="588"/>
        <item sd="0" m="1" x="589"/>
        <item sd="0" m="1" x="590"/>
        <item sd="0" m="1" x="591"/>
        <item sd="0" m="1" x="592"/>
        <item sd="0" m="1" x="593"/>
        <item sd="0" m="1" x="594"/>
        <item sd="0" m="1" x="595"/>
        <item sd="0" m="1" x="596"/>
        <item sd="0" m="1" x="597"/>
        <item sd="0" m="1" x="598"/>
        <item sd="0" m="1" x="599"/>
        <item sd="0" m="1" x="600"/>
        <item sd="0" m="1" x="601"/>
        <item sd="0" m="1" x="602"/>
        <item sd="0" m="1" x="603"/>
        <item sd="0" m="1" x="604"/>
        <item sd="0" m="1" x="605"/>
        <item sd="0" m="1" x="606"/>
        <item sd="0" m="1" x="607"/>
        <item sd="0" m="1" x="608"/>
        <item sd="0" m="1" x="609"/>
        <item sd="0" m="1" x="610"/>
        <item sd="0" m="1" x="611"/>
        <item sd="0" m="1" x="612"/>
        <item sd="0" m="1" x="613"/>
        <item sd="0" m="1" x="614"/>
        <item sd="0" m="1" x="615"/>
        <item sd="0" m="1" x="616"/>
        <item sd="0" m="1" x="617"/>
        <item sd="0" m="1" x="618"/>
        <item sd="0" m="1" x="619"/>
        <item sd="0" m="1" x="620"/>
        <item sd="0" m="1" x="621"/>
        <item sd="0" m="1" x="622"/>
        <item sd="0" m="1" x="623"/>
        <item sd="0" m="1" x="624"/>
        <item sd="0" m="1" x="625"/>
        <item sd="0" m="1" x="626"/>
        <item sd="0" m="1" x="627"/>
        <item sd="0" m="1" x="628"/>
        <item sd="0" m="1" x="629"/>
        <item sd="0" m="1" x="630"/>
        <item sd="0" m="1" x="631"/>
        <item sd="0" m="1" x="632"/>
        <item sd="0" m="1" x="633"/>
        <item sd="0" m="1" x="634"/>
        <item sd="0" m="1" x="635"/>
        <item sd="0" m="1" x="636"/>
        <item sd="0" m="1" x="637"/>
        <item sd="0" m="1" x="638"/>
        <item sd="0" m="1" x="639"/>
        <item sd="0" m="1" x="640"/>
        <item sd="0" m="1" x="641"/>
        <item sd="0" m="1" x="642"/>
        <item sd="0" m="1" x="643"/>
        <item sd="0" m="1" x="644"/>
        <item sd="0" m="1" x="645"/>
        <item sd="0" m="1" x="646"/>
        <item sd="0" m="1" x="647"/>
        <item sd="0" m="1" x="648"/>
        <item sd="0" m="1" x="649"/>
        <item sd="0" m="1" x="650"/>
        <item sd="0" m="1" x="651"/>
        <item sd="0" m="1" x="652"/>
        <item sd="0" m="1" x="653"/>
        <item sd="0" m="1" x="654"/>
        <item sd="0" m="1" x="655"/>
        <item sd="0" m="1" x="656"/>
        <item sd="0" m="1" x="657"/>
        <item sd="0" m="1" x="658"/>
        <item sd="0" m="1" x="659"/>
        <item sd="0" m="1" x="660"/>
        <item sd="0" m="1" x="661"/>
        <item sd="0" m="1" x="662"/>
        <item sd="0" m="1" x="663"/>
        <item sd="0" m="1" x="664"/>
        <item sd="0" m="1" x="665"/>
        <item sd="0" m="1" x="666"/>
        <item sd="0" m="1" x="667"/>
        <item sd="0" m="1" x="668"/>
        <item sd="0" m="1" x="669"/>
        <item sd="0" m="1" x="670"/>
        <item sd="0" m="1" x="671"/>
        <item sd="0" m="1" x="672"/>
        <item sd="0" m="1" x="673"/>
        <item sd="0" m="1" x="674"/>
        <item sd="0" m="1" x="675"/>
        <item sd="0" m="1" x="676"/>
        <item sd="0" m="1" x="677"/>
        <item sd="0" m="1" x="678"/>
        <item sd="0" m="1" x="679"/>
        <item sd="0" m="1" x="680"/>
        <item sd="0"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sd="0"/>
      </items>
    </pivotField>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axis="axisRow" showAll="0">
      <items count="2479">
        <item m="1" x="564"/>
        <item m="1" x="2382"/>
        <item m="1" x="2298"/>
        <item m="1" x="2302"/>
        <item m="1" x="2307"/>
        <item m="1" x="2306"/>
        <item m="1" x="2304"/>
        <item m="1" x="2303"/>
        <item m="1" x="2308"/>
        <item m="1" x="2305"/>
        <item m="1" x="2299"/>
        <item m="1" x="2300"/>
        <item m="1" x="2293"/>
        <item m="1" x="2411"/>
        <item m="1" x="2319"/>
        <item m="1" x="2477"/>
        <item m="1" x="2255"/>
        <item m="1" x="1827"/>
        <item m="1" x="983"/>
        <item m="1" x="2339"/>
        <item m="1" x="985"/>
        <item m="1" x="2257"/>
        <item m="1" x="2326"/>
        <item m="1" x="2452"/>
        <item m="1" x="2470"/>
        <item m="1" x="2457"/>
        <item m="1" x="2448"/>
        <item m="1" x="2421"/>
        <item m="1" x="2454"/>
        <item m="1" x="2460"/>
        <item m="1" x="2230"/>
        <item m="1" x="1500"/>
        <item m="1" x="2461"/>
        <item m="1" x="2439"/>
        <item m="1" x="2406"/>
        <item m="1" x="2041"/>
        <item x="130"/>
        <item m="1" x="2437"/>
        <item m="1" x="2434"/>
        <item m="1" x="2418"/>
        <item m="1" x="2455"/>
        <item m="1" x="2106"/>
        <item m="1" x="2420"/>
        <item m="1" x="2431"/>
        <item m="1" x="2413"/>
        <item m="1" x="2447"/>
        <item m="1" x="2109"/>
        <item m="1" x="2276"/>
        <item m="1" x="2277"/>
        <item m="1" x="2261"/>
        <item m="1" x="2423"/>
        <item m="1" x="2465"/>
        <item m="1" x="2443"/>
        <item m="1" x="2042"/>
        <item x="240"/>
        <item m="1" x="390"/>
        <item x="128"/>
        <item m="1" x="991"/>
        <item m="1" x="444"/>
        <item x="200"/>
        <item m="1" x="992"/>
        <item m="1" x="2450"/>
        <item m="1" x="993"/>
        <item m="1" x="2101"/>
        <item m="1" x="2036"/>
        <item m="1" x="2019"/>
        <item m="1" x="2236"/>
        <item m="1" x="1836"/>
        <item m="1" x="1832"/>
        <item x="29"/>
        <item m="1" x="2068"/>
        <item m="1" x="995"/>
        <item m="1" x="2476"/>
        <item m="1" x="1525"/>
        <item m="1" x="2432"/>
        <item m="1" x="2412"/>
        <item m="1" x="1529"/>
        <item m="1" x="2466"/>
        <item m="1" x="2278"/>
        <item m="1" x="2469"/>
        <item m="1" x="2474"/>
        <item m="1" x="2459"/>
        <item m="1" x="2245"/>
        <item m="1" x="2433"/>
        <item m="1" x="2462"/>
        <item m="1" x="2243"/>
        <item m="1" x="2241"/>
        <item m="1" x="2473"/>
        <item m="1" x="2435"/>
        <item m="1" x="2430"/>
        <item m="1" x="2428"/>
        <item m="1" x="2456"/>
        <item m="1" x="2424"/>
        <item m="1" x="2467"/>
        <item m="1" x="2471"/>
        <item m="1" x="2441"/>
        <item m="1" x="2429"/>
        <item m="1" x="2427"/>
        <item m="1" x="2419"/>
        <item m="1" x="2464"/>
        <item m="1" x="2301"/>
        <item m="1" x="2335"/>
        <item m="1" x="2334"/>
        <item m="1" x="2292"/>
        <item m="1" x="2451"/>
        <item m="1" x="2445"/>
        <item m="1" x="2442"/>
        <item m="1" x="2446"/>
        <item m="1" x="2438"/>
        <item m="1" x="2324"/>
        <item m="1" x="461"/>
        <item m="1" x="2384"/>
        <item m="1" x="2285"/>
        <item m="1" x="2368"/>
        <item m="1" x="2364"/>
        <item m="1" x="2392"/>
        <item m="1" x="2312"/>
        <item m="1" x="2365"/>
        <item m="1" x="2393"/>
        <item m="1" x="2367"/>
        <item m="1" x="2385"/>
        <item m="1" x="2354"/>
        <item m="1" x="2347"/>
        <item m="1" x="2389"/>
        <item m="1" x="2360"/>
        <item m="1" x="2297"/>
        <item m="1" x="2287"/>
        <item m="1" x="2381"/>
        <item m="1" x="2328"/>
        <item m="1" x="2311"/>
        <item m="1" x="2251"/>
        <item m="1" x="2369"/>
        <item m="1" x="2286"/>
        <item m="1" x="2370"/>
        <item m="1" x="2391"/>
        <item m="1" x="2309"/>
        <item m="1" x="2410"/>
        <item m="1" x="2291"/>
        <item m="1" x="2294"/>
        <item m="1" x="2352"/>
        <item m="1" x="2320"/>
        <item m="1" x="2356"/>
        <item m="1" x="2273"/>
        <item m="1" x="2250"/>
        <item m="1" x="2344"/>
        <item m="1" x="2390"/>
        <item m="1" x="2351"/>
        <item m="1" x="2349"/>
        <item m="1" x="2359"/>
        <item m="1" x="2358"/>
        <item m="1" x="2386"/>
        <item m="1" x="2387"/>
        <item m="1" x="2295"/>
        <item m="1" x="2353"/>
        <item m="1" x="2346"/>
        <item m="1" x="2362"/>
        <item m="1" x="2331"/>
        <item m="1" x="2330"/>
        <item m="1" x="2329"/>
        <item m="1" x="2350"/>
        <item m="1" x="2332"/>
        <item x="205"/>
        <item m="1" x="2458"/>
        <item m="1" x="2363"/>
        <item m="1" x="2361"/>
        <item m="1" x="2348"/>
        <item m="1" x="2327"/>
        <item m="1" x="2322"/>
        <item m="1" x="2321"/>
        <item m="1" x="2333"/>
        <item m="1" x="2398"/>
        <item m="1" x="2397"/>
        <item m="1" x="2310"/>
        <item m="1" x="2317"/>
        <item m="1" x="2366"/>
        <item m="1" x="2396"/>
        <item m="1" x="2395"/>
        <item m="1" x="2388"/>
        <item m="1" x="2290"/>
        <item m="1" x="2253"/>
        <item m="1" x="2296"/>
        <item m="1" x="2265"/>
        <item m="1" x="2318"/>
        <item m="1" x="2288"/>
        <item m="1" x="2289"/>
        <item m="1" x="2417"/>
        <item m="1" x="2414"/>
        <item m="1" x="2407"/>
        <item m="1" x="1395"/>
        <item m="1" x="2337"/>
        <item m="1" x="2409"/>
        <item m="1" x="2355"/>
        <item m="1" x="2340"/>
        <item m="1" x="2426"/>
        <item m="1" x="2325"/>
        <item m="1" x="2408"/>
        <item m="1" x="2338"/>
        <item m="1" x="2279"/>
        <item m="1" x="1437"/>
        <item m="1" x="1438"/>
        <item m="1" x="2343"/>
        <item m="1" x="2342"/>
        <item m="1" x="2274"/>
        <item m="1" x="2269"/>
        <item m="1" x="2284"/>
        <item m="1" x="2357"/>
        <item m="1" x="2282"/>
        <item m="1" x="2266"/>
        <item m="1" x="2270"/>
        <item m="1" x="2399"/>
        <item m="1" x="2404"/>
        <item m="1" x="2402"/>
        <item m="1" x="2405"/>
        <item m="1" x="2401"/>
        <item m="1" x="2400"/>
        <item m="1" x="2403"/>
        <item m="1" x="2256"/>
        <item m="1" x="2275"/>
        <item m="1" x="2280"/>
        <item m="1" x="496"/>
        <item m="1" x="2260"/>
        <item m="1" x="2316"/>
        <item m="1" x="2336"/>
        <item m="1" x="2341"/>
        <item m="1" x="2380"/>
        <item m="1" x="2379"/>
        <item m="1" x="2377"/>
        <item m="1" x="2375"/>
        <item m="1" x="2259"/>
        <item m="1" x="2376"/>
        <item m="1" x="2283"/>
        <item m="1" x="2271"/>
        <item m="1" x="2272"/>
        <item m="1" x="2268"/>
        <item m="1" x="2345"/>
        <item m="1" x="2394"/>
        <item m="1" x="2323"/>
        <item m="1" x="2262"/>
        <item m="1" x="2267"/>
        <item m="1" x="2374"/>
        <item m="1" x="2373"/>
        <item m="1" x="2372"/>
        <item m="1" x="2371"/>
        <item m="1" x="2378"/>
        <item m="1" x="2252"/>
        <item m="1" x="2313"/>
        <item m="1" x="2314"/>
        <item m="1" x="2315"/>
        <item m="1" x="2383"/>
        <item x="376"/>
        <item m="1" x="2254"/>
        <item m="1" x="2258"/>
        <item m="1" x="2263"/>
        <item m="1" x="2264"/>
        <item m="1" x="2281"/>
        <item m="1" x="2415"/>
        <item m="1" x="2416"/>
        <item m="1" x="2422"/>
        <item m="1" x="2425"/>
        <item m="1" x="1194"/>
        <item m="1" x="2436"/>
        <item m="1" x="2440"/>
        <item m="1" x="2444"/>
        <item m="1" x="2449"/>
        <item m="1" x="2453"/>
        <item m="1" x="2463"/>
        <item m="1" x="2468"/>
        <item m="1" x="2472"/>
        <item m="1" x="2475"/>
        <item m="1" x="447"/>
        <item m="1" x="441"/>
        <item m="1" x="442"/>
        <item m="1" x="443"/>
        <item m="1" x="445"/>
        <item m="1" x="446"/>
        <item m="1" x="448"/>
        <item m="1" x="449"/>
        <item m="1" x="450"/>
        <item m="1" x="451"/>
        <item m="1" x="452"/>
        <item m="1" x="453"/>
        <item m="1" x="454"/>
        <item m="1" x="455"/>
        <item m="1" x="456"/>
        <item m="1" x="457"/>
        <item m="1" x="458"/>
        <item m="1" x="459"/>
        <item m="1" x="460"/>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x="10"/>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5"/>
        <item m="1" x="566"/>
        <item m="1" x="567"/>
        <item m="1" x="568"/>
        <item x="349"/>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682"/>
        <item m="1" x="683"/>
        <item m="1" x="684"/>
        <item m="1" x="685"/>
        <item m="1" x="686"/>
        <item m="1" x="687"/>
        <item m="1" x="688"/>
        <item m="1" x="689"/>
        <item m="1" x="690"/>
        <item m="1" x="691"/>
        <item m="1" x="692"/>
        <item m="1" x="693"/>
        <item m="1" x="694"/>
        <item m="1" x="695"/>
        <item m="1" x="696"/>
        <item m="1" x="697"/>
        <item m="1" x="698"/>
        <item m="1" x="699"/>
        <item m="1" x="700"/>
        <item m="1" x="701"/>
        <item m="1" x="702"/>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m="1" x="908"/>
        <item m="1" x="909"/>
        <item m="1" x="910"/>
        <item m="1" x="911"/>
        <item m="1" x="912"/>
        <item m="1" x="913"/>
        <item m="1" x="914"/>
        <item m="1" x="915"/>
        <item m="1" x="916"/>
        <item m="1" x="917"/>
        <item m="1" x="918"/>
        <item m="1" x="919"/>
        <item m="1" x="920"/>
        <item m="1" x="921"/>
        <item m="1" x="922"/>
        <item m="1" x="923"/>
        <item m="1" x="924"/>
        <item m="1" x="925"/>
        <item m="1" x="926"/>
        <item m="1" x="927"/>
        <item m="1" x="928"/>
        <item m="1" x="929"/>
        <item m="1" x="930"/>
        <item m="1" x="931"/>
        <item m="1" x="932"/>
        <item m="1" x="933"/>
        <item m="1" x="934"/>
        <item m="1" x="935"/>
        <item m="1" x="936"/>
        <item m="1" x="937"/>
        <item m="1" x="938"/>
        <item m="1" x="939"/>
        <item m="1" x="940"/>
        <item m="1" x="941"/>
        <item m="1" x="942"/>
        <item m="1" x="943"/>
        <item m="1" x="944"/>
        <item m="1" x="945"/>
        <item m="1" x="946"/>
        <item m="1" x="947"/>
        <item m="1" x="948"/>
        <item m="1" x="949"/>
        <item m="1" x="950"/>
        <item m="1" x="951"/>
        <item m="1" x="952"/>
        <item m="1" x="953"/>
        <item m="1" x="954"/>
        <item m="1" x="955"/>
        <item m="1" x="956"/>
        <item m="1" x="957"/>
        <item m="1" x="958"/>
        <item m="1" x="959"/>
        <item m="1" x="960"/>
        <item m="1" x="961"/>
        <item m="1" x="962"/>
        <item m="1" x="963"/>
        <item m="1" x="964"/>
        <item m="1" x="965"/>
        <item m="1" x="966"/>
        <item m="1" x="967"/>
        <item m="1" x="968"/>
        <item m="1" x="969"/>
        <item m="1" x="970"/>
        <item m="1" x="971"/>
        <item m="1" x="972"/>
        <item m="1" x="973"/>
        <item m="1" x="974"/>
        <item m="1" x="975"/>
        <item m="1" x="976"/>
        <item m="1" x="977"/>
        <item m="1" x="978"/>
        <item m="1" x="979"/>
        <item m="1" x="980"/>
        <item m="1" x="981"/>
        <item m="1" x="982"/>
        <item m="1" x="984"/>
        <item m="1" x="986"/>
        <item m="1" x="987"/>
        <item m="1" x="988"/>
        <item m="1" x="989"/>
        <item m="1" x="990"/>
        <item x="198"/>
        <item m="1" x="994"/>
        <item x="337"/>
        <item m="1" x="996"/>
        <item m="1" x="997"/>
        <item x="234"/>
        <item m="1" x="998"/>
        <item m="1" x="999"/>
        <item m="1" x="1000"/>
        <item m="1" x="1001"/>
        <item m="1" x="1002"/>
        <item m="1" x="1003"/>
        <item m="1" x="1004"/>
        <item m="1" x="1005"/>
        <item m="1" x="1006"/>
        <item m="1" x="1007"/>
        <item m="1" x="1008"/>
        <item m="1" x="1009"/>
        <item m="1" x="1010"/>
        <item m="1" x="1011"/>
        <item m="1" x="1012"/>
        <item m="1" x="1013"/>
        <item m="1" x="1014"/>
        <item m="1" x="1015"/>
        <item m="1" x="1016"/>
        <item m="1" x="1017"/>
        <item m="1" x="1018"/>
        <item m="1" x="1019"/>
        <item m="1" x="1020"/>
        <item m="1" x="1021"/>
        <item m="1" x="1022"/>
        <item m="1" x="1023"/>
        <item m="1" x="1024"/>
        <item m="1" x="1025"/>
        <item m="1" x="1026"/>
        <item m="1" x="1027"/>
        <item m="1" x="1028"/>
        <item m="1" x="1029"/>
        <item m="1" x="1030"/>
        <item m="1" x="1031"/>
        <item m="1" x="1032"/>
        <item m="1" x="1033"/>
        <item m="1" x="1034"/>
        <item m="1" x="1035"/>
        <item m="1" x="1036"/>
        <item m="1" x="1037"/>
        <item m="1" x="1038"/>
        <item m="1" x="1039"/>
        <item m="1" x="1040"/>
        <item m="1" x="1041"/>
        <item m="1" x="1042"/>
        <item m="1" x="1043"/>
        <item m="1" x="1044"/>
        <item m="1" x="1045"/>
        <item m="1" x="1046"/>
        <item m="1" x="1047"/>
        <item m="1" x="1048"/>
        <item m="1" x="1049"/>
        <item m="1" x="1050"/>
        <item m="1" x="1051"/>
        <item m="1" x="1052"/>
        <item m="1" x="1053"/>
        <item m="1" x="1054"/>
        <item m="1" x="1055"/>
        <item m="1" x="1056"/>
        <item m="1" x="1057"/>
        <item m="1" x="1058"/>
        <item m="1" x="1059"/>
        <item m="1" x="1060"/>
        <item m="1" x="1061"/>
        <item m="1" x="1062"/>
        <item m="1" x="1063"/>
        <item m="1" x="1064"/>
        <item m="1" x="1065"/>
        <item m="1" x="1066"/>
        <item m="1" x="1067"/>
        <item m="1" x="1068"/>
        <item m="1" x="1069"/>
        <item m="1" x="1070"/>
        <item m="1" x="1071"/>
        <item m="1" x="1072"/>
        <item m="1" x="1073"/>
        <item m="1" x="1074"/>
        <item m="1" x="1075"/>
        <item m="1" x="1076"/>
        <item m="1" x="1077"/>
        <item m="1" x="1078"/>
        <item m="1" x="1079"/>
        <item m="1" x="1080"/>
        <item m="1" x="1081"/>
        <item m="1" x="1082"/>
        <item m="1" x="1083"/>
        <item m="1" x="1084"/>
        <item m="1" x="1085"/>
        <item m="1" x="1086"/>
        <item m="1" x="1087"/>
        <item m="1" x="1088"/>
        <item m="1" x="1089"/>
        <item m="1" x="1090"/>
        <item m="1" x="1091"/>
        <item m="1" x="1092"/>
        <item m="1" x="1093"/>
        <item m="1" x="1094"/>
        <item m="1" x="1095"/>
        <item m="1" x="1096"/>
        <item m="1" x="1097"/>
        <item m="1" x="1098"/>
        <item m="1" x="1099"/>
        <item m="1" x="1100"/>
        <item m="1" x="1101"/>
        <item m="1" x="1102"/>
        <item m="1" x="1103"/>
        <item m="1" x="1104"/>
        <item m="1" x="1105"/>
        <item m="1" x="1106"/>
        <item m="1" x="1107"/>
        <item m="1" x="1108"/>
        <item m="1" x="1109"/>
        <item m="1" x="1110"/>
        <item m="1" x="1111"/>
        <item m="1" x="1112"/>
        <item m="1" x="1113"/>
        <item m="1" x="1114"/>
        <item m="1" x="1115"/>
        <item m="1" x="1116"/>
        <item m="1" x="1117"/>
        <item m="1" x="1118"/>
        <item m="1" x="1119"/>
        <item m="1" x="1120"/>
        <item m="1" x="1121"/>
        <item m="1" x="1122"/>
        <item m="1" x="1123"/>
        <item m="1" x="1124"/>
        <item m="1" x="1125"/>
        <item m="1" x="1126"/>
        <item m="1" x="1127"/>
        <item m="1" x="1128"/>
        <item m="1" x="1129"/>
        <item m="1" x="1130"/>
        <item m="1" x="1131"/>
        <item m="1" x="1132"/>
        <item m="1" x="1133"/>
        <item m="1" x="1134"/>
        <item m="1" x="1135"/>
        <item m="1" x="1136"/>
        <item m="1" x="1137"/>
        <item m="1" x="1138"/>
        <item m="1" x="1139"/>
        <item m="1" x="1140"/>
        <item m="1" x="1141"/>
        <item m="1" x="1142"/>
        <item m="1" x="1143"/>
        <item m="1" x="1144"/>
        <item m="1" x="1145"/>
        <item m="1" x="1146"/>
        <item m="1" x="1147"/>
        <item m="1" x="1148"/>
        <item m="1" x="1149"/>
        <item m="1" x="1150"/>
        <item m="1" x="1151"/>
        <item m="1" x="1152"/>
        <item m="1" x="1153"/>
        <item m="1" x="1154"/>
        <item m="1" x="1155"/>
        <item m="1" x="1156"/>
        <item m="1" x="1157"/>
        <item m="1" x="1158"/>
        <item m="1" x="1159"/>
        <item m="1" x="1160"/>
        <item m="1" x="1161"/>
        <item m="1" x="1162"/>
        <item m="1" x="1163"/>
        <item m="1" x="1164"/>
        <item m="1" x="1165"/>
        <item m="1" x="1166"/>
        <item m="1" x="1167"/>
        <item m="1" x="1168"/>
        <item m="1" x="1169"/>
        <item m="1" x="1170"/>
        <item m="1" x="1171"/>
        <item m="1" x="1172"/>
        <item m="1" x="1173"/>
        <item m="1" x="1174"/>
        <item m="1" x="1175"/>
        <item m="1" x="1176"/>
        <item m="1" x="1177"/>
        <item m="1" x="1178"/>
        <item m="1" x="1179"/>
        <item m="1" x="1180"/>
        <item m="1" x="1181"/>
        <item m="1" x="1182"/>
        <item m="1" x="1183"/>
        <item m="1" x="1184"/>
        <item m="1" x="1185"/>
        <item m="1" x="1186"/>
        <item m="1" x="1187"/>
        <item m="1" x="1188"/>
        <item m="1" x="1189"/>
        <item m="1" x="1190"/>
        <item m="1" x="1191"/>
        <item m="1" x="1192"/>
        <item m="1" x="1193"/>
        <item m="1" x="1195"/>
        <item m="1" x="1196"/>
        <item m="1" x="1197"/>
        <item m="1" x="1198"/>
        <item m="1" x="1199"/>
        <item m="1" x="1200"/>
        <item m="1" x="1201"/>
        <item m="1" x="1202"/>
        <item m="1" x="1203"/>
        <item m="1" x="1204"/>
        <item m="1" x="1205"/>
        <item m="1" x="1206"/>
        <item m="1" x="1207"/>
        <item m="1" x="1208"/>
        <item m="1" x="1209"/>
        <item m="1" x="1210"/>
        <item m="1" x="1211"/>
        <item m="1" x="1212"/>
        <item m="1" x="1213"/>
        <item m="1" x="1214"/>
        <item m="1" x="1215"/>
        <item m="1" x="1216"/>
        <item m="1" x="1217"/>
        <item m="1" x="1218"/>
        <item m="1" x="1219"/>
        <item m="1" x="1220"/>
        <item m="1" x="1221"/>
        <item m="1" x="1222"/>
        <item m="1" x="1223"/>
        <item m="1" x="1224"/>
        <item m="1" x="1225"/>
        <item m="1" x="1226"/>
        <item m="1" x="1227"/>
        <item m="1" x="1228"/>
        <item m="1" x="1229"/>
        <item m="1" x="1230"/>
        <item m="1" x="1231"/>
        <item m="1" x="1232"/>
        <item m="1" x="1233"/>
        <item m="1" x="1234"/>
        <item m="1" x="1235"/>
        <item m="1" x="1236"/>
        <item m="1" x="1237"/>
        <item m="1" x="1238"/>
        <item m="1" x="1239"/>
        <item m="1" x="1240"/>
        <item m="1" x="1241"/>
        <item m="1" x="1242"/>
        <item m="1" x="1243"/>
        <item m="1" x="1244"/>
        <item m="1" x="1245"/>
        <item m="1" x="1246"/>
        <item m="1" x="1247"/>
        <item m="1" x="1248"/>
        <item m="1" x="1249"/>
        <item m="1" x="1250"/>
        <item m="1" x="1251"/>
        <item m="1" x="1252"/>
        <item m="1" x="1253"/>
        <item m="1" x="1254"/>
        <item m="1" x="1255"/>
        <item m="1" x="1256"/>
        <item m="1" x="1257"/>
        <item m="1" x="1258"/>
        <item m="1" x="1259"/>
        <item m="1" x="1260"/>
        <item m="1" x="1261"/>
        <item m="1" x="1262"/>
        <item m="1" x="1263"/>
        <item m="1" x="1264"/>
        <item m="1" x="1265"/>
        <item m="1" x="1266"/>
        <item m="1" x="1267"/>
        <item m="1" x="1268"/>
        <item m="1" x="1269"/>
        <item m="1" x="1270"/>
        <item m="1" x="1271"/>
        <item m="1" x="1272"/>
        <item m="1" x="1273"/>
        <item m="1" x="1274"/>
        <item m="1" x="1275"/>
        <item m="1" x="1276"/>
        <item m="1" x="1277"/>
        <item m="1" x="1278"/>
        <item m="1" x="1279"/>
        <item m="1" x="1280"/>
        <item m="1" x="1281"/>
        <item m="1" x="1282"/>
        <item m="1" x="1283"/>
        <item m="1" x="1284"/>
        <item m="1" x="1285"/>
        <item m="1" x="1286"/>
        <item m="1" x="1287"/>
        <item m="1" x="1288"/>
        <item m="1" x="1289"/>
        <item m="1" x="1290"/>
        <item m="1" x="1291"/>
        <item m="1" x="1292"/>
        <item m="1" x="1293"/>
        <item m="1" x="1294"/>
        <item m="1" x="1295"/>
        <item m="1" x="1296"/>
        <item m="1" x="1297"/>
        <item m="1" x="1298"/>
        <item m="1" x="1299"/>
        <item m="1" x="1300"/>
        <item m="1" x="1301"/>
        <item m="1" x="1302"/>
        <item m="1" x="1303"/>
        <item m="1" x="1304"/>
        <item m="1" x="1305"/>
        <item m="1" x="1306"/>
        <item m="1" x="1307"/>
        <item m="1" x="1308"/>
        <item m="1" x="1309"/>
        <item m="1" x="1310"/>
        <item m="1" x="1311"/>
        <item m="1" x="1312"/>
        <item m="1" x="1313"/>
        <item m="1" x="1314"/>
        <item m="1" x="1315"/>
        <item m="1" x="1316"/>
        <item m="1" x="1317"/>
        <item m="1" x="1318"/>
        <item m="1" x="1319"/>
        <item m="1" x="1320"/>
        <item m="1" x="1321"/>
        <item m="1" x="1322"/>
        <item m="1" x="1323"/>
        <item m="1" x="1324"/>
        <item m="1" x="1325"/>
        <item m="1" x="1326"/>
        <item m="1" x="1327"/>
        <item m="1" x="1328"/>
        <item m="1" x="1329"/>
        <item m="1" x="1330"/>
        <item m="1" x="1331"/>
        <item m="1" x="1332"/>
        <item m="1" x="1333"/>
        <item m="1" x="1334"/>
        <item m="1" x="1335"/>
        <item m="1" x="1336"/>
        <item m="1" x="1337"/>
        <item m="1" x="1338"/>
        <item m="1" x="1339"/>
        <item m="1" x="1340"/>
        <item m="1" x="1341"/>
        <item m="1" x="1342"/>
        <item m="1" x="1343"/>
        <item m="1" x="1344"/>
        <item m="1" x="1345"/>
        <item m="1" x="1346"/>
        <item m="1" x="1347"/>
        <item m="1" x="1348"/>
        <item m="1" x="1349"/>
        <item m="1" x="1350"/>
        <item m="1" x="1351"/>
        <item m="1" x="1352"/>
        <item m="1" x="1353"/>
        <item m="1" x="1354"/>
        <item m="1" x="1355"/>
        <item m="1" x="1356"/>
        <item m="1" x="1357"/>
        <item m="1" x="1358"/>
        <item m="1" x="1359"/>
        <item m="1" x="1360"/>
        <item m="1" x="1361"/>
        <item m="1" x="1362"/>
        <item m="1" x="1363"/>
        <item m="1" x="1364"/>
        <item m="1" x="1365"/>
        <item m="1" x="1366"/>
        <item m="1" x="1367"/>
        <item m="1" x="1368"/>
        <item m="1" x="1369"/>
        <item m="1" x="1370"/>
        <item m="1" x="1371"/>
        <item m="1" x="1372"/>
        <item m="1" x="1373"/>
        <item m="1" x="1374"/>
        <item m="1" x="1375"/>
        <item m="1" x="1376"/>
        <item m="1" x="1377"/>
        <item m="1" x="1378"/>
        <item m="1" x="1379"/>
        <item m="1" x="1380"/>
        <item m="1" x="1381"/>
        <item m="1" x="1382"/>
        <item m="1" x="1383"/>
        <item m="1" x="1384"/>
        <item m="1" x="1385"/>
        <item m="1" x="1386"/>
        <item m="1" x="1387"/>
        <item m="1" x="1388"/>
        <item m="1" x="1389"/>
        <item m="1" x="1390"/>
        <item m="1" x="1391"/>
        <item m="1" x="1392"/>
        <item m="1" x="1393"/>
        <item m="1" x="1394"/>
        <item m="1" x="1396"/>
        <item m="1" x="1397"/>
        <item m="1" x="1398"/>
        <item m="1" x="1399"/>
        <item m="1" x="1400"/>
        <item m="1" x="1401"/>
        <item m="1" x="1402"/>
        <item m="1" x="1403"/>
        <item m="1" x="1404"/>
        <item m="1" x="1405"/>
        <item m="1" x="1406"/>
        <item m="1" x="1407"/>
        <item m="1" x="1408"/>
        <item m="1" x="1409"/>
        <item m="1" x="1410"/>
        <item m="1" x="1411"/>
        <item m="1" x="1412"/>
        <item m="1" x="1413"/>
        <item m="1" x="1414"/>
        <item m="1" x="1415"/>
        <item m="1" x="1416"/>
        <item m="1" x="1417"/>
        <item m="1" x="1418"/>
        <item m="1" x="1419"/>
        <item m="1" x="1420"/>
        <item m="1" x="1421"/>
        <item m="1" x="1422"/>
        <item m="1" x="1423"/>
        <item m="1" x="1424"/>
        <item m="1" x="1425"/>
        <item m="1" x="1426"/>
        <item m="1" x="1427"/>
        <item m="1" x="1428"/>
        <item m="1" x="1429"/>
        <item m="1" x="1430"/>
        <item m="1" x="1431"/>
        <item m="1" x="1432"/>
        <item m="1" x="1433"/>
        <item m="1" x="1434"/>
        <item m="1" x="1435"/>
        <item m="1" x="1436"/>
        <item m="1" x="1439"/>
        <item m="1" x="1440"/>
        <item m="1" x="1441"/>
        <item m="1" x="1442"/>
        <item m="1" x="1443"/>
        <item m="1" x="1444"/>
        <item m="1" x="1445"/>
        <item m="1" x="1446"/>
        <item m="1" x="1447"/>
        <item m="1" x="1448"/>
        <item m="1" x="1449"/>
        <item m="1" x="1450"/>
        <item m="1" x="1451"/>
        <item m="1" x="1452"/>
        <item m="1" x="1453"/>
        <item m="1" x="1454"/>
        <item m="1" x="1455"/>
        <item m="1" x="1456"/>
        <item m="1" x="1457"/>
        <item m="1" x="1458"/>
        <item m="1" x="1459"/>
        <item m="1" x="1460"/>
        <item m="1" x="1461"/>
        <item m="1" x="1462"/>
        <item m="1" x="1463"/>
        <item m="1" x="1464"/>
        <item m="1" x="1465"/>
        <item m="1" x="1466"/>
        <item m="1" x="1467"/>
        <item m="1" x="1468"/>
        <item m="1" x="1469"/>
        <item m="1" x="1470"/>
        <item m="1" x="1471"/>
        <item m="1" x="1472"/>
        <item m="1" x="1473"/>
        <item m="1" x="1474"/>
        <item m="1" x="1475"/>
        <item m="1" x="1476"/>
        <item m="1" x="1477"/>
        <item m="1" x="1478"/>
        <item m="1" x="1479"/>
        <item m="1" x="1480"/>
        <item m="1" x="1481"/>
        <item m="1" x="1482"/>
        <item m="1" x="1483"/>
        <item m="1" x="1484"/>
        <item m="1" x="1485"/>
        <item m="1" x="1486"/>
        <item m="1" x="1487"/>
        <item m="1" x="1488"/>
        <item m="1" x="1489"/>
        <item m="1" x="1490"/>
        <item m="1" x="1491"/>
        <item m="1" x="1492"/>
        <item m="1" x="1493"/>
        <item m="1" x="1494"/>
        <item m="1" x="1495"/>
        <item m="1" x="1496"/>
        <item m="1" x="1497"/>
        <item m="1" x="1498"/>
        <item m="1" x="1499"/>
        <item m="1" x="1501"/>
        <item m="1" x="1502"/>
        <item m="1" x="1503"/>
        <item m="1" x="1504"/>
        <item m="1" x="1505"/>
        <item m="1" x="1506"/>
        <item m="1" x="1507"/>
        <item m="1" x="1508"/>
        <item m="1" x="1509"/>
        <item m="1" x="1510"/>
        <item m="1" x="1511"/>
        <item m="1" x="1512"/>
        <item m="1" x="1513"/>
        <item m="1" x="1514"/>
        <item m="1" x="1515"/>
        <item m="1" x="1516"/>
        <item m="1" x="1517"/>
        <item m="1" x="1518"/>
        <item m="1" x="1519"/>
        <item m="1" x="1520"/>
        <item m="1" x="1521"/>
        <item m="1" x="1522"/>
        <item m="1" x="1523"/>
        <item m="1" x="1524"/>
        <item m="1" x="1526"/>
        <item m="1" x="1527"/>
        <item m="1" x="1528"/>
        <item m="1" x="1530"/>
        <item m="1" x="1531"/>
        <item m="1" x="1532"/>
        <item x="109"/>
        <item m="1" x="1533"/>
        <item m="1" x="1534"/>
        <item m="1" x="1535"/>
        <item m="1" x="1536"/>
        <item m="1" x="1537"/>
        <item m="1" x="1538"/>
        <item m="1" x="1539"/>
        <item m="1" x="1540"/>
        <item m="1" x="1541"/>
        <item m="1" x="1542"/>
        <item m="1" x="1543"/>
        <item m="1" x="1544"/>
        <item m="1" x="1545"/>
        <item m="1" x="1546"/>
        <item m="1" x="1547"/>
        <item m="1" x="1548"/>
        <item m="1" x="1549"/>
        <item m="1" x="1550"/>
        <item m="1" x="1551"/>
        <item m="1" x="1552"/>
        <item m="1" x="1553"/>
        <item m="1" x="1554"/>
        <item m="1" x="1555"/>
        <item m="1" x="1556"/>
        <item m="1" x="1557"/>
        <item m="1" x="1558"/>
        <item m="1" x="1559"/>
        <item m="1" x="1560"/>
        <item m="1" x="1561"/>
        <item m="1" x="1562"/>
        <item m="1" x="1563"/>
        <item m="1" x="1564"/>
        <item m="1" x="1565"/>
        <item m="1" x="1566"/>
        <item m="1" x="1567"/>
        <item m="1" x="1568"/>
        <item m="1" x="1569"/>
        <item m="1" x="1570"/>
        <item m="1" x="1571"/>
        <item m="1" x="1572"/>
        <item m="1" x="1573"/>
        <item m="1" x="1574"/>
        <item m="1" x="1575"/>
        <item m="1" x="1576"/>
        <item m="1" x="1577"/>
        <item m="1" x="1578"/>
        <item m="1" x="1579"/>
        <item m="1" x="1580"/>
        <item m="1" x="1581"/>
        <item m="1" x="1582"/>
        <item m="1" x="1583"/>
        <item m="1" x="1584"/>
        <item m="1" x="1585"/>
        <item m="1" x="1586"/>
        <item m="1" x="1587"/>
        <item m="1" x="1588"/>
        <item m="1" x="1589"/>
        <item m="1" x="1590"/>
        <item m="1" x="1591"/>
        <item m="1" x="1592"/>
        <item m="1" x="1593"/>
        <item m="1" x="1594"/>
        <item m="1" x="1595"/>
        <item m="1" x="1596"/>
        <item x="375"/>
        <item m="1" x="1597"/>
        <item m="1" x="1598"/>
        <item m="1" x="1599"/>
        <item m="1" x="1600"/>
        <item m="1" x="1601"/>
        <item m="1" x="1602"/>
        <item m="1" x="1603"/>
        <item m="1" x="1604"/>
        <item m="1" x="1605"/>
        <item m="1" x="1606"/>
        <item m="1" x="1607"/>
        <item m="1" x="1608"/>
        <item m="1" x="1609"/>
        <item m="1" x="1610"/>
        <item m="1" x="1611"/>
        <item m="1" x="1612"/>
        <item m="1" x="1613"/>
        <item m="1" x="1614"/>
        <item m="1" x="1615"/>
        <item m="1" x="1616"/>
        <item m="1" x="1617"/>
        <item m="1" x="1618"/>
        <item m="1" x="1619"/>
        <item m="1" x="1620"/>
        <item m="1" x="1621"/>
        <item m="1" x="1622"/>
        <item m="1" x="1623"/>
        <item m="1" x="1624"/>
        <item m="1" x="1625"/>
        <item m="1" x="1626"/>
        <item m="1" x="1627"/>
        <item m="1" x="1628"/>
        <item m="1" x="1629"/>
        <item m="1" x="1630"/>
        <item m="1" x="1631"/>
        <item m="1" x="1632"/>
        <item m="1" x="1633"/>
        <item m="1" x="1634"/>
        <item m="1" x="1635"/>
        <item m="1" x="1636"/>
        <item m="1" x="1637"/>
        <item m="1" x="1638"/>
        <item m="1" x="1639"/>
        <item m="1" x="1640"/>
        <item m="1" x="1641"/>
        <item m="1" x="1642"/>
        <item m="1" x="1643"/>
        <item m="1" x="1644"/>
        <item m="1" x="1645"/>
        <item m="1" x="1646"/>
        <item m="1" x="1647"/>
        <item m="1" x="1648"/>
        <item m="1" x="1649"/>
        <item m="1" x="1650"/>
        <item m="1" x="1651"/>
        <item m="1" x="1652"/>
        <item m="1" x="1653"/>
        <item m="1" x="1654"/>
        <item m="1" x="1655"/>
        <item m="1" x="1656"/>
        <item m="1" x="1657"/>
        <item m="1" x="1658"/>
        <item m="1" x="1659"/>
        <item m="1" x="1660"/>
        <item m="1" x="1661"/>
        <item m="1" x="1662"/>
        <item m="1" x="1663"/>
        <item m="1" x="1664"/>
        <item m="1" x="1665"/>
        <item m="1" x="1666"/>
        <item m="1" x="1667"/>
        <item m="1" x="1668"/>
        <item m="1" x="1669"/>
        <item m="1" x="1670"/>
        <item m="1" x="1671"/>
        <item m="1" x="1672"/>
        <item m="1" x="1673"/>
        <item m="1" x="1674"/>
        <item m="1" x="1675"/>
        <item m="1" x="1676"/>
        <item m="1" x="1677"/>
        <item m="1" x="1678"/>
        <item m="1" x="1679"/>
        <item m="1" x="1680"/>
        <item m="1" x="1681"/>
        <item m="1" x="1682"/>
        <item m="1" x="1683"/>
        <item m="1" x="1684"/>
        <item m="1" x="1685"/>
        <item m="1" x="1686"/>
        <item m="1" x="1687"/>
        <item m="1" x="1688"/>
        <item m="1" x="1689"/>
        <item m="1" x="1690"/>
        <item m="1" x="1691"/>
        <item m="1" x="1692"/>
        <item m="1" x="1693"/>
        <item m="1" x="1694"/>
        <item m="1" x="1695"/>
        <item x="4"/>
        <item m="1" x="1696"/>
        <item m="1" x="1697"/>
        <item m="1" x="1698"/>
        <item m="1" x="1699"/>
        <item m="1" x="1700"/>
        <item m="1" x="1701"/>
        <item m="1" x="1702"/>
        <item m="1" x="1703"/>
        <item m="1" x="1704"/>
        <item m="1" x="1705"/>
        <item m="1" x="1706"/>
        <item m="1" x="1707"/>
        <item m="1" x="1708"/>
        <item m="1" x="1709"/>
        <item m="1" x="1710"/>
        <item m="1" x="1711"/>
        <item m="1" x="1712"/>
        <item m="1" x="1713"/>
        <item m="1" x="1714"/>
        <item m="1" x="1715"/>
        <item m="1" x="1716"/>
        <item m="1" x="1717"/>
        <item m="1" x="1718"/>
        <item m="1" x="1719"/>
        <item m="1" x="1720"/>
        <item m="1" x="1721"/>
        <item m="1" x="1722"/>
        <item m="1" x="1723"/>
        <item m="1" x="1724"/>
        <item m="1" x="1725"/>
        <item m="1" x="1726"/>
        <item m="1" x="1727"/>
        <item m="1" x="1728"/>
        <item m="1" x="1729"/>
        <item m="1" x="1730"/>
        <item m="1" x="1731"/>
        <item m="1" x="1732"/>
        <item m="1" x="1733"/>
        <item m="1" x="1734"/>
        <item m="1" x="1735"/>
        <item m="1" x="1736"/>
        <item m="1" x="1737"/>
        <item m="1" x="1738"/>
        <item m="1" x="1739"/>
        <item m="1" x="1740"/>
        <item m="1" x="1741"/>
        <item m="1" x="1742"/>
        <item m="1" x="1743"/>
        <item m="1" x="1744"/>
        <item m="1" x="1745"/>
        <item m="1" x="1746"/>
        <item m="1" x="1747"/>
        <item m="1" x="1748"/>
        <item m="1" x="1749"/>
        <item m="1" x="1750"/>
        <item m="1" x="1751"/>
        <item m="1" x="1752"/>
        <item m="1" x="1753"/>
        <item m="1" x="1754"/>
        <item m="1" x="1755"/>
        <item m="1" x="1756"/>
        <item m="1" x="1757"/>
        <item m="1" x="1758"/>
        <item m="1" x="1759"/>
        <item m="1" x="1760"/>
        <item m="1" x="1761"/>
        <item m="1" x="1762"/>
        <item m="1" x="1763"/>
        <item m="1" x="1764"/>
        <item m="1" x="1765"/>
        <item m="1" x="1766"/>
        <item m="1" x="1767"/>
        <item m="1" x="1768"/>
        <item m="1" x="1769"/>
        <item m="1" x="1770"/>
        <item m="1" x="1771"/>
        <item m="1" x="1772"/>
        <item m="1" x="1773"/>
        <item m="1" x="1774"/>
        <item m="1" x="1775"/>
        <item m="1" x="1776"/>
        <item m="1" x="1777"/>
        <item x="24"/>
        <item m="1" x="1778"/>
        <item m="1" x="1779"/>
        <item m="1" x="1780"/>
        <item m="1" x="1781"/>
        <item m="1" x="1782"/>
        <item m="1" x="1783"/>
        <item m="1" x="1784"/>
        <item m="1" x="1785"/>
        <item m="1" x="1786"/>
        <item m="1" x="1787"/>
        <item m="1" x="1788"/>
        <item m="1" x="1789"/>
        <item m="1" x="1790"/>
        <item m="1" x="1791"/>
        <item m="1" x="1792"/>
        <item m="1" x="1793"/>
        <item m="1" x="1794"/>
        <item m="1" x="1795"/>
        <item m="1" x="1796"/>
        <item m="1" x="1797"/>
        <item m="1" x="1798"/>
        <item m="1" x="1799"/>
        <item m="1" x="1800"/>
        <item m="1" x="1801"/>
        <item m="1" x="1802"/>
        <item m="1" x="1803"/>
        <item m="1" x="1804"/>
        <item m="1" x="1805"/>
        <item m="1" x="1806"/>
        <item m="1" x="1807"/>
        <item m="1" x="1808"/>
        <item m="1" x="1809"/>
        <item m="1" x="1810"/>
        <item m="1" x="1811"/>
        <item m="1" x="1812"/>
        <item m="1" x="1813"/>
        <item m="1" x="1814"/>
        <item m="1" x="1815"/>
        <item m="1" x="1816"/>
        <item m="1" x="1817"/>
        <item m="1" x="1818"/>
        <item m="1" x="1819"/>
        <item m="1" x="1820"/>
        <item m="1" x="1821"/>
        <item m="1" x="1822"/>
        <item m="1" x="1823"/>
        <item m="1" x="1824"/>
        <item m="1" x="1825"/>
        <item m="1" x="1826"/>
        <item m="1" x="1828"/>
        <item m="1" x="1829"/>
        <item m="1" x="1830"/>
        <item m="1" x="1831"/>
        <item m="1" x="1833"/>
        <item m="1" x="1834"/>
        <item m="1" x="1835"/>
        <item m="1" x="1837"/>
        <item m="1" x="1838"/>
        <item m="1" x="1839"/>
        <item m="1" x="1840"/>
        <item m="1" x="1841"/>
        <item m="1" x="1842"/>
        <item m="1" x="1843"/>
        <item m="1" x="1844"/>
        <item m="1" x="1845"/>
        <item m="1" x="1846"/>
        <item m="1" x="1847"/>
        <item m="1" x="1848"/>
        <item m="1" x="1849"/>
        <item m="1" x="1850"/>
        <item m="1" x="1851"/>
        <item m="1" x="1852"/>
        <item m="1" x="1853"/>
        <item m="1" x="1854"/>
        <item m="1" x="1855"/>
        <item m="1" x="1856"/>
        <item m="1" x="1857"/>
        <item m="1" x="1858"/>
        <item m="1" x="1859"/>
        <item m="1" x="1860"/>
        <item m="1" x="1861"/>
        <item m="1" x="1862"/>
        <item m="1" x="1863"/>
        <item m="1" x="1864"/>
        <item m="1" x="1865"/>
        <item m="1" x="1866"/>
        <item m="1" x="1867"/>
        <item m="1" x="1868"/>
        <item m="1" x="1869"/>
        <item m="1" x="1870"/>
        <item m="1" x="1871"/>
        <item m="1" x="1872"/>
        <item m="1" x="1873"/>
        <item m="1" x="1874"/>
        <item m="1" x="1875"/>
        <item m="1" x="1876"/>
        <item m="1" x="1877"/>
        <item m="1" x="1878"/>
        <item m="1" x="1879"/>
        <item m="1" x="1880"/>
        <item m="1" x="1881"/>
        <item m="1" x="1882"/>
        <item m="1" x="1883"/>
        <item m="1" x="1884"/>
        <item m="1" x="1885"/>
        <item m="1" x="1886"/>
        <item m="1" x="1887"/>
        <item m="1" x="1888"/>
        <item m="1" x="1889"/>
        <item m="1" x="1890"/>
        <item m="1" x="1891"/>
        <item m="1" x="1892"/>
        <item m="1" x="1893"/>
        <item m="1" x="1894"/>
        <item m="1" x="1895"/>
        <item m="1" x="1896"/>
        <item m="1" x="1897"/>
        <item m="1" x="1898"/>
        <item m="1" x="1899"/>
        <item m="1" x="1900"/>
        <item m="1" x="1901"/>
        <item m="1" x="1902"/>
        <item m="1" x="1903"/>
        <item m="1" x="1904"/>
        <item m="1" x="1905"/>
        <item m="1" x="1906"/>
        <item m="1" x="1907"/>
        <item m="1" x="1908"/>
        <item m="1" x="1909"/>
        <item m="1" x="1910"/>
        <item m="1" x="1911"/>
        <item m="1" x="1912"/>
        <item m="1" x="1913"/>
        <item m="1" x="1914"/>
        <item m="1" x="1915"/>
        <item m="1" x="1916"/>
        <item m="1" x="1917"/>
        <item m="1" x="1918"/>
        <item m="1" x="1919"/>
        <item m="1" x="1920"/>
        <item m="1" x="1921"/>
        <item m="1" x="1922"/>
        <item m="1" x="1923"/>
        <item m="1" x="1924"/>
        <item m="1" x="1925"/>
        <item m="1" x="1926"/>
        <item m="1" x="1927"/>
        <item m="1" x="1928"/>
        <item m="1" x="1929"/>
        <item m="1" x="1930"/>
        <item m="1" x="1931"/>
        <item m="1" x="1932"/>
        <item m="1" x="1933"/>
        <item m="1" x="1934"/>
        <item m="1" x="1935"/>
        <item m="1" x="1936"/>
        <item m="1" x="1937"/>
        <item m="1" x="1938"/>
        <item m="1" x="1939"/>
        <item m="1" x="1940"/>
        <item m="1" x="1941"/>
        <item m="1" x="1942"/>
        <item m="1" x="1943"/>
        <item m="1" x="1944"/>
        <item m="1" x="1945"/>
        <item m="1" x="1946"/>
        <item m="1" x="1947"/>
        <item m="1" x="1948"/>
        <item m="1" x="1949"/>
        <item m="1" x="1950"/>
        <item m="1" x="1951"/>
        <item m="1" x="1952"/>
        <item m="1" x="1953"/>
        <item m="1" x="1954"/>
        <item m="1" x="1955"/>
        <item m="1" x="1956"/>
        <item m="1" x="1957"/>
        <item m="1" x="1958"/>
        <item m="1" x="1959"/>
        <item m="1" x="1960"/>
        <item m="1" x="1961"/>
        <item m="1" x="1962"/>
        <item m="1" x="1963"/>
        <item m="1" x="1964"/>
        <item m="1" x="1965"/>
        <item m="1" x="1966"/>
        <item m="1" x="1967"/>
        <item m="1" x="1968"/>
        <item m="1" x="1969"/>
        <item m="1" x="1970"/>
        <item m="1" x="1971"/>
        <item m="1" x="1972"/>
        <item m="1" x="1973"/>
        <item m="1" x="1974"/>
        <item m="1" x="1975"/>
        <item m="1" x="1976"/>
        <item m="1" x="1977"/>
        <item m="1" x="1978"/>
        <item m="1" x="1979"/>
        <item m="1" x="1980"/>
        <item m="1" x="1981"/>
        <item m="1" x="1982"/>
        <item m="1" x="1983"/>
        <item m="1" x="1984"/>
        <item m="1" x="1985"/>
        <item m="1" x="1986"/>
        <item m="1" x="1987"/>
        <item m="1" x="1988"/>
        <item m="1" x="1989"/>
        <item m="1" x="1990"/>
        <item m="1" x="1991"/>
        <item m="1" x="1992"/>
        <item m="1" x="1993"/>
        <item m="1" x="1994"/>
        <item m="1" x="1995"/>
        <item m="1" x="1996"/>
        <item m="1" x="1997"/>
        <item m="1" x="1998"/>
        <item m="1" x="1999"/>
        <item m="1" x="2000"/>
        <item m="1" x="2001"/>
        <item m="1" x="2002"/>
        <item m="1" x="2003"/>
        <item m="1" x="2004"/>
        <item m="1" x="2005"/>
        <item m="1" x="2006"/>
        <item m="1" x="2007"/>
        <item m="1" x="2008"/>
        <item m="1" x="2009"/>
        <item m="1" x="2010"/>
        <item m="1" x="2011"/>
        <item m="1" x="2012"/>
        <item m="1" x="2013"/>
        <item m="1" x="2014"/>
        <item m="1" x="2015"/>
        <item m="1" x="2016"/>
        <item m="1" x="2017"/>
        <item m="1" x="2018"/>
        <item m="1" x="2020"/>
        <item m="1" x="2021"/>
        <item m="1" x="2022"/>
        <item m="1" x="2023"/>
        <item m="1" x="2024"/>
        <item m="1" x="2025"/>
        <item m="1" x="2026"/>
        <item m="1" x="2027"/>
        <item m="1" x="2028"/>
        <item m="1" x="2029"/>
        <item m="1" x="2030"/>
        <item m="1" x="2031"/>
        <item m="1" x="2032"/>
        <item x="84"/>
        <item m="1" x="2033"/>
        <item m="1" x="2034"/>
        <item m="1" x="2035"/>
        <item m="1" x="2037"/>
        <item m="1" x="2038"/>
        <item m="1" x="2039"/>
        <item m="1" x="2040"/>
        <item m="1" x="2043"/>
        <item m="1" x="2044"/>
        <item m="1" x="2045"/>
        <item m="1" x="2046"/>
        <item m="1" x="2047"/>
        <item m="1" x="2048"/>
        <item m="1" x="2049"/>
        <item m="1" x="2050"/>
        <item m="1" x="2051"/>
        <item m="1" x="2052"/>
        <item m="1" x="2053"/>
        <item m="1" x="2054"/>
        <item m="1" x="2055"/>
        <item m="1" x="2056"/>
        <item m="1" x="2057"/>
        <item m="1" x="2058"/>
        <item m="1" x="2059"/>
        <item m="1" x="2060"/>
        <item m="1" x="2061"/>
        <item m="1" x="2062"/>
        <item m="1" x="2063"/>
        <item m="1" x="2064"/>
        <item m="1" x="2065"/>
        <item m="1" x="2066"/>
        <item m="1" x="2067"/>
        <item m="1" x="2069"/>
        <item m="1" x="2070"/>
        <item m="1" x="2071"/>
        <item m="1" x="2072"/>
        <item m="1" x="2073"/>
        <item m="1" x="2074"/>
        <item m="1" x="2075"/>
        <item m="1" x="2076"/>
        <item m="1" x="2077"/>
        <item m="1" x="2078"/>
        <item m="1" x="2079"/>
        <item m="1" x="2080"/>
        <item m="1" x="2081"/>
        <item m="1" x="2082"/>
        <item m="1" x="2083"/>
        <item m="1" x="2084"/>
        <item m="1" x="2085"/>
        <item m="1" x="2086"/>
        <item m="1" x="2087"/>
        <item m="1" x="2088"/>
        <item m="1" x="2089"/>
        <item m="1" x="2090"/>
        <item m="1" x="2091"/>
        <item m="1" x="2092"/>
        <item m="1" x="2093"/>
        <item m="1" x="2094"/>
        <item m="1" x="2095"/>
        <item m="1" x="2096"/>
        <item m="1" x="2097"/>
        <item m="1" x="2098"/>
        <item m="1" x="2099"/>
        <item m="1" x="2100"/>
        <item m="1" x="2102"/>
        <item m="1" x="2103"/>
        <item m="1" x="2104"/>
        <item m="1" x="2105"/>
        <item m="1" x="2107"/>
        <item m="1" x="2108"/>
        <item m="1" x="2110"/>
        <item m="1" x="2111"/>
        <item m="1" x="2112"/>
        <item m="1" x="2113"/>
        <item m="1" x="2114"/>
        <item m="1" x="2115"/>
        <item m="1" x="2116"/>
        <item m="1" x="2117"/>
        <item m="1" x="2118"/>
        <item m="1" x="2119"/>
        <item m="1" x="2120"/>
        <item m="1" x="2121"/>
        <item m="1" x="2122"/>
        <item m="1" x="2123"/>
        <item m="1" x="2124"/>
        <item m="1" x="2125"/>
        <item m="1" x="2126"/>
        <item m="1" x="2127"/>
        <item m="1" x="2128"/>
        <item m="1" x="2129"/>
        <item m="1" x="2130"/>
        <item m="1" x="2131"/>
        <item m="1" x="2132"/>
        <item m="1" x="2133"/>
        <item m="1" x="2134"/>
        <item m="1" x="2135"/>
        <item m="1" x="2136"/>
        <item m="1" x="2137"/>
        <item m="1" x="2138"/>
        <item m="1" x="2139"/>
        <item m="1" x="2140"/>
        <item m="1" x="2141"/>
        <item m="1" x="2142"/>
        <item m="1" x="2143"/>
        <item m="1" x="2144"/>
        <item m="1" x="2145"/>
        <item m="1" x="2146"/>
        <item m="1" x="2147"/>
        <item m="1" x="2148"/>
        <item m="1" x="2149"/>
        <item m="1" x="2150"/>
        <item m="1" x="2151"/>
        <item m="1" x="2152"/>
        <item m="1" x="2153"/>
        <item m="1" x="2154"/>
        <item m="1" x="2155"/>
        <item m="1" x="2156"/>
        <item m="1" x="2157"/>
        <item m="1" x="2158"/>
        <item m="1" x="2159"/>
        <item m="1" x="2160"/>
        <item m="1" x="2161"/>
        <item m="1" x="2162"/>
        <item m="1" x="2163"/>
        <item m="1" x="2164"/>
        <item m="1" x="2165"/>
        <item m="1" x="2166"/>
        <item m="1" x="2167"/>
        <item m="1" x="2168"/>
        <item m="1" x="2169"/>
        <item m="1" x="2170"/>
        <item m="1" x="2171"/>
        <item m="1" x="2172"/>
        <item m="1" x="2173"/>
        <item m="1" x="2174"/>
        <item m="1" x="2175"/>
        <item m="1" x="2176"/>
        <item m="1" x="2177"/>
        <item m="1" x="2178"/>
        <item m="1" x="2179"/>
        <item m="1" x="2180"/>
        <item m="1" x="2181"/>
        <item m="1" x="2182"/>
        <item m="1" x="2183"/>
        <item m="1" x="2184"/>
        <item m="1" x="2185"/>
        <item m="1" x="2186"/>
        <item m="1" x="2187"/>
        <item m="1" x="2188"/>
        <item m="1" x="2189"/>
        <item m="1" x="2190"/>
        <item m="1" x="2191"/>
        <item m="1" x="2192"/>
        <item m="1" x="2193"/>
        <item m="1" x="2194"/>
        <item m="1" x="2195"/>
        <item m="1" x="2196"/>
        <item m="1" x="2197"/>
        <item m="1" x="2198"/>
        <item m="1" x="2199"/>
        <item m="1" x="2200"/>
        <item m="1" x="2201"/>
        <item m="1" x="2202"/>
        <item m="1" x="2203"/>
        <item m="1" x="2204"/>
        <item m="1" x="2205"/>
        <item m="1" x="2206"/>
        <item m="1" x="2207"/>
        <item m="1" x="2208"/>
        <item m="1" x="2209"/>
        <item m="1" x="2210"/>
        <item m="1" x="2211"/>
        <item m="1" x="2212"/>
        <item m="1" x="2213"/>
        <item m="1" x="2214"/>
        <item m="1" x="2215"/>
        <item m="1" x="2216"/>
        <item m="1" x="2217"/>
        <item m="1" x="2218"/>
        <item m="1" x="2219"/>
        <item m="1" x="2220"/>
        <item m="1" x="2221"/>
        <item m="1" x="2222"/>
        <item m="1" x="2223"/>
        <item m="1" x="2224"/>
        <item m="1" x="2225"/>
        <item m="1" x="2226"/>
        <item m="1" x="2227"/>
        <item m="1" x="2228"/>
        <item m="1" x="2229"/>
        <item m="1" x="2231"/>
        <item m="1" x="2232"/>
        <item m="1" x="2233"/>
        <item m="1" x="2234"/>
        <item m="1" x="2235"/>
        <item m="1" x="2237"/>
        <item m="1" x="2238"/>
        <item m="1" x="2239"/>
        <item x="254"/>
        <item m="1" x="2240"/>
        <item m="1" x="2242"/>
        <item m="1" x="2244"/>
        <item m="1" x="2246"/>
        <item m="1" x="2247"/>
        <item m="1" x="2248"/>
        <item m="1" x="2249"/>
        <item m="1" x="377"/>
        <item m="1" x="378"/>
        <item m="1" x="379"/>
        <item x="8"/>
        <item m="1" x="383"/>
        <item m="1" x="382"/>
        <item m="1" x="381"/>
        <item m="1" x="380"/>
        <item m="1" x="386"/>
        <item m="1" x="385"/>
        <item m="1" x="384"/>
        <item m="1" x="387"/>
        <item x="260"/>
        <item x="261"/>
        <item x="262"/>
        <item x="33"/>
        <item x="32"/>
        <item x="34"/>
        <item m="1" x="388"/>
        <item m="1" x="413"/>
        <item m="1" x="414"/>
        <item m="1" x="415"/>
        <item x="100"/>
        <item m="1" x="416"/>
        <item x="82"/>
        <item x="83"/>
        <item x="93"/>
        <item x="92"/>
        <item x="96"/>
        <item x="105"/>
        <item x="91"/>
        <item x="106"/>
        <item x="88"/>
        <item x="98"/>
        <item x="87"/>
        <item x="89"/>
        <item x="104"/>
        <item x="101"/>
        <item x="103"/>
        <item x="90"/>
        <item x="94"/>
        <item x="99"/>
        <item x="97"/>
        <item x="95"/>
        <item m="1" x="389"/>
        <item m="1" x="391"/>
        <item m="1" x="417"/>
        <item m="1" x="418"/>
        <item m="1" x="419"/>
        <item m="1" x="420"/>
        <item m="1" x="421"/>
        <item m="1" x="422"/>
        <item m="1" x="423"/>
        <item m="1" x="424"/>
        <item m="1" x="425"/>
        <item m="1" x="426"/>
        <item m="1" x="392"/>
        <item x="127"/>
        <item x="145"/>
        <item m="1" x="427"/>
        <item m="1" x="428"/>
        <item x="195"/>
        <item x="197"/>
        <item x="196"/>
        <item x="201"/>
        <item x="203"/>
        <item x="202"/>
        <item x="209"/>
        <item x="207"/>
        <item x="208"/>
        <item m="1" x="395"/>
        <item x="236"/>
        <item x="237"/>
        <item x="238"/>
        <item m="1" x="429"/>
        <item m="1" x="430"/>
        <item m="1" x="431"/>
        <item m="1" x="432"/>
        <item m="1" x="433"/>
        <item m="1" x="396"/>
        <item x="265"/>
        <item m="1" x="397"/>
        <item x="278"/>
        <item m="1" x="398"/>
        <item x="288"/>
        <item m="1" x="434"/>
        <item x="287"/>
        <item x="289"/>
        <item x="290"/>
        <item m="1" x="399"/>
        <item m="1" x="400"/>
        <item x="135"/>
        <item m="1" x="401"/>
        <item m="1" x="402"/>
        <item x="313"/>
        <item x="316"/>
        <item x="315"/>
        <item x="314"/>
        <item m="1" x="403"/>
        <item m="1" x="435"/>
        <item x="317"/>
        <item m="1" x="404"/>
        <item m="1" x="436"/>
        <item m="1" x="437"/>
        <item m="1" x="438"/>
        <item m="1" x="405"/>
        <item x="298"/>
        <item m="1" x="406"/>
        <item m="1" x="407"/>
        <item x="323"/>
        <item x="326"/>
        <item x="324"/>
        <item x="325"/>
        <item x="359"/>
        <item x="356"/>
        <item x="354"/>
        <item x="357"/>
        <item x="355"/>
        <item x="358"/>
        <item m="1" x="411"/>
        <item m="1" x="410"/>
        <item m="1" x="412"/>
        <item m="1" x="408"/>
        <item m="1" x="409"/>
        <item m="1" x="439"/>
        <item m="1" x="440"/>
        <item x="151"/>
        <item x="154"/>
        <item x="157"/>
        <item x="149"/>
        <item x="152"/>
        <item x="158"/>
        <item x="150"/>
        <item x="155"/>
        <item x="153"/>
        <item x="156"/>
        <item m="1" x="393"/>
        <item m="1" x="394"/>
        <item x="286"/>
        <item x="0"/>
        <item x="1"/>
        <item x="2"/>
        <item x="3"/>
        <item x="5"/>
        <item x="6"/>
        <item x="7"/>
        <item x="9"/>
        <item x="11"/>
        <item x="12"/>
        <item x="13"/>
        <item x="14"/>
        <item x="15"/>
        <item x="16"/>
        <item x="17"/>
        <item x="18"/>
        <item x="19"/>
        <item x="20"/>
        <item x="21"/>
        <item x="22"/>
        <item x="23"/>
        <item x="25"/>
        <item x="26"/>
        <item x="27"/>
        <item x="28"/>
        <item x="30"/>
        <item x="31"/>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5"/>
        <item x="86"/>
        <item x="102"/>
        <item x="107"/>
        <item x="108"/>
        <item x="110"/>
        <item x="111"/>
        <item x="112"/>
        <item x="113"/>
        <item x="114"/>
        <item x="115"/>
        <item x="116"/>
        <item x="117"/>
        <item x="118"/>
        <item x="119"/>
        <item x="120"/>
        <item x="121"/>
        <item x="122"/>
        <item x="123"/>
        <item x="124"/>
        <item x="125"/>
        <item x="126"/>
        <item x="129"/>
        <item x="131"/>
        <item x="132"/>
        <item x="133"/>
        <item x="134"/>
        <item x="136"/>
        <item x="137"/>
        <item x="138"/>
        <item x="139"/>
        <item x="140"/>
        <item x="141"/>
        <item x="142"/>
        <item x="143"/>
        <item x="144"/>
        <item x="146"/>
        <item x="147"/>
        <item x="14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9"/>
        <item x="204"/>
        <item x="206"/>
        <item x="210"/>
        <item x="211"/>
        <item x="212"/>
        <item x="213"/>
        <item x="214"/>
        <item x="215"/>
        <item x="216"/>
        <item x="217"/>
        <item x="218"/>
        <item x="219"/>
        <item x="220"/>
        <item x="221"/>
        <item x="222"/>
        <item x="223"/>
        <item x="224"/>
        <item x="225"/>
        <item x="226"/>
        <item x="227"/>
        <item x="228"/>
        <item x="229"/>
        <item x="230"/>
        <item x="231"/>
        <item x="232"/>
        <item x="233"/>
        <item x="235"/>
        <item x="239"/>
        <item x="241"/>
        <item x="242"/>
        <item x="243"/>
        <item x="244"/>
        <item x="245"/>
        <item x="246"/>
        <item x="247"/>
        <item x="248"/>
        <item x="249"/>
        <item x="250"/>
        <item x="251"/>
        <item x="252"/>
        <item x="253"/>
        <item x="255"/>
        <item x="256"/>
        <item x="257"/>
        <item x="258"/>
        <item x="259"/>
        <item x="263"/>
        <item x="264"/>
        <item x="266"/>
        <item x="267"/>
        <item x="268"/>
        <item x="269"/>
        <item x="270"/>
        <item x="271"/>
        <item x="272"/>
        <item x="273"/>
        <item x="274"/>
        <item x="275"/>
        <item x="276"/>
        <item x="277"/>
        <item x="279"/>
        <item x="280"/>
        <item x="281"/>
        <item x="282"/>
        <item x="283"/>
        <item x="284"/>
        <item x="285"/>
        <item x="291"/>
        <item x="292"/>
        <item x="293"/>
        <item x="294"/>
        <item x="295"/>
        <item x="296"/>
        <item x="297"/>
        <item x="299"/>
        <item x="300"/>
        <item x="301"/>
        <item x="302"/>
        <item x="303"/>
        <item x="304"/>
        <item x="305"/>
        <item x="306"/>
        <item x="307"/>
        <item x="308"/>
        <item x="309"/>
        <item x="310"/>
        <item x="311"/>
        <item x="312"/>
        <item x="318"/>
        <item x="319"/>
        <item x="320"/>
        <item x="321"/>
        <item x="322"/>
        <item x="327"/>
        <item x="328"/>
        <item x="329"/>
        <item x="330"/>
        <item x="331"/>
        <item x="332"/>
        <item x="333"/>
        <item x="334"/>
        <item x="335"/>
        <item x="336"/>
        <item x="338"/>
        <item x="339"/>
        <item x="340"/>
        <item x="341"/>
        <item x="342"/>
        <item x="343"/>
        <item x="344"/>
        <item x="345"/>
        <item x="346"/>
        <item x="347"/>
        <item x="348"/>
        <item x="350"/>
        <item x="351"/>
        <item x="352"/>
        <item x="353"/>
        <item x="360"/>
        <item x="361"/>
        <item x="362"/>
        <item x="363"/>
        <item x="364"/>
        <item x="365"/>
        <item x="366"/>
        <item x="367"/>
        <item x="368"/>
        <item x="369"/>
        <item x="370"/>
        <item x="371"/>
        <item x="372"/>
        <item x="373"/>
        <item x="374"/>
        <item t="default"/>
      </items>
    </pivotField>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3">
    <field x="12"/>
    <field x="25"/>
    <field x="95"/>
  </rowFields>
  <rowItems count="3">
    <i>
      <x v="569"/>
    </i>
    <i r="1">
      <x v="2142"/>
    </i>
    <i r="2">
      <x v="2"/>
    </i>
  </rowItems>
  <colItems count="1">
    <i/>
  </colItems>
  <pageFields count="1">
    <pageField fld="50" item="0" hier="-1"/>
  </pageFields>
  <dataFields count="1">
    <dataField name="Count of Material Category" fld="9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4D39B3-6CF9-4AA2-8CAA-AA6425A56ECD}" name="PivotTable1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I4:AJ10" firstHeaderRow="1" firstDataRow="1" firstDataCol="1" rowPageCount="1" colPageCount="1"/>
  <pivotFields count="102">
    <pivotField axis="axisRow"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0"/>
  </rowFields>
  <rowItems count="6">
    <i>
      <x v="18"/>
    </i>
    <i>
      <x v="19"/>
    </i>
    <i>
      <x v="20"/>
    </i>
    <i>
      <x v="21"/>
    </i>
    <i>
      <x v="22"/>
    </i>
    <i>
      <x v="23"/>
    </i>
  </rowItems>
  <colItems count="1">
    <i/>
  </colItems>
  <pageFields count="1">
    <pageField fld="23" hier="-1"/>
  </pageFields>
  <dataFields count="1">
    <dataField name="Sum of Unique WO number" fld="8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CFF191-FF41-466D-8B98-8AE1CB498FE6}" name="PivotTable4" cacheId="53"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K16:L25" firstHeaderRow="1" firstDataRow="1" firstDataCol="1"/>
  <pivotFields count="102">
    <pivotField compact="0" outline="0" showAll="0" defaultSubtotal="0"/>
    <pivotField compact="0" outline="0" showAll="0" defaultSubtotal="0">
      <items count="19">
        <item x="12"/>
        <item x="8"/>
        <item m="1" x="14"/>
        <item x="0"/>
        <item x="5"/>
        <item m="1" x="16"/>
        <item x="4"/>
        <item x="10"/>
        <item m="1" x="18"/>
        <item m="1" x="17"/>
        <item x="11"/>
        <item m="1" x="13"/>
        <item x="2"/>
        <item x="6"/>
        <item m="1" x="15"/>
        <item x="9"/>
        <item x="7"/>
        <item x="3"/>
        <item x="1"/>
      </items>
    </pivotField>
    <pivotField compact="0" outline="0" subtotalTop="0" showAll="0" defaultSubtotal="0"/>
    <pivotField compact="0" outline="0" showAll="0" defaultSubtotal="0">
      <items count="2">
        <item x="1"/>
        <item x="0"/>
      </items>
    </pivotField>
    <pivotField axis="axisRow" compact="0" numFmtId="14" outline="0" showAll="0" sortType="descending" defaultSubtotal="0">
      <items count="17">
        <item n="Z" x="0"/>
        <item m="1" x="10"/>
        <item m="1" x="16"/>
        <item x="7"/>
        <item m="1" x="11"/>
        <item m="1" x="12"/>
        <item m="1" x="13"/>
        <item m="1" x="14"/>
        <item m="1" x="15"/>
        <item m="1" x="9"/>
        <item m="1" x="8"/>
        <item x="5"/>
        <item x="1"/>
        <item x="2"/>
        <item x="3"/>
        <item x="4"/>
        <item x="6"/>
      </items>
      <autoSortScope>
        <pivotArea dataOnly="0" outline="0" fieldPosition="0">
          <references count="1">
            <reference field="4294967294" count="1" selected="0">
              <x v="0"/>
            </reference>
          </references>
        </pivotArea>
      </autoSortScope>
    </pivotField>
    <pivotField compact="0" outline="0" showAll="0" defaultSubtotal="0"/>
    <pivotField compact="0" numFmtId="14"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dataField="1" compact="0" outline="0" showAll="0" defaultSubtotal="0">
      <items count="811">
        <item m="1" x="804"/>
        <item m="1" x="795"/>
        <item m="1" x="786"/>
        <item m="1" x="806"/>
        <item m="1" x="797"/>
        <item m="1" x="787"/>
        <item m="1" x="807"/>
        <item m="1" x="799"/>
        <item m="1" x="765"/>
        <item m="1" x="738"/>
        <item m="1" x="687"/>
        <item m="1" x="741"/>
        <item m="1" x="742"/>
        <item m="1" x="781"/>
        <item m="1" x="739"/>
        <item m="1" x="798"/>
        <item m="1" x="690"/>
        <item m="1" x="691"/>
        <item m="1" x="740"/>
        <item m="1" x="766"/>
        <item m="1" x="692"/>
        <item m="1" x="693"/>
        <item m="1" x="803"/>
        <item m="1" x="694"/>
        <item m="1" x="695"/>
        <item m="1" x="744"/>
        <item m="1" x="745"/>
        <item m="1" x="696"/>
        <item m="1" x="767"/>
        <item m="1" x="768"/>
        <item m="1" x="746"/>
        <item m="1" x="769"/>
        <item m="1" x="770"/>
        <item m="1" x="697"/>
        <item m="1" x="698"/>
        <item m="1" x="699"/>
        <item m="1" x="789"/>
        <item m="1" x="773"/>
        <item m="1" x="788"/>
        <item m="1" x="747"/>
        <item m="1" x="700"/>
        <item m="1" x="771"/>
        <item m="1" x="748"/>
        <item m="1" x="800"/>
        <item m="1" x="808"/>
        <item m="1" x="701"/>
        <item m="1" x="702"/>
        <item m="1" x="810"/>
        <item m="1" x="772"/>
        <item m="1" x="703"/>
        <item m="1" x="704"/>
        <item m="1" x="705"/>
        <item m="1" x="706"/>
        <item m="1" x="707"/>
        <item m="1" x="708"/>
        <item m="1" x="709"/>
        <item m="1" x="749"/>
        <item m="1" x="750"/>
        <item m="1" x="711"/>
        <item m="1" x="751"/>
        <item m="1" x="712"/>
        <item m="1" x="713"/>
        <item m="1" x="714"/>
        <item m="1" x="715"/>
        <item m="1" x="752"/>
        <item m="1" x="774"/>
        <item m="1" x="716"/>
        <item m="1" x="775"/>
        <item m="1" x="776"/>
        <item m="1" x="777"/>
        <item m="1" x="778"/>
        <item m="1" x="779"/>
        <item m="1" x="717"/>
        <item m="1" x="718"/>
        <item m="1" x="753"/>
        <item m="1" x="754"/>
        <item m="1" x="719"/>
        <item m="1" x="720"/>
        <item m="1" x="785"/>
        <item m="1" x="721"/>
        <item m="1" x="780"/>
        <item m="1" x="722"/>
        <item m="1" x="723"/>
        <item m="1" x="755"/>
        <item m="1" x="756"/>
        <item m="1" x="724"/>
        <item m="1" x="725"/>
        <item m="1" x="726"/>
        <item m="1" x="757"/>
        <item m="1" x="758"/>
        <item m="1" x="759"/>
        <item m="1" x="727"/>
        <item m="1" x="760"/>
        <item m="1" x="761"/>
        <item m="1" x="762"/>
        <item m="1" x="728"/>
        <item m="1" x="729"/>
        <item m="1" x="730"/>
        <item m="1" x="731"/>
        <item m="1" x="732"/>
        <item m="1" x="733"/>
        <item m="1" x="734"/>
        <item m="1" x="682"/>
        <item m="1" x="809"/>
        <item m="1" x="801"/>
        <item m="1" x="791"/>
        <item m="1" x="683"/>
        <item m="1" x="763"/>
        <item m="1" x="764"/>
        <item m="1" x="735"/>
        <item m="1" x="736"/>
        <item m="1" x="737"/>
        <item m="1" x="684"/>
        <item m="1" x="685"/>
        <item m="1" x="794"/>
        <item m="1" x="805"/>
        <item m="1" x="796"/>
        <item m="1" x="790"/>
        <item m="1" x="792"/>
        <item m="1" x="802"/>
        <item m="1" x="793"/>
        <item m="1" x="686"/>
        <item m="1" x="688"/>
        <item m="1" x="743"/>
        <item m="1" x="784"/>
        <item m="1" x="689"/>
        <item m="1" x="710"/>
        <item m="1" x="782"/>
        <item m="1" x="783"/>
        <item m="1" x="266"/>
        <item m="1" x="267"/>
        <item m="1" x="268"/>
        <item m="1" x="269"/>
        <item m="1" x="270"/>
        <item m="1" x="257"/>
        <item m="1" x="258"/>
        <item m="1" x="259"/>
        <item m="1" x="260"/>
        <item m="1" x="261"/>
        <item m="1" x="262"/>
        <item m="1" x="263"/>
        <item m="1" x="264"/>
        <item m="1" x="265"/>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4"/>
        <item m="1" x="565"/>
        <item m="1" x="566"/>
        <item m="1" x="567"/>
        <item m="1" x="568"/>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4">
        <item x="1"/>
        <item x="0"/>
        <item x="2"/>
        <item x="3"/>
      </items>
    </pivotField>
    <pivotField compact="0" outline="0" subtotalTop="0" showAll="0" defaultSubtotal="0"/>
    <pivotField compact="0" outline="0" showAll="0" defaultSubtotal="0"/>
    <pivotField compact="0" outline="0" showAll="0" defaultSubtotal="0"/>
    <pivotField compact="0" numFmtId="1" outline="0" showAll="0" defaultSubtotal="0"/>
    <pivotField compact="0" numFmtId="1" outline="0" showAll="0" defaultSubtotal="0"/>
    <pivotField compact="0" numFmtId="1" outline="0" showAll="0" defaultSubtotal="0"/>
    <pivotField compact="0" outline="0" showAll="0" defaultSubtotal="0"/>
    <pivotField compact="0" numFmtId="1"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numFmtId="165"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numFmtId="166" outline="0" subtotalTop="0" showAll="0" defaultSubtotal="0"/>
    <pivotField compact="0" numFmtId="166" outline="0" showAll="0" defaultSubtotal="0"/>
    <pivotField compact="0" outline="0" subtotalTop="0" showAll="0" defaultSubtotal="0"/>
    <pivotField compact="0" outline="0" subtotalTop="0" showAll="0" defaultSubtotal="0"/>
    <pivotField compact="0" outline="0" subtotalTop="0" showAll="0" defaultSubtotal="0"/>
    <pivotField compact="0" numFmtId="165" outline="0" subtotalTop="0" showAll="0" defaultSubtotal="0"/>
    <pivotField compact="0" outline="0" subtotalTop="0" showAll="0" defaultSubtotal="0"/>
    <pivotField compact="0" numFmtId="165" outline="0" subtotalTop="0" showAll="0" defaultSubtotal="0"/>
    <pivotField compact="0" outline="0" showAll="0" defaultSubtotal="0"/>
    <pivotField compact="0" outline="0" showAll="0" defaultSubtotal="0"/>
    <pivotField compact="0" outline="0" showAll="0" defaultSubtotal="0"/>
    <pivotField compact="0" numFmtId="1" outline="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1">
    <field x="4"/>
  </rowFields>
  <rowItems count="9">
    <i>
      <x/>
    </i>
    <i>
      <x v="13"/>
    </i>
    <i>
      <x v="3"/>
    </i>
    <i>
      <x v="11"/>
    </i>
    <i>
      <x v="16"/>
    </i>
    <i>
      <x v="15"/>
    </i>
    <i>
      <x v="14"/>
    </i>
    <i>
      <x v="12"/>
    </i>
    <i t="grand">
      <x/>
    </i>
  </rowItems>
  <colItems count="1">
    <i/>
  </colItems>
  <dataFields count="1">
    <dataField name="#No. of WO" fld="12" subtotal="count" baseField="0" baseItem="0"/>
  </dataFields>
  <formats count="4">
    <format dxfId="209">
      <pivotArea type="all" dataOnly="0" outline="0" fieldPosition="0"/>
    </format>
    <format dxfId="208">
      <pivotArea field="12" type="button" dataOnly="0" labelOnly="1" outline="0"/>
    </format>
    <format dxfId="207">
      <pivotArea field="4" type="button" dataOnly="0" labelOnly="1" outline="0" axis="axisRow" fieldPosition="1"/>
    </format>
    <format dxfId="206">
      <pivotArea dataOnly="0" labelOnly="1" grandRow="1" outline="0" fieldPosition="0"/>
    </format>
  </formats>
  <conditionalFormats count="1">
    <conditionalFormat scope="field" priority="1">
      <pivotAreas count="1">
        <pivotArea outline="0" collapsedLevelsAreSubtotals="1" fieldPosition="0">
          <references count="2">
            <reference field="4294967294" count="1" selected="0">
              <x v="0"/>
            </reference>
            <reference field="4" count="0" selected="0"/>
          </references>
        </pivotArea>
      </pivotAreas>
    </conditionalFormat>
  </conditionalFormat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E3315E-03F7-4960-AE06-65C31A2E3FB2}" name="PivotTable2" cacheId="5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E3:F10" firstHeaderRow="1" firstDataRow="1" firstDataCol="1"/>
  <pivotFields count="102">
    <pivotField axis="axisRow" compact="0" outline="0" showAll="0" sortType="descending">
      <items count="19">
        <item m="1" x="17"/>
        <item m="1" x="13"/>
        <item m="1" x="11"/>
        <item m="1" x="12"/>
        <item m="1" x="14"/>
        <item m="1" x="15"/>
        <item m="1" x="16"/>
        <item m="1" x="8"/>
        <item m="1" x="9"/>
        <item m="1" x="10"/>
        <item m="1" x="6"/>
        <item m="1" x="7"/>
        <item x="0"/>
        <item x="1"/>
        <item x="2"/>
        <item x="3"/>
        <item x="4"/>
        <item x="5"/>
        <item t="default"/>
      </items>
      <autoSortScope>
        <pivotArea dataOnly="0" outline="0" fieldPosition="0">
          <references count="1">
            <reference field="4294967294" count="1" selected="0">
              <x v="0"/>
            </reference>
          </references>
        </pivotArea>
      </autoSortScope>
    </pivotField>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7">
    <i>
      <x v="14"/>
    </i>
    <i>
      <x v="13"/>
    </i>
    <i>
      <x v="12"/>
    </i>
    <i>
      <x v="15"/>
    </i>
    <i>
      <x v="17"/>
    </i>
    <i>
      <x v="16"/>
    </i>
    <i t="grand">
      <x/>
    </i>
  </rowItems>
  <colItems count="1">
    <i/>
  </colItems>
  <dataFields count="1">
    <dataField name="Sum of Requirement quantity" fld="27" baseField="0" baseItem="0" numFmtId="1"/>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CC5ED0D-D30F-4D89-B0F3-001991AF3268}" name="PivotTable4" cacheId="5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Q2:R5" firstHeaderRow="1" firstDataRow="1" firstDataCol="1"/>
  <pivotFields count="102">
    <pivotField dataField="1"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7BA7D12-6C3F-4C52-8F03-218CB9A23D3A}" name="PivotTable1" cacheId="53"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7" rowHeaderCaption="Supply Status">
  <location ref="A3:B21" firstHeaderRow="1" firstDataRow="1" firstDataCol="1"/>
  <pivotFields count="102">
    <pivotField showAll="0"/>
    <pivotField showAll="0">
      <items count="20">
        <item x="12"/>
        <item x="8"/>
        <item m="1" x="14"/>
        <item x="0"/>
        <item x="5"/>
        <item m="1" x="16"/>
        <item x="4"/>
        <item x="10"/>
        <item m="1" x="18"/>
        <item m="1" x="17"/>
        <item x="11"/>
        <item m="1" x="13"/>
        <item x="2"/>
        <item x="6"/>
        <item m="1" x="15"/>
        <item x="9"/>
        <item x="7"/>
        <item x="3"/>
        <item x="1"/>
        <item t="default"/>
      </items>
    </pivotField>
    <pivotField showAll="0"/>
    <pivotField dataField="1" showAll="0">
      <items count="3">
        <item x="1"/>
        <item x="0"/>
        <item t="default"/>
      </items>
    </pivotField>
    <pivotField numFmtId="14" showAll="0"/>
    <pivotField showAll="0"/>
    <pivotField numFmtId="14"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numFmtId="1" showAll="0"/>
    <pivotField numFmtId="1" showAll="0"/>
    <pivotField numFmtId="1" showAll="0"/>
    <pivotField showAll="0"/>
    <pivotField numFmtId="1" showAll="0"/>
    <pivotField axis="axisRow" showAll="0" sortType="ascending">
      <items count="31">
        <item m="1" x="20"/>
        <item m="1" x="26"/>
        <item m="1" x="21"/>
        <item x="0"/>
        <item m="1" x="23"/>
        <item n="Unknown" x="4"/>
        <item m="1" x="28"/>
        <item m="1" x="29"/>
        <item m="1" x="27"/>
        <item m="1" x="24"/>
        <item x="5"/>
        <item m="1" x="22"/>
        <item m="1" x="19"/>
        <item m="1" x="25"/>
        <item x="11"/>
        <item m="1" x="17"/>
        <item x="6"/>
        <item x="8"/>
        <item x="10"/>
        <item x="2"/>
        <item x="9"/>
        <item x="15"/>
        <item x="16"/>
        <item m="1" x="18"/>
        <item x="1"/>
        <item x="3"/>
        <item x="7"/>
        <item x="12"/>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32"/>
  </rowFields>
  <rowItems count="18">
    <i>
      <x v="21"/>
    </i>
    <i>
      <x v="24"/>
    </i>
    <i>
      <x v="29"/>
    </i>
    <i>
      <x v="22"/>
    </i>
    <i>
      <x v="27"/>
    </i>
    <i>
      <x v="25"/>
    </i>
    <i>
      <x v="3"/>
    </i>
    <i>
      <x v="28"/>
    </i>
    <i>
      <x v="17"/>
    </i>
    <i>
      <x v="16"/>
    </i>
    <i>
      <x v="18"/>
    </i>
    <i>
      <x v="26"/>
    </i>
    <i>
      <x v="10"/>
    </i>
    <i>
      <x v="19"/>
    </i>
    <i>
      <x v="14"/>
    </i>
    <i>
      <x v="20"/>
    </i>
    <i>
      <x v="5"/>
    </i>
    <i t="grand">
      <x/>
    </i>
  </rowItems>
  <colItems count="1">
    <i/>
  </colItems>
  <dataFields count="1">
    <dataField name="# Count" fld="3" subtotal="count" baseField="0" baseItem="0" numFmtId="1"/>
  </dataFields>
  <formats count="1">
    <format dxfId="20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30C6BE1-9C45-4EE4-B3C9-AE3428DBF9AF}" name="PivotTable6" cacheId="5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K2:N8" firstHeaderRow="1" firstDataRow="2"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Col"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3"/>
  </rowFields>
  <rowItems count="5">
    <i>
      <x/>
    </i>
    <i>
      <x v="1"/>
    </i>
    <i>
      <x v="2"/>
    </i>
    <i>
      <x v="3"/>
    </i>
    <i t="grand">
      <x/>
    </i>
  </rowItems>
  <colFields count="1">
    <field x="3"/>
  </colFields>
  <colItems count="3">
    <i>
      <x/>
    </i>
    <i>
      <x v="1"/>
    </i>
    <i t="grand">
      <x/>
    </i>
  </colItems>
  <dataFields count="1">
    <dataField name="Average of ReservationItem" fld="57" subtotal="average" baseField="0" baseItem="0"/>
  </dataFields>
  <chartFormats count="5">
    <chartFormat chart="0" format="2" series="1">
      <pivotArea type="data" outline="0" fieldPosition="0">
        <references count="2">
          <reference field="4294967294" count="1" selected="0">
            <x v="0"/>
          </reference>
          <reference field="3"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471D889-E562-4D9F-868C-DC5721F021F2}" name="PivotTable3" cacheId="5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H3:I6" firstHeaderRow="1" firstDataRow="1"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v="1"/>
    </i>
    <i>
      <x/>
    </i>
    <i t="grand">
      <x/>
    </i>
  </rowItems>
  <colItems count="1">
    <i/>
  </colItems>
  <dataFields count="1">
    <dataField name="Sum of Requirement quantity" fld="27" baseField="0" baseItem="0" numFmtId="1"/>
  </dataFields>
  <chartFormats count="3">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1" xr10:uid="{05C272A8-B13B-416C-AEEB-4756D587444D}" sourceName="WO Status">
  <pivotTables>
    <pivotTable tabId="8" name="PivotTable1"/>
    <pivotTable tabId="8" name="PivotTable2"/>
    <pivotTable tabId="8" name="PivotTable3"/>
    <pivotTable tabId="7" name="PivotTable4"/>
    <pivotTable tabId="8" name="PivotTable6"/>
    <pivotTable tabId="8" name="PivotTable4"/>
  </pivotTables>
  <data>
    <tabular pivotCacheId="11514924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ert___Exception" xr10:uid="{DDAF8BB2-B8E1-40EF-8299-7DE975247196}" sourceName="Alert / Exception">
  <pivotTables>
    <pivotTable tabId="8" name="PivotTable1"/>
    <pivotTable tabId="8" name="PivotTable2"/>
    <pivotTable tabId="8" name="PivotTable3"/>
    <pivotTable tabId="7" name="PivotTable4"/>
    <pivotTable tabId="8" name="PivotTable6"/>
    <pivotTable tabId="8" name="PivotTable4"/>
  </pivotTables>
  <data>
    <tabular pivotCacheId="1151492418">
      <items count="19">
        <i x="12" s="1"/>
        <i x="8" s="1"/>
        <i x="0" s="1"/>
        <i x="5" s="1"/>
        <i x="4" s="1"/>
        <i x="10" s="1"/>
        <i x="11" s="1"/>
        <i x="2" s="1"/>
        <i x="6" s="1"/>
        <i x="9" s="1"/>
        <i x="7" s="1"/>
        <i x="3" s="1"/>
        <i x="1" s="1"/>
        <i x="14" s="1" nd="1"/>
        <i x="16" s="1" nd="1"/>
        <i x="18" s="1" nd="1"/>
        <i x="17" s="1" nd="1"/>
        <i x="13" s="1" nd="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 xr10:uid="{E97F3897-0335-48D3-95F0-CA040DF0FB39}" sourceName="Req Priority for Material/Component">
  <pivotTables>
    <pivotTable tabId="8" name="PivotTable1"/>
    <pivotTable tabId="8" name="PivotTable2"/>
    <pivotTable tabId="8" name="PivotTable3"/>
    <pivotTable tabId="7" name="PivotTable4"/>
    <pivotTable tabId="8" name="PivotTable6"/>
    <pivotTable tabId="8" name="PivotTable4"/>
  </pivotTables>
  <data>
    <tabular pivotCacheId="1151492418">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 xr10:uid="{96BE6381-0707-4EC5-8C5E-C5069CA4B56E}" sourceName="WO Status">
  <pivotTables>
    <pivotTable tabId="5" name="PivotTable10"/>
    <pivotTable tabId="5" name="PivotTable1"/>
    <pivotTable tabId="5" name="PivotTable11"/>
    <pivotTable tabId="5" name="PivotTable13"/>
    <pivotTable tabId="5" name="PivotTable3"/>
    <pivotTable tabId="5" name="PivotTable5"/>
    <pivotTable tabId="5" name="PivotTable6"/>
    <pivotTable tabId="5" name="PivotTable7"/>
    <pivotTable tabId="5" name="PivotTable8"/>
    <pivotTable tabId="4" name="PivotTable3"/>
    <pivotTable tabId="5" name="PivotTable2"/>
    <pivotTable tabId="5" name="PivotTable4"/>
    <pivotTable tabId="5" name="PivotTable9"/>
    <pivotTable tabId="5" name="PivotTable17"/>
    <pivotTable tabId="5" name="PivotTable16"/>
    <pivotTable tabId="5" name="PivotTable12"/>
  </pivotTables>
  <data>
    <tabular pivotCacheId="28642750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Revision" xr10:uid="{19DCC939-AC8F-466A-915C-B9F46986729B}" sourceName="WO Revision">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24">
        <i x="2" s="1"/>
        <i x="1" s="1"/>
        <i x="0" s="1"/>
        <i x="4" s="1"/>
        <i x="3" s="1"/>
        <i x="5" s="1"/>
        <i x="6" s="1" nd="1"/>
        <i x="7" s="1" nd="1"/>
        <i x="22" s="1" nd="1"/>
        <i x="19" s="1" nd="1"/>
        <i x="17" s="1" nd="1"/>
        <i x="23" s="1" nd="1"/>
        <i x="10" s="1" nd="1"/>
        <i x="9" s="1" nd="1"/>
        <i x="21" s="1" nd="1"/>
        <i x="13" s="1" nd="1"/>
        <i x="11" s="1" nd="1"/>
        <i x="12" s="1" nd="1"/>
        <i x="14" s="1" nd="1"/>
        <i x="16" s="1" nd="1"/>
        <i x="15" s="1" nd="1"/>
        <i x="8" s="1" nd="1"/>
        <i x="20" s="1" nd="1"/>
        <i x="1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1" xr10:uid="{96C2E914-8D68-41DD-907F-491246BDB321}" sourceName="Req Priority for Material/Component">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Main_work_centre" xr10:uid="{B764FF86-3892-4AB0-A37D-13D0B2E6662F}" sourceName="WO Main work centre">
  <pivotTables>
    <pivotTable tabId="5" name="PivotTable8"/>
    <pivotTable tabId="5" name="PivotTable1"/>
    <pivotTable tabId="5" name="PivotTable10"/>
    <pivotTable tabId="5" name="PivotTable11"/>
    <pivotTable tabId="5" name="PivotTable12"/>
    <pivotTable tabId="5" name="PivotTable13"/>
    <pivotTable tabId="5" name="PivotTable14"/>
    <pivotTable tabId="5" name="PivotTable15"/>
    <pivotTable tabId="5" name="PivotTable17"/>
    <pivotTable tabId="5" name="PivotTable2"/>
    <pivotTable tabId="5" name="PivotTable3"/>
    <pivotTable tabId="5" name="PivotTable4"/>
    <pivotTable tabId="5" name="PivotTable5"/>
    <pivotTable tabId="5" name="PivotTable6"/>
    <pivotTable tabId="5" name="PivotTable7"/>
    <pivotTable tabId="5" name="PivotTable9"/>
    <pivotTable tabId="5" name="PivotTable16"/>
    <pivotTable tabId="5" name="PivotTable18"/>
    <pivotTable tabId="5" name="PivotTable19"/>
  </pivotTables>
  <data>
    <tabular pivotCacheId="286427507">
      <items count="19">
        <i x="5" s="1"/>
        <i x="6" s="1"/>
        <i x="8" s="1"/>
        <i x="10" s="1"/>
        <i x="4" s="1"/>
        <i x="1" s="1"/>
        <i x="7" s="1"/>
        <i x="11" s="1"/>
        <i x="0" s="1"/>
        <i x="9" s="1"/>
        <i x="3" s="1"/>
        <i x="2" s="1"/>
        <i x="16" s="1" nd="1"/>
        <i x="17" s="1" nd="1"/>
        <i x="14" s="1" nd="1"/>
        <i x="18" s="1" nd="1"/>
        <i x="12" s="1" nd="1"/>
        <i x="13"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xr10:uid="{66236084-2147-4B88-BF9B-DCBF7963C3F2}" cache="Slicer_WO_Status" caption="WO Status" columnCount="2" style="Slicer_NoBorder" rowHeight="230716"/>
  <slicer name="WO Revision" xr10:uid="{C516C443-2199-4F56-8F3C-1F5950C9E6AF}" cache="Slicer_WO_Revision" caption="WO Revision" columnCount="2" style="Slicer_NoBorder" rowHeight="230716"/>
  <slicer name="Req Priority for Material/Component 1" xr10:uid="{77C8C345-0473-4089-9206-7661D335E5DC}" cache="Slicer_Req_Priority_for_Material_Component1" caption="Req Priority for Material/Component" columnCount="4" style="Slicer_NoBorder" rowHeight="230716"/>
  <slicer name="WO Main work centre" xr10:uid="{25AAFE17-E2C9-4E58-B46E-D1B2DA927241}" cache="Slicer_WO_Main_work_centre" caption="WO Main work centre" startItem="10" columnCount="2" style="Slicer_No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1" xr10:uid="{5FF66396-82AD-482A-BABE-7D237CC1E411}" cache="Slicer_WO_Status1" caption="WO Status" style="SlicerStyleLight6" rowHeight="241300"/>
  <slicer name="Alert / Exception" xr10:uid="{0AF76376-5AFF-4985-9A83-2FBA185F9CC5}" cache="Slicer_Alert___Exception" caption="Alert / Exception" style="SlicerStyleLight6" rowHeight="241300"/>
  <slicer name="Req Priority for Material/Component" xr10:uid="{C083EE38-1106-467A-8CB1-ECA65A7E1B04}" cache="Slicer_Req_Priority_for_Material_Component" caption="Req Priority for Material/Component" columnCount="2"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F235A3-9F49-410A-BA62-757FAFF82C69}" name="KGP" displayName="KGP" ref="A1:CX873" headerRowDxfId="204" dataDxfId="203" totalsRowDxfId="202">
  <autoFilter ref="A1:CX873" xr:uid="{8DF235A3-9F49-410A-BA62-757FAFF82C69}">
    <filterColumn colId="100">
      <customFilters>
        <customFilter operator="notEqual" val=" "/>
      </customFilters>
    </filterColumn>
  </autoFilter>
  <tableColumns count="102">
    <tableColumn id="73" xr3:uid="{88D9D438-F586-44B8-BE8F-C27EDCC8A02C}" name="WO Revision" totalsRowLabel="Total" dataDxfId="201" totalsRowDxfId="200"/>
    <tableColumn id="74" xr3:uid="{34994B91-35F6-4BD6-8E26-AEDAED426DED}" name="Alert / Exception" dataDxfId="199" totalsRowDxfId="198"/>
    <tableColumn id="75" xr3:uid="{C0DCC71C-7FD8-4533-9668-FDA3159A31B8}" name="WO Overall Status" dataDxfId="197" totalsRowDxfId="196"/>
    <tableColumn id="76" xr3:uid="{3924345B-2616-4541-B9B1-C4D3C644F2C7}" name="WO Status" dataDxfId="195" totalsRowDxfId="194"/>
    <tableColumn id="77" xr3:uid="{58272A5C-E7E4-47D6-9AF2-A60821A4C16A}" name="WO creation date" dataDxfId="193" totalsRowDxfId="192"/>
    <tableColumn id="78" xr3:uid="{E13E2D3A-C28E-467E-9E92-ACD60C469F10}" name="WO Actual Release date" dataDxfId="191" totalsRowDxfId="190"/>
    <tableColumn id="79" xr3:uid="{EA0B7E68-A7FC-4F03-B86D-5C2BA358C144}" name="Requirement date (WO component)" dataDxfId="189" totalsRowDxfId="188"/>
    <tableColumn id="80" xr3:uid="{A7538AAC-93E8-4907-9444-6F9609A8945D}" name="Material Staging date (STO)" dataDxfId="187" totalsRowDxfId="186"/>
    <tableColumn id="81" xr3:uid="{62038D5F-2D74-4E73-AA65-1E2CC83527FA}" name="WO basic Start date" dataDxfId="185" totalsRowDxfId="184"/>
    <tableColumn id="82" xr3:uid="{1606A57F-5B78-4B37-9FC9-FA68E8A20FC5}" name="WO basic Finish date" dataDxfId="183" totalsRowDxfId="182"/>
    <tableColumn id="83" xr3:uid="{D1C921F9-FBC4-4B0C-8F2A-2E4AE9633B22}" name="WO Main work centre" dataDxfId="181" totalsRowDxfId="180"/>
    <tableColumn id="84" xr3:uid="{BD0517A5-62E1-4716-B7FF-A14B7BCD2E2B}" name="WO Priority" dataDxfId="179" totalsRowDxfId="178"/>
    <tableColumn id="85" xr3:uid="{072410A2-947C-4664-89A9-4C84D223DE6A}" name="WO number" dataDxfId="177" totalsRowDxfId="176"/>
    <tableColumn id="86" xr3:uid="{4A9B03E0-1ED7-42EB-BF47-9E6533044B41}" name="BOM item number" dataDxfId="175" totalsRowDxfId="174"/>
    <tableColumn id="87" xr3:uid="{804D1AD8-5BE3-4779-A08D-D0AA1BAA5C88}" name="WO Description" dataDxfId="173" totalsRowDxfId="172"/>
    <tableColumn id="88" xr3:uid="{7E668761-72EC-498D-96D7-43476C36C8AB}" name="Functional location" dataDxfId="171" totalsRowDxfId="170"/>
    <tableColumn id="89" xr3:uid="{1B4F47C5-91CF-4985-A65A-5634DBF588D0}" name="Operation / Activity" dataDxfId="169" totalsRowDxfId="168"/>
    <tableColumn id="90" xr3:uid="{6CB03AAB-7D44-46F2-B528-83D2DC321A3C}" name="Demand Plant" dataDxfId="167" totalsRowDxfId="166"/>
    <tableColumn id="91" xr3:uid="{FA829973-7F4F-42A6-87B4-04BDF2078CBA}" name="ETA @ Demand plant" dataDxfId="165" totalsRowDxfId="164"/>
    <tableColumn id="92" xr3:uid="{DFC448D2-BEEB-4988-BC76-690E8032239B}" name="Procurement plant" dataDxfId="163" totalsRowDxfId="162"/>
    <tableColumn id="93" xr3:uid="{24B1DF80-B37E-4C62-99C6-77E3CC6E31C0}" name="ETA @ Procument plant" dataDxfId="161" totalsRowDxfId="160"/>
    <tableColumn id="1" xr3:uid="{A31DD763-3DE4-43B6-86C1-0EBE70670135}" name="Supplying Plant" dataDxfId="159" totalsRowDxfId="158"/>
    <tableColumn id="2" xr3:uid="{1341F824-9106-470D-8D06-8AAC32094561}" name="ETA @ Supply plant" dataDxfId="157" totalsRowDxfId="156"/>
    <tableColumn id="3" xr3:uid="{D5960C5A-81E4-4149-98A0-737A6F4D956E}" name="Req Priority for Material/Component" dataDxfId="155" totalsRowDxfId="154"/>
    <tableColumn id="4" xr3:uid="{727CBBB9-091D-4C8A-97E1-95F61CEC32C9}" name="Req Urgency for Material/Component" dataDxfId="153" totalsRowDxfId="152"/>
    <tableColumn id="5" xr3:uid="{F9B3FA2B-CFA4-4DC3-A109-3588AE1FD3B1}" name="Material / Component" dataDxfId="151" totalsRowDxfId="150"/>
    <tableColumn id="6" xr3:uid="{6D107036-BE9B-4581-AA56-5FCD20AFC39D}" name="Material Description" dataDxfId="149" totalsRowDxfId="148"/>
    <tableColumn id="7" xr3:uid="{9BA9C83B-BA3C-412D-922B-E56CC03F04A1}" name="Requirement quantity" dataDxfId="147" totalsRowDxfId="146"/>
    <tableColumn id="8" xr3:uid="{BA8AA4C0-7667-4290-9A14-6B46BA4439D9}" name="Stock on-hand @ Base" dataDxfId="145" totalsRowDxfId="144"/>
    <tableColumn id="9" xr3:uid="{AB70CDB0-2161-44DE-B7C7-54B63E154E42}" name="Stock on-hand @ Remote" dataDxfId="143" totalsRowDxfId="142"/>
    <tableColumn id="10" xr3:uid="{330A39A7-18AA-471D-B734-864359EF75FF}" name="Expediting Note / User Comment" dataDxfId="141" totalsRowDxfId="140"/>
    <tableColumn id="11" xr3:uid="{5F6482B4-6CF9-479C-A70E-C80F15BFDD56}" name="Planned Deliver Time (in days) (PR)" dataDxfId="139" totalsRowDxfId="138"/>
    <tableColumn id="12" xr3:uid="{D377E552-207E-4E58-99F6-8A8C21C9F04D}" name="Supply status" dataDxfId="137" totalsRowDxfId="136"/>
    <tableColumn id="13" xr3:uid="{21C8FDD6-FDBA-4757-8E1F-4EA95151D222}" name="SupplyProcess" dataDxfId="135" totalsRowDxfId="134"/>
    <tableColumn id="14" xr3:uid="{1F142B25-F643-4B27-A5AF-8E585E215AD4}" name="Supplying Plant (STO)" dataDxfId="133" totalsRowDxfId="132"/>
    <tableColumn id="15" xr3:uid="{44EB5786-1363-4143-9C46-2294E1D8F724}" name="Current STO" dataDxfId="131" totalsRowDxfId="130"/>
    <tableColumn id="16" xr3:uid="{ADA0DFA4-E19A-4C54-96A1-BF12F10D7CE8}" name="Current STO Item" dataDxfId="129" totalsRowDxfId="128"/>
    <tableColumn id="17" xr3:uid="{82D89FA1-D377-41CF-A645-4685392674CD}" name="Planned Deliver Time (in days) (STO)" dataDxfId="127" totalsRowDxfId="126"/>
    <tableColumn id="18" xr3:uid="{EBAB2088-90F2-4F34-9047-4966BF37FE2A}" name="PR Release Indicator" dataDxfId="125" totalsRowDxfId="124"/>
    <tableColumn id="19" xr3:uid="{59058F2E-5140-402B-861E-7810A84F74F1}" name="Purchase Requisition" dataDxfId="123" totalsRowDxfId="122"/>
    <tableColumn id="20" xr3:uid="{D602D9A7-B884-446E-BE9E-97E2228FC34C}" name="Purchase Requisition Item" dataDxfId="121" totalsRowDxfId="120"/>
    <tableColumn id="21" xr3:uid="{F5080E75-1F71-450C-80BC-B02C279BF30A}" name="Release date (PR)" dataDxfId="119" totalsRowDxfId="118"/>
    <tableColumn id="22" xr3:uid="{BCD28FD9-EEA6-470E-A462-F27CAC3D9FF3}" name="Delivery date (PR)" dataDxfId="117" totalsRowDxfId="116"/>
    <tableColumn id="23" xr3:uid="{5FF844C3-A906-4DB5-B866-CD9945F96B61}" name="Vendor" dataDxfId="115" totalsRowDxfId="114"/>
    <tableColumn id="24" xr3:uid="{29768FB3-6BCD-4038-8266-33B41A0868AC}" name="Vendor PO" dataDxfId="113" totalsRowDxfId="112"/>
    <tableColumn id="25" xr3:uid="{B9AD1853-B4E3-4058-B58F-086F5617E8AC}" name="GR PO Document" dataDxfId="111" totalsRowDxfId="110"/>
    <tableColumn id="26" xr3:uid="{37EEC77B-3692-48DF-8894-DE0F415F4BA0}" name="Vendor PO item" dataDxfId="109" totalsRowDxfId="108"/>
    <tableColumn id="27" xr3:uid="{5E2EF0D8-4CAD-48E5-BFB4-B3C63A768045}" name="PO qty" dataDxfId="107" totalsRowDxfId="106"/>
    <tableColumn id="28" xr3:uid="{F4B73164-A9B5-4971-A21A-41A3B89824AE}" name="Requirement UOM" dataDxfId="105" totalsRowDxfId="104"/>
    <tableColumn id="29" xr3:uid="{FCCBEFF8-54C9-42E7-9F37-ECD9F59B8DF8}" name="Delivery date (PO)" dataDxfId="103" totalsRowDxfId="102"/>
    <tableColumn id="30" xr3:uid="{3FE5C043-4342-4567-90B7-99E59A1ED6E9}" name="Batch (of Material)" dataDxfId="101" totalsRowDxfId="100"/>
    <tableColumn id="31" xr3:uid="{BE89B8EB-070C-4F9E-9F5D-D111846A4786}" name="IBD for PO" dataDxfId="99" totalsRowDxfId="98"/>
    <tableColumn id="32" xr3:uid="{4B76323F-2C13-48A3-A39C-0C8E5738E63B}" name="Latest Inbound Delivery Document" dataDxfId="97" totalsRowDxfId="96"/>
    <tableColumn id="33" xr3:uid="{737B135D-F265-420A-A8E8-5D647C5B57CB}" name="Campaign (Y/N)" dataDxfId="95" totalsRowDxfId="94"/>
    <tableColumn id="34" xr3:uid="{669C39B9-0DF8-46B8-B59F-7A84B0F1F334}" name="Process Phase" dataDxfId="93" totalsRowDxfId="92"/>
    <tableColumn id="35" xr3:uid="{2687F54B-C710-4D09-85E3-5759DB23DE23}" name="Process Subphase" dataDxfId="91" totalsRowDxfId="90"/>
    <tableColumn id="36" xr3:uid="{B754D4B0-B15C-4592-9C04-267F7D210D14}" name="Reservation" dataDxfId="89" totalsRowDxfId="88"/>
    <tableColumn id="37" xr3:uid="{90D0F650-6695-47FB-BE72-7A38EB8C342C}" name="ReservationItem" dataDxfId="87" totalsRowDxfId="86"/>
    <tableColumn id="38" xr3:uid="{A0DEB571-892E-454C-8DF8-248FB8A62A60}" name="WO_OVERALL_STATUS_CODE" dataDxfId="85" totalsRowDxfId="84"/>
    <tableColumn id="39" xr3:uid="{0FE14C2F-2BC4-4086-8B2F-4AE9567D64AE}" name="Status of Material (Demand Plant)" dataDxfId="83" totalsRowDxfId="82"/>
    <tableColumn id="40" xr3:uid="{FECFBBDE-5CAD-4AA7-B910-D448CB5A943B}" name="Status of Material (Supplying Plant)" dataDxfId="81" totalsRowDxfId="80"/>
    <tableColumn id="41" xr3:uid="{7F9866A2-AD38-4954-BD0B-8862B8B73824}" name="Message log" dataDxfId="79" totalsRowDxfId="78"/>
    <tableColumn id="42" xr3:uid="{F02BD16F-4719-4A3B-B71B-FE82C3167409}" name="Top HU" dataDxfId="77" totalsRowDxfId="76"/>
    <tableColumn id="43" xr3:uid="{D2C34CCB-8144-40F7-A5B1-8F4C9D9CA54F}" name="HU Quantity" dataDxfId="75"/>
    <tableColumn id="44" xr3:uid="{27B770E9-ACC2-45CF-B189-C89921390679}" name="HUUOM" dataDxfId="74" totalsRowDxfId="73">
      <calculatedColumnFormula>KGP[[#This Row],[HU Quantity]]=KGP[[#This Row],[Requirement quantity]]</calculatedColumnFormula>
    </tableColumn>
    <tableColumn id="45" xr3:uid="{750C1772-0D1B-4DFE-81EA-62E3C06C6507}" name="Nested HU Lvl 2" dataDxfId="72" totalsRowDxfId="71"/>
    <tableColumn id="46" xr3:uid="{31472971-1198-4E13-8D15-A3E6322D27BF}" name="Nested HU Lvl 3" dataDxfId="70" totalsRowDxfId="69"/>
    <tableColumn id="47" xr3:uid="{FFF10184-3434-4AFD-B8D0-1347B0CE0B3C}" name="ContainerID" dataDxfId="68" totalsRowDxfId="67"/>
    <tableColumn id="48" xr3:uid="{4BCEB45A-FA0E-445D-B71D-CCD83E34AD73}" name="Linked Work-pack/HU" dataDxfId="66" totalsRowDxfId="65"/>
    <tableColumn id="49" xr3:uid="{A519C6DE-4AE2-4BC9-95F6-D20C167685B2}" name="Unloading Point" dataDxfId="64" totalsRowDxfId="63"/>
    <tableColumn id="50" xr3:uid="{74E5A5C0-CF84-4097-811B-94F15B78A866}" name="Arrival (plan)" dataDxfId="62" totalsRowDxfId="61"/>
    <tableColumn id="51" xr3:uid="{F0D3D9D6-03F9-41BE-9D7A-560824D09E95}" name="Delay @ Supply plant" dataDxfId="60" totalsRowDxfId="59"/>
    <tableColumn id="52" xr3:uid="{5897E2F3-EFB8-47DD-809D-B8BC208B1135}" name="Delay@ Demand plant" dataDxfId="58" totalsRowDxfId="57"/>
    <tableColumn id="53" xr3:uid="{7249E94E-8CBC-4C7B-9D1F-DB6E1B623C69}" name="Final Due Date" dataDxfId="56" totalsRowDxfId="55"/>
    <tableColumn id="54" xr3:uid="{62A2E209-E5CA-4A2F-A694-572B34999FBA}" name="Incompletion indic. (Y/N)" dataDxfId="54" totalsRowDxfId="53"/>
    <tableColumn id="55" xr3:uid="{53C18331-CFA8-45E4-9887-A54E93E60E25}" name="Item deletion indicator" dataDxfId="52" totalsRowDxfId="51"/>
    <tableColumn id="56" xr3:uid="{BA99335D-2A66-4DF5-BEF9-F72F1F9891C6}" name="Requirements date (PR)" dataDxfId="50" totalsRowDxfId="49"/>
    <tableColumn id="57" xr3:uid="{17E1B0E3-A717-4AA7-8D8F-EF5432013F07}" name="Return STO" dataDxfId="48" totalsRowDxfId="47"/>
    <tableColumn id="58" xr3:uid="{4DF611E5-F55B-474D-8193-42923DA1D0E0}" name="Return STO Item" dataDxfId="46" totalsRowDxfId="45"/>
    <tableColumn id="59" xr3:uid="{ACA6091E-42A8-4EF4-90A0-1DCD74B7F49A}" name="Return STO Qty" dataDxfId="44" totalsRowDxfId="43"/>
    <tableColumn id="60" xr3:uid="{5E29D5B1-9BA7-49E7-957C-B8C1EE76F14E}" name="Shipping Type" dataDxfId="42" totalsRowDxfId="41"/>
    <tableColumn id="61" xr3:uid="{92696835-2291-4E91-9E88-61462E9E5AA0}" name="Stock In-Transit into Remote" dataDxfId="40" totalsRowDxfId="39"/>
    <tableColumn id="62" xr3:uid="{547FF076-64FA-427C-949E-107727BCE1FE}" name="Voyage status" dataDxfId="38" totalsRowDxfId="37"/>
    <tableColumn id="63" xr3:uid="{BE85B59B-4037-4C95-947E-1B7C02E6A691}" name="Voyage type" dataDxfId="36" totalsRowDxfId="35"/>
    <tableColumn id="64" xr3:uid="{153E4197-22FB-4C0A-9BA3-2585BC6C0ED0}" name="Voyage-id" dataDxfId="34" totalsRowDxfId="33"/>
    <tableColumn id="65" xr3:uid="{9CC90039-D778-4023-9E14-A83BC25AD46E}" name="WithdrawnQuantity" dataDxfId="32" totalsRowDxfId="31"/>
    <tableColumn id="66" xr3:uid="{040CC6BC-5689-4E77-BC71-DAAC439B600D}" name="WO item number" dataDxfId="30" totalsRowDxfId="29"/>
    <tableColumn id="67" xr3:uid="{D58013F0-9096-4EDF-BC39-375054F1F18B}" name="Unique WO number" dataDxfId="28" totalsRowDxfId="27">
      <calculatedColumnFormula>1/COUNTIF(M:M,M2)</calculatedColumnFormula>
    </tableColumn>
    <tableColumn id="68" xr3:uid="{3C537E4A-DFF5-4259-97EA-3C5A80CB2BAA}" name="C-28" dataDxfId="26" totalsRowDxfId="25">
      <calculatedColumnFormula>G2-28</calculatedColumnFormula>
    </tableColumn>
    <tableColumn id="69" xr3:uid="{3A7A7BB8-A285-48A8-AFA1-C56FC524944B}" name="Date Modified D-E" dataDxfId="24" totalsRowDxfId="23">
      <calculatedColumnFormula>IF(ISBLANK(H2),0,CK2-H2)</calculatedColumnFormula>
    </tableColumn>
    <tableColumn id="70" xr3:uid="{5F08EBA5-557D-4EF0-B502-B0A95A333E78}" name="Actual C-D" dataDxfId="22" totalsRowDxfId="21">
      <calculatedColumnFormula>IF(ISBLANK(H2),0,G2-H2)</calculatedColumnFormula>
    </tableColumn>
    <tableColumn id="71" xr3:uid="{B32BA56F-514A-4E05-96DB-2F210A9F3C54}" name="CALC" dataDxfId="20" totalsRowDxfId="19">
      <calculatedColumnFormula>IF(ISNUMBER(CM2), IF(CM2&gt;0,"ON TIME",IF(CM2&lt;0,"Delayed","Missing Staging Date")))</calculatedColumnFormula>
    </tableColumn>
    <tableColumn id="72" xr3:uid="{B74CC986-0B57-42D0-83C8-0510A27C6910}" name="Vendor PO2" dataDxfId="18" totalsRowDxfId="17"/>
    <tableColumn id="95" xr3:uid="{AE404663-4A9C-45A1-836C-1369D9BAB132}" name="PO Material Status" totalsRowFunction="count" dataDxfId="16">
      <calculatedColumnFormula>IF(CQ2="","",IF(CQ2&gt;'Colour coding'!$D$4,"After Turnround",IF(CQ2&gt;'Colour coding'!$D$3+7,"During Turnaround",IF(CQ2&lt;'Colour coding'!$D$3,"On Time"))))</calculatedColumnFormula>
    </tableColumn>
    <tableColumn id="94" xr3:uid="{4FC86F63-514E-4D36-8B86-3551B784A51B}" name="Delivery date (PO)2" dataDxfId="15" totalsRowDxfId="14">
      <calculatedColumnFormula>_xlfn.MAXIFS('Monitor PO'!E:E,'Monitor PO'!K:K,KGP[[#This Row],[Material / Component]])</calculatedColumnFormula>
    </tableColumn>
    <tableColumn id="96" xr3:uid="{0D70D05D-36F6-4E83-9C0D-B77093553D9B}" name="Material Category" dataDxfId="13" totalsRowDxfId="12">
      <calculatedColumnFormula>IF(ISBLANK(Z2), "Delivered Pre S4H",IF(AC2&gt;=AB2,"SOH","Need Purchasing"))</calculatedColumnFormula>
    </tableColumn>
    <tableColumn id="97" xr3:uid="{4AABB763-61E6-4F33-8B60-AC354AAB8D9B}" name="Key" dataDxfId="11">
      <calculatedColumnFormula>_xlfn.CONCAT(KGP[[#This Row],[Reservation]], KGP[[#This Row],[Requirement date (WO component)]],KGP[[#This Row],[Material / Component]],"000",,KGP[[#This Row],[WO number]])</calculatedColumnFormula>
    </tableColumn>
    <tableColumn id="98" xr3:uid="{53102140-9EA9-443C-8339-8B627C62D87A}" name="Column1" dataDxfId="10" totalsRowDxfId="9">
      <calculatedColumnFormula>VLOOKUP(KGP[[#This Row],[Key]],Reservation!B:B,1,)</calculatedColumnFormula>
    </tableColumn>
    <tableColumn id="99" xr3:uid="{176A2995-C412-4AD1-8A7A-C2C5C6CB8D44}" name="Logic" dataDxfId="8" totalsRowDxfId="7">
      <calculatedColumnFormula>_xlfn.CONCAT(KGP[[#This Row],[Reservation]],KGP[[#This Row],[Material / Component]],"000",,KGP[[#This Row],[WO number]])</calculatedColumnFormula>
    </tableColumn>
    <tableColumn id="100" xr3:uid="{E8F3EC14-5616-4F9C-9C04-39308A6BE027}" name="Any order which is ahead (Date)" dataDxfId="6" totalsRowDxfId="5">
      <calculatedColumnFormula>IF(_xlfn.MAXIFS(Reservation!$F:$F,Reservation!$A:$A,KGP[[#This Row],[Logic]])&lt;KGP[[#This Row],[ETA @ Demand plant]],_xlfn.MAXIFS(Reservation!$F:$F,Reservation!$A:$A,KGP[[#This Row],[Logic]]),"")</calculatedColumnFormula>
    </tableColumn>
    <tableColumn id="101" xr3:uid="{1278B88E-BE5D-441E-A756-C5371D704844}" name="Any order which is ahead (Qty)" dataDxfId="4" totalsRowDxfId="3">
      <calculatedColumnFormula>IF(KGP[[#This Row],[Any order which is ahead (Date)]]="","",VLOOKUP(_xlfn.CONCAT(KGP[[#This Row],[Reservation]],KGP[[#This Row],[Material / Component]],"000",,KGP[[#This Row],[WO number]]),Reservation!$A:$J,10,0))</calculatedColumnFormula>
    </tableColumn>
    <tableColumn id="102" xr3:uid="{CCD72CD5-572E-4E3F-825F-3BBE56BC3E1F}" name="SP Count" dataDxfId="2" totalsRowDxfId="1">
      <calculatedColumnFormula>IFERROR(IF(OR(IFERROR(SEARCH("SP13",AH2),FALSE),IFERROR(SEARCH("SP11",AH2),FALSE)),1,0),0)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21" Type="http://schemas.openxmlformats.org/officeDocument/2006/relationships/drawing" Target="../drawings/drawing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BEA38-BF46-4E43-918C-14F2C903A04D}">
  <sheetPr codeName="Sheet1"/>
  <dimension ref="A1:G20"/>
  <sheetViews>
    <sheetView topLeftCell="C1" workbookViewId="0">
      <selection activeCell="J17" sqref="J17"/>
    </sheetView>
  </sheetViews>
  <sheetFormatPr defaultRowHeight="14.25" x14ac:dyDescent="0.2"/>
  <cols>
    <col min="1" max="1" width="42.875" bestFit="1" customWidth="1"/>
    <col min="2" max="2" width="35" bestFit="1" customWidth="1"/>
    <col min="3" max="3" width="26.5" customWidth="1"/>
    <col min="4" max="4" width="82.875" customWidth="1"/>
  </cols>
  <sheetData>
    <row r="1" spans="1:7" ht="24" thickBot="1" x14ac:dyDescent="0.4">
      <c r="A1" s="19" t="s">
        <v>62</v>
      </c>
      <c r="B1" s="19" t="s">
        <v>70</v>
      </c>
      <c r="C1" s="14" t="s">
        <v>75</v>
      </c>
      <c r="D1" s="14">
        <f>YEAR(D3)</f>
        <v>2024</v>
      </c>
    </row>
    <row r="2" spans="1:7" ht="24" thickBot="1" x14ac:dyDescent="0.4">
      <c r="A2" s="20" t="s">
        <v>63</v>
      </c>
      <c r="B2" s="20" t="s">
        <v>71</v>
      </c>
      <c r="C2" s="2" t="s">
        <v>76</v>
      </c>
      <c r="D2" s="2" t="s">
        <v>84</v>
      </c>
    </row>
    <row r="3" spans="1:7" ht="24" thickBot="1" x14ac:dyDescent="0.4">
      <c r="A3" s="21" t="s">
        <v>64</v>
      </c>
      <c r="B3" s="21" t="s">
        <v>72</v>
      </c>
      <c r="C3" s="3" t="s">
        <v>77</v>
      </c>
      <c r="D3" s="59">
        <v>45358</v>
      </c>
    </row>
    <row r="4" spans="1:7" ht="24" thickBot="1" x14ac:dyDescent="0.4">
      <c r="A4" s="22" t="s">
        <v>65</v>
      </c>
      <c r="B4" s="22" t="s">
        <v>73</v>
      </c>
      <c r="C4" s="3" t="s">
        <v>78</v>
      </c>
      <c r="D4" s="59">
        <v>45378</v>
      </c>
    </row>
    <row r="5" spans="1:7" ht="24" thickBot="1" x14ac:dyDescent="0.4">
      <c r="A5" s="23" t="s">
        <v>66</v>
      </c>
      <c r="B5" s="23" t="s">
        <v>74</v>
      </c>
      <c r="C5" s="16" t="s">
        <v>82</v>
      </c>
      <c r="D5" s="4">
        <f ca="1">D3-TODAY()</f>
        <v>-364</v>
      </c>
    </row>
    <row r="6" spans="1:7" ht="24" thickBot="1" x14ac:dyDescent="0.4">
      <c r="A6" s="24" t="s">
        <v>67</v>
      </c>
      <c r="B6" s="24" t="s">
        <v>69</v>
      </c>
      <c r="C6" s="3" t="s">
        <v>79</v>
      </c>
      <c r="D6" s="3" t="s">
        <v>83</v>
      </c>
      <c r="G6" s="15"/>
    </row>
    <row r="7" spans="1:7" ht="51.95" customHeight="1" thickBot="1" x14ac:dyDescent="0.4">
      <c r="A7" s="25" t="s">
        <v>68</v>
      </c>
      <c r="B7" s="25"/>
      <c r="C7" s="3" t="s">
        <v>80</v>
      </c>
      <c r="D7" s="47" t="str">
        <f>_xlfn.TEXTJOIN(" , ",TRUE,_xlfn.UNIQUE('OKHA 2410'!A2:A873))</f>
        <v>24OKCM19 , 24OKCO19 , 24OKCM16 , 24OKCM13 , 24OKCO16 , 24OKCO13</v>
      </c>
    </row>
    <row r="8" spans="1:7" ht="19.5" thickBot="1" x14ac:dyDescent="0.25">
      <c r="C8" s="5" t="s">
        <v>81</v>
      </c>
      <c r="D8" s="5">
        <f>D4-D3</f>
        <v>20</v>
      </c>
    </row>
    <row r="9" spans="1:7" ht="33" customHeight="1" thickBot="1" x14ac:dyDescent="0.25">
      <c r="C9" s="6" t="s">
        <v>97</v>
      </c>
      <c r="D9" s="48">
        <f>COUNTA(_xlfn.UNIQUE('OKHA 2410'!$Z$2:$Z$873))</f>
        <v>377</v>
      </c>
      <c r="E9" t="s">
        <v>115</v>
      </c>
    </row>
    <row r="10" spans="1:7" ht="33" customHeight="1" thickBot="1" x14ac:dyDescent="0.25">
      <c r="C10" s="6" t="s">
        <v>98</v>
      </c>
      <c r="D10" s="6">
        <f>COUNTIF('OKHA 2410'!Z:Z, "&lt;&gt;"&amp;"")</f>
        <v>514</v>
      </c>
      <c r="E10" t="s">
        <v>115</v>
      </c>
    </row>
    <row r="11" spans="1:7" ht="30" customHeight="1" thickBot="1" x14ac:dyDescent="0.25">
      <c r="C11" s="6" t="s">
        <v>85</v>
      </c>
      <c r="D11" s="6">
        <f>COUNTIFS('OKHA 2410'!$AE$2:$AE$5054,"*never*")</f>
        <v>0</v>
      </c>
      <c r="E11" t="s">
        <v>114</v>
      </c>
    </row>
    <row r="12" spans="1:7" ht="27" customHeight="1" thickBot="1" x14ac:dyDescent="0.25">
      <c r="C12" s="7" t="s">
        <v>102</v>
      </c>
      <c r="D12" s="50">
        <f>COUNTIF('OKHA 2410'!$AB$2:$AB$873,"CREATED")</f>
        <v>0</v>
      </c>
    </row>
    <row r="13" spans="1:7" ht="27" customHeight="1" thickBot="1" x14ac:dyDescent="0.25">
      <c r="C13" s="7" t="s">
        <v>116</v>
      </c>
      <c r="D13" s="7" cm="1">
        <f t="array" ref="D13">COUNTA(_xlfn.UNIQUE(_xlfn._xlws.FILTER('OKHA 2410'!$Z$2:$Z873,'OKHA 2410'!$AB$2:$AB$873="Created")))</f>
        <v>1</v>
      </c>
    </row>
    <row r="14" spans="1:7" ht="49.5" customHeight="1" thickBot="1" x14ac:dyDescent="0.25">
      <c r="C14" s="8" t="s">
        <v>94</v>
      </c>
      <c r="D14" s="18">
        <f>202/664</f>
        <v>0.30421686746987953</v>
      </c>
    </row>
    <row r="15" spans="1:7" ht="45.75" customHeight="1" thickBot="1" x14ac:dyDescent="0.25">
      <c r="B15" s="17" t="s">
        <v>93</v>
      </c>
      <c r="C15" s="9" t="s">
        <v>92</v>
      </c>
      <c r="D15" s="9">
        <f>SUM(E15:G15)</f>
        <v>0</v>
      </c>
      <c r="E15" s="49">
        <f>COUNTIFS('OKHA 2410'!$AT$2:$AT$873,"*Delivered*")</f>
        <v>0</v>
      </c>
      <c r="F15" s="49">
        <f>COUNTIFS('OKHA 2410'!$AW$2:$AW$873,"*soh*",'OKHA 2410'!$AB$2:$AB$873,"released")</f>
        <v>0</v>
      </c>
      <c r="G15" s="49">
        <f>COUNTIFS('OKHA 2410'!$AW$2:$AW$873,"*never*")</f>
        <v>0</v>
      </c>
    </row>
    <row r="16" spans="1:7" ht="35.25" thickBot="1" x14ac:dyDescent="0.25">
      <c r="C16" s="10" t="s">
        <v>95</v>
      </c>
      <c r="D16" s="9" t="s">
        <v>96</v>
      </c>
    </row>
    <row r="17" spans="3:7" ht="45" customHeight="1" thickBot="1" x14ac:dyDescent="0.25">
      <c r="C17" s="11" t="s">
        <v>91</v>
      </c>
      <c r="D17" s="11" t="e">
        <f>COUNTIFS(#REF!,"Delayed",#REF!,"10")</f>
        <v>#REF!</v>
      </c>
      <c r="G17" s="26"/>
    </row>
    <row r="18" spans="3:7" ht="43.5" customHeight="1" thickBot="1" x14ac:dyDescent="0.25">
      <c r="C18" s="7" t="s">
        <v>90</v>
      </c>
      <c r="D18" s="7"/>
    </row>
    <row r="19" spans="3:7" ht="42" customHeight="1" thickBot="1" x14ac:dyDescent="0.25">
      <c r="C19" s="12" t="s">
        <v>89</v>
      </c>
      <c r="D19" s="12"/>
    </row>
    <row r="20" spans="3:7" ht="35.25" thickBot="1" x14ac:dyDescent="0.25">
      <c r="C20" s="13" t="s">
        <v>88</v>
      </c>
      <c r="D20" s="13" t="s">
        <v>87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ABA1-053A-43A0-B6A4-DB11C3909FD3}">
  <sheetPr codeName="Sheet2">
    <pageSetUpPr fitToPage="1"/>
  </sheetPr>
  <dimension ref="A1:X44"/>
  <sheetViews>
    <sheetView showGridLines="0" view="pageBreakPreview" zoomScaleNormal="96" zoomScaleSheetLayoutView="100" workbookViewId="0">
      <selection activeCell="M35" sqref="M34:M35"/>
    </sheetView>
  </sheetViews>
  <sheetFormatPr defaultRowHeight="14.25" x14ac:dyDescent="0.2"/>
  <cols>
    <col min="1" max="1" width="5.625" customWidth="1"/>
    <col min="2" max="2" width="21.625" bestFit="1" customWidth="1"/>
    <col min="3" max="3" width="17.375" bestFit="1" customWidth="1"/>
    <col min="4" max="4" width="21.25" bestFit="1" customWidth="1"/>
    <col min="5" max="5" width="20.75" bestFit="1" customWidth="1"/>
    <col min="13" max="13" width="20.25" bestFit="1" customWidth="1"/>
    <col min="14" max="14" width="16.875" bestFit="1" customWidth="1"/>
    <col min="15" max="15" width="20.75" bestFit="1" customWidth="1"/>
  </cols>
  <sheetData>
    <row r="1" spans="1:24" x14ac:dyDescent="0.2">
      <c r="A1" s="27"/>
      <c r="B1" s="27"/>
      <c r="C1" s="27"/>
      <c r="D1" s="27"/>
      <c r="E1" s="27"/>
      <c r="F1" s="27"/>
      <c r="G1" s="27"/>
      <c r="H1" s="27"/>
      <c r="I1" s="27"/>
      <c r="J1" s="27"/>
      <c r="K1" s="27"/>
      <c r="L1" s="27"/>
      <c r="M1" s="27"/>
      <c r="N1" s="27"/>
      <c r="O1" s="27"/>
      <c r="P1" s="27"/>
      <c r="Q1" s="27"/>
      <c r="R1" s="27"/>
      <c r="S1" s="27"/>
      <c r="T1" s="27"/>
      <c r="U1" s="27"/>
      <c r="V1" s="27"/>
      <c r="W1" s="27"/>
      <c r="X1" s="27"/>
    </row>
    <row r="2" spans="1:24" ht="27.75" x14ac:dyDescent="0.2">
      <c r="A2" s="27"/>
      <c r="B2" s="27"/>
      <c r="C2" s="163" t="s">
        <v>689</v>
      </c>
      <c r="D2" s="164"/>
      <c r="E2" s="164"/>
      <c r="F2" s="164"/>
      <c r="G2" s="164"/>
      <c r="H2" s="164"/>
      <c r="I2" s="164"/>
      <c r="J2" s="164"/>
      <c r="K2" s="164"/>
      <c r="L2" s="164"/>
      <c r="M2" s="164"/>
      <c r="N2" s="164"/>
      <c r="O2" s="164"/>
      <c r="P2" s="164"/>
      <c r="Q2" s="164"/>
      <c r="R2" s="164"/>
      <c r="S2" s="164"/>
      <c r="T2" s="164"/>
      <c r="U2" s="164"/>
      <c r="V2" s="165"/>
      <c r="W2" s="27"/>
      <c r="X2" s="27"/>
    </row>
    <row r="3" spans="1:24" x14ac:dyDescent="0.2">
      <c r="A3" s="27"/>
      <c r="B3" s="27"/>
      <c r="C3" s="27"/>
      <c r="D3" s="27"/>
      <c r="E3" s="27"/>
      <c r="F3" s="27"/>
      <c r="G3" s="27"/>
      <c r="H3" s="27"/>
      <c r="I3" s="27"/>
      <c r="J3" s="27"/>
      <c r="K3" s="27"/>
      <c r="L3" s="27"/>
      <c r="M3" s="27"/>
      <c r="N3" s="27"/>
      <c r="O3" s="27"/>
      <c r="P3" s="27"/>
      <c r="Q3" s="27"/>
      <c r="R3" s="27"/>
      <c r="S3" s="27"/>
      <c r="T3" s="27"/>
      <c r="U3" s="27"/>
      <c r="V3" s="27"/>
      <c r="W3" s="27"/>
      <c r="X3" s="27"/>
    </row>
    <row r="4" spans="1:24" x14ac:dyDescent="0.2">
      <c r="A4" s="27"/>
      <c r="B4" s="27"/>
      <c r="C4" s="27"/>
      <c r="D4" s="27"/>
      <c r="E4" s="27"/>
      <c r="F4" s="27"/>
      <c r="G4" s="27"/>
      <c r="H4" s="27"/>
      <c r="I4" s="27"/>
      <c r="J4" s="27"/>
      <c r="K4" s="27"/>
      <c r="L4" s="27"/>
      <c r="M4" s="27"/>
      <c r="N4" s="27"/>
      <c r="O4" s="27"/>
      <c r="P4" s="27"/>
      <c r="Q4" s="27"/>
      <c r="R4" s="27"/>
      <c r="S4" s="27"/>
      <c r="T4" s="27"/>
      <c r="U4" s="27"/>
      <c r="V4" s="27"/>
      <c r="W4" s="27"/>
      <c r="X4" s="27"/>
    </row>
    <row r="5" spans="1:24" x14ac:dyDescent="0.2">
      <c r="A5" s="27"/>
      <c r="B5" s="27"/>
      <c r="C5" s="28"/>
      <c r="D5" s="28"/>
      <c r="E5" s="27"/>
      <c r="F5" s="28"/>
      <c r="G5" s="28"/>
      <c r="H5" s="27"/>
      <c r="I5" s="28"/>
      <c r="J5" s="28"/>
      <c r="K5" s="27"/>
      <c r="L5" s="28"/>
      <c r="M5" s="28"/>
      <c r="N5" s="27"/>
      <c r="O5" s="28"/>
      <c r="P5" s="28"/>
      <c r="Q5" s="27"/>
      <c r="R5" s="28"/>
      <c r="S5" s="28"/>
      <c r="T5" s="27"/>
      <c r="U5" s="27"/>
      <c r="V5" s="28"/>
      <c r="W5" s="27"/>
      <c r="X5" s="27"/>
    </row>
    <row r="6" spans="1:24" x14ac:dyDescent="0.2">
      <c r="A6" s="27"/>
      <c r="B6" s="27"/>
      <c r="C6" s="28"/>
      <c r="D6" s="28"/>
      <c r="E6" s="27"/>
      <c r="F6" s="28"/>
      <c r="G6" s="28"/>
      <c r="H6" s="27"/>
      <c r="I6" s="28"/>
      <c r="J6" s="28"/>
      <c r="K6" s="27"/>
      <c r="L6" s="28"/>
      <c r="M6" s="28"/>
      <c r="N6" s="27"/>
      <c r="O6" s="28"/>
      <c r="P6" s="28"/>
      <c r="Q6" s="27"/>
      <c r="R6" s="28"/>
      <c r="S6" s="28"/>
      <c r="T6" s="27"/>
      <c r="U6" s="28"/>
      <c r="V6" s="28"/>
      <c r="W6" s="27"/>
      <c r="X6" s="27"/>
    </row>
    <row r="7" spans="1:24" x14ac:dyDescent="0.2">
      <c r="A7" s="27"/>
      <c r="B7" s="27"/>
      <c r="C7" s="28"/>
      <c r="D7" s="28"/>
      <c r="E7" s="27"/>
      <c r="F7" s="28"/>
      <c r="G7" s="28"/>
      <c r="H7" s="27"/>
      <c r="I7" s="28"/>
      <c r="J7" s="28"/>
      <c r="K7" s="27"/>
      <c r="L7" s="28"/>
      <c r="M7" s="28"/>
      <c r="N7" s="27"/>
      <c r="O7" s="28"/>
      <c r="P7" s="28"/>
      <c r="Q7" s="27"/>
      <c r="R7" s="28"/>
      <c r="S7" s="28"/>
      <c r="T7" s="27"/>
      <c r="U7" s="28"/>
      <c r="V7" s="28"/>
      <c r="W7" s="27"/>
      <c r="X7" s="27"/>
    </row>
    <row r="8" spans="1:24" x14ac:dyDescent="0.2">
      <c r="A8" s="27"/>
      <c r="B8" s="27"/>
      <c r="C8" s="28"/>
      <c r="D8" s="28"/>
      <c r="E8" s="27"/>
      <c r="F8" s="28"/>
      <c r="G8" s="28"/>
      <c r="H8" s="27"/>
      <c r="I8" s="28"/>
      <c r="J8" s="28"/>
      <c r="K8" s="27"/>
      <c r="L8" s="28"/>
      <c r="M8" s="28"/>
      <c r="N8" s="27"/>
      <c r="O8" s="28"/>
      <c r="P8" s="28"/>
      <c r="Q8" s="27"/>
      <c r="R8" s="28"/>
      <c r="S8" s="28"/>
      <c r="T8" s="27"/>
      <c r="U8" s="28"/>
      <c r="V8" s="28"/>
      <c r="W8" s="27"/>
      <c r="X8" s="27"/>
    </row>
    <row r="9" spans="1:24" x14ac:dyDescent="0.2">
      <c r="A9" s="27"/>
      <c r="B9" s="27"/>
      <c r="C9" s="27"/>
      <c r="D9" s="27"/>
      <c r="E9" s="27"/>
      <c r="F9" s="27"/>
      <c r="G9" s="27"/>
      <c r="H9" s="27"/>
      <c r="I9" s="27"/>
      <c r="J9" s="27"/>
      <c r="K9" s="27"/>
      <c r="L9" s="27"/>
      <c r="M9" s="27"/>
      <c r="N9" s="27"/>
      <c r="O9" s="27"/>
      <c r="P9" s="27"/>
      <c r="Q9" s="27"/>
      <c r="R9" s="27"/>
      <c r="S9" s="27"/>
      <c r="T9" s="27"/>
      <c r="U9" s="27"/>
      <c r="V9" s="27"/>
      <c r="W9" s="27"/>
      <c r="X9" s="27"/>
    </row>
    <row r="10" spans="1:24" x14ac:dyDescent="0.2">
      <c r="A10" s="27"/>
      <c r="B10" s="27"/>
      <c r="C10" s="27"/>
      <c r="D10" s="27"/>
      <c r="E10" s="27"/>
      <c r="F10" s="28"/>
      <c r="G10" s="27"/>
      <c r="H10" s="27"/>
      <c r="I10" s="27"/>
      <c r="J10" s="27"/>
      <c r="K10" s="27"/>
      <c r="L10" s="27"/>
      <c r="M10" s="27"/>
      <c r="N10" s="27"/>
      <c r="O10" s="27"/>
      <c r="P10" s="27"/>
      <c r="Q10" s="27"/>
      <c r="R10" s="27"/>
      <c r="S10" s="27"/>
      <c r="T10" s="27"/>
      <c r="U10" s="27"/>
      <c r="V10" s="27"/>
      <c r="W10" s="27"/>
      <c r="X10" s="27"/>
    </row>
    <row r="11" spans="1:24" x14ac:dyDescent="0.2">
      <c r="A11" s="27"/>
      <c r="B11" s="27"/>
      <c r="C11" s="28"/>
      <c r="D11" s="28"/>
      <c r="E11" s="28"/>
      <c r="F11" s="28"/>
      <c r="G11" s="27"/>
      <c r="H11" s="28"/>
      <c r="I11" s="28"/>
      <c r="J11" s="28"/>
      <c r="K11" s="28"/>
      <c r="L11" s="27"/>
      <c r="M11" s="27"/>
      <c r="N11" s="28"/>
      <c r="O11" s="28"/>
      <c r="P11" s="28"/>
      <c r="Q11" s="28"/>
      <c r="R11" s="27"/>
      <c r="S11" s="28"/>
      <c r="T11" s="28"/>
      <c r="U11" s="28"/>
      <c r="V11" s="28"/>
      <c r="W11" s="27"/>
      <c r="X11" s="27"/>
    </row>
    <row r="12" spans="1:24" x14ac:dyDescent="0.2">
      <c r="A12" s="27"/>
      <c r="B12" s="27"/>
      <c r="C12" s="28"/>
      <c r="D12" s="28"/>
      <c r="E12" s="28"/>
      <c r="F12" s="28"/>
      <c r="G12" s="27"/>
      <c r="H12" s="28"/>
      <c r="I12" s="28"/>
      <c r="J12" s="28"/>
      <c r="K12" s="28"/>
      <c r="L12" s="27"/>
      <c r="M12" s="27"/>
      <c r="N12" s="28"/>
      <c r="O12" s="28"/>
      <c r="P12" s="28"/>
      <c r="Q12" s="28"/>
      <c r="R12" s="27"/>
      <c r="S12" s="28"/>
      <c r="T12" s="28"/>
      <c r="U12" s="28"/>
      <c r="V12" s="28"/>
      <c r="W12" s="27"/>
      <c r="X12" s="27"/>
    </row>
    <row r="13" spans="1:24" x14ac:dyDescent="0.2">
      <c r="A13" s="27"/>
      <c r="B13" s="27"/>
      <c r="C13" s="28"/>
      <c r="D13" s="28"/>
      <c r="E13" s="28"/>
      <c r="F13" s="28"/>
      <c r="G13" s="27"/>
      <c r="H13" s="28"/>
      <c r="I13" s="28"/>
      <c r="J13" s="28"/>
      <c r="K13" s="28"/>
      <c r="L13" s="27"/>
      <c r="M13" s="27"/>
      <c r="N13" s="28"/>
      <c r="O13" s="28"/>
      <c r="P13" s="28"/>
      <c r="Q13" s="28"/>
      <c r="R13" s="27"/>
      <c r="S13" s="28"/>
      <c r="T13" s="28"/>
      <c r="U13" s="28"/>
      <c r="V13" s="28"/>
      <c r="W13" s="27"/>
      <c r="X13" s="27"/>
    </row>
    <row r="14" spans="1:24" x14ac:dyDescent="0.2">
      <c r="A14" s="27"/>
      <c r="B14" s="27"/>
      <c r="C14" s="28"/>
      <c r="D14" s="28"/>
      <c r="E14" s="28"/>
      <c r="F14" s="28"/>
      <c r="G14" s="27"/>
      <c r="H14" s="28"/>
      <c r="I14" s="28"/>
      <c r="J14" s="28"/>
      <c r="K14" s="28"/>
      <c r="L14" s="27"/>
      <c r="M14" s="27"/>
      <c r="N14" s="28"/>
      <c r="O14" s="28"/>
      <c r="P14" s="28"/>
      <c r="Q14" s="28"/>
      <c r="R14" s="27"/>
      <c r="S14" s="28"/>
      <c r="T14" s="28"/>
      <c r="U14" s="28"/>
      <c r="V14" s="28"/>
      <c r="W14" s="27"/>
      <c r="X14" s="27"/>
    </row>
    <row r="15" spans="1:24" x14ac:dyDescent="0.2">
      <c r="A15" s="27"/>
      <c r="B15" s="27"/>
      <c r="C15" s="28"/>
      <c r="D15" s="28"/>
      <c r="E15" s="28"/>
      <c r="F15" s="28"/>
      <c r="G15" s="27"/>
      <c r="H15" s="28"/>
      <c r="I15" s="28"/>
      <c r="J15" s="28"/>
      <c r="K15" s="28"/>
      <c r="L15" s="27"/>
      <c r="M15" s="27"/>
      <c r="N15" s="28"/>
      <c r="O15" s="28"/>
      <c r="P15" s="28"/>
      <c r="Q15" s="28"/>
      <c r="R15" s="27"/>
      <c r="S15" s="28"/>
      <c r="T15" s="28"/>
      <c r="U15" s="28"/>
      <c r="V15" s="28"/>
      <c r="W15" s="27"/>
      <c r="X15" s="27"/>
    </row>
    <row r="16" spans="1:24" x14ac:dyDescent="0.2">
      <c r="A16" s="27"/>
      <c r="B16" s="27"/>
      <c r="C16" s="28"/>
      <c r="D16" s="28"/>
      <c r="E16" s="28"/>
      <c r="F16" s="28"/>
      <c r="G16" s="27"/>
      <c r="H16" s="28"/>
      <c r="I16" s="28"/>
      <c r="J16" s="28"/>
      <c r="K16" s="28"/>
      <c r="L16" s="27"/>
      <c r="M16" s="27"/>
      <c r="N16" s="28"/>
      <c r="O16" s="28"/>
      <c r="P16" s="28"/>
      <c r="Q16" s="28"/>
      <c r="R16" s="27"/>
      <c r="S16" s="28"/>
      <c r="T16" s="28"/>
      <c r="U16" s="28"/>
      <c r="V16" s="28"/>
      <c r="W16" s="27"/>
      <c r="X16" s="27"/>
    </row>
    <row r="17" spans="1:24" x14ac:dyDescent="0.2">
      <c r="A17" s="27"/>
      <c r="B17" s="27"/>
      <c r="C17" s="28"/>
      <c r="D17" s="28"/>
      <c r="E17" s="28"/>
      <c r="F17" s="28"/>
      <c r="G17" s="27"/>
      <c r="H17" s="28"/>
      <c r="I17" s="28"/>
      <c r="J17" s="28"/>
      <c r="K17" s="28"/>
      <c r="L17" s="27"/>
      <c r="M17" s="27"/>
      <c r="N17" s="28"/>
      <c r="O17" s="28"/>
      <c r="P17" s="28"/>
      <c r="Q17" s="28"/>
      <c r="R17" s="27"/>
      <c r="S17" s="28"/>
      <c r="T17" s="28"/>
      <c r="U17" s="28"/>
      <c r="V17" s="28"/>
      <c r="W17" s="27"/>
      <c r="X17" s="27"/>
    </row>
    <row r="18" spans="1:24" x14ac:dyDescent="0.2">
      <c r="A18" s="27"/>
      <c r="B18" s="27"/>
      <c r="C18" s="28"/>
      <c r="D18" s="28"/>
      <c r="E18" s="28"/>
      <c r="F18" s="28"/>
      <c r="G18" s="27"/>
      <c r="H18" s="28"/>
      <c r="I18" s="28"/>
      <c r="J18" s="28"/>
      <c r="K18" s="28"/>
      <c r="L18" s="27"/>
      <c r="M18" s="27"/>
      <c r="N18" s="28"/>
      <c r="O18" s="28"/>
      <c r="P18" s="28"/>
      <c r="Q18" s="28"/>
      <c r="R18" s="27"/>
      <c r="S18" s="28"/>
      <c r="T18" s="28"/>
      <c r="U18" s="28"/>
      <c r="V18" s="28"/>
      <c r="W18" s="27"/>
      <c r="X18" s="27"/>
    </row>
    <row r="19" spans="1:24" x14ac:dyDescent="0.2">
      <c r="A19" s="27"/>
      <c r="B19" s="27"/>
      <c r="C19" s="28"/>
      <c r="D19" s="28"/>
      <c r="E19" s="28"/>
      <c r="F19" s="28"/>
      <c r="G19" s="27"/>
      <c r="H19" s="28"/>
      <c r="I19" s="28"/>
      <c r="J19" s="28"/>
      <c r="K19" s="28"/>
      <c r="L19" s="27"/>
      <c r="M19" s="27"/>
      <c r="N19" s="28"/>
      <c r="O19" s="28"/>
      <c r="P19" s="28"/>
      <c r="Q19" s="28"/>
      <c r="R19" s="27"/>
      <c r="S19" s="28"/>
      <c r="T19" s="28"/>
      <c r="U19" s="28"/>
      <c r="V19" s="28"/>
      <c r="W19" s="27"/>
      <c r="X19" s="27"/>
    </row>
    <row r="20" spans="1:24" x14ac:dyDescent="0.2">
      <c r="A20" s="27"/>
      <c r="B20" s="27"/>
      <c r="C20" s="28"/>
      <c r="D20" s="28"/>
      <c r="E20" s="28"/>
      <c r="F20" s="28"/>
      <c r="G20" s="27"/>
      <c r="H20" s="28"/>
      <c r="I20" s="28"/>
      <c r="J20" s="28"/>
      <c r="K20" s="28"/>
      <c r="L20" s="27"/>
      <c r="M20" s="27"/>
      <c r="N20" s="28"/>
      <c r="O20" s="28"/>
      <c r="P20" s="28"/>
      <c r="Q20" s="28"/>
      <c r="R20" s="27"/>
      <c r="S20" s="28"/>
      <c r="T20" s="28"/>
      <c r="U20" s="28"/>
      <c r="V20" s="28"/>
      <c r="W20" s="27"/>
      <c r="X20" s="27"/>
    </row>
    <row r="21" spans="1:24"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row>
    <row r="22" spans="1:24" ht="24.75" customHeight="1"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row>
    <row r="23" spans="1:24"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row>
    <row r="24" spans="1:24" x14ac:dyDescent="0.2">
      <c r="A24" s="27"/>
      <c r="B24" s="27"/>
      <c r="C24" s="28"/>
      <c r="D24" s="28"/>
      <c r="E24" s="28"/>
      <c r="F24" s="28"/>
      <c r="G24" s="27"/>
      <c r="H24" s="28"/>
      <c r="I24" s="28"/>
      <c r="J24" s="28"/>
      <c r="K24" s="28"/>
      <c r="L24" s="28"/>
      <c r="M24" s="29" t="s">
        <v>250</v>
      </c>
      <c r="N24" s="29" t="s">
        <v>11</v>
      </c>
      <c r="O24" t="s">
        <v>247</v>
      </c>
      <c r="P24" s="28"/>
      <c r="Q24" s="28"/>
      <c r="R24" s="28"/>
      <c r="S24" s="27"/>
      <c r="T24" s="28"/>
      <c r="U24" s="28"/>
      <c r="V24" s="28"/>
      <c r="W24" s="28"/>
      <c r="X24" s="27"/>
    </row>
    <row r="25" spans="1:24" x14ac:dyDescent="0.2">
      <c r="A25" s="27"/>
      <c r="B25" s="27"/>
      <c r="C25" s="28"/>
      <c r="D25" s="28"/>
      <c r="E25" s="28"/>
      <c r="F25" s="28"/>
      <c r="G25" s="27"/>
      <c r="H25" s="27"/>
      <c r="I25" s="27"/>
      <c r="J25" s="27"/>
      <c r="K25" s="27"/>
      <c r="L25" s="27"/>
      <c r="M25" t="s">
        <v>321</v>
      </c>
      <c r="O25" s="64">
        <v>872</v>
      </c>
      <c r="P25" s="27"/>
      <c r="Q25" s="27"/>
      <c r="R25" s="27"/>
      <c r="S25" s="27"/>
      <c r="T25" s="27"/>
      <c r="U25" s="27"/>
      <c r="V25" s="27"/>
      <c r="W25" s="27"/>
      <c r="X25" s="27"/>
    </row>
    <row r="26" spans="1:24" x14ac:dyDescent="0.2">
      <c r="A26" s="27"/>
      <c r="B26" s="27"/>
      <c r="C26" s="28"/>
      <c r="D26" s="28"/>
      <c r="E26" s="28"/>
      <c r="F26" s="28"/>
      <c r="G26" s="27"/>
      <c r="H26" s="27"/>
      <c r="I26" s="27"/>
      <c r="J26" s="27"/>
      <c r="K26" s="27"/>
      <c r="L26" s="27"/>
      <c r="M26" t="s">
        <v>103</v>
      </c>
      <c r="O26" s="15">
        <v>872</v>
      </c>
      <c r="P26" s="27"/>
      <c r="Q26" s="27"/>
      <c r="R26" s="27"/>
      <c r="S26" s="27"/>
      <c r="T26" s="27"/>
      <c r="U26" s="27"/>
      <c r="V26" s="27"/>
      <c r="W26" s="27"/>
      <c r="X26" s="27"/>
    </row>
    <row r="27" spans="1:24" x14ac:dyDescent="0.2">
      <c r="A27" s="27"/>
      <c r="B27" s="27"/>
      <c r="C27" s="28"/>
      <c r="D27" s="28"/>
      <c r="E27" s="28"/>
      <c r="F27" s="28"/>
      <c r="G27" s="28"/>
      <c r="H27" s="28"/>
      <c r="I27" s="28"/>
      <c r="J27" s="28"/>
      <c r="K27" s="28"/>
      <c r="L27" s="27"/>
      <c r="P27" s="28"/>
      <c r="Q27" s="28"/>
      <c r="R27" s="28"/>
      <c r="S27" s="28"/>
      <c r="T27" s="28"/>
      <c r="U27" s="28"/>
      <c r="V27" s="28"/>
      <c r="W27" s="27"/>
      <c r="X27" s="27"/>
    </row>
    <row r="28" spans="1:24" x14ac:dyDescent="0.2">
      <c r="A28" s="27"/>
      <c r="B28" s="27"/>
      <c r="C28" s="28"/>
      <c r="D28" s="28"/>
      <c r="E28" s="28"/>
      <c r="F28" s="28"/>
      <c r="G28" s="28"/>
      <c r="H28" s="28"/>
      <c r="I28" s="28"/>
      <c r="J28" s="28"/>
      <c r="K28" s="28"/>
      <c r="L28" s="27"/>
      <c r="P28" s="28"/>
      <c r="Q28" s="28"/>
      <c r="R28" s="28"/>
      <c r="S28" s="28"/>
      <c r="T28" s="28"/>
      <c r="U28" s="28"/>
      <c r="V28" s="28"/>
      <c r="W28" s="27"/>
      <c r="X28" s="27"/>
    </row>
    <row r="29" spans="1:24" x14ac:dyDescent="0.2">
      <c r="A29" s="27"/>
      <c r="B29" s="27"/>
      <c r="C29" s="28"/>
      <c r="D29" s="28"/>
      <c r="E29" s="28"/>
      <c r="F29" s="28"/>
      <c r="G29" s="28"/>
      <c r="H29" s="28"/>
      <c r="I29" s="28"/>
      <c r="J29" s="28"/>
      <c r="K29" s="28"/>
      <c r="L29" s="28"/>
      <c r="P29" s="28"/>
      <c r="Q29" s="28"/>
      <c r="R29" s="28"/>
      <c r="S29" s="28"/>
      <c r="T29" s="28"/>
      <c r="U29" s="28"/>
      <c r="V29" s="28"/>
      <c r="W29" s="27"/>
      <c r="X29" s="27"/>
    </row>
    <row r="30" spans="1:24" x14ac:dyDescent="0.2">
      <c r="A30" s="27"/>
      <c r="B30" s="27"/>
      <c r="C30" s="28"/>
      <c r="D30" s="28"/>
      <c r="E30" s="28"/>
      <c r="F30" s="28"/>
      <c r="G30" s="28"/>
      <c r="H30" s="28"/>
      <c r="I30" s="28"/>
      <c r="J30" s="28"/>
      <c r="K30" s="28"/>
      <c r="L30" s="28"/>
      <c r="M30" s="28"/>
      <c r="N30" s="28"/>
      <c r="O30" s="28"/>
      <c r="P30" s="28"/>
      <c r="Q30" s="28"/>
      <c r="R30" s="28"/>
      <c r="S30" s="28"/>
      <c r="T30" s="28"/>
      <c r="U30" s="28"/>
      <c r="V30" s="28"/>
      <c r="W30" s="27"/>
      <c r="X30" s="27"/>
    </row>
    <row r="31" spans="1:24" x14ac:dyDescent="0.2">
      <c r="A31" s="27"/>
      <c r="B31" s="27"/>
      <c r="C31" s="28"/>
      <c r="D31" s="28"/>
      <c r="E31" s="28"/>
      <c r="F31" s="28"/>
      <c r="G31" s="28"/>
      <c r="H31" s="28"/>
      <c r="I31" s="28"/>
      <c r="J31" s="28"/>
      <c r="K31" s="28"/>
      <c r="L31" s="28"/>
      <c r="M31" s="28"/>
      <c r="N31" s="28"/>
      <c r="O31" s="28"/>
      <c r="P31" s="28"/>
      <c r="Q31" s="28"/>
      <c r="R31" s="28"/>
      <c r="S31" s="28"/>
      <c r="T31" s="28"/>
      <c r="U31" s="28"/>
      <c r="V31" s="28"/>
      <c r="W31" s="27"/>
      <c r="X31" s="27"/>
    </row>
    <row r="32" spans="1:24" x14ac:dyDescent="0.2">
      <c r="A32" s="27"/>
      <c r="B32" s="27"/>
      <c r="C32" s="28"/>
      <c r="D32" s="28"/>
      <c r="E32" s="28"/>
      <c r="F32" s="28"/>
      <c r="G32" s="28"/>
      <c r="H32" s="28"/>
      <c r="I32" s="28"/>
      <c r="J32" s="28"/>
      <c r="K32" s="28"/>
      <c r="L32" s="28"/>
      <c r="M32" s="28"/>
      <c r="N32" s="28"/>
      <c r="O32" s="28"/>
      <c r="P32" s="28"/>
      <c r="Q32" s="28"/>
      <c r="R32" s="28"/>
      <c r="S32" s="28"/>
      <c r="T32" s="28"/>
      <c r="U32" s="28"/>
      <c r="V32" s="28"/>
      <c r="W32" s="27"/>
      <c r="X32" s="27"/>
    </row>
    <row r="33" spans="1:24" x14ac:dyDescent="0.2">
      <c r="A33" s="27"/>
      <c r="B33" s="27"/>
      <c r="C33" s="28"/>
      <c r="D33" s="28"/>
      <c r="E33" s="28"/>
      <c r="F33" s="28"/>
      <c r="G33" s="28"/>
      <c r="H33" s="28"/>
      <c r="I33" s="28"/>
      <c r="J33" s="28"/>
      <c r="K33" s="28"/>
      <c r="L33" s="28"/>
      <c r="M33" s="28"/>
      <c r="N33" s="28"/>
      <c r="O33" s="28"/>
      <c r="P33" s="28"/>
      <c r="Q33" s="28"/>
      <c r="R33" s="28"/>
      <c r="S33" s="28"/>
      <c r="T33" s="28"/>
      <c r="U33" s="28"/>
      <c r="V33" s="28"/>
      <c r="W33" s="27"/>
      <c r="X33" s="27"/>
    </row>
    <row r="34" spans="1:24" x14ac:dyDescent="0.2">
      <c r="A34" s="27"/>
      <c r="B34" s="27"/>
      <c r="C34" s="28"/>
      <c r="D34" s="28"/>
      <c r="E34" s="28"/>
      <c r="F34" s="28"/>
      <c r="G34" s="28"/>
      <c r="H34" s="28"/>
      <c r="I34" s="28"/>
      <c r="J34" s="28"/>
      <c r="K34" s="28"/>
      <c r="L34" s="28"/>
      <c r="M34" s="28"/>
      <c r="N34" s="28"/>
      <c r="O34" s="28"/>
      <c r="P34" s="28"/>
      <c r="Q34" s="28"/>
      <c r="R34" s="28"/>
      <c r="S34" s="28"/>
      <c r="T34" s="28"/>
      <c r="U34" s="28"/>
      <c r="V34" s="28"/>
      <c r="W34" s="27"/>
      <c r="X34" s="27"/>
    </row>
    <row r="35" spans="1:24" x14ac:dyDescent="0.2">
      <c r="A35" s="27"/>
      <c r="B35" s="27"/>
      <c r="C35" s="28"/>
      <c r="D35" s="28"/>
      <c r="E35" s="28"/>
      <c r="F35" s="28"/>
      <c r="G35" s="28"/>
      <c r="H35" s="28"/>
      <c r="I35" s="28"/>
      <c r="J35" s="28"/>
      <c r="K35" s="28"/>
      <c r="L35" s="28"/>
      <c r="M35" s="28"/>
      <c r="N35" s="28" t="s">
        <v>691</v>
      </c>
      <c r="O35" s="28"/>
      <c r="P35" s="28"/>
      <c r="Q35" s="28"/>
      <c r="R35" s="28"/>
      <c r="S35" s="28"/>
      <c r="T35" s="28"/>
      <c r="U35" s="28"/>
      <c r="V35" s="28"/>
      <c r="W35" s="27"/>
      <c r="X35" s="27"/>
    </row>
    <row r="36" spans="1:24" x14ac:dyDescent="0.2">
      <c r="A36" s="27"/>
      <c r="B36" s="27"/>
      <c r="C36" s="28"/>
      <c r="D36" s="28"/>
      <c r="E36" s="28"/>
      <c r="F36" s="27"/>
      <c r="G36" s="27"/>
      <c r="H36" s="27"/>
      <c r="I36" s="27"/>
      <c r="J36" s="27"/>
      <c r="K36" s="28"/>
      <c r="L36" s="28"/>
      <c r="M36" s="28"/>
      <c r="N36" s="28"/>
      <c r="O36" s="28"/>
      <c r="P36" s="28"/>
      <c r="Q36" s="28"/>
      <c r="R36" s="27"/>
      <c r="S36" s="27"/>
      <c r="T36" s="27"/>
      <c r="U36" s="27"/>
      <c r="V36" s="27"/>
      <c r="W36" s="27"/>
      <c r="X36" s="27"/>
    </row>
    <row r="37" spans="1:24" x14ac:dyDescent="0.2">
      <c r="A37" s="27"/>
      <c r="B37" s="27"/>
      <c r="C37" s="28"/>
      <c r="D37" s="28"/>
      <c r="E37" s="57"/>
      <c r="F37" s="27"/>
      <c r="G37" s="27"/>
      <c r="H37" s="27"/>
      <c r="I37" s="27"/>
      <c r="J37" s="27"/>
      <c r="K37" s="28"/>
      <c r="L37" s="28"/>
      <c r="M37" s="28"/>
      <c r="N37" s="28"/>
      <c r="O37" s="28"/>
      <c r="P37" s="28"/>
      <c r="Q37" s="28"/>
      <c r="R37" s="27"/>
      <c r="S37" s="27"/>
      <c r="T37" s="27"/>
      <c r="U37" s="27"/>
      <c r="V37" s="27"/>
      <c r="W37" s="27"/>
      <c r="X37" s="27"/>
    </row>
    <row r="38" spans="1:24" x14ac:dyDescent="0.2">
      <c r="A38" s="27"/>
      <c r="B38" s="27"/>
      <c r="C38" s="28"/>
      <c r="D38" s="28"/>
      <c r="E38" s="28"/>
      <c r="F38" s="27"/>
      <c r="G38" s="27"/>
      <c r="H38" s="27"/>
      <c r="I38" s="27"/>
      <c r="J38" s="27"/>
      <c r="K38" s="28"/>
      <c r="L38" s="28"/>
      <c r="M38" s="28"/>
      <c r="N38" s="28"/>
      <c r="O38" s="28"/>
      <c r="P38" s="28"/>
      <c r="Q38" s="28"/>
      <c r="R38" s="27"/>
      <c r="S38" s="27"/>
      <c r="T38" s="27"/>
      <c r="U38" s="27"/>
      <c r="V38" s="27"/>
      <c r="W38" s="27"/>
      <c r="X38" s="27"/>
    </row>
    <row r="39" spans="1:24" x14ac:dyDescent="0.2">
      <c r="A39" s="27"/>
      <c r="B39" s="27"/>
      <c r="C39" s="28"/>
      <c r="D39" s="28"/>
      <c r="E39" s="28"/>
      <c r="F39" s="27"/>
      <c r="G39" s="27"/>
      <c r="H39" s="27"/>
      <c r="I39" s="27"/>
      <c r="J39" s="27"/>
      <c r="K39" s="28"/>
      <c r="L39" s="28"/>
      <c r="M39" s="28"/>
      <c r="N39" s="28"/>
      <c r="O39" s="28"/>
      <c r="P39" s="28"/>
      <c r="Q39" s="28"/>
      <c r="R39" s="27"/>
      <c r="S39" s="27"/>
      <c r="T39" s="27"/>
      <c r="U39" s="27"/>
      <c r="V39" s="27"/>
      <c r="W39" s="27"/>
      <c r="X39" s="27"/>
    </row>
    <row r="40" spans="1:24" x14ac:dyDescent="0.2">
      <c r="A40" s="27"/>
      <c r="B40" s="27"/>
      <c r="C40" s="28"/>
      <c r="D40" s="28"/>
      <c r="E40" s="28"/>
      <c r="F40" s="27"/>
      <c r="G40" s="27"/>
      <c r="H40" s="27"/>
      <c r="I40" s="27"/>
      <c r="J40" s="27"/>
      <c r="K40" s="28"/>
      <c r="L40" s="28"/>
      <c r="M40" s="28"/>
      <c r="N40" s="28"/>
      <c r="O40" s="28"/>
      <c r="P40" s="28"/>
      <c r="Q40" s="28"/>
      <c r="R40" s="27"/>
      <c r="S40" s="27"/>
      <c r="T40" s="27"/>
      <c r="U40" s="27"/>
      <c r="V40" s="27"/>
      <c r="W40" s="27"/>
      <c r="X40" s="27"/>
    </row>
    <row r="41" spans="1:24" x14ac:dyDescent="0.2">
      <c r="A41" s="27"/>
      <c r="B41" s="27"/>
      <c r="C41" s="28"/>
      <c r="D41" s="28"/>
      <c r="E41" s="28"/>
      <c r="F41" s="27"/>
      <c r="G41" s="27"/>
      <c r="H41" s="27"/>
      <c r="I41" s="27"/>
      <c r="J41" s="27"/>
      <c r="K41" s="28"/>
      <c r="L41" s="28"/>
      <c r="M41" s="28"/>
      <c r="N41" s="28"/>
      <c r="O41" s="28"/>
      <c r="P41" s="28"/>
      <c r="Q41" s="28"/>
      <c r="R41" s="27"/>
      <c r="S41" s="27"/>
      <c r="T41" s="27"/>
      <c r="U41" s="27"/>
      <c r="V41" s="27"/>
      <c r="W41" s="27"/>
      <c r="X41" s="27"/>
    </row>
    <row r="42" spans="1:24" x14ac:dyDescent="0.2">
      <c r="A42" s="27"/>
      <c r="B42" s="27"/>
      <c r="C42" s="28"/>
      <c r="D42" s="28"/>
      <c r="E42" s="28"/>
      <c r="F42" s="27"/>
      <c r="G42" s="27"/>
      <c r="H42" s="27"/>
      <c r="I42" s="27"/>
      <c r="J42" s="27"/>
      <c r="K42" s="28"/>
      <c r="L42" s="28"/>
      <c r="M42" s="28"/>
      <c r="N42" s="28"/>
      <c r="O42" s="28"/>
      <c r="P42" s="28"/>
      <c r="Q42" s="28"/>
      <c r="R42" s="27"/>
      <c r="S42" s="27"/>
      <c r="T42" s="27"/>
      <c r="U42" s="27"/>
      <c r="V42" s="27"/>
      <c r="W42" s="27"/>
      <c r="X42" s="27"/>
    </row>
    <row r="43" spans="1:24" x14ac:dyDescent="0.2">
      <c r="A43" s="27"/>
      <c r="B43" s="27"/>
      <c r="C43" s="28"/>
      <c r="D43" s="28"/>
      <c r="E43" s="28"/>
      <c r="F43" s="27"/>
      <c r="G43" s="27"/>
      <c r="H43" s="27"/>
      <c r="I43" s="27"/>
      <c r="J43" s="27"/>
      <c r="K43" s="28"/>
      <c r="L43" s="28"/>
      <c r="M43" s="28"/>
      <c r="N43" s="28"/>
      <c r="O43" s="28"/>
      <c r="P43" s="28"/>
      <c r="Q43" s="28"/>
      <c r="R43" s="27"/>
      <c r="S43" s="27"/>
      <c r="T43" s="27"/>
      <c r="U43" s="27"/>
      <c r="V43" s="27"/>
      <c r="W43" s="27"/>
      <c r="X43" s="27"/>
    </row>
    <row r="44" spans="1:24" x14ac:dyDescent="0.2">
      <c r="A44" s="27"/>
      <c r="B44" s="27"/>
      <c r="C44" s="28"/>
      <c r="D44" s="28"/>
      <c r="E44" s="28"/>
      <c r="F44" s="27"/>
      <c r="G44" s="27"/>
      <c r="H44" s="27"/>
      <c r="I44" s="27"/>
      <c r="J44" s="27"/>
      <c r="K44" s="28"/>
      <c r="L44" s="28"/>
      <c r="M44" s="28"/>
      <c r="N44" s="28"/>
      <c r="O44" s="28"/>
      <c r="P44" s="28"/>
      <c r="Q44" s="28"/>
      <c r="R44" s="27"/>
      <c r="S44" s="27"/>
      <c r="T44" s="27"/>
      <c r="U44" s="27"/>
      <c r="V44" s="27"/>
      <c r="W44" s="27"/>
      <c r="X44" s="27"/>
    </row>
  </sheetData>
  <mergeCells count="1">
    <mergeCell ref="C2:V2"/>
  </mergeCells>
  <conditionalFormatting pivot="1" sqref="O25:O26">
    <cfRule type="expression" dxfId="218" priority="10">
      <formula>$M25="After Turnround"</formula>
    </cfRule>
  </conditionalFormatting>
  <conditionalFormatting pivot="1" sqref="O25:O26">
    <cfRule type="expression" dxfId="217" priority="11">
      <formula>$M25="During Turnaround"</formula>
    </cfRule>
  </conditionalFormatting>
  <conditionalFormatting pivot="1" sqref="O25:O26">
    <cfRule type="expression" dxfId="216" priority="12">
      <formula>$M25="ON TIME"</formula>
    </cfRule>
  </conditionalFormatting>
  <pageMargins left="0.31496062992125984" right="0.31496062992125984" top="0.35433070866141736" bottom="0.35433070866141736" header="0.31496062992125984" footer="0.31496062992125984"/>
  <pageSetup paperSize="9" scale="57"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D84CD-CC27-48D2-9CBE-2DD982F9C0CC}">
  <sheetPr codeName="Sheet3"/>
  <dimension ref="A1:BT591"/>
  <sheetViews>
    <sheetView topLeftCell="AU1" workbookViewId="0">
      <selection activeCell="Q4" sqref="Q4"/>
    </sheetView>
  </sheetViews>
  <sheetFormatPr defaultRowHeight="14.25" x14ac:dyDescent="0.2"/>
  <cols>
    <col min="1" max="1" width="32.375" bestFit="1" customWidth="1"/>
    <col min="2" max="2" width="38.75" bestFit="1" customWidth="1"/>
    <col min="3" max="3" width="25.375" customWidth="1"/>
    <col min="4" max="4" width="21.625" bestFit="1" customWidth="1"/>
    <col min="5" max="5" width="20.75" bestFit="1" customWidth="1"/>
    <col min="6" max="6" width="19.875" bestFit="1" customWidth="1"/>
    <col min="7" max="8" width="19.875" customWidth="1"/>
    <col min="9" max="9" width="25.125" bestFit="1" customWidth="1"/>
    <col min="10" max="10" width="19.625" bestFit="1" customWidth="1"/>
    <col min="11" max="11" width="9.875" bestFit="1" customWidth="1"/>
    <col min="12" max="12" width="25.125" bestFit="1" customWidth="1"/>
    <col min="13" max="13" width="18.5" bestFit="1" customWidth="1"/>
    <col min="14" max="14" width="17.875" customWidth="1"/>
    <col min="15" max="15" width="25.125" bestFit="1" customWidth="1"/>
    <col min="16" max="16" width="18.5" bestFit="1" customWidth="1"/>
    <col min="17" max="17" width="17.875" customWidth="1"/>
    <col min="18" max="18" width="9.25" customWidth="1"/>
    <col min="19" max="19" width="25" bestFit="1" customWidth="1"/>
    <col min="20" max="20" width="26.25" bestFit="1" customWidth="1"/>
    <col min="21" max="21" width="25.125" customWidth="1"/>
    <col min="22" max="22" width="9.875" customWidth="1"/>
    <col min="23" max="23" width="10" bestFit="1" customWidth="1"/>
    <col min="24" max="24" width="6" bestFit="1" customWidth="1"/>
    <col min="25" max="25" width="9.875" customWidth="1"/>
    <col min="26" max="26" width="11.375" bestFit="1" customWidth="1"/>
    <col min="27" max="27" width="11.875" bestFit="1" customWidth="1"/>
    <col min="28" max="28" width="8.375" bestFit="1" customWidth="1"/>
    <col min="29" max="29" width="7" bestFit="1" customWidth="1"/>
    <col min="30" max="30" width="28" bestFit="1" customWidth="1"/>
    <col min="31" max="31" width="41" bestFit="1" customWidth="1"/>
    <col min="32" max="34" width="7" bestFit="1" customWidth="1"/>
    <col min="35" max="35" width="30.375" bestFit="1" customWidth="1"/>
    <col min="36" max="36" width="25.125" bestFit="1" customWidth="1"/>
    <col min="37" max="37" width="8.5" bestFit="1" customWidth="1"/>
    <col min="38" max="38" width="11.375" bestFit="1" customWidth="1"/>
    <col min="39" max="39" width="25.125" bestFit="1" customWidth="1"/>
    <col min="40" max="40" width="6" bestFit="1" customWidth="1"/>
    <col min="43" max="43" width="13.125" bestFit="1" customWidth="1"/>
    <col min="44" max="44" width="26" bestFit="1" customWidth="1"/>
    <col min="47" max="47" width="37.75" bestFit="1" customWidth="1"/>
    <col min="48" max="48" width="18.5" bestFit="1" customWidth="1"/>
    <col min="49" max="49" width="19.5" bestFit="1" customWidth="1"/>
    <col min="52" max="52" width="25.125" bestFit="1" customWidth="1"/>
    <col min="53" max="53" width="18.5" bestFit="1" customWidth="1"/>
    <col min="55" max="55" width="32.375" bestFit="1" customWidth="1"/>
    <col min="56" max="56" width="38.75" bestFit="1" customWidth="1"/>
    <col min="58" max="58" width="32.375" bestFit="1" customWidth="1"/>
    <col min="59" max="59" width="38.75" bestFit="1" customWidth="1"/>
    <col min="67" max="67" width="16" bestFit="1" customWidth="1"/>
    <col min="68" max="68" width="25" bestFit="1" customWidth="1"/>
    <col min="69" max="69" width="27" bestFit="1" customWidth="1"/>
    <col min="70" max="70" width="15.75" bestFit="1" customWidth="1"/>
    <col min="71" max="72" width="25" bestFit="1" customWidth="1"/>
    <col min="73" max="73" width="19.875" bestFit="1" customWidth="1"/>
    <col min="74" max="74" width="7.75" bestFit="1" customWidth="1"/>
    <col min="75" max="317" width="8.875" bestFit="1" customWidth="1"/>
    <col min="318" max="318" width="11.375" bestFit="1" customWidth="1"/>
  </cols>
  <sheetData>
    <row r="1" spans="1:72" x14ac:dyDescent="0.2">
      <c r="A1" s="29" t="s">
        <v>4</v>
      </c>
      <c r="B1" t="s">
        <v>118</v>
      </c>
      <c r="L1" s="29" t="s">
        <v>4</v>
      </c>
      <c r="M1" t="s">
        <v>118</v>
      </c>
      <c r="O1" s="29" t="s">
        <v>4</v>
      </c>
      <c r="P1" t="s">
        <v>849</v>
      </c>
      <c r="W1" s="29" t="s">
        <v>4</v>
      </c>
      <c r="X1" t="s">
        <v>118</v>
      </c>
      <c r="AD1" s="29" t="s">
        <v>0</v>
      </c>
      <c r="AE1" t="s">
        <v>117</v>
      </c>
      <c r="AZ1" s="29" t="s">
        <v>4</v>
      </c>
      <c r="BA1" t="s">
        <v>55</v>
      </c>
      <c r="BC1" s="29" t="s">
        <v>4</v>
      </c>
      <c r="BD1" t="s">
        <v>55</v>
      </c>
      <c r="BF1" s="29" t="s">
        <v>4</v>
      </c>
      <c r="BG1" t="s">
        <v>55</v>
      </c>
      <c r="BI1">
        <f>SUM(BG4:BG1048576)</f>
        <v>0</v>
      </c>
    </row>
    <row r="2" spans="1:72" x14ac:dyDescent="0.2">
      <c r="D2" s="29" t="s">
        <v>122</v>
      </c>
      <c r="E2" t="s">
        <v>247</v>
      </c>
      <c r="H2" s="46">
        <f>GETPIVOTDATA("Sum of Unique WO number",$I$2)/GETPIVOTDATA("Count of WO number",$I$2)</f>
        <v>0.23050458715596375</v>
      </c>
      <c r="I2" t="s">
        <v>121</v>
      </c>
      <c r="J2" t="s">
        <v>119</v>
      </c>
      <c r="S2" s="36"/>
      <c r="T2" s="37"/>
      <c r="U2" s="38"/>
      <c r="AA2" s="29" t="s">
        <v>0</v>
      </c>
      <c r="AB2" t="s">
        <v>117</v>
      </c>
      <c r="AD2" s="29" t="s">
        <v>14</v>
      </c>
      <c r="AE2" t="s">
        <v>54</v>
      </c>
      <c r="AI2" s="29" t="s">
        <v>10</v>
      </c>
      <c r="AJ2" t="s">
        <v>118</v>
      </c>
      <c r="AM2" s="29" t="s">
        <v>4</v>
      </c>
      <c r="AN2" t="s">
        <v>118</v>
      </c>
      <c r="AU2" s="29" t="s">
        <v>122</v>
      </c>
      <c r="AV2" t="s">
        <v>104</v>
      </c>
      <c r="BR2" s="29" t="s">
        <v>18</v>
      </c>
      <c r="BS2" t="s">
        <v>61</v>
      </c>
      <c r="BT2">
        <f>SUM(BS5:BS52)</f>
        <v>3</v>
      </c>
    </row>
    <row r="3" spans="1:72" x14ac:dyDescent="0.2">
      <c r="A3" s="29" t="s">
        <v>14</v>
      </c>
      <c r="B3" t="s">
        <v>246</v>
      </c>
      <c r="D3" s="35" t="s">
        <v>284</v>
      </c>
      <c r="E3" s="15">
        <v>13</v>
      </c>
      <c r="G3" s="15"/>
      <c r="H3" s="15"/>
      <c r="I3" s="1">
        <v>201.0000000000004</v>
      </c>
      <c r="J3" s="15">
        <v>872</v>
      </c>
      <c r="L3" t="s">
        <v>121</v>
      </c>
      <c r="M3" t="s">
        <v>104</v>
      </c>
      <c r="O3" t="s">
        <v>121</v>
      </c>
      <c r="P3" t="s">
        <v>104</v>
      </c>
      <c r="S3" s="39"/>
      <c r="T3" s="40"/>
      <c r="U3" s="41"/>
      <c r="AU3" s="35" t="s">
        <v>60</v>
      </c>
      <c r="AV3" s="15">
        <v>6</v>
      </c>
      <c r="AW3" t="s">
        <v>255</v>
      </c>
      <c r="AZ3" t="s">
        <v>121</v>
      </c>
      <c r="BA3" t="s">
        <v>104</v>
      </c>
      <c r="BC3" s="29" t="s">
        <v>14</v>
      </c>
      <c r="BD3" t="s">
        <v>246</v>
      </c>
      <c r="BF3" s="29" t="s">
        <v>14</v>
      </c>
      <c r="BG3" t="s">
        <v>246</v>
      </c>
      <c r="BO3" s="29" t="s">
        <v>122</v>
      </c>
      <c r="BP3" t="s">
        <v>293</v>
      </c>
    </row>
    <row r="4" spans="1:72" x14ac:dyDescent="0.2">
      <c r="A4" t="s">
        <v>103</v>
      </c>
      <c r="B4" s="15"/>
      <c r="D4" s="35" t="s">
        <v>248</v>
      </c>
      <c r="E4" s="15">
        <v>515</v>
      </c>
      <c r="G4" s="15"/>
      <c r="H4" s="1">
        <f>I3</f>
        <v>201.0000000000004</v>
      </c>
      <c r="K4" s="46">
        <f>GETPIVOTDATA("Sum of Unique WO number",$L$3)/GETPIVOTDATA("Sum of Unique WO number",$I$3)</f>
        <v>1</v>
      </c>
      <c r="L4" s="15">
        <v>201.0000000000004</v>
      </c>
      <c r="M4" s="15">
        <v>872</v>
      </c>
      <c r="N4" s="15"/>
      <c r="O4" s="15">
        <v>3</v>
      </c>
      <c r="P4" s="15">
        <v>6</v>
      </c>
      <c r="Q4" s="15">
        <f>SUM(O4:O32)</f>
        <v>3</v>
      </c>
      <c r="R4">
        <f>SUM(P4:P43)</f>
        <v>6</v>
      </c>
      <c r="S4" s="39"/>
      <c r="T4" s="40"/>
      <c r="U4" s="41"/>
      <c r="AD4" s="29" t="s">
        <v>122</v>
      </c>
      <c r="AE4" t="s">
        <v>105</v>
      </c>
      <c r="AI4" s="29" t="s">
        <v>122</v>
      </c>
      <c r="AJ4" t="s">
        <v>121</v>
      </c>
      <c r="AM4" t="s">
        <v>121</v>
      </c>
      <c r="AQ4" s="29" t="s">
        <v>122</v>
      </c>
      <c r="AR4" t="s">
        <v>251</v>
      </c>
      <c r="AU4" s="35" t="s">
        <v>329</v>
      </c>
      <c r="AV4" s="15">
        <v>28</v>
      </c>
      <c r="AW4" t="e">
        <f>GETPIVOTDATA("WO Status",$AU$2,"Supply status","Awaiting to be Work-packed @AA02")+GETPIVOTDATA("WO Status",$AU$2,"Supply status","Awaiting to be Work-packed @AA03")+GETPIVOTDATA("WO Status",$AU$2,"Supply status","Workpack awaiting Shipment @AA02")+GETPIVOTDATA("WO Status",$AU$2,"Supply status","Workpack/staged @AA02")</f>
        <v>#REF!</v>
      </c>
      <c r="AZ4" s="15">
        <v>198.00000000000043</v>
      </c>
      <c r="BA4" s="15">
        <v>866</v>
      </c>
      <c r="BC4" t="s">
        <v>103</v>
      </c>
      <c r="BD4" s="15"/>
      <c r="BO4" s="35" t="s">
        <v>292</v>
      </c>
      <c r="BP4" s="15">
        <v>359</v>
      </c>
      <c r="BR4" s="29" t="s">
        <v>122</v>
      </c>
      <c r="BS4" t="s">
        <v>293</v>
      </c>
    </row>
    <row r="5" spans="1:72" x14ac:dyDescent="0.2">
      <c r="D5" s="35" t="s">
        <v>285</v>
      </c>
      <c r="E5" s="15">
        <v>344</v>
      </c>
      <c r="G5" s="15"/>
      <c r="H5" s="15"/>
      <c r="K5" s="46">
        <f>GETPIVOTDATA("Count of WO Status",$L$3)/GETPIVOTDATA("Count of WO number",$J$3)</f>
        <v>1</v>
      </c>
      <c r="S5" s="39"/>
      <c r="T5" s="40"/>
      <c r="U5" s="41"/>
      <c r="AD5" s="35" t="s">
        <v>56</v>
      </c>
      <c r="AE5" s="15">
        <v>2</v>
      </c>
      <c r="AI5" s="35" t="s">
        <v>851</v>
      </c>
      <c r="AJ5" s="15">
        <v>45.000000000000064</v>
      </c>
      <c r="AM5" s="15">
        <v>201.0000000000004</v>
      </c>
      <c r="AQ5" s="35" t="s">
        <v>321</v>
      </c>
      <c r="AR5" s="15">
        <v>872</v>
      </c>
      <c r="AU5" s="35" t="s">
        <v>254</v>
      </c>
      <c r="AV5" s="15">
        <v>515</v>
      </c>
      <c r="AW5">
        <f>COUNTIF(KGP[Supply status],"Awaiting*")+COUNTIF(KGP[Supply status],"work*")</f>
        <v>2</v>
      </c>
      <c r="BO5" s="35" t="s">
        <v>289</v>
      </c>
      <c r="BP5" s="15">
        <v>326</v>
      </c>
      <c r="BR5" s="35" t="s">
        <v>581</v>
      </c>
      <c r="BS5" s="15">
        <v>1</v>
      </c>
    </row>
    <row r="6" spans="1:72" x14ac:dyDescent="0.2">
      <c r="D6" s="35" t="s">
        <v>103</v>
      </c>
      <c r="E6" s="15">
        <v>872</v>
      </c>
      <c r="G6" s="15"/>
      <c r="H6" s="15"/>
      <c r="S6" s="39"/>
      <c r="T6" s="40"/>
      <c r="U6" s="41"/>
      <c r="AD6" s="35" t="s">
        <v>182</v>
      </c>
      <c r="AE6" s="15">
        <v>23</v>
      </c>
      <c r="AI6" s="35" t="s">
        <v>869</v>
      </c>
      <c r="AJ6" s="15">
        <v>60.000000000000163</v>
      </c>
      <c r="AU6" s="35" t="s">
        <v>347</v>
      </c>
      <c r="AV6" s="15">
        <v>74</v>
      </c>
      <c r="AW6">
        <f>COUNTIF(KGP[Expediting Note / User Comment],"*Inv PO*")</f>
        <v>0</v>
      </c>
      <c r="BO6" s="35" t="s">
        <v>288</v>
      </c>
      <c r="BP6" s="15">
        <v>187</v>
      </c>
      <c r="BR6" s="69" t="s">
        <v>590</v>
      </c>
      <c r="BS6" s="15">
        <v>1</v>
      </c>
    </row>
    <row r="7" spans="1:72" x14ac:dyDescent="0.2">
      <c r="G7" s="15"/>
      <c r="H7" s="15"/>
      <c r="S7" s="39"/>
      <c r="T7" s="40"/>
      <c r="U7" s="41"/>
      <c r="AD7" s="35" t="s">
        <v>1084</v>
      </c>
      <c r="AE7" s="15">
        <v>32</v>
      </c>
      <c r="AI7" s="35" t="s">
        <v>940</v>
      </c>
      <c r="AJ7" s="15">
        <v>41.000000000000028</v>
      </c>
      <c r="AU7" s="35" t="s">
        <v>361</v>
      </c>
      <c r="AV7" s="15">
        <v>12</v>
      </c>
      <c r="AW7">
        <f>J3-(M4+AW5+AW6)</f>
        <v>-2</v>
      </c>
      <c r="BO7" s="35" t="s">
        <v>103</v>
      </c>
      <c r="BP7" s="15">
        <v>872</v>
      </c>
      <c r="BR7" s="70" t="s">
        <v>288</v>
      </c>
      <c r="BS7" s="15">
        <v>1</v>
      </c>
    </row>
    <row r="8" spans="1:72" x14ac:dyDescent="0.2">
      <c r="G8" s="15"/>
      <c r="H8" s="15"/>
      <c r="S8" s="39"/>
      <c r="T8" s="40"/>
      <c r="U8" s="41"/>
      <c r="AD8" s="35" t="s">
        <v>682</v>
      </c>
      <c r="AE8" s="15">
        <v>2</v>
      </c>
      <c r="AI8" s="35" t="s">
        <v>945</v>
      </c>
      <c r="AJ8" s="15">
        <v>39.000000000000014</v>
      </c>
      <c r="AU8" s="35" t="s">
        <v>370</v>
      </c>
      <c r="AV8" s="15">
        <v>12</v>
      </c>
    </row>
    <row r="9" spans="1:72" x14ac:dyDescent="0.2">
      <c r="G9" s="15"/>
      <c r="H9" s="15"/>
      <c r="S9" s="39"/>
      <c r="T9" s="40"/>
      <c r="U9" s="41"/>
      <c r="AI9" s="35" t="s">
        <v>1219</v>
      </c>
      <c r="AJ9" s="15">
        <v>6</v>
      </c>
      <c r="AU9" s="35" t="s">
        <v>372</v>
      </c>
      <c r="AV9" s="15">
        <v>16</v>
      </c>
    </row>
    <row r="10" spans="1:72" x14ac:dyDescent="0.2">
      <c r="G10" s="15"/>
      <c r="H10" s="15"/>
      <c r="S10" s="39"/>
      <c r="T10" s="40"/>
      <c r="U10" s="41"/>
      <c r="AI10" s="35" t="s">
        <v>2019</v>
      </c>
      <c r="AJ10" s="15">
        <v>9.9999999999999964</v>
      </c>
      <c r="AU10" s="35" t="s">
        <v>876</v>
      </c>
      <c r="AV10" s="15">
        <v>69</v>
      </c>
      <c r="BD10">
        <f>BD5</f>
        <v>0</v>
      </c>
    </row>
    <row r="11" spans="1:72" x14ac:dyDescent="0.2">
      <c r="G11" s="15"/>
      <c r="H11" s="15"/>
      <c r="S11" s="39"/>
      <c r="T11" s="40"/>
      <c r="U11" s="41"/>
      <c r="AU11" s="35" t="s">
        <v>376</v>
      </c>
      <c r="AV11" s="15">
        <v>102</v>
      </c>
    </row>
    <row r="12" spans="1:72" x14ac:dyDescent="0.2">
      <c r="G12" s="15"/>
      <c r="H12" s="15"/>
      <c r="S12" s="39"/>
      <c r="T12" s="40"/>
      <c r="U12" s="41"/>
      <c r="AU12" s="35" t="s">
        <v>378</v>
      </c>
      <c r="AV12" s="15">
        <v>1</v>
      </c>
    </row>
    <row r="13" spans="1:72" x14ac:dyDescent="0.2">
      <c r="G13" s="15"/>
      <c r="H13" s="15"/>
      <c r="S13" s="39"/>
      <c r="T13" s="40"/>
      <c r="U13" s="41"/>
      <c r="AU13" s="35" t="s">
        <v>487</v>
      </c>
      <c r="AV13" s="15">
        <v>2</v>
      </c>
    </row>
    <row r="14" spans="1:72" x14ac:dyDescent="0.2">
      <c r="G14" s="15"/>
      <c r="H14" s="15"/>
      <c r="S14" s="39"/>
      <c r="T14" s="40"/>
      <c r="U14" s="41"/>
      <c r="AU14" s="35" t="s">
        <v>866</v>
      </c>
      <c r="AV14" s="15">
        <v>1</v>
      </c>
    </row>
    <row r="15" spans="1:72" x14ac:dyDescent="0.2">
      <c r="G15" s="15"/>
      <c r="H15" s="15"/>
      <c r="S15" s="39"/>
      <c r="T15" s="40"/>
      <c r="U15" s="41"/>
      <c r="AU15" s="35" t="s">
        <v>899</v>
      </c>
      <c r="AV15" s="15">
        <v>2</v>
      </c>
    </row>
    <row r="16" spans="1:72" x14ac:dyDescent="0.2">
      <c r="G16" s="15"/>
      <c r="H16" s="15"/>
      <c r="S16" s="39"/>
      <c r="T16" s="40"/>
      <c r="U16" s="41"/>
      <c r="AU16" s="35" t="s">
        <v>996</v>
      </c>
      <c r="AV16" s="15">
        <v>18</v>
      </c>
    </row>
    <row r="17" spans="1:48" x14ac:dyDescent="0.2">
      <c r="G17" s="15"/>
      <c r="H17" s="15"/>
      <c r="S17" s="39"/>
      <c r="T17" s="40"/>
      <c r="U17" s="41"/>
      <c r="AU17" s="35" t="s">
        <v>1285</v>
      </c>
      <c r="AV17" s="15">
        <v>2</v>
      </c>
    </row>
    <row r="18" spans="1:48" x14ac:dyDescent="0.2">
      <c r="A18" s="46" t="e">
        <f>B18/GETPIVOTDATA("Count of WO number",$J$3)</f>
        <v>#REF!</v>
      </c>
      <c r="B18" t="e">
        <f>GETPIVOTDATA("Expediting Note / User Comment",$B$9)</f>
        <v>#REF!</v>
      </c>
      <c r="G18" s="15"/>
      <c r="H18" s="15"/>
      <c r="S18" s="39"/>
      <c r="T18" s="40"/>
      <c r="U18" s="41"/>
      <c r="AU18" s="35" t="s">
        <v>1486</v>
      </c>
      <c r="AV18" s="15">
        <v>11</v>
      </c>
    </row>
    <row r="19" spans="1:48" x14ac:dyDescent="0.2">
      <c r="A19" t="s">
        <v>252</v>
      </c>
      <c r="G19" s="15"/>
      <c r="H19" s="15"/>
      <c r="S19" s="42"/>
      <c r="T19" s="43"/>
      <c r="U19" s="44"/>
      <c r="AU19" s="35" t="s">
        <v>1490</v>
      </c>
      <c r="AV19" s="15">
        <v>1</v>
      </c>
    </row>
    <row r="20" spans="1:48" x14ac:dyDescent="0.2">
      <c r="G20" s="15"/>
      <c r="H20" s="15"/>
    </row>
    <row r="21" spans="1:48" x14ac:dyDescent="0.2">
      <c r="G21" s="15"/>
      <c r="H21" s="15"/>
    </row>
    <row r="22" spans="1:48" x14ac:dyDescent="0.2">
      <c r="G22" s="15"/>
      <c r="H22" s="15"/>
    </row>
    <row r="23" spans="1:48" x14ac:dyDescent="0.2">
      <c r="G23" s="15"/>
      <c r="H23" s="15"/>
    </row>
    <row r="24" spans="1:48" x14ac:dyDescent="0.2">
      <c r="G24" s="15"/>
      <c r="H24" s="15"/>
    </row>
    <row r="25" spans="1:48" x14ac:dyDescent="0.2">
      <c r="G25" s="15"/>
      <c r="H25" s="15"/>
    </row>
    <row r="26" spans="1:48" x14ac:dyDescent="0.2">
      <c r="G26" s="15"/>
      <c r="H26" s="15"/>
    </row>
    <row r="27" spans="1:48" x14ac:dyDescent="0.2">
      <c r="G27" s="15"/>
      <c r="H27" s="15"/>
    </row>
    <row r="28" spans="1:48" x14ac:dyDescent="0.2">
      <c r="G28" s="15"/>
      <c r="H28" s="15"/>
    </row>
    <row r="29" spans="1:48" x14ac:dyDescent="0.2">
      <c r="G29" s="15"/>
      <c r="H29" s="15"/>
    </row>
    <row r="30" spans="1:48" x14ac:dyDescent="0.2">
      <c r="G30" s="15"/>
      <c r="H30" s="15"/>
    </row>
    <row r="31" spans="1:48" x14ac:dyDescent="0.2">
      <c r="G31" s="15"/>
      <c r="H31" s="15"/>
    </row>
    <row r="32" spans="1:48" x14ac:dyDescent="0.2">
      <c r="G32" s="15"/>
      <c r="H32" s="15"/>
    </row>
    <row r="33" spans="7:8" x14ac:dyDescent="0.2">
      <c r="G33" s="15"/>
      <c r="H33" s="15"/>
    </row>
    <row r="34" spans="7:8" x14ac:dyDescent="0.2">
      <c r="G34" s="15"/>
      <c r="H34" s="15"/>
    </row>
    <row r="35" spans="7:8" x14ac:dyDescent="0.2">
      <c r="G35" s="15"/>
      <c r="H35" s="15"/>
    </row>
    <row r="36" spans="7:8" x14ac:dyDescent="0.2">
      <c r="G36" s="15"/>
      <c r="H36" s="15"/>
    </row>
    <row r="37" spans="7:8" x14ac:dyDescent="0.2">
      <c r="G37" s="15"/>
      <c r="H37" s="15"/>
    </row>
    <row r="38" spans="7:8" x14ac:dyDescent="0.2">
      <c r="G38" s="15"/>
      <c r="H38" s="15"/>
    </row>
    <row r="39" spans="7:8" x14ac:dyDescent="0.2">
      <c r="G39" s="15"/>
      <c r="H39" s="15"/>
    </row>
    <row r="40" spans="7:8" x14ac:dyDescent="0.2">
      <c r="G40" s="15"/>
      <c r="H40" s="15"/>
    </row>
    <row r="41" spans="7:8" x14ac:dyDescent="0.2">
      <c r="G41" s="15"/>
      <c r="H41" s="15"/>
    </row>
    <row r="42" spans="7:8" x14ac:dyDescent="0.2">
      <c r="G42" s="15"/>
      <c r="H42" s="15"/>
    </row>
    <row r="43" spans="7:8" x14ac:dyDescent="0.2">
      <c r="G43" s="15"/>
      <c r="H43" s="15"/>
    </row>
    <row r="44" spans="7:8" x14ac:dyDescent="0.2">
      <c r="G44" s="15"/>
      <c r="H44" s="15"/>
    </row>
    <row r="45" spans="7:8" x14ac:dyDescent="0.2">
      <c r="G45" s="15"/>
      <c r="H45" s="15"/>
    </row>
    <row r="46" spans="7:8" x14ac:dyDescent="0.2">
      <c r="G46" s="15"/>
      <c r="H46" s="15"/>
    </row>
    <row r="47" spans="7:8" x14ac:dyDescent="0.2">
      <c r="G47" s="15"/>
      <c r="H47" s="15"/>
    </row>
    <row r="48" spans="7:8" x14ac:dyDescent="0.2">
      <c r="G48" s="15"/>
      <c r="H48" s="15"/>
    </row>
    <row r="49" spans="7:8" x14ac:dyDescent="0.2">
      <c r="G49" s="15"/>
      <c r="H49" s="15"/>
    </row>
    <row r="50" spans="7:8" x14ac:dyDescent="0.2">
      <c r="G50" s="15"/>
      <c r="H50" s="15"/>
    </row>
    <row r="51" spans="7:8" x14ac:dyDescent="0.2">
      <c r="G51" s="15"/>
      <c r="H51" s="15"/>
    </row>
    <row r="52" spans="7:8" x14ac:dyDescent="0.2">
      <c r="G52" s="15"/>
      <c r="H52" s="15"/>
    </row>
    <row r="53" spans="7:8" x14ac:dyDescent="0.2">
      <c r="G53" s="15"/>
      <c r="H53" s="15"/>
    </row>
    <row r="54" spans="7:8" x14ac:dyDescent="0.2">
      <c r="G54" s="15"/>
      <c r="H54" s="15"/>
    </row>
    <row r="55" spans="7:8" x14ac:dyDescent="0.2">
      <c r="G55" s="15"/>
      <c r="H55" s="15"/>
    </row>
    <row r="56" spans="7:8" x14ac:dyDescent="0.2">
      <c r="G56" s="15"/>
      <c r="H56" s="15"/>
    </row>
    <row r="57" spans="7:8" x14ac:dyDescent="0.2">
      <c r="G57" s="15"/>
      <c r="H57" s="15"/>
    </row>
    <row r="58" spans="7:8" x14ac:dyDescent="0.2">
      <c r="G58" s="15"/>
      <c r="H58" s="15"/>
    </row>
    <row r="59" spans="7:8" x14ac:dyDescent="0.2">
      <c r="G59" s="15"/>
      <c r="H59" s="15"/>
    </row>
    <row r="60" spans="7:8" x14ac:dyDescent="0.2">
      <c r="G60" s="15"/>
      <c r="H60" s="15"/>
    </row>
    <row r="61" spans="7:8" x14ac:dyDescent="0.2">
      <c r="G61" s="15"/>
      <c r="H61" s="15"/>
    </row>
    <row r="62" spans="7:8" x14ac:dyDescent="0.2">
      <c r="G62" s="15"/>
      <c r="H62" s="15"/>
    </row>
    <row r="63" spans="7:8" x14ac:dyDescent="0.2">
      <c r="G63" s="15"/>
      <c r="H63" s="15"/>
    </row>
    <row r="64" spans="7:8" x14ac:dyDescent="0.2">
      <c r="G64" s="15"/>
      <c r="H64" s="15"/>
    </row>
    <row r="65" spans="7:8" x14ac:dyDescent="0.2">
      <c r="G65" s="15"/>
      <c r="H65" s="15"/>
    </row>
    <row r="66" spans="7:8" x14ac:dyDescent="0.2">
      <c r="G66" s="15"/>
      <c r="H66" s="15"/>
    </row>
    <row r="67" spans="7:8" x14ac:dyDescent="0.2">
      <c r="G67" s="15"/>
      <c r="H67" s="15"/>
    </row>
    <row r="68" spans="7:8" x14ac:dyDescent="0.2">
      <c r="G68" s="15"/>
      <c r="H68" s="15"/>
    </row>
    <row r="69" spans="7:8" x14ac:dyDescent="0.2">
      <c r="G69" s="15"/>
      <c r="H69" s="15"/>
    </row>
    <row r="70" spans="7:8" x14ac:dyDescent="0.2">
      <c r="G70" s="15"/>
      <c r="H70" s="15"/>
    </row>
    <row r="71" spans="7:8" x14ac:dyDescent="0.2">
      <c r="G71" s="15"/>
      <c r="H71" s="15"/>
    </row>
    <row r="72" spans="7:8" x14ac:dyDescent="0.2">
      <c r="G72" s="15"/>
      <c r="H72" s="15"/>
    </row>
    <row r="73" spans="7:8" x14ac:dyDescent="0.2">
      <c r="G73" s="15"/>
      <c r="H73" s="15"/>
    </row>
    <row r="74" spans="7:8" x14ac:dyDescent="0.2">
      <c r="G74" s="15"/>
      <c r="H74" s="15"/>
    </row>
    <row r="75" spans="7:8" x14ac:dyDescent="0.2">
      <c r="G75" s="15"/>
      <c r="H75" s="15"/>
    </row>
    <row r="76" spans="7:8" x14ac:dyDescent="0.2">
      <c r="G76" s="15"/>
      <c r="H76" s="15"/>
    </row>
    <row r="77" spans="7:8" x14ac:dyDescent="0.2">
      <c r="G77" s="15"/>
      <c r="H77" s="15"/>
    </row>
    <row r="78" spans="7:8" x14ac:dyDescent="0.2">
      <c r="G78" s="15"/>
      <c r="H78" s="15"/>
    </row>
    <row r="79" spans="7:8" x14ac:dyDescent="0.2">
      <c r="G79" s="15"/>
      <c r="H79" s="15"/>
    </row>
    <row r="80" spans="7:8" x14ac:dyDescent="0.2">
      <c r="G80" s="15"/>
      <c r="H80" s="15"/>
    </row>
    <row r="81" spans="7:8" x14ac:dyDescent="0.2">
      <c r="G81" s="15"/>
      <c r="H81" s="15"/>
    </row>
    <row r="82" spans="7:8" x14ac:dyDescent="0.2">
      <c r="G82" s="15"/>
      <c r="H82" s="15"/>
    </row>
    <row r="83" spans="7:8" x14ac:dyDescent="0.2">
      <c r="G83" s="15"/>
      <c r="H83" s="15"/>
    </row>
    <row r="84" spans="7:8" x14ac:dyDescent="0.2">
      <c r="G84" s="15"/>
      <c r="H84" s="15"/>
    </row>
    <row r="85" spans="7:8" x14ac:dyDescent="0.2">
      <c r="G85" s="15"/>
      <c r="H85" s="15"/>
    </row>
    <row r="86" spans="7:8" x14ac:dyDescent="0.2">
      <c r="G86" s="15"/>
      <c r="H86" s="15"/>
    </row>
    <row r="87" spans="7:8" x14ac:dyDescent="0.2">
      <c r="G87" s="15"/>
      <c r="H87" s="15"/>
    </row>
    <row r="88" spans="7:8" x14ac:dyDescent="0.2">
      <c r="G88" s="15"/>
      <c r="H88" s="15"/>
    </row>
    <row r="89" spans="7:8" x14ac:dyDescent="0.2">
      <c r="G89" s="15"/>
      <c r="H89" s="15"/>
    </row>
    <row r="90" spans="7:8" x14ac:dyDescent="0.2">
      <c r="G90" s="15"/>
      <c r="H90" s="15"/>
    </row>
    <row r="91" spans="7:8" x14ac:dyDescent="0.2">
      <c r="G91" s="15"/>
      <c r="H91" s="15"/>
    </row>
    <row r="92" spans="7:8" x14ac:dyDescent="0.2">
      <c r="G92" s="15"/>
      <c r="H92" s="15"/>
    </row>
    <row r="93" spans="7:8" x14ac:dyDescent="0.2">
      <c r="G93" s="15"/>
      <c r="H93" s="15"/>
    </row>
    <row r="94" spans="7:8" x14ac:dyDescent="0.2">
      <c r="G94" s="15"/>
      <c r="H94" s="15"/>
    </row>
    <row r="95" spans="7:8" x14ac:dyDescent="0.2">
      <c r="G95" s="15"/>
      <c r="H95" s="15"/>
    </row>
    <row r="96" spans="7:8" x14ac:dyDescent="0.2">
      <c r="G96" s="15"/>
      <c r="H96" s="15"/>
    </row>
    <row r="97" spans="7:8" x14ac:dyDescent="0.2">
      <c r="G97" s="15"/>
      <c r="H97" s="15"/>
    </row>
    <row r="98" spans="7:8" x14ac:dyDescent="0.2">
      <c r="G98" s="15"/>
      <c r="H98" s="15"/>
    </row>
    <row r="99" spans="7:8" x14ac:dyDescent="0.2">
      <c r="G99" s="15"/>
      <c r="H99" s="15"/>
    </row>
    <row r="100" spans="7:8" x14ac:dyDescent="0.2">
      <c r="G100" s="15"/>
      <c r="H100" s="15"/>
    </row>
    <row r="101" spans="7:8" x14ac:dyDescent="0.2">
      <c r="G101" s="15"/>
      <c r="H101" s="15"/>
    </row>
    <row r="102" spans="7:8" x14ac:dyDescent="0.2">
      <c r="G102" s="15"/>
      <c r="H102" s="15"/>
    </row>
    <row r="103" spans="7:8" x14ac:dyDescent="0.2">
      <c r="G103" s="15"/>
      <c r="H103" s="15"/>
    </row>
    <row r="104" spans="7:8" x14ac:dyDescent="0.2">
      <c r="G104" s="15"/>
      <c r="H104" s="15"/>
    </row>
    <row r="105" spans="7:8" x14ac:dyDescent="0.2">
      <c r="G105" s="15"/>
      <c r="H105" s="15"/>
    </row>
    <row r="106" spans="7:8" x14ac:dyDescent="0.2">
      <c r="G106" s="15"/>
      <c r="H106" s="15"/>
    </row>
    <row r="107" spans="7:8" x14ac:dyDescent="0.2">
      <c r="G107" s="15"/>
      <c r="H107" s="15"/>
    </row>
    <row r="108" spans="7:8" x14ac:dyDescent="0.2">
      <c r="G108" s="15"/>
      <c r="H108" s="15"/>
    </row>
    <row r="109" spans="7:8" x14ac:dyDescent="0.2">
      <c r="G109" s="15"/>
      <c r="H109" s="15"/>
    </row>
    <row r="110" spans="7:8" x14ac:dyDescent="0.2">
      <c r="G110" s="15"/>
      <c r="H110" s="15"/>
    </row>
    <row r="111" spans="7:8" x14ac:dyDescent="0.2">
      <c r="G111" s="15"/>
      <c r="H111" s="15"/>
    </row>
    <row r="112" spans="7:8" x14ac:dyDescent="0.2">
      <c r="G112" s="15"/>
      <c r="H112" s="15"/>
    </row>
    <row r="113" spans="1:8" x14ac:dyDescent="0.2">
      <c r="G113" s="15"/>
      <c r="H113" s="15"/>
    </row>
    <row r="114" spans="1:8" x14ac:dyDescent="0.2">
      <c r="G114" s="15"/>
      <c r="H114" s="15"/>
    </row>
    <row r="115" spans="1:8" x14ac:dyDescent="0.2">
      <c r="G115" s="15"/>
      <c r="H115" s="15"/>
    </row>
    <row r="116" spans="1:8" x14ac:dyDescent="0.2">
      <c r="G116" s="15"/>
      <c r="H116" s="15"/>
    </row>
    <row r="117" spans="1:8" x14ac:dyDescent="0.2">
      <c r="G117" s="15"/>
      <c r="H117" s="15"/>
    </row>
    <row r="118" spans="1:8" x14ac:dyDescent="0.2">
      <c r="G118" s="15"/>
      <c r="H118" s="15"/>
    </row>
    <row r="119" spans="1:8" x14ac:dyDescent="0.2">
      <c r="G119" s="15"/>
      <c r="H119" s="15"/>
    </row>
    <row r="120" spans="1:8" x14ac:dyDescent="0.2">
      <c r="G120" s="15"/>
      <c r="H120" s="15"/>
    </row>
    <row r="121" spans="1:8" x14ac:dyDescent="0.2">
      <c r="G121" s="15"/>
      <c r="H121" s="15"/>
    </row>
    <row r="122" spans="1:8" x14ac:dyDescent="0.2">
      <c r="G122" s="15"/>
      <c r="H122" s="15"/>
    </row>
    <row r="123" spans="1:8" x14ac:dyDescent="0.2">
      <c r="G123" s="15"/>
      <c r="H123" s="15"/>
    </row>
    <row r="124" spans="1:8" x14ac:dyDescent="0.2">
      <c r="G124" s="15"/>
      <c r="H124" s="15"/>
    </row>
    <row r="125" spans="1:8" x14ac:dyDescent="0.2">
      <c r="A125" s="45" cm="1">
        <f t="array" ref="A125">SUM(IF(COUNTIF('OKHA 2410'!M2:M873,'OKHA 2410'!D2:D873)=1,1,0))</f>
        <v>0</v>
      </c>
      <c r="G125" s="15"/>
      <c r="H125" s="15"/>
    </row>
    <row r="126" spans="1:8" x14ac:dyDescent="0.2">
      <c r="G126" s="15"/>
      <c r="H126" s="15"/>
    </row>
    <row r="127" spans="1:8" x14ac:dyDescent="0.2">
      <c r="G127" s="15"/>
      <c r="H127" s="15"/>
    </row>
    <row r="128" spans="1:8" x14ac:dyDescent="0.2">
      <c r="G128" s="15"/>
      <c r="H128" s="15"/>
    </row>
    <row r="129" spans="7:8" x14ac:dyDescent="0.2">
      <c r="G129" s="15"/>
      <c r="H129" s="15"/>
    </row>
    <row r="130" spans="7:8" x14ac:dyDescent="0.2">
      <c r="G130" s="15"/>
      <c r="H130" s="15"/>
    </row>
    <row r="131" spans="7:8" x14ac:dyDescent="0.2">
      <c r="G131" s="15"/>
      <c r="H131" s="15"/>
    </row>
    <row r="132" spans="7:8" x14ac:dyDescent="0.2">
      <c r="G132" s="15"/>
      <c r="H132" s="15"/>
    </row>
    <row r="133" spans="7:8" x14ac:dyDescent="0.2">
      <c r="G133" s="15"/>
      <c r="H133" s="15"/>
    </row>
    <row r="134" spans="7:8" x14ac:dyDescent="0.2">
      <c r="G134" s="15"/>
      <c r="H134" s="15"/>
    </row>
    <row r="135" spans="7:8" x14ac:dyDescent="0.2">
      <c r="G135" s="15"/>
      <c r="H135" s="15"/>
    </row>
    <row r="136" spans="7:8" x14ac:dyDescent="0.2">
      <c r="G136" s="15"/>
      <c r="H136" s="15"/>
    </row>
    <row r="137" spans="7:8" x14ac:dyDescent="0.2">
      <c r="G137" s="15"/>
      <c r="H137" s="15"/>
    </row>
    <row r="138" spans="7:8" x14ac:dyDescent="0.2">
      <c r="G138" s="15"/>
      <c r="H138" s="15"/>
    </row>
    <row r="139" spans="7:8" x14ac:dyDescent="0.2">
      <c r="G139" s="15"/>
      <c r="H139" s="15"/>
    </row>
    <row r="140" spans="7:8" x14ac:dyDescent="0.2">
      <c r="G140" s="15"/>
      <c r="H140" s="15"/>
    </row>
    <row r="141" spans="7:8" x14ac:dyDescent="0.2">
      <c r="G141" s="15"/>
      <c r="H141" s="15"/>
    </row>
    <row r="142" spans="7:8" x14ac:dyDescent="0.2">
      <c r="G142" s="15"/>
      <c r="H142" s="15"/>
    </row>
    <row r="143" spans="7:8" x14ac:dyDescent="0.2">
      <c r="G143" s="15"/>
      <c r="H143" s="15"/>
    </row>
    <row r="144" spans="7:8" x14ac:dyDescent="0.2">
      <c r="G144" s="15"/>
      <c r="H144" s="15"/>
    </row>
    <row r="145" spans="1:8" x14ac:dyDescent="0.2">
      <c r="A145" s="29" t="s">
        <v>4</v>
      </c>
      <c r="B145" t="s">
        <v>118</v>
      </c>
      <c r="G145" s="15"/>
      <c r="H145" s="15"/>
    </row>
    <row r="146" spans="1:8" x14ac:dyDescent="0.2">
      <c r="G146" s="15"/>
      <c r="H146" s="15"/>
    </row>
    <row r="147" spans="1:8" x14ac:dyDescent="0.2">
      <c r="A147" s="29" t="s">
        <v>2</v>
      </c>
      <c r="C147" t="str">
        <f>_xlfn.TEXTJOIN(", ",TRUE,A148:A157)</f>
        <v>24OKCM19, 24OKCM16, 24OKCM13, 24OKCO16, 24OKCO13, 24OKCO19</v>
      </c>
      <c r="G147" s="15"/>
      <c r="H147" s="15"/>
    </row>
    <row r="148" spans="1:8" x14ac:dyDescent="0.2">
      <c r="A148" t="s">
        <v>851</v>
      </c>
      <c r="G148" s="15"/>
      <c r="H148" s="15"/>
    </row>
    <row r="149" spans="1:8" x14ac:dyDescent="0.2">
      <c r="A149" t="s">
        <v>869</v>
      </c>
      <c r="G149" s="15"/>
      <c r="H149" s="15"/>
    </row>
    <row r="150" spans="1:8" x14ac:dyDescent="0.2">
      <c r="A150" t="s">
        <v>940</v>
      </c>
      <c r="G150" s="15"/>
      <c r="H150" s="15"/>
    </row>
    <row r="151" spans="1:8" x14ac:dyDescent="0.2">
      <c r="A151" t="s">
        <v>945</v>
      </c>
      <c r="G151" s="15"/>
      <c r="H151" s="15"/>
    </row>
    <row r="152" spans="1:8" x14ac:dyDescent="0.2">
      <c r="A152" t="s">
        <v>1219</v>
      </c>
      <c r="G152" s="15"/>
      <c r="H152" s="15"/>
    </row>
    <row r="153" spans="1:8" x14ac:dyDescent="0.2">
      <c r="A153" t="s">
        <v>2019</v>
      </c>
      <c r="G153" s="15"/>
      <c r="H153" s="15"/>
    </row>
    <row r="154" spans="1:8" x14ac:dyDescent="0.2">
      <c r="G154" s="15"/>
      <c r="H154" s="15"/>
    </row>
    <row r="155" spans="1:8" x14ac:dyDescent="0.2">
      <c r="G155" s="15"/>
      <c r="H155" s="15"/>
    </row>
    <row r="156" spans="1:8" x14ac:dyDescent="0.2">
      <c r="G156" s="15"/>
      <c r="H156" s="15"/>
    </row>
    <row r="157" spans="1:8" x14ac:dyDescent="0.2">
      <c r="G157" s="15"/>
      <c r="H157" s="15"/>
    </row>
    <row r="158" spans="1:8" x14ac:dyDescent="0.2">
      <c r="G158" s="15"/>
      <c r="H158" s="15"/>
    </row>
    <row r="159" spans="1:8" x14ac:dyDescent="0.2">
      <c r="G159" s="15"/>
      <c r="H159" s="15"/>
    </row>
    <row r="160" spans="1:8" x14ac:dyDescent="0.2">
      <c r="G160" s="15"/>
      <c r="H160" s="15"/>
    </row>
    <row r="161" spans="7:8" x14ac:dyDescent="0.2">
      <c r="G161" s="15"/>
      <c r="H161" s="15"/>
    </row>
    <row r="162" spans="7:8" x14ac:dyDescent="0.2">
      <c r="G162" s="15"/>
      <c r="H162" s="15"/>
    </row>
    <row r="163" spans="7:8" x14ac:dyDescent="0.2">
      <c r="G163" s="15"/>
      <c r="H163" s="15"/>
    </row>
    <row r="164" spans="7:8" x14ac:dyDescent="0.2">
      <c r="G164" s="15"/>
      <c r="H164" s="15"/>
    </row>
    <row r="165" spans="7:8" x14ac:dyDescent="0.2">
      <c r="G165" s="15"/>
      <c r="H165" s="15"/>
    </row>
    <row r="166" spans="7:8" x14ac:dyDescent="0.2">
      <c r="G166" s="15"/>
      <c r="H166" s="15"/>
    </row>
    <row r="167" spans="7:8" x14ac:dyDescent="0.2">
      <c r="G167" s="15"/>
      <c r="H167" s="15"/>
    </row>
    <row r="168" spans="7:8" x14ac:dyDescent="0.2">
      <c r="G168" s="15"/>
      <c r="H168" s="15"/>
    </row>
    <row r="169" spans="7:8" x14ac:dyDescent="0.2">
      <c r="G169" s="15"/>
      <c r="H169" s="15"/>
    </row>
    <row r="170" spans="7:8" x14ac:dyDescent="0.2">
      <c r="G170" s="15"/>
      <c r="H170" s="15"/>
    </row>
    <row r="171" spans="7:8" x14ac:dyDescent="0.2">
      <c r="G171" s="15"/>
      <c r="H171" s="15"/>
    </row>
    <row r="172" spans="7:8" x14ac:dyDescent="0.2">
      <c r="G172" s="15"/>
      <c r="H172" s="15"/>
    </row>
    <row r="173" spans="7:8" x14ac:dyDescent="0.2">
      <c r="G173" s="15"/>
      <c r="H173" s="15"/>
    </row>
    <row r="174" spans="7:8" x14ac:dyDescent="0.2">
      <c r="G174" s="15"/>
      <c r="H174" s="15"/>
    </row>
    <row r="175" spans="7:8" x14ac:dyDescent="0.2">
      <c r="G175" s="15"/>
      <c r="H175" s="15"/>
    </row>
    <row r="176" spans="7:8" x14ac:dyDescent="0.2">
      <c r="G176" s="15"/>
      <c r="H176" s="15"/>
    </row>
    <row r="177" spans="7:8" x14ac:dyDescent="0.2">
      <c r="G177" s="15"/>
      <c r="H177" s="15"/>
    </row>
    <row r="178" spans="7:8" x14ac:dyDescent="0.2">
      <c r="G178" s="15"/>
      <c r="H178" s="15"/>
    </row>
    <row r="179" spans="7:8" x14ac:dyDescent="0.2">
      <c r="G179" s="15"/>
      <c r="H179" s="15"/>
    </row>
    <row r="180" spans="7:8" x14ac:dyDescent="0.2">
      <c r="G180" s="15"/>
      <c r="H180" s="15"/>
    </row>
    <row r="181" spans="7:8" x14ac:dyDescent="0.2">
      <c r="G181" s="15"/>
      <c r="H181" s="15"/>
    </row>
    <row r="182" spans="7:8" x14ac:dyDescent="0.2">
      <c r="G182" s="15"/>
      <c r="H182" s="15"/>
    </row>
    <row r="183" spans="7:8" x14ac:dyDescent="0.2">
      <c r="G183" s="15"/>
      <c r="H183" s="15"/>
    </row>
    <row r="184" spans="7:8" x14ac:dyDescent="0.2">
      <c r="G184" s="15"/>
      <c r="H184" s="15"/>
    </row>
    <row r="185" spans="7:8" x14ac:dyDescent="0.2">
      <c r="G185" s="15"/>
      <c r="H185" s="15"/>
    </row>
    <row r="186" spans="7:8" x14ac:dyDescent="0.2">
      <c r="G186" s="15"/>
      <c r="H186" s="15"/>
    </row>
    <row r="187" spans="7:8" x14ac:dyDescent="0.2">
      <c r="G187" s="15"/>
      <c r="H187" s="15"/>
    </row>
    <row r="188" spans="7:8" x14ac:dyDescent="0.2">
      <c r="G188" s="15"/>
      <c r="H188" s="15"/>
    </row>
    <row r="189" spans="7:8" x14ac:dyDescent="0.2">
      <c r="G189" s="15"/>
      <c r="H189" s="15"/>
    </row>
    <row r="190" spans="7:8" x14ac:dyDescent="0.2">
      <c r="G190" s="15"/>
      <c r="H190" s="15"/>
    </row>
    <row r="191" spans="7:8" x14ac:dyDescent="0.2">
      <c r="G191" s="15"/>
      <c r="H191" s="15"/>
    </row>
    <row r="192" spans="7:8" x14ac:dyDescent="0.2">
      <c r="G192" s="15"/>
      <c r="H192" s="15"/>
    </row>
    <row r="193" spans="7:8" x14ac:dyDescent="0.2">
      <c r="G193" s="15"/>
      <c r="H193" s="15"/>
    </row>
    <row r="194" spans="7:8" x14ac:dyDescent="0.2">
      <c r="G194" s="15"/>
      <c r="H194" s="15"/>
    </row>
    <row r="195" spans="7:8" x14ac:dyDescent="0.2">
      <c r="G195" s="15"/>
      <c r="H195" s="15"/>
    </row>
    <row r="196" spans="7:8" x14ac:dyDescent="0.2">
      <c r="G196" s="15"/>
      <c r="H196" s="15"/>
    </row>
    <row r="197" spans="7:8" x14ac:dyDescent="0.2">
      <c r="G197" s="15"/>
      <c r="H197" s="15"/>
    </row>
    <row r="198" spans="7:8" x14ac:dyDescent="0.2">
      <c r="G198" s="15"/>
      <c r="H198" s="15"/>
    </row>
    <row r="199" spans="7:8" x14ac:dyDescent="0.2">
      <c r="G199" s="15"/>
      <c r="H199" s="15"/>
    </row>
    <row r="200" spans="7:8" x14ac:dyDescent="0.2">
      <c r="G200" s="15"/>
      <c r="H200" s="15"/>
    </row>
    <row r="201" spans="7:8" x14ac:dyDescent="0.2">
      <c r="G201" s="15"/>
      <c r="H201" s="15"/>
    </row>
    <row r="202" spans="7:8" x14ac:dyDescent="0.2">
      <c r="G202" s="15"/>
      <c r="H202" s="15"/>
    </row>
    <row r="203" spans="7:8" x14ac:dyDescent="0.2">
      <c r="G203" s="15"/>
      <c r="H203" s="15"/>
    </row>
    <row r="204" spans="7:8" x14ac:dyDescent="0.2">
      <c r="G204" s="15"/>
      <c r="H204" s="15"/>
    </row>
    <row r="205" spans="7:8" x14ac:dyDescent="0.2">
      <c r="G205" s="15"/>
      <c r="H205" s="15"/>
    </row>
    <row r="206" spans="7:8" x14ac:dyDescent="0.2">
      <c r="G206" s="15"/>
      <c r="H206" s="15"/>
    </row>
    <row r="207" spans="7:8" x14ac:dyDescent="0.2">
      <c r="G207" s="15"/>
      <c r="H207" s="15"/>
    </row>
    <row r="208" spans="7:8" x14ac:dyDescent="0.2">
      <c r="G208" s="15"/>
      <c r="H208" s="15"/>
    </row>
    <row r="209" spans="7:8" x14ac:dyDescent="0.2">
      <c r="G209" s="15"/>
      <c r="H209" s="15"/>
    </row>
    <row r="210" spans="7:8" x14ac:dyDescent="0.2">
      <c r="G210" s="15"/>
      <c r="H210" s="15"/>
    </row>
    <row r="211" spans="7:8" x14ac:dyDescent="0.2">
      <c r="G211" s="15"/>
      <c r="H211" s="15"/>
    </row>
    <row r="212" spans="7:8" x14ac:dyDescent="0.2">
      <c r="G212" s="15"/>
      <c r="H212" s="15"/>
    </row>
    <row r="213" spans="7:8" x14ac:dyDescent="0.2">
      <c r="G213" s="15"/>
      <c r="H213" s="15"/>
    </row>
    <row r="214" spans="7:8" x14ac:dyDescent="0.2">
      <c r="G214" s="15"/>
      <c r="H214" s="15"/>
    </row>
    <row r="215" spans="7:8" x14ac:dyDescent="0.2">
      <c r="G215" s="15"/>
      <c r="H215" s="15"/>
    </row>
    <row r="216" spans="7:8" x14ac:dyDescent="0.2">
      <c r="G216" s="15"/>
      <c r="H216" s="15"/>
    </row>
    <row r="217" spans="7:8" x14ac:dyDescent="0.2">
      <c r="G217" s="15"/>
      <c r="H217" s="15"/>
    </row>
    <row r="218" spans="7:8" x14ac:dyDescent="0.2">
      <c r="G218" s="15"/>
      <c r="H218" s="15"/>
    </row>
    <row r="219" spans="7:8" x14ac:dyDescent="0.2">
      <c r="G219" s="15"/>
      <c r="H219" s="15"/>
    </row>
    <row r="220" spans="7:8" x14ac:dyDescent="0.2">
      <c r="G220" s="15"/>
      <c r="H220" s="15"/>
    </row>
    <row r="221" spans="7:8" x14ac:dyDescent="0.2">
      <c r="G221" s="15"/>
      <c r="H221" s="15"/>
    </row>
    <row r="222" spans="7:8" x14ac:dyDescent="0.2">
      <c r="G222" s="15"/>
      <c r="H222" s="15"/>
    </row>
    <row r="223" spans="7:8" x14ac:dyDescent="0.2">
      <c r="G223" s="15"/>
      <c r="H223" s="15"/>
    </row>
    <row r="224" spans="7:8" x14ac:dyDescent="0.2">
      <c r="G224" s="15"/>
      <c r="H224" s="15"/>
    </row>
    <row r="225" spans="7:8" x14ac:dyDescent="0.2">
      <c r="G225" s="15"/>
      <c r="H225" s="15"/>
    </row>
    <row r="226" spans="7:8" x14ac:dyDescent="0.2">
      <c r="G226" s="15"/>
      <c r="H226" s="15"/>
    </row>
    <row r="227" spans="7:8" x14ac:dyDescent="0.2">
      <c r="G227" s="15"/>
      <c r="H227" s="15"/>
    </row>
    <row r="228" spans="7:8" x14ac:dyDescent="0.2">
      <c r="G228" s="15"/>
      <c r="H228" s="15"/>
    </row>
    <row r="229" spans="7:8" x14ac:dyDescent="0.2">
      <c r="G229" s="15"/>
      <c r="H229" s="15"/>
    </row>
    <row r="230" spans="7:8" x14ac:dyDescent="0.2">
      <c r="G230" s="15"/>
      <c r="H230" s="15"/>
    </row>
    <row r="231" spans="7:8" x14ac:dyDescent="0.2">
      <c r="G231" s="15"/>
      <c r="H231" s="15"/>
    </row>
    <row r="232" spans="7:8" x14ac:dyDescent="0.2">
      <c r="G232" s="15"/>
      <c r="H232" s="15"/>
    </row>
    <row r="233" spans="7:8" x14ac:dyDescent="0.2">
      <c r="G233" s="15"/>
      <c r="H233" s="15"/>
    </row>
    <row r="234" spans="7:8" x14ac:dyDescent="0.2">
      <c r="G234" s="15"/>
      <c r="H234" s="15"/>
    </row>
    <row r="235" spans="7:8" x14ac:dyDescent="0.2">
      <c r="G235" s="15"/>
      <c r="H235" s="15"/>
    </row>
    <row r="236" spans="7:8" x14ac:dyDescent="0.2">
      <c r="G236" s="15"/>
      <c r="H236" s="15"/>
    </row>
    <row r="237" spans="7:8" x14ac:dyDescent="0.2">
      <c r="G237" s="15"/>
      <c r="H237" s="15"/>
    </row>
    <row r="238" spans="7:8" x14ac:dyDescent="0.2">
      <c r="G238" s="15"/>
      <c r="H238" s="15"/>
    </row>
    <row r="239" spans="7:8" x14ac:dyDescent="0.2">
      <c r="G239" s="15"/>
      <c r="H239" s="15"/>
    </row>
    <row r="240" spans="7:8" x14ac:dyDescent="0.2">
      <c r="G240" s="15"/>
      <c r="H240" s="15"/>
    </row>
    <row r="241" spans="7:8" x14ac:dyDescent="0.2">
      <c r="G241" s="15"/>
      <c r="H241" s="15"/>
    </row>
    <row r="242" spans="7:8" x14ac:dyDescent="0.2">
      <c r="G242" s="15"/>
      <c r="H242" s="15"/>
    </row>
    <row r="243" spans="7:8" x14ac:dyDescent="0.2">
      <c r="G243" s="15"/>
      <c r="H243" s="15"/>
    </row>
    <row r="244" spans="7:8" x14ac:dyDescent="0.2">
      <c r="G244" s="15"/>
      <c r="H244" s="15"/>
    </row>
    <row r="245" spans="7:8" x14ac:dyDescent="0.2">
      <c r="G245" s="15"/>
      <c r="H245" s="15"/>
    </row>
    <row r="246" spans="7:8" x14ac:dyDescent="0.2">
      <c r="G246" s="15"/>
      <c r="H246" s="15"/>
    </row>
    <row r="247" spans="7:8" x14ac:dyDescent="0.2">
      <c r="G247" s="15"/>
      <c r="H247" s="15"/>
    </row>
    <row r="248" spans="7:8" x14ac:dyDescent="0.2">
      <c r="G248" s="15"/>
      <c r="H248" s="15"/>
    </row>
    <row r="249" spans="7:8" x14ac:dyDescent="0.2">
      <c r="G249" s="15"/>
      <c r="H249" s="15"/>
    </row>
    <row r="250" spans="7:8" x14ac:dyDescent="0.2">
      <c r="G250" s="15"/>
      <c r="H250" s="15"/>
    </row>
    <row r="251" spans="7:8" x14ac:dyDescent="0.2">
      <c r="G251" s="15"/>
      <c r="H251" s="15"/>
    </row>
    <row r="252" spans="7:8" x14ac:dyDescent="0.2">
      <c r="G252" s="15"/>
      <c r="H252" s="15"/>
    </row>
    <row r="253" spans="7:8" x14ac:dyDescent="0.2">
      <c r="G253" s="15"/>
      <c r="H253" s="15"/>
    </row>
    <row r="254" spans="7:8" x14ac:dyDescent="0.2">
      <c r="G254" s="15"/>
      <c r="H254" s="15"/>
    </row>
    <row r="255" spans="7:8" x14ac:dyDescent="0.2">
      <c r="G255" s="15"/>
      <c r="H255" s="15"/>
    </row>
    <row r="256" spans="7:8" x14ac:dyDescent="0.2">
      <c r="G256" s="15"/>
      <c r="H256" s="15"/>
    </row>
    <row r="257" spans="7:8" x14ac:dyDescent="0.2">
      <c r="G257" s="15"/>
      <c r="H257" s="15"/>
    </row>
    <row r="258" spans="7:8" x14ac:dyDescent="0.2">
      <c r="G258" s="15"/>
      <c r="H258" s="15"/>
    </row>
    <row r="259" spans="7:8" x14ac:dyDescent="0.2">
      <c r="G259" s="15"/>
      <c r="H259" s="15"/>
    </row>
    <row r="260" spans="7:8" x14ac:dyDescent="0.2">
      <c r="G260" s="15"/>
      <c r="H260" s="15"/>
    </row>
    <row r="261" spans="7:8" x14ac:dyDescent="0.2">
      <c r="G261" s="15"/>
      <c r="H261" s="15"/>
    </row>
    <row r="262" spans="7:8" x14ac:dyDescent="0.2">
      <c r="G262" s="15"/>
      <c r="H262" s="15"/>
    </row>
    <row r="263" spans="7:8" x14ac:dyDescent="0.2">
      <c r="G263" s="15"/>
      <c r="H263" s="15"/>
    </row>
    <row r="264" spans="7:8" x14ac:dyDescent="0.2">
      <c r="G264" s="15"/>
      <c r="H264" s="15"/>
    </row>
    <row r="265" spans="7:8" x14ac:dyDescent="0.2">
      <c r="G265" s="15"/>
      <c r="H265" s="15"/>
    </row>
    <row r="266" spans="7:8" x14ac:dyDescent="0.2">
      <c r="G266" s="15"/>
      <c r="H266" s="15"/>
    </row>
    <row r="267" spans="7:8" x14ac:dyDescent="0.2">
      <c r="G267" s="15"/>
      <c r="H267" s="15"/>
    </row>
    <row r="268" spans="7:8" x14ac:dyDescent="0.2">
      <c r="G268" s="15"/>
      <c r="H268" s="15"/>
    </row>
    <row r="269" spans="7:8" x14ac:dyDescent="0.2">
      <c r="G269" s="15"/>
      <c r="H269" s="15"/>
    </row>
    <row r="270" spans="7:8" x14ac:dyDescent="0.2">
      <c r="G270" s="15"/>
      <c r="H270" s="15"/>
    </row>
    <row r="271" spans="7:8" x14ac:dyDescent="0.2">
      <c r="G271" s="15"/>
      <c r="H271" s="15"/>
    </row>
    <row r="272" spans="7:8" x14ac:dyDescent="0.2">
      <c r="G272" s="15"/>
      <c r="H272" s="15"/>
    </row>
    <row r="273" spans="7:8" x14ac:dyDescent="0.2">
      <c r="G273" s="15"/>
      <c r="H273" s="15"/>
    </row>
    <row r="274" spans="7:8" x14ac:dyDescent="0.2">
      <c r="G274" s="15"/>
      <c r="H274" s="15"/>
    </row>
    <row r="275" spans="7:8" x14ac:dyDescent="0.2">
      <c r="G275" s="15"/>
      <c r="H275" s="15"/>
    </row>
    <row r="276" spans="7:8" x14ac:dyDescent="0.2">
      <c r="G276" s="15"/>
      <c r="H276" s="15"/>
    </row>
    <row r="277" spans="7:8" x14ac:dyDescent="0.2">
      <c r="G277" s="15"/>
      <c r="H277" s="15"/>
    </row>
    <row r="278" spans="7:8" x14ac:dyDescent="0.2">
      <c r="G278" s="15"/>
      <c r="H278" s="15"/>
    </row>
    <row r="279" spans="7:8" x14ac:dyDescent="0.2">
      <c r="G279" s="15"/>
      <c r="H279" s="15"/>
    </row>
    <row r="280" spans="7:8" x14ac:dyDescent="0.2">
      <c r="G280" s="15"/>
      <c r="H280" s="15"/>
    </row>
    <row r="281" spans="7:8" x14ac:dyDescent="0.2">
      <c r="G281" s="15"/>
      <c r="H281" s="15"/>
    </row>
    <row r="282" spans="7:8" x14ac:dyDescent="0.2">
      <c r="G282" s="15"/>
      <c r="H282" s="15"/>
    </row>
    <row r="283" spans="7:8" x14ac:dyDescent="0.2">
      <c r="G283" s="15"/>
      <c r="H283" s="15"/>
    </row>
    <row r="284" spans="7:8" x14ac:dyDescent="0.2">
      <c r="G284" s="15"/>
      <c r="H284" s="15"/>
    </row>
    <row r="285" spans="7:8" x14ac:dyDescent="0.2">
      <c r="G285" s="15"/>
      <c r="H285" s="15"/>
    </row>
    <row r="286" spans="7:8" x14ac:dyDescent="0.2">
      <c r="G286" s="15"/>
      <c r="H286" s="15"/>
    </row>
    <row r="287" spans="7:8" x14ac:dyDescent="0.2">
      <c r="G287" s="15"/>
      <c r="H287" s="15"/>
    </row>
    <row r="288" spans="7:8" x14ac:dyDescent="0.2">
      <c r="G288" s="15"/>
      <c r="H288" s="15"/>
    </row>
    <row r="289" spans="7:8" x14ac:dyDescent="0.2">
      <c r="G289" s="15"/>
      <c r="H289" s="15"/>
    </row>
    <row r="290" spans="7:8" x14ac:dyDescent="0.2">
      <c r="G290" s="15"/>
      <c r="H290" s="15"/>
    </row>
    <row r="291" spans="7:8" x14ac:dyDescent="0.2">
      <c r="G291" s="15"/>
      <c r="H291" s="15"/>
    </row>
    <row r="292" spans="7:8" x14ac:dyDescent="0.2">
      <c r="G292" s="15"/>
      <c r="H292" s="15"/>
    </row>
    <row r="293" spans="7:8" x14ac:dyDescent="0.2">
      <c r="G293" s="15"/>
      <c r="H293" s="15"/>
    </row>
    <row r="294" spans="7:8" x14ac:dyDescent="0.2">
      <c r="G294" s="15"/>
      <c r="H294" s="15"/>
    </row>
    <row r="295" spans="7:8" x14ac:dyDescent="0.2">
      <c r="G295" s="15"/>
      <c r="H295" s="15"/>
    </row>
    <row r="296" spans="7:8" x14ac:dyDescent="0.2">
      <c r="G296" s="15"/>
      <c r="H296" s="15"/>
    </row>
    <row r="297" spans="7:8" x14ac:dyDescent="0.2">
      <c r="G297" s="15"/>
      <c r="H297" s="15"/>
    </row>
    <row r="298" spans="7:8" x14ac:dyDescent="0.2">
      <c r="G298" s="15"/>
      <c r="H298" s="15"/>
    </row>
    <row r="299" spans="7:8" x14ac:dyDescent="0.2">
      <c r="G299" s="15"/>
      <c r="H299" s="15"/>
    </row>
    <row r="300" spans="7:8" x14ac:dyDescent="0.2">
      <c r="G300" s="15"/>
      <c r="H300" s="15"/>
    </row>
    <row r="301" spans="7:8" x14ac:dyDescent="0.2">
      <c r="G301" s="15"/>
      <c r="H301" s="15"/>
    </row>
    <row r="302" spans="7:8" x14ac:dyDescent="0.2">
      <c r="G302" s="15"/>
      <c r="H302" s="15"/>
    </row>
    <row r="303" spans="7:8" x14ac:dyDescent="0.2">
      <c r="G303" s="15"/>
      <c r="H303" s="15"/>
    </row>
    <row r="304" spans="7:8" x14ac:dyDescent="0.2">
      <c r="G304" s="15"/>
      <c r="H304" s="15"/>
    </row>
    <row r="305" spans="7:8" x14ac:dyDescent="0.2">
      <c r="G305" s="15"/>
      <c r="H305" s="15"/>
    </row>
    <row r="306" spans="7:8" x14ac:dyDescent="0.2">
      <c r="G306" s="15"/>
      <c r="H306" s="15"/>
    </row>
    <row r="307" spans="7:8" x14ac:dyDescent="0.2">
      <c r="G307" s="15"/>
      <c r="H307" s="15"/>
    </row>
    <row r="308" spans="7:8" x14ac:dyDescent="0.2">
      <c r="G308" s="15"/>
      <c r="H308" s="15"/>
    </row>
    <row r="309" spans="7:8" x14ac:dyDescent="0.2">
      <c r="G309" s="15"/>
      <c r="H309" s="15"/>
    </row>
    <row r="310" spans="7:8" x14ac:dyDescent="0.2">
      <c r="G310" s="15"/>
      <c r="H310" s="15"/>
    </row>
    <row r="311" spans="7:8" x14ac:dyDescent="0.2">
      <c r="G311" s="15"/>
      <c r="H311" s="15"/>
    </row>
    <row r="312" spans="7:8" x14ac:dyDescent="0.2">
      <c r="G312" s="15"/>
      <c r="H312" s="15"/>
    </row>
    <row r="313" spans="7:8" x14ac:dyDescent="0.2">
      <c r="G313" s="15"/>
      <c r="H313" s="15"/>
    </row>
    <row r="314" spans="7:8" x14ac:dyDescent="0.2">
      <c r="G314" s="15"/>
      <c r="H314" s="15"/>
    </row>
    <row r="315" spans="7:8" x14ac:dyDescent="0.2">
      <c r="G315" s="15"/>
      <c r="H315" s="15"/>
    </row>
    <row r="316" spans="7:8" x14ac:dyDescent="0.2">
      <c r="G316" s="15"/>
      <c r="H316" s="15"/>
    </row>
    <row r="317" spans="7:8" x14ac:dyDescent="0.2">
      <c r="G317" s="15"/>
      <c r="H317" s="15"/>
    </row>
    <row r="318" spans="7:8" x14ac:dyDescent="0.2">
      <c r="G318" s="15"/>
      <c r="H318" s="15"/>
    </row>
    <row r="319" spans="7:8" x14ac:dyDescent="0.2">
      <c r="G319" s="15"/>
      <c r="H319" s="15"/>
    </row>
    <row r="320" spans="7:8" x14ac:dyDescent="0.2">
      <c r="G320" s="15"/>
      <c r="H320" s="15"/>
    </row>
    <row r="321" spans="7:8" x14ac:dyDescent="0.2">
      <c r="G321" s="15"/>
      <c r="H321" s="15"/>
    </row>
    <row r="322" spans="7:8" x14ac:dyDescent="0.2">
      <c r="G322" s="15"/>
      <c r="H322" s="15"/>
    </row>
    <row r="323" spans="7:8" x14ac:dyDescent="0.2">
      <c r="G323" s="15"/>
      <c r="H323" s="15"/>
    </row>
    <row r="324" spans="7:8" x14ac:dyDescent="0.2">
      <c r="G324" s="15"/>
      <c r="H324" s="15"/>
    </row>
    <row r="325" spans="7:8" x14ac:dyDescent="0.2">
      <c r="G325" s="15"/>
      <c r="H325" s="15"/>
    </row>
    <row r="326" spans="7:8" x14ac:dyDescent="0.2">
      <c r="G326" s="15"/>
      <c r="H326" s="15"/>
    </row>
    <row r="327" spans="7:8" x14ac:dyDescent="0.2">
      <c r="G327" s="15"/>
      <c r="H327" s="15"/>
    </row>
    <row r="328" spans="7:8" x14ac:dyDescent="0.2">
      <c r="G328" s="15"/>
      <c r="H328" s="15"/>
    </row>
    <row r="329" spans="7:8" x14ac:dyDescent="0.2">
      <c r="G329" s="15"/>
      <c r="H329" s="15"/>
    </row>
    <row r="330" spans="7:8" x14ac:dyDescent="0.2">
      <c r="G330" s="15"/>
      <c r="H330" s="15"/>
    </row>
    <row r="331" spans="7:8" x14ac:dyDescent="0.2">
      <c r="G331" s="15"/>
      <c r="H331" s="15"/>
    </row>
    <row r="332" spans="7:8" x14ac:dyDescent="0.2">
      <c r="G332" s="15"/>
      <c r="H332" s="15"/>
    </row>
    <row r="333" spans="7:8" x14ac:dyDescent="0.2">
      <c r="G333" s="15"/>
      <c r="H333" s="15"/>
    </row>
    <row r="334" spans="7:8" x14ac:dyDescent="0.2">
      <c r="G334" s="15"/>
      <c r="H334" s="15"/>
    </row>
    <row r="335" spans="7:8" x14ac:dyDescent="0.2">
      <c r="G335" s="15"/>
      <c r="H335" s="15"/>
    </row>
    <row r="336" spans="7:8" x14ac:dyDescent="0.2">
      <c r="G336" s="15"/>
      <c r="H336" s="15"/>
    </row>
    <row r="337" spans="7:8" x14ac:dyDescent="0.2">
      <c r="G337" s="15"/>
      <c r="H337" s="15"/>
    </row>
    <row r="338" spans="7:8" x14ac:dyDescent="0.2">
      <c r="G338" s="15"/>
      <c r="H338" s="15"/>
    </row>
    <row r="339" spans="7:8" x14ac:dyDescent="0.2">
      <c r="G339" s="15"/>
      <c r="H339" s="15"/>
    </row>
    <row r="340" spans="7:8" x14ac:dyDescent="0.2">
      <c r="G340" s="15"/>
      <c r="H340" s="15"/>
    </row>
    <row r="341" spans="7:8" x14ac:dyDescent="0.2">
      <c r="G341" s="15"/>
      <c r="H341" s="15"/>
    </row>
    <row r="342" spans="7:8" x14ac:dyDescent="0.2">
      <c r="G342" s="15"/>
      <c r="H342" s="15"/>
    </row>
    <row r="343" spans="7:8" x14ac:dyDescent="0.2">
      <c r="G343" s="15"/>
      <c r="H343" s="15"/>
    </row>
    <row r="344" spans="7:8" x14ac:dyDescent="0.2">
      <c r="G344" s="15"/>
      <c r="H344" s="15"/>
    </row>
    <row r="345" spans="7:8" x14ac:dyDescent="0.2">
      <c r="G345" s="15"/>
      <c r="H345" s="15"/>
    </row>
    <row r="346" spans="7:8" x14ac:dyDescent="0.2">
      <c r="G346" s="15"/>
      <c r="H346" s="15"/>
    </row>
    <row r="347" spans="7:8" x14ac:dyDescent="0.2">
      <c r="G347" s="15"/>
      <c r="H347" s="15"/>
    </row>
    <row r="348" spans="7:8" x14ac:dyDescent="0.2">
      <c r="G348" s="15"/>
      <c r="H348" s="15"/>
    </row>
    <row r="349" spans="7:8" x14ac:dyDescent="0.2">
      <c r="G349" s="15"/>
      <c r="H349" s="15"/>
    </row>
    <row r="350" spans="7:8" x14ac:dyDescent="0.2">
      <c r="G350" s="15"/>
      <c r="H350" s="15"/>
    </row>
    <row r="351" spans="7:8" x14ac:dyDescent="0.2">
      <c r="G351" s="15"/>
      <c r="H351" s="15"/>
    </row>
    <row r="352" spans="7:8" x14ac:dyDescent="0.2">
      <c r="G352" s="15"/>
      <c r="H352" s="15"/>
    </row>
    <row r="353" spans="7:8" x14ac:dyDescent="0.2">
      <c r="G353" s="15"/>
      <c r="H353" s="15"/>
    </row>
    <row r="354" spans="7:8" x14ac:dyDescent="0.2">
      <c r="G354" s="15"/>
      <c r="H354" s="15"/>
    </row>
    <row r="355" spans="7:8" x14ac:dyDescent="0.2">
      <c r="G355" s="15"/>
      <c r="H355" s="15"/>
    </row>
    <row r="356" spans="7:8" x14ac:dyDescent="0.2">
      <c r="G356" s="15"/>
      <c r="H356" s="15"/>
    </row>
    <row r="357" spans="7:8" x14ac:dyDescent="0.2">
      <c r="G357" s="15"/>
      <c r="H357" s="15"/>
    </row>
    <row r="358" spans="7:8" x14ac:dyDescent="0.2">
      <c r="G358" s="15"/>
      <c r="H358" s="15"/>
    </row>
    <row r="359" spans="7:8" x14ac:dyDescent="0.2">
      <c r="G359" s="15"/>
      <c r="H359" s="15"/>
    </row>
    <row r="360" spans="7:8" x14ac:dyDescent="0.2">
      <c r="G360" s="15"/>
      <c r="H360" s="15"/>
    </row>
    <row r="361" spans="7:8" x14ac:dyDescent="0.2">
      <c r="G361" s="15"/>
      <c r="H361" s="15"/>
    </row>
    <row r="362" spans="7:8" x14ac:dyDescent="0.2">
      <c r="G362" s="15"/>
      <c r="H362" s="15"/>
    </row>
    <row r="363" spans="7:8" x14ac:dyDescent="0.2">
      <c r="G363" s="15"/>
      <c r="H363" s="15"/>
    </row>
    <row r="364" spans="7:8" x14ac:dyDescent="0.2">
      <c r="G364" s="15"/>
      <c r="H364" s="15"/>
    </row>
    <row r="365" spans="7:8" x14ac:dyDescent="0.2">
      <c r="G365" s="15"/>
      <c r="H365" s="15"/>
    </row>
    <row r="366" spans="7:8" x14ac:dyDescent="0.2">
      <c r="G366" s="15"/>
      <c r="H366" s="15"/>
    </row>
    <row r="367" spans="7:8" x14ac:dyDescent="0.2">
      <c r="G367" s="15"/>
      <c r="H367" s="15"/>
    </row>
    <row r="368" spans="7:8" x14ac:dyDescent="0.2">
      <c r="G368" s="15"/>
      <c r="H368" s="15"/>
    </row>
    <row r="369" spans="7:8" x14ac:dyDescent="0.2">
      <c r="G369" s="15"/>
      <c r="H369" s="15"/>
    </row>
    <row r="370" spans="7:8" x14ac:dyDescent="0.2">
      <c r="G370" s="15"/>
      <c r="H370" s="15"/>
    </row>
    <row r="371" spans="7:8" x14ac:dyDescent="0.2">
      <c r="G371" s="15"/>
      <c r="H371" s="15"/>
    </row>
    <row r="372" spans="7:8" x14ac:dyDescent="0.2">
      <c r="G372" s="15"/>
      <c r="H372" s="15"/>
    </row>
    <row r="373" spans="7:8" x14ac:dyDescent="0.2">
      <c r="G373" s="15"/>
      <c r="H373" s="15"/>
    </row>
    <row r="374" spans="7:8" x14ac:dyDescent="0.2">
      <c r="G374" s="15"/>
      <c r="H374" s="15"/>
    </row>
    <row r="375" spans="7:8" x14ac:dyDescent="0.2">
      <c r="G375" s="15"/>
      <c r="H375" s="15"/>
    </row>
    <row r="376" spans="7:8" x14ac:dyDescent="0.2">
      <c r="G376" s="15"/>
      <c r="H376" s="15"/>
    </row>
    <row r="377" spans="7:8" x14ac:dyDescent="0.2">
      <c r="G377" s="15"/>
      <c r="H377" s="15"/>
    </row>
    <row r="378" spans="7:8" x14ac:dyDescent="0.2">
      <c r="G378" s="15"/>
      <c r="H378" s="15"/>
    </row>
    <row r="379" spans="7:8" x14ac:dyDescent="0.2">
      <c r="G379" s="15"/>
      <c r="H379" s="15"/>
    </row>
    <row r="380" spans="7:8" x14ac:dyDescent="0.2">
      <c r="G380" s="15"/>
      <c r="H380" s="15"/>
    </row>
    <row r="381" spans="7:8" x14ac:dyDescent="0.2">
      <c r="G381" s="15"/>
      <c r="H381" s="15"/>
    </row>
    <row r="382" spans="7:8" x14ac:dyDescent="0.2">
      <c r="G382" s="15"/>
      <c r="H382" s="15"/>
    </row>
    <row r="383" spans="7:8" x14ac:dyDescent="0.2">
      <c r="G383" s="15"/>
      <c r="H383" s="15"/>
    </row>
    <row r="384" spans="7:8" x14ac:dyDescent="0.2">
      <c r="G384" s="15"/>
      <c r="H384" s="15"/>
    </row>
    <row r="385" spans="7:8" x14ac:dyDescent="0.2">
      <c r="G385" s="15"/>
      <c r="H385" s="15"/>
    </row>
    <row r="386" spans="7:8" x14ac:dyDescent="0.2">
      <c r="G386" s="15"/>
      <c r="H386" s="15"/>
    </row>
    <row r="387" spans="7:8" x14ac:dyDescent="0.2">
      <c r="G387" s="15"/>
      <c r="H387" s="15"/>
    </row>
    <row r="388" spans="7:8" x14ac:dyDescent="0.2">
      <c r="G388" s="15"/>
      <c r="H388" s="15"/>
    </row>
    <row r="389" spans="7:8" x14ac:dyDescent="0.2">
      <c r="G389" s="15"/>
      <c r="H389" s="15"/>
    </row>
    <row r="390" spans="7:8" x14ac:dyDescent="0.2">
      <c r="G390" s="15"/>
      <c r="H390" s="15"/>
    </row>
    <row r="391" spans="7:8" x14ac:dyDescent="0.2">
      <c r="G391" s="15"/>
      <c r="H391" s="15"/>
    </row>
    <row r="392" spans="7:8" x14ac:dyDescent="0.2">
      <c r="G392" s="15"/>
      <c r="H392" s="15"/>
    </row>
    <row r="393" spans="7:8" x14ac:dyDescent="0.2">
      <c r="G393" s="15"/>
      <c r="H393" s="15"/>
    </row>
    <row r="394" spans="7:8" x14ac:dyDescent="0.2">
      <c r="G394" s="15"/>
      <c r="H394" s="15"/>
    </row>
    <row r="395" spans="7:8" x14ac:dyDescent="0.2">
      <c r="G395" s="15"/>
      <c r="H395" s="15"/>
    </row>
    <row r="396" spans="7:8" x14ac:dyDescent="0.2">
      <c r="G396" s="15"/>
      <c r="H396" s="15"/>
    </row>
    <row r="397" spans="7:8" x14ac:dyDescent="0.2">
      <c r="G397" s="15"/>
      <c r="H397" s="15"/>
    </row>
    <row r="398" spans="7:8" x14ac:dyDescent="0.2">
      <c r="G398" s="15"/>
      <c r="H398" s="15"/>
    </row>
    <row r="399" spans="7:8" x14ac:dyDescent="0.2">
      <c r="G399" s="15"/>
      <c r="H399" s="15"/>
    </row>
    <row r="400" spans="7:8" x14ac:dyDescent="0.2">
      <c r="G400" s="15"/>
      <c r="H400" s="15"/>
    </row>
    <row r="401" spans="7:8" x14ac:dyDescent="0.2">
      <c r="G401" s="15"/>
      <c r="H401" s="15"/>
    </row>
    <row r="402" spans="7:8" x14ac:dyDescent="0.2">
      <c r="G402" s="15"/>
      <c r="H402" s="15"/>
    </row>
    <row r="403" spans="7:8" x14ac:dyDescent="0.2">
      <c r="G403" s="15"/>
      <c r="H403" s="15"/>
    </row>
    <row r="404" spans="7:8" x14ac:dyDescent="0.2">
      <c r="G404" s="15"/>
      <c r="H404" s="15"/>
    </row>
    <row r="405" spans="7:8" x14ac:dyDescent="0.2">
      <c r="G405" s="15"/>
      <c r="H405" s="15"/>
    </row>
    <row r="406" spans="7:8" x14ac:dyDescent="0.2">
      <c r="G406" s="15"/>
      <c r="H406" s="15"/>
    </row>
    <row r="407" spans="7:8" x14ac:dyDescent="0.2">
      <c r="G407" s="15"/>
      <c r="H407" s="15"/>
    </row>
    <row r="408" spans="7:8" x14ac:dyDescent="0.2">
      <c r="G408" s="15"/>
      <c r="H408" s="15"/>
    </row>
    <row r="409" spans="7:8" x14ac:dyDescent="0.2">
      <c r="G409" s="15"/>
      <c r="H409" s="15"/>
    </row>
    <row r="410" spans="7:8" x14ac:dyDescent="0.2">
      <c r="G410" s="15"/>
      <c r="H410" s="15"/>
    </row>
    <row r="411" spans="7:8" x14ac:dyDescent="0.2">
      <c r="G411" s="15"/>
      <c r="H411" s="15"/>
    </row>
    <row r="412" spans="7:8" x14ac:dyDescent="0.2">
      <c r="G412" s="15"/>
      <c r="H412" s="15"/>
    </row>
    <row r="413" spans="7:8" x14ac:dyDescent="0.2">
      <c r="G413" s="15"/>
      <c r="H413" s="15"/>
    </row>
    <row r="414" spans="7:8" x14ac:dyDescent="0.2">
      <c r="G414" s="15"/>
      <c r="H414" s="15"/>
    </row>
    <row r="415" spans="7:8" x14ac:dyDescent="0.2">
      <c r="G415" s="15"/>
      <c r="H415" s="15"/>
    </row>
    <row r="416" spans="7:8" x14ac:dyDescent="0.2">
      <c r="G416" s="15"/>
      <c r="H416" s="15"/>
    </row>
    <row r="417" spans="7:8" x14ac:dyDescent="0.2">
      <c r="G417" s="15"/>
      <c r="H417" s="15"/>
    </row>
    <row r="418" spans="7:8" x14ac:dyDescent="0.2">
      <c r="G418" s="15"/>
      <c r="H418" s="15"/>
    </row>
    <row r="419" spans="7:8" x14ac:dyDescent="0.2">
      <c r="G419" s="15"/>
      <c r="H419" s="15"/>
    </row>
    <row r="420" spans="7:8" x14ac:dyDescent="0.2">
      <c r="G420" s="15"/>
      <c r="H420" s="15"/>
    </row>
    <row r="421" spans="7:8" x14ac:dyDescent="0.2">
      <c r="G421" s="15"/>
      <c r="H421" s="15"/>
    </row>
    <row r="422" spans="7:8" x14ac:dyDescent="0.2">
      <c r="G422" s="15"/>
      <c r="H422" s="15"/>
    </row>
    <row r="423" spans="7:8" x14ac:dyDescent="0.2">
      <c r="G423" s="15"/>
      <c r="H423" s="15"/>
    </row>
    <row r="424" spans="7:8" x14ac:dyDescent="0.2">
      <c r="G424" s="15"/>
      <c r="H424" s="15"/>
    </row>
    <row r="425" spans="7:8" x14ac:dyDescent="0.2">
      <c r="G425" s="15"/>
      <c r="H425" s="15"/>
    </row>
    <row r="426" spans="7:8" x14ac:dyDescent="0.2">
      <c r="G426" s="15"/>
      <c r="H426" s="15"/>
    </row>
    <row r="427" spans="7:8" x14ac:dyDescent="0.2">
      <c r="G427" s="15"/>
      <c r="H427" s="15"/>
    </row>
    <row r="428" spans="7:8" x14ac:dyDescent="0.2">
      <c r="G428" s="15"/>
      <c r="H428" s="15"/>
    </row>
    <row r="429" spans="7:8" x14ac:dyDescent="0.2">
      <c r="G429" s="15"/>
      <c r="H429" s="15"/>
    </row>
    <row r="430" spans="7:8" x14ac:dyDescent="0.2">
      <c r="G430" s="15"/>
      <c r="H430" s="15"/>
    </row>
    <row r="431" spans="7:8" x14ac:dyDescent="0.2">
      <c r="G431" s="15"/>
      <c r="H431" s="15"/>
    </row>
    <row r="432" spans="7:8" x14ac:dyDescent="0.2">
      <c r="G432" s="15"/>
      <c r="H432" s="15"/>
    </row>
    <row r="433" spans="7:8" x14ac:dyDescent="0.2">
      <c r="G433" s="15"/>
      <c r="H433" s="15"/>
    </row>
    <row r="434" spans="7:8" x14ac:dyDescent="0.2">
      <c r="G434" s="15"/>
      <c r="H434" s="15"/>
    </row>
    <row r="435" spans="7:8" x14ac:dyDescent="0.2">
      <c r="G435" s="15"/>
      <c r="H435" s="15"/>
    </row>
    <row r="436" spans="7:8" x14ac:dyDescent="0.2">
      <c r="G436" s="15"/>
      <c r="H436" s="15"/>
    </row>
    <row r="437" spans="7:8" x14ac:dyDescent="0.2">
      <c r="G437" s="15"/>
      <c r="H437" s="15"/>
    </row>
    <row r="438" spans="7:8" x14ac:dyDescent="0.2">
      <c r="G438" s="15"/>
      <c r="H438" s="15"/>
    </row>
    <row r="439" spans="7:8" x14ac:dyDescent="0.2">
      <c r="G439" s="15"/>
      <c r="H439" s="15"/>
    </row>
    <row r="440" spans="7:8" x14ac:dyDescent="0.2">
      <c r="G440" s="15"/>
      <c r="H440" s="15"/>
    </row>
    <row r="441" spans="7:8" x14ac:dyDescent="0.2">
      <c r="G441" s="15"/>
      <c r="H441" s="15"/>
    </row>
    <row r="442" spans="7:8" x14ac:dyDescent="0.2">
      <c r="G442" s="15"/>
      <c r="H442" s="15"/>
    </row>
    <row r="443" spans="7:8" x14ac:dyDescent="0.2">
      <c r="G443" s="15"/>
      <c r="H443" s="15"/>
    </row>
    <row r="444" spans="7:8" x14ac:dyDescent="0.2">
      <c r="G444" s="15"/>
      <c r="H444" s="15"/>
    </row>
    <row r="445" spans="7:8" x14ac:dyDescent="0.2">
      <c r="G445" s="15"/>
      <c r="H445" s="15"/>
    </row>
    <row r="446" spans="7:8" x14ac:dyDescent="0.2">
      <c r="G446" s="15"/>
      <c r="H446" s="15"/>
    </row>
    <row r="447" spans="7:8" x14ac:dyDescent="0.2">
      <c r="G447" s="15"/>
      <c r="H447" s="15"/>
    </row>
    <row r="448" spans="7:8" x14ac:dyDescent="0.2">
      <c r="G448" s="15"/>
      <c r="H448" s="15"/>
    </row>
    <row r="449" spans="7:8" x14ac:dyDescent="0.2">
      <c r="G449" s="15"/>
      <c r="H449" s="15"/>
    </row>
    <row r="450" spans="7:8" x14ac:dyDescent="0.2">
      <c r="G450" s="15"/>
      <c r="H450" s="15"/>
    </row>
    <row r="451" spans="7:8" x14ac:dyDescent="0.2">
      <c r="G451" s="15"/>
      <c r="H451" s="15"/>
    </row>
    <row r="452" spans="7:8" x14ac:dyDescent="0.2">
      <c r="G452" s="15"/>
      <c r="H452" s="15"/>
    </row>
    <row r="453" spans="7:8" x14ac:dyDescent="0.2">
      <c r="G453" s="15"/>
      <c r="H453" s="15"/>
    </row>
    <row r="454" spans="7:8" x14ac:dyDescent="0.2">
      <c r="G454" s="15"/>
      <c r="H454" s="15"/>
    </row>
    <row r="455" spans="7:8" x14ac:dyDescent="0.2">
      <c r="G455" s="15"/>
      <c r="H455" s="15"/>
    </row>
    <row r="456" spans="7:8" x14ac:dyDescent="0.2">
      <c r="G456" s="15"/>
      <c r="H456" s="15"/>
    </row>
    <row r="457" spans="7:8" x14ac:dyDescent="0.2">
      <c r="G457" s="15"/>
      <c r="H457" s="15"/>
    </row>
    <row r="458" spans="7:8" x14ac:dyDescent="0.2">
      <c r="G458" s="15"/>
      <c r="H458" s="15"/>
    </row>
    <row r="459" spans="7:8" x14ac:dyDescent="0.2">
      <c r="G459" s="15"/>
      <c r="H459" s="15"/>
    </row>
    <row r="460" spans="7:8" x14ac:dyDescent="0.2">
      <c r="G460" s="15"/>
      <c r="H460" s="15"/>
    </row>
    <row r="461" spans="7:8" x14ac:dyDescent="0.2">
      <c r="G461" s="15"/>
      <c r="H461" s="15"/>
    </row>
    <row r="462" spans="7:8" x14ac:dyDescent="0.2">
      <c r="G462" s="15"/>
      <c r="H462" s="15"/>
    </row>
    <row r="463" spans="7:8" x14ac:dyDescent="0.2">
      <c r="G463" s="15"/>
      <c r="H463" s="15"/>
    </row>
    <row r="464" spans="7:8" x14ac:dyDescent="0.2">
      <c r="G464" s="15"/>
      <c r="H464" s="15"/>
    </row>
    <row r="465" spans="7:8" x14ac:dyDescent="0.2">
      <c r="G465" s="15"/>
      <c r="H465" s="15"/>
    </row>
    <row r="466" spans="7:8" x14ac:dyDescent="0.2">
      <c r="G466" s="15"/>
      <c r="H466" s="15"/>
    </row>
    <row r="467" spans="7:8" x14ac:dyDescent="0.2">
      <c r="G467" s="15"/>
      <c r="H467" s="15"/>
    </row>
    <row r="468" spans="7:8" x14ac:dyDescent="0.2">
      <c r="G468" s="15"/>
      <c r="H468" s="15"/>
    </row>
    <row r="469" spans="7:8" x14ac:dyDescent="0.2">
      <c r="G469" s="15"/>
      <c r="H469" s="15"/>
    </row>
    <row r="470" spans="7:8" x14ac:dyDescent="0.2">
      <c r="G470" s="15"/>
      <c r="H470" s="15"/>
    </row>
    <row r="471" spans="7:8" x14ac:dyDescent="0.2">
      <c r="G471" s="15"/>
      <c r="H471" s="15"/>
    </row>
    <row r="472" spans="7:8" x14ac:dyDescent="0.2">
      <c r="G472" s="15"/>
      <c r="H472" s="15"/>
    </row>
    <row r="473" spans="7:8" x14ac:dyDescent="0.2">
      <c r="G473" s="15"/>
      <c r="H473" s="15"/>
    </row>
    <row r="474" spans="7:8" x14ac:dyDescent="0.2">
      <c r="G474" s="15"/>
      <c r="H474" s="15"/>
    </row>
    <row r="475" spans="7:8" x14ac:dyDescent="0.2">
      <c r="G475" s="15"/>
      <c r="H475" s="15"/>
    </row>
    <row r="476" spans="7:8" x14ac:dyDescent="0.2">
      <c r="G476" s="15"/>
      <c r="H476" s="15"/>
    </row>
    <row r="477" spans="7:8" x14ac:dyDescent="0.2">
      <c r="G477" s="15"/>
      <c r="H477" s="15"/>
    </row>
    <row r="478" spans="7:8" x14ac:dyDescent="0.2">
      <c r="G478" s="15"/>
      <c r="H478" s="15"/>
    </row>
    <row r="479" spans="7:8" x14ac:dyDescent="0.2">
      <c r="G479" s="15"/>
      <c r="H479" s="15"/>
    </row>
    <row r="480" spans="7:8" x14ac:dyDescent="0.2">
      <c r="G480" s="15"/>
      <c r="H480" s="15"/>
    </row>
    <row r="481" spans="7:8" x14ac:dyDescent="0.2">
      <c r="G481" s="15"/>
      <c r="H481" s="15"/>
    </row>
    <row r="482" spans="7:8" x14ac:dyDescent="0.2">
      <c r="G482" s="15"/>
      <c r="H482" s="15"/>
    </row>
    <row r="483" spans="7:8" x14ac:dyDescent="0.2">
      <c r="G483" s="15"/>
      <c r="H483" s="15"/>
    </row>
    <row r="484" spans="7:8" x14ac:dyDescent="0.2">
      <c r="G484" s="15"/>
      <c r="H484" s="15"/>
    </row>
    <row r="485" spans="7:8" x14ac:dyDescent="0.2">
      <c r="G485" s="15"/>
      <c r="H485" s="15"/>
    </row>
    <row r="486" spans="7:8" x14ac:dyDescent="0.2">
      <c r="G486" s="15"/>
      <c r="H486" s="15"/>
    </row>
    <row r="487" spans="7:8" x14ac:dyDescent="0.2">
      <c r="G487" s="15"/>
      <c r="H487" s="15"/>
    </row>
    <row r="488" spans="7:8" x14ac:dyDescent="0.2">
      <c r="G488" s="15"/>
      <c r="H488" s="15"/>
    </row>
    <row r="489" spans="7:8" x14ac:dyDescent="0.2">
      <c r="G489" s="15"/>
      <c r="H489" s="15"/>
    </row>
    <row r="490" spans="7:8" x14ac:dyDescent="0.2">
      <c r="G490" s="15"/>
      <c r="H490" s="15"/>
    </row>
    <row r="491" spans="7:8" x14ac:dyDescent="0.2">
      <c r="G491" s="15"/>
      <c r="H491" s="15"/>
    </row>
    <row r="492" spans="7:8" x14ac:dyDescent="0.2">
      <c r="G492" s="15"/>
      <c r="H492" s="15"/>
    </row>
    <row r="493" spans="7:8" x14ac:dyDescent="0.2">
      <c r="G493" s="15"/>
      <c r="H493" s="15"/>
    </row>
    <row r="494" spans="7:8" x14ac:dyDescent="0.2">
      <c r="G494" s="15"/>
      <c r="H494" s="15"/>
    </row>
    <row r="495" spans="7:8" x14ac:dyDescent="0.2">
      <c r="G495" s="15"/>
      <c r="H495" s="15"/>
    </row>
    <row r="496" spans="7:8" x14ac:dyDescent="0.2">
      <c r="G496" s="15"/>
      <c r="H496" s="15"/>
    </row>
    <row r="497" spans="7:8" x14ac:dyDescent="0.2">
      <c r="G497" s="15"/>
      <c r="H497" s="15"/>
    </row>
    <row r="498" spans="7:8" x14ac:dyDescent="0.2">
      <c r="G498" s="15"/>
      <c r="H498" s="15"/>
    </row>
    <row r="499" spans="7:8" x14ac:dyDescent="0.2">
      <c r="G499" s="15"/>
      <c r="H499" s="15"/>
    </row>
    <row r="500" spans="7:8" x14ac:dyDescent="0.2">
      <c r="G500" s="15"/>
      <c r="H500" s="15"/>
    </row>
    <row r="501" spans="7:8" x14ac:dyDescent="0.2">
      <c r="G501" s="15"/>
      <c r="H501" s="15"/>
    </row>
    <row r="502" spans="7:8" x14ac:dyDescent="0.2">
      <c r="G502" s="15"/>
      <c r="H502" s="15"/>
    </row>
    <row r="503" spans="7:8" x14ac:dyDescent="0.2">
      <c r="G503" s="15"/>
      <c r="H503" s="15"/>
    </row>
    <row r="504" spans="7:8" x14ac:dyDescent="0.2">
      <c r="G504" s="15"/>
      <c r="H504" s="15"/>
    </row>
    <row r="505" spans="7:8" x14ac:dyDescent="0.2">
      <c r="G505" s="15"/>
      <c r="H505" s="15"/>
    </row>
    <row r="506" spans="7:8" x14ac:dyDescent="0.2">
      <c r="G506" s="15"/>
      <c r="H506" s="15"/>
    </row>
    <row r="507" spans="7:8" x14ac:dyDescent="0.2">
      <c r="G507" s="15"/>
      <c r="H507" s="15"/>
    </row>
    <row r="508" spans="7:8" x14ac:dyDescent="0.2">
      <c r="G508" s="15"/>
      <c r="H508" s="15"/>
    </row>
    <row r="509" spans="7:8" x14ac:dyDescent="0.2">
      <c r="G509" s="15"/>
      <c r="H509" s="15"/>
    </row>
    <row r="510" spans="7:8" x14ac:dyDescent="0.2">
      <c r="G510" s="15"/>
      <c r="H510" s="15"/>
    </row>
    <row r="511" spans="7:8" x14ac:dyDescent="0.2">
      <c r="G511" s="15"/>
      <c r="H511" s="15"/>
    </row>
    <row r="512" spans="7:8" x14ac:dyDescent="0.2">
      <c r="G512" s="15"/>
      <c r="H512" s="15"/>
    </row>
    <row r="513" spans="7:8" x14ac:dyDescent="0.2">
      <c r="G513" s="15"/>
      <c r="H513" s="15"/>
    </row>
    <row r="514" spans="7:8" x14ac:dyDescent="0.2">
      <c r="G514" s="15"/>
      <c r="H514" s="15"/>
    </row>
    <row r="515" spans="7:8" x14ac:dyDescent="0.2">
      <c r="G515" s="15"/>
      <c r="H515" s="15"/>
    </row>
    <row r="516" spans="7:8" x14ac:dyDescent="0.2">
      <c r="G516" s="15"/>
      <c r="H516" s="15"/>
    </row>
    <row r="517" spans="7:8" x14ac:dyDescent="0.2">
      <c r="G517" s="15"/>
      <c r="H517" s="15"/>
    </row>
    <row r="518" spans="7:8" x14ac:dyDescent="0.2">
      <c r="G518" s="15"/>
      <c r="H518" s="15"/>
    </row>
    <row r="519" spans="7:8" x14ac:dyDescent="0.2">
      <c r="G519" s="15"/>
      <c r="H519" s="15"/>
    </row>
    <row r="520" spans="7:8" x14ac:dyDescent="0.2">
      <c r="G520" s="15"/>
      <c r="H520" s="15"/>
    </row>
    <row r="521" spans="7:8" x14ac:dyDescent="0.2">
      <c r="G521" s="15"/>
      <c r="H521" s="15"/>
    </row>
    <row r="522" spans="7:8" x14ac:dyDescent="0.2">
      <c r="G522" s="15"/>
      <c r="H522" s="15"/>
    </row>
    <row r="523" spans="7:8" x14ac:dyDescent="0.2">
      <c r="G523" s="15"/>
      <c r="H523" s="15"/>
    </row>
    <row r="524" spans="7:8" x14ac:dyDescent="0.2">
      <c r="G524" s="15"/>
      <c r="H524" s="15"/>
    </row>
    <row r="525" spans="7:8" x14ac:dyDescent="0.2">
      <c r="G525" s="15"/>
      <c r="H525" s="15"/>
    </row>
    <row r="526" spans="7:8" x14ac:dyDescent="0.2">
      <c r="G526" s="15"/>
      <c r="H526" s="15"/>
    </row>
    <row r="527" spans="7:8" x14ac:dyDescent="0.2">
      <c r="G527" s="15"/>
      <c r="H527" s="15"/>
    </row>
    <row r="528" spans="7:8" x14ac:dyDescent="0.2">
      <c r="G528" s="15"/>
      <c r="H528" s="15"/>
    </row>
    <row r="529" spans="7:8" x14ac:dyDescent="0.2">
      <c r="G529" s="15"/>
      <c r="H529" s="15"/>
    </row>
    <row r="530" spans="7:8" x14ac:dyDescent="0.2">
      <c r="G530" s="15"/>
      <c r="H530" s="15"/>
    </row>
    <row r="531" spans="7:8" x14ac:dyDescent="0.2">
      <c r="G531" s="15"/>
      <c r="H531" s="15"/>
    </row>
    <row r="532" spans="7:8" x14ac:dyDescent="0.2">
      <c r="G532" s="15"/>
      <c r="H532" s="15"/>
    </row>
    <row r="533" spans="7:8" x14ac:dyDescent="0.2">
      <c r="G533" s="15"/>
      <c r="H533" s="15"/>
    </row>
    <row r="534" spans="7:8" x14ac:dyDescent="0.2">
      <c r="G534" s="15"/>
      <c r="H534" s="15"/>
    </row>
    <row r="535" spans="7:8" x14ac:dyDescent="0.2">
      <c r="G535" s="15"/>
      <c r="H535" s="15"/>
    </row>
    <row r="536" spans="7:8" x14ac:dyDescent="0.2">
      <c r="G536" s="15"/>
      <c r="H536" s="15"/>
    </row>
    <row r="537" spans="7:8" x14ac:dyDescent="0.2">
      <c r="G537" s="15"/>
      <c r="H537" s="15"/>
    </row>
    <row r="538" spans="7:8" x14ac:dyDescent="0.2">
      <c r="G538" s="15"/>
      <c r="H538" s="15"/>
    </row>
    <row r="539" spans="7:8" x14ac:dyDescent="0.2">
      <c r="G539" s="15"/>
      <c r="H539" s="15"/>
    </row>
    <row r="540" spans="7:8" x14ac:dyDescent="0.2">
      <c r="G540" s="15"/>
      <c r="H540" s="15"/>
    </row>
    <row r="541" spans="7:8" x14ac:dyDescent="0.2">
      <c r="G541" s="15"/>
      <c r="H541" s="15"/>
    </row>
    <row r="542" spans="7:8" x14ac:dyDescent="0.2">
      <c r="G542" s="15"/>
      <c r="H542" s="15"/>
    </row>
    <row r="543" spans="7:8" x14ac:dyDescent="0.2">
      <c r="G543" s="15"/>
      <c r="H543" s="15"/>
    </row>
    <row r="544" spans="7:8" x14ac:dyDescent="0.2">
      <c r="G544" s="15"/>
      <c r="H544" s="15"/>
    </row>
    <row r="545" spans="7:8" x14ac:dyDescent="0.2">
      <c r="G545" s="15"/>
      <c r="H545" s="15"/>
    </row>
    <row r="546" spans="7:8" x14ac:dyDescent="0.2">
      <c r="G546" s="15"/>
      <c r="H546" s="15"/>
    </row>
    <row r="547" spans="7:8" x14ac:dyDescent="0.2">
      <c r="G547" s="15"/>
      <c r="H547" s="15"/>
    </row>
    <row r="548" spans="7:8" x14ac:dyDescent="0.2">
      <c r="G548" s="15"/>
      <c r="H548" s="15"/>
    </row>
    <row r="549" spans="7:8" x14ac:dyDescent="0.2">
      <c r="G549" s="15"/>
      <c r="H549" s="15"/>
    </row>
    <row r="550" spans="7:8" x14ac:dyDescent="0.2">
      <c r="G550" s="15"/>
      <c r="H550" s="15"/>
    </row>
    <row r="551" spans="7:8" x14ac:dyDescent="0.2">
      <c r="G551" s="15"/>
      <c r="H551" s="15"/>
    </row>
    <row r="552" spans="7:8" x14ac:dyDescent="0.2">
      <c r="G552" s="15"/>
      <c r="H552" s="15"/>
    </row>
    <row r="553" spans="7:8" x14ac:dyDescent="0.2">
      <c r="G553" s="15"/>
      <c r="H553" s="15"/>
    </row>
    <row r="554" spans="7:8" x14ac:dyDescent="0.2">
      <c r="G554" s="15"/>
      <c r="H554" s="15"/>
    </row>
    <row r="555" spans="7:8" x14ac:dyDescent="0.2">
      <c r="G555" s="15"/>
      <c r="H555" s="15"/>
    </row>
    <row r="556" spans="7:8" x14ac:dyDescent="0.2">
      <c r="G556" s="15"/>
      <c r="H556" s="15"/>
    </row>
    <row r="557" spans="7:8" x14ac:dyDescent="0.2">
      <c r="G557" s="15"/>
      <c r="H557" s="15"/>
    </row>
    <row r="558" spans="7:8" x14ac:dyDescent="0.2">
      <c r="G558" s="15"/>
      <c r="H558" s="15"/>
    </row>
    <row r="559" spans="7:8" x14ac:dyDescent="0.2">
      <c r="G559" s="15"/>
      <c r="H559" s="15"/>
    </row>
    <row r="560" spans="7:8" x14ac:dyDescent="0.2">
      <c r="G560" s="15"/>
      <c r="H560" s="15"/>
    </row>
    <row r="561" spans="7:8" x14ac:dyDescent="0.2">
      <c r="G561" s="15"/>
      <c r="H561" s="15"/>
    </row>
    <row r="562" spans="7:8" x14ac:dyDescent="0.2">
      <c r="G562" s="15"/>
      <c r="H562" s="15"/>
    </row>
    <row r="563" spans="7:8" x14ac:dyDescent="0.2">
      <c r="G563" s="15"/>
      <c r="H563" s="15"/>
    </row>
    <row r="564" spans="7:8" x14ac:dyDescent="0.2">
      <c r="G564" s="15"/>
      <c r="H564" s="15"/>
    </row>
    <row r="565" spans="7:8" x14ac:dyDescent="0.2">
      <c r="G565" s="15"/>
      <c r="H565" s="15"/>
    </row>
    <row r="566" spans="7:8" x14ac:dyDescent="0.2">
      <c r="G566" s="15"/>
      <c r="H566" s="15"/>
    </row>
    <row r="567" spans="7:8" x14ac:dyDescent="0.2">
      <c r="G567" s="15"/>
      <c r="H567" s="15"/>
    </row>
    <row r="568" spans="7:8" x14ac:dyDescent="0.2">
      <c r="G568" s="15"/>
      <c r="H568" s="15"/>
    </row>
    <row r="569" spans="7:8" x14ac:dyDescent="0.2">
      <c r="G569" s="15"/>
      <c r="H569" s="15"/>
    </row>
    <row r="570" spans="7:8" x14ac:dyDescent="0.2">
      <c r="G570" s="15"/>
      <c r="H570" s="15"/>
    </row>
    <row r="571" spans="7:8" x14ac:dyDescent="0.2">
      <c r="G571" s="15"/>
      <c r="H571" s="15"/>
    </row>
    <row r="572" spans="7:8" x14ac:dyDescent="0.2">
      <c r="G572" s="15"/>
      <c r="H572" s="15"/>
    </row>
    <row r="573" spans="7:8" x14ac:dyDescent="0.2">
      <c r="G573" s="15"/>
      <c r="H573" s="15"/>
    </row>
    <row r="574" spans="7:8" x14ac:dyDescent="0.2">
      <c r="G574" s="15"/>
      <c r="H574" s="15"/>
    </row>
    <row r="575" spans="7:8" x14ac:dyDescent="0.2">
      <c r="G575" s="15"/>
      <c r="H575" s="15"/>
    </row>
    <row r="576" spans="7:8" x14ac:dyDescent="0.2">
      <c r="G576" s="15"/>
      <c r="H576" s="15"/>
    </row>
    <row r="577" spans="7:8" x14ac:dyDescent="0.2">
      <c r="G577" s="15"/>
      <c r="H577" s="15"/>
    </row>
    <row r="578" spans="7:8" x14ac:dyDescent="0.2">
      <c r="G578" s="15"/>
      <c r="H578" s="15"/>
    </row>
    <row r="579" spans="7:8" x14ac:dyDescent="0.2">
      <c r="G579" s="15"/>
      <c r="H579" s="15"/>
    </row>
    <row r="580" spans="7:8" x14ac:dyDescent="0.2">
      <c r="G580" s="15"/>
      <c r="H580" s="15"/>
    </row>
    <row r="581" spans="7:8" x14ac:dyDescent="0.2">
      <c r="G581" s="15"/>
      <c r="H581" s="15"/>
    </row>
    <row r="582" spans="7:8" x14ac:dyDescent="0.2">
      <c r="G582" s="15"/>
      <c r="H582" s="15"/>
    </row>
    <row r="583" spans="7:8" x14ac:dyDescent="0.2">
      <c r="G583" s="15"/>
      <c r="H583" s="15"/>
    </row>
    <row r="584" spans="7:8" x14ac:dyDescent="0.2">
      <c r="G584" s="15"/>
      <c r="H584" s="15"/>
    </row>
    <row r="585" spans="7:8" x14ac:dyDescent="0.2">
      <c r="G585" s="15"/>
      <c r="H585" s="15"/>
    </row>
    <row r="586" spans="7:8" x14ac:dyDescent="0.2">
      <c r="G586" s="15"/>
      <c r="H586" s="15"/>
    </row>
    <row r="587" spans="7:8" x14ac:dyDescent="0.2">
      <c r="G587" s="15"/>
      <c r="H587" s="15"/>
    </row>
    <row r="588" spans="7:8" x14ac:dyDescent="0.2">
      <c r="G588" s="15"/>
      <c r="H588" s="15"/>
    </row>
    <row r="589" spans="7:8" x14ac:dyDescent="0.2">
      <c r="G589" s="15"/>
      <c r="H589" s="15"/>
    </row>
    <row r="590" spans="7:8" x14ac:dyDescent="0.2">
      <c r="G590" s="15"/>
      <c r="H590" s="15"/>
    </row>
    <row r="591" spans="7:8" x14ac:dyDescent="0.2">
      <c r="G591" s="15"/>
      <c r="H591" s="15"/>
    </row>
  </sheetData>
  <pageMargins left="0.7" right="0.7" top="0.75" bottom="0.75" header="0.3" footer="0.3"/>
  <pageSetup paperSize="9" orientation="portrait"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A1C65-9243-4690-9253-9C7B8B5E4B12}">
  <sheetPr codeName="Sheet4">
    <tabColor theme="9" tint="0.79998168889431442"/>
  </sheetPr>
  <dimension ref="B1:R140"/>
  <sheetViews>
    <sheetView showGridLines="0" zoomScaleNormal="100" workbookViewId="0">
      <selection activeCell="L29" sqref="L29"/>
    </sheetView>
  </sheetViews>
  <sheetFormatPr defaultColWidth="9" defaultRowHeight="15" x14ac:dyDescent="0.25"/>
  <cols>
    <col min="1" max="1" width="10.25" style="33" customWidth="1"/>
    <col min="2" max="2" width="13.375" style="33" bestFit="1" customWidth="1"/>
    <col min="3" max="3" width="13.25" style="33" customWidth="1"/>
    <col min="4" max="4" width="14.75" style="33" customWidth="1"/>
    <col min="5" max="5" width="11" style="33" customWidth="1"/>
    <col min="6" max="6" width="15.375" style="33" customWidth="1"/>
    <col min="7" max="7" width="11" style="33" customWidth="1"/>
    <col min="8" max="8" width="15.375" style="33" customWidth="1"/>
    <col min="9" max="9" width="15.625" style="33" bestFit="1" customWidth="1"/>
    <col min="10" max="10" width="18.875" style="33" customWidth="1"/>
    <col min="11" max="11" width="28.75" style="33" customWidth="1"/>
    <col min="12" max="12" width="16.625" style="33" bestFit="1" customWidth="1"/>
    <col min="13" max="13" width="9.875" style="33" bestFit="1" customWidth="1"/>
    <col min="14" max="14" width="10" style="33" customWidth="1"/>
    <col min="15" max="15" width="7.375" style="33" bestFit="1" customWidth="1"/>
    <col min="16" max="16" width="25.625" style="33" bestFit="1" customWidth="1"/>
    <col min="17" max="17" width="13.375" style="33" bestFit="1" customWidth="1"/>
    <col min="18" max="18" width="18.25" style="33" bestFit="1" customWidth="1"/>
    <col min="19" max="19" width="15.625" style="33" bestFit="1" customWidth="1"/>
    <col min="20" max="22" width="7.375" style="33" bestFit="1" customWidth="1"/>
    <col min="23" max="23" width="4" style="33" bestFit="1" customWidth="1"/>
    <col min="24" max="24" width="4.125" style="33" bestFit="1" customWidth="1"/>
    <col min="25" max="25" width="11.375" style="33" bestFit="1" customWidth="1"/>
    <col min="26" max="26" width="17" style="33" bestFit="1" customWidth="1"/>
    <col min="27" max="16384" width="9" style="33"/>
  </cols>
  <sheetData>
    <row r="1" spans="2:14" s="32" customFormat="1" ht="78.75" customHeight="1" thickBot="1" x14ac:dyDescent="0.3">
      <c r="B1" s="30" t="s">
        <v>106</v>
      </c>
      <c r="C1" s="31"/>
    </row>
    <row r="2" spans="2:14" ht="15.75" thickTop="1" x14ac:dyDescent="0.25"/>
    <row r="16" spans="2:14" x14ac:dyDescent="0.25">
      <c r="K16" s="107" t="s">
        <v>3</v>
      </c>
      <c r="L16" s="108" t="s">
        <v>112</v>
      </c>
      <c r="M16"/>
      <c r="N16"/>
    </row>
    <row r="17" spans="11:18" x14ac:dyDescent="0.25">
      <c r="K17" s="109" t="s">
        <v>253</v>
      </c>
      <c r="L17" s="110">
        <v>843</v>
      </c>
      <c r="M17"/>
      <c r="N17"/>
    </row>
    <row r="18" spans="11:18" x14ac:dyDescent="0.25">
      <c r="K18" s="109">
        <v>45324</v>
      </c>
      <c r="L18" s="110">
        <v>16</v>
      </c>
      <c r="M18"/>
      <c r="N18"/>
    </row>
    <row r="19" spans="11:18" x14ac:dyDescent="0.25">
      <c r="K19" s="109">
        <v>45302</v>
      </c>
      <c r="L19" s="110">
        <v>5</v>
      </c>
      <c r="M19"/>
      <c r="N19"/>
    </row>
    <row r="20" spans="11:18" x14ac:dyDescent="0.25">
      <c r="K20" s="109">
        <v>45356</v>
      </c>
      <c r="L20" s="110">
        <v>3</v>
      </c>
      <c r="M20"/>
      <c r="N20"/>
    </row>
    <row r="21" spans="11:18" x14ac:dyDescent="0.25">
      <c r="K21" s="109">
        <v>45378</v>
      </c>
      <c r="L21" s="110">
        <v>2</v>
      </c>
      <c r="M21"/>
      <c r="N21"/>
    </row>
    <row r="22" spans="11:18" x14ac:dyDescent="0.25">
      <c r="K22" s="109">
        <v>45331</v>
      </c>
      <c r="L22" s="110">
        <v>1</v>
      </c>
      <c r="M22"/>
      <c r="N22"/>
    </row>
    <row r="23" spans="11:18" x14ac:dyDescent="0.25">
      <c r="K23" s="109">
        <v>45329</v>
      </c>
      <c r="L23" s="110">
        <v>1</v>
      </c>
      <c r="M23"/>
      <c r="N23"/>
    </row>
    <row r="24" spans="11:18" x14ac:dyDescent="0.25">
      <c r="K24" s="109">
        <v>45317</v>
      </c>
      <c r="L24" s="110">
        <v>1</v>
      </c>
      <c r="M24"/>
      <c r="N24"/>
    </row>
    <row r="25" spans="11:18" x14ac:dyDescent="0.25">
      <c r="K25" s="109" t="s">
        <v>103</v>
      </c>
      <c r="L25" s="110">
        <v>872</v>
      </c>
      <c r="M25"/>
      <c r="N25"/>
    </row>
    <row r="26" spans="11:18" x14ac:dyDescent="0.25">
      <c r="K26"/>
      <c r="L26"/>
      <c r="M26"/>
      <c r="N26"/>
    </row>
    <row r="27" spans="11:18" x14ac:dyDescent="0.25">
      <c r="K27"/>
      <c r="L27"/>
      <c r="M27"/>
      <c r="N27"/>
    </row>
    <row r="28" spans="11:18" x14ac:dyDescent="0.25">
      <c r="K28"/>
      <c r="L28"/>
      <c r="M28"/>
      <c r="N28"/>
    </row>
    <row r="29" spans="11:18" x14ac:dyDescent="0.25">
      <c r="K29"/>
      <c r="L29"/>
      <c r="M29"/>
      <c r="N29"/>
    </row>
    <row r="30" spans="11:18" x14ac:dyDescent="0.25">
      <c r="K30"/>
      <c r="L30"/>
      <c r="M30"/>
      <c r="N30"/>
      <c r="P30"/>
      <c r="Q30"/>
      <c r="R30"/>
    </row>
    <row r="31" spans="11:18" x14ac:dyDescent="0.25">
      <c r="K31"/>
      <c r="L31"/>
      <c r="M31"/>
      <c r="N31"/>
      <c r="P31"/>
      <c r="Q31"/>
      <c r="R31"/>
    </row>
    <row r="32" spans="11:18" x14ac:dyDescent="0.25">
      <c r="K32"/>
      <c r="L32"/>
      <c r="M32"/>
      <c r="N32"/>
      <c r="P32"/>
      <c r="Q32"/>
      <c r="R32"/>
    </row>
    <row r="33" spans="11:18" x14ac:dyDescent="0.25">
      <c r="K33"/>
      <c r="L33"/>
      <c r="M33"/>
      <c r="N33" s="34"/>
      <c r="P33"/>
      <c r="Q33"/>
      <c r="R33"/>
    </row>
    <row r="34" spans="11:18" x14ac:dyDescent="0.25">
      <c r="K34"/>
      <c r="L34"/>
      <c r="M34"/>
      <c r="N34" s="34"/>
      <c r="P34"/>
      <c r="Q34"/>
      <c r="R34"/>
    </row>
    <row r="35" spans="11:18" x14ac:dyDescent="0.25">
      <c r="P35"/>
      <c r="Q35"/>
      <c r="R35"/>
    </row>
    <row r="36" spans="11:18" x14ac:dyDescent="0.25">
      <c r="P36"/>
      <c r="Q36"/>
      <c r="R36"/>
    </row>
    <row r="37" spans="11:18" x14ac:dyDescent="0.25">
      <c r="P37"/>
      <c r="Q37"/>
      <c r="R37"/>
    </row>
    <row r="38" spans="11:18" x14ac:dyDescent="0.25">
      <c r="P38"/>
      <c r="Q38"/>
      <c r="R38"/>
    </row>
    <row r="39" spans="11:18" x14ac:dyDescent="0.25">
      <c r="P39"/>
      <c r="Q39"/>
      <c r="R39"/>
    </row>
    <row r="40" spans="11:18" x14ac:dyDescent="0.25">
      <c r="P40"/>
      <c r="Q40"/>
      <c r="R40"/>
    </row>
    <row r="41" spans="11:18" x14ac:dyDescent="0.25">
      <c r="P41"/>
      <c r="Q41"/>
      <c r="R41"/>
    </row>
    <row r="42" spans="11:18" x14ac:dyDescent="0.25">
      <c r="P42"/>
      <c r="Q42"/>
      <c r="R42"/>
    </row>
    <row r="43" spans="11:18" x14ac:dyDescent="0.25">
      <c r="P43"/>
      <c r="Q43"/>
      <c r="R43"/>
    </row>
    <row r="44" spans="11:18" x14ac:dyDescent="0.25">
      <c r="P44"/>
      <c r="Q44"/>
      <c r="R44"/>
    </row>
    <row r="45" spans="11:18" x14ac:dyDescent="0.25">
      <c r="P45"/>
      <c r="Q45"/>
      <c r="R45"/>
    </row>
    <row r="46" spans="11:18" x14ac:dyDescent="0.25">
      <c r="P46"/>
      <c r="Q46"/>
      <c r="R46"/>
    </row>
    <row r="47" spans="11:18" x14ac:dyDescent="0.25">
      <c r="P47"/>
      <c r="Q47"/>
      <c r="R47"/>
    </row>
    <row r="48" spans="11:18" x14ac:dyDescent="0.25">
      <c r="P48"/>
      <c r="Q48"/>
      <c r="R48"/>
    </row>
    <row r="49" spans="16:18" x14ac:dyDescent="0.25">
      <c r="P49"/>
      <c r="Q49"/>
      <c r="R49"/>
    </row>
    <row r="50" spans="16:18" x14ac:dyDescent="0.25">
      <c r="P50"/>
      <c r="Q50"/>
      <c r="R50"/>
    </row>
    <row r="51" spans="16:18" x14ac:dyDescent="0.25">
      <c r="P51"/>
      <c r="Q51"/>
      <c r="R51"/>
    </row>
    <row r="52" spans="16:18" x14ac:dyDescent="0.25">
      <c r="P52"/>
      <c r="Q52"/>
      <c r="R52"/>
    </row>
    <row r="53" spans="16:18" x14ac:dyDescent="0.25">
      <c r="P53"/>
      <c r="Q53"/>
      <c r="R53"/>
    </row>
    <row r="54" spans="16:18" x14ac:dyDescent="0.25">
      <c r="P54"/>
      <c r="Q54"/>
      <c r="R54"/>
    </row>
    <row r="55" spans="16:18" x14ac:dyDescent="0.25">
      <c r="P55"/>
      <c r="Q55"/>
      <c r="R55"/>
    </row>
    <row r="56" spans="16:18" x14ac:dyDescent="0.25">
      <c r="P56"/>
      <c r="Q56"/>
      <c r="R56"/>
    </row>
    <row r="57" spans="16:18" x14ac:dyDescent="0.25">
      <c r="P57"/>
      <c r="Q57"/>
      <c r="R57"/>
    </row>
    <row r="58" spans="16:18" x14ac:dyDescent="0.25">
      <c r="P58"/>
      <c r="Q58"/>
      <c r="R58"/>
    </row>
    <row r="59" spans="16:18" x14ac:dyDescent="0.25">
      <c r="P59"/>
      <c r="Q59"/>
      <c r="R59"/>
    </row>
    <row r="60" spans="16:18" x14ac:dyDescent="0.25">
      <c r="P60"/>
      <c r="Q60"/>
      <c r="R60"/>
    </row>
    <row r="61" spans="16:18" x14ac:dyDescent="0.25">
      <c r="P61"/>
      <c r="Q61"/>
      <c r="R61"/>
    </row>
    <row r="62" spans="16:18" x14ac:dyDescent="0.25">
      <c r="P62"/>
      <c r="Q62"/>
      <c r="R62"/>
    </row>
    <row r="63" spans="16:18" x14ac:dyDescent="0.25">
      <c r="P63"/>
      <c r="Q63"/>
      <c r="R63"/>
    </row>
    <row r="64" spans="16:18" x14ac:dyDescent="0.25">
      <c r="P64"/>
      <c r="Q64"/>
      <c r="R64"/>
    </row>
    <row r="65" spans="16:18" x14ac:dyDescent="0.25">
      <c r="P65"/>
      <c r="Q65"/>
      <c r="R65"/>
    </row>
    <row r="66" spans="16:18" x14ac:dyDescent="0.25">
      <c r="P66"/>
      <c r="Q66"/>
      <c r="R66"/>
    </row>
    <row r="67" spans="16:18" x14ac:dyDescent="0.25">
      <c r="P67"/>
      <c r="Q67"/>
      <c r="R67"/>
    </row>
    <row r="68" spans="16:18" x14ac:dyDescent="0.25">
      <c r="P68"/>
      <c r="Q68"/>
      <c r="R68"/>
    </row>
    <row r="69" spans="16:18" x14ac:dyDescent="0.25">
      <c r="P69"/>
      <c r="Q69"/>
      <c r="R69"/>
    </row>
    <row r="70" spans="16:18" x14ac:dyDescent="0.25">
      <c r="P70"/>
      <c r="Q70"/>
      <c r="R70"/>
    </row>
    <row r="71" spans="16:18" x14ac:dyDescent="0.25">
      <c r="P71"/>
      <c r="Q71"/>
      <c r="R71"/>
    </row>
    <row r="72" spans="16:18" x14ac:dyDescent="0.25">
      <c r="P72"/>
      <c r="Q72"/>
      <c r="R72"/>
    </row>
    <row r="73" spans="16:18" x14ac:dyDescent="0.25">
      <c r="P73"/>
      <c r="Q73"/>
      <c r="R73"/>
    </row>
    <row r="74" spans="16:18" x14ac:dyDescent="0.25">
      <c r="P74"/>
      <c r="Q74"/>
      <c r="R74"/>
    </row>
    <row r="75" spans="16:18" x14ac:dyDescent="0.25">
      <c r="P75"/>
      <c r="Q75"/>
      <c r="R75"/>
    </row>
    <row r="76" spans="16:18" x14ac:dyDescent="0.25">
      <c r="P76"/>
      <c r="Q76"/>
      <c r="R76"/>
    </row>
    <row r="77" spans="16:18" x14ac:dyDescent="0.25">
      <c r="P77"/>
      <c r="Q77"/>
      <c r="R77"/>
    </row>
    <row r="78" spans="16:18" x14ac:dyDescent="0.25">
      <c r="P78"/>
      <c r="Q78"/>
      <c r="R78"/>
    </row>
    <row r="79" spans="16:18" x14ac:dyDescent="0.25">
      <c r="P79"/>
      <c r="Q79"/>
      <c r="R79"/>
    </row>
    <row r="80" spans="16:18" x14ac:dyDescent="0.25">
      <c r="P80"/>
      <c r="Q80"/>
      <c r="R80"/>
    </row>
    <row r="81" spans="16:18" x14ac:dyDescent="0.25">
      <c r="P81"/>
      <c r="Q81"/>
      <c r="R81"/>
    </row>
    <row r="82" spans="16:18" x14ac:dyDescent="0.25">
      <c r="P82"/>
      <c r="Q82"/>
      <c r="R82"/>
    </row>
    <row r="83" spans="16:18" x14ac:dyDescent="0.25">
      <c r="P83"/>
      <c r="Q83"/>
      <c r="R83"/>
    </row>
    <row r="84" spans="16:18" x14ac:dyDescent="0.25">
      <c r="P84"/>
      <c r="Q84"/>
      <c r="R84"/>
    </row>
    <row r="85" spans="16:18" x14ac:dyDescent="0.25">
      <c r="P85"/>
      <c r="Q85"/>
      <c r="R85"/>
    </row>
    <row r="86" spans="16:18" x14ac:dyDescent="0.25">
      <c r="P86"/>
      <c r="Q86"/>
      <c r="R86"/>
    </row>
    <row r="87" spans="16:18" x14ac:dyDescent="0.25">
      <c r="P87"/>
      <c r="Q87"/>
      <c r="R87"/>
    </row>
    <row r="88" spans="16:18" x14ac:dyDescent="0.25">
      <c r="P88"/>
      <c r="Q88"/>
      <c r="R88"/>
    </row>
    <row r="89" spans="16:18" x14ac:dyDescent="0.25">
      <c r="P89"/>
      <c r="Q89"/>
      <c r="R89"/>
    </row>
    <row r="90" spans="16:18" x14ac:dyDescent="0.25">
      <c r="P90"/>
      <c r="Q90"/>
      <c r="R90"/>
    </row>
    <row r="91" spans="16:18" x14ac:dyDescent="0.25">
      <c r="P91"/>
      <c r="Q91"/>
      <c r="R91"/>
    </row>
    <row r="92" spans="16:18" x14ac:dyDescent="0.25">
      <c r="P92"/>
      <c r="Q92"/>
      <c r="R92"/>
    </row>
    <row r="93" spans="16:18" x14ac:dyDescent="0.25">
      <c r="P93"/>
      <c r="Q93"/>
      <c r="R93"/>
    </row>
    <row r="94" spans="16:18" x14ac:dyDescent="0.25">
      <c r="P94"/>
      <c r="Q94"/>
      <c r="R94"/>
    </row>
    <row r="95" spans="16:18" x14ac:dyDescent="0.25">
      <c r="P95"/>
      <c r="Q95"/>
      <c r="R95"/>
    </row>
    <row r="96" spans="16:18" x14ac:dyDescent="0.25">
      <c r="P96"/>
      <c r="Q96"/>
      <c r="R96"/>
    </row>
    <row r="97" spans="16:18" x14ac:dyDescent="0.25">
      <c r="P97"/>
      <c r="Q97"/>
      <c r="R97"/>
    </row>
    <row r="98" spans="16:18" x14ac:dyDescent="0.25">
      <c r="P98"/>
      <c r="Q98"/>
      <c r="R98"/>
    </row>
    <row r="99" spans="16:18" x14ac:dyDescent="0.25">
      <c r="P99"/>
      <c r="Q99"/>
      <c r="R99"/>
    </row>
    <row r="100" spans="16:18" x14ac:dyDescent="0.25">
      <c r="P100"/>
      <c r="Q100"/>
      <c r="R100"/>
    </row>
    <row r="101" spans="16:18" x14ac:dyDescent="0.25">
      <c r="P101"/>
      <c r="Q101"/>
      <c r="R101"/>
    </row>
    <row r="102" spans="16:18" x14ac:dyDescent="0.25">
      <c r="P102"/>
      <c r="Q102"/>
      <c r="R102"/>
    </row>
    <row r="103" spans="16:18" x14ac:dyDescent="0.25">
      <c r="P103"/>
      <c r="Q103"/>
      <c r="R103"/>
    </row>
    <row r="104" spans="16:18" x14ac:dyDescent="0.25">
      <c r="P104"/>
      <c r="Q104"/>
      <c r="R104"/>
    </row>
    <row r="105" spans="16:18" x14ac:dyDescent="0.25">
      <c r="P105"/>
      <c r="Q105"/>
      <c r="R105"/>
    </row>
    <row r="106" spans="16:18" x14ac:dyDescent="0.25">
      <c r="P106"/>
      <c r="Q106"/>
      <c r="R106"/>
    </row>
    <row r="107" spans="16:18" x14ac:dyDescent="0.25">
      <c r="P107"/>
      <c r="Q107"/>
      <c r="R107"/>
    </row>
    <row r="108" spans="16:18" x14ac:dyDescent="0.25">
      <c r="P108"/>
      <c r="Q108"/>
      <c r="R108"/>
    </row>
    <row r="109" spans="16:18" x14ac:dyDescent="0.25">
      <c r="P109"/>
      <c r="Q109"/>
      <c r="R109"/>
    </row>
    <row r="110" spans="16:18" x14ac:dyDescent="0.25">
      <c r="P110"/>
      <c r="Q110"/>
      <c r="R110"/>
    </row>
    <row r="111" spans="16:18" x14ac:dyDescent="0.25">
      <c r="P111"/>
      <c r="Q111"/>
      <c r="R111"/>
    </row>
    <row r="112" spans="16:18" x14ac:dyDescent="0.25">
      <c r="P112"/>
      <c r="Q112"/>
      <c r="R112"/>
    </row>
    <row r="113" spans="16:18" x14ac:dyDescent="0.25">
      <c r="P113"/>
      <c r="Q113"/>
      <c r="R113"/>
    </row>
    <row r="114" spans="16:18" x14ac:dyDescent="0.25">
      <c r="P114"/>
      <c r="Q114"/>
      <c r="R114"/>
    </row>
    <row r="115" spans="16:18" x14ac:dyDescent="0.25">
      <c r="P115"/>
      <c r="Q115"/>
      <c r="R115"/>
    </row>
    <row r="116" spans="16:18" x14ac:dyDescent="0.25">
      <c r="P116"/>
      <c r="Q116"/>
      <c r="R116"/>
    </row>
    <row r="117" spans="16:18" x14ac:dyDescent="0.25">
      <c r="P117"/>
      <c r="Q117"/>
      <c r="R117"/>
    </row>
    <row r="118" spans="16:18" x14ac:dyDescent="0.25">
      <c r="P118"/>
      <c r="Q118"/>
      <c r="R118"/>
    </row>
    <row r="119" spans="16:18" x14ac:dyDescent="0.25">
      <c r="P119"/>
      <c r="Q119"/>
      <c r="R119"/>
    </row>
    <row r="120" spans="16:18" x14ac:dyDescent="0.25">
      <c r="P120"/>
      <c r="Q120"/>
      <c r="R120"/>
    </row>
    <row r="121" spans="16:18" x14ac:dyDescent="0.25">
      <c r="P121"/>
      <c r="Q121"/>
      <c r="R121"/>
    </row>
    <row r="122" spans="16:18" x14ac:dyDescent="0.25">
      <c r="P122"/>
      <c r="Q122"/>
      <c r="R122"/>
    </row>
    <row r="123" spans="16:18" x14ac:dyDescent="0.25">
      <c r="P123"/>
      <c r="Q123"/>
      <c r="R123"/>
    </row>
    <row r="124" spans="16:18" x14ac:dyDescent="0.25">
      <c r="P124"/>
      <c r="Q124"/>
      <c r="R124"/>
    </row>
    <row r="125" spans="16:18" x14ac:dyDescent="0.25">
      <c r="P125"/>
      <c r="Q125"/>
      <c r="R125"/>
    </row>
    <row r="126" spans="16:18" x14ac:dyDescent="0.25">
      <c r="P126"/>
      <c r="Q126"/>
      <c r="R126"/>
    </row>
    <row r="127" spans="16:18" x14ac:dyDescent="0.25">
      <c r="P127"/>
      <c r="Q127"/>
      <c r="R127"/>
    </row>
    <row r="128" spans="16:18" x14ac:dyDescent="0.25">
      <c r="P128"/>
      <c r="Q128"/>
      <c r="R128"/>
    </row>
    <row r="129" spans="16:18" x14ac:dyDescent="0.25">
      <c r="P129"/>
      <c r="Q129"/>
      <c r="R129"/>
    </row>
    <row r="130" spans="16:18" x14ac:dyDescent="0.25">
      <c r="P130"/>
      <c r="Q130"/>
      <c r="R130"/>
    </row>
    <row r="131" spans="16:18" x14ac:dyDescent="0.25">
      <c r="P131"/>
      <c r="Q131"/>
      <c r="R131"/>
    </row>
    <row r="132" spans="16:18" x14ac:dyDescent="0.25">
      <c r="P132"/>
      <c r="Q132"/>
      <c r="R132"/>
    </row>
    <row r="133" spans="16:18" x14ac:dyDescent="0.25">
      <c r="P133"/>
      <c r="Q133"/>
      <c r="R133"/>
    </row>
    <row r="134" spans="16:18" x14ac:dyDescent="0.25">
      <c r="P134"/>
      <c r="Q134"/>
      <c r="R134"/>
    </row>
    <row r="135" spans="16:18" x14ac:dyDescent="0.25">
      <c r="P135"/>
      <c r="Q135"/>
      <c r="R135"/>
    </row>
    <row r="136" spans="16:18" x14ac:dyDescent="0.25">
      <c r="P136"/>
      <c r="Q136"/>
      <c r="R136"/>
    </row>
    <row r="137" spans="16:18" x14ac:dyDescent="0.25">
      <c r="P137"/>
      <c r="Q137"/>
      <c r="R137"/>
    </row>
    <row r="138" spans="16:18" x14ac:dyDescent="0.25">
      <c r="P138"/>
      <c r="Q138"/>
      <c r="R138"/>
    </row>
    <row r="139" spans="16:18" x14ac:dyDescent="0.25">
      <c r="P139"/>
      <c r="Q139"/>
      <c r="R139"/>
    </row>
    <row r="140" spans="16:18" x14ac:dyDescent="0.25">
      <c r="P140"/>
      <c r="Q140"/>
      <c r="R140"/>
    </row>
  </sheetData>
  <conditionalFormatting pivot="1" sqref="L17:L24">
    <cfRule type="colorScale" priority="1">
      <colorScale>
        <cfvo type="min"/>
        <cfvo type="percentile" val="50"/>
        <cfvo type="max"/>
        <color rgb="FFF8696B"/>
        <color rgb="FFFFEB84"/>
        <color rgb="FF63BE7B"/>
      </colorScale>
    </cfRule>
  </conditionalFormatting>
  <dataValidations count="1">
    <dataValidation allowBlank="1" showInputMessage="1" showErrorMessage="1" promptTitle="Step 4: Review Report" prompt="Click Refresh All on the Data tab to update report. Use the Date Timeline Slicer to filter the report for the periods you want to review. For detailed transactions, refer to the Transactions table. Deselect this cell to close this message." sqref="A1" xr:uid="{5AB96364-DFD3-44D8-9926-161AFD37C332}"/>
  </dataValidation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C670-9B6B-4726-801F-86DFFD539684}">
  <sheetPr codeName="Sheet5"/>
  <dimension ref="A2:R21"/>
  <sheetViews>
    <sheetView topLeftCell="O1" zoomScaleNormal="100" workbookViewId="0">
      <selection activeCell="T2" sqref="T2"/>
    </sheetView>
  </sheetViews>
  <sheetFormatPr defaultRowHeight="14.25" x14ac:dyDescent="0.2"/>
  <cols>
    <col min="1" max="1" width="37.75" bestFit="1" customWidth="1"/>
    <col min="2" max="2" width="7.75" bestFit="1" customWidth="1"/>
    <col min="5" max="5" width="14.375" bestFit="1" customWidth="1"/>
    <col min="6" max="6" width="27" bestFit="1" customWidth="1"/>
    <col min="8" max="8" width="12.125" bestFit="1" customWidth="1"/>
    <col min="9" max="9" width="27" bestFit="1" customWidth="1"/>
    <col min="11" max="11" width="35.375" bestFit="1" customWidth="1"/>
    <col min="12" max="13" width="12.125" bestFit="1" customWidth="1"/>
    <col min="14" max="14" width="11.875" bestFit="1" customWidth="1"/>
    <col min="17" max="17" width="12.125" bestFit="1" customWidth="1"/>
    <col min="18" max="18" width="20.75" bestFit="1" customWidth="1"/>
  </cols>
  <sheetData>
    <row r="2" spans="1:18" x14ac:dyDescent="0.2">
      <c r="K2" s="29" t="s">
        <v>113</v>
      </c>
      <c r="L2" s="29" t="s">
        <v>4</v>
      </c>
      <c r="Q2" s="29" t="s">
        <v>4</v>
      </c>
      <c r="R2" t="s">
        <v>247</v>
      </c>
    </row>
    <row r="3" spans="1:18" x14ac:dyDescent="0.2">
      <c r="A3" s="29" t="s">
        <v>107</v>
      </c>
      <c r="B3" t="s">
        <v>109</v>
      </c>
      <c r="E3" s="29" t="s">
        <v>2</v>
      </c>
      <c r="F3" t="s">
        <v>111</v>
      </c>
      <c r="H3" s="29" t="s">
        <v>4</v>
      </c>
      <c r="I3" t="s">
        <v>111</v>
      </c>
      <c r="K3" s="29" t="s">
        <v>10</v>
      </c>
      <c r="L3" t="s">
        <v>849</v>
      </c>
      <c r="M3" t="s">
        <v>55</v>
      </c>
      <c r="N3" t="s">
        <v>103</v>
      </c>
      <c r="Q3" t="s">
        <v>849</v>
      </c>
      <c r="R3" s="15">
        <v>6</v>
      </c>
    </row>
    <row r="4" spans="1:18" x14ac:dyDescent="0.2">
      <c r="A4" s="35" t="s">
        <v>378</v>
      </c>
      <c r="B4" s="1">
        <v>1</v>
      </c>
      <c r="E4" t="s">
        <v>940</v>
      </c>
      <c r="F4" s="1">
        <v>2064</v>
      </c>
      <c r="H4" t="s">
        <v>55</v>
      </c>
      <c r="I4" s="1">
        <v>6439</v>
      </c>
      <c r="K4">
        <v>10</v>
      </c>
      <c r="L4" s="15">
        <v>1.5</v>
      </c>
      <c r="M4" s="15">
        <v>12.008356545961004</v>
      </c>
      <c r="N4" s="15">
        <v>11.892561983471074</v>
      </c>
      <c r="Q4" t="s">
        <v>55</v>
      </c>
      <c r="R4" s="15">
        <v>866</v>
      </c>
    </row>
    <row r="5" spans="1:18" x14ac:dyDescent="0.2">
      <c r="A5" s="35" t="s">
        <v>866</v>
      </c>
      <c r="B5" s="1">
        <v>1</v>
      </c>
      <c r="E5" t="s">
        <v>869</v>
      </c>
      <c r="F5" s="1">
        <v>1969</v>
      </c>
      <c r="H5" t="s">
        <v>849</v>
      </c>
      <c r="I5" s="1">
        <v>8</v>
      </c>
      <c r="K5">
        <v>20</v>
      </c>
      <c r="L5" s="15"/>
      <c r="M5" s="15">
        <v>7.6749999999999998</v>
      </c>
      <c r="N5" s="15">
        <v>7.6749999999999998</v>
      </c>
      <c r="Q5" t="s">
        <v>103</v>
      </c>
      <c r="R5" s="15">
        <v>872</v>
      </c>
    </row>
    <row r="6" spans="1:18" x14ac:dyDescent="0.2">
      <c r="A6" s="35" t="s">
        <v>1490</v>
      </c>
      <c r="B6" s="1">
        <v>1</v>
      </c>
      <c r="E6" t="s">
        <v>851</v>
      </c>
      <c r="F6" s="1">
        <v>1859</v>
      </c>
      <c r="H6" t="s">
        <v>103</v>
      </c>
      <c r="I6" s="1">
        <v>6447</v>
      </c>
      <c r="K6">
        <v>30</v>
      </c>
      <c r="L6" s="15">
        <v>1.5</v>
      </c>
      <c r="M6" s="15">
        <v>5.0396039603960396</v>
      </c>
      <c r="N6" s="15">
        <v>4.9708737864077666</v>
      </c>
    </row>
    <row r="7" spans="1:18" x14ac:dyDescent="0.2">
      <c r="A7" s="35" t="s">
        <v>487</v>
      </c>
      <c r="B7" s="1">
        <v>2</v>
      </c>
      <c r="E7" t="s">
        <v>945</v>
      </c>
      <c r="F7" s="1">
        <v>450</v>
      </c>
      <c r="K7">
        <v>255</v>
      </c>
      <c r="L7" s="15"/>
      <c r="M7" s="15">
        <v>1.3333333333333333</v>
      </c>
      <c r="N7" s="15">
        <v>1.3333333333333333</v>
      </c>
    </row>
    <row r="8" spans="1:18" x14ac:dyDescent="0.2">
      <c r="A8" s="35" t="s">
        <v>1285</v>
      </c>
      <c r="B8" s="1">
        <v>2</v>
      </c>
      <c r="E8" t="s">
        <v>2019</v>
      </c>
      <c r="F8" s="1">
        <v>90</v>
      </c>
      <c r="K8" t="s">
        <v>103</v>
      </c>
      <c r="L8" s="15">
        <v>1.5</v>
      </c>
      <c r="M8" s="15">
        <v>9.1200923787528865</v>
      </c>
      <c r="N8" s="15">
        <v>9.0676605504587151</v>
      </c>
    </row>
    <row r="9" spans="1:18" x14ac:dyDescent="0.2">
      <c r="A9" s="35" t="s">
        <v>899</v>
      </c>
      <c r="B9" s="1">
        <v>2</v>
      </c>
      <c r="E9" t="s">
        <v>1219</v>
      </c>
      <c r="F9" s="1">
        <v>15</v>
      </c>
    </row>
    <row r="10" spans="1:18" x14ac:dyDescent="0.2">
      <c r="A10" s="35" t="s">
        <v>60</v>
      </c>
      <c r="B10" s="1">
        <v>6</v>
      </c>
      <c r="E10" t="s">
        <v>103</v>
      </c>
      <c r="F10" s="1">
        <v>6447</v>
      </c>
    </row>
    <row r="11" spans="1:18" x14ac:dyDescent="0.2">
      <c r="A11" s="35" t="s">
        <v>1486</v>
      </c>
      <c r="B11" s="1">
        <v>11</v>
      </c>
    </row>
    <row r="12" spans="1:18" x14ac:dyDescent="0.2">
      <c r="A12" s="35" t="s">
        <v>370</v>
      </c>
      <c r="B12" s="1">
        <v>12</v>
      </c>
    </row>
    <row r="13" spans="1:18" x14ac:dyDescent="0.2">
      <c r="A13" s="35" t="s">
        <v>361</v>
      </c>
      <c r="B13" s="1">
        <v>12</v>
      </c>
    </row>
    <row r="14" spans="1:18" x14ac:dyDescent="0.2">
      <c r="A14" s="35" t="s">
        <v>372</v>
      </c>
      <c r="B14" s="1">
        <v>16</v>
      </c>
    </row>
    <row r="15" spans="1:18" x14ac:dyDescent="0.2">
      <c r="A15" s="35" t="s">
        <v>996</v>
      </c>
      <c r="B15" s="1">
        <v>18</v>
      </c>
    </row>
    <row r="16" spans="1:18" x14ac:dyDescent="0.2">
      <c r="A16" s="35" t="s">
        <v>329</v>
      </c>
      <c r="B16" s="1">
        <v>28</v>
      </c>
    </row>
    <row r="17" spans="1:2" x14ac:dyDescent="0.2">
      <c r="A17" s="35" t="s">
        <v>876</v>
      </c>
      <c r="B17" s="1">
        <v>69</v>
      </c>
    </row>
    <row r="18" spans="1:2" x14ac:dyDescent="0.2">
      <c r="A18" s="35" t="s">
        <v>347</v>
      </c>
      <c r="B18" s="1">
        <v>74</v>
      </c>
    </row>
    <row r="19" spans="1:2" x14ac:dyDescent="0.2">
      <c r="A19" s="35" t="s">
        <v>376</v>
      </c>
      <c r="B19" s="1">
        <v>102</v>
      </c>
    </row>
    <row r="20" spans="1:2" x14ac:dyDescent="0.2">
      <c r="A20" s="35" t="s">
        <v>110</v>
      </c>
      <c r="B20" s="1">
        <v>515</v>
      </c>
    </row>
    <row r="21" spans="1:2" x14ac:dyDescent="0.2">
      <c r="A21" s="35" t="s">
        <v>108</v>
      </c>
      <c r="B21" s="1">
        <v>872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outlinePr summaryBelow="0"/>
  </sheetPr>
  <dimension ref="A1:CX2339"/>
  <sheetViews>
    <sheetView tabSelected="1" zoomScale="112" zoomScaleNormal="112" workbookViewId="0">
      <pane ySplit="1" topLeftCell="A10" activePane="bottomLeft" state="frozen"/>
      <selection pane="bottomLeft" activeCell="CJ72" sqref="CJ72"/>
    </sheetView>
  </sheetViews>
  <sheetFormatPr defaultColWidth="9" defaultRowHeight="14.25" x14ac:dyDescent="0.2"/>
  <cols>
    <col min="1" max="1" width="9" customWidth="1"/>
    <col min="2" max="2" width="14.75" customWidth="1"/>
    <col min="3" max="7" width="9" customWidth="1"/>
    <col min="8" max="10" width="9" hidden="1" customWidth="1"/>
    <col min="11" max="11" width="6.75" hidden="1" customWidth="1"/>
    <col min="12" max="12" width="9" hidden="1" customWidth="1"/>
    <col min="13" max="13" width="10.5" hidden="1" customWidth="1"/>
    <col min="14" max="14" width="9" hidden="1" customWidth="1"/>
    <col min="15" max="16" width="22.25" hidden="1" customWidth="1"/>
    <col min="17" max="18" width="9" hidden="1" customWidth="1"/>
    <col min="19" max="19" width="9" customWidth="1"/>
    <col min="20" max="20" width="6.375" customWidth="1"/>
    <col min="21" max="21" width="9" customWidth="1"/>
    <col min="22" max="22" width="9.875" customWidth="1"/>
    <col min="23" max="23" width="11" customWidth="1"/>
    <col min="24" max="24" width="8.875" customWidth="1"/>
    <col min="25" max="25" width="11.5" customWidth="1"/>
    <col min="26" max="26" width="10.75" customWidth="1"/>
    <col min="27" max="27" width="25.625" customWidth="1"/>
    <col min="28" max="28" width="6.75" style="1" customWidth="1"/>
    <col min="29" max="29" width="8.625" style="1" customWidth="1"/>
    <col min="30" max="30" width="9.625" style="1" customWidth="1"/>
    <col min="31" max="31" width="20.625" customWidth="1"/>
    <col min="32" max="33" width="11" customWidth="1"/>
    <col min="34" max="34" width="17" customWidth="1"/>
    <col min="35" max="44" width="11" customWidth="1"/>
    <col min="45" max="45" width="25.5" customWidth="1"/>
    <col min="46" max="46" width="9.375" customWidth="1"/>
    <col min="47" max="47" width="3.75" customWidth="1"/>
    <col min="48" max="48" width="10.25" customWidth="1"/>
    <col min="49" max="49" width="5.5" customWidth="1"/>
    <col min="50" max="50" width="16.125" customWidth="1"/>
    <col min="51" max="51" width="7.625" customWidth="1"/>
    <col min="52" max="52" width="8.375" customWidth="1"/>
    <col min="53" max="53" width="14.25" customWidth="1"/>
    <col min="54" max="54" width="9.75" customWidth="1"/>
    <col min="55" max="55" width="9" customWidth="1"/>
    <col min="56" max="56" width="6" customWidth="1"/>
    <col min="57" max="57" width="17.375" customWidth="1"/>
    <col min="58" max="58" width="16" customWidth="1"/>
    <col min="59" max="59" width="14.25" customWidth="1"/>
    <col min="60" max="60" width="17.875" customWidth="1"/>
    <col min="61" max="61" width="20.875" customWidth="1"/>
    <col min="62" max="62" width="17.25" customWidth="1"/>
    <col min="63" max="63" width="8.875" customWidth="1"/>
    <col min="64" max="64" width="8.875" style="1" customWidth="1"/>
    <col min="65" max="65" width="16.25" customWidth="1"/>
    <col min="66" max="66" width="25.25" customWidth="1"/>
    <col min="67" max="67" width="21" customWidth="1"/>
    <col min="68" max="68" width="20.75" customWidth="1"/>
    <col min="69" max="70" width="18.25" customWidth="1"/>
    <col min="71" max="71" width="16.375" customWidth="1"/>
    <col min="72" max="72" width="12.75" customWidth="1"/>
    <col min="73" max="73" width="14.25" customWidth="1"/>
    <col min="74" max="74" width="16.75" customWidth="1"/>
    <col min="75" max="75" width="12.625" customWidth="1"/>
    <col min="76" max="76" width="17.75" customWidth="1"/>
    <col min="77" max="77" width="12.875" customWidth="1"/>
    <col min="78" max="78" width="16.25" customWidth="1"/>
    <col min="79" max="79" width="25.375" customWidth="1"/>
    <col min="80" max="80" width="23" customWidth="1"/>
    <col min="81" max="81" width="18.625" customWidth="1"/>
    <col min="82" max="82" width="23.25" customWidth="1"/>
    <col min="83" max="83" width="21.25" customWidth="1"/>
    <col min="84" max="84" width="20.75" customWidth="1"/>
    <col min="85" max="85" width="9.125" customWidth="1"/>
    <col min="86" max="86" width="8.375" customWidth="1"/>
    <col min="87" max="87" width="6.875" customWidth="1"/>
    <col min="88" max="88" width="17" customWidth="1"/>
    <col min="89" max="89" width="11" customWidth="1"/>
    <col min="90" max="91" width="9" customWidth="1"/>
    <col min="92" max="92" width="9.875" customWidth="1"/>
    <col min="93" max="96" width="9" customWidth="1"/>
    <col min="97" max="98" width="32.125" bestFit="1" customWidth="1"/>
    <col min="99" max="99" width="27.625" bestFit="1" customWidth="1"/>
    <col min="100" max="100" width="10.375" customWidth="1"/>
    <col min="101" max="101" width="10" customWidth="1"/>
  </cols>
  <sheetData>
    <row r="1" spans="1:102" s="76" customFormat="1" ht="45" customHeight="1" x14ac:dyDescent="0.2">
      <c r="A1" s="72" t="s">
        <v>2</v>
      </c>
      <c r="B1" s="72" t="s">
        <v>1</v>
      </c>
      <c r="C1" s="72" t="s">
        <v>123</v>
      </c>
      <c r="D1" s="72" t="s">
        <v>4</v>
      </c>
      <c r="E1" s="72" t="s">
        <v>3</v>
      </c>
      <c r="F1" s="72" t="s">
        <v>45</v>
      </c>
      <c r="G1" s="72" t="s">
        <v>8</v>
      </c>
      <c r="H1" s="72" t="s">
        <v>9</v>
      </c>
      <c r="I1" s="72" t="s">
        <v>6</v>
      </c>
      <c r="J1" s="72" t="s">
        <v>7</v>
      </c>
      <c r="K1" s="72" t="s">
        <v>5</v>
      </c>
      <c r="L1" s="72" t="s">
        <v>49</v>
      </c>
      <c r="M1" s="72" t="s">
        <v>12</v>
      </c>
      <c r="N1" s="72" t="s">
        <v>124</v>
      </c>
      <c r="O1" s="72" t="s">
        <v>11</v>
      </c>
      <c r="P1" s="72" t="s">
        <v>24</v>
      </c>
      <c r="Q1" s="72" t="s">
        <v>47</v>
      </c>
      <c r="R1" s="72" t="s">
        <v>125</v>
      </c>
      <c r="S1" s="72" t="s">
        <v>34</v>
      </c>
      <c r="T1" s="72" t="s">
        <v>126</v>
      </c>
      <c r="U1" s="72" t="s">
        <v>127</v>
      </c>
      <c r="V1" s="72" t="s">
        <v>128</v>
      </c>
      <c r="W1" s="72" t="s">
        <v>129</v>
      </c>
      <c r="X1" s="72" t="s">
        <v>10</v>
      </c>
      <c r="Y1" s="72" t="s">
        <v>130</v>
      </c>
      <c r="Z1" s="72" t="s">
        <v>13</v>
      </c>
      <c r="AA1" s="72" t="s">
        <v>15</v>
      </c>
      <c r="AB1" s="73" t="s">
        <v>19</v>
      </c>
      <c r="AC1" s="73" t="s">
        <v>20</v>
      </c>
      <c r="AD1" s="73" t="s">
        <v>21</v>
      </c>
      <c r="AE1" s="72" t="s">
        <v>14</v>
      </c>
      <c r="AF1" s="72" t="s">
        <v>131</v>
      </c>
      <c r="AG1" s="72" t="s">
        <v>0</v>
      </c>
      <c r="AH1" s="74" t="s">
        <v>48</v>
      </c>
      <c r="AI1" s="72" t="s">
        <v>132</v>
      </c>
      <c r="AJ1" s="72" t="s">
        <v>133</v>
      </c>
      <c r="AK1" s="72" t="s">
        <v>134</v>
      </c>
      <c r="AL1" s="72" t="s">
        <v>135</v>
      </c>
      <c r="AM1" s="72" t="s">
        <v>29</v>
      </c>
      <c r="AN1" s="72" t="s">
        <v>27</v>
      </c>
      <c r="AO1" s="72" t="s">
        <v>28</v>
      </c>
      <c r="AP1" s="72" t="s">
        <v>136</v>
      </c>
      <c r="AQ1" s="72" t="s">
        <v>137</v>
      </c>
      <c r="AR1" s="72" t="s">
        <v>35</v>
      </c>
      <c r="AS1" s="74" t="s">
        <v>30</v>
      </c>
      <c r="AT1" s="72" t="s">
        <v>138</v>
      </c>
      <c r="AU1" s="72" t="s">
        <v>31</v>
      </c>
      <c r="AV1" s="73" t="s">
        <v>32</v>
      </c>
      <c r="AW1" s="72" t="s">
        <v>25</v>
      </c>
      <c r="AX1" s="75" t="s">
        <v>33</v>
      </c>
      <c r="AY1" s="72" t="s">
        <v>18</v>
      </c>
      <c r="AZ1" s="72" t="s">
        <v>139</v>
      </c>
      <c r="BA1" s="72" t="s">
        <v>140</v>
      </c>
      <c r="BB1" s="72" t="s">
        <v>46</v>
      </c>
      <c r="BC1" s="72" t="s">
        <v>141</v>
      </c>
      <c r="BD1" s="72" t="s">
        <v>142</v>
      </c>
      <c r="BE1" s="72" t="s">
        <v>16</v>
      </c>
      <c r="BF1" s="72" t="s">
        <v>17</v>
      </c>
      <c r="BG1" s="72" t="s">
        <v>143</v>
      </c>
      <c r="BH1" s="72" t="s">
        <v>144</v>
      </c>
      <c r="BI1" s="72" t="s">
        <v>145</v>
      </c>
      <c r="BJ1" s="72" t="s">
        <v>37</v>
      </c>
      <c r="BK1" s="72" t="s">
        <v>41</v>
      </c>
      <c r="BL1" s="73" t="s">
        <v>44</v>
      </c>
      <c r="BM1" s="72" t="s">
        <v>146</v>
      </c>
      <c r="BN1" s="72" t="s">
        <v>38</v>
      </c>
      <c r="BO1" s="72" t="s">
        <v>39</v>
      </c>
      <c r="BP1" s="72" t="s">
        <v>43</v>
      </c>
      <c r="BQ1" s="72" t="s">
        <v>147</v>
      </c>
      <c r="BR1" s="72" t="s">
        <v>23</v>
      </c>
      <c r="BS1" s="72" t="s">
        <v>148</v>
      </c>
      <c r="BT1" s="72" t="s">
        <v>149</v>
      </c>
      <c r="BU1" s="72" t="s">
        <v>150</v>
      </c>
      <c r="BV1" s="72" t="s">
        <v>151</v>
      </c>
      <c r="BW1" s="72" t="s">
        <v>152</v>
      </c>
      <c r="BX1" s="72" t="s">
        <v>26</v>
      </c>
      <c r="BY1" s="72" t="s">
        <v>153</v>
      </c>
      <c r="BZ1" s="72" t="s">
        <v>154</v>
      </c>
      <c r="CA1" s="72" t="s">
        <v>155</v>
      </c>
      <c r="CB1" s="72" t="s">
        <v>156</v>
      </c>
      <c r="CC1" s="72" t="s">
        <v>157</v>
      </c>
      <c r="CD1" s="72" t="s">
        <v>158</v>
      </c>
      <c r="CE1" s="72" t="s">
        <v>36</v>
      </c>
      <c r="CF1" s="72" t="s">
        <v>42</v>
      </c>
      <c r="CG1" s="72" t="s">
        <v>40</v>
      </c>
      <c r="CH1" s="72" t="s">
        <v>22</v>
      </c>
      <c r="CI1" s="72" t="s">
        <v>159</v>
      </c>
      <c r="CJ1" s="81" t="s">
        <v>120</v>
      </c>
      <c r="CK1" s="82" t="s">
        <v>86</v>
      </c>
      <c r="CL1" s="82" t="s">
        <v>100</v>
      </c>
      <c r="CM1" s="83" t="s">
        <v>99</v>
      </c>
      <c r="CN1" s="84" t="s">
        <v>101</v>
      </c>
      <c r="CO1" s="81" t="s">
        <v>286</v>
      </c>
      <c r="CP1" s="84" t="s">
        <v>250</v>
      </c>
      <c r="CQ1" s="85" t="s">
        <v>287</v>
      </c>
      <c r="CR1" s="86" t="s">
        <v>290</v>
      </c>
      <c r="CS1" s="86" t="s">
        <v>322</v>
      </c>
      <c r="CT1" s="86" t="s">
        <v>291</v>
      </c>
      <c r="CU1" s="86" t="s">
        <v>325</v>
      </c>
      <c r="CV1" s="86" t="s">
        <v>327</v>
      </c>
      <c r="CW1" s="86" t="s">
        <v>328</v>
      </c>
      <c r="CX1" s="86" t="s">
        <v>850</v>
      </c>
    </row>
    <row r="2" spans="1:102" s="77" customFormat="1" hidden="1" x14ac:dyDescent="0.2">
      <c r="A2" s="111" t="s">
        <v>851</v>
      </c>
      <c r="B2" s="112"/>
      <c r="C2" s="112"/>
      <c r="D2" s="111" t="s">
        <v>55</v>
      </c>
      <c r="E2" s="113">
        <v>45290</v>
      </c>
      <c r="F2" s="113">
        <v>45293</v>
      </c>
      <c r="G2" s="113">
        <v>45421</v>
      </c>
      <c r="H2" s="112"/>
      <c r="I2" s="113">
        <v>45421</v>
      </c>
      <c r="J2" s="113">
        <v>45423</v>
      </c>
      <c r="K2" s="111" t="s">
        <v>182</v>
      </c>
      <c r="L2" s="112"/>
      <c r="M2" s="111" t="s">
        <v>2374</v>
      </c>
      <c r="N2" s="111" t="s">
        <v>166</v>
      </c>
      <c r="O2" s="111" t="s">
        <v>2375</v>
      </c>
      <c r="P2" s="111" t="s">
        <v>968</v>
      </c>
      <c r="Q2" s="111" t="s">
        <v>2376</v>
      </c>
      <c r="R2" s="111" t="s">
        <v>344</v>
      </c>
      <c r="S2" s="112"/>
      <c r="T2" s="112"/>
      <c r="U2" s="112"/>
      <c r="V2" s="111" t="s">
        <v>345</v>
      </c>
      <c r="W2" s="112"/>
      <c r="X2" s="111">
        <v>10</v>
      </c>
      <c r="Y2" s="111">
        <v>10</v>
      </c>
      <c r="Z2" s="111" t="s">
        <v>2377</v>
      </c>
      <c r="AA2" s="111" t="s">
        <v>2378</v>
      </c>
      <c r="AB2" s="115">
        <v>1</v>
      </c>
      <c r="AC2" s="115">
        <v>0</v>
      </c>
      <c r="AD2" s="115">
        <v>8</v>
      </c>
      <c r="AE2" s="118" t="s">
        <v>3205</v>
      </c>
      <c r="AF2" s="115">
        <v>0</v>
      </c>
      <c r="AG2" s="112"/>
      <c r="AH2" s="111" t="s">
        <v>231</v>
      </c>
      <c r="AI2" s="112"/>
      <c r="AJ2" s="112"/>
      <c r="AK2" s="111">
        <v>0</v>
      </c>
      <c r="AL2" s="115">
        <v>0</v>
      </c>
      <c r="AM2" s="112"/>
      <c r="AN2" s="112"/>
      <c r="AO2" s="111">
        <v>0</v>
      </c>
      <c r="AP2" s="112"/>
      <c r="AQ2" s="112"/>
      <c r="AR2" s="112"/>
      <c r="AS2" s="112"/>
      <c r="AT2" s="112"/>
      <c r="AU2" s="111">
        <v>0</v>
      </c>
      <c r="AV2" s="114">
        <v>0</v>
      </c>
      <c r="AW2" s="111" t="s">
        <v>51</v>
      </c>
      <c r="AX2" s="112"/>
      <c r="AY2" s="112"/>
      <c r="AZ2" s="112"/>
      <c r="BA2" s="112"/>
      <c r="BB2" s="111" t="s">
        <v>52</v>
      </c>
      <c r="BC2" s="111" t="s">
        <v>161</v>
      </c>
      <c r="BD2" s="111" t="s">
        <v>162</v>
      </c>
      <c r="BE2" s="111" t="s">
        <v>2379</v>
      </c>
      <c r="BF2" s="111">
        <v>8</v>
      </c>
      <c r="BG2" s="111" t="s">
        <v>232</v>
      </c>
      <c r="BH2" s="111" t="s">
        <v>164</v>
      </c>
      <c r="BI2" s="111" t="s">
        <v>164</v>
      </c>
      <c r="BJ2" s="112"/>
      <c r="BK2" s="112"/>
      <c r="BL2" s="115">
        <v>0</v>
      </c>
      <c r="BM2" s="112" t="b">
        <f>KGP[[#This Row],[HU Quantity]]=KGP[[#This Row],[Requirement quantity]]</f>
        <v>0</v>
      </c>
      <c r="BN2" s="112"/>
      <c r="BO2" s="112"/>
      <c r="BP2" s="112"/>
      <c r="BQ2" s="111" t="s">
        <v>165</v>
      </c>
      <c r="BR2" s="112"/>
      <c r="BS2" s="112"/>
      <c r="BT2" s="116">
        <v>0</v>
      </c>
      <c r="BU2" s="116">
        <v>0</v>
      </c>
      <c r="BV2" s="113">
        <v>45514</v>
      </c>
      <c r="BW2" s="117">
        <v>0</v>
      </c>
      <c r="BX2" s="117">
        <v>0</v>
      </c>
      <c r="BY2" s="112"/>
      <c r="BZ2" s="112"/>
      <c r="CA2" s="111">
        <v>0</v>
      </c>
      <c r="CB2" s="114">
        <v>0</v>
      </c>
      <c r="CC2" s="112"/>
      <c r="CD2" s="114">
        <v>0</v>
      </c>
      <c r="CE2" s="112"/>
      <c r="CF2" s="112"/>
      <c r="CG2" s="112"/>
      <c r="CH2" s="114">
        <v>0</v>
      </c>
      <c r="CI2" s="35">
        <v>0</v>
      </c>
      <c r="CJ2" s="147">
        <f t="shared" ref="CJ2:CJ65" si="0">1/COUNTIF(M:M,M2)</f>
        <v>0.1111111111111111</v>
      </c>
      <c r="CK2" s="88">
        <f t="shared" ref="CK2:CK65" si="1">G2-28</f>
        <v>45393</v>
      </c>
      <c r="CL2" s="89">
        <f t="shared" ref="CL2:CL65" si="2">IF(ISBLANK(H2),0,CK2-H2)</f>
        <v>0</v>
      </c>
      <c r="CM2" s="89">
        <f t="shared" ref="CM2:CM65" si="3">IF(ISBLANK(H2),0,G2-H2)</f>
        <v>0</v>
      </c>
      <c r="CN2" s="89" t="str">
        <f t="shared" ref="CN2:CN65" si="4">IF(ISNUMBER(CM2), IF(CM2&gt;0,"ON TIME",IF(CM2&lt;0,"Delayed","Missing Staging Date")))</f>
        <v>Missing Staging Date</v>
      </c>
      <c r="CO2" s="91"/>
      <c r="CP2" s="89" t="str">
        <f>IF(CQ2="","",IF(CQ2&gt;'Colour coding'!$D$4,"After Turnround",IF(CQ2&gt;'Colour coding'!$D$3+7,"During Turnaround",IF(CQ2&lt;'Colour coding'!$D$3,"On Time"))))</f>
        <v>On Time</v>
      </c>
      <c r="CQ2" s="88">
        <f>_xlfn.MAXIFS('Monitor PO'!E:E,'Monitor PO'!K:K,KGP[[#This Row],[Material / Component]])</f>
        <v>0</v>
      </c>
      <c r="CR2" s="89" t="str">
        <f t="shared" ref="CR2:CR65" si="5">IF(ISBLANK(Z2), "Delivered Pre S4H",IF(AC2&gt;=AB2,"SOH","Need Purchasing"))</f>
        <v>Need Purchasing</v>
      </c>
      <c r="CS2" s="89" t="str">
        <f>_xlfn.CONCAT(KGP[[#This Row],[Reservation]], KGP[[#This Row],[Requirement date (WO component)]],KGP[[#This Row],[Material / Component]],"000",,KGP[[#This Row],[WO number]])</f>
        <v>00000963414542110006659000200061999</v>
      </c>
      <c r="CT2" s="89" t="e">
        <f>VLOOKUP(KGP[[#This Row],[Key]],Reservation!B:B,1,)</f>
        <v>#N/A</v>
      </c>
      <c r="CU2" s="89" t="str">
        <f>_xlfn.CONCAT(KGP[[#This Row],[Reservation]],KGP[[#This Row],[Material / Component]],"000",,KGP[[#This Row],[WO number]])</f>
        <v>000009634110006659000200061999</v>
      </c>
      <c r="CV2" s="93" t="str">
        <f>IF(_xlfn.MAXIFS(Reservation!$F:$F,Reservation!$A:$A,KGP[[#This Row],[Logic]])&lt;KGP[[#This Row],[ETA @ Demand plant]],_xlfn.MAXIFS(Reservation!$F:$F,Reservation!$A:$A,KGP[[#This Row],[Logic]]),"")</f>
        <v/>
      </c>
      <c r="CW2" s="89" t="str">
        <f>IF(KGP[[#This Row],[Any order which is ahead (Date)]]="","",VLOOKUP(_xlfn.CONCAT(KGP[[#This Row],[Reservation]],KGP[[#This Row],[Material / Component]],"000",,KGP[[#This Row],[WO number]]),Reservation!$A:$J,10,0))</f>
        <v/>
      </c>
      <c r="CX2" s="89">
        <f t="shared" ref="CX2:CX65" si="6">IFERROR(IF(OR(IFERROR(SEARCH("SP13",AH2),FALSE),IFERROR(SEARCH("SP11",AH2),FALSE)),1,0),0)</f>
        <v>1</v>
      </c>
    </row>
    <row r="3" spans="1:102" s="77" customFormat="1" hidden="1" x14ac:dyDescent="0.2">
      <c r="A3" s="111" t="s">
        <v>851</v>
      </c>
      <c r="B3" s="112"/>
      <c r="C3" s="112"/>
      <c r="D3" s="111" t="s">
        <v>55</v>
      </c>
      <c r="E3" s="113">
        <v>45290</v>
      </c>
      <c r="F3" s="113">
        <v>45293</v>
      </c>
      <c r="G3" s="113">
        <v>45421</v>
      </c>
      <c r="H3" s="112"/>
      <c r="I3" s="113">
        <v>45421</v>
      </c>
      <c r="J3" s="113">
        <v>45423</v>
      </c>
      <c r="K3" s="111" t="s">
        <v>182</v>
      </c>
      <c r="L3" s="112"/>
      <c r="M3" s="111" t="s">
        <v>2374</v>
      </c>
      <c r="N3" s="111" t="s">
        <v>176</v>
      </c>
      <c r="O3" s="111" t="s">
        <v>2375</v>
      </c>
      <c r="P3" s="111" t="s">
        <v>968</v>
      </c>
      <c r="Q3" s="111" t="s">
        <v>2376</v>
      </c>
      <c r="R3" s="111" t="s">
        <v>344</v>
      </c>
      <c r="S3" s="112"/>
      <c r="T3" s="112"/>
      <c r="U3" s="112"/>
      <c r="V3" s="111" t="s">
        <v>345</v>
      </c>
      <c r="W3" s="112"/>
      <c r="X3" s="111">
        <v>10</v>
      </c>
      <c r="Y3" s="111">
        <v>10</v>
      </c>
      <c r="Z3" s="111" t="s">
        <v>2391</v>
      </c>
      <c r="AA3" s="111" t="s">
        <v>2392</v>
      </c>
      <c r="AB3" s="115">
        <v>1</v>
      </c>
      <c r="AC3" s="115">
        <v>0</v>
      </c>
      <c r="AD3" s="115">
        <v>70</v>
      </c>
      <c r="AE3" s="118" t="s">
        <v>3206</v>
      </c>
      <c r="AF3" s="115">
        <v>0</v>
      </c>
      <c r="AG3" s="112"/>
      <c r="AH3" s="111" t="s">
        <v>231</v>
      </c>
      <c r="AI3" s="112"/>
      <c r="AJ3" s="112"/>
      <c r="AK3" s="111">
        <v>0</v>
      </c>
      <c r="AL3" s="115">
        <v>0</v>
      </c>
      <c r="AM3" s="112"/>
      <c r="AN3" s="112"/>
      <c r="AO3" s="111">
        <v>0</v>
      </c>
      <c r="AP3" s="112"/>
      <c r="AQ3" s="112"/>
      <c r="AR3" s="112"/>
      <c r="AS3" s="112"/>
      <c r="AT3" s="112"/>
      <c r="AU3" s="111">
        <v>0</v>
      </c>
      <c r="AV3" s="114">
        <v>0</v>
      </c>
      <c r="AW3" s="111" t="s">
        <v>51</v>
      </c>
      <c r="AX3" s="112"/>
      <c r="AY3" s="112"/>
      <c r="AZ3" s="112"/>
      <c r="BA3" s="112"/>
      <c r="BB3" s="111" t="s">
        <v>52</v>
      </c>
      <c r="BC3" s="111" t="s">
        <v>161</v>
      </c>
      <c r="BD3" s="111" t="s">
        <v>162</v>
      </c>
      <c r="BE3" s="111" t="s">
        <v>2379</v>
      </c>
      <c r="BF3" s="111">
        <v>1</v>
      </c>
      <c r="BG3" s="111" t="s">
        <v>232</v>
      </c>
      <c r="BH3" s="111" t="s">
        <v>164</v>
      </c>
      <c r="BI3" s="111" t="s">
        <v>164</v>
      </c>
      <c r="BJ3" s="112"/>
      <c r="BK3" s="112"/>
      <c r="BL3" s="115">
        <v>0</v>
      </c>
      <c r="BM3" s="112" t="b">
        <f>KGP[[#This Row],[HU Quantity]]=KGP[[#This Row],[Requirement quantity]]</f>
        <v>0</v>
      </c>
      <c r="BN3" s="112"/>
      <c r="BO3" s="112"/>
      <c r="BP3" s="112"/>
      <c r="BQ3" s="111" t="s">
        <v>165</v>
      </c>
      <c r="BR3" s="112"/>
      <c r="BS3" s="112"/>
      <c r="BT3" s="116">
        <v>0</v>
      </c>
      <c r="BU3" s="116">
        <v>0</v>
      </c>
      <c r="BV3" s="113">
        <v>45514</v>
      </c>
      <c r="BW3" s="117">
        <v>0</v>
      </c>
      <c r="BX3" s="117">
        <v>0</v>
      </c>
      <c r="BY3" s="112"/>
      <c r="BZ3" s="112"/>
      <c r="CA3" s="111">
        <v>0</v>
      </c>
      <c r="CB3" s="114">
        <v>0</v>
      </c>
      <c r="CC3" s="112"/>
      <c r="CD3" s="114">
        <v>0</v>
      </c>
      <c r="CE3" s="112"/>
      <c r="CF3" s="112"/>
      <c r="CG3" s="112"/>
      <c r="CH3" s="114">
        <v>0</v>
      </c>
      <c r="CI3" s="35">
        <v>0</v>
      </c>
      <c r="CJ3" s="147">
        <f t="shared" si="0"/>
        <v>0.1111111111111111</v>
      </c>
      <c r="CK3" s="88">
        <f t="shared" si="1"/>
        <v>45393</v>
      </c>
      <c r="CL3" s="89">
        <f t="shared" si="2"/>
        <v>0</v>
      </c>
      <c r="CM3" s="89">
        <f t="shared" si="3"/>
        <v>0</v>
      </c>
      <c r="CN3" s="89" t="str">
        <f t="shared" si="4"/>
        <v>Missing Staging Date</v>
      </c>
      <c r="CO3" s="91"/>
      <c r="CP3" s="89" t="str">
        <f>IF(CQ3="","",IF(CQ3&gt;'Colour coding'!$D$4,"After Turnround",IF(CQ3&gt;'Colour coding'!$D$3+7,"During Turnaround",IF(CQ3&lt;'Colour coding'!$D$3,"On Time"))))</f>
        <v>On Time</v>
      </c>
      <c r="CQ3" s="88">
        <f>_xlfn.MAXIFS('Monitor PO'!E:E,'Monitor PO'!K:K,KGP[[#This Row],[Material / Component]])</f>
        <v>0</v>
      </c>
      <c r="CR3" s="89" t="str">
        <f t="shared" si="5"/>
        <v>Need Purchasing</v>
      </c>
      <c r="CS3" s="89" t="str">
        <f>_xlfn.CONCAT(KGP[[#This Row],[Reservation]], KGP[[#This Row],[Requirement date (WO component)]],KGP[[#This Row],[Material / Component]],"000",,KGP[[#This Row],[WO number]])</f>
        <v>00000963414542110006856000200061999</v>
      </c>
      <c r="CT3" s="89" t="e">
        <f>VLOOKUP(KGP[[#This Row],[Key]],Reservation!B:B,1,)</f>
        <v>#N/A</v>
      </c>
      <c r="CU3" s="89" t="str">
        <f>_xlfn.CONCAT(KGP[[#This Row],[Reservation]],KGP[[#This Row],[Material / Component]],"000",,KGP[[#This Row],[WO number]])</f>
        <v>000009634110006856000200061999</v>
      </c>
      <c r="CV3" s="93" t="str">
        <f>IF(_xlfn.MAXIFS(Reservation!$F:$F,Reservation!$A:$A,KGP[[#This Row],[Logic]])&lt;KGP[[#This Row],[ETA @ Demand plant]],_xlfn.MAXIFS(Reservation!$F:$F,Reservation!$A:$A,KGP[[#This Row],[Logic]]),"")</f>
        <v/>
      </c>
      <c r="CW3" s="89" t="str">
        <f>IF(KGP[[#This Row],[Any order which is ahead (Date)]]="","",VLOOKUP(_xlfn.CONCAT(KGP[[#This Row],[Reservation]],KGP[[#This Row],[Material / Component]],"000",,KGP[[#This Row],[WO number]]),Reservation!$A:$J,10,0))</f>
        <v/>
      </c>
      <c r="CX3" s="89">
        <f t="shared" si="6"/>
        <v>1</v>
      </c>
    </row>
    <row r="4" spans="1:102" s="77" customFormat="1" hidden="1" x14ac:dyDescent="0.2">
      <c r="A4" s="111" t="s">
        <v>851</v>
      </c>
      <c r="B4" s="112"/>
      <c r="C4" s="112"/>
      <c r="D4" s="111" t="s">
        <v>55</v>
      </c>
      <c r="E4" s="113">
        <v>45290</v>
      </c>
      <c r="F4" s="113">
        <v>45293</v>
      </c>
      <c r="G4" s="113">
        <v>45421</v>
      </c>
      <c r="H4" s="112"/>
      <c r="I4" s="113">
        <v>45421</v>
      </c>
      <c r="J4" s="113">
        <v>45423</v>
      </c>
      <c r="K4" s="111" t="s">
        <v>182</v>
      </c>
      <c r="L4" s="112"/>
      <c r="M4" s="111" t="s">
        <v>2374</v>
      </c>
      <c r="N4" s="111" t="s">
        <v>175</v>
      </c>
      <c r="O4" s="111" t="s">
        <v>2375</v>
      </c>
      <c r="P4" s="111" t="s">
        <v>968</v>
      </c>
      <c r="Q4" s="111" t="s">
        <v>2376</v>
      </c>
      <c r="R4" s="111" t="s">
        <v>344</v>
      </c>
      <c r="S4" s="112"/>
      <c r="T4" s="112"/>
      <c r="U4" s="112"/>
      <c r="V4" s="111" t="s">
        <v>345</v>
      </c>
      <c r="W4" s="112"/>
      <c r="X4" s="111">
        <v>10</v>
      </c>
      <c r="Y4" s="111">
        <v>10</v>
      </c>
      <c r="Z4" s="111" t="s">
        <v>2393</v>
      </c>
      <c r="AA4" s="111" t="s">
        <v>2394</v>
      </c>
      <c r="AB4" s="115">
        <v>1</v>
      </c>
      <c r="AC4" s="115">
        <v>0</v>
      </c>
      <c r="AD4" s="115">
        <v>14</v>
      </c>
      <c r="AE4" s="118" t="s">
        <v>3207</v>
      </c>
      <c r="AF4" s="115">
        <v>0</v>
      </c>
      <c r="AG4" s="112"/>
      <c r="AH4" s="111" t="s">
        <v>231</v>
      </c>
      <c r="AI4" s="112"/>
      <c r="AJ4" s="112"/>
      <c r="AK4" s="111">
        <v>0</v>
      </c>
      <c r="AL4" s="115">
        <v>0</v>
      </c>
      <c r="AM4" s="112"/>
      <c r="AN4" s="112"/>
      <c r="AO4" s="111">
        <v>0</v>
      </c>
      <c r="AP4" s="112"/>
      <c r="AQ4" s="112"/>
      <c r="AR4" s="112"/>
      <c r="AS4" s="112"/>
      <c r="AT4" s="112"/>
      <c r="AU4" s="111">
        <v>0</v>
      </c>
      <c r="AV4" s="114">
        <v>0</v>
      </c>
      <c r="AW4" s="111" t="s">
        <v>51</v>
      </c>
      <c r="AX4" s="112"/>
      <c r="AY4" s="112"/>
      <c r="AZ4" s="112"/>
      <c r="BA4" s="112"/>
      <c r="BB4" s="111" t="s">
        <v>52</v>
      </c>
      <c r="BC4" s="111" t="s">
        <v>161</v>
      </c>
      <c r="BD4" s="111" t="s">
        <v>162</v>
      </c>
      <c r="BE4" s="111" t="s">
        <v>2379</v>
      </c>
      <c r="BF4" s="111">
        <v>2</v>
      </c>
      <c r="BG4" s="111" t="s">
        <v>232</v>
      </c>
      <c r="BH4" s="111" t="s">
        <v>164</v>
      </c>
      <c r="BI4" s="111" t="s">
        <v>164</v>
      </c>
      <c r="BJ4" s="112"/>
      <c r="BK4" s="112"/>
      <c r="BL4" s="115">
        <v>0</v>
      </c>
      <c r="BM4" s="112" t="b">
        <f>KGP[[#This Row],[HU Quantity]]=KGP[[#This Row],[Requirement quantity]]</f>
        <v>0</v>
      </c>
      <c r="BN4" s="112"/>
      <c r="BO4" s="112"/>
      <c r="BP4" s="112"/>
      <c r="BQ4" s="111" t="s">
        <v>165</v>
      </c>
      <c r="BR4" s="112"/>
      <c r="BS4" s="112"/>
      <c r="BT4" s="116">
        <v>0</v>
      </c>
      <c r="BU4" s="116">
        <v>0</v>
      </c>
      <c r="BV4" s="113">
        <v>45514</v>
      </c>
      <c r="BW4" s="117">
        <v>0</v>
      </c>
      <c r="BX4" s="117">
        <v>0</v>
      </c>
      <c r="BY4" s="112"/>
      <c r="BZ4" s="112"/>
      <c r="CA4" s="111">
        <v>0</v>
      </c>
      <c r="CB4" s="114">
        <v>0</v>
      </c>
      <c r="CC4" s="112"/>
      <c r="CD4" s="114">
        <v>0</v>
      </c>
      <c r="CE4" s="112"/>
      <c r="CF4" s="112"/>
      <c r="CG4" s="112"/>
      <c r="CH4" s="114">
        <v>0</v>
      </c>
      <c r="CI4" s="35">
        <v>0</v>
      </c>
      <c r="CJ4" s="147">
        <f t="shared" si="0"/>
        <v>0.1111111111111111</v>
      </c>
      <c r="CK4" s="88">
        <f t="shared" si="1"/>
        <v>45393</v>
      </c>
      <c r="CL4" s="89">
        <f t="shared" si="2"/>
        <v>0</v>
      </c>
      <c r="CM4" s="89">
        <f t="shared" si="3"/>
        <v>0</v>
      </c>
      <c r="CN4" s="89" t="str">
        <f t="shared" si="4"/>
        <v>Missing Staging Date</v>
      </c>
      <c r="CO4" s="91"/>
      <c r="CP4" s="89" t="str">
        <f>IF(CQ4="","",IF(CQ4&gt;'Colour coding'!$D$4,"After Turnround",IF(CQ4&gt;'Colour coding'!$D$3+7,"During Turnaround",IF(CQ4&lt;'Colour coding'!$D$3,"On Time"))))</f>
        <v>On Time</v>
      </c>
      <c r="CQ4" s="88">
        <f>_xlfn.MAXIFS('Monitor PO'!E:E,'Monitor PO'!K:K,KGP[[#This Row],[Material / Component]])</f>
        <v>0</v>
      </c>
      <c r="CR4" s="89" t="str">
        <f t="shared" si="5"/>
        <v>Need Purchasing</v>
      </c>
      <c r="CS4" s="89" t="str">
        <f>_xlfn.CONCAT(KGP[[#This Row],[Reservation]], KGP[[#This Row],[Requirement date (WO component)]],KGP[[#This Row],[Material / Component]],"000",,KGP[[#This Row],[WO number]])</f>
        <v>00000963414542110006930000200061999</v>
      </c>
      <c r="CT4" s="89" t="e">
        <f>VLOOKUP(KGP[[#This Row],[Key]],Reservation!B:B,1,)</f>
        <v>#N/A</v>
      </c>
      <c r="CU4" s="89" t="str">
        <f>_xlfn.CONCAT(KGP[[#This Row],[Reservation]],KGP[[#This Row],[Material / Component]],"000",,KGP[[#This Row],[WO number]])</f>
        <v>000009634110006930000200061999</v>
      </c>
      <c r="CV4" s="93" t="str">
        <f>IF(_xlfn.MAXIFS(Reservation!$F:$F,Reservation!$A:$A,KGP[[#This Row],[Logic]])&lt;KGP[[#This Row],[ETA @ Demand plant]],_xlfn.MAXIFS(Reservation!$F:$F,Reservation!$A:$A,KGP[[#This Row],[Logic]]),"")</f>
        <v/>
      </c>
      <c r="CW4" s="89" t="str">
        <f>IF(KGP[[#This Row],[Any order which is ahead (Date)]]="","",VLOOKUP(_xlfn.CONCAT(KGP[[#This Row],[Reservation]],KGP[[#This Row],[Material / Component]],"000",,KGP[[#This Row],[WO number]]),Reservation!$A:$J,10,0))</f>
        <v/>
      </c>
      <c r="CX4" s="89">
        <f t="shared" si="6"/>
        <v>1</v>
      </c>
    </row>
    <row r="5" spans="1:102" s="77" customFormat="1" hidden="1" x14ac:dyDescent="0.2">
      <c r="A5" s="111" t="s">
        <v>2019</v>
      </c>
      <c r="B5" s="112"/>
      <c r="C5" s="112"/>
      <c r="D5" s="111" t="s">
        <v>55</v>
      </c>
      <c r="E5" s="113">
        <v>45290</v>
      </c>
      <c r="F5" s="113">
        <v>45292</v>
      </c>
      <c r="G5" s="113">
        <v>45421</v>
      </c>
      <c r="H5" s="112"/>
      <c r="I5" s="113">
        <v>45421</v>
      </c>
      <c r="J5" s="113">
        <v>45427</v>
      </c>
      <c r="K5" s="111" t="s">
        <v>182</v>
      </c>
      <c r="L5" s="112"/>
      <c r="M5" s="111" t="s">
        <v>2020</v>
      </c>
      <c r="N5" s="111" t="s">
        <v>176</v>
      </c>
      <c r="O5" s="111" t="s">
        <v>2021</v>
      </c>
      <c r="P5" s="111" t="s">
        <v>2022</v>
      </c>
      <c r="Q5" s="111" t="s">
        <v>2023</v>
      </c>
      <c r="R5" s="111" t="s">
        <v>344</v>
      </c>
      <c r="S5" s="112"/>
      <c r="T5" s="112"/>
      <c r="U5" s="112"/>
      <c r="V5" s="111" t="s">
        <v>345</v>
      </c>
      <c r="W5" s="112"/>
      <c r="X5" s="111">
        <v>10</v>
      </c>
      <c r="Y5" s="111">
        <v>10</v>
      </c>
      <c r="Z5" s="111" t="s">
        <v>2025</v>
      </c>
      <c r="AA5" s="111" t="s">
        <v>2026</v>
      </c>
      <c r="AB5" s="115">
        <v>1</v>
      </c>
      <c r="AC5" s="115">
        <v>0</v>
      </c>
      <c r="AD5" s="115">
        <v>1</v>
      </c>
      <c r="AE5" s="118" t="s">
        <v>3208</v>
      </c>
      <c r="AF5" s="115">
        <v>0</v>
      </c>
      <c r="AG5" s="112"/>
      <c r="AH5" s="111" t="s">
        <v>231</v>
      </c>
      <c r="AI5" s="112"/>
      <c r="AJ5" s="112"/>
      <c r="AK5" s="111">
        <v>0</v>
      </c>
      <c r="AL5" s="115">
        <v>0</v>
      </c>
      <c r="AM5" s="112"/>
      <c r="AN5" s="112"/>
      <c r="AO5" s="111">
        <v>0</v>
      </c>
      <c r="AP5" s="112"/>
      <c r="AQ5" s="112"/>
      <c r="AR5" s="112"/>
      <c r="AS5" s="112"/>
      <c r="AT5" s="112"/>
      <c r="AU5" s="111">
        <v>0</v>
      </c>
      <c r="AV5" s="114">
        <v>0</v>
      </c>
      <c r="AW5" s="111" t="s">
        <v>51</v>
      </c>
      <c r="AX5" s="112"/>
      <c r="AY5" s="112"/>
      <c r="AZ5" s="112"/>
      <c r="BA5" s="112"/>
      <c r="BB5" s="111" t="s">
        <v>52</v>
      </c>
      <c r="BC5" s="111" t="s">
        <v>161</v>
      </c>
      <c r="BD5" s="111" t="s">
        <v>162</v>
      </c>
      <c r="BE5" s="111" t="s">
        <v>2024</v>
      </c>
      <c r="BF5" s="111">
        <v>12</v>
      </c>
      <c r="BG5" s="111" t="s">
        <v>232</v>
      </c>
      <c r="BH5" s="111" t="s">
        <v>164</v>
      </c>
      <c r="BI5" s="111" t="s">
        <v>164</v>
      </c>
      <c r="BJ5" s="112"/>
      <c r="BK5" s="112"/>
      <c r="BL5" s="115">
        <v>0</v>
      </c>
      <c r="BM5" s="112" t="b">
        <f>KGP[[#This Row],[HU Quantity]]=KGP[[#This Row],[Requirement quantity]]</f>
        <v>0</v>
      </c>
      <c r="BN5" s="112"/>
      <c r="BO5" s="112"/>
      <c r="BP5" s="112"/>
      <c r="BQ5" s="111" t="s">
        <v>165</v>
      </c>
      <c r="BR5" s="112"/>
      <c r="BS5" s="112"/>
      <c r="BT5" s="116">
        <v>0</v>
      </c>
      <c r="BU5" s="116">
        <v>0</v>
      </c>
      <c r="BV5" s="113">
        <v>45036</v>
      </c>
      <c r="BW5" s="117">
        <v>0</v>
      </c>
      <c r="BX5" s="117">
        <v>0</v>
      </c>
      <c r="BY5" s="112"/>
      <c r="BZ5" s="112"/>
      <c r="CA5" s="111">
        <v>0</v>
      </c>
      <c r="CB5" s="114">
        <v>0</v>
      </c>
      <c r="CC5" s="112"/>
      <c r="CD5" s="114">
        <v>0</v>
      </c>
      <c r="CE5" s="112"/>
      <c r="CF5" s="112"/>
      <c r="CG5" s="112"/>
      <c r="CH5" s="114">
        <v>0</v>
      </c>
      <c r="CI5" s="35">
        <v>0</v>
      </c>
      <c r="CJ5" s="147">
        <f t="shared" si="0"/>
        <v>7.1428571428571425E-2</v>
      </c>
      <c r="CK5" s="88">
        <f t="shared" si="1"/>
        <v>45393</v>
      </c>
      <c r="CL5" s="89">
        <f t="shared" si="2"/>
        <v>0</v>
      </c>
      <c r="CM5" s="89">
        <f t="shared" si="3"/>
        <v>0</v>
      </c>
      <c r="CN5" s="89" t="str">
        <f t="shared" si="4"/>
        <v>Missing Staging Date</v>
      </c>
      <c r="CO5" s="91" t="str" cm="1">
        <f t="array" ref="CO5">IFERROR(_xlfn.TEXTJOIN(", ",,_xlfn._xlws.FILTER('Monitor PO'!A:A,'Monitor PO'!K:K=Z5)),"")</f>
        <v/>
      </c>
      <c r="CP5" s="92" t="str">
        <f>IF(CQ5="","",IF(CQ5&gt;'Colour coding'!$D$4,"After Turnround",IF(CQ5&gt;'Colour coding'!$D$3+7,"During Turnaround",IF(CQ5&lt;'Colour coding'!$D$3,"On Time"))))</f>
        <v>On Time</v>
      </c>
      <c r="CQ5" s="88">
        <f>_xlfn.MAXIFS('Monitor PO'!E:E,'Monitor PO'!K:K,KGP[[#This Row],[Material / Component]])</f>
        <v>0</v>
      </c>
      <c r="CR5" s="89" t="str">
        <f t="shared" si="5"/>
        <v>Need Purchasing</v>
      </c>
      <c r="CS5" s="89" t="str">
        <f>_xlfn.CONCAT(KGP[[#This Row],[Reservation]], KGP[[#This Row],[Requirement date (WO component)]],KGP[[#This Row],[Material / Component]],"000",,KGP[[#This Row],[WO number]])</f>
        <v>00001371064542110017194000100038602</v>
      </c>
      <c r="CT5" s="89" t="str">
        <f>VLOOKUP(KGP[[#This Row],[Key]],Reservation!B:B,1,)</f>
        <v>00001371064542110017194000100038602</v>
      </c>
      <c r="CU5" s="89" t="str">
        <f>_xlfn.CONCAT(KGP[[#This Row],[Reservation]],KGP[[#This Row],[Material / Component]],"000",,KGP[[#This Row],[WO number]])</f>
        <v>000013710610017194000100038602</v>
      </c>
      <c r="CV5" s="93" t="str">
        <f>IF(_xlfn.MAXIFS(Reservation!$F:$F,Reservation!$A:$A,KGP[[#This Row],[Logic]])&lt;KGP[[#This Row],[ETA @ Demand plant]],_xlfn.MAXIFS(Reservation!$F:$F,Reservation!$A:$A,KGP[[#This Row],[Logic]]),"")</f>
        <v/>
      </c>
      <c r="CW5" s="89" t="str">
        <f>IF(KGP[[#This Row],[Any order which is ahead (Date)]]="","",VLOOKUP(_xlfn.CONCAT(KGP[[#This Row],[Reservation]],KGP[[#This Row],[Material / Component]],"000",,KGP[[#This Row],[WO number]]),Reservation!$A:$J,10,0))</f>
        <v/>
      </c>
      <c r="CX5" s="89">
        <f t="shared" si="6"/>
        <v>1</v>
      </c>
    </row>
    <row r="6" spans="1:102" s="77" customFormat="1" hidden="1" x14ac:dyDescent="0.2">
      <c r="A6" s="111" t="s">
        <v>869</v>
      </c>
      <c r="B6" s="112"/>
      <c r="C6" s="112"/>
      <c r="D6" s="111" t="s">
        <v>55</v>
      </c>
      <c r="E6" s="113">
        <v>45290</v>
      </c>
      <c r="F6" s="113">
        <v>45293</v>
      </c>
      <c r="G6" s="113">
        <v>45407</v>
      </c>
      <c r="H6" s="112"/>
      <c r="I6" s="113">
        <v>45407</v>
      </c>
      <c r="J6" s="113">
        <v>45410</v>
      </c>
      <c r="K6" s="111" t="s">
        <v>182</v>
      </c>
      <c r="L6" s="112"/>
      <c r="M6" s="111" t="s">
        <v>2040</v>
      </c>
      <c r="N6" s="111" t="s">
        <v>332</v>
      </c>
      <c r="O6" s="111" t="s">
        <v>2041</v>
      </c>
      <c r="P6" s="111" t="s">
        <v>2042</v>
      </c>
      <c r="Q6" s="111" t="s">
        <v>2043</v>
      </c>
      <c r="R6" s="111" t="s">
        <v>344</v>
      </c>
      <c r="S6" s="112"/>
      <c r="T6" s="112"/>
      <c r="U6" s="112"/>
      <c r="V6" s="111" t="s">
        <v>345</v>
      </c>
      <c r="W6" s="112"/>
      <c r="X6" s="111">
        <v>10</v>
      </c>
      <c r="Y6" s="111">
        <v>5</v>
      </c>
      <c r="Z6" s="111" t="s">
        <v>2070</v>
      </c>
      <c r="AA6" s="111" t="s">
        <v>2071</v>
      </c>
      <c r="AB6" s="115">
        <v>1</v>
      </c>
      <c r="AC6" s="115">
        <v>1</v>
      </c>
      <c r="AD6" s="115">
        <v>4</v>
      </c>
      <c r="AE6" s="118" t="s">
        <v>3209</v>
      </c>
      <c r="AF6" s="115">
        <v>0</v>
      </c>
      <c r="AG6" s="112"/>
      <c r="AH6" s="111" t="s">
        <v>231</v>
      </c>
      <c r="AI6" s="112"/>
      <c r="AJ6" s="112"/>
      <c r="AK6" s="111">
        <v>0</v>
      </c>
      <c r="AL6" s="115">
        <v>0</v>
      </c>
      <c r="AM6" s="112"/>
      <c r="AN6" s="112"/>
      <c r="AO6" s="111">
        <v>0</v>
      </c>
      <c r="AP6" s="112"/>
      <c r="AQ6" s="112"/>
      <c r="AR6" s="112"/>
      <c r="AS6" s="112"/>
      <c r="AT6" s="112"/>
      <c r="AU6" s="111">
        <v>0</v>
      </c>
      <c r="AV6" s="114">
        <v>0</v>
      </c>
      <c r="AW6" s="111" t="s">
        <v>51</v>
      </c>
      <c r="AX6" s="112"/>
      <c r="AY6" s="112"/>
      <c r="AZ6" s="112"/>
      <c r="BA6" s="112"/>
      <c r="BB6" s="111" t="s">
        <v>52</v>
      </c>
      <c r="BC6" s="111" t="s">
        <v>161</v>
      </c>
      <c r="BD6" s="111" t="s">
        <v>162</v>
      </c>
      <c r="BE6" s="111" t="s">
        <v>2048</v>
      </c>
      <c r="BF6" s="111">
        <v>6</v>
      </c>
      <c r="BG6" s="111" t="s">
        <v>232</v>
      </c>
      <c r="BH6" s="111" t="s">
        <v>164</v>
      </c>
      <c r="BI6" s="112"/>
      <c r="BJ6" s="112"/>
      <c r="BK6" s="112"/>
      <c r="BL6" s="115">
        <v>0</v>
      </c>
      <c r="BM6" s="112" t="b">
        <f>KGP[[#This Row],[HU Quantity]]=KGP[[#This Row],[Requirement quantity]]</f>
        <v>0</v>
      </c>
      <c r="BN6" s="112"/>
      <c r="BO6" s="112"/>
      <c r="BP6" s="112"/>
      <c r="BQ6" s="111" t="s">
        <v>165</v>
      </c>
      <c r="BR6" s="112"/>
      <c r="BS6" s="112"/>
      <c r="BT6" s="116">
        <v>0</v>
      </c>
      <c r="BU6" s="116">
        <v>0</v>
      </c>
      <c r="BV6" s="113">
        <v>45503</v>
      </c>
      <c r="BW6" s="117">
        <v>0</v>
      </c>
      <c r="BX6" s="117">
        <v>0</v>
      </c>
      <c r="BY6" s="112"/>
      <c r="BZ6" s="112"/>
      <c r="CA6" s="111">
        <v>0</v>
      </c>
      <c r="CB6" s="114">
        <v>0</v>
      </c>
      <c r="CC6" s="112"/>
      <c r="CD6" s="114">
        <v>0</v>
      </c>
      <c r="CE6" s="112"/>
      <c r="CF6" s="112"/>
      <c r="CG6" s="112"/>
      <c r="CH6" s="114">
        <v>0</v>
      </c>
      <c r="CI6" s="35">
        <v>0</v>
      </c>
      <c r="CJ6" s="147">
        <f t="shared" si="0"/>
        <v>0.125</v>
      </c>
      <c r="CK6" s="88">
        <f t="shared" si="1"/>
        <v>45379</v>
      </c>
      <c r="CL6" s="89">
        <f t="shared" si="2"/>
        <v>0</v>
      </c>
      <c r="CM6" s="89">
        <f t="shared" si="3"/>
        <v>0</v>
      </c>
      <c r="CN6" s="89" t="str">
        <f t="shared" si="4"/>
        <v>Missing Staging Date</v>
      </c>
      <c r="CO6" s="91" t="str" cm="1">
        <f t="array" ref="CO6">IFERROR(_xlfn.TEXTJOIN(", ",,_xlfn._xlws.FILTER('Monitor PO'!A:A,'Monitor PO'!K:K=Z6)),"")</f>
        <v/>
      </c>
      <c r="CP6" s="92" t="str">
        <f>IF(CQ6="","",IF(CQ6&gt;'Colour coding'!$D$4,"After Turnround",IF(CQ6&gt;'Colour coding'!$D$3+7,"During Turnaround",IF(CQ6&lt;'Colour coding'!$D$3,"On Time"))))</f>
        <v>On Time</v>
      </c>
      <c r="CQ6" s="88">
        <f>_xlfn.MAXIFS('Monitor PO'!E:E,'Monitor PO'!K:K,KGP[[#This Row],[Material / Component]])</f>
        <v>0</v>
      </c>
      <c r="CR6" s="89" t="str">
        <f t="shared" si="5"/>
        <v>SOH</v>
      </c>
      <c r="CS6" s="89" t="str">
        <f>_xlfn.CONCAT(KGP[[#This Row],[Reservation]], KGP[[#This Row],[Requirement date (WO component)]],KGP[[#This Row],[Material / Component]],"000",,KGP[[#This Row],[WO number]])</f>
        <v>00001373084540710021820000100038807</v>
      </c>
      <c r="CT6" s="89" t="str">
        <f>VLOOKUP(KGP[[#This Row],[Key]],Reservation!B:B,1,)</f>
        <v>00001373084540710021820000100038807</v>
      </c>
      <c r="CU6" s="89" t="str">
        <f>_xlfn.CONCAT(KGP[[#This Row],[Reservation]],KGP[[#This Row],[Material / Component]],"000",,KGP[[#This Row],[WO number]])</f>
        <v>000013730810021820000100038807</v>
      </c>
      <c r="CV6" s="93" t="str">
        <f>IF(_xlfn.MAXIFS(Reservation!$F:$F,Reservation!$A:$A,KGP[[#This Row],[Logic]])&lt;KGP[[#This Row],[ETA @ Demand plant]],_xlfn.MAXIFS(Reservation!$F:$F,Reservation!$A:$A,KGP[[#This Row],[Logic]]),"")</f>
        <v/>
      </c>
      <c r="CW6" s="89" t="str">
        <f>IF(KGP[[#This Row],[Any order which is ahead (Date)]]="","",VLOOKUP(_xlfn.CONCAT(KGP[[#This Row],[Reservation]],KGP[[#This Row],[Material / Component]],"000",,KGP[[#This Row],[WO number]]),Reservation!$A:$J,10,0))</f>
        <v/>
      </c>
      <c r="CX6" s="89">
        <f t="shared" si="6"/>
        <v>1</v>
      </c>
    </row>
    <row r="7" spans="1:102" s="77" customFormat="1" hidden="1" x14ac:dyDescent="0.2">
      <c r="A7" s="111" t="s">
        <v>851</v>
      </c>
      <c r="B7" s="112"/>
      <c r="C7" s="112"/>
      <c r="D7" s="111" t="s">
        <v>55</v>
      </c>
      <c r="E7" s="113">
        <v>45290</v>
      </c>
      <c r="F7" s="113">
        <v>45293</v>
      </c>
      <c r="G7" s="113">
        <v>45422</v>
      </c>
      <c r="H7" s="112"/>
      <c r="I7" s="113">
        <v>45421</v>
      </c>
      <c r="J7" s="113">
        <v>45424</v>
      </c>
      <c r="K7" s="111" t="s">
        <v>182</v>
      </c>
      <c r="L7" s="112"/>
      <c r="M7" s="111" t="s">
        <v>527</v>
      </c>
      <c r="N7" s="111" t="s">
        <v>176</v>
      </c>
      <c r="O7" s="111" t="s">
        <v>528</v>
      </c>
      <c r="P7" s="111" t="s">
        <v>529</v>
      </c>
      <c r="Q7" s="111" t="s">
        <v>530</v>
      </c>
      <c r="R7" s="111" t="s">
        <v>344</v>
      </c>
      <c r="S7" s="112"/>
      <c r="T7" s="112"/>
      <c r="U7" s="112"/>
      <c r="V7" s="111" t="s">
        <v>345</v>
      </c>
      <c r="W7" s="112"/>
      <c r="X7" s="111">
        <v>10</v>
      </c>
      <c r="Y7" s="111">
        <v>5</v>
      </c>
      <c r="Z7" s="111" t="s">
        <v>531</v>
      </c>
      <c r="AA7" s="111" t="s">
        <v>532</v>
      </c>
      <c r="AB7" s="115">
        <v>1</v>
      </c>
      <c r="AC7" s="115">
        <v>0</v>
      </c>
      <c r="AD7" s="115">
        <v>3</v>
      </c>
      <c r="AE7" s="118" t="s">
        <v>3210</v>
      </c>
      <c r="AF7" s="115">
        <v>0</v>
      </c>
      <c r="AG7" s="112"/>
      <c r="AH7" s="111" t="s">
        <v>231</v>
      </c>
      <c r="AI7" s="112"/>
      <c r="AJ7" s="112"/>
      <c r="AK7" s="111">
        <v>0</v>
      </c>
      <c r="AL7" s="115">
        <v>0</v>
      </c>
      <c r="AM7" s="112"/>
      <c r="AN7" s="112"/>
      <c r="AO7" s="111">
        <v>0</v>
      </c>
      <c r="AP7" s="112"/>
      <c r="AQ7" s="112"/>
      <c r="AR7" s="112"/>
      <c r="AS7" s="112"/>
      <c r="AT7" s="112"/>
      <c r="AU7" s="111">
        <v>0</v>
      </c>
      <c r="AV7" s="114">
        <v>0</v>
      </c>
      <c r="AW7" s="111" t="s">
        <v>51</v>
      </c>
      <c r="AX7" s="112"/>
      <c r="AY7" s="112"/>
      <c r="AZ7" s="112"/>
      <c r="BA7" s="112"/>
      <c r="BB7" s="111" t="s">
        <v>52</v>
      </c>
      <c r="BC7" s="111" t="s">
        <v>213</v>
      </c>
      <c r="BD7" s="111" t="s">
        <v>355</v>
      </c>
      <c r="BE7" s="111" t="s">
        <v>533</v>
      </c>
      <c r="BF7" s="111">
        <v>1</v>
      </c>
      <c r="BG7" s="111" t="s">
        <v>232</v>
      </c>
      <c r="BH7" s="111" t="s">
        <v>164</v>
      </c>
      <c r="BI7" s="111" t="s">
        <v>164</v>
      </c>
      <c r="BJ7" s="112"/>
      <c r="BK7" s="112"/>
      <c r="BL7" s="115">
        <v>0</v>
      </c>
      <c r="BM7" s="112" t="b">
        <f>KGP[[#This Row],[HU Quantity]]=KGP[[#This Row],[Requirement quantity]]</f>
        <v>0</v>
      </c>
      <c r="BN7" s="112"/>
      <c r="BO7" s="112"/>
      <c r="BP7" s="112"/>
      <c r="BQ7" s="111" t="s">
        <v>165</v>
      </c>
      <c r="BR7" s="112"/>
      <c r="BS7" s="112"/>
      <c r="BT7" s="116">
        <v>0</v>
      </c>
      <c r="BU7" s="116">
        <v>0</v>
      </c>
      <c r="BV7" s="113">
        <v>45503</v>
      </c>
      <c r="BW7" s="117">
        <v>0</v>
      </c>
      <c r="BX7" s="117">
        <v>0</v>
      </c>
      <c r="BY7" s="112"/>
      <c r="BZ7" s="112"/>
      <c r="CA7" s="111">
        <v>0</v>
      </c>
      <c r="CB7" s="114">
        <v>0</v>
      </c>
      <c r="CC7" s="112"/>
      <c r="CD7" s="114">
        <v>0</v>
      </c>
      <c r="CE7" s="112"/>
      <c r="CF7" s="112"/>
      <c r="CG7" s="112"/>
      <c r="CH7" s="114">
        <v>0</v>
      </c>
      <c r="CI7" s="35">
        <v>0</v>
      </c>
      <c r="CJ7" s="147">
        <f t="shared" si="0"/>
        <v>0.25</v>
      </c>
      <c r="CK7" s="88">
        <f t="shared" si="1"/>
        <v>45394</v>
      </c>
      <c r="CL7" s="89">
        <f t="shared" si="2"/>
        <v>0</v>
      </c>
      <c r="CM7" s="89">
        <f t="shared" si="3"/>
        <v>0</v>
      </c>
      <c r="CN7" s="89" t="str">
        <f t="shared" si="4"/>
        <v>Missing Staging Date</v>
      </c>
      <c r="CO7" s="91" t="str" cm="1">
        <f t="array" ref="CO7">IFERROR(_xlfn.TEXTJOIN(", ",,_xlfn._xlws.FILTER('Monitor PO'!A:A,'Monitor PO'!K:K=Z7)),"")</f>
        <v/>
      </c>
      <c r="CP7" s="92" t="str">
        <f>IF(CQ7="","",IF(CQ7&gt;'Colour coding'!$D$4,"After Turnround",IF(CQ7&gt;'Colour coding'!$D$3+7,"During Turnaround",IF(CQ7&lt;'Colour coding'!$D$3,"On Time"))))</f>
        <v>On Time</v>
      </c>
      <c r="CQ7" s="88">
        <f>_xlfn.MAXIFS('Monitor PO'!E:E,'Monitor PO'!K:K,KGP[[#This Row],[Material / Component]])</f>
        <v>0</v>
      </c>
      <c r="CR7" s="89" t="str">
        <f t="shared" si="5"/>
        <v>Need Purchasing</v>
      </c>
      <c r="CS7" s="89" t="str">
        <f>_xlfn.CONCAT(KGP[[#This Row],[Reservation]], KGP[[#This Row],[Requirement date (WO component)]],KGP[[#This Row],[Material / Component]],"000",,KGP[[#This Row],[WO number]])</f>
        <v>00001373074542210021821000100038806</v>
      </c>
      <c r="CT7" s="89" t="str">
        <f>VLOOKUP(KGP[[#This Row],[Key]],Reservation!B:B,1,)</f>
        <v>00001373074542210021821000100038806</v>
      </c>
      <c r="CU7" s="89" t="str">
        <f>_xlfn.CONCAT(KGP[[#This Row],[Reservation]],KGP[[#This Row],[Material / Component]],"000",,KGP[[#This Row],[WO number]])</f>
        <v>000013730710021821000100038806</v>
      </c>
      <c r="CV7" s="93" t="str">
        <f>IF(_xlfn.MAXIFS(Reservation!$F:$F,Reservation!$A:$A,KGP[[#This Row],[Logic]])&lt;KGP[[#This Row],[ETA @ Demand plant]],_xlfn.MAXIFS(Reservation!$F:$F,Reservation!$A:$A,KGP[[#This Row],[Logic]]),"")</f>
        <v/>
      </c>
      <c r="CW7" s="89" t="str">
        <f>IF(KGP[[#This Row],[Any order which is ahead (Date)]]="","",VLOOKUP(_xlfn.CONCAT(KGP[[#This Row],[Reservation]],KGP[[#This Row],[Material / Component]],"000",,KGP[[#This Row],[WO number]]),Reservation!$A:$J,10,0))</f>
        <v/>
      </c>
      <c r="CX7" s="89">
        <f t="shared" si="6"/>
        <v>1</v>
      </c>
    </row>
    <row r="8" spans="1:102" s="77" customFormat="1" hidden="1" x14ac:dyDescent="0.2">
      <c r="A8" s="111" t="s">
        <v>869</v>
      </c>
      <c r="B8" s="112"/>
      <c r="C8" s="112"/>
      <c r="D8" s="111" t="s">
        <v>55</v>
      </c>
      <c r="E8" s="113">
        <v>45290</v>
      </c>
      <c r="F8" s="113">
        <v>45293</v>
      </c>
      <c r="G8" s="113">
        <v>45407</v>
      </c>
      <c r="H8" s="112"/>
      <c r="I8" s="113">
        <v>45407</v>
      </c>
      <c r="J8" s="113">
        <v>45410</v>
      </c>
      <c r="K8" s="111" t="s">
        <v>182</v>
      </c>
      <c r="L8" s="112"/>
      <c r="M8" s="111" t="s">
        <v>2040</v>
      </c>
      <c r="N8" s="111" t="s">
        <v>222</v>
      </c>
      <c r="O8" s="111" t="s">
        <v>2041</v>
      </c>
      <c r="P8" s="111" t="s">
        <v>2042</v>
      </c>
      <c r="Q8" s="111" t="s">
        <v>530</v>
      </c>
      <c r="R8" s="111" t="s">
        <v>344</v>
      </c>
      <c r="S8" s="112"/>
      <c r="T8" s="112"/>
      <c r="U8" s="112"/>
      <c r="V8" s="111" t="s">
        <v>345</v>
      </c>
      <c r="W8" s="112"/>
      <c r="X8" s="111">
        <v>10</v>
      </c>
      <c r="Y8" s="111">
        <v>5</v>
      </c>
      <c r="Z8" s="111" t="s">
        <v>2064</v>
      </c>
      <c r="AA8" s="111" t="s">
        <v>2065</v>
      </c>
      <c r="AB8" s="115">
        <v>1</v>
      </c>
      <c r="AC8" s="115">
        <v>1</v>
      </c>
      <c r="AD8" s="115">
        <v>1</v>
      </c>
      <c r="AE8" s="118" t="s">
        <v>3208</v>
      </c>
      <c r="AF8" s="115">
        <v>0</v>
      </c>
      <c r="AG8" s="112"/>
      <c r="AH8" s="111" t="s">
        <v>231</v>
      </c>
      <c r="AI8" s="112"/>
      <c r="AJ8" s="112"/>
      <c r="AK8" s="111">
        <v>0</v>
      </c>
      <c r="AL8" s="115">
        <v>0</v>
      </c>
      <c r="AM8" s="112"/>
      <c r="AN8" s="112"/>
      <c r="AO8" s="111">
        <v>0</v>
      </c>
      <c r="AP8" s="112"/>
      <c r="AQ8" s="112"/>
      <c r="AR8" s="112"/>
      <c r="AS8" s="112"/>
      <c r="AT8" s="112"/>
      <c r="AU8" s="111">
        <v>0</v>
      </c>
      <c r="AV8" s="114">
        <v>0</v>
      </c>
      <c r="AW8" s="111" t="s">
        <v>51</v>
      </c>
      <c r="AX8" s="112"/>
      <c r="AY8" s="112"/>
      <c r="AZ8" s="112"/>
      <c r="BA8" s="112"/>
      <c r="BB8" s="111" t="s">
        <v>52</v>
      </c>
      <c r="BC8" s="111" t="s">
        <v>161</v>
      </c>
      <c r="BD8" s="111" t="s">
        <v>162</v>
      </c>
      <c r="BE8" s="111" t="s">
        <v>2048</v>
      </c>
      <c r="BF8" s="111">
        <v>1</v>
      </c>
      <c r="BG8" s="111" t="s">
        <v>232</v>
      </c>
      <c r="BH8" s="111" t="s">
        <v>164</v>
      </c>
      <c r="BI8" s="111" t="s">
        <v>164</v>
      </c>
      <c r="BJ8" s="112"/>
      <c r="BK8" s="112"/>
      <c r="BL8" s="115">
        <v>0</v>
      </c>
      <c r="BM8" s="112" t="b">
        <f>KGP[[#This Row],[HU Quantity]]=KGP[[#This Row],[Requirement quantity]]</f>
        <v>0</v>
      </c>
      <c r="BN8" s="112"/>
      <c r="BO8" s="112"/>
      <c r="BP8" s="112"/>
      <c r="BQ8" s="111" t="s">
        <v>165</v>
      </c>
      <c r="BR8" s="112"/>
      <c r="BS8" s="112"/>
      <c r="BT8" s="116">
        <v>0</v>
      </c>
      <c r="BU8" s="116">
        <v>0</v>
      </c>
      <c r="BV8" s="113">
        <v>45503</v>
      </c>
      <c r="BW8" s="117">
        <v>0</v>
      </c>
      <c r="BX8" s="117">
        <v>0</v>
      </c>
      <c r="BY8" s="112"/>
      <c r="BZ8" s="112"/>
      <c r="CA8" s="111">
        <v>0</v>
      </c>
      <c r="CB8" s="114">
        <v>0</v>
      </c>
      <c r="CC8" s="112"/>
      <c r="CD8" s="114">
        <v>0</v>
      </c>
      <c r="CE8" s="112"/>
      <c r="CF8" s="112"/>
      <c r="CG8" s="112"/>
      <c r="CH8" s="114">
        <v>0</v>
      </c>
      <c r="CI8" s="35">
        <v>0</v>
      </c>
      <c r="CJ8" s="147">
        <f t="shared" si="0"/>
        <v>0.125</v>
      </c>
      <c r="CK8" s="88">
        <f t="shared" si="1"/>
        <v>45379</v>
      </c>
      <c r="CL8" s="89">
        <f t="shared" si="2"/>
        <v>0</v>
      </c>
      <c r="CM8" s="89">
        <f t="shared" si="3"/>
        <v>0</v>
      </c>
      <c r="CN8" s="89" t="str">
        <f t="shared" si="4"/>
        <v>Missing Staging Date</v>
      </c>
      <c r="CO8" s="91" t="str" cm="1">
        <f t="array" ref="CO8">IFERROR(_xlfn.TEXTJOIN(", ",,_xlfn._xlws.FILTER('Monitor PO'!A:A,'Monitor PO'!K:K=Z8)),"")</f>
        <v/>
      </c>
      <c r="CP8" s="92" t="str">
        <f>IF(CQ8="","",IF(CQ8&gt;'Colour coding'!$D$4,"After Turnround",IF(CQ8&gt;'Colour coding'!$D$3+7,"During Turnaround",IF(CQ8&lt;'Colour coding'!$D$3,"On Time"))))</f>
        <v>On Time</v>
      </c>
      <c r="CQ8" s="88">
        <f>_xlfn.MAXIFS('Monitor PO'!E:E,'Monitor PO'!K:K,KGP[[#This Row],[Material / Component]])</f>
        <v>0</v>
      </c>
      <c r="CR8" s="89" t="str">
        <f t="shared" si="5"/>
        <v>SOH</v>
      </c>
      <c r="CS8" s="89" t="str">
        <f>_xlfn.CONCAT(KGP[[#This Row],[Reservation]], KGP[[#This Row],[Requirement date (WO component)]],KGP[[#This Row],[Material / Component]],"000",,KGP[[#This Row],[WO number]])</f>
        <v>00001373084540710021822000100038807</v>
      </c>
      <c r="CT8" s="89" t="str">
        <f>VLOOKUP(KGP[[#This Row],[Key]],Reservation!B:B,1,)</f>
        <v>00001373084540710021822000100038807</v>
      </c>
      <c r="CU8" s="89" t="str">
        <f>_xlfn.CONCAT(KGP[[#This Row],[Reservation]],KGP[[#This Row],[Material / Component]],"000",,KGP[[#This Row],[WO number]])</f>
        <v>000013730810021822000100038807</v>
      </c>
      <c r="CV8" s="93" t="str">
        <f>IF(_xlfn.MAXIFS(Reservation!$F:$F,Reservation!$A:$A,KGP[[#This Row],[Logic]])&lt;KGP[[#This Row],[ETA @ Demand plant]],_xlfn.MAXIFS(Reservation!$F:$F,Reservation!$A:$A,KGP[[#This Row],[Logic]]),"")</f>
        <v/>
      </c>
      <c r="CW8" s="89" t="str">
        <f>IF(KGP[[#This Row],[Any order which is ahead (Date)]]="","",VLOOKUP(_xlfn.CONCAT(KGP[[#This Row],[Reservation]],KGP[[#This Row],[Material / Component]],"000",,KGP[[#This Row],[WO number]]),Reservation!$A:$J,10,0))</f>
        <v/>
      </c>
      <c r="CX8" s="89">
        <f t="shared" si="6"/>
        <v>1</v>
      </c>
    </row>
    <row r="9" spans="1:102" s="77" customFormat="1" hidden="1" x14ac:dyDescent="0.2">
      <c r="A9" s="111" t="s">
        <v>940</v>
      </c>
      <c r="B9" s="112"/>
      <c r="C9" s="112"/>
      <c r="D9" s="111" t="s">
        <v>55</v>
      </c>
      <c r="E9" s="113">
        <v>45290</v>
      </c>
      <c r="F9" s="113">
        <v>45293</v>
      </c>
      <c r="G9" s="113">
        <v>45379</v>
      </c>
      <c r="H9" s="112"/>
      <c r="I9" s="113">
        <v>45379</v>
      </c>
      <c r="J9" s="113">
        <v>45386</v>
      </c>
      <c r="K9" s="111" t="s">
        <v>182</v>
      </c>
      <c r="L9" s="112"/>
      <c r="M9" s="111" t="s">
        <v>403</v>
      </c>
      <c r="N9" s="111" t="s">
        <v>194</v>
      </c>
      <c r="O9" s="111" t="s">
        <v>1474</v>
      </c>
      <c r="P9" s="111" t="s">
        <v>566</v>
      </c>
      <c r="Q9" s="111" t="s">
        <v>404</v>
      </c>
      <c r="R9" s="111" t="s">
        <v>344</v>
      </c>
      <c r="S9" s="112"/>
      <c r="T9" s="112"/>
      <c r="U9" s="112"/>
      <c r="V9" s="111" t="s">
        <v>345</v>
      </c>
      <c r="W9" s="112"/>
      <c r="X9" s="111">
        <v>20</v>
      </c>
      <c r="Y9" s="111">
        <v>20</v>
      </c>
      <c r="Z9" s="111" t="s">
        <v>437</v>
      </c>
      <c r="AA9" s="111" t="s">
        <v>438</v>
      </c>
      <c r="AB9" s="115">
        <v>20</v>
      </c>
      <c r="AC9" s="115">
        <v>0</v>
      </c>
      <c r="AD9" s="115">
        <v>30</v>
      </c>
      <c r="AE9" s="111" t="s">
        <v>1478</v>
      </c>
      <c r="AF9" s="115">
        <v>0</v>
      </c>
      <c r="AG9" s="112"/>
      <c r="AH9" s="111" t="s">
        <v>231</v>
      </c>
      <c r="AI9" s="112"/>
      <c r="AJ9" s="112"/>
      <c r="AK9" s="111">
        <v>0</v>
      </c>
      <c r="AL9" s="115">
        <v>0</v>
      </c>
      <c r="AM9" s="112"/>
      <c r="AN9" s="112"/>
      <c r="AO9" s="111">
        <v>0</v>
      </c>
      <c r="AP9" s="112"/>
      <c r="AQ9" s="112"/>
      <c r="AR9" s="112"/>
      <c r="AS9" s="112"/>
      <c r="AT9" s="112"/>
      <c r="AU9" s="111">
        <v>0</v>
      </c>
      <c r="AV9" s="114">
        <v>0</v>
      </c>
      <c r="AW9" s="111" t="s">
        <v>51</v>
      </c>
      <c r="AX9" s="112"/>
      <c r="AY9" s="112"/>
      <c r="AZ9" s="112"/>
      <c r="BA9" s="112"/>
      <c r="BB9" s="111" t="s">
        <v>52</v>
      </c>
      <c r="BC9" s="111" t="s">
        <v>213</v>
      </c>
      <c r="BD9" s="111" t="s">
        <v>214</v>
      </c>
      <c r="BE9" s="111" t="s">
        <v>408</v>
      </c>
      <c r="BF9" s="111">
        <v>14</v>
      </c>
      <c r="BG9" s="111" t="s">
        <v>218</v>
      </c>
      <c r="BH9" s="111" t="s">
        <v>164</v>
      </c>
      <c r="BI9" s="111" t="s">
        <v>164</v>
      </c>
      <c r="BJ9" s="112"/>
      <c r="BK9" s="112"/>
      <c r="BL9" s="115">
        <v>0</v>
      </c>
      <c r="BM9" s="112" t="b">
        <f>KGP[[#This Row],[HU Quantity]]=KGP[[#This Row],[Requirement quantity]]</f>
        <v>0</v>
      </c>
      <c r="BN9" s="112"/>
      <c r="BO9" s="112"/>
      <c r="BP9" s="112"/>
      <c r="BQ9" s="111" t="s">
        <v>165</v>
      </c>
      <c r="BR9" s="112"/>
      <c r="BS9" s="112"/>
      <c r="BT9" s="116">
        <v>0</v>
      </c>
      <c r="BU9" s="116">
        <v>0</v>
      </c>
      <c r="BV9" s="113">
        <v>45473</v>
      </c>
      <c r="BW9" s="117">
        <v>0</v>
      </c>
      <c r="BX9" s="117">
        <v>0</v>
      </c>
      <c r="BY9" s="112"/>
      <c r="BZ9" s="112"/>
      <c r="CA9" s="111">
        <v>0</v>
      </c>
      <c r="CB9" s="114">
        <v>0</v>
      </c>
      <c r="CC9" s="112"/>
      <c r="CD9" s="114">
        <v>0</v>
      </c>
      <c r="CE9" s="112"/>
      <c r="CF9" s="112"/>
      <c r="CG9" s="112"/>
      <c r="CH9" s="114">
        <v>0</v>
      </c>
      <c r="CI9" s="35">
        <v>0</v>
      </c>
      <c r="CJ9" s="147">
        <f t="shared" si="0"/>
        <v>3.8461538461538464E-2</v>
      </c>
      <c r="CK9" s="88">
        <f t="shared" si="1"/>
        <v>45351</v>
      </c>
      <c r="CL9" s="89">
        <f t="shared" si="2"/>
        <v>0</v>
      </c>
      <c r="CM9" s="89">
        <f t="shared" si="3"/>
        <v>0</v>
      </c>
      <c r="CN9" s="89" t="str">
        <f t="shared" si="4"/>
        <v>Missing Staging Date</v>
      </c>
      <c r="CO9" s="91" t="str" cm="1">
        <f t="array" ref="CO9">IFERROR(_xlfn.TEXTJOIN(", ",,_xlfn._xlws.FILTER('Monitor PO'!A:A,'Monitor PO'!K:K=Z9)),"")</f>
        <v/>
      </c>
      <c r="CP9" s="92" t="str">
        <f>IF(CQ9="","",IF(CQ9&gt;'Colour coding'!$D$4,"After Turnround",IF(CQ9&gt;'Colour coding'!$D$3+7,"During Turnaround",IF(CQ9&lt;'Colour coding'!$D$3,"On Time"))))</f>
        <v>On Time</v>
      </c>
      <c r="CQ9" s="88">
        <f>_xlfn.MAXIFS('Monitor PO'!E:E,'Monitor PO'!K:K,KGP[[#This Row],[Material / Component]])</f>
        <v>0</v>
      </c>
      <c r="CR9" s="89" t="str">
        <f t="shared" si="5"/>
        <v>Need Purchasing</v>
      </c>
      <c r="CS9" s="89" t="str">
        <f>_xlfn.CONCAT(KGP[[#This Row],[Reservation]], KGP[[#This Row],[Requirement date (WO component)]],KGP[[#This Row],[Material / Component]],"000",,KGP[[#This Row],[WO number]])</f>
        <v>00001334014537910034184000100034857</v>
      </c>
      <c r="CT9" s="89" t="str">
        <f>VLOOKUP(KGP[[#This Row],[Key]],Reservation!B:B,1,)</f>
        <v>00001334014537910034184000100034857</v>
      </c>
      <c r="CU9" s="89" t="str">
        <f>_xlfn.CONCAT(KGP[[#This Row],[Reservation]],KGP[[#This Row],[Material / Component]],"000",,KGP[[#This Row],[WO number]])</f>
        <v>000013340110034184000100034857</v>
      </c>
      <c r="CV9" s="93" t="str">
        <f>IF(_xlfn.MAXIFS(Reservation!$F:$F,Reservation!$A:$A,KGP[[#This Row],[Logic]])&lt;KGP[[#This Row],[ETA @ Demand plant]],_xlfn.MAXIFS(Reservation!$F:$F,Reservation!$A:$A,KGP[[#This Row],[Logic]]),"")</f>
        <v/>
      </c>
      <c r="CW9" s="89" t="str">
        <f>IF(KGP[[#This Row],[Any order which is ahead (Date)]]="","",VLOOKUP(_xlfn.CONCAT(KGP[[#This Row],[Reservation]],KGP[[#This Row],[Material / Component]],"000",,KGP[[#This Row],[WO number]]),Reservation!$A:$J,10,0))</f>
        <v/>
      </c>
      <c r="CX9" s="89">
        <f t="shared" si="6"/>
        <v>1</v>
      </c>
    </row>
    <row r="10" spans="1:102" s="77" customFormat="1" x14ac:dyDescent="0.2">
      <c r="A10" s="111" t="s">
        <v>851</v>
      </c>
      <c r="B10" s="111" t="s">
        <v>50</v>
      </c>
      <c r="C10" s="112"/>
      <c r="D10" s="111" t="s">
        <v>55</v>
      </c>
      <c r="E10" s="113">
        <v>45290</v>
      </c>
      <c r="F10" s="113">
        <v>45293</v>
      </c>
      <c r="G10" s="113">
        <v>45421</v>
      </c>
      <c r="H10" s="113">
        <v>45405</v>
      </c>
      <c r="I10" s="113">
        <v>45421</v>
      </c>
      <c r="J10" s="113">
        <v>45422</v>
      </c>
      <c r="K10" s="111" t="s">
        <v>182</v>
      </c>
      <c r="L10" s="112"/>
      <c r="M10" s="111" t="s">
        <v>2406</v>
      </c>
      <c r="N10" s="111" t="s">
        <v>176</v>
      </c>
      <c r="O10" s="111" t="s">
        <v>2407</v>
      </c>
      <c r="P10" s="111" t="s">
        <v>2408</v>
      </c>
      <c r="Q10" s="111" t="s">
        <v>855</v>
      </c>
      <c r="R10" s="111" t="s">
        <v>344</v>
      </c>
      <c r="S10" s="113">
        <v>45421</v>
      </c>
      <c r="T10" s="112"/>
      <c r="U10" s="112"/>
      <c r="V10" s="111" t="s">
        <v>345</v>
      </c>
      <c r="W10" s="112"/>
      <c r="X10" s="111">
        <v>20</v>
      </c>
      <c r="Y10" s="111">
        <v>20</v>
      </c>
      <c r="Z10" s="111" t="s">
        <v>2409</v>
      </c>
      <c r="AA10" s="111" t="s">
        <v>2410</v>
      </c>
      <c r="AB10" s="115">
        <v>1</v>
      </c>
      <c r="AC10" s="115">
        <v>1</v>
      </c>
      <c r="AD10" s="115">
        <v>0</v>
      </c>
      <c r="AE10" s="118" t="s">
        <v>3211</v>
      </c>
      <c r="AF10" s="115">
        <v>0</v>
      </c>
      <c r="AG10" s="111" t="s">
        <v>376</v>
      </c>
      <c r="AH10" s="111" t="s">
        <v>53</v>
      </c>
      <c r="AI10" s="111" t="s">
        <v>345</v>
      </c>
      <c r="AJ10" s="111" t="s">
        <v>2411</v>
      </c>
      <c r="AK10" s="111">
        <v>10</v>
      </c>
      <c r="AL10" s="115">
        <v>21</v>
      </c>
      <c r="AM10" s="112"/>
      <c r="AN10" s="112"/>
      <c r="AO10" s="111">
        <v>0</v>
      </c>
      <c r="AP10" s="112"/>
      <c r="AQ10" s="112"/>
      <c r="AR10" s="112"/>
      <c r="AS10" s="112"/>
      <c r="AT10" s="112"/>
      <c r="AU10" s="111">
        <v>0</v>
      </c>
      <c r="AV10" s="114">
        <v>0</v>
      </c>
      <c r="AW10" s="111" t="s">
        <v>51</v>
      </c>
      <c r="AX10" s="112"/>
      <c r="AY10" s="112"/>
      <c r="AZ10" s="112"/>
      <c r="BA10" s="112"/>
      <c r="BB10" s="111" t="s">
        <v>52</v>
      </c>
      <c r="BC10" s="111" t="s">
        <v>161</v>
      </c>
      <c r="BD10" s="111" t="s">
        <v>162</v>
      </c>
      <c r="BE10" s="111" t="s">
        <v>2412</v>
      </c>
      <c r="BF10" s="111">
        <v>1</v>
      </c>
      <c r="BG10" s="111" t="s">
        <v>163</v>
      </c>
      <c r="BH10" s="111" t="s">
        <v>164</v>
      </c>
      <c r="BI10" s="111" t="s">
        <v>164</v>
      </c>
      <c r="BJ10" s="112"/>
      <c r="BK10" s="112"/>
      <c r="BL10" s="115">
        <v>0</v>
      </c>
      <c r="BM10" s="112" t="b">
        <f>KGP[[#This Row],[HU Quantity]]=KGP[[#This Row],[Requirement quantity]]</f>
        <v>0</v>
      </c>
      <c r="BN10" s="112"/>
      <c r="BO10" s="112"/>
      <c r="BP10" s="112"/>
      <c r="BQ10" s="111" t="s">
        <v>165</v>
      </c>
      <c r="BR10" s="112"/>
      <c r="BS10" s="112"/>
      <c r="BT10" s="116">
        <v>0</v>
      </c>
      <c r="BU10" s="116">
        <v>0</v>
      </c>
      <c r="BV10" s="113">
        <v>45464</v>
      </c>
      <c r="BW10" s="117">
        <v>0</v>
      </c>
      <c r="BX10" s="117">
        <v>0</v>
      </c>
      <c r="BY10" s="112"/>
      <c r="BZ10" s="112"/>
      <c r="CA10" s="111">
        <v>0</v>
      </c>
      <c r="CB10" s="114">
        <v>0</v>
      </c>
      <c r="CC10" s="112"/>
      <c r="CD10" s="114">
        <v>0</v>
      </c>
      <c r="CE10" s="112"/>
      <c r="CF10" s="112"/>
      <c r="CG10" s="112"/>
      <c r="CH10" s="114">
        <v>0</v>
      </c>
      <c r="CI10" s="35">
        <v>0</v>
      </c>
      <c r="CJ10" s="147">
        <f t="shared" si="0"/>
        <v>1</v>
      </c>
      <c r="CK10" s="88">
        <f t="shared" si="1"/>
        <v>45393</v>
      </c>
      <c r="CL10" s="89">
        <f t="shared" si="2"/>
        <v>-12</v>
      </c>
      <c r="CM10" s="89">
        <f t="shared" si="3"/>
        <v>16</v>
      </c>
      <c r="CN10" s="89" t="str">
        <f t="shared" si="4"/>
        <v>ON TIME</v>
      </c>
      <c r="CO10" s="91"/>
      <c r="CP10" s="89" t="str">
        <f>IF(CQ10="","",IF(CQ10&gt;'Colour coding'!$D$4,"After Turnround",IF(CQ10&gt;'Colour coding'!$D$3+7,"During Turnaround",IF(CQ10&lt;'Colour coding'!$D$3,"On Time"))))</f>
        <v>On Time</v>
      </c>
      <c r="CQ10" s="88">
        <f>_xlfn.MAXIFS('Monitor PO'!E:E,'Monitor PO'!K:K,KGP[[#This Row],[Material / Component]])</f>
        <v>0</v>
      </c>
      <c r="CR10" s="89" t="str">
        <f t="shared" si="5"/>
        <v>SOH</v>
      </c>
      <c r="CS10" s="89" t="str">
        <f>_xlfn.CONCAT(KGP[[#This Row],[Reservation]], KGP[[#This Row],[Requirement date (WO component)]],KGP[[#This Row],[Material / Component]],"000",,KGP[[#This Row],[WO number]])</f>
        <v>00000992664542110038987000200064964</v>
      </c>
      <c r="CT10" s="89" t="e">
        <f>VLOOKUP(KGP[[#This Row],[Key]],Reservation!B:B,1,)</f>
        <v>#N/A</v>
      </c>
      <c r="CU10" s="89" t="str">
        <f>_xlfn.CONCAT(KGP[[#This Row],[Reservation]],KGP[[#This Row],[Material / Component]],"000",,KGP[[#This Row],[WO number]])</f>
        <v>000009926610038987000200064964</v>
      </c>
      <c r="CV10" s="93">
        <f>IF(_xlfn.MAXIFS(Reservation!$F:$F,Reservation!$A:$A,KGP[[#This Row],[Logic]])&lt;KGP[[#This Row],[ETA @ Demand plant]],_xlfn.MAXIFS(Reservation!$F:$F,Reservation!$A:$A,KGP[[#This Row],[Logic]]),"")</f>
        <v>0</v>
      </c>
      <c r="CW10" s="89" t="e">
        <f>IF(KGP[[#This Row],[Any order which is ahead (Date)]]="","",VLOOKUP(_xlfn.CONCAT(KGP[[#This Row],[Reservation]],KGP[[#This Row],[Material / Component]],"000",,KGP[[#This Row],[WO number]]),Reservation!$A:$J,10,0))</f>
        <v>#N/A</v>
      </c>
      <c r="CX10" s="89">
        <f t="shared" si="6"/>
        <v>0</v>
      </c>
    </row>
    <row r="11" spans="1:102" s="77" customFormat="1" x14ac:dyDescent="0.2">
      <c r="A11" s="111" t="s">
        <v>869</v>
      </c>
      <c r="B11" s="111" t="s">
        <v>50</v>
      </c>
      <c r="C11" s="112"/>
      <c r="D11" s="111" t="s">
        <v>55</v>
      </c>
      <c r="E11" s="113">
        <v>45290</v>
      </c>
      <c r="F11" s="113">
        <v>45293</v>
      </c>
      <c r="G11" s="113">
        <v>45400</v>
      </c>
      <c r="H11" s="113">
        <v>45395</v>
      </c>
      <c r="I11" s="113">
        <v>45400</v>
      </c>
      <c r="J11" s="113">
        <v>45401</v>
      </c>
      <c r="K11" s="111" t="s">
        <v>182</v>
      </c>
      <c r="L11" s="112"/>
      <c r="M11" s="111" t="s">
        <v>924</v>
      </c>
      <c r="N11" s="111" t="s">
        <v>175</v>
      </c>
      <c r="O11" s="111" t="s">
        <v>925</v>
      </c>
      <c r="P11" s="111" t="s">
        <v>926</v>
      </c>
      <c r="Q11" s="111" t="s">
        <v>927</v>
      </c>
      <c r="R11" s="111" t="s">
        <v>344</v>
      </c>
      <c r="S11" s="113">
        <v>45400</v>
      </c>
      <c r="T11" s="111" t="s">
        <v>345</v>
      </c>
      <c r="U11" s="112"/>
      <c r="V11" s="111" t="s">
        <v>352</v>
      </c>
      <c r="W11" s="112"/>
      <c r="X11" s="111">
        <v>20</v>
      </c>
      <c r="Y11" s="111">
        <v>20</v>
      </c>
      <c r="Z11" s="111" t="s">
        <v>928</v>
      </c>
      <c r="AA11" s="111" t="s">
        <v>929</v>
      </c>
      <c r="AB11" s="115">
        <v>2</v>
      </c>
      <c r="AC11" s="115">
        <v>0</v>
      </c>
      <c r="AD11" s="115">
        <v>0</v>
      </c>
      <c r="AE11" s="118" t="s">
        <v>3212</v>
      </c>
      <c r="AF11" s="115">
        <v>0</v>
      </c>
      <c r="AG11" s="111" t="s">
        <v>899</v>
      </c>
      <c r="AH11" s="111" t="s">
        <v>53</v>
      </c>
      <c r="AI11" s="111" t="s">
        <v>352</v>
      </c>
      <c r="AJ11" s="111" t="s">
        <v>931</v>
      </c>
      <c r="AK11" s="111">
        <v>10</v>
      </c>
      <c r="AL11" s="115">
        <v>21</v>
      </c>
      <c r="AM11" s="112"/>
      <c r="AN11" s="112"/>
      <c r="AO11" s="111">
        <v>0</v>
      </c>
      <c r="AP11" s="112"/>
      <c r="AQ11" s="112"/>
      <c r="AR11" s="112"/>
      <c r="AS11" s="112"/>
      <c r="AT11" s="112"/>
      <c r="AU11" s="111">
        <v>0</v>
      </c>
      <c r="AV11" s="114">
        <v>0</v>
      </c>
      <c r="AW11" s="111" t="s">
        <v>51</v>
      </c>
      <c r="AX11" s="112"/>
      <c r="AY11" s="112"/>
      <c r="AZ11" s="112"/>
      <c r="BA11" s="112"/>
      <c r="BB11" s="111" t="s">
        <v>52</v>
      </c>
      <c r="BC11" s="111" t="s">
        <v>161</v>
      </c>
      <c r="BD11" s="111" t="s">
        <v>162</v>
      </c>
      <c r="BE11" s="111" t="s">
        <v>932</v>
      </c>
      <c r="BF11" s="111">
        <v>1</v>
      </c>
      <c r="BG11" s="111" t="s">
        <v>163</v>
      </c>
      <c r="BH11" s="111" t="s">
        <v>164</v>
      </c>
      <c r="BI11" s="111" t="s">
        <v>164</v>
      </c>
      <c r="BJ11" s="112"/>
      <c r="BK11" s="112"/>
      <c r="BL11" s="115">
        <v>0</v>
      </c>
      <c r="BM11" s="112" t="b">
        <f>KGP[[#This Row],[HU Quantity]]=KGP[[#This Row],[Requirement quantity]]</f>
        <v>0</v>
      </c>
      <c r="BN11" s="112"/>
      <c r="BO11" s="112"/>
      <c r="BP11" s="112"/>
      <c r="BQ11" s="111" t="s">
        <v>165</v>
      </c>
      <c r="BR11" s="112"/>
      <c r="BS11" s="112"/>
      <c r="BT11" s="116">
        <v>0</v>
      </c>
      <c r="BU11" s="116">
        <v>0</v>
      </c>
      <c r="BV11" s="113">
        <v>45473</v>
      </c>
      <c r="BW11" s="117">
        <v>0</v>
      </c>
      <c r="BX11" s="117">
        <v>0</v>
      </c>
      <c r="BY11" s="112"/>
      <c r="BZ11" s="112"/>
      <c r="CA11" s="111">
        <v>0</v>
      </c>
      <c r="CB11" s="114">
        <v>0</v>
      </c>
      <c r="CC11" s="112"/>
      <c r="CD11" s="114">
        <v>0</v>
      </c>
      <c r="CE11" s="112"/>
      <c r="CF11" s="112"/>
      <c r="CG11" s="112"/>
      <c r="CH11" s="114">
        <v>0</v>
      </c>
      <c r="CI11" s="35">
        <v>0</v>
      </c>
      <c r="CJ11" s="87">
        <f t="shared" si="0"/>
        <v>0.2</v>
      </c>
      <c r="CK11" s="88">
        <f t="shared" si="1"/>
        <v>45372</v>
      </c>
      <c r="CL11" s="89">
        <f t="shared" si="2"/>
        <v>-23</v>
      </c>
      <c r="CM11" s="90">
        <f t="shared" si="3"/>
        <v>5</v>
      </c>
      <c r="CN11" s="90" t="str">
        <f t="shared" si="4"/>
        <v>ON TIME</v>
      </c>
      <c r="CO11" s="91" t="str" cm="1">
        <f t="array" ref="CO11">IFERROR(_xlfn.TEXTJOIN(", ",,_xlfn._xlws.FILTER('Monitor PO'!A:A,'Monitor PO'!K:K=Z11)),"")</f>
        <v/>
      </c>
      <c r="CP11" s="92" t="str">
        <f>IF(CQ11="","",IF(CQ11&gt;'Colour coding'!$D$4,"After Turnround",IF(CQ11&gt;'Colour coding'!$D$3+7,"During Turnaround",IF(CQ11&lt;'Colour coding'!$D$3,"On Time"))))</f>
        <v>On Time</v>
      </c>
      <c r="CQ11" s="88">
        <f>_xlfn.MAXIFS('Monitor PO'!E:E,'Monitor PO'!K:K,KGP[[#This Row],[Material / Component]])</f>
        <v>0</v>
      </c>
      <c r="CR11" s="89" t="str">
        <f t="shared" si="5"/>
        <v>Need Purchasing</v>
      </c>
      <c r="CS11" s="89" t="str">
        <f>_xlfn.CONCAT(KGP[[#This Row],[Reservation]], KGP[[#This Row],[Requirement date (WO component)]],KGP[[#This Row],[Material / Component]],"000",,KGP[[#This Row],[WO number]])</f>
        <v>00001352914540010047907000100036757</v>
      </c>
      <c r="CT11" s="89" t="str">
        <f>VLOOKUP(KGP[[#This Row],[Key]],Reservation!B:B,1,)</f>
        <v>00001352914540010047907000100036757</v>
      </c>
      <c r="CU11" s="89" t="str">
        <f>_xlfn.CONCAT(KGP[[#This Row],[Reservation]],KGP[[#This Row],[Material / Component]],"000",,KGP[[#This Row],[WO number]])</f>
        <v>000013529110047907000100036757</v>
      </c>
      <c r="CV11" s="93">
        <f>IF(_xlfn.MAXIFS(Reservation!$F:$F,Reservation!$A:$A,KGP[[#This Row],[Logic]])&lt;KGP[[#This Row],[ETA @ Demand plant]],_xlfn.MAXIFS(Reservation!$F:$F,Reservation!$A:$A,KGP[[#This Row],[Logic]]),"")</f>
        <v>0</v>
      </c>
      <c r="CW11" s="89" t="e">
        <f>IF(KGP[[#This Row],[Any order which is ahead (Date)]]="","",VLOOKUP(_xlfn.CONCAT(KGP[[#This Row],[Reservation]],KGP[[#This Row],[Material / Component]],"000",,KGP[[#This Row],[WO number]]),Reservation!$A:$J,10,0))</f>
        <v>#N/A</v>
      </c>
      <c r="CX11" s="89">
        <f t="shared" si="6"/>
        <v>0</v>
      </c>
    </row>
    <row r="12" spans="1:102" s="77" customFormat="1" x14ac:dyDescent="0.2">
      <c r="A12" s="111" t="s">
        <v>869</v>
      </c>
      <c r="B12" s="111" t="s">
        <v>50</v>
      </c>
      <c r="C12" s="112"/>
      <c r="D12" s="111" t="s">
        <v>55</v>
      </c>
      <c r="E12" s="113">
        <v>45324</v>
      </c>
      <c r="F12" s="113">
        <v>45344</v>
      </c>
      <c r="G12" s="113">
        <v>45413</v>
      </c>
      <c r="H12" s="113">
        <v>45411</v>
      </c>
      <c r="I12" s="113">
        <v>45407</v>
      </c>
      <c r="J12" s="113">
        <v>45423</v>
      </c>
      <c r="K12" s="111" t="s">
        <v>2286</v>
      </c>
      <c r="L12" s="112"/>
      <c r="M12" s="111" t="s">
        <v>2287</v>
      </c>
      <c r="N12" s="111" t="s">
        <v>170</v>
      </c>
      <c r="O12" s="111" t="s">
        <v>2288</v>
      </c>
      <c r="P12" s="111" t="s">
        <v>1061</v>
      </c>
      <c r="Q12" s="111" t="s">
        <v>2289</v>
      </c>
      <c r="R12" s="111" t="s">
        <v>344</v>
      </c>
      <c r="S12" s="113">
        <v>45426</v>
      </c>
      <c r="T12" s="112"/>
      <c r="U12" s="112"/>
      <c r="V12" s="111" t="s">
        <v>345</v>
      </c>
      <c r="W12" s="112"/>
      <c r="X12" s="111">
        <v>10</v>
      </c>
      <c r="Y12" s="111">
        <v>5</v>
      </c>
      <c r="Z12" s="111" t="s">
        <v>2290</v>
      </c>
      <c r="AA12" s="111" t="s">
        <v>2291</v>
      </c>
      <c r="AB12" s="115">
        <v>32</v>
      </c>
      <c r="AC12" s="115">
        <v>0</v>
      </c>
      <c r="AD12" s="115">
        <v>0</v>
      </c>
      <c r="AE12" s="152" t="s">
        <v>3213</v>
      </c>
      <c r="AF12" s="115">
        <v>0</v>
      </c>
      <c r="AG12" s="111" t="s">
        <v>376</v>
      </c>
      <c r="AH12" s="111" t="s">
        <v>53</v>
      </c>
      <c r="AI12" s="111" t="s">
        <v>345</v>
      </c>
      <c r="AJ12" s="111" t="s">
        <v>2292</v>
      </c>
      <c r="AK12" s="111">
        <v>20</v>
      </c>
      <c r="AL12" s="115">
        <v>21</v>
      </c>
      <c r="AM12" s="112"/>
      <c r="AN12" s="112"/>
      <c r="AO12" s="111">
        <v>0</v>
      </c>
      <c r="AP12" s="112"/>
      <c r="AQ12" s="112"/>
      <c r="AR12" s="112"/>
      <c r="AS12" s="112"/>
      <c r="AT12" s="112"/>
      <c r="AU12" s="111">
        <v>0</v>
      </c>
      <c r="AV12" s="114">
        <v>0</v>
      </c>
      <c r="AW12" s="111" t="s">
        <v>51</v>
      </c>
      <c r="AX12" s="112"/>
      <c r="AY12" s="112"/>
      <c r="AZ12" s="112"/>
      <c r="BA12" s="112"/>
      <c r="BB12" s="111" t="s">
        <v>52</v>
      </c>
      <c r="BC12" s="111" t="s">
        <v>161</v>
      </c>
      <c r="BD12" s="111" t="s">
        <v>162</v>
      </c>
      <c r="BE12" s="111" t="s">
        <v>2293</v>
      </c>
      <c r="BF12" s="111">
        <v>25</v>
      </c>
      <c r="BG12" s="111" t="s">
        <v>232</v>
      </c>
      <c r="BH12" s="111" t="s">
        <v>164</v>
      </c>
      <c r="BI12" s="111" t="s">
        <v>164</v>
      </c>
      <c r="BJ12" s="111" t="s">
        <v>2294</v>
      </c>
      <c r="BK12" s="112"/>
      <c r="BL12" s="115">
        <v>0</v>
      </c>
      <c r="BM12" s="112" t="b">
        <f>KGP[[#This Row],[HU Quantity]]=KGP[[#This Row],[Requirement quantity]]</f>
        <v>0</v>
      </c>
      <c r="BN12" s="112"/>
      <c r="BO12" s="112"/>
      <c r="BP12" s="112"/>
      <c r="BQ12" s="111" t="s">
        <v>165</v>
      </c>
      <c r="BR12" s="112"/>
      <c r="BS12" s="112"/>
      <c r="BT12" s="116">
        <v>0</v>
      </c>
      <c r="BU12" s="116">
        <v>13</v>
      </c>
      <c r="BV12" s="113">
        <v>45531</v>
      </c>
      <c r="BW12" s="117">
        <v>0</v>
      </c>
      <c r="BX12" s="117">
        <v>0</v>
      </c>
      <c r="BY12" s="112"/>
      <c r="BZ12" s="112"/>
      <c r="CA12" s="111">
        <v>0</v>
      </c>
      <c r="CB12" s="114">
        <v>0</v>
      </c>
      <c r="CC12" s="112"/>
      <c r="CD12" s="114">
        <v>0</v>
      </c>
      <c r="CE12" s="112"/>
      <c r="CF12" s="112"/>
      <c r="CG12" s="112"/>
      <c r="CH12" s="114">
        <v>0</v>
      </c>
      <c r="CI12" s="35">
        <v>0</v>
      </c>
      <c r="CJ12" s="147">
        <f t="shared" si="0"/>
        <v>6.25E-2</v>
      </c>
      <c r="CK12" s="88">
        <f t="shared" si="1"/>
        <v>45385</v>
      </c>
      <c r="CL12" s="89">
        <f t="shared" si="2"/>
        <v>-26</v>
      </c>
      <c r="CM12" s="89">
        <f t="shared" si="3"/>
        <v>2</v>
      </c>
      <c r="CN12" s="89" t="str">
        <f t="shared" si="4"/>
        <v>ON TIME</v>
      </c>
      <c r="CO12" s="91"/>
      <c r="CP12" s="89" t="str">
        <f>IF(CQ12="","",IF(CQ12&gt;'Colour coding'!$D$4,"After Turnround",IF(CQ12&gt;'Colour coding'!$D$3+7,"During Turnaround",IF(CQ12&lt;'Colour coding'!$D$3,"On Time"))))</f>
        <v>After Turnround</v>
      </c>
      <c r="CQ12" s="88">
        <f>_xlfn.MAXIFS('Monitor PO'!E:E,'Monitor PO'!K:K,KGP[[#This Row],[Material / Component]])</f>
        <v>45379</v>
      </c>
      <c r="CR12" s="89" t="str">
        <f t="shared" si="5"/>
        <v>Need Purchasing</v>
      </c>
      <c r="CS12" s="89" t="str">
        <f>_xlfn.CONCAT(KGP[[#This Row],[Reservation]], KGP[[#This Row],[Requirement date (WO component)]],KGP[[#This Row],[Material / Component]],"000",,KGP[[#This Row],[WO number]])</f>
        <v>00002185114541310058077000100072584</v>
      </c>
      <c r="CT12" s="89" t="str">
        <f>VLOOKUP(KGP[[#This Row],[Key]],Reservation!B:B,1,)</f>
        <v>00002185114541310058077000100072584</v>
      </c>
      <c r="CU12" s="89" t="str">
        <f>_xlfn.CONCAT(KGP[[#This Row],[Reservation]],KGP[[#This Row],[Material / Component]],"000",,KGP[[#This Row],[WO number]])</f>
        <v>000021851110058077000100072584</v>
      </c>
      <c r="CV12" s="93">
        <f>IF(_xlfn.MAXIFS(Reservation!$F:$F,Reservation!$A:$A,KGP[[#This Row],[Logic]])&lt;KGP[[#This Row],[ETA @ Demand plant]],_xlfn.MAXIFS(Reservation!$F:$F,Reservation!$A:$A,KGP[[#This Row],[Logic]]),"")</f>
        <v>0</v>
      </c>
      <c r="CW12" s="89" t="e">
        <f>IF(KGP[[#This Row],[Any order which is ahead (Date)]]="","",VLOOKUP(_xlfn.CONCAT(KGP[[#This Row],[Reservation]],KGP[[#This Row],[Material / Component]],"000",,KGP[[#This Row],[WO number]]),Reservation!$A:$J,10,0))</f>
        <v>#N/A</v>
      </c>
      <c r="CX12" s="89">
        <f t="shared" si="6"/>
        <v>0</v>
      </c>
    </row>
    <row r="13" spans="1:102" s="77" customFormat="1" hidden="1" x14ac:dyDescent="0.2">
      <c r="A13" s="111" t="s">
        <v>869</v>
      </c>
      <c r="B13" s="112"/>
      <c r="C13" s="112"/>
      <c r="D13" s="111" t="s">
        <v>55</v>
      </c>
      <c r="E13" s="113">
        <v>45290</v>
      </c>
      <c r="F13" s="113">
        <v>45344</v>
      </c>
      <c r="G13" s="113">
        <v>45411</v>
      </c>
      <c r="H13" s="112"/>
      <c r="I13" s="113">
        <v>45410</v>
      </c>
      <c r="J13" s="113">
        <v>45414</v>
      </c>
      <c r="K13" s="111" t="s">
        <v>350</v>
      </c>
      <c r="L13" s="112"/>
      <c r="M13" s="111" t="s">
        <v>933</v>
      </c>
      <c r="N13" s="111" t="s">
        <v>171</v>
      </c>
      <c r="O13" s="111" t="s">
        <v>934</v>
      </c>
      <c r="P13" s="111" t="s">
        <v>935</v>
      </c>
      <c r="Q13" s="111" t="s">
        <v>936</v>
      </c>
      <c r="R13" s="111" t="s">
        <v>344</v>
      </c>
      <c r="S13" s="112"/>
      <c r="T13" s="112"/>
      <c r="U13" s="112"/>
      <c r="V13" s="111" t="s">
        <v>345</v>
      </c>
      <c r="W13" s="112"/>
      <c r="X13" s="111">
        <v>20</v>
      </c>
      <c r="Y13" s="111">
        <v>20</v>
      </c>
      <c r="Z13" s="111" t="s">
        <v>1660</v>
      </c>
      <c r="AA13" s="111" t="s">
        <v>1661</v>
      </c>
      <c r="AB13" s="115">
        <v>4</v>
      </c>
      <c r="AC13" s="115">
        <v>0</v>
      </c>
      <c r="AD13" s="115">
        <v>17</v>
      </c>
      <c r="AE13" s="118" t="s">
        <v>3214</v>
      </c>
      <c r="AF13" s="115">
        <v>0</v>
      </c>
      <c r="AG13" s="112"/>
      <c r="AH13" s="111" t="s">
        <v>231</v>
      </c>
      <c r="AI13" s="112"/>
      <c r="AJ13" s="112"/>
      <c r="AK13" s="111">
        <v>0</v>
      </c>
      <c r="AL13" s="115">
        <v>0</v>
      </c>
      <c r="AM13" s="112"/>
      <c r="AN13" s="112"/>
      <c r="AO13" s="111">
        <v>0</v>
      </c>
      <c r="AP13" s="112"/>
      <c r="AQ13" s="112"/>
      <c r="AR13" s="112"/>
      <c r="AS13" s="112"/>
      <c r="AT13" s="112"/>
      <c r="AU13" s="111">
        <v>0</v>
      </c>
      <c r="AV13" s="114">
        <v>0</v>
      </c>
      <c r="AW13" s="111" t="s">
        <v>51</v>
      </c>
      <c r="AX13" s="112"/>
      <c r="AY13" s="112"/>
      <c r="AZ13" s="112"/>
      <c r="BA13" s="112"/>
      <c r="BB13" s="111" t="s">
        <v>52</v>
      </c>
      <c r="BC13" s="111" t="s">
        <v>161</v>
      </c>
      <c r="BD13" s="111" t="s">
        <v>162</v>
      </c>
      <c r="BE13" s="111" t="s">
        <v>939</v>
      </c>
      <c r="BF13" s="111">
        <v>4</v>
      </c>
      <c r="BG13" s="111" t="s">
        <v>218</v>
      </c>
      <c r="BH13" s="111" t="s">
        <v>164</v>
      </c>
      <c r="BI13" s="111" t="s">
        <v>164</v>
      </c>
      <c r="BJ13" s="112"/>
      <c r="BK13" s="112"/>
      <c r="BL13" s="115">
        <v>0</v>
      </c>
      <c r="BM13" s="112" t="b">
        <f>KGP[[#This Row],[HU Quantity]]=KGP[[#This Row],[Requirement quantity]]</f>
        <v>0</v>
      </c>
      <c r="BN13" s="112"/>
      <c r="BO13" s="112"/>
      <c r="BP13" s="112"/>
      <c r="BQ13" s="111" t="s">
        <v>165</v>
      </c>
      <c r="BR13" s="112"/>
      <c r="BS13" s="112"/>
      <c r="BT13" s="116">
        <v>0</v>
      </c>
      <c r="BU13" s="116">
        <v>0</v>
      </c>
      <c r="BV13" s="113">
        <v>45626</v>
      </c>
      <c r="BW13" s="117">
        <v>0</v>
      </c>
      <c r="BX13" s="117">
        <v>0</v>
      </c>
      <c r="BY13" s="112"/>
      <c r="BZ13" s="112"/>
      <c r="CA13" s="111">
        <v>0</v>
      </c>
      <c r="CB13" s="114">
        <v>0</v>
      </c>
      <c r="CC13" s="112"/>
      <c r="CD13" s="114">
        <v>0</v>
      </c>
      <c r="CE13" s="112"/>
      <c r="CF13" s="112"/>
      <c r="CG13" s="112"/>
      <c r="CH13" s="114">
        <v>0</v>
      </c>
      <c r="CI13" s="35">
        <v>0</v>
      </c>
      <c r="CJ13" s="147">
        <f t="shared" si="0"/>
        <v>0.14285714285714285</v>
      </c>
      <c r="CK13" s="88">
        <f t="shared" si="1"/>
        <v>45383</v>
      </c>
      <c r="CL13" s="89">
        <f t="shared" si="2"/>
        <v>0</v>
      </c>
      <c r="CM13" s="89">
        <f t="shared" si="3"/>
        <v>0</v>
      </c>
      <c r="CN13" s="89" t="str">
        <f t="shared" si="4"/>
        <v>Missing Staging Date</v>
      </c>
      <c r="CO13" s="91" t="str" cm="1">
        <f t="array" ref="CO13">IFERROR(_xlfn.TEXTJOIN(", ",,_xlfn._xlws.FILTER('Monitor PO'!A:A,'Monitor PO'!K:K=Z13)),"")</f>
        <v/>
      </c>
      <c r="CP13" s="92" t="str">
        <f>IF(CQ13="","",IF(CQ13&gt;'Colour coding'!$D$4,"After Turnround",IF(CQ13&gt;'Colour coding'!$D$3+7,"During Turnaround",IF(CQ13&lt;'Colour coding'!$D$3,"On Time"))))</f>
        <v>On Time</v>
      </c>
      <c r="CQ13" s="88">
        <f>_xlfn.MAXIFS('Monitor PO'!E:E,'Monitor PO'!K:K,KGP[[#This Row],[Material / Component]])</f>
        <v>0</v>
      </c>
      <c r="CR13" s="89" t="str">
        <f t="shared" si="5"/>
        <v>Need Purchasing</v>
      </c>
      <c r="CS13" s="89" t="str">
        <f>_xlfn.CONCAT(KGP[[#This Row],[Reservation]], KGP[[#This Row],[Requirement date (WO component)]],KGP[[#This Row],[Material / Component]],"000",,KGP[[#This Row],[WO number]])</f>
        <v>00001356164541110058191000100037132</v>
      </c>
      <c r="CT13" s="89" t="str">
        <f>VLOOKUP(KGP[[#This Row],[Key]],Reservation!B:B,1,)</f>
        <v>00001356164541110058191000100037132</v>
      </c>
      <c r="CU13" s="89" t="str">
        <f>_xlfn.CONCAT(KGP[[#This Row],[Reservation]],KGP[[#This Row],[Material / Component]],"000",,KGP[[#This Row],[WO number]])</f>
        <v>000013561610058191000100037132</v>
      </c>
      <c r="CV13" s="93" t="str">
        <f>IF(_xlfn.MAXIFS(Reservation!$F:$F,Reservation!$A:$A,KGP[[#This Row],[Logic]])&lt;KGP[[#This Row],[ETA @ Demand plant]],_xlfn.MAXIFS(Reservation!$F:$F,Reservation!$A:$A,KGP[[#This Row],[Logic]]),"")</f>
        <v/>
      </c>
      <c r="CW13" s="89" t="str">
        <f>IF(KGP[[#This Row],[Any order which is ahead (Date)]]="","",VLOOKUP(_xlfn.CONCAT(KGP[[#This Row],[Reservation]],KGP[[#This Row],[Material / Component]],"000",,KGP[[#This Row],[WO number]]),Reservation!$A:$J,10,0))</f>
        <v/>
      </c>
      <c r="CX13" s="89">
        <f t="shared" si="6"/>
        <v>1</v>
      </c>
    </row>
    <row r="14" spans="1:102" s="77" customFormat="1" hidden="1" x14ac:dyDescent="0.2">
      <c r="A14" s="111" t="s">
        <v>869</v>
      </c>
      <c r="B14" s="112"/>
      <c r="C14" s="112"/>
      <c r="D14" s="111" t="s">
        <v>55</v>
      </c>
      <c r="E14" s="113">
        <v>45290</v>
      </c>
      <c r="F14" s="113">
        <v>45344</v>
      </c>
      <c r="G14" s="113">
        <v>45411</v>
      </c>
      <c r="H14" s="112"/>
      <c r="I14" s="113">
        <v>45410</v>
      </c>
      <c r="J14" s="113">
        <v>45414</v>
      </c>
      <c r="K14" s="111" t="s">
        <v>350</v>
      </c>
      <c r="L14" s="112"/>
      <c r="M14" s="111" t="s">
        <v>933</v>
      </c>
      <c r="N14" s="111" t="s">
        <v>174</v>
      </c>
      <c r="O14" s="111" t="s">
        <v>934</v>
      </c>
      <c r="P14" s="111" t="s">
        <v>935</v>
      </c>
      <c r="Q14" s="111" t="s">
        <v>936</v>
      </c>
      <c r="R14" s="111" t="s">
        <v>344</v>
      </c>
      <c r="S14" s="112"/>
      <c r="T14" s="112"/>
      <c r="U14" s="112"/>
      <c r="V14" s="111" t="s">
        <v>345</v>
      </c>
      <c r="W14" s="112"/>
      <c r="X14" s="111">
        <v>20</v>
      </c>
      <c r="Y14" s="111">
        <v>20</v>
      </c>
      <c r="Z14" s="111" t="s">
        <v>1658</v>
      </c>
      <c r="AA14" s="111" t="s">
        <v>1659</v>
      </c>
      <c r="AB14" s="115">
        <v>8</v>
      </c>
      <c r="AC14" s="115">
        <v>0</v>
      </c>
      <c r="AD14" s="115">
        <v>26</v>
      </c>
      <c r="AE14" s="118" t="s">
        <v>3215</v>
      </c>
      <c r="AF14" s="115">
        <v>0</v>
      </c>
      <c r="AG14" s="112"/>
      <c r="AH14" s="111" t="s">
        <v>231</v>
      </c>
      <c r="AI14" s="112"/>
      <c r="AJ14" s="112"/>
      <c r="AK14" s="111">
        <v>0</v>
      </c>
      <c r="AL14" s="115">
        <v>0</v>
      </c>
      <c r="AM14" s="112"/>
      <c r="AN14" s="112"/>
      <c r="AO14" s="111">
        <v>0</v>
      </c>
      <c r="AP14" s="112"/>
      <c r="AQ14" s="112"/>
      <c r="AR14" s="112"/>
      <c r="AS14" s="112"/>
      <c r="AT14" s="112"/>
      <c r="AU14" s="111">
        <v>0</v>
      </c>
      <c r="AV14" s="114">
        <v>0</v>
      </c>
      <c r="AW14" s="111" t="s">
        <v>51</v>
      </c>
      <c r="AX14" s="112"/>
      <c r="AY14" s="112"/>
      <c r="AZ14" s="112"/>
      <c r="BA14" s="112"/>
      <c r="BB14" s="111" t="s">
        <v>52</v>
      </c>
      <c r="BC14" s="111" t="s">
        <v>161</v>
      </c>
      <c r="BD14" s="111" t="s">
        <v>162</v>
      </c>
      <c r="BE14" s="111" t="s">
        <v>939</v>
      </c>
      <c r="BF14" s="111">
        <v>3</v>
      </c>
      <c r="BG14" s="111" t="s">
        <v>218</v>
      </c>
      <c r="BH14" s="111" t="s">
        <v>164</v>
      </c>
      <c r="BI14" s="111" t="s">
        <v>164</v>
      </c>
      <c r="BJ14" s="112"/>
      <c r="BK14" s="112"/>
      <c r="BL14" s="115">
        <v>0</v>
      </c>
      <c r="BM14" s="112" t="b">
        <f>KGP[[#This Row],[HU Quantity]]=KGP[[#This Row],[Requirement quantity]]</f>
        <v>0</v>
      </c>
      <c r="BN14" s="112"/>
      <c r="BO14" s="112"/>
      <c r="BP14" s="112"/>
      <c r="BQ14" s="111" t="s">
        <v>165</v>
      </c>
      <c r="BR14" s="112"/>
      <c r="BS14" s="112"/>
      <c r="BT14" s="116">
        <v>0</v>
      </c>
      <c r="BU14" s="116">
        <v>0</v>
      </c>
      <c r="BV14" s="113">
        <v>45626</v>
      </c>
      <c r="BW14" s="117">
        <v>0</v>
      </c>
      <c r="BX14" s="117">
        <v>0</v>
      </c>
      <c r="BY14" s="112"/>
      <c r="BZ14" s="112"/>
      <c r="CA14" s="111">
        <v>0</v>
      </c>
      <c r="CB14" s="114">
        <v>0</v>
      </c>
      <c r="CC14" s="112"/>
      <c r="CD14" s="114">
        <v>0</v>
      </c>
      <c r="CE14" s="112"/>
      <c r="CF14" s="112"/>
      <c r="CG14" s="112"/>
      <c r="CH14" s="114">
        <v>0</v>
      </c>
      <c r="CI14" s="35">
        <v>0</v>
      </c>
      <c r="CJ14" s="147">
        <f t="shared" si="0"/>
        <v>0.14285714285714285</v>
      </c>
      <c r="CK14" s="88">
        <f t="shared" si="1"/>
        <v>45383</v>
      </c>
      <c r="CL14" s="89">
        <f t="shared" si="2"/>
        <v>0</v>
      </c>
      <c r="CM14" s="89">
        <f t="shared" si="3"/>
        <v>0</v>
      </c>
      <c r="CN14" s="89" t="str">
        <f t="shared" si="4"/>
        <v>Missing Staging Date</v>
      </c>
      <c r="CO14" s="91" t="str" cm="1">
        <f t="array" ref="CO14">IFERROR(_xlfn.TEXTJOIN(", ",,_xlfn._xlws.FILTER('Monitor PO'!A:A,'Monitor PO'!K:K=Z14)),"")</f>
        <v/>
      </c>
      <c r="CP14" s="92" t="str">
        <f>IF(CQ14="","",IF(CQ14&gt;'Colour coding'!$D$4,"After Turnround",IF(CQ14&gt;'Colour coding'!$D$3+7,"During Turnaround",IF(CQ14&lt;'Colour coding'!$D$3,"On Time"))))</f>
        <v>On Time</v>
      </c>
      <c r="CQ14" s="88">
        <f>_xlfn.MAXIFS('Monitor PO'!E:E,'Monitor PO'!K:K,KGP[[#This Row],[Material / Component]])</f>
        <v>0</v>
      </c>
      <c r="CR14" s="89" t="str">
        <f t="shared" si="5"/>
        <v>Need Purchasing</v>
      </c>
      <c r="CS14" s="89" t="str">
        <f>_xlfn.CONCAT(KGP[[#This Row],[Reservation]], KGP[[#This Row],[Requirement date (WO component)]],KGP[[#This Row],[Material / Component]],"000",,KGP[[#This Row],[WO number]])</f>
        <v>00001356164541110058201000100037132</v>
      </c>
      <c r="CT14" s="89" t="str">
        <f>VLOOKUP(KGP[[#This Row],[Key]],Reservation!B:B,1,)</f>
        <v>00001356164541110058201000100037132</v>
      </c>
      <c r="CU14" s="89" t="str">
        <f>_xlfn.CONCAT(KGP[[#This Row],[Reservation]],KGP[[#This Row],[Material / Component]],"000",,KGP[[#This Row],[WO number]])</f>
        <v>000013561610058201000100037132</v>
      </c>
      <c r="CV14" s="93" t="str">
        <f>IF(_xlfn.MAXIFS(Reservation!$F:$F,Reservation!$A:$A,KGP[[#This Row],[Logic]])&lt;KGP[[#This Row],[ETA @ Demand plant]],_xlfn.MAXIFS(Reservation!$F:$F,Reservation!$A:$A,KGP[[#This Row],[Logic]]),"")</f>
        <v/>
      </c>
      <c r="CW14" s="89" t="str">
        <f>IF(KGP[[#This Row],[Any order which is ahead (Date)]]="","",VLOOKUP(_xlfn.CONCAT(KGP[[#This Row],[Reservation]],KGP[[#This Row],[Material / Component]],"000",,KGP[[#This Row],[WO number]]),Reservation!$A:$J,10,0))</f>
        <v/>
      </c>
      <c r="CX14" s="89">
        <f t="shared" si="6"/>
        <v>1</v>
      </c>
    </row>
    <row r="15" spans="1:102" s="77" customFormat="1" hidden="1" x14ac:dyDescent="0.2">
      <c r="A15" s="111" t="s">
        <v>869</v>
      </c>
      <c r="B15" s="112"/>
      <c r="C15" s="112"/>
      <c r="D15" s="111" t="s">
        <v>55</v>
      </c>
      <c r="E15" s="113">
        <v>45290</v>
      </c>
      <c r="F15" s="113">
        <v>45344</v>
      </c>
      <c r="G15" s="113">
        <v>45411</v>
      </c>
      <c r="H15" s="112"/>
      <c r="I15" s="113">
        <v>45410</v>
      </c>
      <c r="J15" s="113">
        <v>45414</v>
      </c>
      <c r="K15" s="111" t="s">
        <v>350</v>
      </c>
      <c r="L15" s="112"/>
      <c r="M15" s="111" t="s">
        <v>933</v>
      </c>
      <c r="N15" s="111" t="s">
        <v>170</v>
      </c>
      <c r="O15" s="111" t="s">
        <v>934</v>
      </c>
      <c r="P15" s="111" t="s">
        <v>935</v>
      </c>
      <c r="Q15" s="111" t="s">
        <v>936</v>
      </c>
      <c r="R15" s="111" t="s">
        <v>344</v>
      </c>
      <c r="S15" s="112"/>
      <c r="T15" s="111" t="s">
        <v>345</v>
      </c>
      <c r="U15" s="112"/>
      <c r="V15" s="111" t="s">
        <v>352</v>
      </c>
      <c r="W15" s="112"/>
      <c r="X15" s="111">
        <v>20</v>
      </c>
      <c r="Y15" s="111">
        <v>20</v>
      </c>
      <c r="Z15" s="111" t="s">
        <v>937</v>
      </c>
      <c r="AA15" s="111" t="s">
        <v>938</v>
      </c>
      <c r="AB15" s="115">
        <v>8</v>
      </c>
      <c r="AC15" s="115">
        <v>0</v>
      </c>
      <c r="AD15" s="115">
        <v>18</v>
      </c>
      <c r="AE15" s="152" t="s">
        <v>3217</v>
      </c>
      <c r="AF15" s="115">
        <v>0</v>
      </c>
      <c r="AG15" s="112"/>
      <c r="AH15" s="111" t="s">
        <v>231</v>
      </c>
      <c r="AI15" s="112"/>
      <c r="AJ15" s="112"/>
      <c r="AK15" s="111">
        <v>0</v>
      </c>
      <c r="AL15" s="115">
        <v>0</v>
      </c>
      <c r="AM15" s="112"/>
      <c r="AN15" s="112"/>
      <c r="AO15" s="111">
        <v>0</v>
      </c>
      <c r="AP15" s="112"/>
      <c r="AQ15" s="112"/>
      <c r="AR15" s="112"/>
      <c r="AS15" s="112"/>
      <c r="AT15" s="112"/>
      <c r="AU15" s="111">
        <v>0</v>
      </c>
      <c r="AV15" s="114">
        <v>0</v>
      </c>
      <c r="AW15" s="111" t="s">
        <v>51</v>
      </c>
      <c r="AX15" s="112"/>
      <c r="AY15" s="112"/>
      <c r="AZ15" s="112"/>
      <c r="BA15" s="112"/>
      <c r="BB15" s="111" t="s">
        <v>52</v>
      </c>
      <c r="BC15" s="111" t="s">
        <v>161</v>
      </c>
      <c r="BD15" s="111" t="s">
        <v>162</v>
      </c>
      <c r="BE15" s="111" t="s">
        <v>939</v>
      </c>
      <c r="BF15" s="111">
        <v>5</v>
      </c>
      <c r="BG15" s="111" t="s">
        <v>218</v>
      </c>
      <c r="BH15" s="111" t="s">
        <v>164</v>
      </c>
      <c r="BI15" s="111" t="s">
        <v>164</v>
      </c>
      <c r="BJ15" s="112"/>
      <c r="BK15" s="112"/>
      <c r="BL15" s="115">
        <v>0</v>
      </c>
      <c r="BM15" s="112" t="b">
        <f>KGP[[#This Row],[HU Quantity]]=KGP[[#This Row],[Requirement quantity]]</f>
        <v>0</v>
      </c>
      <c r="BN15" s="112"/>
      <c r="BO15" s="112"/>
      <c r="BP15" s="112"/>
      <c r="BQ15" s="111" t="s">
        <v>165</v>
      </c>
      <c r="BR15" s="112"/>
      <c r="BS15" s="112"/>
      <c r="BT15" s="116">
        <v>0</v>
      </c>
      <c r="BU15" s="116">
        <v>0</v>
      </c>
      <c r="BV15" s="113">
        <v>45626</v>
      </c>
      <c r="BW15" s="117">
        <v>0</v>
      </c>
      <c r="BX15" s="117">
        <v>0</v>
      </c>
      <c r="BY15" s="112"/>
      <c r="BZ15" s="112"/>
      <c r="CA15" s="111">
        <v>0</v>
      </c>
      <c r="CB15" s="114">
        <v>0</v>
      </c>
      <c r="CC15" s="112"/>
      <c r="CD15" s="114">
        <v>0</v>
      </c>
      <c r="CE15" s="112"/>
      <c r="CF15" s="112"/>
      <c r="CG15" s="112"/>
      <c r="CH15" s="114">
        <v>0</v>
      </c>
      <c r="CI15" s="35">
        <v>0</v>
      </c>
      <c r="CJ15" s="87">
        <f t="shared" si="0"/>
        <v>0.14285714285714285</v>
      </c>
      <c r="CK15" s="88">
        <f t="shared" si="1"/>
        <v>45383</v>
      </c>
      <c r="CL15" s="89">
        <f t="shared" si="2"/>
        <v>0</v>
      </c>
      <c r="CM15" s="90">
        <f t="shared" si="3"/>
        <v>0</v>
      </c>
      <c r="CN15" s="90" t="str">
        <f t="shared" si="4"/>
        <v>Missing Staging Date</v>
      </c>
      <c r="CO15" s="91" t="str" cm="1">
        <f t="array" ref="CO15">IFERROR(_xlfn.TEXTJOIN(", ",,_xlfn._xlws.FILTER('Monitor PO'!A:A,'Monitor PO'!K:K=Z15)),"")</f>
        <v/>
      </c>
      <c r="CP15" s="92" t="str">
        <f>IF(CQ15="","",IF(CQ15&gt;'Colour coding'!$D$4,"After Turnround",IF(CQ15&gt;'Colour coding'!$D$3+7,"During Turnaround",IF(CQ15&lt;'Colour coding'!$D$3,"On Time"))))</f>
        <v>On Time</v>
      </c>
      <c r="CQ15" s="88">
        <f>_xlfn.MAXIFS('Monitor PO'!E:E,'Monitor PO'!K:K,KGP[[#This Row],[Material / Component]])</f>
        <v>0</v>
      </c>
      <c r="CR15" s="89" t="str">
        <f t="shared" si="5"/>
        <v>Need Purchasing</v>
      </c>
      <c r="CS15" s="89" t="str">
        <f>_xlfn.CONCAT(KGP[[#This Row],[Reservation]], KGP[[#This Row],[Requirement date (WO component)]],KGP[[#This Row],[Material / Component]],"000",,KGP[[#This Row],[WO number]])</f>
        <v>00001356164541110058213000100037132</v>
      </c>
      <c r="CT15" s="89" t="str">
        <f>VLOOKUP(KGP[[#This Row],[Key]],Reservation!B:B,1,)</f>
        <v>00001356164541110058213000100037132</v>
      </c>
      <c r="CU15" s="89" t="str">
        <f>_xlfn.CONCAT(KGP[[#This Row],[Reservation]],KGP[[#This Row],[Material / Component]],"000",,KGP[[#This Row],[WO number]])</f>
        <v>000013561610058213000100037132</v>
      </c>
      <c r="CV15" s="93" t="str">
        <f>IF(_xlfn.MAXIFS(Reservation!$F:$F,Reservation!$A:$A,KGP[[#This Row],[Logic]])&lt;KGP[[#This Row],[ETA @ Demand plant]],_xlfn.MAXIFS(Reservation!$F:$F,Reservation!$A:$A,KGP[[#This Row],[Logic]]),"")</f>
        <v/>
      </c>
      <c r="CW15" s="89" t="str">
        <f>IF(KGP[[#This Row],[Any order which is ahead (Date)]]="","",VLOOKUP(_xlfn.CONCAT(KGP[[#This Row],[Reservation]],KGP[[#This Row],[Material / Component]],"000",,KGP[[#This Row],[WO number]]),Reservation!$A:$J,10,0))</f>
        <v/>
      </c>
      <c r="CX15" s="89">
        <f t="shared" si="6"/>
        <v>1</v>
      </c>
    </row>
    <row r="16" spans="1:102" s="77" customFormat="1" x14ac:dyDescent="0.2">
      <c r="A16" s="111" t="s">
        <v>869</v>
      </c>
      <c r="B16" s="111" t="s">
        <v>50</v>
      </c>
      <c r="C16" s="112"/>
      <c r="D16" s="111" t="s">
        <v>55</v>
      </c>
      <c r="E16" s="113">
        <v>45324</v>
      </c>
      <c r="F16" s="113">
        <v>45344</v>
      </c>
      <c r="G16" s="113">
        <v>45414</v>
      </c>
      <c r="H16" s="113">
        <v>45413</v>
      </c>
      <c r="I16" s="113">
        <v>45407</v>
      </c>
      <c r="J16" s="113">
        <v>45423</v>
      </c>
      <c r="K16" s="111" t="s">
        <v>2286</v>
      </c>
      <c r="L16" s="112"/>
      <c r="M16" s="111" t="s">
        <v>2287</v>
      </c>
      <c r="N16" s="111" t="s">
        <v>172</v>
      </c>
      <c r="O16" s="111" t="s">
        <v>2288</v>
      </c>
      <c r="P16" s="111" t="s">
        <v>1061</v>
      </c>
      <c r="Q16" s="111" t="s">
        <v>2311</v>
      </c>
      <c r="R16" s="111" t="s">
        <v>344</v>
      </c>
      <c r="S16" s="113">
        <v>45428</v>
      </c>
      <c r="T16" s="112"/>
      <c r="U16" s="112"/>
      <c r="V16" s="111" t="s">
        <v>345</v>
      </c>
      <c r="W16" s="112"/>
      <c r="X16" s="111">
        <v>10</v>
      </c>
      <c r="Y16" s="111">
        <v>5</v>
      </c>
      <c r="Z16" s="111" t="s">
        <v>2312</v>
      </c>
      <c r="AA16" s="111" t="s">
        <v>2313</v>
      </c>
      <c r="AB16" s="115">
        <v>32</v>
      </c>
      <c r="AC16" s="115">
        <v>0</v>
      </c>
      <c r="AD16" s="115">
        <v>0</v>
      </c>
      <c r="AE16" s="152" t="s">
        <v>3217</v>
      </c>
      <c r="AF16" s="115">
        <v>0</v>
      </c>
      <c r="AG16" s="111" t="s">
        <v>376</v>
      </c>
      <c r="AH16" s="111" t="s">
        <v>53</v>
      </c>
      <c r="AI16" s="111" t="s">
        <v>345</v>
      </c>
      <c r="AJ16" s="111" t="s">
        <v>2292</v>
      </c>
      <c r="AK16" s="111">
        <v>40</v>
      </c>
      <c r="AL16" s="115">
        <v>21</v>
      </c>
      <c r="AM16" s="112"/>
      <c r="AN16" s="112"/>
      <c r="AO16" s="111">
        <v>0</v>
      </c>
      <c r="AP16" s="112"/>
      <c r="AQ16" s="112"/>
      <c r="AR16" s="112"/>
      <c r="AS16" s="112"/>
      <c r="AT16" s="112"/>
      <c r="AU16" s="111">
        <v>0</v>
      </c>
      <c r="AV16" s="114">
        <v>0</v>
      </c>
      <c r="AW16" s="111" t="s">
        <v>51</v>
      </c>
      <c r="AX16" s="112"/>
      <c r="AY16" s="112"/>
      <c r="AZ16" s="112"/>
      <c r="BA16" s="112"/>
      <c r="BB16" s="111" t="s">
        <v>52</v>
      </c>
      <c r="BC16" s="111" t="s">
        <v>161</v>
      </c>
      <c r="BD16" s="111" t="s">
        <v>162</v>
      </c>
      <c r="BE16" s="111" t="s">
        <v>2293</v>
      </c>
      <c r="BF16" s="111">
        <v>29</v>
      </c>
      <c r="BG16" s="111" t="s">
        <v>232</v>
      </c>
      <c r="BH16" s="111" t="s">
        <v>164</v>
      </c>
      <c r="BI16" s="111" t="s">
        <v>164</v>
      </c>
      <c r="BJ16" s="111" t="s">
        <v>2314</v>
      </c>
      <c r="BK16" s="112"/>
      <c r="BL16" s="115">
        <v>0</v>
      </c>
      <c r="BM16" s="112" t="b">
        <f>KGP[[#This Row],[HU Quantity]]=KGP[[#This Row],[Requirement quantity]]</f>
        <v>0</v>
      </c>
      <c r="BN16" s="112"/>
      <c r="BO16" s="112"/>
      <c r="BP16" s="112"/>
      <c r="BQ16" s="111" t="s">
        <v>165</v>
      </c>
      <c r="BR16" s="112"/>
      <c r="BS16" s="112"/>
      <c r="BT16" s="116">
        <v>0</v>
      </c>
      <c r="BU16" s="116">
        <v>14</v>
      </c>
      <c r="BV16" s="113">
        <v>45531</v>
      </c>
      <c r="BW16" s="117">
        <v>0</v>
      </c>
      <c r="BX16" s="117">
        <v>0</v>
      </c>
      <c r="BY16" s="112"/>
      <c r="BZ16" s="112"/>
      <c r="CA16" s="111">
        <v>0</v>
      </c>
      <c r="CB16" s="114">
        <v>0</v>
      </c>
      <c r="CC16" s="112"/>
      <c r="CD16" s="114">
        <v>0</v>
      </c>
      <c r="CE16" s="112"/>
      <c r="CF16" s="112"/>
      <c r="CG16" s="112"/>
      <c r="CH16" s="114">
        <v>0</v>
      </c>
      <c r="CI16" s="35">
        <v>0</v>
      </c>
      <c r="CJ16" s="147">
        <f t="shared" si="0"/>
        <v>6.25E-2</v>
      </c>
      <c r="CK16" s="88">
        <f t="shared" si="1"/>
        <v>45386</v>
      </c>
      <c r="CL16" s="89">
        <f t="shared" si="2"/>
        <v>-27</v>
      </c>
      <c r="CM16" s="89">
        <f t="shared" si="3"/>
        <v>1</v>
      </c>
      <c r="CN16" s="89" t="str">
        <f t="shared" si="4"/>
        <v>ON TIME</v>
      </c>
      <c r="CO16" s="91"/>
      <c r="CP16" s="89" t="str">
        <f>IF(CQ16="","",IF(CQ16&gt;'Colour coding'!$D$4,"After Turnround",IF(CQ16&gt;'Colour coding'!$D$3+7,"During Turnaround",IF(CQ16&lt;'Colour coding'!$D$3,"On Time"))))</f>
        <v>After Turnround</v>
      </c>
      <c r="CQ16" s="88">
        <f>_xlfn.MAXIFS('Monitor PO'!E:E,'Monitor PO'!K:K,KGP[[#This Row],[Material / Component]])</f>
        <v>45411</v>
      </c>
      <c r="CR16" s="89" t="str">
        <f t="shared" si="5"/>
        <v>Need Purchasing</v>
      </c>
      <c r="CS16" s="89" t="str">
        <f>_xlfn.CONCAT(KGP[[#This Row],[Reservation]], KGP[[#This Row],[Requirement date (WO component)]],KGP[[#This Row],[Material / Component]],"000",,KGP[[#This Row],[WO number]])</f>
        <v>00002185114541410058535000100072584</v>
      </c>
      <c r="CT16" s="89" t="str">
        <f>VLOOKUP(KGP[[#This Row],[Key]],Reservation!B:B,1,)</f>
        <v>00002185114541410058535000100072584</v>
      </c>
      <c r="CU16" s="89" t="str">
        <f>_xlfn.CONCAT(KGP[[#This Row],[Reservation]],KGP[[#This Row],[Material / Component]],"000",,KGP[[#This Row],[WO number]])</f>
        <v>000021851110058535000100072584</v>
      </c>
      <c r="CV16" s="93">
        <f>IF(_xlfn.MAXIFS(Reservation!$F:$F,Reservation!$A:$A,KGP[[#This Row],[Logic]])&lt;KGP[[#This Row],[ETA @ Demand plant]],_xlfn.MAXIFS(Reservation!$F:$F,Reservation!$A:$A,KGP[[#This Row],[Logic]]),"")</f>
        <v>0</v>
      </c>
      <c r="CW16" s="89" t="e">
        <f>IF(KGP[[#This Row],[Any order which is ahead (Date)]]="","",VLOOKUP(_xlfn.CONCAT(KGP[[#This Row],[Reservation]],KGP[[#This Row],[Material / Component]],"000",,KGP[[#This Row],[WO number]]),Reservation!$A:$J,10,0))</f>
        <v>#N/A</v>
      </c>
      <c r="CX16" s="89">
        <f t="shared" si="6"/>
        <v>0</v>
      </c>
    </row>
    <row r="17" spans="1:102" s="77" customFormat="1" hidden="1" x14ac:dyDescent="0.2">
      <c r="A17" s="111" t="s">
        <v>945</v>
      </c>
      <c r="B17" s="112"/>
      <c r="C17" s="112"/>
      <c r="D17" s="111" t="s">
        <v>55</v>
      </c>
      <c r="E17" s="113">
        <v>45290</v>
      </c>
      <c r="F17" s="113">
        <v>45293</v>
      </c>
      <c r="G17" s="113">
        <v>45404</v>
      </c>
      <c r="H17" s="112"/>
      <c r="I17" s="113">
        <v>45404</v>
      </c>
      <c r="J17" s="113">
        <v>45404</v>
      </c>
      <c r="K17" s="111" t="s">
        <v>182</v>
      </c>
      <c r="L17" s="112"/>
      <c r="M17" s="111" t="s">
        <v>1140</v>
      </c>
      <c r="N17" s="111" t="s">
        <v>170</v>
      </c>
      <c r="O17" s="111" t="s">
        <v>1141</v>
      </c>
      <c r="P17" s="111" t="s">
        <v>1142</v>
      </c>
      <c r="Q17" s="111" t="s">
        <v>1151</v>
      </c>
      <c r="R17" s="111" t="s">
        <v>344</v>
      </c>
      <c r="S17" s="112"/>
      <c r="T17" s="112"/>
      <c r="U17" s="112"/>
      <c r="V17" s="111" t="s">
        <v>345</v>
      </c>
      <c r="W17" s="112"/>
      <c r="X17" s="111">
        <v>10</v>
      </c>
      <c r="Y17" s="111">
        <v>5</v>
      </c>
      <c r="Z17" s="111" t="s">
        <v>1152</v>
      </c>
      <c r="AA17" s="111" t="s">
        <v>1153</v>
      </c>
      <c r="AB17" s="115">
        <v>16</v>
      </c>
      <c r="AC17" s="115">
        <v>48</v>
      </c>
      <c r="AD17" s="115">
        <v>33</v>
      </c>
      <c r="AE17" s="118" t="s">
        <v>3204</v>
      </c>
      <c r="AF17" s="115">
        <v>0</v>
      </c>
      <c r="AG17" s="112"/>
      <c r="AH17" s="111" t="s">
        <v>231</v>
      </c>
      <c r="AI17" s="112"/>
      <c r="AJ17" s="112"/>
      <c r="AK17" s="111">
        <v>0</v>
      </c>
      <c r="AL17" s="115">
        <v>0</v>
      </c>
      <c r="AM17" s="112"/>
      <c r="AN17" s="112"/>
      <c r="AO17" s="111">
        <v>0</v>
      </c>
      <c r="AP17" s="112"/>
      <c r="AQ17" s="112"/>
      <c r="AR17" s="112"/>
      <c r="AS17" s="112"/>
      <c r="AT17" s="112"/>
      <c r="AU17" s="111">
        <v>0</v>
      </c>
      <c r="AV17" s="114">
        <v>0</v>
      </c>
      <c r="AW17" s="111" t="s">
        <v>51</v>
      </c>
      <c r="AX17" s="112"/>
      <c r="AY17" s="112"/>
      <c r="AZ17" s="112"/>
      <c r="BA17" s="112"/>
      <c r="BB17" s="111" t="s">
        <v>52</v>
      </c>
      <c r="BC17" s="111" t="s">
        <v>213</v>
      </c>
      <c r="BD17" s="111" t="s">
        <v>355</v>
      </c>
      <c r="BE17" s="111" t="s">
        <v>1148</v>
      </c>
      <c r="BF17" s="111">
        <v>3</v>
      </c>
      <c r="BG17" s="111" t="s">
        <v>232</v>
      </c>
      <c r="BH17" s="111" t="s">
        <v>164</v>
      </c>
      <c r="BI17" s="111" t="s">
        <v>164</v>
      </c>
      <c r="BJ17" s="112"/>
      <c r="BK17" s="112"/>
      <c r="BL17" s="115">
        <v>0</v>
      </c>
      <c r="BM17" s="112" t="b">
        <f>KGP[[#This Row],[HU Quantity]]=KGP[[#This Row],[Requirement quantity]]</f>
        <v>0</v>
      </c>
      <c r="BN17" s="112"/>
      <c r="BO17" s="112"/>
      <c r="BP17" s="112"/>
      <c r="BQ17" s="111" t="s">
        <v>165</v>
      </c>
      <c r="BR17" s="112"/>
      <c r="BS17" s="112"/>
      <c r="BT17" s="116">
        <v>0</v>
      </c>
      <c r="BU17" s="116">
        <v>0</v>
      </c>
      <c r="BV17" s="113">
        <v>45439</v>
      </c>
      <c r="BW17" s="117">
        <v>0</v>
      </c>
      <c r="BX17" s="117">
        <v>0</v>
      </c>
      <c r="BY17" s="112"/>
      <c r="BZ17" s="112"/>
      <c r="CA17" s="111">
        <v>0</v>
      </c>
      <c r="CB17" s="114">
        <v>0</v>
      </c>
      <c r="CC17" s="112"/>
      <c r="CD17" s="114">
        <v>0</v>
      </c>
      <c r="CE17" s="112"/>
      <c r="CF17" s="112"/>
      <c r="CG17" s="112"/>
      <c r="CH17" s="114">
        <v>0</v>
      </c>
      <c r="CI17" s="35">
        <v>0</v>
      </c>
      <c r="CJ17" s="87">
        <f t="shared" si="0"/>
        <v>0.33333333333333331</v>
      </c>
      <c r="CK17" s="88">
        <f t="shared" si="1"/>
        <v>45376</v>
      </c>
      <c r="CL17" s="89">
        <f t="shared" si="2"/>
        <v>0</v>
      </c>
      <c r="CM17" s="90">
        <f t="shared" si="3"/>
        <v>0</v>
      </c>
      <c r="CN17" s="90" t="str">
        <f t="shared" si="4"/>
        <v>Missing Staging Date</v>
      </c>
      <c r="CO17" s="91" t="str" cm="1">
        <f t="array" ref="CO17">IFERROR(_xlfn.TEXTJOIN(", ",,_xlfn._xlws.FILTER('Monitor PO'!A:A,'Monitor PO'!K:K=Z17)),"")</f>
        <v/>
      </c>
      <c r="CP17" s="92" t="str">
        <f>IF(CQ17="","",IF(CQ17&gt;'Colour coding'!$D$4,"After Turnround",IF(CQ17&gt;'Colour coding'!$D$3+7,"During Turnaround",IF(CQ17&lt;'Colour coding'!$D$3,"On Time"))))</f>
        <v>On Time</v>
      </c>
      <c r="CQ17" s="88">
        <f>_xlfn.MAXIFS('Monitor PO'!E:E,'Monitor PO'!K:K,KGP[[#This Row],[Material / Component]])</f>
        <v>0</v>
      </c>
      <c r="CR17" s="89" t="str">
        <f t="shared" si="5"/>
        <v>SOH</v>
      </c>
      <c r="CS17" s="89" t="str">
        <f>_xlfn.CONCAT(KGP[[#This Row],[Reservation]], KGP[[#This Row],[Requirement date (WO component)]],KGP[[#This Row],[Material / Component]],"000",,KGP[[#This Row],[WO number]])</f>
        <v>00001315774540410058872000100033093</v>
      </c>
      <c r="CT17" s="89" t="str">
        <f>VLOOKUP(KGP[[#This Row],[Key]],Reservation!B:B,1,)</f>
        <v>00001315774540410058872000100033093</v>
      </c>
      <c r="CU17" s="89" t="str">
        <f>_xlfn.CONCAT(KGP[[#This Row],[Reservation]],KGP[[#This Row],[Material / Component]],"000",,KGP[[#This Row],[WO number]])</f>
        <v>000013157710058872000100033093</v>
      </c>
      <c r="CV17" s="93" t="str">
        <f>IF(_xlfn.MAXIFS(Reservation!$F:$F,Reservation!$A:$A,KGP[[#This Row],[Logic]])&lt;KGP[[#This Row],[ETA @ Demand plant]],_xlfn.MAXIFS(Reservation!$F:$F,Reservation!$A:$A,KGP[[#This Row],[Logic]]),"")</f>
        <v/>
      </c>
      <c r="CW17" s="89" t="str">
        <f>IF(KGP[[#This Row],[Any order which is ahead (Date)]]="","",VLOOKUP(_xlfn.CONCAT(KGP[[#This Row],[Reservation]],KGP[[#This Row],[Material / Component]],"000",,KGP[[#This Row],[WO number]]),Reservation!$A:$J,10,0))</f>
        <v/>
      </c>
      <c r="CX17" s="89">
        <f t="shared" si="6"/>
        <v>1</v>
      </c>
    </row>
    <row r="18" spans="1:102" s="77" customFormat="1" hidden="1" x14ac:dyDescent="0.2">
      <c r="A18" s="111" t="s">
        <v>869</v>
      </c>
      <c r="B18" s="112"/>
      <c r="C18" s="112"/>
      <c r="D18" s="111" t="s">
        <v>55</v>
      </c>
      <c r="E18" s="113">
        <v>45290</v>
      </c>
      <c r="F18" s="113">
        <v>45349</v>
      </c>
      <c r="G18" s="113">
        <v>45417</v>
      </c>
      <c r="H18" s="112"/>
      <c r="I18" s="113">
        <v>45416</v>
      </c>
      <c r="J18" s="113">
        <v>45419</v>
      </c>
      <c r="K18" s="111" t="s">
        <v>350</v>
      </c>
      <c r="L18" s="112"/>
      <c r="M18" s="111" t="s">
        <v>1970</v>
      </c>
      <c r="N18" s="111" t="s">
        <v>174</v>
      </c>
      <c r="O18" s="111" t="s">
        <v>1971</v>
      </c>
      <c r="P18" s="111" t="s">
        <v>1933</v>
      </c>
      <c r="Q18" s="111" t="s">
        <v>1972</v>
      </c>
      <c r="R18" s="111" t="s">
        <v>344</v>
      </c>
      <c r="S18" s="112"/>
      <c r="T18" s="112"/>
      <c r="U18" s="112"/>
      <c r="V18" s="111" t="s">
        <v>345</v>
      </c>
      <c r="W18" s="112"/>
      <c r="X18" s="111">
        <v>30</v>
      </c>
      <c r="Y18" s="111">
        <v>30</v>
      </c>
      <c r="Z18" s="111" t="s">
        <v>1152</v>
      </c>
      <c r="AA18" s="111" t="s">
        <v>1153</v>
      </c>
      <c r="AB18" s="115">
        <v>20</v>
      </c>
      <c r="AC18" s="115">
        <v>48</v>
      </c>
      <c r="AD18" s="115">
        <v>33</v>
      </c>
      <c r="AE18" s="118" t="s">
        <v>3204</v>
      </c>
      <c r="AF18" s="115">
        <v>0</v>
      </c>
      <c r="AG18" s="112"/>
      <c r="AH18" s="111" t="s">
        <v>231</v>
      </c>
      <c r="AI18" s="112"/>
      <c r="AJ18" s="112"/>
      <c r="AK18" s="111">
        <v>0</v>
      </c>
      <c r="AL18" s="115">
        <v>0</v>
      </c>
      <c r="AM18" s="112"/>
      <c r="AN18" s="112"/>
      <c r="AO18" s="111">
        <v>0</v>
      </c>
      <c r="AP18" s="112"/>
      <c r="AQ18" s="112"/>
      <c r="AR18" s="112"/>
      <c r="AS18" s="112"/>
      <c r="AT18" s="112"/>
      <c r="AU18" s="111">
        <v>0</v>
      </c>
      <c r="AV18" s="114">
        <v>0</v>
      </c>
      <c r="AW18" s="111" t="s">
        <v>51</v>
      </c>
      <c r="AX18" s="112"/>
      <c r="AY18" s="112"/>
      <c r="AZ18" s="112"/>
      <c r="BA18" s="112"/>
      <c r="BB18" s="111" t="s">
        <v>52</v>
      </c>
      <c r="BC18" s="111" t="s">
        <v>161</v>
      </c>
      <c r="BD18" s="111" t="s">
        <v>162</v>
      </c>
      <c r="BE18" s="111" t="s">
        <v>1978</v>
      </c>
      <c r="BF18" s="111">
        <v>3</v>
      </c>
      <c r="BG18" s="111" t="s">
        <v>218</v>
      </c>
      <c r="BH18" s="111" t="s">
        <v>164</v>
      </c>
      <c r="BI18" s="111" t="s">
        <v>164</v>
      </c>
      <c r="BJ18" s="112"/>
      <c r="BK18" s="112"/>
      <c r="BL18" s="115">
        <v>0</v>
      </c>
      <c r="BM18" s="112" t="b">
        <f>KGP[[#This Row],[HU Quantity]]=KGP[[#This Row],[Requirement quantity]]</f>
        <v>0</v>
      </c>
      <c r="BN18" s="112"/>
      <c r="BO18" s="112"/>
      <c r="BP18" s="112"/>
      <c r="BQ18" s="111" t="s">
        <v>165</v>
      </c>
      <c r="BR18" s="112"/>
      <c r="BS18" s="112"/>
      <c r="BT18" s="116">
        <v>0</v>
      </c>
      <c r="BU18" s="116">
        <v>0</v>
      </c>
      <c r="BV18" s="113">
        <v>45439</v>
      </c>
      <c r="BW18" s="117">
        <v>0</v>
      </c>
      <c r="BX18" s="117">
        <v>0</v>
      </c>
      <c r="BY18" s="112"/>
      <c r="BZ18" s="112"/>
      <c r="CA18" s="111">
        <v>0</v>
      </c>
      <c r="CB18" s="114">
        <v>0</v>
      </c>
      <c r="CC18" s="112"/>
      <c r="CD18" s="114">
        <v>0</v>
      </c>
      <c r="CE18" s="112"/>
      <c r="CF18" s="112"/>
      <c r="CG18" s="112"/>
      <c r="CH18" s="114">
        <v>0</v>
      </c>
      <c r="CI18" s="35">
        <v>0</v>
      </c>
      <c r="CJ18" s="147">
        <f t="shared" si="0"/>
        <v>0.16666666666666666</v>
      </c>
      <c r="CK18" s="88">
        <f t="shared" si="1"/>
        <v>45389</v>
      </c>
      <c r="CL18" s="89">
        <f t="shared" si="2"/>
        <v>0</v>
      </c>
      <c r="CM18" s="89">
        <f t="shared" si="3"/>
        <v>0</v>
      </c>
      <c r="CN18" s="89" t="str">
        <f t="shared" si="4"/>
        <v>Missing Staging Date</v>
      </c>
      <c r="CO18" s="91" t="str" cm="1">
        <f t="array" ref="CO18">IFERROR(_xlfn.TEXTJOIN(", ",,_xlfn._xlws.FILTER('Monitor PO'!A:A,'Monitor PO'!K:K=Z18)),"")</f>
        <v/>
      </c>
      <c r="CP18" s="92" t="str">
        <f>IF(CQ18="","",IF(CQ18&gt;'Colour coding'!$D$4,"After Turnround",IF(CQ18&gt;'Colour coding'!$D$3+7,"During Turnaround",IF(CQ18&lt;'Colour coding'!$D$3,"On Time"))))</f>
        <v>On Time</v>
      </c>
      <c r="CQ18" s="88">
        <f>_xlfn.MAXIFS('Monitor PO'!E:E,'Monitor PO'!K:K,KGP[[#This Row],[Material / Component]])</f>
        <v>0</v>
      </c>
      <c r="CR18" s="89" t="str">
        <f t="shared" si="5"/>
        <v>SOH</v>
      </c>
      <c r="CS18" s="89" t="str">
        <f>_xlfn.CONCAT(KGP[[#This Row],[Reservation]], KGP[[#This Row],[Requirement date (WO component)]],KGP[[#This Row],[Material / Component]],"000",,KGP[[#This Row],[WO number]])</f>
        <v>00001366884541710058872000100038184</v>
      </c>
      <c r="CT18" s="89" t="str">
        <f>VLOOKUP(KGP[[#This Row],[Key]],Reservation!B:B,1,)</f>
        <v>00001366884541710058872000100038184</v>
      </c>
      <c r="CU18" s="89" t="str">
        <f>_xlfn.CONCAT(KGP[[#This Row],[Reservation]],KGP[[#This Row],[Material / Component]],"000",,KGP[[#This Row],[WO number]])</f>
        <v>000013668810058872000100038184</v>
      </c>
      <c r="CV18" s="93" t="str">
        <f>IF(_xlfn.MAXIFS(Reservation!$F:$F,Reservation!$A:$A,KGP[[#This Row],[Logic]])&lt;KGP[[#This Row],[ETA @ Demand plant]],_xlfn.MAXIFS(Reservation!$F:$F,Reservation!$A:$A,KGP[[#This Row],[Logic]]),"")</f>
        <v/>
      </c>
      <c r="CW18" s="89" t="str">
        <f>IF(KGP[[#This Row],[Any order which is ahead (Date)]]="","",VLOOKUP(_xlfn.CONCAT(KGP[[#This Row],[Reservation]],KGP[[#This Row],[Material / Component]],"000",,KGP[[#This Row],[WO number]]),Reservation!$A:$J,10,0))</f>
        <v/>
      </c>
      <c r="CX18" s="89">
        <f t="shared" si="6"/>
        <v>1</v>
      </c>
    </row>
    <row r="19" spans="1:102" s="77" customFormat="1" hidden="1" x14ac:dyDescent="0.2">
      <c r="A19" s="111" t="s">
        <v>869</v>
      </c>
      <c r="B19" s="112"/>
      <c r="C19" s="112"/>
      <c r="D19" s="111" t="s">
        <v>55</v>
      </c>
      <c r="E19" s="113">
        <v>45290</v>
      </c>
      <c r="F19" s="113">
        <v>45334</v>
      </c>
      <c r="G19" s="113">
        <v>45404</v>
      </c>
      <c r="H19" s="112"/>
      <c r="I19" s="113">
        <v>45404</v>
      </c>
      <c r="J19" s="113">
        <v>45408</v>
      </c>
      <c r="K19" s="111" t="s">
        <v>350</v>
      </c>
      <c r="L19" s="112"/>
      <c r="M19" s="111" t="s">
        <v>2155</v>
      </c>
      <c r="N19" s="111" t="s">
        <v>175</v>
      </c>
      <c r="O19" s="111" t="s">
        <v>2156</v>
      </c>
      <c r="P19" s="111" t="s">
        <v>2139</v>
      </c>
      <c r="Q19" s="111" t="s">
        <v>2157</v>
      </c>
      <c r="R19" s="111" t="s">
        <v>344</v>
      </c>
      <c r="S19" s="112"/>
      <c r="T19" s="112"/>
      <c r="U19" s="112"/>
      <c r="V19" s="111" t="s">
        <v>345</v>
      </c>
      <c r="W19" s="112"/>
      <c r="X19" s="111">
        <v>30</v>
      </c>
      <c r="Y19" s="111">
        <v>30</v>
      </c>
      <c r="Z19" s="111" t="s">
        <v>1152</v>
      </c>
      <c r="AA19" s="111" t="s">
        <v>1153</v>
      </c>
      <c r="AB19" s="115">
        <v>12</v>
      </c>
      <c r="AC19" s="115">
        <v>48</v>
      </c>
      <c r="AD19" s="115">
        <v>33</v>
      </c>
      <c r="AE19" s="118" t="s">
        <v>3204</v>
      </c>
      <c r="AF19" s="115">
        <v>0</v>
      </c>
      <c r="AG19" s="112"/>
      <c r="AH19" s="111" t="s">
        <v>231</v>
      </c>
      <c r="AI19" s="112"/>
      <c r="AJ19" s="112"/>
      <c r="AK19" s="111">
        <v>0</v>
      </c>
      <c r="AL19" s="115">
        <v>0</v>
      </c>
      <c r="AM19" s="112"/>
      <c r="AN19" s="112"/>
      <c r="AO19" s="111">
        <v>0</v>
      </c>
      <c r="AP19" s="112"/>
      <c r="AQ19" s="112"/>
      <c r="AR19" s="112"/>
      <c r="AS19" s="112"/>
      <c r="AT19" s="112"/>
      <c r="AU19" s="111">
        <v>0</v>
      </c>
      <c r="AV19" s="114">
        <v>0</v>
      </c>
      <c r="AW19" s="111" t="s">
        <v>51</v>
      </c>
      <c r="AX19" s="112"/>
      <c r="AY19" s="112"/>
      <c r="AZ19" s="112"/>
      <c r="BA19" s="112"/>
      <c r="BB19" s="111" t="s">
        <v>52</v>
      </c>
      <c r="BC19" s="111" t="s">
        <v>161</v>
      </c>
      <c r="BD19" s="111" t="s">
        <v>162</v>
      </c>
      <c r="BE19" s="111" t="s">
        <v>2158</v>
      </c>
      <c r="BF19" s="111">
        <v>2</v>
      </c>
      <c r="BG19" s="111" t="s">
        <v>218</v>
      </c>
      <c r="BH19" s="111" t="s">
        <v>164</v>
      </c>
      <c r="BI19" s="111" t="s">
        <v>164</v>
      </c>
      <c r="BJ19" s="112"/>
      <c r="BK19" s="112"/>
      <c r="BL19" s="115">
        <v>0</v>
      </c>
      <c r="BM19" s="112" t="b">
        <f>KGP[[#This Row],[HU Quantity]]=KGP[[#This Row],[Requirement quantity]]</f>
        <v>0</v>
      </c>
      <c r="BN19" s="112"/>
      <c r="BO19" s="112"/>
      <c r="BP19" s="112"/>
      <c r="BQ19" s="111" t="s">
        <v>165</v>
      </c>
      <c r="BR19" s="112"/>
      <c r="BS19" s="112"/>
      <c r="BT19" s="116">
        <v>0</v>
      </c>
      <c r="BU19" s="116">
        <v>0</v>
      </c>
      <c r="BV19" s="113">
        <v>45073</v>
      </c>
      <c r="BW19" s="117">
        <v>0</v>
      </c>
      <c r="BX19" s="117">
        <v>0</v>
      </c>
      <c r="BY19" s="112"/>
      <c r="BZ19" s="112"/>
      <c r="CA19" s="111">
        <v>0</v>
      </c>
      <c r="CB19" s="114">
        <v>0</v>
      </c>
      <c r="CC19" s="112"/>
      <c r="CD19" s="114">
        <v>0</v>
      </c>
      <c r="CE19" s="112"/>
      <c r="CF19" s="112"/>
      <c r="CG19" s="112"/>
      <c r="CH19" s="114">
        <v>0</v>
      </c>
      <c r="CI19" s="35">
        <v>0</v>
      </c>
      <c r="CJ19" s="147">
        <f t="shared" si="0"/>
        <v>0.125</v>
      </c>
      <c r="CK19" s="88">
        <f t="shared" si="1"/>
        <v>45376</v>
      </c>
      <c r="CL19" s="89">
        <f t="shared" si="2"/>
        <v>0</v>
      </c>
      <c r="CM19" s="89">
        <f t="shared" si="3"/>
        <v>0</v>
      </c>
      <c r="CN19" s="89" t="str">
        <f t="shared" si="4"/>
        <v>Missing Staging Date</v>
      </c>
      <c r="CO19" s="91" t="str" cm="1">
        <f t="array" ref="CO19">IFERROR(_xlfn.TEXTJOIN(", ",,_xlfn._xlws.FILTER('Monitor PO'!A:A,'Monitor PO'!K:K=Z19)),"")</f>
        <v/>
      </c>
      <c r="CP19" s="92" t="str">
        <f>IF(CQ19="","",IF(CQ19&gt;'Colour coding'!$D$4,"After Turnround",IF(CQ19&gt;'Colour coding'!$D$3+7,"During Turnaround",IF(CQ19&lt;'Colour coding'!$D$3,"On Time"))))</f>
        <v>On Time</v>
      </c>
      <c r="CQ19" s="88">
        <f>_xlfn.MAXIFS('Monitor PO'!E:E,'Monitor PO'!K:K,KGP[[#This Row],[Material / Component]])</f>
        <v>0</v>
      </c>
      <c r="CR19" s="89" t="str">
        <f t="shared" si="5"/>
        <v>SOH</v>
      </c>
      <c r="CS19" s="89" t="str">
        <f>_xlfn.CONCAT(KGP[[#This Row],[Reservation]], KGP[[#This Row],[Requirement date (WO component)]],KGP[[#This Row],[Material / Component]],"000",,KGP[[#This Row],[WO number]])</f>
        <v>00001375204540410058872000100039046</v>
      </c>
      <c r="CT19" s="89" t="str">
        <f>VLOOKUP(KGP[[#This Row],[Key]],Reservation!B:B,1,)</f>
        <v>00001375204540410058872000100039046</v>
      </c>
      <c r="CU19" s="89" t="str">
        <f>_xlfn.CONCAT(KGP[[#This Row],[Reservation]],KGP[[#This Row],[Material / Component]],"000",,KGP[[#This Row],[WO number]])</f>
        <v>000013752010058872000100039046</v>
      </c>
      <c r="CV19" s="93" t="str">
        <f>IF(_xlfn.MAXIFS(Reservation!$F:$F,Reservation!$A:$A,KGP[[#This Row],[Logic]])&lt;KGP[[#This Row],[ETA @ Demand plant]],_xlfn.MAXIFS(Reservation!$F:$F,Reservation!$A:$A,KGP[[#This Row],[Logic]]),"")</f>
        <v/>
      </c>
      <c r="CW19" s="89" t="str">
        <f>IF(KGP[[#This Row],[Any order which is ahead (Date)]]="","",VLOOKUP(_xlfn.CONCAT(KGP[[#This Row],[Reservation]],KGP[[#This Row],[Material / Component]],"000",,KGP[[#This Row],[WO number]]),Reservation!$A:$J,10,0))</f>
        <v/>
      </c>
      <c r="CX19" s="89">
        <f t="shared" si="6"/>
        <v>1</v>
      </c>
    </row>
    <row r="20" spans="1:102" s="77" customFormat="1" hidden="1" x14ac:dyDescent="0.2">
      <c r="A20" s="111" t="s">
        <v>851</v>
      </c>
      <c r="B20" s="112"/>
      <c r="C20" s="112"/>
      <c r="D20" s="111" t="s">
        <v>55</v>
      </c>
      <c r="E20" s="113">
        <v>45290</v>
      </c>
      <c r="F20" s="113">
        <v>45293</v>
      </c>
      <c r="G20" s="113">
        <v>45421</v>
      </c>
      <c r="H20" s="112"/>
      <c r="I20" s="113">
        <v>45421</v>
      </c>
      <c r="J20" s="113">
        <v>45421</v>
      </c>
      <c r="K20" s="111" t="s">
        <v>182</v>
      </c>
      <c r="L20" s="112"/>
      <c r="M20" s="111" t="s">
        <v>469</v>
      </c>
      <c r="N20" s="111" t="s">
        <v>175</v>
      </c>
      <c r="O20" s="111" t="s">
        <v>470</v>
      </c>
      <c r="P20" s="111" t="s">
        <v>471</v>
      </c>
      <c r="Q20" s="111" t="s">
        <v>472</v>
      </c>
      <c r="R20" s="111" t="s">
        <v>344</v>
      </c>
      <c r="S20" s="112"/>
      <c r="T20" s="112"/>
      <c r="U20" s="112"/>
      <c r="V20" s="111" t="s">
        <v>345</v>
      </c>
      <c r="W20" s="112"/>
      <c r="X20" s="111">
        <v>20</v>
      </c>
      <c r="Y20" s="111">
        <v>20</v>
      </c>
      <c r="Z20" s="111" t="s">
        <v>473</v>
      </c>
      <c r="AA20" s="111" t="s">
        <v>474</v>
      </c>
      <c r="AB20" s="115">
        <v>8</v>
      </c>
      <c r="AC20" s="115">
        <v>0</v>
      </c>
      <c r="AD20" s="115">
        <v>96</v>
      </c>
      <c r="AE20" s="118" t="s">
        <v>3204</v>
      </c>
      <c r="AF20" s="115">
        <v>0</v>
      </c>
      <c r="AG20" s="112"/>
      <c r="AH20" s="111" t="s">
        <v>231</v>
      </c>
      <c r="AI20" s="112"/>
      <c r="AJ20" s="112"/>
      <c r="AK20" s="111">
        <v>0</v>
      </c>
      <c r="AL20" s="115">
        <v>0</v>
      </c>
      <c r="AM20" s="112"/>
      <c r="AN20" s="112"/>
      <c r="AO20" s="111">
        <v>0</v>
      </c>
      <c r="AP20" s="112"/>
      <c r="AQ20" s="112"/>
      <c r="AR20" s="112"/>
      <c r="AS20" s="112"/>
      <c r="AT20" s="112"/>
      <c r="AU20" s="111">
        <v>0</v>
      </c>
      <c r="AV20" s="114">
        <v>0</v>
      </c>
      <c r="AW20" s="111" t="s">
        <v>51</v>
      </c>
      <c r="AX20" s="112"/>
      <c r="AY20" s="112"/>
      <c r="AZ20" s="112"/>
      <c r="BA20" s="112"/>
      <c r="BB20" s="111" t="s">
        <v>52</v>
      </c>
      <c r="BC20" s="111" t="s">
        <v>213</v>
      </c>
      <c r="BD20" s="111" t="s">
        <v>355</v>
      </c>
      <c r="BE20" s="111" t="s">
        <v>475</v>
      </c>
      <c r="BF20" s="111">
        <v>1</v>
      </c>
      <c r="BG20" s="111" t="s">
        <v>232</v>
      </c>
      <c r="BH20" s="111" t="s">
        <v>164</v>
      </c>
      <c r="BI20" s="111" t="s">
        <v>164</v>
      </c>
      <c r="BJ20" s="112"/>
      <c r="BK20" s="112"/>
      <c r="BL20" s="115">
        <v>0</v>
      </c>
      <c r="BM20" s="112" t="b">
        <f>KGP[[#This Row],[HU Quantity]]=KGP[[#This Row],[Requirement quantity]]</f>
        <v>0</v>
      </c>
      <c r="BN20" s="112"/>
      <c r="BO20" s="112"/>
      <c r="BP20" s="112"/>
      <c r="BQ20" s="111" t="s">
        <v>165</v>
      </c>
      <c r="BR20" s="112"/>
      <c r="BS20" s="112"/>
      <c r="BT20" s="116">
        <v>0</v>
      </c>
      <c r="BU20" s="116">
        <v>0</v>
      </c>
      <c r="BV20" s="113">
        <v>45382</v>
      </c>
      <c r="BW20" s="117">
        <v>0</v>
      </c>
      <c r="BX20" s="117">
        <v>0</v>
      </c>
      <c r="BY20" s="112"/>
      <c r="BZ20" s="112"/>
      <c r="CA20" s="111">
        <v>0</v>
      </c>
      <c r="CB20" s="114">
        <v>0</v>
      </c>
      <c r="CC20" s="112"/>
      <c r="CD20" s="114">
        <v>0</v>
      </c>
      <c r="CE20" s="112"/>
      <c r="CF20" s="112"/>
      <c r="CG20" s="112"/>
      <c r="CH20" s="114">
        <v>0</v>
      </c>
      <c r="CI20" s="35">
        <v>0</v>
      </c>
      <c r="CJ20" s="147">
        <f t="shared" si="0"/>
        <v>0.33333333333333331</v>
      </c>
      <c r="CK20" s="88">
        <f t="shared" si="1"/>
        <v>45393</v>
      </c>
      <c r="CL20" s="89">
        <f t="shared" si="2"/>
        <v>0</v>
      </c>
      <c r="CM20" s="89">
        <f t="shared" si="3"/>
        <v>0</v>
      </c>
      <c r="CN20" s="89" t="str">
        <f t="shared" si="4"/>
        <v>Missing Staging Date</v>
      </c>
      <c r="CO20" s="91" t="str" cm="1">
        <f t="array" ref="CO20">IFERROR(_xlfn.TEXTJOIN(", ",,_xlfn._xlws.FILTER('Monitor PO'!A:A,'Monitor PO'!K:K=Z20)),"")</f>
        <v/>
      </c>
      <c r="CP20" s="92" t="str">
        <f>IF(CQ20="","",IF(CQ20&gt;'Colour coding'!$D$4,"After Turnround",IF(CQ20&gt;'Colour coding'!$D$3+7,"During Turnaround",IF(CQ20&lt;'Colour coding'!$D$3,"On Time"))))</f>
        <v>On Time</v>
      </c>
      <c r="CQ20" s="88">
        <f>_xlfn.MAXIFS('Monitor PO'!E:E,'Monitor PO'!K:K,KGP[[#This Row],[Material / Component]])</f>
        <v>0</v>
      </c>
      <c r="CR20" s="89" t="str">
        <f t="shared" si="5"/>
        <v>Need Purchasing</v>
      </c>
      <c r="CS20" s="89" t="str">
        <f>_xlfn.CONCAT(KGP[[#This Row],[Reservation]], KGP[[#This Row],[Requirement date (WO component)]],KGP[[#This Row],[Material / Component]],"000",,KGP[[#This Row],[WO number]])</f>
        <v>00001353624542110058877000100036830</v>
      </c>
      <c r="CT20" s="89" t="str">
        <f>VLOOKUP(KGP[[#This Row],[Key]],Reservation!B:B,1,)</f>
        <v>00001353624542110058877000100036830</v>
      </c>
      <c r="CU20" s="89" t="str">
        <f>_xlfn.CONCAT(KGP[[#This Row],[Reservation]],KGP[[#This Row],[Material / Component]],"000",,KGP[[#This Row],[WO number]])</f>
        <v>000013536210058877000100036830</v>
      </c>
      <c r="CV20" s="93" t="str">
        <f>IF(_xlfn.MAXIFS(Reservation!$F:$F,Reservation!$A:$A,KGP[[#This Row],[Logic]])&lt;KGP[[#This Row],[ETA @ Demand plant]],_xlfn.MAXIFS(Reservation!$F:$F,Reservation!$A:$A,KGP[[#This Row],[Logic]]),"")</f>
        <v/>
      </c>
      <c r="CW20" s="89" t="str">
        <f>IF(KGP[[#This Row],[Any order which is ahead (Date)]]="","",VLOOKUP(_xlfn.CONCAT(KGP[[#This Row],[Reservation]],KGP[[#This Row],[Material / Component]],"000",,KGP[[#This Row],[WO number]]),Reservation!$A:$J,10,0))</f>
        <v/>
      </c>
      <c r="CX20" s="89">
        <f t="shared" si="6"/>
        <v>1</v>
      </c>
    </row>
    <row r="21" spans="1:102" s="77" customFormat="1" hidden="1" x14ac:dyDescent="0.2">
      <c r="A21" s="111" t="s">
        <v>869</v>
      </c>
      <c r="B21" s="112"/>
      <c r="C21" s="112"/>
      <c r="D21" s="111" t="s">
        <v>55</v>
      </c>
      <c r="E21" s="113">
        <v>45290</v>
      </c>
      <c r="F21" s="113">
        <v>45293</v>
      </c>
      <c r="G21" s="113">
        <v>45406</v>
      </c>
      <c r="H21" s="112"/>
      <c r="I21" s="113">
        <v>45406</v>
      </c>
      <c r="J21" s="113">
        <v>45408</v>
      </c>
      <c r="K21" s="111" t="s">
        <v>350</v>
      </c>
      <c r="L21" s="112"/>
      <c r="M21" s="111" t="s">
        <v>1738</v>
      </c>
      <c r="N21" s="111" t="s">
        <v>171</v>
      </c>
      <c r="O21" s="111" t="s">
        <v>1739</v>
      </c>
      <c r="P21" s="111" t="s">
        <v>1740</v>
      </c>
      <c r="Q21" s="111" t="s">
        <v>1741</v>
      </c>
      <c r="R21" s="111" t="s">
        <v>344</v>
      </c>
      <c r="S21" s="112"/>
      <c r="T21" s="112"/>
      <c r="U21" s="112"/>
      <c r="V21" s="111" t="s">
        <v>345</v>
      </c>
      <c r="W21" s="112"/>
      <c r="X21" s="111">
        <v>20</v>
      </c>
      <c r="Y21" s="111">
        <v>20</v>
      </c>
      <c r="Z21" s="111" t="s">
        <v>473</v>
      </c>
      <c r="AA21" s="111" t="s">
        <v>474</v>
      </c>
      <c r="AB21" s="115">
        <v>12</v>
      </c>
      <c r="AC21" s="115">
        <v>0</v>
      </c>
      <c r="AD21" s="115">
        <v>96</v>
      </c>
      <c r="AE21" s="118" t="s">
        <v>3204</v>
      </c>
      <c r="AF21" s="115">
        <v>0</v>
      </c>
      <c r="AG21" s="112"/>
      <c r="AH21" s="111" t="s">
        <v>231</v>
      </c>
      <c r="AI21" s="112"/>
      <c r="AJ21" s="112"/>
      <c r="AK21" s="111">
        <v>0</v>
      </c>
      <c r="AL21" s="115">
        <v>0</v>
      </c>
      <c r="AM21" s="112"/>
      <c r="AN21" s="112"/>
      <c r="AO21" s="111">
        <v>0</v>
      </c>
      <c r="AP21" s="112"/>
      <c r="AQ21" s="112"/>
      <c r="AR21" s="112"/>
      <c r="AS21" s="112"/>
      <c r="AT21" s="112"/>
      <c r="AU21" s="111">
        <v>0</v>
      </c>
      <c r="AV21" s="114">
        <v>0</v>
      </c>
      <c r="AW21" s="111" t="s">
        <v>51</v>
      </c>
      <c r="AX21" s="112"/>
      <c r="AY21" s="112"/>
      <c r="AZ21" s="112"/>
      <c r="BA21" s="112"/>
      <c r="BB21" s="111" t="s">
        <v>52</v>
      </c>
      <c r="BC21" s="111" t="s">
        <v>161</v>
      </c>
      <c r="BD21" s="111" t="s">
        <v>162</v>
      </c>
      <c r="BE21" s="111" t="s">
        <v>1742</v>
      </c>
      <c r="BF21" s="111">
        <v>3</v>
      </c>
      <c r="BG21" s="111" t="s">
        <v>232</v>
      </c>
      <c r="BH21" s="111" t="s">
        <v>164</v>
      </c>
      <c r="BI21" s="111" t="s">
        <v>164</v>
      </c>
      <c r="BJ21" s="112"/>
      <c r="BK21" s="112"/>
      <c r="BL21" s="115">
        <v>0</v>
      </c>
      <c r="BM21" s="112" t="b">
        <f>KGP[[#This Row],[HU Quantity]]=KGP[[#This Row],[Requirement quantity]]</f>
        <v>0</v>
      </c>
      <c r="BN21" s="112"/>
      <c r="BO21" s="112"/>
      <c r="BP21" s="112"/>
      <c r="BQ21" s="111" t="s">
        <v>165</v>
      </c>
      <c r="BR21" s="112"/>
      <c r="BS21" s="112"/>
      <c r="BT21" s="116">
        <v>0</v>
      </c>
      <c r="BU21" s="116">
        <v>0</v>
      </c>
      <c r="BV21" s="113">
        <v>45412</v>
      </c>
      <c r="BW21" s="117">
        <v>0</v>
      </c>
      <c r="BX21" s="117">
        <v>0</v>
      </c>
      <c r="BY21" s="112"/>
      <c r="BZ21" s="112"/>
      <c r="CA21" s="111">
        <v>0</v>
      </c>
      <c r="CB21" s="114">
        <v>0</v>
      </c>
      <c r="CC21" s="112"/>
      <c r="CD21" s="114">
        <v>0</v>
      </c>
      <c r="CE21" s="112"/>
      <c r="CF21" s="112"/>
      <c r="CG21" s="112"/>
      <c r="CH21" s="114">
        <v>0</v>
      </c>
      <c r="CI21" s="35">
        <v>0</v>
      </c>
      <c r="CJ21" s="147">
        <f t="shared" si="0"/>
        <v>0.125</v>
      </c>
      <c r="CK21" s="88">
        <f t="shared" si="1"/>
        <v>45378</v>
      </c>
      <c r="CL21" s="89">
        <f t="shared" si="2"/>
        <v>0</v>
      </c>
      <c r="CM21" s="89">
        <f t="shared" si="3"/>
        <v>0</v>
      </c>
      <c r="CN21" s="89" t="str">
        <f t="shared" si="4"/>
        <v>Missing Staging Date</v>
      </c>
      <c r="CO21" s="91" t="str" cm="1">
        <f t="array" ref="CO21">IFERROR(_xlfn.TEXTJOIN(", ",,_xlfn._xlws.FILTER('Monitor PO'!A:A,'Monitor PO'!K:K=Z21)),"")</f>
        <v/>
      </c>
      <c r="CP21" s="92" t="str">
        <f>IF(CQ21="","",IF(CQ21&gt;'Colour coding'!$D$4,"After Turnround",IF(CQ21&gt;'Colour coding'!$D$3+7,"During Turnaround",IF(CQ21&lt;'Colour coding'!$D$3,"On Time"))))</f>
        <v>On Time</v>
      </c>
      <c r="CQ21" s="88">
        <f>_xlfn.MAXIFS('Monitor PO'!E:E,'Monitor PO'!K:K,KGP[[#This Row],[Material / Component]])</f>
        <v>0</v>
      </c>
      <c r="CR21" s="89" t="str">
        <f t="shared" si="5"/>
        <v>Need Purchasing</v>
      </c>
      <c r="CS21" s="89" t="str">
        <f>_xlfn.CONCAT(KGP[[#This Row],[Reservation]], KGP[[#This Row],[Requirement date (WO component)]],KGP[[#This Row],[Material / Component]],"000",,KGP[[#This Row],[WO number]])</f>
        <v>00001360674540610058877000100037555</v>
      </c>
      <c r="CT21" s="89" t="str">
        <f>VLOOKUP(KGP[[#This Row],[Key]],Reservation!B:B,1,)</f>
        <v>00001360674540610058877000100037555</v>
      </c>
      <c r="CU21" s="89" t="str">
        <f>_xlfn.CONCAT(KGP[[#This Row],[Reservation]],KGP[[#This Row],[Material / Component]],"000",,KGP[[#This Row],[WO number]])</f>
        <v>000013606710058877000100037555</v>
      </c>
      <c r="CV21" s="93" t="str">
        <f>IF(_xlfn.MAXIFS(Reservation!$F:$F,Reservation!$A:$A,KGP[[#This Row],[Logic]])&lt;KGP[[#This Row],[ETA @ Demand plant]],_xlfn.MAXIFS(Reservation!$F:$F,Reservation!$A:$A,KGP[[#This Row],[Logic]]),"")</f>
        <v/>
      </c>
      <c r="CW21" s="89" t="str">
        <f>IF(KGP[[#This Row],[Any order which is ahead (Date)]]="","",VLOOKUP(_xlfn.CONCAT(KGP[[#This Row],[Reservation]],KGP[[#This Row],[Material / Component]],"000",,KGP[[#This Row],[WO number]]),Reservation!$A:$J,10,0))</f>
        <v/>
      </c>
      <c r="CX21" s="89">
        <f t="shared" si="6"/>
        <v>1</v>
      </c>
    </row>
    <row r="22" spans="1:102" s="77" customFormat="1" hidden="1" x14ac:dyDescent="0.2">
      <c r="A22" s="111" t="s">
        <v>869</v>
      </c>
      <c r="B22" s="112"/>
      <c r="C22" s="112"/>
      <c r="D22" s="111" t="s">
        <v>55</v>
      </c>
      <c r="E22" s="113">
        <v>45290</v>
      </c>
      <c r="F22" s="113">
        <v>45334</v>
      </c>
      <c r="G22" s="113">
        <v>45404</v>
      </c>
      <c r="H22" s="112"/>
      <c r="I22" s="113">
        <v>45404</v>
      </c>
      <c r="J22" s="113">
        <v>45408</v>
      </c>
      <c r="K22" s="111" t="s">
        <v>350</v>
      </c>
      <c r="L22" s="112"/>
      <c r="M22" s="111" t="s">
        <v>2155</v>
      </c>
      <c r="N22" s="111" t="s">
        <v>174</v>
      </c>
      <c r="O22" s="111" t="s">
        <v>2156</v>
      </c>
      <c r="P22" s="111" t="s">
        <v>2139</v>
      </c>
      <c r="Q22" s="111" t="s">
        <v>2157</v>
      </c>
      <c r="R22" s="111" t="s">
        <v>344</v>
      </c>
      <c r="S22" s="112"/>
      <c r="T22" s="112"/>
      <c r="U22" s="112"/>
      <c r="V22" s="111" t="s">
        <v>345</v>
      </c>
      <c r="W22" s="112"/>
      <c r="X22" s="111">
        <v>30</v>
      </c>
      <c r="Y22" s="111">
        <v>30</v>
      </c>
      <c r="Z22" s="111" t="s">
        <v>473</v>
      </c>
      <c r="AA22" s="111" t="s">
        <v>474</v>
      </c>
      <c r="AB22" s="115">
        <v>12</v>
      </c>
      <c r="AC22" s="115">
        <v>0</v>
      </c>
      <c r="AD22" s="115">
        <v>96</v>
      </c>
      <c r="AE22" s="118" t="s">
        <v>3204</v>
      </c>
      <c r="AF22" s="115">
        <v>0</v>
      </c>
      <c r="AG22" s="112"/>
      <c r="AH22" s="111" t="s">
        <v>231</v>
      </c>
      <c r="AI22" s="112"/>
      <c r="AJ22" s="112"/>
      <c r="AK22" s="111">
        <v>0</v>
      </c>
      <c r="AL22" s="115">
        <v>0</v>
      </c>
      <c r="AM22" s="112"/>
      <c r="AN22" s="112"/>
      <c r="AO22" s="111">
        <v>0</v>
      </c>
      <c r="AP22" s="112"/>
      <c r="AQ22" s="112"/>
      <c r="AR22" s="112"/>
      <c r="AS22" s="112"/>
      <c r="AT22" s="112"/>
      <c r="AU22" s="111">
        <v>0</v>
      </c>
      <c r="AV22" s="114">
        <v>0</v>
      </c>
      <c r="AW22" s="111" t="s">
        <v>51</v>
      </c>
      <c r="AX22" s="112"/>
      <c r="AY22" s="112"/>
      <c r="AZ22" s="112"/>
      <c r="BA22" s="112"/>
      <c r="BB22" s="111" t="s">
        <v>52</v>
      </c>
      <c r="BC22" s="111" t="s">
        <v>161</v>
      </c>
      <c r="BD22" s="111" t="s">
        <v>162</v>
      </c>
      <c r="BE22" s="111" t="s">
        <v>2158</v>
      </c>
      <c r="BF22" s="111">
        <v>3</v>
      </c>
      <c r="BG22" s="111" t="s">
        <v>218</v>
      </c>
      <c r="BH22" s="111" t="s">
        <v>164</v>
      </c>
      <c r="BI22" s="111" t="s">
        <v>164</v>
      </c>
      <c r="BJ22" s="112"/>
      <c r="BK22" s="112"/>
      <c r="BL22" s="115">
        <v>0</v>
      </c>
      <c r="BM22" s="112" t="b">
        <f>KGP[[#This Row],[HU Quantity]]=KGP[[#This Row],[Requirement quantity]]</f>
        <v>0</v>
      </c>
      <c r="BN22" s="112"/>
      <c r="BO22" s="112"/>
      <c r="BP22" s="112"/>
      <c r="BQ22" s="111" t="s">
        <v>165</v>
      </c>
      <c r="BR22" s="112"/>
      <c r="BS22" s="112"/>
      <c r="BT22" s="116">
        <v>0</v>
      </c>
      <c r="BU22" s="116">
        <v>0</v>
      </c>
      <c r="BV22" s="113">
        <v>45073</v>
      </c>
      <c r="BW22" s="117">
        <v>0</v>
      </c>
      <c r="BX22" s="117">
        <v>0</v>
      </c>
      <c r="BY22" s="112"/>
      <c r="BZ22" s="112"/>
      <c r="CA22" s="111">
        <v>0</v>
      </c>
      <c r="CB22" s="114">
        <v>0</v>
      </c>
      <c r="CC22" s="112"/>
      <c r="CD22" s="114">
        <v>0</v>
      </c>
      <c r="CE22" s="112"/>
      <c r="CF22" s="112"/>
      <c r="CG22" s="112"/>
      <c r="CH22" s="114">
        <v>0</v>
      </c>
      <c r="CI22" s="35">
        <v>0</v>
      </c>
      <c r="CJ22" s="147">
        <f t="shared" si="0"/>
        <v>0.125</v>
      </c>
      <c r="CK22" s="88">
        <f t="shared" si="1"/>
        <v>45376</v>
      </c>
      <c r="CL22" s="89">
        <f t="shared" si="2"/>
        <v>0</v>
      </c>
      <c r="CM22" s="89">
        <f t="shared" si="3"/>
        <v>0</v>
      </c>
      <c r="CN22" s="89" t="str">
        <f t="shared" si="4"/>
        <v>Missing Staging Date</v>
      </c>
      <c r="CO22" s="91" t="str" cm="1">
        <f t="array" ref="CO22">IFERROR(_xlfn.TEXTJOIN(", ",,_xlfn._xlws.FILTER('Monitor PO'!A:A,'Monitor PO'!K:K=Z22)),"")</f>
        <v/>
      </c>
      <c r="CP22" s="92" t="str">
        <f>IF(CQ22="","",IF(CQ22&gt;'Colour coding'!$D$4,"After Turnround",IF(CQ22&gt;'Colour coding'!$D$3+7,"During Turnaround",IF(CQ22&lt;'Colour coding'!$D$3,"On Time"))))</f>
        <v>On Time</v>
      </c>
      <c r="CQ22" s="88">
        <f>_xlfn.MAXIFS('Monitor PO'!E:E,'Monitor PO'!K:K,KGP[[#This Row],[Material / Component]])</f>
        <v>0</v>
      </c>
      <c r="CR22" s="89" t="str">
        <f t="shared" si="5"/>
        <v>Need Purchasing</v>
      </c>
      <c r="CS22" s="89" t="str">
        <f>_xlfn.CONCAT(KGP[[#This Row],[Reservation]], KGP[[#This Row],[Requirement date (WO component)]],KGP[[#This Row],[Material / Component]],"000",,KGP[[#This Row],[WO number]])</f>
        <v>00001375204540410058877000100039046</v>
      </c>
      <c r="CT22" s="89" t="str">
        <f>VLOOKUP(KGP[[#This Row],[Key]],Reservation!B:B,1,)</f>
        <v>00001375204540410058877000100039046</v>
      </c>
      <c r="CU22" s="89" t="str">
        <f>_xlfn.CONCAT(KGP[[#This Row],[Reservation]],KGP[[#This Row],[Material / Component]],"000",,KGP[[#This Row],[WO number]])</f>
        <v>000013752010058877000100039046</v>
      </c>
      <c r="CV22" s="93" t="str">
        <f>IF(_xlfn.MAXIFS(Reservation!$F:$F,Reservation!$A:$A,KGP[[#This Row],[Logic]])&lt;KGP[[#This Row],[ETA @ Demand plant]],_xlfn.MAXIFS(Reservation!$F:$F,Reservation!$A:$A,KGP[[#This Row],[Logic]]),"")</f>
        <v/>
      </c>
      <c r="CW22" s="89" t="str">
        <f>IF(KGP[[#This Row],[Any order which is ahead (Date)]]="","",VLOOKUP(_xlfn.CONCAT(KGP[[#This Row],[Reservation]],KGP[[#This Row],[Material / Component]],"000",,KGP[[#This Row],[WO number]]),Reservation!$A:$J,10,0))</f>
        <v/>
      </c>
      <c r="CX22" s="89">
        <f t="shared" si="6"/>
        <v>1</v>
      </c>
    </row>
    <row r="23" spans="1:102" s="77" customFormat="1" x14ac:dyDescent="0.2">
      <c r="A23" s="111" t="s">
        <v>851</v>
      </c>
      <c r="B23" s="111" t="s">
        <v>50</v>
      </c>
      <c r="C23" s="112"/>
      <c r="D23" s="111" t="s">
        <v>55</v>
      </c>
      <c r="E23" s="113">
        <v>45290</v>
      </c>
      <c r="F23" s="113">
        <v>45378</v>
      </c>
      <c r="G23" s="113">
        <v>45421</v>
      </c>
      <c r="H23" s="113">
        <v>45419</v>
      </c>
      <c r="I23" s="113">
        <v>45421</v>
      </c>
      <c r="J23" s="113">
        <v>45422</v>
      </c>
      <c r="K23" s="111" t="s">
        <v>182</v>
      </c>
      <c r="L23" s="112"/>
      <c r="M23" s="111" t="s">
        <v>1117</v>
      </c>
      <c r="N23" s="111" t="s">
        <v>175</v>
      </c>
      <c r="O23" s="111" t="s">
        <v>1118</v>
      </c>
      <c r="P23" s="111" t="s">
        <v>1119</v>
      </c>
      <c r="Q23" s="111" t="s">
        <v>1120</v>
      </c>
      <c r="R23" s="111" t="s">
        <v>344</v>
      </c>
      <c r="S23" s="113">
        <v>45421</v>
      </c>
      <c r="T23" s="112"/>
      <c r="U23" s="112"/>
      <c r="V23" s="111" t="s">
        <v>345</v>
      </c>
      <c r="W23" s="112"/>
      <c r="X23" s="111">
        <v>30</v>
      </c>
      <c r="Y23" s="111">
        <v>30</v>
      </c>
      <c r="Z23" s="111">
        <v>10058878</v>
      </c>
      <c r="AA23" s="111" t="s">
        <v>1134</v>
      </c>
      <c r="AB23" s="115">
        <v>8</v>
      </c>
      <c r="AC23" s="115">
        <v>0</v>
      </c>
      <c r="AD23" s="115">
        <v>0</v>
      </c>
      <c r="AE23" s="111" t="s">
        <v>1128</v>
      </c>
      <c r="AF23" s="115">
        <v>0</v>
      </c>
      <c r="AG23" s="111" t="s">
        <v>60</v>
      </c>
      <c r="AH23" s="111" t="s">
        <v>53</v>
      </c>
      <c r="AI23" s="111" t="s">
        <v>345</v>
      </c>
      <c r="AJ23" s="111" t="s">
        <v>1124</v>
      </c>
      <c r="AK23" s="111">
        <v>10</v>
      </c>
      <c r="AL23" s="115">
        <v>21</v>
      </c>
      <c r="AM23" s="112"/>
      <c r="AN23" s="112"/>
      <c r="AO23" s="111">
        <v>0</v>
      </c>
      <c r="AP23" s="112"/>
      <c r="AQ23" s="112"/>
      <c r="AR23" s="112"/>
      <c r="AS23" s="112"/>
      <c r="AT23" s="112"/>
      <c r="AU23" s="111">
        <v>0</v>
      </c>
      <c r="AV23" s="114">
        <v>0</v>
      </c>
      <c r="AW23" s="111" t="s">
        <v>51</v>
      </c>
      <c r="AX23" s="112"/>
      <c r="AY23" s="112"/>
      <c r="AZ23" s="112"/>
      <c r="BA23" s="112"/>
      <c r="BB23" s="111" t="s">
        <v>52</v>
      </c>
      <c r="BC23" s="111" t="s">
        <v>161</v>
      </c>
      <c r="BD23" s="111" t="s">
        <v>162</v>
      </c>
      <c r="BE23" s="111" t="s">
        <v>1125</v>
      </c>
      <c r="BF23" s="111">
        <v>2</v>
      </c>
      <c r="BG23" s="111" t="s">
        <v>218</v>
      </c>
      <c r="BH23" s="111" t="s">
        <v>164</v>
      </c>
      <c r="BI23" s="111" t="s">
        <v>164</v>
      </c>
      <c r="BJ23" s="112"/>
      <c r="BK23" s="112"/>
      <c r="BL23" s="115">
        <v>0</v>
      </c>
      <c r="BM23" s="112" t="b">
        <f>KGP[[#This Row],[HU Quantity]]=KGP[[#This Row],[Requirement quantity]]</f>
        <v>0</v>
      </c>
      <c r="BN23" s="112"/>
      <c r="BO23" s="112"/>
      <c r="BP23" s="112"/>
      <c r="BQ23" s="111" t="s">
        <v>165</v>
      </c>
      <c r="BR23" s="112"/>
      <c r="BS23" s="112"/>
      <c r="BT23" s="116">
        <v>0</v>
      </c>
      <c r="BU23" s="116">
        <v>0</v>
      </c>
      <c r="BV23" s="113">
        <v>45657</v>
      </c>
      <c r="BW23" s="117">
        <v>0</v>
      </c>
      <c r="BX23" s="117">
        <v>0</v>
      </c>
      <c r="BY23" s="112"/>
      <c r="BZ23" s="112"/>
      <c r="CA23" s="111">
        <v>0</v>
      </c>
      <c r="CB23" s="114">
        <v>0</v>
      </c>
      <c r="CC23" s="112"/>
      <c r="CD23" s="114">
        <v>0</v>
      </c>
      <c r="CE23" s="112"/>
      <c r="CF23" s="112"/>
      <c r="CG23" s="112"/>
      <c r="CH23" s="114">
        <v>0</v>
      </c>
      <c r="CI23" s="35">
        <v>0</v>
      </c>
      <c r="CJ23" s="87">
        <f t="shared" si="0"/>
        <v>0.25</v>
      </c>
      <c r="CK23" s="88">
        <f t="shared" si="1"/>
        <v>45393</v>
      </c>
      <c r="CL23" s="89">
        <f t="shared" si="2"/>
        <v>-26</v>
      </c>
      <c r="CM23" s="90">
        <f t="shared" si="3"/>
        <v>2</v>
      </c>
      <c r="CN23" s="90" t="str">
        <f t="shared" si="4"/>
        <v>ON TIME</v>
      </c>
      <c r="CO23" s="91" t="str" cm="1">
        <f t="array" ref="CO23">IFERROR(_xlfn.TEXTJOIN(", ",,_xlfn._xlws.FILTER('Monitor PO'!A:A,'Monitor PO'!K:K=Z23)),"")</f>
        <v/>
      </c>
      <c r="CP23" s="92" t="str">
        <f>IF(CQ23="","",IF(CQ23&gt;'Colour coding'!$D$4,"After Turnround",IF(CQ23&gt;'Colour coding'!$D$3+7,"During Turnaround",IF(CQ23&lt;'Colour coding'!$D$3,"On Time"))))</f>
        <v>After Turnround</v>
      </c>
      <c r="CQ23" s="88">
        <f>_xlfn.MAXIFS('Monitor PO'!E:E,'Monitor PO'!K:K,KGP[[#This Row],[Material / Component]])</f>
        <v>45422</v>
      </c>
      <c r="CR23" s="89" t="str">
        <f t="shared" si="5"/>
        <v>Need Purchasing</v>
      </c>
      <c r="CS23" s="89" t="str">
        <f>_xlfn.CONCAT(KGP[[#This Row],[Reservation]], KGP[[#This Row],[Requirement date (WO component)]],KGP[[#This Row],[Material / Component]],"000",,KGP[[#This Row],[WO number]])</f>
        <v>00001316104542110058878000100032996</v>
      </c>
      <c r="CT23" s="89" t="str">
        <f>VLOOKUP(KGP[[#This Row],[Key]],Reservation!B:B,1,)</f>
        <v>00001316104542110058878000100032996</v>
      </c>
      <c r="CU23" s="89" t="str">
        <f>_xlfn.CONCAT(KGP[[#This Row],[Reservation]],KGP[[#This Row],[Material / Component]],"000",,KGP[[#This Row],[WO number]])</f>
        <v>000013161010058878000100032996</v>
      </c>
      <c r="CV23" s="93">
        <f>IF(_xlfn.MAXIFS(Reservation!$F:$F,Reservation!$A:$A,KGP[[#This Row],[Logic]])&lt;KGP[[#This Row],[ETA @ Demand plant]],_xlfn.MAXIFS(Reservation!$F:$F,Reservation!$A:$A,KGP[[#This Row],[Logic]]),"")</f>
        <v>0</v>
      </c>
      <c r="CW23" s="89" t="e">
        <f>IF(KGP[[#This Row],[Any order which is ahead (Date)]]="","",VLOOKUP(_xlfn.CONCAT(KGP[[#This Row],[Reservation]],KGP[[#This Row],[Material / Component]],"000",,KGP[[#This Row],[WO number]]),Reservation!$A:$J,10,0))</f>
        <v>#N/A</v>
      </c>
      <c r="CX23" s="89">
        <f t="shared" si="6"/>
        <v>0</v>
      </c>
    </row>
    <row r="24" spans="1:102" s="77" customFormat="1" hidden="1" x14ac:dyDescent="0.2">
      <c r="A24" s="111" t="s">
        <v>869</v>
      </c>
      <c r="B24" s="112"/>
      <c r="C24" s="112"/>
      <c r="D24" s="111" t="s">
        <v>55</v>
      </c>
      <c r="E24" s="113">
        <v>45290</v>
      </c>
      <c r="F24" s="113">
        <v>45334</v>
      </c>
      <c r="G24" s="113">
        <v>45404</v>
      </c>
      <c r="H24" s="112"/>
      <c r="I24" s="113">
        <v>45404</v>
      </c>
      <c r="J24" s="113">
        <v>45408</v>
      </c>
      <c r="K24" s="111" t="s">
        <v>350</v>
      </c>
      <c r="L24" s="112"/>
      <c r="M24" s="111" t="s">
        <v>2155</v>
      </c>
      <c r="N24" s="111" t="s">
        <v>171</v>
      </c>
      <c r="O24" s="111" t="s">
        <v>2156</v>
      </c>
      <c r="P24" s="111" t="s">
        <v>2139</v>
      </c>
      <c r="Q24" s="111" t="s">
        <v>2157</v>
      </c>
      <c r="R24" s="111" t="s">
        <v>344</v>
      </c>
      <c r="S24" s="112"/>
      <c r="T24" s="112"/>
      <c r="U24" s="112"/>
      <c r="V24" s="111" t="s">
        <v>345</v>
      </c>
      <c r="W24" s="112"/>
      <c r="X24" s="111">
        <v>30</v>
      </c>
      <c r="Y24" s="111">
        <v>30</v>
      </c>
      <c r="Z24" s="111" t="s">
        <v>2164</v>
      </c>
      <c r="AA24" s="111" t="s">
        <v>2165</v>
      </c>
      <c r="AB24" s="115">
        <v>12</v>
      </c>
      <c r="AC24" s="115">
        <v>58</v>
      </c>
      <c r="AD24" s="115">
        <v>25</v>
      </c>
      <c r="AE24" s="118" t="s">
        <v>3204</v>
      </c>
      <c r="AF24" s="115">
        <v>0</v>
      </c>
      <c r="AG24" s="112"/>
      <c r="AH24" s="111" t="s">
        <v>231</v>
      </c>
      <c r="AI24" s="112"/>
      <c r="AJ24" s="112"/>
      <c r="AK24" s="111">
        <v>0</v>
      </c>
      <c r="AL24" s="115">
        <v>0</v>
      </c>
      <c r="AM24" s="112"/>
      <c r="AN24" s="112"/>
      <c r="AO24" s="111">
        <v>0</v>
      </c>
      <c r="AP24" s="112"/>
      <c r="AQ24" s="112"/>
      <c r="AR24" s="112"/>
      <c r="AS24" s="112"/>
      <c r="AT24" s="112"/>
      <c r="AU24" s="111">
        <v>0</v>
      </c>
      <c r="AV24" s="114">
        <v>0</v>
      </c>
      <c r="AW24" s="111" t="s">
        <v>51</v>
      </c>
      <c r="AX24" s="112"/>
      <c r="AY24" s="112"/>
      <c r="AZ24" s="112"/>
      <c r="BA24" s="112"/>
      <c r="BB24" s="111" t="s">
        <v>52</v>
      </c>
      <c r="BC24" s="111" t="s">
        <v>161</v>
      </c>
      <c r="BD24" s="111" t="s">
        <v>162</v>
      </c>
      <c r="BE24" s="111" t="s">
        <v>2158</v>
      </c>
      <c r="BF24" s="111">
        <v>4</v>
      </c>
      <c r="BG24" s="111" t="s">
        <v>218</v>
      </c>
      <c r="BH24" s="111" t="s">
        <v>164</v>
      </c>
      <c r="BI24" s="111" t="s">
        <v>164</v>
      </c>
      <c r="BJ24" s="112"/>
      <c r="BK24" s="112"/>
      <c r="BL24" s="115">
        <v>0</v>
      </c>
      <c r="BM24" s="112" t="b">
        <f>KGP[[#This Row],[HU Quantity]]=KGP[[#This Row],[Requirement quantity]]</f>
        <v>0</v>
      </c>
      <c r="BN24" s="112"/>
      <c r="BO24" s="112"/>
      <c r="BP24" s="112"/>
      <c r="BQ24" s="111" t="s">
        <v>165</v>
      </c>
      <c r="BR24" s="112"/>
      <c r="BS24" s="112"/>
      <c r="BT24" s="116">
        <v>0</v>
      </c>
      <c r="BU24" s="116">
        <v>0</v>
      </c>
      <c r="BV24" s="113">
        <v>45073</v>
      </c>
      <c r="BW24" s="117">
        <v>0</v>
      </c>
      <c r="BX24" s="117">
        <v>0</v>
      </c>
      <c r="BY24" s="112"/>
      <c r="BZ24" s="112"/>
      <c r="CA24" s="111">
        <v>0</v>
      </c>
      <c r="CB24" s="114">
        <v>0</v>
      </c>
      <c r="CC24" s="112"/>
      <c r="CD24" s="114">
        <v>0</v>
      </c>
      <c r="CE24" s="112"/>
      <c r="CF24" s="112"/>
      <c r="CG24" s="112"/>
      <c r="CH24" s="114">
        <v>0</v>
      </c>
      <c r="CI24" s="35">
        <v>0</v>
      </c>
      <c r="CJ24" s="147">
        <f t="shared" si="0"/>
        <v>0.125</v>
      </c>
      <c r="CK24" s="88">
        <f t="shared" si="1"/>
        <v>45376</v>
      </c>
      <c r="CL24" s="89">
        <f t="shared" si="2"/>
        <v>0</v>
      </c>
      <c r="CM24" s="89">
        <f t="shared" si="3"/>
        <v>0</v>
      </c>
      <c r="CN24" s="89" t="str">
        <f t="shared" si="4"/>
        <v>Missing Staging Date</v>
      </c>
      <c r="CO24" s="91" t="str" cm="1">
        <f t="array" ref="CO24">IFERROR(_xlfn.TEXTJOIN(", ",,_xlfn._xlws.FILTER('Monitor PO'!A:A,'Monitor PO'!K:K=Z24)),"")</f>
        <v/>
      </c>
      <c r="CP24" s="92" t="str">
        <f>IF(CQ24="","",IF(CQ24&gt;'Colour coding'!$D$4,"After Turnround",IF(CQ24&gt;'Colour coding'!$D$3+7,"During Turnaround",IF(CQ24&lt;'Colour coding'!$D$3,"On Time"))))</f>
        <v>On Time</v>
      </c>
      <c r="CQ24" s="88">
        <f>_xlfn.MAXIFS('Monitor PO'!E:E,'Monitor PO'!K:K,KGP[[#This Row],[Material / Component]])</f>
        <v>0</v>
      </c>
      <c r="CR24" s="89" t="str">
        <f t="shared" si="5"/>
        <v>SOH</v>
      </c>
      <c r="CS24" s="89" t="str">
        <f>_xlfn.CONCAT(KGP[[#This Row],[Reservation]], KGP[[#This Row],[Requirement date (WO component)]],KGP[[#This Row],[Material / Component]],"000",,KGP[[#This Row],[WO number]])</f>
        <v>00001375204540410058879000100039046</v>
      </c>
      <c r="CT24" s="89" t="str">
        <f>VLOOKUP(KGP[[#This Row],[Key]],Reservation!B:B,1,)</f>
        <v>00001375204540410058879000100039046</v>
      </c>
      <c r="CU24" s="89" t="str">
        <f>_xlfn.CONCAT(KGP[[#This Row],[Reservation]],KGP[[#This Row],[Material / Component]],"000",,KGP[[#This Row],[WO number]])</f>
        <v>000013752010058879000100039046</v>
      </c>
      <c r="CV24" s="93" t="str">
        <f>IF(_xlfn.MAXIFS(Reservation!$F:$F,Reservation!$A:$A,KGP[[#This Row],[Logic]])&lt;KGP[[#This Row],[ETA @ Demand plant]],_xlfn.MAXIFS(Reservation!$F:$F,Reservation!$A:$A,KGP[[#This Row],[Logic]]),"")</f>
        <v/>
      </c>
      <c r="CW24" s="89" t="str">
        <f>IF(KGP[[#This Row],[Any order which is ahead (Date)]]="","",VLOOKUP(_xlfn.CONCAT(KGP[[#This Row],[Reservation]],KGP[[#This Row],[Material / Component]],"000",,KGP[[#This Row],[WO number]]),Reservation!$A:$J,10,0))</f>
        <v/>
      </c>
      <c r="CX24" s="89">
        <f t="shared" si="6"/>
        <v>1</v>
      </c>
    </row>
    <row r="25" spans="1:102" s="77" customFormat="1" hidden="1" x14ac:dyDescent="0.2">
      <c r="A25" s="111" t="s">
        <v>869</v>
      </c>
      <c r="B25" s="112"/>
      <c r="C25" s="112"/>
      <c r="D25" s="111" t="s">
        <v>55</v>
      </c>
      <c r="E25" s="113">
        <v>45290</v>
      </c>
      <c r="F25" s="113">
        <v>45293</v>
      </c>
      <c r="G25" s="113">
        <v>45409</v>
      </c>
      <c r="H25" s="112"/>
      <c r="I25" s="113">
        <v>45409</v>
      </c>
      <c r="J25" s="113">
        <v>45411</v>
      </c>
      <c r="K25" s="111" t="s">
        <v>182</v>
      </c>
      <c r="L25" s="112"/>
      <c r="M25" s="111" t="s">
        <v>2249</v>
      </c>
      <c r="N25" s="111" t="s">
        <v>172</v>
      </c>
      <c r="O25" s="111" t="s">
        <v>2250</v>
      </c>
      <c r="P25" s="111" t="s">
        <v>2251</v>
      </c>
      <c r="Q25" s="111" t="s">
        <v>2252</v>
      </c>
      <c r="R25" s="111" t="s">
        <v>344</v>
      </c>
      <c r="S25" s="112"/>
      <c r="T25" s="112"/>
      <c r="U25" s="112"/>
      <c r="V25" s="111" t="s">
        <v>345</v>
      </c>
      <c r="W25" s="112"/>
      <c r="X25" s="111">
        <v>30</v>
      </c>
      <c r="Y25" s="111">
        <v>30</v>
      </c>
      <c r="Z25" s="111" t="s">
        <v>2259</v>
      </c>
      <c r="AA25" s="111" t="s">
        <v>2260</v>
      </c>
      <c r="AB25" s="115">
        <v>4</v>
      </c>
      <c r="AC25" s="115">
        <v>12</v>
      </c>
      <c r="AD25" s="115">
        <v>31</v>
      </c>
      <c r="AE25" s="118" t="s">
        <v>3204</v>
      </c>
      <c r="AF25" s="115">
        <v>0</v>
      </c>
      <c r="AG25" s="112"/>
      <c r="AH25" s="111" t="s">
        <v>231</v>
      </c>
      <c r="AI25" s="112"/>
      <c r="AJ25" s="112"/>
      <c r="AK25" s="111">
        <v>0</v>
      </c>
      <c r="AL25" s="115">
        <v>0</v>
      </c>
      <c r="AM25" s="112"/>
      <c r="AN25" s="112"/>
      <c r="AO25" s="111">
        <v>0</v>
      </c>
      <c r="AP25" s="112"/>
      <c r="AQ25" s="112"/>
      <c r="AR25" s="112"/>
      <c r="AS25" s="112"/>
      <c r="AT25" s="112"/>
      <c r="AU25" s="111">
        <v>0</v>
      </c>
      <c r="AV25" s="114">
        <v>0</v>
      </c>
      <c r="AW25" s="111" t="s">
        <v>51</v>
      </c>
      <c r="AX25" s="112"/>
      <c r="AY25" s="112"/>
      <c r="AZ25" s="112"/>
      <c r="BA25" s="112"/>
      <c r="BB25" s="111" t="s">
        <v>52</v>
      </c>
      <c r="BC25" s="111" t="s">
        <v>161</v>
      </c>
      <c r="BD25" s="111" t="s">
        <v>162</v>
      </c>
      <c r="BE25" s="111" t="s">
        <v>2256</v>
      </c>
      <c r="BF25" s="111">
        <v>4</v>
      </c>
      <c r="BG25" s="111" t="s">
        <v>232</v>
      </c>
      <c r="BH25" s="111" t="s">
        <v>164</v>
      </c>
      <c r="BI25" s="111" t="s">
        <v>164</v>
      </c>
      <c r="BJ25" s="112"/>
      <c r="BK25" s="112"/>
      <c r="BL25" s="115">
        <v>0</v>
      </c>
      <c r="BM25" s="112" t="b">
        <f>KGP[[#This Row],[HU Quantity]]=KGP[[#This Row],[Requirement quantity]]</f>
        <v>0</v>
      </c>
      <c r="BN25" s="112"/>
      <c r="BO25" s="112"/>
      <c r="BP25" s="112"/>
      <c r="BQ25" s="111" t="s">
        <v>165</v>
      </c>
      <c r="BR25" s="112"/>
      <c r="BS25" s="112"/>
      <c r="BT25" s="116">
        <v>0</v>
      </c>
      <c r="BU25" s="116">
        <v>0</v>
      </c>
      <c r="BV25" s="113">
        <v>44561</v>
      </c>
      <c r="BW25" s="117">
        <v>0</v>
      </c>
      <c r="BX25" s="117">
        <v>0</v>
      </c>
      <c r="BY25" s="112"/>
      <c r="BZ25" s="112"/>
      <c r="CA25" s="111">
        <v>0</v>
      </c>
      <c r="CB25" s="114">
        <v>0</v>
      </c>
      <c r="CC25" s="112"/>
      <c r="CD25" s="114">
        <v>0</v>
      </c>
      <c r="CE25" s="112"/>
      <c r="CF25" s="112"/>
      <c r="CG25" s="112"/>
      <c r="CH25" s="114">
        <v>0</v>
      </c>
      <c r="CI25" s="35">
        <v>0</v>
      </c>
      <c r="CJ25" s="147">
        <f t="shared" si="0"/>
        <v>9.0909090909090912E-2</v>
      </c>
      <c r="CK25" s="88">
        <f t="shared" si="1"/>
        <v>45381</v>
      </c>
      <c r="CL25" s="89">
        <f t="shared" si="2"/>
        <v>0</v>
      </c>
      <c r="CM25" s="89">
        <f t="shared" si="3"/>
        <v>0</v>
      </c>
      <c r="CN25" s="89" t="str">
        <f t="shared" si="4"/>
        <v>Missing Staging Date</v>
      </c>
      <c r="CO25" s="91"/>
      <c r="CP25" s="89" t="str">
        <f>IF(CQ25="","",IF(CQ25&gt;'Colour coding'!$D$4,"After Turnround",IF(CQ25&gt;'Colour coding'!$D$3+7,"During Turnaround",IF(CQ25&lt;'Colour coding'!$D$3,"On Time"))))</f>
        <v>On Time</v>
      </c>
      <c r="CQ25" s="88">
        <f>_xlfn.MAXIFS('Monitor PO'!E:E,'Monitor PO'!K:K,KGP[[#This Row],[Material / Component]])</f>
        <v>0</v>
      </c>
      <c r="CR25" s="89" t="str">
        <f t="shared" si="5"/>
        <v>SOH</v>
      </c>
      <c r="CS25" s="89" t="str">
        <f>_xlfn.CONCAT(KGP[[#This Row],[Reservation]], KGP[[#This Row],[Requirement date (WO component)]],KGP[[#This Row],[Material / Component]],"000",,KGP[[#This Row],[WO number]])</f>
        <v>00001427824540910058892000100044230</v>
      </c>
      <c r="CT25" s="89" t="str">
        <f>VLOOKUP(KGP[[#This Row],[Key]],Reservation!B:B,1,)</f>
        <v>00001427824540910058892000100044230</v>
      </c>
      <c r="CU25" s="89" t="str">
        <f>_xlfn.CONCAT(KGP[[#This Row],[Reservation]],KGP[[#This Row],[Material / Component]],"000",,KGP[[#This Row],[WO number]])</f>
        <v>000014278210058892000100044230</v>
      </c>
      <c r="CV25" s="93" t="str">
        <f>IF(_xlfn.MAXIFS(Reservation!$F:$F,Reservation!$A:$A,KGP[[#This Row],[Logic]])&lt;KGP[[#This Row],[ETA @ Demand plant]],_xlfn.MAXIFS(Reservation!$F:$F,Reservation!$A:$A,KGP[[#This Row],[Logic]]),"")</f>
        <v/>
      </c>
      <c r="CW25" s="89" t="str">
        <f>IF(KGP[[#This Row],[Any order which is ahead (Date)]]="","",VLOOKUP(_xlfn.CONCAT(KGP[[#This Row],[Reservation]],KGP[[#This Row],[Material / Component]],"000",,KGP[[#This Row],[WO number]]),Reservation!$A:$J,10,0))</f>
        <v/>
      </c>
      <c r="CX25" s="89">
        <f t="shared" si="6"/>
        <v>1</v>
      </c>
    </row>
    <row r="26" spans="1:102" s="77" customFormat="1" hidden="1" x14ac:dyDescent="0.2">
      <c r="A26" s="111" t="s">
        <v>869</v>
      </c>
      <c r="B26" s="112"/>
      <c r="C26" s="112"/>
      <c r="D26" s="111" t="s">
        <v>55</v>
      </c>
      <c r="E26" s="113">
        <v>45290</v>
      </c>
      <c r="F26" s="113">
        <v>45293</v>
      </c>
      <c r="G26" s="113">
        <v>45407</v>
      </c>
      <c r="H26" s="112"/>
      <c r="I26" s="113">
        <v>45407</v>
      </c>
      <c r="J26" s="113">
        <v>45407</v>
      </c>
      <c r="K26" s="111" t="s">
        <v>182</v>
      </c>
      <c r="L26" s="112"/>
      <c r="M26" s="111" t="s">
        <v>2267</v>
      </c>
      <c r="N26" s="111" t="s">
        <v>174</v>
      </c>
      <c r="O26" s="111" t="s">
        <v>2268</v>
      </c>
      <c r="P26" s="111" t="s">
        <v>2269</v>
      </c>
      <c r="Q26" s="111" t="s">
        <v>2270</v>
      </c>
      <c r="R26" s="111" t="s">
        <v>344</v>
      </c>
      <c r="S26" s="112"/>
      <c r="T26" s="112"/>
      <c r="U26" s="112"/>
      <c r="V26" s="111" t="s">
        <v>345</v>
      </c>
      <c r="W26" s="112"/>
      <c r="X26" s="111">
        <v>30</v>
      </c>
      <c r="Y26" s="111">
        <v>30</v>
      </c>
      <c r="Z26" s="111" t="s">
        <v>2259</v>
      </c>
      <c r="AA26" s="111" t="s">
        <v>2260</v>
      </c>
      <c r="AB26" s="115">
        <v>4</v>
      </c>
      <c r="AC26" s="115">
        <v>12</v>
      </c>
      <c r="AD26" s="115">
        <v>31</v>
      </c>
      <c r="AE26" s="118" t="s">
        <v>3204</v>
      </c>
      <c r="AF26" s="115">
        <v>0</v>
      </c>
      <c r="AG26" s="112"/>
      <c r="AH26" s="111" t="s">
        <v>231</v>
      </c>
      <c r="AI26" s="112"/>
      <c r="AJ26" s="112"/>
      <c r="AK26" s="111">
        <v>0</v>
      </c>
      <c r="AL26" s="115">
        <v>0</v>
      </c>
      <c r="AM26" s="112"/>
      <c r="AN26" s="112"/>
      <c r="AO26" s="111">
        <v>0</v>
      </c>
      <c r="AP26" s="112"/>
      <c r="AQ26" s="112"/>
      <c r="AR26" s="112"/>
      <c r="AS26" s="112"/>
      <c r="AT26" s="112"/>
      <c r="AU26" s="111">
        <v>0</v>
      </c>
      <c r="AV26" s="114">
        <v>0</v>
      </c>
      <c r="AW26" s="111" t="s">
        <v>51</v>
      </c>
      <c r="AX26" s="112"/>
      <c r="AY26" s="112"/>
      <c r="AZ26" s="112"/>
      <c r="BA26" s="112"/>
      <c r="BB26" s="111" t="s">
        <v>52</v>
      </c>
      <c r="BC26" s="111" t="s">
        <v>161</v>
      </c>
      <c r="BD26" s="111" t="s">
        <v>162</v>
      </c>
      <c r="BE26" s="111" t="s">
        <v>2271</v>
      </c>
      <c r="BF26" s="111">
        <v>3</v>
      </c>
      <c r="BG26" s="111" t="s">
        <v>232</v>
      </c>
      <c r="BH26" s="111" t="s">
        <v>164</v>
      </c>
      <c r="BI26" s="111" t="s">
        <v>164</v>
      </c>
      <c r="BJ26" s="112"/>
      <c r="BK26" s="112"/>
      <c r="BL26" s="115">
        <v>0</v>
      </c>
      <c r="BM26" s="112" t="b">
        <f>KGP[[#This Row],[HU Quantity]]=KGP[[#This Row],[Requirement quantity]]</f>
        <v>0</v>
      </c>
      <c r="BN26" s="112"/>
      <c r="BO26" s="112"/>
      <c r="BP26" s="112"/>
      <c r="BQ26" s="111" t="s">
        <v>165</v>
      </c>
      <c r="BR26" s="112"/>
      <c r="BS26" s="112"/>
      <c r="BT26" s="116">
        <v>0</v>
      </c>
      <c r="BU26" s="116">
        <v>0</v>
      </c>
      <c r="BV26" s="113">
        <v>44357</v>
      </c>
      <c r="BW26" s="117">
        <v>0</v>
      </c>
      <c r="BX26" s="117">
        <v>0</v>
      </c>
      <c r="BY26" s="112"/>
      <c r="BZ26" s="112"/>
      <c r="CA26" s="111">
        <v>0</v>
      </c>
      <c r="CB26" s="114">
        <v>0</v>
      </c>
      <c r="CC26" s="112"/>
      <c r="CD26" s="114">
        <v>0</v>
      </c>
      <c r="CE26" s="112"/>
      <c r="CF26" s="112"/>
      <c r="CG26" s="112"/>
      <c r="CH26" s="114">
        <v>0</v>
      </c>
      <c r="CI26" s="35">
        <v>0</v>
      </c>
      <c r="CJ26" s="147">
        <f t="shared" si="0"/>
        <v>0.33333333333333331</v>
      </c>
      <c r="CK26" s="88">
        <f t="shared" si="1"/>
        <v>45379</v>
      </c>
      <c r="CL26" s="89">
        <f t="shared" si="2"/>
        <v>0</v>
      </c>
      <c r="CM26" s="89">
        <f t="shared" si="3"/>
        <v>0</v>
      </c>
      <c r="CN26" s="89" t="str">
        <f t="shared" si="4"/>
        <v>Missing Staging Date</v>
      </c>
      <c r="CO26" s="91"/>
      <c r="CP26" s="89" t="str">
        <f>IF(CQ26="","",IF(CQ26&gt;'Colour coding'!$D$4,"After Turnround",IF(CQ26&gt;'Colour coding'!$D$3+7,"During Turnaround",IF(CQ26&lt;'Colour coding'!$D$3,"On Time"))))</f>
        <v>On Time</v>
      </c>
      <c r="CQ26" s="88">
        <f>_xlfn.MAXIFS('Monitor PO'!E:E,'Monitor PO'!K:K,KGP[[#This Row],[Material / Component]])</f>
        <v>0</v>
      </c>
      <c r="CR26" s="89" t="str">
        <f t="shared" si="5"/>
        <v>SOH</v>
      </c>
      <c r="CS26" s="89" t="str">
        <f>_xlfn.CONCAT(KGP[[#This Row],[Reservation]], KGP[[#This Row],[Requirement date (WO component)]],KGP[[#This Row],[Material / Component]],"000",,KGP[[#This Row],[WO number]])</f>
        <v>00001447604540710058892000100046259</v>
      </c>
      <c r="CT26" s="89" t="str">
        <f>VLOOKUP(KGP[[#This Row],[Key]],Reservation!B:B,1,)</f>
        <v>00001447604540710058892000100046259</v>
      </c>
      <c r="CU26" s="89" t="str">
        <f>_xlfn.CONCAT(KGP[[#This Row],[Reservation]],KGP[[#This Row],[Material / Component]],"000",,KGP[[#This Row],[WO number]])</f>
        <v>000014476010058892000100046259</v>
      </c>
      <c r="CV26" s="93" t="str">
        <f>IF(_xlfn.MAXIFS(Reservation!$F:$F,Reservation!$A:$A,KGP[[#This Row],[Logic]])&lt;KGP[[#This Row],[ETA @ Demand plant]],_xlfn.MAXIFS(Reservation!$F:$F,Reservation!$A:$A,KGP[[#This Row],[Logic]]),"")</f>
        <v/>
      </c>
      <c r="CW26" s="89" t="str">
        <f>IF(KGP[[#This Row],[Any order which is ahead (Date)]]="","",VLOOKUP(_xlfn.CONCAT(KGP[[#This Row],[Reservation]],KGP[[#This Row],[Material / Component]],"000",,KGP[[#This Row],[WO number]]),Reservation!$A:$J,10,0))</f>
        <v/>
      </c>
      <c r="CX26" s="89">
        <f t="shared" si="6"/>
        <v>1</v>
      </c>
    </row>
    <row r="27" spans="1:102" s="77" customFormat="1" x14ac:dyDescent="0.2">
      <c r="A27" s="111" t="s">
        <v>869</v>
      </c>
      <c r="B27" s="111" t="s">
        <v>50</v>
      </c>
      <c r="C27" s="112"/>
      <c r="D27" s="111" t="s">
        <v>55</v>
      </c>
      <c r="E27" s="113">
        <v>45324</v>
      </c>
      <c r="F27" s="113">
        <v>45344</v>
      </c>
      <c r="G27" s="113">
        <v>45415</v>
      </c>
      <c r="H27" s="113">
        <v>45413</v>
      </c>
      <c r="I27" s="113">
        <v>45407</v>
      </c>
      <c r="J27" s="113">
        <v>45423</v>
      </c>
      <c r="K27" s="111" t="s">
        <v>2286</v>
      </c>
      <c r="L27" s="112"/>
      <c r="M27" s="111" t="s">
        <v>2287</v>
      </c>
      <c r="N27" s="111" t="s">
        <v>169</v>
      </c>
      <c r="O27" s="111" t="s">
        <v>2288</v>
      </c>
      <c r="P27" s="111" t="s">
        <v>1061</v>
      </c>
      <c r="Q27" s="111" t="s">
        <v>2299</v>
      </c>
      <c r="R27" s="111" t="s">
        <v>344</v>
      </c>
      <c r="S27" s="113">
        <v>45428</v>
      </c>
      <c r="T27" s="112"/>
      <c r="U27" s="112"/>
      <c r="V27" s="111" t="s">
        <v>345</v>
      </c>
      <c r="W27" s="112"/>
      <c r="X27" s="111">
        <v>10</v>
      </c>
      <c r="Y27" s="111">
        <v>5</v>
      </c>
      <c r="Z27" s="111" t="s">
        <v>2300</v>
      </c>
      <c r="AA27" s="111" t="s">
        <v>2301</v>
      </c>
      <c r="AB27" s="115">
        <v>16</v>
      </c>
      <c r="AC27" s="115">
        <v>0</v>
      </c>
      <c r="AD27" s="115">
        <v>0</v>
      </c>
      <c r="AE27" s="152" t="s">
        <v>3218</v>
      </c>
      <c r="AF27" s="115">
        <v>0</v>
      </c>
      <c r="AG27" s="111" t="s">
        <v>376</v>
      </c>
      <c r="AH27" s="111" t="s">
        <v>53</v>
      </c>
      <c r="AI27" s="111" t="s">
        <v>345</v>
      </c>
      <c r="AJ27" s="111" t="s">
        <v>2292</v>
      </c>
      <c r="AK27" s="111">
        <v>50</v>
      </c>
      <c r="AL27" s="115">
        <v>21</v>
      </c>
      <c r="AM27" s="112"/>
      <c r="AN27" s="112"/>
      <c r="AO27" s="111">
        <v>0</v>
      </c>
      <c r="AP27" s="112"/>
      <c r="AQ27" s="112"/>
      <c r="AR27" s="112"/>
      <c r="AS27" s="112"/>
      <c r="AT27" s="112"/>
      <c r="AU27" s="111">
        <v>0</v>
      </c>
      <c r="AV27" s="114">
        <v>0</v>
      </c>
      <c r="AW27" s="111" t="s">
        <v>51</v>
      </c>
      <c r="AX27" s="112"/>
      <c r="AY27" s="112"/>
      <c r="AZ27" s="112"/>
      <c r="BA27" s="112"/>
      <c r="BB27" s="111" t="s">
        <v>52</v>
      </c>
      <c r="BC27" s="111" t="s">
        <v>161</v>
      </c>
      <c r="BD27" s="111" t="s">
        <v>162</v>
      </c>
      <c r="BE27" s="111" t="s">
        <v>2293</v>
      </c>
      <c r="BF27" s="111">
        <v>39</v>
      </c>
      <c r="BG27" s="111" t="s">
        <v>232</v>
      </c>
      <c r="BH27" s="111" t="s">
        <v>164</v>
      </c>
      <c r="BI27" s="111" t="s">
        <v>164</v>
      </c>
      <c r="BJ27" s="111" t="s">
        <v>2302</v>
      </c>
      <c r="BK27" s="112"/>
      <c r="BL27" s="115">
        <v>0</v>
      </c>
      <c r="BM27" s="112" t="b">
        <f>KGP[[#This Row],[HU Quantity]]=KGP[[#This Row],[Requirement quantity]]</f>
        <v>0</v>
      </c>
      <c r="BN27" s="112"/>
      <c r="BO27" s="112"/>
      <c r="BP27" s="112"/>
      <c r="BQ27" s="111" t="s">
        <v>165</v>
      </c>
      <c r="BR27" s="112"/>
      <c r="BS27" s="112"/>
      <c r="BT27" s="116">
        <v>0</v>
      </c>
      <c r="BU27" s="116">
        <v>13</v>
      </c>
      <c r="BV27" s="113">
        <v>45531</v>
      </c>
      <c r="BW27" s="117">
        <v>0</v>
      </c>
      <c r="BX27" s="117">
        <v>0</v>
      </c>
      <c r="BY27" s="112"/>
      <c r="BZ27" s="112"/>
      <c r="CA27" s="111">
        <v>0</v>
      </c>
      <c r="CB27" s="114">
        <v>0</v>
      </c>
      <c r="CC27" s="112"/>
      <c r="CD27" s="114">
        <v>0</v>
      </c>
      <c r="CE27" s="112"/>
      <c r="CF27" s="112"/>
      <c r="CG27" s="112"/>
      <c r="CH27" s="114">
        <v>0</v>
      </c>
      <c r="CI27" s="35">
        <v>0</v>
      </c>
      <c r="CJ27" s="147">
        <f t="shared" si="0"/>
        <v>6.25E-2</v>
      </c>
      <c r="CK27" s="88">
        <f t="shared" si="1"/>
        <v>45387</v>
      </c>
      <c r="CL27" s="89">
        <f t="shared" si="2"/>
        <v>-26</v>
      </c>
      <c r="CM27" s="89">
        <f t="shared" si="3"/>
        <v>2</v>
      </c>
      <c r="CN27" s="89" t="str">
        <f t="shared" si="4"/>
        <v>ON TIME</v>
      </c>
      <c r="CO27" s="91"/>
      <c r="CP27" s="89" t="str">
        <f>IF(CQ27="","",IF(CQ27&gt;'Colour coding'!$D$4,"After Turnround",IF(CQ27&gt;'Colour coding'!$D$3+7,"During Turnaround",IF(CQ27&lt;'Colour coding'!$D$3,"On Time"))))</f>
        <v>After Turnround</v>
      </c>
      <c r="CQ27" s="88">
        <f>_xlfn.MAXIFS('Monitor PO'!E:E,'Monitor PO'!K:K,KGP[[#This Row],[Material / Component]])</f>
        <v>45411</v>
      </c>
      <c r="CR27" s="89" t="str">
        <f t="shared" si="5"/>
        <v>Need Purchasing</v>
      </c>
      <c r="CS27" s="89" t="str">
        <f>_xlfn.CONCAT(KGP[[#This Row],[Reservation]], KGP[[#This Row],[Requirement date (WO component)]],KGP[[#This Row],[Material / Component]],"000",,KGP[[#This Row],[WO number]])</f>
        <v>00002185114541510058893000100072584</v>
      </c>
      <c r="CT27" s="89" t="str">
        <f>VLOOKUP(KGP[[#This Row],[Key]],Reservation!B:B,1,)</f>
        <v>00002185114541510058893000100072584</v>
      </c>
      <c r="CU27" s="89" t="str">
        <f>_xlfn.CONCAT(KGP[[#This Row],[Reservation]],KGP[[#This Row],[Material / Component]],"000",,KGP[[#This Row],[WO number]])</f>
        <v>000021851110058893000100072584</v>
      </c>
      <c r="CV27" s="93">
        <f>IF(_xlfn.MAXIFS(Reservation!$F:$F,Reservation!$A:$A,KGP[[#This Row],[Logic]])&lt;KGP[[#This Row],[ETA @ Demand plant]],_xlfn.MAXIFS(Reservation!$F:$F,Reservation!$A:$A,KGP[[#This Row],[Logic]]),"")</f>
        <v>0</v>
      </c>
      <c r="CW27" s="89" t="e">
        <f>IF(KGP[[#This Row],[Any order which is ahead (Date)]]="","",VLOOKUP(_xlfn.CONCAT(KGP[[#This Row],[Reservation]],KGP[[#This Row],[Material / Component]],"000",,KGP[[#This Row],[WO number]]),Reservation!$A:$J,10,0))</f>
        <v>#N/A</v>
      </c>
      <c r="CX27" s="89">
        <f t="shared" si="6"/>
        <v>0</v>
      </c>
    </row>
    <row r="28" spans="1:102" s="77" customFormat="1" hidden="1" x14ac:dyDescent="0.2">
      <c r="A28" s="111" t="s">
        <v>869</v>
      </c>
      <c r="B28" s="112"/>
      <c r="C28" s="112"/>
      <c r="D28" s="111" t="s">
        <v>55</v>
      </c>
      <c r="E28" s="113">
        <v>45290</v>
      </c>
      <c r="F28" s="113">
        <v>45293</v>
      </c>
      <c r="G28" s="113">
        <v>45409</v>
      </c>
      <c r="H28" s="112"/>
      <c r="I28" s="113">
        <v>45409</v>
      </c>
      <c r="J28" s="113">
        <v>45411</v>
      </c>
      <c r="K28" s="111" t="s">
        <v>182</v>
      </c>
      <c r="L28" s="112"/>
      <c r="M28" s="111" t="s">
        <v>2249</v>
      </c>
      <c r="N28" s="111" t="s">
        <v>169</v>
      </c>
      <c r="O28" s="111" t="s">
        <v>2250</v>
      </c>
      <c r="P28" s="111" t="s">
        <v>2251</v>
      </c>
      <c r="Q28" s="111" t="s">
        <v>2252</v>
      </c>
      <c r="R28" s="111" t="s">
        <v>344</v>
      </c>
      <c r="S28" s="112"/>
      <c r="T28" s="112"/>
      <c r="U28" s="112"/>
      <c r="V28" s="111" t="s">
        <v>345</v>
      </c>
      <c r="W28" s="112"/>
      <c r="X28" s="111">
        <v>30</v>
      </c>
      <c r="Y28" s="111">
        <v>30</v>
      </c>
      <c r="Z28" s="111" t="s">
        <v>2265</v>
      </c>
      <c r="AA28" s="111" t="s">
        <v>2266</v>
      </c>
      <c r="AB28" s="115">
        <v>24</v>
      </c>
      <c r="AC28" s="115">
        <v>35</v>
      </c>
      <c r="AD28" s="115">
        <v>9</v>
      </c>
      <c r="AE28" s="118" t="s">
        <v>3219</v>
      </c>
      <c r="AF28" s="115">
        <v>0</v>
      </c>
      <c r="AG28" s="112"/>
      <c r="AH28" s="111" t="s">
        <v>231</v>
      </c>
      <c r="AI28" s="112"/>
      <c r="AJ28" s="112"/>
      <c r="AK28" s="111">
        <v>0</v>
      </c>
      <c r="AL28" s="115">
        <v>0</v>
      </c>
      <c r="AM28" s="112"/>
      <c r="AN28" s="112"/>
      <c r="AO28" s="111">
        <v>0</v>
      </c>
      <c r="AP28" s="112"/>
      <c r="AQ28" s="112"/>
      <c r="AR28" s="112"/>
      <c r="AS28" s="112"/>
      <c r="AT28" s="112"/>
      <c r="AU28" s="111">
        <v>0</v>
      </c>
      <c r="AV28" s="114">
        <v>0</v>
      </c>
      <c r="AW28" s="111" t="s">
        <v>51</v>
      </c>
      <c r="AX28" s="112"/>
      <c r="AY28" s="112"/>
      <c r="AZ28" s="112"/>
      <c r="BA28" s="112"/>
      <c r="BB28" s="111" t="s">
        <v>52</v>
      </c>
      <c r="BC28" s="111" t="s">
        <v>161</v>
      </c>
      <c r="BD28" s="111" t="s">
        <v>162</v>
      </c>
      <c r="BE28" s="111" t="s">
        <v>2256</v>
      </c>
      <c r="BF28" s="111">
        <v>6</v>
      </c>
      <c r="BG28" s="111" t="s">
        <v>232</v>
      </c>
      <c r="BH28" s="111" t="s">
        <v>164</v>
      </c>
      <c r="BI28" s="111" t="s">
        <v>164</v>
      </c>
      <c r="BJ28" s="112"/>
      <c r="BK28" s="112"/>
      <c r="BL28" s="115">
        <v>0</v>
      </c>
      <c r="BM28" s="112" t="b">
        <f>KGP[[#This Row],[HU Quantity]]=KGP[[#This Row],[Requirement quantity]]</f>
        <v>0</v>
      </c>
      <c r="BN28" s="112"/>
      <c r="BO28" s="112"/>
      <c r="BP28" s="112"/>
      <c r="BQ28" s="111" t="s">
        <v>165</v>
      </c>
      <c r="BR28" s="112"/>
      <c r="BS28" s="112"/>
      <c r="BT28" s="116">
        <v>0</v>
      </c>
      <c r="BU28" s="116">
        <v>0</v>
      </c>
      <c r="BV28" s="113">
        <v>44561</v>
      </c>
      <c r="BW28" s="117">
        <v>0</v>
      </c>
      <c r="BX28" s="117">
        <v>0</v>
      </c>
      <c r="BY28" s="112"/>
      <c r="BZ28" s="112"/>
      <c r="CA28" s="111">
        <v>0</v>
      </c>
      <c r="CB28" s="114">
        <v>0</v>
      </c>
      <c r="CC28" s="112"/>
      <c r="CD28" s="114">
        <v>12</v>
      </c>
      <c r="CE28" s="112"/>
      <c r="CF28" s="112"/>
      <c r="CG28" s="112"/>
      <c r="CH28" s="114">
        <v>0</v>
      </c>
      <c r="CI28" s="35">
        <v>0</v>
      </c>
      <c r="CJ28" s="147">
        <f t="shared" si="0"/>
        <v>9.0909090909090912E-2</v>
      </c>
      <c r="CK28" s="88">
        <f t="shared" si="1"/>
        <v>45381</v>
      </c>
      <c r="CL28" s="89">
        <f t="shared" si="2"/>
        <v>0</v>
      </c>
      <c r="CM28" s="89">
        <f t="shared" si="3"/>
        <v>0</v>
      </c>
      <c r="CN28" s="89" t="str">
        <f t="shared" si="4"/>
        <v>Missing Staging Date</v>
      </c>
      <c r="CO28" s="91"/>
      <c r="CP28" s="89" t="str">
        <f>IF(CQ28="","",IF(CQ28&gt;'Colour coding'!$D$4,"After Turnround",IF(CQ28&gt;'Colour coding'!$D$3+7,"During Turnaround",IF(CQ28&lt;'Colour coding'!$D$3,"On Time"))))</f>
        <v>On Time</v>
      </c>
      <c r="CQ28" s="88">
        <f>_xlfn.MAXIFS('Monitor PO'!E:E,'Monitor PO'!K:K,KGP[[#This Row],[Material / Component]])</f>
        <v>0</v>
      </c>
      <c r="CR28" s="89" t="str">
        <f t="shared" si="5"/>
        <v>SOH</v>
      </c>
      <c r="CS28" s="89" t="str">
        <f>_xlfn.CONCAT(KGP[[#This Row],[Reservation]], KGP[[#This Row],[Requirement date (WO component)]],KGP[[#This Row],[Material / Component]],"000",,KGP[[#This Row],[WO number]])</f>
        <v>00001427824540910058907000100044230</v>
      </c>
      <c r="CT28" s="89" t="str">
        <f>VLOOKUP(KGP[[#This Row],[Key]],Reservation!B:B,1,)</f>
        <v>00001427824540910058907000100044230</v>
      </c>
      <c r="CU28" s="89" t="str">
        <f>_xlfn.CONCAT(KGP[[#This Row],[Reservation]],KGP[[#This Row],[Material / Component]],"000",,KGP[[#This Row],[WO number]])</f>
        <v>000014278210058907000100044230</v>
      </c>
      <c r="CV28" s="93" t="str">
        <f>IF(_xlfn.MAXIFS(Reservation!$F:$F,Reservation!$A:$A,KGP[[#This Row],[Logic]])&lt;KGP[[#This Row],[ETA @ Demand plant]],_xlfn.MAXIFS(Reservation!$F:$F,Reservation!$A:$A,KGP[[#This Row],[Logic]]),"")</f>
        <v/>
      </c>
      <c r="CW28" s="89" t="str">
        <f>IF(KGP[[#This Row],[Any order which is ahead (Date)]]="","",VLOOKUP(_xlfn.CONCAT(KGP[[#This Row],[Reservation]],KGP[[#This Row],[Material / Component]],"000",,KGP[[#This Row],[WO number]]),Reservation!$A:$J,10,0))</f>
        <v/>
      </c>
      <c r="CX28" s="89">
        <f t="shared" si="6"/>
        <v>1</v>
      </c>
    </row>
    <row r="29" spans="1:102" s="77" customFormat="1" hidden="1" x14ac:dyDescent="0.2">
      <c r="A29" s="111" t="s">
        <v>869</v>
      </c>
      <c r="B29" s="112"/>
      <c r="C29" s="112"/>
      <c r="D29" s="111" t="s">
        <v>55</v>
      </c>
      <c r="E29" s="113">
        <v>45290</v>
      </c>
      <c r="F29" s="113">
        <v>45293</v>
      </c>
      <c r="G29" s="113">
        <v>45400</v>
      </c>
      <c r="H29" s="112"/>
      <c r="I29" s="113">
        <v>45400</v>
      </c>
      <c r="J29" s="113">
        <v>45401</v>
      </c>
      <c r="K29" s="111" t="s">
        <v>182</v>
      </c>
      <c r="L29" s="112"/>
      <c r="M29" s="111" t="s">
        <v>1462</v>
      </c>
      <c r="N29" s="111" t="s">
        <v>174</v>
      </c>
      <c r="O29" s="111" t="s">
        <v>1463</v>
      </c>
      <c r="P29" s="111" t="s">
        <v>1464</v>
      </c>
      <c r="Q29" s="111" t="s">
        <v>1465</v>
      </c>
      <c r="R29" s="111" t="s">
        <v>344</v>
      </c>
      <c r="S29" s="112"/>
      <c r="T29" s="112"/>
      <c r="U29" s="112"/>
      <c r="V29" s="111" t="s">
        <v>345</v>
      </c>
      <c r="W29" s="112"/>
      <c r="X29" s="111">
        <v>10</v>
      </c>
      <c r="Y29" s="111">
        <v>5</v>
      </c>
      <c r="Z29" s="111" t="s">
        <v>237</v>
      </c>
      <c r="AA29" s="111" t="s">
        <v>238</v>
      </c>
      <c r="AB29" s="115">
        <v>2</v>
      </c>
      <c r="AC29" s="115">
        <v>0</v>
      </c>
      <c r="AD29" s="115">
        <v>7</v>
      </c>
      <c r="AE29" s="111" t="s">
        <v>908</v>
      </c>
      <c r="AF29" s="115">
        <v>0</v>
      </c>
      <c r="AG29" s="112"/>
      <c r="AH29" s="111" t="s">
        <v>231</v>
      </c>
      <c r="AI29" s="112"/>
      <c r="AJ29" s="112"/>
      <c r="AK29" s="111">
        <v>0</v>
      </c>
      <c r="AL29" s="115">
        <v>0</v>
      </c>
      <c r="AM29" s="112"/>
      <c r="AN29" s="112"/>
      <c r="AO29" s="111">
        <v>0</v>
      </c>
      <c r="AP29" s="112"/>
      <c r="AQ29" s="112"/>
      <c r="AR29" s="112"/>
      <c r="AS29" s="112"/>
      <c r="AT29" s="112"/>
      <c r="AU29" s="111">
        <v>0</v>
      </c>
      <c r="AV29" s="114">
        <v>0</v>
      </c>
      <c r="AW29" s="111" t="s">
        <v>51</v>
      </c>
      <c r="AX29" s="112"/>
      <c r="AY29" s="112"/>
      <c r="AZ29" s="112"/>
      <c r="BA29" s="112"/>
      <c r="BB29" s="111" t="s">
        <v>52</v>
      </c>
      <c r="BC29" s="111" t="s">
        <v>161</v>
      </c>
      <c r="BD29" s="111" t="s">
        <v>162</v>
      </c>
      <c r="BE29" s="111" t="s">
        <v>1466</v>
      </c>
      <c r="BF29" s="111">
        <v>1</v>
      </c>
      <c r="BG29" s="111" t="s">
        <v>232</v>
      </c>
      <c r="BH29" s="111" t="s">
        <v>164</v>
      </c>
      <c r="BI29" s="111" t="s">
        <v>164</v>
      </c>
      <c r="BJ29" s="112"/>
      <c r="BK29" s="112"/>
      <c r="BL29" s="115">
        <v>0</v>
      </c>
      <c r="BM29" s="112" t="b">
        <f>KGP[[#This Row],[HU Quantity]]=KGP[[#This Row],[Requirement quantity]]</f>
        <v>0</v>
      </c>
      <c r="BN29" s="112"/>
      <c r="BO29" s="112"/>
      <c r="BP29" s="112"/>
      <c r="BQ29" s="111" t="s">
        <v>165</v>
      </c>
      <c r="BR29" s="112"/>
      <c r="BS29" s="112"/>
      <c r="BT29" s="116">
        <v>0</v>
      </c>
      <c r="BU29" s="116">
        <v>0</v>
      </c>
      <c r="BV29" s="113">
        <v>45439</v>
      </c>
      <c r="BW29" s="117">
        <v>0</v>
      </c>
      <c r="BX29" s="117">
        <v>0</v>
      </c>
      <c r="BY29" s="112"/>
      <c r="BZ29" s="112"/>
      <c r="CA29" s="111">
        <v>0</v>
      </c>
      <c r="CB29" s="114">
        <v>0</v>
      </c>
      <c r="CC29" s="112"/>
      <c r="CD29" s="114">
        <v>0</v>
      </c>
      <c r="CE29" s="112"/>
      <c r="CF29" s="112"/>
      <c r="CG29" s="112"/>
      <c r="CH29" s="114">
        <v>0</v>
      </c>
      <c r="CI29" s="35">
        <v>0</v>
      </c>
      <c r="CJ29" s="147">
        <f t="shared" si="0"/>
        <v>0.33333333333333331</v>
      </c>
      <c r="CK29" s="88">
        <f t="shared" si="1"/>
        <v>45372</v>
      </c>
      <c r="CL29" s="89">
        <f t="shared" si="2"/>
        <v>0</v>
      </c>
      <c r="CM29" s="89">
        <f t="shared" si="3"/>
        <v>0</v>
      </c>
      <c r="CN29" s="89" t="str">
        <f t="shared" si="4"/>
        <v>Missing Staging Date</v>
      </c>
      <c r="CO29" s="91" t="str" cm="1">
        <f t="array" ref="CO29">IFERROR(_xlfn.TEXTJOIN(", ",,_xlfn._xlws.FILTER('Monitor PO'!A:A,'Monitor PO'!K:K=Z29)),"")</f>
        <v>4500005685</v>
      </c>
      <c r="CP29" s="92" t="str">
        <f>IF(CQ29="","",IF(CQ29&gt;'Colour coding'!$D$4,"After Turnround",IF(CQ29&gt;'Colour coding'!$D$3+7,"During Turnaround",IF(CQ29&lt;'Colour coding'!$D$3,"On Time"))))</f>
        <v>After Turnround</v>
      </c>
      <c r="CQ29" s="88">
        <f>_xlfn.MAXIFS('Monitor PO'!E:E,'Monitor PO'!K:K,KGP[[#This Row],[Material / Component]])</f>
        <v>45384</v>
      </c>
      <c r="CR29" s="89" t="str">
        <f t="shared" si="5"/>
        <v>Need Purchasing</v>
      </c>
      <c r="CS29" s="89" t="str">
        <f>_xlfn.CONCAT(KGP[[#This Row],[Reservation]], KGP[[#This Row],[Requirement date (WO component)]],KGP[[#This Row],[Material / Component]],"000",,KGP[[#This Row],[WO number]])</f>
        <v>00001332394540010060881000100034735</v>
      </c>
      <c r="CT29" s="89" t="str">
        <f>VLOOKUP(KGP[[#This Row],[Key]],Reservation!B:B,1,)</f>
        <v>00001332394540010060881000100034735</v>
      </c>
      <c r="CU29" s="89" t="str">
        <f>_xlfn.CONCAT(KGP[[#This Row],[Reservation]],KGP[[#This Row],[Material / Component]],"000",,KGP[[#This Row],[WO number]])</f>
        <v>000013323910060881000100034735</v>
      </c>
      <c r="CV29" s="93" t="str">
        <f>IF(_xlfn.MAXIFS(Reservation!$F:$F,Reservation!$A:$A,KGP[[#This Row],[Logic]])&lt;KGP[[#This Row],[ETA @ Demand plant]],_xlfn.MAXIFS(Reservation!$F:$F,Reservation!$A:$A,KGP[[#This Row],[Logic]]),"")</f>
        <v/>
      </c>
      <c r="CW29" s="89" t="str">
        <f>IF(KGP[[#This Row],[Any order which is ahead (Date)]]="","",VLOOKUP(_xlfn.CONCAT(KGP[[#This Row],[Reservation]],KGP[[#This Row],[Material / Component]],"000",,KGP[[#This Row],[WO number]]),Reservation!$A:$J,10,0))</f>
        <v/>
      </c>
      <c r="CX29" s="89">
        <f t="shared" si="6"/>
        <v>1</v>
      </c>
    </row>
    <row r="30" spans="1:102" s="77" customFormat="1" hidden="1" x14ac:dyDescent="0.2">
      <c r="A30" s="111" t="s">
        <v>869</v>
      </c>
      <c r="B30" s="112"/>
      <c r="C30" s="112"/>
      <c r="D30" s="111" t="s">
        <v>55</v>
      </c>
      <c r="E30" s="113">
        <v>45290</v>
      </c>
      <c r="F30" s="113">
        <v>45334</v>
      </c>
      <c r="G30" s="113">
        <v>45404</v>
      </c>
      <c r="H30" s="112"/>
      <c r="I30" s="113">
        <v>45404</v>
      </c>
      <c r="J30" s="113">
        <v>45408</v>
      </c>
      <c r="K30" s="111" t="s">
        <v>350</v>
      </c>
      <c r="L30" s="112"/>
      <c r="M30" s="111" t="s">
        <v>2155</v>
      </c>
      <c r="N30" s="111" t="s">
        <v>172</v>
      </c>
      <c r="O30" s="111" t="s">
        <v>2156</v>
      </c>
      <c r="P30" s="111" t="s">
        <v>2139</v>
      </c>
      <c r="Q30" s="111" t="s">
        <v>2157</v>
      </c>
      <c r="R30" s="111" t="s">
        <v>344</v>
      </c>
      <c r="S30" s="112"/>
      <c r="T30" s="112"/>
      <c r="U30" s="112"/>
      <c r="V30" s="111" t="s">
        <v>345</v>
      </c>
      <c r="W30" s="112"/>
      <c r="X30" s="111">
        <v>30</v>
      </c>
      <c r="Y30" s="111">
        <v>30</v>
      </c>
      <c r="Z30" s="111" t="s">
        <v>237</v>
      </c>
      <c r="AA30" s="111" t="s">
        <v>238</v>
      </c>
      <c r="AB30" s="115">
        <v>3</v>
      </c>
      <c r="AC30" s="115">
        <v>0</v>
      </c>
      <c r="AD30" s="115">
        <v>7</v>
      </c>
      <c r="AE30" s="111" t="s">
        <v>908</v>
      </c>
      <c r="AF30" s="115">
        <v>0</v>
      </c>
      <c r="AG30" s="112"/>
      <c r="AH30" s="111" t="s">
        <v>231</v>
      </c>
      <c r="AI30" s="112"/>
      <c r="AJ30" s="112"/>
      <c r="AK30" s="111">
        <v>0</v>
      </c>
      <c r="AL30" s="115">
        <v>0</v>
      </c>
      <c r="AM30" s="112"/>
      <c r="AN30" s="112"/>
      <c r="AO30" s="111">
        <v>0</v>
      </c>
      <c r="AP30" s="112"/>
      <c r="AQ30" s="112"/>
      <c r="AR30" s="112"/>
      <c r="AS30" s="112"/>
      <c r="AT30" s="112"/>
      <c r="AU30" s="111">
        <v>0</v>
      </c>
      <c r="AV30" s="114">
        <v>0</v>
      </c>
      <c r="AW30" s="111" t="s">
        <v>51</v>
      </c>
      <c r="AX30" s="112"/>
      <c r="AY30" s="112"/>
      <c r="AZ30" s="112"/>
      <c r="BA30" s="112"/>
      <c r="BB30" s="111" t="s">
        <v>52</v>
      </c>
      <c r="BC30" s="111" t="s">
        <v>161</v>
      </c>
      <c r="BD30" s="111" t="s">
        <v>162</v>
      </c>
      <c r="BE30" s="111" t="s">
        <v>2158</v>
      </c>
      <c r="BF30" s="111">
        <v>10</v>
      </c>
      <c r="BG30" s="111" t="s">
        <v>218</v>
      </c>
      <c r="BH30" s="111" t="s">
        <v>164</v>
      </c>
      <c r="BI30" s="111" t="s">
        <v>164</v>
      </c>
      <c r="BJ30" s="112"/>
      <c r="BK30" s="112"/>
      <c r="BL30" s="115">
        <v>0</v>
      </c>
      <c r="BM30" s="112" t="b">
        <f>KGP[[#This Row],[HU Quantity]]=KGP[[#This Row],[Requirement quantity]]</f>
        <v>0</v>
      </c>
      <c r="BN30" s="112"/>
      <c r="BO30" s="112"/>
      <c r="BP30" s="112"/>
      <c r="BQ30" s="111" t="s">
        <v>165</v>
      </c>
      <c r="BR30" s="112"/>
      <c r="BS30" s="112"/>
      <c r="BT30" s="116">
        <v>0</v>
      </c>
      <c r="BU30" s="116">
        <v>0</v>
      </c>
      <c r="BV30" s="113">
        <v>45073</v>
      </c>
      <c r="BW30" s="117">
        <v>0</v>
      </c>
      <c r="BX30" s="117">
        <v>0</v>
      </c>
      <c r="BY30" s="112"/>
      <c r="BZ30" s="112"/>
      <c r="CA30" s="111">
        <v>0</v>
      </c>
      <c r="CB30" s="114">
        <v>0</v>
      </c>
      <c r="CC30" s="112"/>
      <c r="CD30" s="114">
        <v>0</v>
      </c>
      <c r="CE30" s="112"/>
      <c r="CF30" s="112"/>
      <c r="CG30" s="112"/>
      <c r="CH30" s="114">
        <v>0</v>
      </c>
      <c r="CI30" s="35">
        <v>0</v>
      </c>
      <c r="CJ30" s="147">
        <f t="shared" si="0"/>
        <v>0.125</v>
      </c>
      <c r="CK30" s="88">
        <f t="shared" si="1"/>
        <v>45376</v>
      </c>
      <c r="CL30" s="89">
        <f t="shared" si="2"/>
        <v>0</v>
      </c>
      <c r="CM30" s="89">
        <f t="shared" si="3"/>
        <v>0</v>
      </c>
      <c r="CN30" s="89" t="str">
        <f t="shared" si="4"/>
        <v>Missing Staging Date</v>
      </c>
      <c r="CO30" s="91" t="str" cm="1">
        <f t="array" ref="CO30">IFERROR(_xlfn.TEXTJOIN(", ",,_xlfn._xlws.FILTER('Monitor PO'!A:A,'Monitor PO'!K:K=Z30)),"")</f>
        <v>4500005685</v>
      </c>
      <c r="CP30" s="92" t="str">
        <f>IF(CQ30="","",IF(CQ30&gt;'Colour coding'!$D$4,"After Turnround",IF(CQ30&gt;'Colour coding'!$D$3+7,"During Turnaround",IF(CQ30&lt;'Colour coding'!$D$3,"On Time"))))</f>
        <v>After Turnround</v>
      </c>
      <c r="CQ30" s="88">
        <f>_xlfn.MAXIFS('Monitor PO'!E:E,'Monitor PO'!K:K,KGP[[#This Row],[Material / Component]])</f>
        <v>45384</v>
      </c>
      <c r="CR30" s="89" t="str">
        <f t="shared" si="5"/>
        <v>Need Purchasing</v>
      </c>
      <c r="CS30" s="89" t="str">
        <f>_xlfn.CONCAT(KGP[[#This Row],[Reservation]], KGP[[#This Row],[Requirement date (WO component)]],KGP[[#This Row],[Material / Component]],"000",,KGP[[#This Row],[WO number]])</f>
        <v>00001375204540410060881000100039046</v>
      </c>
      <c r="CT30" s="89" t="str">
        <f>VLOOKUP(KGP[[#This Row],[Key]],Reservation!B:B,1,)</f>
        <v>00001375204540410060881000100039046</v>
      </c>
      <c r="CU30" s="89" t="str">
        <f>_xlfn.CONCAT(KGP[[#This Row],[Reservation]],KGP[[#This Row],[Material / Component]],"000",,KGP[[#This Row],[WO number]])</f>
        <v>000013752010060881000100039046</v>
      </c>
      <c r="CV30" s="93" t="str">
        <f>IF(_xlfn.MAXIFS(Reservation!$F:$F,Reservation!$A:$A,KGP[[#This Row],[Logic]])&lt;KGP[[#This Row],[ETA @ Demand plant]],_xlfn.MAXIFS(Reservation!$F:$F,Reservation!$A:$A,KGP[[#This Row],[Logic]]),"")</f>
        <v/>
      </c>
      <c r="CW30" s="89" t="str">
        <f>IF(KGP[[#This Row],[Any order which is ahead (Date)]]="","",VLOOKUP(_xlfn.CONCAT(KGP[[#This Row],[Reservation]],KGP[[#This Row],[Material / Component]],"000",,KGP[[#This Row],[WO number]]),Reservation!$A:$J,10,0))</f>
        <v/>
      </c>
      <c r="CX30" s="89">
        <f t="shared" si="6"/>
        <v>1</v>
      </c>
    </row>
    <row r="31" spans="1:102" s="77" customFormat="1" hidden="1" x14ac:dyDescent="0.2">
      <c r="A31" s="111" t="s">
        <v>869</v>
      </c>
      <c r="B31" s="112"/>
      <c r="C31" s="112"/>
      <c r="D31" s="111" t="s">
        <v>55</v>
      </c>
      <c r="E31" s="113">
        <v>45290</v>
      </c>
      <c r="F31" s="113">
        <v>45293</v>
      </c>
      <c r="G31" s="113">
        <v>45409</v>
      </c>
      <c r="H31" s="112"/>
      <c r="I31" s="113">
        <v>45409</v>
      </c>
      <c r="J31" s="113">
        <v>45410</v>
      </c>
      <c r="K31" s="111" t="s">
        <v>182</v>
      </c>
      <c r="L31" s="112"/>
      <c r="M31" s="111" t="s">
        <v>2236</v>
      </c>
      <c r="N31" s="111" t="s">
        <v>171</v>
      </c>
      <c r="O31" s="111" t="s">
        <v>2237</v>
      </c>
      <c r="P31" s="111" t="s">
        <v>2238</v>
      </c>
      <c r="Q31" s="111" t="s">
        <v>2239</v>
      </c>
      <c r="R31" s="111" t="s">
        <v>344</v>
      </c>
      <c r="S31" s="112"/>
      <c r="T31" s="112"/>
      <c r="U31" s="112"/>
      <c r="V31" s="111" t="s">
        <v>345</v>
      </c>
      <c r="W31" s="112"/>
      <c r="X31" s="111">
        <v>20</v>
      </c>
      <c r="Y31" s="111">
        <v>20</v>
      </c>
      <c r="Z31" s="111" t="s">
        <v>235</v>
      </c>
      <c r="AA31" s="111" t="s">
        <v>236</v>
      </c>
      <c r="AB31" s="115">
        <v>1</v>
      </c>
      <c r="AC31" s="115">
        <v>0</v>
      </c>
      <c r="AD31" s="115">
        <v>0</v>
      </c>
      <c r="AE31" s="111" t="s">
        <v>908</v>
      </c>
      <c r="AF31" s="115">
        <v>0</v>
      </c>
      <c r="AG31" s="112"/>
      <c r="AH31" s="111" t="s">
        <v>231</v>
      </c>
      <c r="AI31" s="112"/>
      <c r="AJ31" s="112"/>
      <c r="AK31" s="111">
        <v>0</v>
      </c>
      <c r="AL31" s="115">
        <v>0</v>
      </c>
      <c r="AM31" s="112"/>
      <c r="AN31" s="112"/>
      <c r="AO31" s="111">
        <v>0</v>
      </c>
      <c r="AP31" s="112"/>
      <c r="AQ31" s="112"/>
      <c r="AR31" s="112"/>
      <c r="AS31" s="112"/>
      <c r="AT31" s="112"/>
      <c r="AU31" s="111">
        <v>0</v>
      </c>
      <c r="AV31" s="114">
        <v>0</v>
      </c>
      <c r="AW31" s="111" t="s">
        <v>51</v>
      </c>
      <c r="AX31" s="112"/>
      <c r="AY31" s="112"/>
      <c r="AZ31" s="112"/>
      <c r="BA31" s="112"/>
      <c r="BB31" s="111" t="s">
        <v>52</v>
      </c>
      <c r="BC31" s="111" t="s">
        <v>161</v>
      </c>
      <c r="BD31" s="111" t="s">
        <v>162</v>
      </c>
      <c r="BE31" s="111" t="s">
        <v>2240</v>
      </c>
      <c r="BF31" s="111">
        <v>2</v>
      </c>
      <c r="BG31" s="111" t="s">
        <v>232</v>
      </c>
      <c r="BH31" s="111" t="s">
        <v>164</v>
      </c>
      <c r="BI31" s="111" t="s">
        <v>164</v>
      </c>
      <c r="BJ31" s="112"/>
      <c r="BK31" s="112"/>
      <c r="BL31" s="115">
        <v>0</v>
      </c>
      <c r="BM31" s="112" t="b">
        <f>KGP[[#This Row],[HU Quantity]]=KGP[[#This Row],[Requirement quantity]]</f>
        <v>0</v>
      </c>
      <c r="BN31" s="112"/>
      <c r="BO31" s="112"/>
      <c r="BP31" s="112"/>
      <c r="BQ31" s="111" t="s">
        <v>165</v>
      </c>
      <c r="BR31" s="112"/>
      <c r="BS31" s="112"/>
      <c r="BT31" s="116">
        <v>0</v>
      </c>
      <c r="BU31" s="116">
        <v>0</v>
      </c>
      <c r="BV31" s="113">
        <v>44864</v>
      </c>
      <c r="BW31" s="117">
        <v>0</v>
      </c>
      <c r="BX31" s="117">
        <v>0</v>
      </c>
      <c r="BY31" s="112"/>
      <c r="BZ31" s="112"/>
      <c r="CA31" s="111">
        <v>0</v>
      </c>
      <c r="CB31" s="114">
        <v>0</v>
      </c>
      <c r="CC31" s="112"/>
      <c r="CD31" s="114">
        <v>0</v>
      </c>
      <c r="CE31" s="112"/>
      <c r="CF31" s="112"/>
      <c r="CG31" s="112"/>
      <c r="CH31" s="114">
        <v>0</v>
      </c>
      <c r="CI31" s="35">
        <v>0</v>
      </c>
      <c r="CJ31" s="147">
        <f t="shared" si="0"/>
        <v>0.25</v>
      </c>
      <c r="CK31" s="88">
        <f t="shared" si="1"/>
        <v>45381</v>
      </c>
      <c r="CL31" s="89">
        <f t="shared" si="2"/>
        <v>0</v>
      </c>
      <c r="CM31" s="89">
        <f t="shared" si="3"/>
        <v>0</v>
      </c>
      <c r="CN31" s="89" t="str">
        <f t="shared" si="4"/>
        <v>Missing Staging Date</v>
      </c>
      <c r="CO31" s="91"/>
      <c r="CP31" s="89" t="str">
        <f>IF(CQ31="","",IF(CQ31&gt;'Colour coding'!$D$4,"After Turnround",IF(CQ31&gt;'Colour coding'!$D$3+7,"During Turnaround",IF(CQ31&lt;'Colour coding'!$D$3,"On Time"))))</f>
        <v>After Turnround</v>
      </c>
      <c r="CQ31" s="88">
        <f>_xlfn.MAXIFS('Monitor PO'!E:E,'Monitor PO'!K:K,KGP[[#This Row],[Material / Component]])</f>
        <v>45421</v>
      </c>
      <c r="CR31" s="89" t="str">
        <f t="shared" si="5"/>
        <v>Need Purchasing</v>
      </c>
      <c r="CS31" s="89" t="str">
        <f>_xlfn.CONCAT(KGP[[#This Row],[Reservation]], KGP[[#This Row],[Requirement date (WO component)]],KGP[[#This Row],[Material / Component]],"000",,KGP[[#This Row],[WO number]])</f>
        <v>00001417034540910060884000100043119</v>
      </c>
      <c r="CT31" s="89" t="str">
        <f>VLOOKUP(KGP[[#This Row],[Key]],Reservation!B:B,1,)</f>
        <v>00001417034540910060884000100043119</v>
      </c>
      <c r="CU31" s="89" t="str">
        <f>_xlfn.CONCAT(KGP[[#This Row],[Reservation]],KGP[[#This Row],[Material / Component]],"000",,KGP[[#This Row],[WO number]])</f>
        <v>000014170310060884000100043119</v>
      </c>
      <c r="CV31" s="93" t="str">
        <f>IF(_xlfn.MAXIFS(Reservation!$F:$F,Reservation!$A:$A,KGP[[#This Row],[Logic]])&lt;KGP[[#This Row],[ETA @ Demand plant]],_xlfn.MAXIFS(Reservation!$F:$F,Reservation!$A:$A,KGP[[#This Row],[Logic]]),"")</f>
        <v/>
      </c>
      <c r="CW31" s="89" t="str">
        <f>IF(KGP[[#This Row],[Any order which is ahead (Date)]]="","",VLOOKUP(_xlfn.CONCAT(KGP[[#This Row],[Reservation]],KGP[[#This Row],[Material / Component]],"000",,KGP[[#This Row],[WO number]]),Reservation!$A:$J,10,0))</f>
        <v/>
      </c>
      <c r="CX31" s="89">
        <f t="shared" si="6"/>
        <v>1</v>
      </c>
    </row>
    <row r="32" spans="1:102" s="77" customFormat="1" hidden="1" x14ac:dyDescent="0.2">
      <c r="A32" s="111" t="s">
        <v>851</v>
      </c>
      <c r="B32" s="112"/>
      <c r="C32" s="112"/>
      <c r="D32" s="111" t="s">
        <v>55</v>
      </c>
      <c r="E32" s="113">
        <v>45290</v>
      </c>
      <c r="F32" s="113">
        <v>45293</v>
      </c>
      <c r="G32" s="113">
        <v>45421</v>
      </c>
      <c r="H32" s="112"/>
      <c r="I32" s="113">
        <v>45421</v>
      </c>
      <c r="J32" s="113">
        <v>45421</v>
      </c>
      <c r="K32" s="111" t="s">
        <v>182</v>
      </c>
      <c r="L32" s="112"/>
      <c r="M32" s="111" t="s">
        <v>469</v>
      </c>
      <c r="N32" s="111" t="s">
        <v>174</v>
      </c>
      <c r="O32" s="111" t="s">
        <v>470</v>
      </c>
      <c r="P32" s="111" t="s">
        <v>471</v>
      </c>
      <c r="Q32" s="111" t="s">
        <v>472</v>
      </c>
      <c r="R32" s="111" t="s">
        <v>344</v>
      </c>
      <c r="S32" s="112"/>
      <c r="T32" s="112"/>
      <c r="U32" s="112"/>
      <c r="V32" s="111" t="s">
        <v>345</v>
      </c>
      <c r="W32" s="112"/>
      <c r="X32" s="111">
        <v>20</v>
      </c>
      <c r="Y32" s="111">
        <v>20</v>
      </c>
      <c r="Z32" s="111" t="s">
        <v>205</v>
      </c>
      <c r="AA32" s="111" t="s">
        <v>206</v>
      </c>
      <c r="AB32" s="115">
        <v>2</v>
      </c>
      <c r="AC32" s="115">
        <v>0</v>
      </c>
      <c r="AD32" s="115">
        <v>11</v>
      </c>
      <c r="AE32" s="111" t="s">
        <v>908</v>
      </c>
      <c r="AF32" s="115">
        <v>0</v>
      </c>
      <c r="AG32" s="112"/>
      <c r="AH32" s="111" t="s">
        <v>231</v>
      </c>
      <c r="AI32" s="112"/>
      <c r="AJ32" s="112"/>
      <c r="AK32" s="111">
        <v>0</v>
      </c>
      <c r="AL32" s="115">
        <v>0</v>
      </c>
      <c r="AM32" s="112"/>
      <c r="AN32" s="112"/>
      <c r="AO32" s="111">
        <v>0</v>
      </c>
      <c r="AP32" s="112"/>
      <c r="AQ32" s="112"/>
      <c r="AR32" s="112"/>
      <c r="AS32" s="112"/>
      <c r="AT32" s="112"/>
      <c r="AU32" s="111">
        <v>0</v>
      </c>
      <c r="AV32" s="114">
        <v>0</v>
      </c>
      <c r="AW32" s="111" t="s">
        <v>51</v>
      </c>
      <c r="AX32" s="112"/>
      <c r="AY32" s="112"/>
      <c r="AZ32" s="112"/>
      <c r="BA32" s="112"/>
      <c r="BB32" s="111" t="s">
        <v>52</v>
      </c>
      <c r="BC32" s="111" t="s">
        <v>213</v>
      </c>
      <c r="BD32" s="111" t="s">
        <v>355</v>
      </c>
      <c r="BE32" s="111" t="s">
        <v>475</v>
      </c>
      <c r="BF32" s="111">
        <v>2</v>
      </c>
      <c r="BG32" s="111" t="s">
        <v>232</v>
      </c>
      <c r="BH32" s="111" t="s">
        <v>164</v>
      </c>
      <c r="BI32" s="111" t="s">
        <v>164</v>
      </c>
      <c r="BJ32" s="112"/>
      <c r="BK32" s="112"/>
      <c r="BL32" s="115">
        <v>0</v>
      </c>
      <c r="BM32" s="112" t="b">
        <f>KGP[[#This Row],[HU Quantity]]=KGP[[#This Row],[Requirement quantity]]</f>
        <v>0</v>
      </c>
      <c r="BN32" s="112"/>
      <c r="BO32" s="112"/>
      <c r="BP32" s="112"/>
      <c r="BQ32" s="111" t="s">
        <v>165</v>
      </c>
      <c r="BR32" s="112"/>
      <c r="BS32" s="112"/>
      <c r="BT32" s="116">
        <v>0</v>
      </c>
      <c r="BU32" s="116">
        <v>0</v>
      </c>
      <c r="BV32" s="113">
        <v>45382</v>
      </c>
      <c r="BW32" s="117">
        <v>0</v>
      </c>
      <c r="BX32" s="117">
        <v>0</v>
      </c>
      <c r="BY32" s="112"/>
      <c r="BZ32" s="112"/>
      <c r="CA32" s="111">
        <v>0</v>
      </c>
      <c r="CB32" s="114">
        <v>0</v>
      </c>
      <c r="CC32" s="112"/>
      <c r="CD32" s="114">
        <v>9</v>
      </c>
      <c r="CE32" s="112"/>
      <c r="CF32" s="112"/>
      <c r="CG32" s="112"/>
      <c r="CH32" s="114">
        <v>0</v>
      </c>
      <c r="CI32" s="35">
        <v>0</v>
      </c>
      <c r="CJ32" s="147">
        <f t="shared" si="0"/>
        <v>0.33333333333333331</v>
      </c>
      <c r="CK32" s="88">
        <f t="shared" si="1"/>
        <v>45393</v>
      </c>
      <c r="CL32" s="89">
        <f t="shared" si="2"/>
        <v>0</v>
      </c>
      <c r="CM32" s="89">
        <f t="shared" si="3"/>
        <v>0</v>
      </c>
      <c r="CN32" s="89" t="str">
        <f t="shared" si="4"/>
        <v>Missing Staging Date</v>
      </c>
      <c r="CO32" s="91" t="str" cm="1">
        <f t="array" ref="CO32">IFERROR(_xlfn.TEXTJOIN(", ",,_xlfn._xlws.FILTER('Monitor PO'!A:A,'Monitor PO'!K:K=Z32)),"")</f>
        <v>4500005685, 4500005685, 4500007919, 4500007919, 4500007919</v>
      </c>
      <c r="CP32" s="92" t="str">
        <f>IF(CQ32="","",IF(CQ32&gt;'Colour coding'!$D$4,"After Turnround",IF(CQ32&gt;'Colour coding'!$D$3+7,"During Turnaround",IF(CQ32&lt;'Colour coding'!$D$3,"On Time"))))</f>
        <v>After Turnround</v>
      </c>
      <c r="CQ32" s="88">
        <f>_xlfn.MAXIFS('Monitor PO'!E:E,'Monitor PO'!K:K,KGP[[#This Row],[Material / Component]])</f>
        <v>45440</v>
      </c>
      <c r="CR32" s="89" t="str">
        <f t="shared" si="5"/>
        <v>Need Purchasing</v>
      </c>
      <c r="CS32" s="89" t="str">
        <f>_xlfn.CONCAT(KGP[[#This Row],[Reservation]], KGP[[#This Row],[Requirement date (WO component)]],KGP[[#This Row],[Material / Component]],"000",,KGP[[#This Row],[WO number]])</f>
        <v>00001353624542110060886000100036830</v>
      </c>
      <c r="CT32" s="89" t="str">
        <f>VLOOKUP(KGP[[#This Row],[Key]],Reservation!B:B,1,)</f>
        <v>00001353624542110060886000100036830</v>
      </c>
      <c r="CU32" s="89" t="str">
        <f>_xlfn.CONCAT(KGP[[#This Row],[Reservation]],KGP[[#This Row],[Material / Component]],"000",,KGP[[#This Row],[WO number]])</f>
        <v>000013536210060886000100036830</v>
      </c>
      <c r="CV32" s="93" t="str">
        <f>IF(_xlfn.MAXIFS(Reservation!$F:$F,Reservation!$A:$A,KGP[[#This Row],[Logic]])&lt;KGP[[#This Row],[ETA @ Demand plant]],_xlfn.MAXIFS(Reservation!$F:$F,Reservation!$A:$A,KGP[[#This Row],[Logic]]),"")</f>
        <v/>
      </c>
      <c r="CW32" s="89" t="str">
        <f>IF(KGP[[#This Row],[Any order which is ahead (Date)]]="","",VLOOKUP(_xlfn.CONCAT(KGP[[#This Row],[Reservation]],KGP[[#This Row],[Material / Component]],"000",,KGP[[#This Row],[WO number]]),Reservation!$A:$J,10,0))</f>
        <v/>
      </c>
      <c r="CX32" s="89">
        <f t="shared" si="6"/>
        <v>1</v>
      </c>
    </row>
    <row r="33" spans="1:102" s="77" customFormat="1" hidden="1" x14ac:dyDescent="0.2">
      <c r="A33" s="111" t="s">
        <v>869</v>
      </c>
      <c r="B33" s="112"/>
      <c r="C33" s="112"/>
      <c r="D33" s="111" t="s">
        <v>55</v>
      </c>
      <c r="E33" s="113">
        <v>45290</v>
      </c>
      <c r="F33" s="113">
        <v>45334</v>
      </c>
      <c r="G33" s="113">
        <v>45404</v>
      </c>
      <c r="H33" s="112"/>
      <c r="I33" s="113">
        <v>45404</v>
      </c>
      <c r="J33" s="113">
        <v>45408</v>
      </c>
      <c r="K33" s="111" t="s">
        <v>350</v>
      </c>
      <c r="L33" s="112"/>
      <c r="M33" s="111" t="s">
        <v>2155</v>
      </c>
      <c r="N33" s="111" t="s">
        <v>166</v>
      </c>
      <c r="O33" s="111" t="s">
        <v>2156</v>
      </c>
      <c r="P33" s="111" t="s">
        <v>2139</v>
      </c>
      <c r="Q33" s="111" t="s">
        <v>2157</v>
      </c>
      <c r="R33" s="111" t="s">
        <v>344</v>
      </c>
      <c r="S33" s="112"/>
      <c r="T33" s="112"/>
      <c r="U33" s="112"/>
      <c r="V33" s="111" t="s">
        <v>345</v>
      </c>
      <c r="W33" s="112"/>
      <c r="X33" s="111">
        <v>30</v>
      </c>
      <c r="Y33" s="111">
        <v>30</v>
      </c>
      <c r="Z33" s="111" t="s">
        <v>205</v>
      </c>
      <c r="AA33" s="111" t="s">
        <v>206</v>
      </c>
      <c r="AB33" s="115">
        <v>9</v>
      </c>
      <c r="AC33" s="115">
        <v>0</v>
      </c>
      <c r="AD33" s="115">
        <v>11</v>
      </c>
      <c r="AE33" s="111" t="s">
        <v>908</v>
      </c>
      <c r="AF33" s="115">
        <v>0</v>
      </c>
      <c r="AG33" s="112"/>
      <c r="AH33" s="111" t="s">
        <v>231</v>
      </c>
      <c r="AI33" s="112"/>
      <c r="AJ33" s="112"/>
      <c r="AK33" s="111">
        <v>0</v>
      </c>
      <c r="AL33" s="115">
        <v>0</v>
      </c>
      <c r="AM33" s="112"/>
      <c r="AN33" s="112"/>
      <c r="AO33" s="111">
        <v>0</v>
      </c>
      <c r="AP33" s="112"/>
      <c r="AQ33" s="112"/>
      <c r="AR33" s="112"/>
      <c r="AS33" s="112"/>
      <c r="AT33" s="112"/>
      <c r="AU33" s="111">
        <v>0</v>
      </c>
      <c r="AV33" s="114">
        <v>0</v>
      </c>
      <c r="AW33" s="111" t="s">
        <v>51</v>
      </c>
      <c r="AX33" s="112"/>
      <c r="AY33" s="112"/>
      <c r="AZ33" s="112"/>
      <c r="BA33" s="112"/>
      <c r="BB33" s="111" t="s">
        <v>52</v>
      </c>
      <c r="BC33" s="111" t="s">
        <v>161</v>
      </c>
      <c r="BD33" s="111" t="s">
        <v>162</v>
      </c>
      <c r="BE33" s="111" t="s">
        <v>2158</v>
      </c>
      <c r="BF33" s="111">
        <v>11</v>
      </c>
      <c r="BG33" s="111" t="s">
        <v>218</v>
      </c>
      <c r="BH33" s="111" t="s">
        <v>164</v>
      </c>
      <c r="BI33" s="111" t="s">
        <v>164</v>
      </c>
      <c r="BJ33" s="112"/>
      <c r="BK33" s="112"/>
      <c r="BL33" s="115">
        <v>0</v>
      </c>
      <c r="BM33" s="112" t="b">
        <f>KGP[[#This Row],[HU Quantity]]=KGP[[#This Row],[Requirement quantity]]</f>
        <v>0</v>
      </c>
      <c r="BN33" s="112"/>
      <c r="BO33" s="112"/>
      <c r="BP33" s="112"/>
      <c r="BQ33" s="111" t="s">
        <v>165</v>
      </c>
      <c r="BR33" s="112"/>
      <c r="BS33" s="112"/>
      <c r="BT33" s="116">
        <v>0</v>
      </c>
      <c r="BU33" s="116">
        <v>0</v>
      </c>
      <c r="BV33" s="113">
        <v>45073</v>
      </c>
      <c r="BW33" s="117">
        <v>0</v>
      </c>
      <c r="BX33" s="117">
        <v>0</v>
      </c>
      <c r="BY33" s="112"/>
      <c r="BZ33" s="112"/>
      <c r="CA33" s="111">
        <v>0</v>
      </c>
      <c r="CB33" s="114">
        <v>0</v>
      </c>
      <c r="CC33" s="112"/>
      <c r="CD33" s="114">
        <v>9</v>
      </c>
      <c r="CE33" s="112"/>
      <c r="CF33" s="112"/>
      <c r="CG33" s="112"/>
      <c r="CH33" s="114">
        <v>0</v>
      </c>
      <c r="CI33" s="35">
        <v>0</v>
      </c>
      <c r="CJ33" s="147">
        <f t="shared" si="0"/>
        <v>0.125</v>
      </c>
      <c r="CK33" s="88">
        <f t="shared" si="1"/>
        <v>45376</v>
      </c>
      <c r="CL33" s="89">
        <f t="shared" si="2"/>
        <v>0</v>
      </c>
      <c r="CM33" s="89">
        <f t="shared" si="3"/>
        <v>0</v>
      </c>
      <c r="CN33" s="89" t="str">
        <f t="shared" si="4"/>
        <v>Missing Staging Date</v>
      </c>
      <c r="CO33" s="91" t="str" cm="1">
        <f t="array" ref="CO33">IFERROR(_xlfn.TEXTJOIN(", ",,_xlfn._xlws.FILTER('Monitor PO'!A:A,'Monitor PO'!K:K=Z33)),"")</f>
        <v>4500005685, 4500005685, 4500007919, 4500007919, 4500007919</v>
      </c>
      <c r="CP33" s="92" t="str">
        <f>IF(CQ33="","",IF(CQ33&gt;'Colour coding'!$D$4,"After Turnround",IF(CQ33&gt;'Colour coding'!$D$3+7,"During Turnaround",IF(CQ33&lt;'Colour coding'!$D$3,"On Time"))))</f>
        <v>After Turnround</v>
      </c>
      <c r="CQ33" s="88">
        <f>_xlfn.MAXIFS('Monitor PO'!E:E,'Monitor PO'!K:K,KGP[[#This Row],[Material / Component]])</f>
        <v>45440</v>
      </c>
      <c r="CR33" s="89" t="str">
        <f t="shared" si="5"/>
        <v>Need Purchasing</v>
      </c>
      <c r="CS33" s="89" t="str">
        <f>_xlfn.CONCAT(KGP[[#This Row],[Reservation]], KGP[[#This Row],[Requirement date (WO component)]],KGP[[#This Row],[Material / Component]],"000",,KGP[[#This Row],[WO number]])</f>
        <v>00001375204540410060886000100039046</v>
      </c>
      <c r="CT33" s="89" t="str">
        <f>VLOOKUP(KGP[[#This Row],[Key]],Reservation!B:B,1,)</f>
        <v>00001375204540410060886000100039046</v>
      </c>
      <c r="CU33" s="89" t="str">
        <f>_xlfn.CONCAT(KGP[[#This Row],[Reservation]],KGP[[#This Row],[Material / Component]],"000",,KGP[[#This Row],[WO number]])</f>
        <v>000013752010060886000100039046</v>
      </c>
      <c r="CV33" s="93" t="str">
        <f>IF(_xlfn.MAXIFS(Reservation!$F:$F,Reservation!$A:$A,KGP[[#This Row],[Logic]])&lt;KGP[[#This Row],[ETA @ Demand plant]],_xlfn.MAXIFS(Reservation!$F:$F,Reservation!$A:$A,KGP[[#This Row],[Logic]]),"")</f>
        <v/>
      </c>
      <c r="CW33" s="89" t="str">
        <f>IF(KGP[[#This Row],[Any order which is ahead (Date)]]="","",VLOOKUP(_xlfn.CONCAT(KGP[[#This Row],[Reservation]],KGP[[#This Row],[Material / Component]],"000",,KGP[[#This Row],[WO number]]),Reservation!$A:$J,10,0))</f>
        <v/>
      </c>
      <c r="CX33" s="89">
        <f t="shared" si="6"/>
        <v>1</v>
      </c>
    </row>
    <row r="34" spans="1:102" s="77" customFormat="1" hidden="1" x14ac:dyDescent="0.2">
      <c r="A34" s="111" t="s">
        <v>940</v>
      </c>
      <c r="B34" s="112"/>
      <c r="C34" s="112"/>
      <c r="D34" s="111" t="s">
        <v>55</v>
      </c>
      <c r="E34" s="113">
        <v>45290</v>
      </c>
      <c r="F34" s="113">
        <v>45293</v>
      </c>
      <c r="G34" s="113">
        <v>45380</v>
      </c>
      <c r="H34" s="112"/>
      <c r="I34" s="113">
        <v>45379</v>
      </c>
      <c r="J34" s="113">
        <v>45403</v>
      </c>
      <c r="K34" s="111" t="s">
        <v>182</v>
      </c>
      <c r="L34" s="112"/>
      <c r="M34" s="111" t="s">
        <v>2662</v>
      </c>
      <c r="N34" s="111" t="s">
        <v>712</v>
      </c>
      <c r="O34" s="111" t="s">
        <v>2663</v>
      </c>
      <c r="P34" s="111" t="s">
        <v>2664</v>
      </c>
      <c r="Q34" s="111" t="s">
        <v>2717</v>
      </c>
      <c r="R34" s="111" t="s">
        <v>344</v>
      </c>
      <c r="S34" s="112"/>
      <c r="T34" s="112"/>
      <c r="U34" s="112"/>
      <c r="V34" s="111" t="s">
        <v>345</v>
      </c>
      <c r="W34" s="112"/>
      <c r="X34" s="111">
        <v>10</v>
      </c>
      <c r="Y34" s="111">
        <v>5</v>
      </c>
      <c r="Z34" s="111" t="s">
        <v>205</v>
      </c>
      <c r="AA34" s="111" t="s">
        <v>206</v>
      </c>
      <c r="AB34" s="115">
        <v>4</v>
      </c>
      <c r="AC34" s="115">
        <v>0</v>
      </c>
      <c r="AD34" s="115">
        <v>11</v>
      </c>
      <c r="AE34" s="111" t="s">
        <v>908</v>
      </c>
      <c r="AF34" s="115">
        <v>0</v>
      </c>
      <c r="AG34" s="112"/>
      <c r="AH34" s="111" t="s">
        <v>231</v>
      </c>
      <c r="AI34" s="112"/>
      <c r="AJ34" s="112"/>
      <c r="AK34" s="111">
        <v>0</v>
      </c>
      <c r="AL34" s="115">
        <v>0</v>
      </c>
      <c r="AM34" s="112"/>
      <c r="AN34" s="112"/>
      <c r="AO34" s="111">
        <v>0</v>
      </c>
      <c r="AP34" s="112"/>
      <c r="AQ34" s="112"/>
      <c r="AR34" s="112"/>
      <c r="AS34" s="112"/>
      <c r="AT34" s="112"/>
      <c r="AU34" s="111">
        <v>0</v>
      </c>
      <c r="AV34" s="114">
        <v>0</v>
      </c>
      <c r="AW34" s="111" t="s">
        <v>51</v>
      </c>
      <c r="AX34" s="112"/>
      <c r="AY34" s="112"/>
      <c r="AZ34" s="112"/>
      <c r="BA34" s="112"/>
      <c r="BB34" s="111" t="s">
        <v>52</v>
      </c>
      <c r="BC34" s="111" t="s">
        <v>213</v>
      </c>
      <c r="BD34" s="111" t="s">
        <v>355</v>
      </c>
      <c r="BE34" s="111" t="s">
        <v>2670</v>
      </c>
      <c r="BF34" s="111">
        <v>6</v>
      </c>
      <c r="BG34" s="111" t="s">
        <v>294</v>
      </c>
      <c r="BH34" s="111" t="s">
        <v>164</v>
      </c>
      <c r="BI34" s="111" t="s">
        <v>164</v>
      </c>
      <c r="BJ34" s="112"/>
      <c r="BK34" s="112"/>
      <c r="BL34" s="115">
        <v>0</v>
      </c>
      <c r="BM34" s="112" t="b">
        <f>KGP[[#This Row],[HU Quantity]]=KGP[[#This Row],[Requirement quantity]]</f>
        <v>0</v>
      </c>
      <c r="BN34" s="112"/>
      <c r="BO34" s="112"/>
      <c r="BP34" s="112"/>
      <c r="BQ34" s="111" t="s">
        <v>165</v>
      </c>
      <c r="BR34" s="112"/>
      <c r="BS34" s="112"/>
      <c r="BT34" s="116">
        <v>0</v>
      </c>
      <c r="BU34" s="116">
        <v>0</v>
      </c>
      <c r="BV34" s="113">
        <v>45584</v>
      </c>
      <c r="BW34" s="117">
        <v>0</v>
      </c>
      <c r="BX34" s="117">
        <v>0</v>
      </c>
      <c r="BY34" s="112"/>
      <c r="BZ34" s="112"/>
      <c r="CA34" s="111">
        <v>0</v>
      </c>
      <c r="CB34" s="114">
        <v>0</v>
      </c>
      <c r="CC34" s="112"/>
      <c r="CD34" s="114">
        <v>9</v>
      </c>
      <c r="CE34" s="112"/>
      <c r="CF34" s="112"/>
      <c r="CG34" s="112"/>
      <c r="CH34" s="114">
        <v>0</v>
      </c>
      <c r="CI34" s="35">
        <v>0</v>
      </c>
      <c r="CJ34" s="147">
        <f t="shared" si="0"/>
        <v>1.9230769230769232E-2</v>
      </c>
      <c r="CK34" s="88">
        <f t="shared" si="1"/>
        <v>45352</v>
      </c>
      <c r="CL34" s="89">
        <f t="shared" si="2"/>
        <v>0</v>
      </c>
      <c r="CM34" s="89">
        <f t="shared" si="3"/>
        <v>0</v>
      </c>
      <c r="CN34" s="89" t="str">
        <f t="shared" si="4"/>
        <v>Missing Staging Date</v>
      </c>
      <c r="CO34" s="91"/>
      <c r="CP34" s="89" t="str">
        <f>IF(CQ34="","",IF(CQ34&gt;'Colour coding'!$D$4,"After Turnround",IF(CQ34&gt;'Colour coding'!$D$3+7,"During Turnaround",IF(CQ34&lt;'Colour coding'!$D$3,"On Time"))))</f>
        <v>After Turnround</v>
      </c>
      <c r="CQ34" s="88">
        <f>_xlfn.MAXIFS('Monitor PO'!E:E,'Monitor PO'!K:K,KGP[[#This Row],[Material / Component]])</f>
        <v>45440</v>
      </c>
      <c r="CR34" s="89" t="str">
        <f t="shared" si="5"/>
        <v>Need Purchasing</v>
      </c>
      <c r="CS34" s="89" t="str">
        <f>_xlfn.CONCAT(KGP[[#This Row],[Reservation]], KGP[[#This Row],[Requirement date (WO component)]],KGP[[#This Row],[Material / Component]],"000",,KGP[[#This Row],[WO number]])</f>
        <v>00001287344538010060886000200090465</v>
      </c>
      <c r="CT34" s="89" t="str">
        <f>VLOOKUP(KGP[[#This Row],[Key]],Reservation!B:B,1,)</f>
        <v>00001287344538010060886000200090465</v>
      </c>
      <c r="CU34" s="89" t="str">
        <f>_xlfn.CONCAT(KGP[[#This Row],[Reservation]],KGP[[#This Row],[Material / Component]],"000",,KGP[[#This Row],[WO number]])</f>
        <v>000012873410060886000200090465</v>
      </c>
      <c r="CV34" s="93" t="str">
        <f>IF(_xlfn.MAXIFS(Reservation!$F:$F,Reservation!$A:$A,KGP[[#This Row],[Logic]])&lt;KGP[[#This Row],[ETA @ Demand plant]],_xlfn.MAXIFS(Reservation!$F:$F,Reservation!$A:$A,KGP[[#This Row],[Logic]]),"")</f>
        <v/>
      </c>
      <c r="CW34" s="89" t="str">
        <f>IF(KGP[[#This Row],[Any order which is ahead (Date)]]="","",VLOOKUP(_xlfn.CONCAT(KGP[[#This Row],[Reservation]],KGP[[#This Row],[Material / Component]],"000",,KGP[[#This Row],[WO number]]),Reservation!$A:$J,10,0))</f>
        <v/>
      </c>
      <c r="CX34" s="89">
        <f t="shared" si="6"/>
        <v>1</v>
      </c>
    </row>
    <row r="35" spans="1:102" s="77" customFormat="1" hidden="1" x14ac:dyDescent="0.2">
      <c r="A35" s="111" t="s">
        <v>940</v>
      </c>
      <c r="B35" s="112"/>
      <c r="C35" s="112"/>
      <c r="D35" s="111" t="s">
        <v>55</v>
      </c>
      <c r="E35" s="113">
        <v>45290</v>
      </c>
      <c r="F35" s="113">
        <v>45293</v>
      </c>
      <c r="G35" s="113">
        <v>45384</v>
      </c>
      <c r="H35" s="112"/>
      <c r="I35" s="113">
        <v>45382</v>
      </c>
      <c r="J35" s="113">
        <v>45406</v>
      </c>
      <c r="K35" s="111" t="s">
        <v>182</v>
      </c>
      <c r="L35" s="112"/>
      <c r="M35" s="111" t="s">
        <v>2790</v>
      </c>
      <c r="N35" s="111" t="s">
        <v>709</v>
      </c>
      <c r="O35" s="111" t="s">
        <v>2791</v>
      </c>
      <c r="P35" s="111" t="s">
        <v>2792</v>
      </c>
      <c r="Q35" s="111" t="s">
        <v>2717</v>
      </c>
      <c r="R35" s="111" t="s">
        <v>344</v>
      </c>
      <c r="S35" s="112"/>
      <c r="T35" s="112"/>
      <c r="U35" s="112"/>
      <c r="V35" s="111" t="s">
        <v>345</v>
      </c>
      <c r="W35" s="112"/>
      <c r="X35" s="111">
        <v>10</v>
      </c>
      <c r="Y35" s="111">
        <v>5</v>
      </c>
      <c r="Z35" s="111" t="s">
        <v>205</v>
      </c>
      <c r="AA35" s="111" t="s">
        <v>206</v>
      </c>
      <c r="AB35" s="115">
        <v>4</v>
      </c>
      <c r="AC35" s="115">
        <v>0</v>
      </c>
      <c r="AD35" s="115">
        <v>11</v>
      </c>
      <c r="AE35" s="111" t="s">
        <v>908</v>
      </c>
      <c r="AF35" s="115">
        <v>0</v>
      </c>
      <c r="AG35" s="112"/>
      <c r="AH35" s="111" t="s">
        <v>231</v>
      </c>
      <c r="AI35" s="112"/>
      <c r="AJ35" s="112"/>
      <c r="AK35" s="111">
        <v>0</v>
      </c>
      <c r="AL35" s="115">
        <v>0</v>
      </c>
      <c r="AM35" s="112"/>
      <c r="AN35" s="112"/>
      <c r="AO35" s="111">
        <v>0</v>
      </c>
      <c r="AP35" s="112"/>
      <c r="AQ35" s="112"/>
      <c r="AR35" s="112"/>
      <c r="AS35" s="112"/>
      <c r="AT35" s="112"/>
      <c r="AU35" s="111">
        <v>0</v>
      </c>
      <c r="AV35" s="114">
        <v>0</v>
      </c>
      <c r="AW35" s="111" t="s">
        <v>51</v>
      </c>
      <c r="AX35" s="112"/>
      <c r="AY35" s="112"/>
      <c r="AZ35" s="112"/>
      <c r="BA35" s="112"/>
      <c r="BB35" s="111" t="s">
        <v>52</v>
      </c>
      <c r="BC35" s="111" t="s">
        <v>213</v>
      </c>
      <c r="BD35" s="111" t="s">
        <v>214</v>
      </c>
      <c r="BE35" s="111" t="s">
        <v>2793</v>
      </c>
      <c r="BF35" s="111">
        <v>6</v>
      </c>
      <c r="BG35" s="111" t="s">
        <v>294</v>
      </c>
      <c r="BH35" s="111" t="s">
        <v>164</v>
      </c>
      <c r="BI35" s="111" t="s">
        <v>164</v>
      </c>
      <c r="BJ35" s="112"/>
      <c r="BK35" s="112"/>
      <c r="BL35" s="115">
        <v>0</v>
      </c>
      <c r="BM35" s="112" t="b">
        <f>KGP[[#This Row],[HU Quantity]]=KGP[[#This Row],[Requirement quantity]]</f>
        <v>0</v>
      </c>
      <c r="BN35" s="112"/>
      <c r="BO35" s="112"/>
      <c r="BP35" s="112"/>
      <c r="BQ35" s="111" t="s">
        <v>165</v>
      </c>
      <c r="BR35" s="112"/>
      <c r="BS35" s="112"/>
      <c r="BT35" s="116">
        <v>0</v>
      </c>
      <c r="BU35" s="116">
        <v>0</v>
      </c>
      <c r="BV35" s="113">
        <v>45587</v>
      </c>
      <c r="BW35" s="117">
        <v>0</v>
      </c>
      <c r="BX35" s="117">
        <v>0</v>
      </c>
      <c r="BY35" s="112"/>
      <c r="BZ35" s="112"/>
      <c r="CA35" s="111">
        <v>0</v>
      </c>
      <c r="CB35" s="114">
        <v>0</v>
      </c>
      <c r="CC35" s="112"/>
      <c r="CD35" s="114">
        <v>9</v>
      </c>
      <c r="CE35" s="112"/>
      <c r="CF35" s="112"/>
      <c r="CG35" s="112"/>
      <c r="CH35" s="114">
        <v>0</v>
      </c>
      <c r="CI35" s="35">
        <v>0</v>
      </c>
      <c r="CJ35" s="147">
        <f t="shared" si="0"/>
        <v>1.9230769230769232E-2</v>
      </c>
      <c r="CK35" s="88">
        <f t="shared" si="1"/>
        <v>45356</v>
      </c>
      <c r="CL35" s="89">
        <f t="shared" si="2"/>
        <v>0</v>
      </c>
      <c r="CM35" s="89">
        <f t="shared" si="3"/>
        <v>0</v>
      </c>
      <c r="CN35" s="89" t="str">
        <f t="shared" si="4"/>
        <v>Missing Staging Date</v>
      </c>
      <c r="CO35" s="91"/>
      <c r="CP35" s="89" t="str">
        <f>IF(CQ35="","",IF(CQ35&gt;'Colour coding'!$D$4,"After Turnround",IF(CQ35&gt;'Colour coding'!$D$3+7,"During Turnaround",IF(CQ35&lt;'Colour coding'!$D$3,"On Time"))))</f>
        <v>After Turnround</v>
      </c>
      <c r="CQ35" s="88">
        <f>_xlfn.MAXIFS('Monitor PO'!E:E,'Monitor PO'!K:K,KGP[[#This Row],[Material / Component]])</f>
        <v>45440</v>
      </c>
      <c r="CR35" s="89" t="str">
        <f t="shared" si="5"/>
        <v>Need Purchasing</v>
      </c>
      <c r="CS35" s="89" t="str">
        <f>_xlfn.CONCAT(KGP[[#This Row],[Reservation]], KGP[[#This Row],[Requirement date (WO component)]],KGP[[#This Row],[Material / Component]],"000",,KGP[[#This Row],[WO number]])</f>
        <v>00001296914538410060886000200091461</v>
      </c>
      <c r="CT35" s="89" t="str">
        <f>VLOOKUP(KGP[[#This Row],[Key]],Reservation!B:B,1,)</f>
        <v>00001296914538410060886000200091461</v>
      </c>
      <c r="CU35" s="89" t="str">
        <f>_xlfn.CONCAT(KGP[[#This Row],[Reservation]],KGP[[#This Row],[Material / Component]],"000",,KGP[[#This Row],[WO number]])</f>
        <v>000012969110060886000200091461</v>
      </c>
      <c r="CV35" s="93" t="str">
        <f>IF(_xlfn.MAXIFS(Reservation!$F:$F,Reservation!$A:$A,KGP[[#This Row],[Logic]])&lt;KGP[[#This Row],[ETA @ Demand plant]],_xlfn.MAXIFS(Reservation!$F:$F,Reservation!$A:$A,KGP[[#This Row],[Logic]]),"")</f>
        <v/>
      </c>
      <c r="CW35" s="89" t="str">
        <f>IF(KGP[[#This Row],[Any order which is ahead (Date)]]="","",VLOOKUP(_xlfn.CONCAT(KGP[[#This Row],[Reservation]],KGP[[#This Row],[Material / Component]],"000",,KGP[[#This Row],[WO number]]),Reservation!$A:$J,10,0))</f>
        <v/>
      </c>
      <c r="CX35" s="89">
        <f t="shared" si="6"/>
        <v>1</v>
      </c>
    </row>
    <row r="36" spans="1:102" s="77" customFormat="1" hidden="1" x14ac:dyDescent="0.2">
      <c r="A36" s="111" t="s">
        <v>2019</v>
      </c>
      <c r="B36" s="112"/>
      <c r="C36" s="112"/>
      <c r="D36" s="111" t="s">
        <v>55</v>
      </c>
      <c r="E36" s="113">
        <v>45290</v>
      </c>
      <c r="F36" s="113">
        <v>45292</v>
      </c>
      <c r="G36" s="113">
        <v>45421</v>
      </c>
      <c r="H36" s="112"/>
      <c r="I36" s="113">
        <v>45421</v>
      </c>
      <c r="J36" s="113">
        <v>45427</v>
      </c>
      <c r="K36" s="111" t="s">
        <v>182</v>
      </c>
      <c r="L36" s="112"/>
      <c r="M36" s="111" t="s">
        <v>2020</v>
      </c>
      <c r="N36" s="111" t="s">
        <v>174</v>
      </c>
      <c r="O36" s="111" t="s">
        <v>2021</v>
      </c>
      <c r="P36" s="111" t="s">
        <v>2022</v>
      </c>
      <c r="Q36" s="111" t="s">
        <v>2023</v>
      </c>
      <c r="R36" s="111" t="s">
        <v>344</v>
      </c>
      <c r="S36" s="112"/>
      <c r="T36" s="112"/>
      <c r="U36" s="112"/>
      <c r="V36" s="111" t="s">
        <v>345</v>
      </c>
      <c r="W36" s="112"/>
      <c r="X36" s="111">
        <v>10</v>
      </c>
      <c r="Y36" s="111">
        <v>10</v>
      </c>
      <c r="Z36" s="111" t="s">
        <v>199</v>
      </c>
      <c r="AA36" s="111" t="s">
        <v>200</v>
      </c>
      <c r="AB36" s="115">
        <v>1</v>
      </c>
      <c r="AC36" s="115">
        <v>0</v>
      </c>
      <c r="AD36" s="115">
        <v>5</v>
      </c>
      <c r="AE36" s="111" t="s">
        <v>908</v>
      </c>
      <c r="AF36" s="115">
        <v>0</v>
      </c>
      <c r="AG36" s="112"/>
      <c r="AH36" s="111" t="s">
        <v>231</v>
      </c>
      <c r="AI36" s="112"/>
      <c r="AJ36" s="112"/>
      <c r="AK36" s="111">
        <v>0</v>
      </c>
      <c r="AL36" s="115">
        <v>0</v>
      </c>
      <c r="AM36" s="112"/>
      <c r="AN36" s="112"/>
      <c r="AO36" s="111">
        <v>0</v>
      </c>
      <c r="AP36" s="112"/>
      <c r="AQ36" s="112"/>
      <c r="AR36" s="112"/>
      <c r="AS36" s="112"/>
      <c r="AT36" s="112"/>
      <c r="AU36" s="111">
        <v>0</v>
      </c>
      <c r="AV36" s="114">
        <v>0</v>
      </c>
      <c r="AW36" s="111" t="s">
        <v>51</v>
      </c>
      <c r="AX36" s="112"/>
      <c r="AY36" s="112"/>
      <c r="AZ36" s="112"/>
      <c r="BA36" s="112"/>
      <c r="BB36" s="111" t="s">
        <v>52</v>
      </c>
      <c r="BC36" s="111" t="s">
        <v>161</v>
      </c>
      <c r="BD36" s="111" t="s">
        <v>162</v>
      </c>
      <c r="BE36" s="111" t="s">
        <v>2024</v>
      </c>
      <c r="BF36" s="111">
        <v>14</v>
      </c>
      <c r="BG36" s="111" t="s">
        <v>232</v>
      </c>
      <c r="BH36" s="111" t="s">
        <v>164</v>
      </c>
      <c r="BI36" s="111" t="s">
        <v>164</v>
      </c>
      <c r="BJ36" s="112"/>
      <c r="BK36" s="112"/>
      <c r="BL36" s="115">
        <v>0</v>
      </c>
      <c r="BM36" s="112" t="b">
        <f>KGP[[#This Row],[HU Quantity]]=KGP[[#This Row],[Requirement quantity]]</f>
        <v>0</v>
      </c>
      <c r="BN36" s="112"/>
      <c r="BO36" s="112"/>
      <c r="BP36" s="112"/>
      <c r="BQ36" s="111" t="s">
        <v>165</v>
      </c>
      <c r="BR36" s="112"/>
      <c r="BS36" s="112"/>
      <c r="BT36" s="116">
        <v>0</v>
      </c>
      <c r="BU36" s="116">
        <v>0</v>
      </c>
      <c r="BV36" s="113">
        <v>45036</v>
      </c>
      <c r="BW36" s="117">
        <v>0</v>
      </c>
      <c r="BX36" s="117">
        <v>0</v>
      </c>
      <c r="BY36" s="112"/>
      <c r="BZ36" s="112"/>
      <c r="CA36" s="111">
        <v>0</v>
      </c>
      <c r="CB36" s="114">
        <v>0</v>
      </c>
      <c r="CC36" s="112"/>
      <c r="CD36" s="114">
        <v>0</v>
      </c>
      <c r="CE36" s="112"/>
      <c r="CF36" s="112"/>
      <c r="CG36" s="112"/>
      <c r="CH36" s="114">
        <v>0</v>
      </c>
      <c r="CI36" s="35">
        <v>0</v>
      </c>
      <c r="CJ36" s="147">
        <f t="shared" si="0"/>
        <v>7.1428571428571425E-2</v>
      </c>
      <c r="CK36" s="88">
        <f t="shared" si="1"/>
        <v>45393</v>
      </c>
      <c r="CL36" s="89">
        <f t="shared" si="2"/>
        <v>0</v>
      </c>
      <c r="CM36" s="89">
        <f t="shared" si="3"/>
        <v>0</v>
      </c>
      <c r="CN36" s="89" t="str">
        <f t="shared" si="4"/>
        <v>Missing Staging Date</v>
      </c>
      <c r="CO36" s="91" t="str" cm="1">
        <f t="array" ref="CO36">IFERROR(_xlfn.TEXTJOIN(", ",,_xlfn._xlws.FILTER('Monitor PO'!A:A,'Monitor PO'!K:K=Z36)),"")</f>
        <v/>
      </c>
      <c r="CP36" s="92" t="str">
        <f>IF(CQ36="","",IF(CQ36&gt;'Colour coding'!$D$4,"After Turnround",IF(CQ36&gt;'Colour coding'!$D$3+7,"During Turnaround",IF(CQ36&lt;'Colour coding'!$D$3,"On Time"))))</f>
        <v>On Time</v>
      </c>
      <c r="CQ36" s="88">
        <f>_xlfn.MAXIFS('Monitor PO'!E:E,'Monitor PO'!K:K,KGP[[#This Row],[Material / Component]])</f>
        <v>0</v>
      </c>
      <c r="CR36" s="89" t="str">
        <f t="shared" si="5"/>
        <v>Need Purchasing</v>
      </c>
      <c r="CS36" s="89" t="str">
        <f>_xlfn.CONCAT(KGP[[#This Row],[Reservation]], KGP[[#This Row],[Requirement date (WO component)]],KGP[[#This Row],[Material / Component]],"000",,KGP[[#This Row],[WO number]])</f>
        <v>00001371064542110060889000100038602</v>
      </c>
      <c r="CT36" s="89" t="str">
        <f>VLOOKUP(KGP[[#This Row],[Key]],Reservation!B:B,1,)</f>
        <v>00001371064542110060889000100038602</v>
      </c>
      <c r="CU36" s="89" t="str">
        <f>_xlfn.CONCAT(KGP[[#This Row],[Reservation]],KGP[[#This Row],[Material / Component]],"000",,KGP[[#This Row],[WO number]])</f>
        <v>000013710610060889000100038602</v>
      </c>
      <c r="CV36" s="93" t="str">
        <f>IF(_xlfn.MAXIFS(Reservation!$F:$F,Reservation!$A:$A,KGP[[#This Row],[Logic]])&lt;KGP[[#This Row],[ETA @ Demand plant]],_xlfn.MAXIFS(Reservation!$F:$F,Reservation!$A:$A,KGP[[#This Row],[Logic]]),"")</f>
        <v/>
      </c>
      <c r="CW36" s="89" t="str">
        <f>IF(KGP[[#This Row],[Any order which is ahead (Date)]]="","",VLOOKUP(_xlfn.CONCAT(KGP[[#This Row],[Reservation]],KGP[[#This Row],[Material / Component]],"000",,KGP[[#This Row],[WO number]]),Reservation!$A:$J,10,0))</f>
        <v/>
      </c>
      <c r="CX36" s="89">
        <f t="shared" si="6"/>
        <v>1</v>
      </c>
    </row>
    <row r="37" spans="1:102" s="77" customFormat="1" hidden="1" x14ac:dyDescent="0.2">
      <c r="A37" s="111" t="s">
        <v>2019</v>
      </c>
      <c r="B37" s="112"/>
      <c r="C37" s="112"/>
      <c r="D37" s="111" t="s">
        <v>55</v>
      </c>
      <c r="E37" s="113">
        <v>45290</v>
      </c>
      <c r="F37" s="113">
        <v>45292</v>
      </c>
      <c r="G37" s="113">
        <v>45421</v>
      </c>
      <c r="H37" s="112"/>
      <c r="I37" s="113">
        <v>45421</v>
      </c>
      <c r="J37" s="113">
        <v>45427</v>
      </c>
      <c r="K37" s="111" t="s">
        <v>182</v>
      </c>
      <c r="L37" s="112"/>
      <c r="M37" s="111" t="s">
        <v>2020</v>
      </c>
      <c r="N37" s="111" t="s">
        <v>175</v>
      </c>
      <c r="O37" s="111" t="s">
        <v>2021</v>
      </c>
      <c r="P37" s="111" t="s">
        <v>2022</v>
      </c>
      <c r="Q37" s="111" t="s">
        <v>2023</v>
      </c>
      <c r="R37" s="111" t="s">
        <v>344</v>
      </c>
      <c r="S37" s="112"/>
      <c r="T37" s="112"/>
      <c r="U37" s="112"/>
      <c r="V37" s="111" t="s">
        <v>345</v>
      </c>
      <c r="W37" s="112"/>
      <c r="X37" s="111">
        <v>10</v>
      </c>
      <c r="Y37" s="111">
        <v>10</v>
      </c>
      <c r="Z37" s="111" t="s">
        <v>226</v>
      </c>
      <c r="AA37" s="111" t="s">
        <v>227</v>
      </c>
      <c r="AB37" s="115">
        <v>1</v>
      </c>
      <c r="AC37" s="115">
        <v>14</v>
      </c>
      <c r="AD37" s="115">
        <v>16</v>
      </c>
      <c r="AE37" s="111" t="s">
        <v>908</v>
      </c>
      <c r="AF37" s="115">
        <v>0</v>
      </c>
      <c r="AG37" s="112"/>
      <c r="AH37" s="111" t="s">
        <v>231</v>
      </c>
      <c r="AI37" s="112"/>
      <c r="AJ37" s="112"/>
      <c r="AK37" s="111">
        <v>0</v>
      </c>
      <c r="AL37" s="115">
        <v>0</v>
      </c>
      <c r="AM37" s="112"/>
      <c r="AN37" s="112"/>
      <c r="AO37" s="111">
        <v>0</v>
      </c>
      <c r="AP37" s="112"/>
      <c r="AQ37" s="112"/>
      <c r="AR37" s="112"/>
      <c r="AS37" s="112"/>
      <c r="AT37" s="112"/>
      <c r="AU37" s="111">
        <v>0</v>
      </c>
      <c r="AV37" s="114">
        <v>0</v>
      </c>
      <c r="AW37" s="111" t="s">
        <v>51</v>
      </c>
      <c r="AX37" s="112"/>
      <c r="AY37" s="112"/>
      <c r="AZ37" s="112"/>
      <c r="BA37" s="112"/>
      <c r="BB37" s="111" t="s">
        <v>52</v>
      </c>
      <c r="BC37" s="111" t="s">
        <v>161</v>
      </c>
      <c r="BD37" s="111" t="s">
        <v>162</v>
      </c>
      <c r="BE37" s="111" t="s">
        <v>2024</v>
      </c>
      <c r="BF37" s="111">
        <v>13</v>
      </c>
      <c r="BG37" s="111" t="s">
        <v>232</v>
      </c>
      <c r="BH37" s="111" t="s">
        <v>164</v>
      </c>
      <c r="BI37" s="111" t="s">
        <v>164</v>
      </c>
      <c r="BJ37" s="112"/>
      <c r="BK37" s="112"/>
      <c r="BL37" s="115">
        <v>0</v>
      </c>
      <c r="BM37" s="112" t="b">
        <f>KGP[[#This Row],[HU Quantity]]=KGP[[#This Row],[Requirement quantity]]</f>
        <v>0</v>
      </c>
      <c r="BN37" s="112"/>
      <c r="BO37" s="112"/>
      <c r="BP37" s="112"/>
      <c r="BQ37" s="111" t="s">
        <v>165</v>
      </c>
      <c r="BR37" s="112"/>
      <c r="BS37" s="112"/>
      <c r="BT37" s="116">
        <v>0</v>
      </c>
      <c r="BU37" s="116">
        <v>0</v>
      </c>
      <c r="BV37" s="113">
        <v>45036</v>
      </c>
      <c r="BW37" s="117">
        <v>0</v>
      </c>
      <c r="BX37" s="117">
        <v>0</v>
      </c>
      <c r="BY37" s="112"/>
      <c r="BZ37" s="112"/>
      <c r="CA37" s="111">
        <v>0</v>
      </c>
      <c r="CB37" s="114">
        <v>0</v>
      </c>
      <c r="CC37" s="112"/>
      <c r="CD37" s="114">
        <v>0</v>
      </c>
      <c r="CE37" s="112"/>
      <c r="CF37" s="112"/>
      <c r="CG37" s="112"/>
      <c r="CH37" s="114">
        <v>0</v>
      </c>
      <c r="CI37" s="35">
        <v>0</v>
      </c>
      <c r="CJ37" s="147">
        <f t="shared" si="0"/>
        <v>7.1428571428571425E-2</v>
      </c>
      <c r="CK37" s="88">
        <f t="shared" si="1"/>
        <v>45393</v>
      </c>
      <c r="CL37" s="89">
        <f t="shared" si="2"/>
        <v>0</v>
      </c>
      <c r="CM37" s="89">
        <f t="shared" si="3"/>
        <v>0</v>
      </c>
      <c r="CN37" s="89" t="str">
        <f t="shared" si="4"/>
        <v>Missing Staging Date</v>
      </c>
      <c r="CO37" s="91" t="str" cm="1">
        <f t="array" ref="CO37">IFERROR(_xlfn.TEXTJOIN(", ",,_xlfn._xlws.FILTER('Monitor PO'!A:A,'Monitor PO'!K:K=Z37)),"")</f>
        <v/>
      </c>
      <c r="CP37" s="92" t="str">
        <f>IF(CQ37="","",IF(CQ37&gt;'Colour coding'!$D$4,"After Turnround",IF(CQ37&gt;'Colour coding'!$D$3+7,"During Turnaround",IF(CQ37&lt;'Colour coding'!$D$3,"On Time"))))</f>
        <v>On Time</v>
      </c>
      <c r="CQ37" s="88">
        <f>_xlfn.MAXIFS('Monitor PO'!E:E,'Monitor PO'!K:K,KGP[[#This Row],[Material / Component]])</f>
        <v>0</v>
      </c>
      <c r="CR37" s="89" t="str">
        <f t="shared" si="5"/>
        <v>SOH</v>
      </c>
      <c r="CS37" s="89" t="str">
        <f>_xlfn.CONCAT(KGP[[#This Row],[Reservation]], KGP[[#This Row],[Requirement date (WO component)]],KGP[[#This Row],[Material / Component]],"000",,KGP[[#This Row],[WO number]])</f>
        <v>00001371064542110060890000100038602</v>
      </c>
      <c r="CT37" s="89" t="str">
        <f>VLOOKUP(KGP[[#This Row],[Key]],Reservation!B:B,1,)</f>
        <v>00001371064542110060890000100038602</v>
      </c>
      <c r="CU37" s="89" t="str">
        <f>_xlfn.CONCAT(KGP[[#This Row],[Reservation]],KGP[[#This Row],[Material / Component]],"000",,KGP[[#This Row],[WO number]])</f>
        <v>000013710610060890000100038602</v>
      </c>
      <c r="CV37" s="93" t="str">
        <f>IF(_xlfn.MAXIFS(Reservation!$F:$F,Reservation!$A:$A,KGP[[#This Row],[Logic]])&lt;KGP[[#This Row],[ETA @ Demand plant]],_xlfn.MAXIFS(Reservation!$F:$F,Reservation!$A:$A,KGP[[#This Row],[Logic]]),"")</f>
        <v/>
      </c>
      <c r="CW37" s="89" t="str">
        <f>IF(KGP[[#This Row],[Any order which is ahead (Date)]]="","",VLOOKUP(_xlfn.CONCAT(KGP[[#This Row],[Reservation]],KGP[[#This Row],[Material / Component]],"000",,KGP[[#This Row],[WO number]]),Reservation!$A:$J,10,0))</f>
        <v/>
      </c>
      <c r="CX37" s="89">
        <f t="shared" si="6"/>
        <v>1</v>
      </c>
    </row>
    <row r="38" spans="1:102" s="77" customFormat="1" hidden="1" x14ac:dyDescent="0.2">
      <c r="A38" s="111" t="s">
        <v>869</v>
      </c>
      <c r="B38" s="112"/>
      <c r="C38" s="112"/>
      <c r="D38" s="111" t="s">
        <v>55</v>
      </c>
      <c r="E38" s="113">
        <v>45324</v>
      </c>
      <c r="F38" s="113">
        <v>45344</v>
      </c>
      <c r="G38" s="113">
        <v>45420</v>
      </c>
      <c r="H38" s="112"/>
      <c r="I38" s="113">
        <v>45407</v>
      </c>
      <c r="J38" s="113">
        <v>45423</v>
      </c>
      <c r="K38" s="111" t="s">
        <v>2286</v>
      </c>
      <c r="L38" s="112"/>
      <c r="M38" s="111" t="s">
        <v>2287</v>
      </c>
      <c r="N38" s="111" t="s">
        <v>175</v>
      </c>
      <c r="O38" s="111" t="s">
        <v>2288</v>
      </c>
      <c r="P38" s="111" t="s">
        <v>1061</v>
      </c>
      <c r="Q38" s="111" t="s">
        <v>2295</v>
      </c>
      <c r="R38" s="111" t="s">
        <v>344</v>
      </c>
      <c r="S38" s="112"/>
      <c r="T38" s="112"/>
      <c r="U38" s="112"/>
      <c r="V38" s="111" t="s">
        <v>345</v>
      </c>
      <c r="W38" s="112"/>
      <c r="X38" s="111">
        <v>10</v>
      </c>
      <c r="Y38" s="111">
        <v>5</v>
      </c>
      <c r="Z38" s="111" t="s">
        <v>226</v>
      </c>
      <c r="AA38" s="111" t="s">
        <v>227</v>
      </c>
      <c r="AB38" s="115">
        <v>4</v>
      </c>
      <c r="AC38" s="115">
        <v>14</v>
      </c>
      <c r="AD38" s="115">
        <v>16</v>
      </c>
      <c r="AE38" s="111" t="s">
        <v>908</v>
      </c>
      <c r="AF38" s="115">
        <v>0</v>
      </c>
      <c r="AG38" s="112"/>
      <c r="AH38" s="111" t="s">
        <v>231</v>
      </c>
      <c r="AI38" s="112"/>
      <c r="AJ38" s="112"/>
      <c r="AK38" s="111">
        <v>0</v>
      </c>
      <c r="AL38" s="115">
        <v>0</v>
      </c>
      <c r="AM38" s="112"/>
      <c r="AN38" s="112"/>
      <c r="AO38" s="111">
        <v>0</v>
      </c>
      <c r="AP38" s="112"/>
      <c r="AQ38" s="112"/>
      <c r="AR38" s="112"/>
      <c r="AS38" s="112"/>
      <c r="AT38" s="112"/>
      <c r="AU38" s="111">
        <v>0</v>
      </c>
      <c r="AV38" s="114">
        <v>0</v>
      </c>
      <c r="AW38" s="111" t="s">
        <v>51</v>
      </c>
      <c r="AX38" s="112"/>
      <c r="AY38" s="112"/>
      <c r="AZ38" s="112"/>
      <c r="BA38" s="112"/>
      <c r="BB38" s="111" t="s">
        <v>52</v>
      </c>
      <c r="BC38" s="111" t="s">
        <v>161</v>
      </c>
      <c r="BD38" s="111" t="s">
        <v>162</v>
      </c>
      <c r="BE38" s="111" t="s">
        <v>2293</v>
      </c>
      <c r="BF38" s="111">
        <v>42</v>
      </c>
      <c r="BG38" s="111" t="s">
        <v>232</v>
      </c>
      <c r="BH38" s="111" t="s">
        <v>164</v>
      </c>
      <c r="BI38" s="111" t="s">
        <v>164</v>
      </c>
      <c r="BJ38" s="112"/>
      <c r="BK38" s="112"/>
      <c r="BL38" s="115">
        <v>0</v>
      </c>
      <c r="BM38" s="112" t="b">
        <f>KGP[[#This Row],[HU Quantity]]=KGP[[#This Row],[Requirement quantity]]</f>
        <v>0</v>
      </c>
      <c r="BN38" s="112"/>
      <c r="BO38" s="112"/>
      <c r="BP38" s="112"/>
      <c r="BQ38" s="111" t="s">
        <v>165</v>
      </c>
      <c r="BR38" s="112"/>
      <c r="BS38" s="112"/>
      <c r="BT38" s="116">
        <v>0</v>
      </c>
      <c r="BU38" s="116">
        <v>0</v>
      </c>
      <c r="BV38" s="113">
        <v>45531</v>
      </c>
      <c r="BW38" s="117">
        <v>0</v>
      </c>
      <c r="BX38" s="117">
        <v>0</v>
      </c>
      <c r="BY38" s="112"/>
      <c r="BZ38" s="112"/>
      <c r="CA38" s="111">
        <v>0</v>
      </c>
      <c r="CB38" s="114">
        <v>0</v>
      </c>
      <c r="CC38" s="112"/>
      <c r="CD38" s="114">
        <v>0</v>
      </c>
      <c r="CE38" s="112"/>
      <c r="CF38" s="112"/>
      <c r="CG38" s="112"/>
      <c r="CH38" s="114">
        <v>0</v>
      </c>
      <c r="CI38" s="35">
        <v>0</v>
      </c>
      <c r="CJ38" s="147">
        <f t="shared" si="0"/>
        <v>6.25E-2</v>
      </c>
      <c r="CK38" s="88">
        <f t="shared" si="1"/>
        <v>45392</v>
      </c>
      <c r="CL38" s="89">
        <f t="shared" si="2"/>
        <v>0</v>
      </c>
      <c r="CM38" s="89">
        <f t="shared" si="3"/>
        <v>0</v>
      </c>
      <c r="CN38" s="89" t="str">
        <f t="shared" si="4"/>
        <v>Missing Staging Date</v>
      </c>
      <c r="CO38" s="91"/>
      <c r="CP38" s="89" t="str">
        <f>IF(CQ38="","",IF(CQ38&gt;'Colour coding'!$D$4,"After Turnround",IF(CQ38&gt;'Colour coding'!$D$3+7,"During Turnaround",IF(CQ38&lt;'Colour coding'!$D$3,"On Time"))))</f>
        <v>On Time</v>
      </c>
      <c r="CQ38" s="88">
        <f>_xlfn.MAXIFS('Monitor PO'!E:E,'Monitor PO'!K:K,KGP[[#This Row],[Material / Component]])</f>
        <v>0</v>
      </c>
      <c r="CR38" s="89" t="str">
        <f t="shared" si="5"/>
        <v>SOH</v>
      </c>
      <c r="CS38" s="89" t="str">
        <f>_xlfn.CONCAT(KGP[[#This Row],[Reservation]], KGP[[#This Row],[Requirement date (WO component)]],KGP[[#This Row],[Material / Component]],"000",,KGP[[#This Row],[WO number]])</f>
        <v>00002185114542010060890000100072584</v>
      </c>
      <c r="CT38" s="89" t="str">
        <f>VLOOKUP(KGP[[#This Row],[Key]],Reservation!B:B,1,)</f>
        <v>00002185114542010060890000100072584</v>
      </c>
      <c r="CU38" s="89" t="str">
        <f>_xlfn.CONCAT(KGP[[#This Row],[Reservation]],KGP[[#This Row],[Material / Component]],"000",,KGP[[#This Row],[WO number]])</f>
        <v>000021851110060890000100072584</v>
      </c>
      <c r="CV38" s="93" t="str">
        <f>IF(_xlfn.MAXIFS(Reservation!$F:$F,Reservation!$A:$A,KGP[[#This Row],[Logic]])&lt;KGP[[#This Row],[ETA @ Demand plant]],_xlfn.MAXIFS(Reservation!$F:$F,Reservation!$A:$A,KGP[[#This Row],[Logic]]),"")</f>
        <v/>
      </c>
      <c r="CW38" s="89" t="str">
        <f>IF(KGP[[#This Row],[Any order which is ahead (Date)]]="","",VLOOKUP(_xlfn.CONCAT(KGP[[#This Row],[Reservation]],KGP[[#This Row],[Material / Component]],"000",,KGP[[#This Row],[WO number]]),Reservation!$A:$J,10,0))</f>
        <v/>
      </c>
      <c r="CX38" s="89">
        <f t="shared" si="6"/>
        <v>1</v>
      </c>
    </row>
    <row r="39" spans="1:102" s="77" customFormat="1" hidden="1" x14ac:dyDescent="0.2">
      <c r="A39" s="111" t="s">
        <v>869</v>
      </c>
      <c r="B39" s="112"/>
      <c r="C39" s="112"/>
      <c r="D39" s="111" t="s">
        <v>55</v>
      </c>
      <c r="E39" s="113">
        <v>45324</v>
      </c>
      <c r="F39" s="113">
        <v>45344</v>
      </c>
      <c r="G39" s="113">
        <v>45420</v>
      </c>
      <c r="H39" s="112"/>
      <c r="I39" s="113">
        <v>45407</v>
      </c>
      <c r="J39" s="113">
        <v>45423</v>
      </c>
      <c r="K39" s="111" t="s">
        <v>2286</v>
      </c>
      <c r="L39" s="112"/>
      <c r="M39" s="111" t="s">
        <v>2287</v>
      </c>
      <c r="N39" s="111" t="s">
        <v>173</v>
      </c>
      <c r="O39" s="111" t="s">
        <v>2288</v>
      </c>
      <c r="P39" s="111" t="s">
        <v>1061</v>
      </c>
      <c r="Q39" s="111" t="s">
        <v>2295</v>
      </c>
      <c r="R39" s="111" t="s">
        <v>344</v>
      </c>
      <c r="S39" s="112"/>
      <c r="T39" s="112"/>
      <c r="U39" s="112"/>
      <c r="V39" s="111" t="s">
        <v>345</v>
      </c>
      <c r="W39" s="112"/>
      <c r="X39" s="111">
        <v>10</v>
      </c>
      <c r="Y39" s="111">
        <v>5</v>
      </c>
      <c r="Z39" s="111" t="s">
        <v>241</v>
      </c>
      <c r="AA39" s="111" t="s">
        <v>242</v>
      </c>
      <c r="AB39" s="115">
        <v>4</v>
      </c>
      <c r="AC39" s="115">
        <v>0</v>
      </c>
      <c r="AD39" s="115">
        <v>6</v>
      </c>
      <c r="AE39" s="111" t="s">
        <v>908</v>
      </c>
      <c r="AF39" s="115">
        <v>0</v>
      </c>
      <c r="AG39" s="112"/>
      <c r="AH39" s="111" t="s">
        <v>231</v>
      </c>
      <c r="AI39" s="112"/>
      <c r="AJ39" s="112"/>
      <c r="AK39" s="111">
        <v>0</v>
      </c>
      <c r="AL39" s="115">
        <v>0</v>
      </c>
      <c r="AM39" s="112"/>
      <c r="AN39" s="112"/>
      <c r="AO39" s="111">
        <v>0</v>
      </c>
      <c r="AP39" s="112"/>
      <c r="AQ39" s="112"/>
      <c r="AR39" s="112"/>
      <c r="AS39" s="112"/>
      <c r="AT39" s="112"/>
      <c r="AU39" s="111">
        <v>0</v>
      </c>
      <c r="AV39" s="114">
        <v>0</v>
      </c>
      <c r="AW39" s="111" t="s">
        <v>51</v>
      </c>
      <c r="AX39" s="112"/>
      <c r="AY39" s="112"/>
      <c r="AZ39" s="112"/>
      <c r="BA39" s="112"/>
      <c r="BB39" s="111" t="s">
        <v>52</v>
      </c>
      <c r="BC39" s="111" t="s">
        <v>161</v>
      </c>
      <c r="BD39" s="111" t="s">
        <v>162</v>
      </c>
      <c r="BE39" s="111" t="s">
        <v>2293</v>
      </c>
      <c r="BF39" s="111">
        <v>46</v>
      </c>
      <c r="BG39" s="111" t="s">
        <v>232</v>
      </c>
      <c r="BH39" s="111" t="s">
        <v>164</v>
      </c>
      <c r="BI39" s="111" t="s">
        <v>164</v>
      </c>
      <c r="BJ39" s="112"/>
      <c r="BK39" s="112"/>
      <c r="BL39" s="115">
        <v>0</v>
      </c>
      <c r="BM39" s="112" t="b">
        <f>KGP[[#This Row],[HU Quantity]]=KGP[[#This Row],[Requirement quantity]]</f>
        <v>0</v>
      </c>
      <c r="BN39" s="112"/>
      <c r="BO39" s="112"/>
      <c r="BP39" s="112"/>
      <c r="BQ39" s="111" t="s">
        <v>165</v>
      </c>
      <c r="BR39" s="112"/>
      <c r="BS39" s="112"/>
      <c r="BT39" s="116">
        <v>0</v>
      </c>
      <c r="BU39" s="116">
        <v>0</v>
      </c>
      <c r="BV39" s="113">
        <v>45531</v>
      </c>
      <c r="BW39" s="117">
        <v>0</v>
      </c>
      <c r="BX39" s="117">
        <v>0</v>
      </c>
      <c r="BY39" s="112"/>
      <c r="BZ39" s="112"/>
      <c r="CA39" s="111">
        <v>0</v>
      </c>
      <c r="CB39" s="114">
        <v>0</v>
      </c>
      <c r="CC39" s="112"/>
      <c r="CD39" s="114">
        <v>0</v>
      </c>
      <c r="CE39" s="112"/>
      <c r="CF39" s="112"/>
      <c r="CG39" s="112"/>
      <c r="CH39" s="114">
        <v>0</v>
      </c>
      <c r="CI39" s="35">
        <v>0</v>
      </c>
      <c r="CJ39" s="147">
        <f t="shared" si="0"/>
        <v>6.25E-2</v>
      </c>
      <c r="CK39" s="88">
        <f t="shared" si="1"/>
        <v>45392</v>
      </c>
      <c r="CL39" s="89">
        <f t="shared" si="2"/>
        <v>0</v>
      </c>
      <c r="CM39" s="89">
        <f t="shared" si="3"/>
        <v>0</v>
      </c>
      <c r="CN39" s="89" t="str">
        <f t="shared" si="4"/>
        <v>Missing Staging Date</v>
      </c>
      <c r="CO39" s="91"/>
      <c r="CP39" s="89" t="str">
        <f>IF(CQ39="","",IF(CQ39&gt;'Colour coding'!$D$4,"After Turnround",IF(CQ39&gt;'Colour coding'!$D$3+7,"During Turnaround",IF(CQ39&lt;'Colour coding'!$D$3,"On Time"))))</f>
        <v>After Turnround</v>
      </c>
      <c r="CQ39" s="88">
        <f>_xlfn.MAXIFS('Monitor PO'!E:E,'Monitor PO'!K:K,KGP[[#This Row],[Material / Component]])</f>
        <v>45398</v>
      </c>
      <c r="CR39" s="89" t="str">
        <f t="shared" si="5"/>
        <v>Need Purchasing</v>
      </c>
      <c r="CS39" s="89" t="str">
        <f>_xlfn.CONCAT(KGP[[#This Row],[Reservation]], KGP[[#This Row],[Requirement date (WO component)]],KGP[[#This Row],[Material / Component]],"000",,KGP[[#This Row],[WO number]])</f>
        <v>00002185114542010060891000100072584</v>
      </c>
      <c r="CT39" s="89" t="str">
        <f>VLOOKUP(KGP[[#This Row],[Key]],Reservation!B:B,1,)</f>
        <v>00002185114542010060891000100072584</v>
      </c>
      <c r="CU39" s="89" t="str">
        <f>_xlfn.CONCAT(KGP[[#This Row],[Reservation]],KGP[[#This Row],[Material / Component]],"000",,KGP[[#This Row],[WO number]])</f>
        <v>000021851110060891000100072584</v>
      </c>
      <c r="CV39" s="93" t="str">
        <f>IF(_xlfn.MAXIFS(Reservation!$F:$F,Reservation!$A:$A,KGP[[#This Row],[Logic]])&lt;KGP[[#This Row],[ETA @ Demand plant]],_xlfn.MAXIFS(Reservation!$F:$F,Reservation!$A:$A,KGP[[#This Row],[Logic]]),"")</f>
        <v/>
      </c>
      <c r="CW39" s="89" t="str">
        <f>IF(KGP[[#This Row],[Any order which is ahead (Date)]]="","",VLOOKUP(_xlfn.CONCAT(KGP[[#This Row],[Reservation]],KGP[[#This Row],[Material / Component]],"000",,KGP[[#This Row],[WO number]]),Reservation!$A:$J,10,0))</f>
        <v/>
      </c>
      <c r="CX39" s="89">
        <f t="shared" si="6"/>
        <v>1</v>
      </c>
    </row>
    <row r="40" spans="1:102" s="77" customFormat="1" hidden="1" x14ac:dyDescent="0.2">
      <c r="A40" s="111" t="s">
        <v>869</v>
      </c>
      <c r="B40" s="112"/>
      <c r="C40" s="112"/>
      <c r="D40" s="111" t="s">
        <v>55</v>
      </c>
      <c r="E40" s="113">
        <v>45324</v>
      </c>
      <c r="F40" s="113">
        <v>45344</v>
      </c>
      <c r="G40" s="113">
        <v>45412</v>
      </c>
      <c r="H40" s="112"/>
      <c r="I40" s="113">
        <v>45407</v>
      </c>
      <c r="J40" s="113">
        <v>45423</v>
      </c>
      <c r="K40" s="111" t="s">
        <v>2286</v>
      </c>
      <c r="L40" s="112"/>
      <c r="M40" s="111" t="s">
        <v>2287</v>
      </c>
      <c r="N40" s="111" t="s">
        <v>174</v>
      </c>
      <c r="O40" s="111" t="s">
        <v>2288</v>
      </c>
      <c r="P40" s="111" t="s">
        <v>1061</v>
      </c>
      <c r="Q40" s="111" t="s">
        <v>2315</v>
      </c>
      <c r="R40" s="111" t="s">
        <v>344</v>
      </c>
      <c r="S40" s="112"/>
      <c r="T40" s="112"/>
      <c r="U40" s="112"/>
      <c r="V40" s="111" t="s">
        <v>345</v>
      </c>
      <c r="W40" s="112"/>
      <c r="X40" s="111">
        <v>10</v>
      </c>
      <c r="Y40" s="111">
        <v>5</v>
      </c>
      <c r="Z40" s="111" t="s">
        <v>241</v>
      </c>
      <c r="AA40" s="111" t="s">
        <v>242</v>
      </c>
      <c r="AB40" s="115">
        <v>4</v>
      </c>
      <c r="AC40" s="115">
        <v>0</v>
      </c>
      <c r="AD40" s="115">
        <v>6</v>
      </c>
      <c r="AE40" s="111" t="s">
        <v>908</v>
      </c>
      <c r="AF40" s="115">
        <v>0</v>
      </c>
      <c r="AG40" s="112"/>
      <c r="AH40" s="111" t="s">
        <v>231</v>
      </c>
      <c r="AI40" s="112"/>
      <c r="AJ40" s="112"/>
      <c r="AK40" s="111">
        <v>0</v>
      </c>
      <c r="AL40" s="115">
        <v>0</v>
      </c>
      <c r="AM40" s="112"/>
      <c r="AN40" s="112"/>
      <c r="AO40" s="111">
        <v>0</v>
      </c>
      <c r="AP40" s="112"/>
      <c r="AQ40" s="112"/>
      <c r="AR40" s="112"/>
      <c r="AS40" s="112"/>
      <c r="AT40" s="112"/>
      <c r="AU40" s="111">
        <v>0</v>
      </c>
      <c r="AV40" s="114">
        <v>0</v>
      </c>
      <c r="AW40" s="111" t="s">
        <v>51</v>
      </c>
      <c r="AX40" s="112"/>
      <c r="AY40" s="112"/>
      <c r="AZ40" s="112"/>
      <c r="BA40" s="112"/>
      <c r="BB40" s="111" t="s">
        <v>52</v>
      </c>
      <c r="BC40" s="111" t="s">
        <v>161</v>
      </c>
      <c r="BD40" s="111" t="s">
        <v>162</v>
      </c>
      <c r="BE40" s="111" t="s">
        <v>2293</v>
      </c>
      <c r="BF40" s="111">
        <v>23</v>
      </c>
      <c r="BG40" s="111" t="s">
        <v>232</v>
      </c>
      <c r="BH40" s="111" t="s">
        <v>164</v>
      </c>
      <c r="BI40" s="111" t="s">
        <v>164</v>
      </c>
      <c r="BJ40" s="112"/>
      <c r="BK40" s="112"/>
      <c r="BL40" s="115">
        <v>0</v>
      </c>
      <c r="BM40" s="112" t="b">
        <f>KGP[[#This Row],[HU Quantity]]=KGP[[#This Row],[Requirement quantity]]</f>
        <v>0</v>
      </c>
      <c r="BN40" s="112"/>
      <c r="BO40" s="112"/>
      <c r="BP40" s="112"/>
      <c r="BQ40" s="111" t="s">
        <v>165</v>
      </c>
      <c r="BR40" s="112"/>
      <c r="BS40" s="112"/>
      <c r="BT40" s="116">
        <v>0</v>
      </c>
      <c r="BU40" s="116">
        <v>0</v>
      </c>
      <c r="BV40" s="113">
        <v>45531</v>
      </c>
      <c r="BW40" s="117">
        <v>0</v>
      </c>
      <c r="BX40" s="117">
        <v>0</v>
      </c>
      <c r="BY40" s="112"/>
      <c r="BZ40" s="112"/>
      <c r="CA40" s="111">
        <v>0</v>
      </c>
      <c r="CB40" s="114">
        <v>0</v>
      </c>
      <c r="CC40" s="112"/>
      <c r="CD40" s="114">
        <v>0</v>
      </c>
      <c r="CE40" s="112"/>
      <c r="CF40" s="112"/>
      <c r="CG40" s="112"/>
      <c r="CH40" s="114">
        <v>0</v>
      </c>
      <c r="CI40" s="35">
        <v>0</v>
      </c>
      <c r="CJ40" s="147">
        <f t="shared" si="0"/>
        <v>6.25E-2</v>
      </c>
      <c r="CK40" s="88">
        <f t="shared" si="1"/>
        <v>45384</v>
      </c>
      <c r="CL40" s="89">
        <f t="shared" si="2"/>
        <v>0</v>
      </c>
      <c r="CM40" s="89">
        <f t="shared" si="3"/>
        <v>0</v>
      </c>
      <c r="CN40" s="89" t="str">
        <f t="shared" si="4"/>
        <v>Missing Staging Date</v>
      </c>
      <c r="CO40" s="91"/>
      <c r="CP40" s="89" t="str">
        <f>IF(CQ40="","",IF(CQ40&gt;'Colour coding'!$D$4,"After Turnround",IF(CQ40&gt;'Colour coding'!$D$3+7,"During Turnaround",IF(CQ40&lt;'Colour coding'!$D$3,"On Time"))))</f>
        <v>After Turnround</v>
      </c>
      <c r="CQ40" s="88">
        <f>_xlfn.MAXIFS('Monitor PO'!E:E,'Monitor PO'!K:K,KGP[[#This Row],[Material / Component]])</f>
        <v>45398</v>
      </c>
      <c r="CR40" s="89" t="str">
        <f t="shared" si="5"/>
        <v>Need Purchasing</v>
      </c>
      <c r="CS40" s="89" t="str">
        <f>_xlfn.CONCAT(KGP[[#This Row],[Reservation]], KGP[[#This Row],[Requirement date (WO component)]],KGP[[#This Row],[Material / Component]],"000",,KGP[[#This Row],[WO number]])</f>
        <v>00002185114541210060891000100072584</v>
      </c>
      <c r="CT40" s="89" t="str">
        <f>VLOOKUP(KGP[[#This Row],[Key]],Reservation!B:B,1,)</f>
        <v>00002185114541210060891000100072584</v>
      </c>
      <c r="CU40" s="89" t="str">
        <f>_xlfn.CONCAT(KGP[[#This Row],[Reservation]],KGP[[#This Row],[Material / Component]],"000",,KGP[[#This Row],[WO number]])</f>
        <v>000021851110060891000100072584</v>
      </c>
      <c r="CV40" s="93" t="str">
        <f>IF(_xlfn.MAXIFS(Reservation!$F:$F,Reservation!$A:$A,KGP[[#This Row],[Logic]])&lt;KGP[[#This Row],[ETA @ Demand plant]],_xlfn.MAXIFS(Reservation!$F:$F,Reservation!$A:$A,KGP[[#This Row],[Logic]]),"")</f>
        <v/>
      </c>
      <c r="CW40" s="89" t="str">
        <f>IF(KGP[[#This Row],[Any order which is ahead (Date)]]="","",VLOOKUP(_xlfn.CONCAT(KGP[[#This Row],[Reservation]],KGP[[#This Row],[Material / Component]],"000",,KGP[[#This Row],[WO number]]),Reservation!$A:$J,10,0))</f>
        <v/>
      </c>
      <c r="CX40" s="89">
        <f t="shared" si="6"/>
        <v>1</v>
      </c>
    </row>
    <row r="41" spans="1:102" s="77" customFormat="1" hidden="1" x14ac:dyDescent="0.2">
      <c r="A41" s="111" t="s">
        <v>940</v>
      </c>
      <c r="B41" s="112"/>
      <c r="C41" s="112"/>
      <c r="D41" s="111" t="s">
        <v>55</v>
      </c>
      <c r="E41" s="113">
        <v>45290</v>
      </c>
      <c r="F41" s="113">
        <v>45293</v>
      </c>
      <c r="G41" s="113">
        <v>45380</v>
      </c>
      <c r="H41" s="112"/>
      <c r="I41" s="113">
        <v>45379</v>
      </c>
      <c r="J41" s="113">
        <v>45403</v>
      </c>
      <c r="K41" s="111" t="s">
        <v>182</v>
      </c>
      <c r="L41" s="112"/>
      <c r="M41" s="111" t="s">
        <v>2662</v>
      </c>
      <c r="N41" s="111" t="s">
        <v>715</v>
      </c>
      <c r="O41" s="111" t="s">
        <v>2663</v>
      </c>
      <c r="P41" s="111" t="s">
        <v>2664</v>
      </c>
      <c r="Q41" s="111" t="s">
        <v>2717</v>
      </c>
      <c r="R41" s="111" t="s">
        <v>344</v>
      </c>
      <c r="S41" s="112"/>
      <c r="T41" s="112"/>
      <c r="U41" s="112"/>
      <c r="V41" s="111" t="s">
        <v>345</v>
      </c>
      <c r="W41" s="112"/>
      <c r="X41" s="111">
        <v>10</v>
      </c>
      <c r="Y41" s="111">
        <v>5</v>
      </c>
      <c r="Z41" s="111" t="s">
        <v>223</v>
      </c>
      <c r="AA41" s="111" t="s">
        <v>224</v>
      </c>
      <c r="AB41" s="115">
        <v>4</v>
      </c>
      <c r="AC41" s="115">
        <v>0</v>
      </c>
      <c r="AD41" s="115">
        <v>9</v>
      </c>
      <c r="AE41" s="111" t="s">
        <v>908</v>
      </c>
      <c r="AF41" s="115">
        <v>0</v>
      </c>
      <c r="AG41" s="112"/>
      <c r="AH41" s="111" t="s">
        <v>231</v>
      </c>
      <c r="AI41" s="112"/>
      <c r="AJ41" s="112"/>
      <c r="AK41" s="111">
        <v>0</v>
      </c>
      <c r="AL41" s="115">
        <v>0</v>
      </c>
      <c r="AM41" s="112"/>
      <c r="AN41" s="112"/>
      <c r="AO41" s="111">
        <v>0</v>
      </c>
      <c r="AP41" s="112"/>
      <c r="AQ41" s="112"/>
      <c r="AR41" s="112"/>
      <c r="AS41" s="112"/>
      <c r="AT41" s="112"/>
      <c r="AU41" s="111">
        <v>0</v>
      </c>
      <c r="AV41" s="114">
        <v>0</v>
      </c>
      <c r="AW41" s="111" t="s">
        <v>51</v>
      </c>
      <c r="AX41" s="112"/>
      <c r="AY41" s="112"/>
      <c r="AZ41" s="112"/>
      <c r="BA41" s="112"/>
      <c r="BB41" s="111" t="s">
        <v>52</v>
      </c>
      <c r="BC41" s="111" t="s">
        <v>213</v>
      </c>
      <c r="BD41" s="111" t="s">
        <v>355</v>
      </c>
      <c r="BE41" s="111" t="s">
        <v>2670</v>
      </c>
      <c r="BF41" s="111">
        <v>5</v>
      </c>
      <c r="BG41" s="111" t="s">
        <v>294</v>
      </c>
      <c r="BH41" s="111" t="s">
        <v>164</v>
      </c>
      <c r="BI41" s="111" t="s">
        <v>164</v>
      </c>
      <c r="BJ41" s="112"/>
      <c r="BK41" s="112"/>
      <c r="BL41" s="115">
        <v>0</v>
      </c>
      <c r="BM41" s="112" t="b">
        <f>KGP[[#This Row],[HU Quantity]]=KGP[[#This Row],[Requirement quantity]]</f>
        <v>0</v>
      </c>
      <c r="BN41" s="112"/>
      <c r="BO41" s="112"/>
      <c r="BP41" s="112"/>
      <c r="BQ41" s="111" t="s">
        <v>165</v>
      </c>
      <c r="BR41" s="112"/>
      <c r="BS41" s="112"/>
      <c r="BT41" s="116">
        <v>0</v>
      </c>
      <c r="BU41" s="116">
        <v>0</v>
      </c>
      <c r="BV41" s="113">
        <v>45584</v>
      </c>
      <c r="BW41" s="117">
        <v>0</v>
      </c>
      <c r="BX41" s="117">
        <v>0</v>
      </c>
      <c r="BY41" s="112"/>
      <c r="BZ41" s="112"/>
      <c r="CA41" s="111">
        <v>0</v>
      </c>
      <c r="CB41" s="114">
        <v>0</v>
      </c>
      <c r="CC41" s="112"/>
      <c r="CD41" s="114">
        <v>0</v>
      </c>
      <c r="CE41" s="112"/>
      <c r="CF41" s="112"/>
      <c r="CG41" s="112"/>
      <c r="CH41" s="114">
        <v>0</v>
      </c>
      <c r="CI41" s="35">
        <v>0</v>
      </c>
      <c r="CJ41" s="147">
        <f t="shared" si="0"/>
        <v>1.9230769230769232E-2</v>
      </c>
      <c r="CK41" s="88">
        <f t="shared" si="1"/>
        <v>45352</v>
      </c>
      <c r="CL41" s="89">
        <f t="shared" si="2"/>
        <v>0</v>
      </c>
      <c r="CM41" s="89">
        <f t="shared" si="3"/>
        <v>0</v>
      </c>
      <c r="CN41" s="89" t="str">
        <f t="shared" si="4"/>
        <v>Missing Staging Date</v>
      </c>
      <c r="CO41" s="91"/>
      <c r="CP41" s="89" t="str">
        <f>IF(CQ41="","",IF(CQ41&gt;'Colour coding'!$D$4,"After Turnround",IF(CQ41&gt;'Colour coding'!$D$3+7,"During Turnaround",IF(CQ41&lt;'Colour coding'!$D$3,"On Time"))))</f>
        <v>On Time</v>
      </c>
      <c r="CQ41" s="88">
        <f>_xlfn.MAXIFS('Monitor PO'!E:E,'Monitor PO'!K:K,KGP[[#This Row],[Material / Component]])</f>
        <v>0</v>
      </c>
      <c r="CR41" s="89" t="str">
        <f t="shared" si="5"/>
        <v>Need Purchasing</v>
      </c>
      <c r="CS41" s="89" t="str">
        <f>_xlfn.CONCAT(KGP[[#This Row],[Reservation]], KGP[[#This Row],[Requirement date (WO component)]],KGP[[#This Row],[Material / Component]],"000",,KGP[[#This Row],[WO number]])</f>
        <v>00001287344538010060903000200090465</v>
      </c>
      <c r="CT41" s="89" t="str">
        <f>VLOOKUP(KGP[[#This Row],[Key]],Reservation!B:B,1,)</f>
        <v>00001287344538010060903000200090465</v>
      </c>
      <c r="CU41" s="89" t="str">
        <f>_xlfn.CONCAT(KGP[[#This Row],[Reservation]],KGP[[#This Row],[Material / Component]],"000",,KGP[[#This Row],[WO number]])</f>
        <v>000012873410060903000200090465</v>
      </c>
      <c r="CV41" s="93" t="str">
        <f>IF(_xlfn.MAXIFS(Reservation!$F:$F,Reservation!$A:$A,KGP[[#This Row],[Logic]])&lt;KGP[[#This Row],[ETA @ Demand plant]],_xlfn.MAXIFS(Reservation!$F:$F,Reservation!$A:$A,KGP[[#This Row],[Logic]]),"")</f>
        <v/>
      </c>
      <c r="CW41" s="89" t="str">
        <f>IF(KGP[[#This Row],[Any order which is ahead (Date)]]="","",VLOOKUP(_xlfn.CONCAT(KGP[[#This Row],[Reservation]],KGP[[#This Row],[Material / Component]],"000",,KGP[[#This Row],[WO number]]),Reservation!$A:$J,10,0))</f>
        <v/>
      </c>
      <c r="CX41" s="89">
        <f t="shared" si="6"/>
        <v>1</v>
      </c>
    </row>
    <row r="42" spans="1:102" s="77" customFormat="1" hidden="1" x14ac:dyDescent="0.2">
      <c r="A42" s="111" t="s">
        <v>940</v>
      </c>
      <c r="B42" s="112"/>
      <c r="C42" s="112"/>
      <c r="D42" s="111" t="s">
        <v>55</v>
      </c>
      <c r="E42" s="113">
        <v>45290</v>
      </c>
      <c r="F42" s="113">
        <v>45293</v>
      </c>
      <c r="G42" s="113">
        <v>45384</v>
      </c>
      <c r="H42" s="112"/>
      <c r="I42" s="113">
        <v>45382</v>
      </c>
      <c r="J42" s="113">
        <v>45406</v>
      </c>
      <c r="K42" s="111" t="s">
        <v>182</v>
      </c>
      <c r="L42" s="112"/>
      <c r="M42" s="111" t="s">
        <v>2790</v>
      </c>
      <c r="N42" s="111" t="s">
        <v>2837</v>
      </c>
      <c r="O42" s="111" t="s">
        <v>2791</v>
      </c>
      <c r="P42" s="111" t="s">
        <v>2792</v>
      </c>
      <c r="Q42" s="111" t="s">
        <v>2717</v>
      </c>
      <c r="R42" s="111" t="s">
        <v>344</v>
      </c>
      <c r="S42" s="112"/>
      <c r="T42" s="112"/>
      <c r="U42" s="112"/>
      <c r="V42" s="111" t="s">
        <v>345</v>
      </c>
      <c r="W42" s="112"/>
      <c r="X42" s="111">
        <v>10</v>
      </c>
      <c r="Y42" s="111">
        <v>5</v>
      </c>
      <c r="Z42" s="111" t="s">
        <v>223</v>
      </c>
      <c r="AA42" s="111" t="s">
        <v>224</v>
      </c>
      <c r="AB42" s="115">
        <v>4</v>
      </c>
      <c r="AC42" s="115">
        <v>0</v>
      </c>
      <c r="AD42" s="115">
        <v>9</v>
      </c>
      <c r="AE42" s="111" t="s">
        <v>908</v>
      </c>
      <c r="AF42" s="115">
        <v>0</v>
      </c>
      <c r="AG42" s="112"/>
      <c r="AH42" s="111" t="s">
        <v>231</v>
      </c>
      <c r="AI42" s="112"/>
      <c r="AJ42" s="112"/>
      <c r="AK42" s="111">
        <v>0</v>
      </c>
      <c r="AL42" s="115">
        <v>0</v>
      </c>
      <c r="AM42" s="112"/>
      <c r="AN42" s="112"/>
      <c r="AO42" s="111">
        <v>0</v>
      </c>
      <c r="AP42" s="112"/>
      <c r="AQ42" s="112"/>
      <c r="AR42" s="112"/>
      <c r="AS42" s="112"/>
      <c r="AT42" s="112"/>
      <c r="AU42" s="111">
        <v>0</v>
      </c>
      <c r="AV42" s="114">
        <v>0</v>
      </c>
      <c r="AW42" s="111" t="s">
        <v>51</v>
      </c>
      <c r="AX42" s="112"/>
      <c r="AY42" s="112"/>
      <c r="AZ42" s="112"/>
      <c r="BA42" s="112"/>
      <c r="BB42" s="111" t="s">
        <v>52</v>
      </c>
      <c r="BC42" s="111" t="s">
        <v>213</v>
      </c>
      <c r="BD42" s="111" t="s">
        <v>214</v>
      </c>
      <c r="BE42" s="111" t="s">
        <v>2793</v>
      </c>
      <c r="BF42" s="111">
        <v>5</v>
      </c>
      <c r="BG42" s="111" t="s">
        <v>294</v>
      </c>
      <c r="BH42" s="111" t="s">
        <v>164</v>
      </c>
      <c r="BI42" s="111" t="s">
        <v>164</v>
      </c>
      <c r="BJ42" s="112"/>
      <c r="BK42" s="112"/>
      <c r="BL42" s="115">
        <v>0</v>
      </c>
      <c r="BM42" s="112" t="b">
        <f>KGP[[#This Row],[HU Quantity]]=KGP[[#This Row],[Requirement quantity]]</f>
        <v>0</v>
      </c>
      <c r="BN42" s="112"/>
      <c r="BO42" s="112"/>
      <c r="BP42" s="112"/>
      <c r="BQ42" s="111" t="s">
        <v>165</v>
      </c>
      <c r="BR42" s="112"/>
      <c r="BS42" s="112"/>
      <c r="BT42" s="116">
        <v>0</v>
      </c>
      <c r="BU42" s="116">
        <v>0</v>
      </c>
      <c r="BV42" s="113">
        <v>45587</v>
      </c>
      <c r="BW42" s="117">
        <v>0</v>
      </c>
      <c r="BX42" s="117">
        <v>0</v>
      </c>
      <c r="BY42" s="112"/>
      <c r="BZ42" s="112"/>
      <c r="CA42" s="111">
        <v>0</v>
      </c>
      <c r="CB42" s="114">
        <v>0</v>
      </c>
      <c r="CC42" s="112"/>
      <c r="CD42" s="114">
        <v>0</v>
      </c>
      <c r="CE42" s="112"/>
      <c r="CF42" s="112"/>
      <c r="CG42" s="112"/>
      <c r="CH42" s="114">
        <v>0</v>
      </c>
      <c r="CI42" s="35">
        <v>0</v>
      </c>
      <c r="CJ42" s="147">
        <f t="shared" si="0"/>
        <v>1.9230769230769232E-2</v>
      </c>
      <c r="CK42" s="88">
        <f t="shared" si="1"/>
        <v>45356</v>
      </c>
      <c r="CL42" s="89">
        <f t="shared" si="2"/>
        <v>0</v>
      </c>
      <c r="CM42" s="89">
        <f t="shared" si="3"/>
        <v>0</v>
      </c>
      <c r="CN42" s="89" t="str">
        <f t="shared" si="4"/>
        <v>Missing Staging Date</v>
      </c>
      <c r="CO42" s="91"/>
      <c r="CP42" s="89" t="str">
        <f>IF(CQ42="","",IF(CQ42&gt;'Colour coding'!$D$4,"After Turnround",IF(CQ42&gt;'Colour coding'!$D$3+7,"During Turnaround",IF(CQ42&lt;'Colour coding'!$D$3,"On Time"))))</f>
        <v>On Time</v>
      </c>
      <c r="CQ42" s="88">
        <f>_xlfn.MAXIFS('Monitor PO'!E:E,'Monitor PO'!K:K,KGP[[#This Row],[Material / Component]])</f>
        <v>0</v>
      </c>
      <c r="CR42" s="89" t="str">
        <f t="shared" si="5"/>
        <v>Need Purchasing</v>
      </c>
      <c r="CS42" s="89" t="str">
        <f>_xlfn.CONCAT(KGP[[#This Row],[Reservation]], KGP[[#This Row],[Requirement date (WO component)]],KGP[[#This Row],[Material / Component]],"000",,KGP[[#This Row],[WO number]])</f>
        <v>00001296914538410060903000200091461</v>
      </c>
      <c r="CT42" s="89" t="str">
        <f>VLOOKUP(KGP[[#This Row],[Key]],Reservation!B:B,1,)</f>
        <v>00001296914538410060903000200091461</v>
      </c>
      <c r="CU42" s="89" t="str">
        <f>_xlfn.CONCAT(KGP[[#This Row],[Reservation]],KGP[[#This Row],[Material / Component]],"000",,KGP[[#This Row],[WO number]])</f>
        <v>000012969110060903000200091461</v>
      </c>
      <c r="CV42" s="93" t="str">
        <f>IF(_xlfn.MAXIFS(Reservation!$F:$F,Reservation!$A:$A,KGP[[#This Row],[Logic]])&lt;KGP[[#This Row],[ETA @ Demand plant]],_xlfn.MAXIFS(Reservation!$F:$F,Reservation!$A:$A,KGP[[#This Row],[Logic]]),"")</f>
        <v/>
      </c>
      <c r="CW42" s="89" t="str">
        <f>IF(KGP[[#This Row],[Any order which is ahead (Date)]]="","",VLOOKUP(_xlfn.CONCAT(KGP[[#This Row],[Reservation]],KGP[[#This Row],[Material / Component]],"000",,KGP[[#This Row],[WO number]]),Reservation!$A:$J,10,0))</f>
        <v/>
      </c>
      <c r="CX42" s="89">
        <f t="shared" si="6"/>
        <v>1</v>
      </c>
    </row>
    <row r="43" spans="1:102" s="77" customFormat="1" hidden="1" x14ac:dyDescent="0.2">
      <c r="A43" s="111" t="s">
        <v>851</v>
      </c>
      <c r="B43" s="112"/>
      <c r="C43" s="112"/>
      <c r="D43" s="111" t="s">
        <v>55</v>
      </c>
      <c r="E43" s="113">
        <v>45290</v>
      </c>
      <c r="F43" s="113">
        <v>45378</v>
      </c>
      <c r="G43" s="113">
        <v>45421</v>
      </c>
      <c r="H43" s="112"/>
      <c r="I43" s="113">
        <v>45421</v>
      </c>
      <c r="J43" s="113">
        <v>45422</v>
      </c>
      <c r="K43" s="111" t="s">
        <v>182</v>
      </c>
      <c r="L43" s="112"/>
      <c r="M43" s="111" t="s">
        <v>1117</v>
      </c>
      <c r="N43" s="111" t="s">
        <v>174</v>
      </c>
      <c r="O43" s="111" t="s">
        <v>1118</v>
      </c>
      <c r="P43" s="111" t="s">
        <v>1119</v>
      </c>
      <c r="Q43" s="111" t="s">
        <v>1120</v>
      </c>
      <c r="R43" s="111" t="s">
        <v>344</v>
      </c>
      <c r="S43" s="112"/>
      <c r="T43" s="112"/>
      <c r="U43" s="112"/>
      <c r="V43" s="111" t="s">
        <v>345</v>
      </c>
      <c r="W43" s="112"/>
      <c r="X43" s="111">
        <v>30</v>
      </c>
      <c r="Y43" s="111">
        <v>30</v>
      </c>
      <c r="Z43" s="111" t="s">
        <v>1131</v>
      </c>
      <c r="AA43" s="111" t="s">
        <v>1132</v>
      </c>
      <c r="AB43" s="115">
        <v>3</v>
      </c>
      <c r="AC43" s="115">
        <v>0</v>
      </c>
      <c r="AD43" s="115">
        <v>20</v>
      </c>
      <c r="AE43" s="111" t="s">
        <v>1128</v>
      </c>
      <c r="AF43" s="115">
        <v>0</v>
      </c>
      <c r="AG43" s="112"/>
      <c r="AH43" s="111" t="s">
        <v>231</v>
      </c>
      <c r="AI43" s="112"/>
      <c r="AJ43" s="112"/>
      <c r="AK43" s="111">
        <v>0</v>
      </c>
      <c r="AL43" s="115">
        <v>0</v>
      </c>
      <c r="AM43" s="112"/>
      <c r="AN43" s="112"/>
      <c r="AO43" s="111">
        <v>0</v>
      </c>
      <c r="AP43" s="112"/>
      <c r="AQ43" s="112"/>
      <c r="AR43" s="112"/>
      <c r="AS43" s="112"/>
      <c r="AT43" s="112"/>
      <c r="AU43" s="111">
        <v>0</v>
      </c>
      <c r="AV43" s="114">
        <v>0</v>
      </c>
      <c r="AW43" s="111" t="s">
        <v>51</v>
      </c>
      <c r="AX43" s="112"/>
      <c r="AY43" s="112"/>
      <c r="AZ43" s="112"/>
      <c r="BA43" s="112"/>
      <c r="BB43" s="111" t="s">
        <v>52</v>
      </c>
      <c r="BC43" s="111" t="s">
        <v>161</v>
      </c>
      <c r="BD43" s="111" t="s">
        <v>162</v>
      </c>
      <c r="BE43" s="111" t="s">
        <v>1125</v>
      </c>
      <c r="BF43" s="111">
        <v>3</v>
      </c>
      <c r="BG43" s="111" t="s">
        <v>218</v>
      </c>
      <c r="BH43" s="111" t="s">
        <v>164</v>
      </c>
      <c r="BI43" s="111" t="s">
        <v>164</v>
      </c>
      <c r="BJ43" s="112"/>
      <c r="BK43" s="112"/>
      <c r="BL43" s="115">
        <v>0</v>
      </c>
      <c r="BM43" s="112" t="b">
        <f>KGP[[#This Row],[HU Quantity]]=KGP[[#This Row],[Requirement quantity]]</f>
        <v>0</v>
      </c>
      <c r="BN43" s="112"/>
      <c r="BO43" s="112"/>
      <c r="BP43" s="112"/>
      <c r="BQ43" s="111" t="s">
        <v>165</v>
      </c>
      <c r="BR43" s="112"/>
      <c r="BS43" s="112"/>
      <c r="BT43" s="116">
        <v>0</v>
      </c>
      <c r="BU43" s="116">
        <v>0</v>
      </c>
      <c r="BV43" s="113">
        <v>45657</v>
      </c>
      <c r="BW43" s="117">
        <v>0</v>
      </c>
      <c r="BX43" s="117">
        <v>0</v>
      </c>
      <c r="BY43" s="112"/>
      <c r="BZ43" s="112"/>
      <c r="CA43" s="111">
        <v>0</v>
      </c>
      <c r="CB43" s="114">
        <v>0</v>
      </c>
      <c r="CC43" s="112"/>
      <c r="CD43" s="114">
        <v>0</v>
      </c>
      <c r="CE43" s="112"/>
      <c r="CF43" s="112"/>
      <c r="CG43" s="112"/>
      <c r="CH43" s="114">
        <v>0</v>
      </c>
      <c r="CI43" s="35">
        <v>0</v>
      </c>
      <c r="CJ43" s="87">
        <f t="shared" si="0"/>
        <v>0.25</v>
      </c>
      <c r="CK43" s="88">
        <f t="shared" si="1"/>
        <v>45393</v>
      </c>
      <c r="CL43" s="89">
        <f t="shared" si="2"/>
        <v>0</v>
      </c>
      <c r="CM43" s="90">
        <f t="shared" si="3"/>
        <v>0</v>
      </c>
      <c r="CN43" s="90" t="str">
        <f t="shared" si="4"/>
        <v>Missing Staging Date</v>
      </c>
      <c r="CO43" s="91" t="str" cm="1">
        <f t="array" ref="CO43">IFERROR(_xlfn.TEXTJOIN(", ",,_xlfn._xlws.FILTER('Monitor PO'!A:A,'Monitor PO'!K:K=Z43)),"")</f>
        <v/>
      </c>
      <c r="CP43" s="92" t="str">
        <f>IF(CQ43="","",IF(CQ43&gt;'Colour coding'!$D$4,"After Turnround",IF(CQ43&gt;'Colour coding'!$D$3+7,"During Turnaround",IF(CQ43&lt;'Colour coding'!$D$3,"On Time"))))</f>
        <v>On Time</v>
      </c>
      <c r="CQ43" s="88">
        <f>_xlfn.MAXIFS('Monitor PO'!E:E,'Monitor PO'!K:K,KGP[[#This Row],[Material / Component]])</f>
        <v>0</v>
      </c>
      <c r="CR43" s="89" t="str">
        <f t="shared" si="5"/>
        <v>Need Purchasing</v>
      </c>
      <c r="CS43" s="89" t="str">
        <f>_xlfn.CONCAT(KGP[[#This Row],[Reservation]], KGP[[#This Row],[Requirement date (WO component)]],KGP[[#This Row],[Material / Component]],"000",,KGP[[#This Row],[WO number]])</f>
        <v>00001316104542110060916000100032996</v>
      </c>
      <c r="CT43" s="89" t="str">
        <f>VLOOKUP(KGP[[#This Row],[Key]],Reservation!B:B,1,)</f>
        <v>00001316104542110060916000100032996</v>
      </c>
      <c r="CU43" s="89" t="str">
        <f>_xlfn.CONCAT(KGP[[#This Row],[Reservation]],KGP[[#This Row],[Material / Component]],"000",,KGP[[#This Row],[WO number]])</f>
        <v>000013161010060916000100032996</v>
      </c>
      <c r="CV43" s="93" t="str">
        <f>IF(_xlfn.MAXIFS(Reservation!$F:$F,Reservation!$A:$A,KGP[[#This Row],[Logic]])&lt;KGP[[#This Row],[ETA @ Demand plant]],_xlfn.MAXIFS(Reservation!$F:$F,Reservation!$A:$A,KGP[[#This Row],[Logic]]),"")</f>
        <v/>
      </c>
      <c r="CW43" s="89" t="str">
        <f>IF(KGP[[#This Row],[Any order which is ahead (Date)]]="","",VLOOKUP(_xlfn.CONCAT(KGP[[#This Row],[Reservation]],KGP[[#This Row],[Material / Component]],"000",,KGP[[#This Row],[WO number]]),Reservation!$A:$J,10,0))</f>
        <v/>
      </c>
      <c r="CX43" s="89">
        <f t="shared" si="6"/>
        <v>1</v>
      </c>
    </row>
    <row r="44" spans="1:102" s="77" customFormat="1" hidden="1" x14ac:dyDescent="0.2">
      <c r="A44" s="111" t="s">
        <v>940</v>
      </c>
      <c r="B44" s="112"/>
      <c r="C44" s="112"/>
      <c r="D44" s="111" t="s">
        <v>55</v>
      </c>
      <c r="E44" s="113">
        <v>45290</v>
      </c>
      <c r="F44" s="113">
        <v>45293</v>
      </c>
      <c r="G44" s="113">
        <v>45380</v>
      </c>
      <c r="H44" s="112"/>
      <c r="I44" s="113">
        <v>45379</v>
      </c>
      <c r="J44" s="113">
        <v>45403</v>
      </c>
      <c r="K44" s="111" t="s">
        <v>182</v>
      </c>
      <c r="L44" s="112"/>
      <c r="M44" s="111" t="s">
        <v>2662</v>
      </c>
      <c r="N44" s="111" t="s">
        <v>709</v>
      </c>
      <c r="O44" s="111" t="s">
        <v>2663</v>
      </c>
      <c r="P44" s="111" t="s">
        <v>2664</v>
      </c>
      <c r="Q44" s="111" t="s">
        <v>2717</v>
      </c>
      <c r="R44" s="111" t="s">
        <v>344</v>
      </c>
      <c r="S44" s="112"/>
      <c r="T44" s="112"/>
      <c r="U44" s="112"/>
      <c r="V44" s="111" t="s">
        <v>345</v>
      </c>
      <c r="W44" s="112"/>
      <c r="X44" s="111">
        <v>10</v>
      </c>
      <c r="Y44" s="111">
        <v>5</v>
      </c>
      <c r="Z44" s="111" t="s">
        <v>220</v>
      </c>
      <c r="AA44" s="111" t="s">
        <v>221</v>
      </c>
      <c r="AB44" s="115">
        <v>4</v>
      </c>
      <c r="AC44" s="115">
        <v>2</v>
      </c>
      <c r="AD44" s="115">
        <v>11</v>
      </c>
      <c r="AE44" s="111" t="s">
        <v>908</v>
      </c>
      <c r="AF44" s="115">
        <v>0</v>
      </c>
      <c r="AG44" s="112"/>
      <c r="AH44" s="111" t="s">
        <v>231</v>
      </c>
      <c r="AI44" s="112"/>
      <c r="AJ44" s="112"/>
      <c r="AK44" s="111">
        <v>0</v>
      </c>
      <c r="AL44" s="115">
        <v>0</v>
      </c>
      <c r="AM44" s="112"/>
      <c r="AN44" s="112"/>
      <c r="AO44" s="111">
        <v>0</v>
      </c>
      <c r="AP44" s="112"/>
      <c r="AQ44" s="112"/>
      <c r="AR44" s="112"/>
      <c r="AS44" s="112"/>
      <c r="AT44" s="112"/>
      <c r="AU44" s="111">
        <v>0</v>
      </c>
      <c r="AV44" s="114">
        <v>0</v>
      </c>
      <c r="AW44" s="111" t="s">
        <v>51</v>
      </c>
      <c r="AX44" s="112"/>
      <c r="AY44" s="112"/>
      <c r="AZ44" s="112"/>
      <c r="BA44" s="112"/>
      <c r="BB44" s="111" t="s">
        <v>52</v>
      </c>
      <c r="BC44" s="111" t="s">
        <v>213</v>
      </c>
      <c r="BD44" s="111" t="s">
        <v>355</v>
      </c>
      <c r="BE44" s="111" t="s">
        <v>2670</v>
      </c>
      <c r="BF44" s="111">
        <v>7</v>
      </c>
      <c r="BG44" s="111" t="s">
        <v>294</v>
      </c>
      <c r="BH44" s="111" t="s">
        <v>164</v>
      </c>
      <c r="BI44" s="111" t="s">
        <v>164</v>
      </c>
      <c r="BJ44" s="112"/>
      <c r="BK44" s="112"/>
      <c r="BL44" s="115">
        <v>0</v>
      </c>
      <c r="BM44" s="112" t="b">
        <f>KGP[[#This Row],[HU Quantity]]=KGP[[#This Row],[Requirement quantity]]</f>
        <v>0</v>
      </c>
      <c r="BN44" s="112"/>
      <c r="BO44" s="112"/>
      <c r="BP44" s="112"/>
      <c r="BQ44" s="111" t="s">
        <v>165</v>
      </c>
      <c r="BR44" s="112"/>
      <c r="BS44" s="112"/>
      <c r="BT44" s="116">
        <v>0</v>
      </c>
      <c r="BU44" s="116">
        <v>0</v>
      </c>
      <c r="BV44" s="113">
        <v>45584</v>
      </c>
      <c r="BW44" s="117">
        <v>0</v>
      </c>
      <c r="BX44" s="117">
        <v>0</v>
      </c>
      <c r="BY44" s="112"/>
      <c r="BZ44" s="112"/>
      <c r="CA44" s="111">
        <v>0</v>
      </c>
      <c r="CB44" s="114">
        <v>0</v>
      </c>
      <c r="CC44" s="112"/>
      <c r="CD44" s="114">
        <v>0</v>
      </c>
      <c r="CE44" s="112"/>
      <c r="CF44" s="112"/>
      <c r="CG44" s="112"/>
      <c r="CH44" s="114">
        <v>0</v>
      </c>
      <c r="CI44" s="35">
        <v>0</v>
      </c>
      <c r="CJ44" s="147">
        <f t="shared" si="0"/>
        <v>1.9230769230769232E-2</v>
      </c>
      <c r="CK44" s="88">
        <f t="shared" si="1"/>
        <v>45352</v>
      </c>
      <c r="CL44" s="89">
        <f t="shared" si="2"/>
        <v>0</v>
      </c>
      <c r="CM44" s="89">
        <f t="shared" si="3"/>
        <v>0</v>
      </c>
      <c r="CN44" s="89" t="str">
        <f t="shared" si="4"/>
        <v>Missing Staging Date</v>
      </c>
      <c r="CO44" s="91"/>
      <c r="CP44" s="89" t="str">
        <f>IF(CQ44="","",IF(CQ44&gt;'Colour coding'!$D$4,"After Turnround",IF(CQ44&gt;'Colour coding'!$D$3+7,"During Turnaround",IF(CQ44&lt;'Colour coding'!$D$3,"On Time"))))</f>
        <v>After Turnround</v>
      </c>
      <c r="CQ44" s="88">
        <f>_xlfn.MAXIFS('Monitor PO'!E:E,'Monitor PO'!K:K,KGP[[#This Row],[Material / Component]])</f>
        <v>45384</v>
      </c>
      <c r="CR44" s="89" t="str">
        <f t="shared" si="5"/>
        <v>Need Purchasing</v>
      </c>
      <c r="CS44" s="89" t="str">
        <f>_xlfn.CONCAT(KGP[[#This Row],[Reservation]], KGP[[#This Row],[Requirement date (WO component)]],KGP[[#This Row],[Material / Component]],"000",,KGP[[#This Row],[WO number]])</f>
        <v>00001287344538010060917000200090465</v>
      </c>
      <c r="CT44" s="89" t="str">
        <f>VLOOKUP(KGP[[#This Row],[Key]],Reservation!B:B,1,)</f>
        <v>00001287344538010060917000200090465</v>
      </c>
      <c r="CU44" s="89" t="str">
        <f>_xlfn.CONCAT(KGP[[#This Row],[Reservation]],KGP[[#This Row],[Material / Component]],"000",,KGP[[#This Row],[WO number]])</f>
        <v>000012873410060917000200090465</v>
      </c>
      <c r="CV44" s="93" t="str">
        <f>IF(_xlfn.MAXIFS(Reservation!$F:$F,Reservation!$A:$A,KGP[[#This Row],[Logic]])&lt;KGP[[#This Row],[ETA @ Demand plant]],_xlfn.MAXIFS(Reservation!$F:$F,Reservation!$A:$A,KGP[[#This Row],[Logic]]),"")</f>
        <v/>
      </c>
      <c r="CW44" s="89" t="str">
        <f>IF(KGP[[#This Row],[Any order which is ahead (Date)]]="","",VLOOKUP(_xlfn.CONCAT(KGP[[#This Row],[Reservation]],KGP[[#This Row],[Material / Component]],"000",,KGP[[#This Row],[WO number]]),Reservation!$A:$J,10,0))</f>
        <v/>
      </c>
      <c r="CX44" s="89">
        <f t="shared" si="6"/>
        <v>1</v>
      </c>
    </row>
    <row r="45" spans="1:102" s="77" customFormat="1" hidden="1" x14ac:dyDescent="0.2">
      <c r="A45" s="111" t="s">
        <v>940</v>
      </c>
      <c r="B45" s="112"/>
      <c r="C45" s="112"/>
      <c r="D45" s="111" t="s">
        <v>55</v>
      </c>
      <c r="E45" s="113">
        <v>45290</v>
      </c>
      <c r="F45" s="113">
        <v>45293</v>
      </c>
      <c r="G45" s="113">
        <v>45384</v>
      </c>
      <c r="H45" s="112"/>
      <c r="I45" s="113">
        <v>45382</v>
      </c>
      <c r="J45" s="113">
        <v>45406</v>
      </c>
      <c r="K45" s="111" t="s">
        <v>182</v>
      </c>
      <c r="L45" s="112"/>
      <c r="M45" s="111" t="s">
        <v>2790</v>
      </c>
      <c r="N45" s="111" t="s">
        <v>2799</v>
      </c>
      <c r="O45" s="111" t="s">
        <v>2791</v>
      </c>
      <c r="P45" s="111" t="s">
        <v>2792</v>
      </c>
      <c r="Q45" s="111" t="s">
        <v>2717</v>
      </c>
      <c r="R45" s="111" t="s">
        <v>344</v>
      </c>
      <c r="S45" s="112"/>
      <c r="T45" s="112"/>
      <c r="U45" s="112"/>
      <c r="V45" s="111" t="s">
        <v>345</v>
      </c>
      <c r="W45" s="112"/>
      <c r="X45" s="111">
        <v>10</v>
      </c>
      <c r="Y45" s="111">
        <v>5</v>
      </c>
      <c r="Z45" s="111" t="s">
        <v>220</v>
      </c>
      <c r="AA45" s="111" t="s">
        <v>221</v>
      </c>
      <c r="AB45" s="115">
        <v>4</v>
      </c>
      <c r="AC45" s="115">
        <v>2</v>
      </c>
      <c r="AD45" s="115">
        <v>11</v>
      </c>
      <c r="AE45" s="111" t="s">
        <v>2372</v>
      </c>
      <c r="AF45" s="115">
        <v>0</v>
      </c>
      <c r="AG45" s="112"/>
      <c r="AH45" s="111" t="s">
        <v>231</v>
      </c>
      <c r="AI45" s="112"/>
      <c r="AJ45" s="112"/>
      <c r="AK45" s="111">
        <v>0</v>
      </c>
      <c r="AL45" s="115">
        <v>0</v>
      </c>
      <c r="AM45" s="112"/>
      <c r="AN45" s="112"/>
      <c r="AO45" s="111">
        <v>0</v>
      </c>
      <c r="AP45" s="112"/>
      <c r="AQ45" s="112"/>
      <c r="AR45" s="112"/>
      <c r="AS45" s="112"/>
      <c r="AT45" s="112"/>
      <c r="AU45" s="111">
        <v>0</v>
      </c>
      <c r="AV45" s="114">
        <v>0</v>
      </c>
      <c r="AW45" s="111" t="s">
        <v>51</v>
      </c>
      <c r="AX45" s="112"/>
      <c r="AY45" s="112"/>
      <c r="AZ45" s="112"/>
      <c r="BA45" s="112"/>
      <c r="BB45" s="111" t="s">
        <v>52</v>
      </c>
      <c r="BC45" s="111" t="s">
        <v>213</v>
      </c>
      <c r="BD45" s="111" t="s">
        <v>214</v>
      </c>
      <c r="BE45" s="111" t="s">
        <v>2793</v>
      </c>
      <c r="BF45" s="111">
        <v>8</v>
      </c>
      <c r="BG45" s="111" t="s">
        <v>294</v>
      </c>
      <c r="BH45" s="111" t="s">
        <v>164</v>
      </c>
      <c r="BI45" s="111" t="s">
        <v>164</v>
      </c>
      <c r="BJ45" s="112"/>
      <c r="BK45" s="112"/>
      <c r="BL45" s="115">
        <v>0</v>
      </c>
      <c r="BM45" s="112" t="b">
        <f>KGP[[#This Row],[HU Quantity]]=KGP[[#This Row],[Requirement quantity]]</f>
        <v>0</v>
      </c>
      <c r="BN45" s="112"/>
      <c r="BO45" s="112"/>
      <c r="BP45" s="112"/>
      <c r="BQ45" s="111" t="s">
        <v>165</v>
      </c>
      <c r="BR45" s="112"/>
      <c r="BS45" s="112"/>
      <c r="BT45" s="116">
        <v>0</v>
      </c>
      <c r="BU45" s="116">
        <v>0</v>
      </c>
      <c r="BV45" s="113">
        <v>45587</v>
      </c>
      <c r="BW45" s="117">
        <v>0</v>
      </c>
      <c r="BX45" s="117">
        <v>0</v>
      </c>
      <c r="BY45" s="112"/>
      <c r="BZ45" s="112"/>
      <c r="CA45" s="111">
        <v>0</v>
      </c>
      <c r="CB45" s="114">
        <v>0</v>
      </c>
      <c r="CC45" s="112"/>
      <c r="CD45" s="114">
        <v>0</v>
      </c>
      <c r="CE45" s="112"/>
      <c r="CF45" s="112"/>
      <c r="CG45" s="112"/>
      <c r="CH45" s="114">
        <v>0</v>
      </c>
      <c r="CI45" s="35">
        <v>0</v>
      </c>
      <c r="CJ45" s="147">
        <f t="shared" si="0"/>
        <v>1.9230769230769232E-2</v>
      </c>
      <c r="CK45" s="88">
        <f t="shared" si="1"/>
        <v>45356</v>
      </c>
      <c r="CL45" s="89">
        <f t="shared" si="2"/>
        <v>0</v>
      </c>
      <c r="CM45" s="89">
        <f t="shared" si="3"/>
        <v>0</v>
      </c>
      <c r="CN45" s="89" t="str">
        <f t="shared" si="4"/>
        <v>Missing Staging Date</v>
      </c>
      <c r="CO45" s="91"/>
      <c r="CP45" s="89" t="str">
        <f>IF(CQ45="","",IF(CQ45&gt;'Colour coding'!$D$4,"After Turnround",IF(CQ45&gt;'Colour coding'!$D$3+7,"During Turnaround",IF(CQ45&lt;'Colour coding'!$D$3,"On Time"))))</f>
        <v>After Turnround</v>
      </c>
      <c r="CQ45" s="88">
        <f>_xlfn.MAXIFS('Monitor PO'!E:E,'Monitor PO'!K:K,KGP[[#This Row],[Material / Component]])</f>
        <v>45384</v>
      </c>
      <c r="CR45" s="89" t="str">
        <f t="shared" si="5"/>
        <v>Need Purchasing</v>
      </c>
      <c r="CS45" s="89" t="str">
        <f>_xlfn.CONCAT(KGP[[#This Row],[Reservation]], KGP[[#This Row],[Requirement date (WO component)]],KGP[[#This Row],[Material / Component]],"000",,KGP[[#This Row],[WO number]])</f>
        <v>00001296914538410060917000200091461</v>
      </c>
      <c r="CT45" s="89" t="str">
        <f>VLOOKUP(KGP[[#This Row],[Key]],Reservation!B:B,1,)</f>
        <v>00001296914538410060917000200091461</v>
      </c>
      <c r="CU45" s="89" t="str">
        <f>_xlfn.CONCAT(KGP[[#This Row],[Reservation]],KGP[[#This Row],[Material / Component]],"000",,KGP[[#This Row],[WO number]])</f>
        <v>000012969110060917000200091461</v>
      </c>
      <c r="CV45" s="93" t="str">
        <f>IF(_xlfn.MAXIFS(Reservation!$F:$F,Reservation!$A:$A,KGP[[#This Row],[Logic]])&lt;KGP[[#This Row],[ETA @ Demand plant]],_xlfn.MAXIFS(Reservation!$F:$F,Reservation!$A:$A,KGP[[#This Row],[Logic]]),"")</f>
        <v/>
      </c>
      <c r="CW45" s="89" t="str">
        <f>IF(KGP[[#This Row],[Any order which is ahead (Date)]]="","",VLOOKUP(_xlfn.CONCAT(KGP[[#This Row],[Reservation]],KGP[[#This Row],[Material / Component]],"000",,KGP[[#This Row],[WO number]]),Reservation!$A:$J,10,0))</f>
        <v/>
      </c>
      <c r="CX45" s="89">
        <f t="shared" si="6"/>
        <v>1</v>
      </c>
    </row>
    <row r="46" spans="1:102" s="77" customFormat="1" hidden="1" x14ac:dyDescent="0.2">
      <c r="A46" s="111" t="s">
        <v>851</v>
      </c>
      <c r="B46" s="112"/>
      <c r="C46" s="112"/>
      <c r="D46" s="111" t="s">
        <v>55</v>
      </c>
      <c r="E46" s="113">
        <v>45290</v>
      </c>
      <c r="F46" s="113">
        <v>45293</v>
      </c>
      <c r="G46" s="113">
        <v>45421</v>
      </c>
      <c r="H46" s="112"/>
      <c r="I46" s="113">
        <v>45421</v>
      </c>
      <c r="J46" s="113">
        <v>45421</v>
      </c>
      <c r="K46" s="111" t="s">
        <v>182</v>
      </c>
      <c r="L46" s="112"/>
      <c r="M46" s="111" t="s">
        <v>392</v>
      </c>
      <c r="N46" s="111" t="s">
        <v>176</v>
      </c>
      <c r="O46" s="111" t="s">
        <v>393</v>
      </c>
      <c r="P46" s="111" t="s">
        <v>394</v>
      </c>
      <c r="Q46" s="111" t="s">
        <v>395</v>
      </c>
      <c r="R46" s="111" t="s">
        <v>344</v>
      </c>
      <c r="S46" s="112"/>
      <c r="T46" s="112"/>
      <c r="U46" s="112"/>
      <c r="V46" s="111" t="s">
        <v>345</v>
      </c>
      <c r="W46" s="112"/>
      <c r="X46" s="111">
        <v>20</v>
      </c>
      <c r="Y46" s="111">
        <v>20</v>
      </c>
      <c r="Z46" s="111" t="s">
        <v>401</v>
      </c>
      <c r="AA46" s="111" t="s">
        <v>402</v>
      </c>
      <c r="AB46" s="115">
        <v>2</v>
      </c>
      <c r="AC46" s="115">
        <v>0</v>
      </c>
      <c r="AD46" s="115">
        <v>22</v>
      </c>
      <c r="AE46" s="111" t="s">
        <v>1461</v>
      </c>
      <c r="AF46" s="115">
        <v>0</v>
      </c>
      <c r="AG46" s="112"/>
      <c r="AH46" s="111" t="s">
        <v>231</v>
      </c>
      <c r="AI46" s="112"/>
      <c r="AJ46" s="112"/>
      <c r="AK46" s="111">
        <v>0</v>
      </c>
      <c r="AL46" s="115">
        <v>0</v>
      </c>
      <c r="AM46" s="112"/>
      <c r="AN46" s="112"/>
      <c r="AO46" s="111">
        <v>0</v>
      </c>
      <c r="AP46" s="112"/>
      <c r="AQ46" s="112"/>
      <c r="AR46" s="112"/>
      <c r="AS46" s="112"/>
      <c r="AT46" s="112"/>
      <c r="AU46" s="111">
        <v>0</v>
      </c>
      <c r="AV46" s="114">
        <v>0</v>
      </c>
      <c r="AW46" s="111" t="s">
        <v>51</v>
      </c>
      <c r="AX46" s="112"/>
      <c r="AY46" s="112"/>
      <c r="AZ46" s="112"/>
      <c r="BA46" s="112"/>
      <c r="BB46" s="111" t="s">
        <v>52</v>
      </c>
      <c r="BC46" s="111" t="s">
        <v>213</v>
      </c>
      <c r="BD46" s="111" t="s">
        <v>355</v>
      </c>
      <c r="BE46" s="111" t="s">
        <v>399</v>
      </c>
      <c r="BF46" s="111">
        <v>1</v>
      </c>
      <c r="BG46" s="111" t="s">
        <v>232</v>
      </c>
      <c r="BH46" s="111" t="s">
        <v>164</v>
      </c>
      <c r="BI46" s="111" t="s">
        <v>164</v>
      </c>
      <c r="BJ46" s="112"/>
      <c r="BK46" s="112"/>
      <c r="BL46" s="115">
        <v>0</v>
      </c>
      <c r="BM46" s="112" t="b">
        <f>KGP[[#This Row],[HU Quantity]]=KGP[[#This Row],[Requirement quantity]]</f>
        <v>0</v>
      </c>
      <c r="BN46" s="112"/>
      <c r="BO46" s="112"/>
      <c r="BP46" s="112"/>
      <c r="BQ46" s="111" t="s">
        <v>165</v>
      </c>
      <c r="BR46" s="112"/>
      <c r="BS46" s="112"/>
      <c r="BT46" s="116">
        <v>0</v>
      </c>
      <c r="BU46" s="116">
        <v>0</v>
      </c>
      <c r="BV46" s="113">
        <v>45473</v>
      </c>
      <c r="BW46" s="117">
        <v>0</v>
      </c>
      <c r="BX46" s="117">
        <v>0</v>
      </c>
      <c r="BY46" s="112"/>
      <c r="BZ46" s="112"/>
      <c r="CA46" s="111">
        <v>0</v>
      </c>
      <c r="CB46" s="114">
        <v>0</v>
      </c>
      <c r="CC46" s="112"/>
      <c r="CD46" s="114">
        <v>0</v>
      </c>
      <c r="CE46" s="112"/>
      <c r="CF46" s="112"/>
      <c r="CG46" s="112"/>
      <c r="CH46" s="114">
        <v>0</v>
      </c>
      <c r="CI46" s="35">
        <v>0</v>
      </c>
      <c r="CJ46" s="147">
        <f t="shared" si="0"/>
        <v>0.5</v>
      </c>
      <c r="CK46" s="88">
        <f t="shared" si="1"/>
        <v>45393</v>
      </c>
      <c r="CL46" s="89">
        <f t="shared" si="2"/>
        <v>0</v>
      </c>
      <c r="CM46" s="89">
        <f t="shared" si="3"/>
        <v>0</v>
      </c>
      <c r="CN46" s="89" t="str">
        <f t="shared" si="4"/>
        <v>Missing Staging Date</v>
      </c>
      <c r="CO46" s="91" t="str" cm="1">
        <f t="array" ref="CO46">IFERROR(_xlfn.TEXTJOIN(", ",,_xlfn._xlws.FILTER('Monitor PO'!A:A,'Monitor PO'!K:K=Z46)),"")</f>
        <v/>
      </c>
      <c r="CP46" s="92" t="str">
        <f>IF(CQ46="","",IF(CQ46&gt;'Colour coding'!$D$4,"After Turnround",IF(CQ46&gt;'Colour coding'!$D$3+7,"During Turnaround",IF(CQ46&lt;'Colour coding'!$D$3,"On Time"))))</f>
        <v>On Time</v>
      </c>
      <c r="CQ46" s="88">
        <f>_xlfn.MAXIFS('Monitor PO'!E:E,'Monitor PO'!K:K,KGP[[#This Row],[Material / Component]])</f>
        <v>0</v>
      </c>
      <c r="CR46" s="89" t="str">
        <f t="shared" si="5"/>
        <v>Need Purchasing</v>
      </c>
      <c r="CS46" s="89" t="str">
        <f>_xlfn.CONCAT(KGP[[#This Row],[Reservation]], KGP[[#This Row],[Requirement date (WO component)]],KGP[[#This Row],[Material / Component]],"000",,KGP[[#This Row],[WO number]])</f>
        <v>00001329294542110060929000100034425</v>
      </c>
      <c r="CT46" s="89" t="str">
        <f>VLOOKUP(KGP[[#This Row],[Key]],Reservation!B:B,1,)</f>
        <v>00001329294542110060929000100034425</v>
      </c>
      <c r="CU46" s="89" t="str">
        <f>_xlfn.CONCAT(KGP[[#This Row],[Reservation]],KGP[[#This Row],[Material / Component]],"000",,KGP[[#This Row],[WO number]])</f>
        <v>000013292910060929000100034425</v>
      </c>
      <c r="CV46" s="93" t="str">
        <f>IF(_xlfn.MAXIFS(Reservation!$F:$F,Reservation!$A:$A,KGP[[#This Row],[Logic]])&lt;KGP[[#This Row],[ETA @ Demand plant]],_xlfn.MAXIFS(Reservation!$F:$F,Reservation!$A:$A,KGP[[#This Row],[Logic]]),"")</f>
        <v/>
      </c>
      <c r="CW46" s="89" t="str">
        <f>IF(KGP[[#This Row],[Any order which is ahead (Date)]]="","",VLOOKUP(_xlfn.CONCAT(KGP[[#This Row],[Reservation]],KGP[[#This Row],[Material / Component]],"000",,KGP[[#This Row],[WO number]]),Reservation!$A:$J,10,0))</f>
        <v/>
      </c>
      <c r="CX46" s="89">
        <f t="shared" si="6"/>
        <v>1</v>
      </c>
    </row>
    <row r="47" spans="1:102" s="77" customFormat="1" hidden="1" x14ac:dyDescent="0.2">
      <c r="A47" s="111" t="s">
        <v>940</v>
      </c>
      <c r="B47" s="112"/>
      <c r="C47" s="112"/>
      <c r="D47" s="111" t="s">
        <v>55</v>
      </c>
      <c r="E47" s="113">
        <v>45290</v>
      </c>
      <c r="F47" s="113">
        <v>45293</v>
      </c>
      <c r="G47" s="113">
        <v>45391</v>
      </c>
      <c r="H47" s="112"/>
      <c r="I47" s="113">
        <v>45379</v>
      </c>
      <c r="J47" s="113">
        <v>45403</v>
      </c>
      <c r="K47" s="111" t="s">
        <v>182</v>
      </c>
      <c r="L47" s="112"/>
      <c r="M47" s="111" t="s">
        <v>2662</v>
      </c>
      <c r="N47" s="111" t="s">
        <v>742</v>
      </c>
      <c r="O47" s="111" t="s">
        <v>2663</v>
      </c>
      <c r="P47" s="111" t="s">
        <v>2664</v>
      </c>
      <c r="Q47" s="111" t="s">
        <v>2665</v>
      </c>
      <c r="R47" s="111" t="s">
        <v>344</v>
      </c>
      <c r="S47" s="112"/>
      <c r="T47" s="112"/>
      <c r="U47" s="112"/>
      <c r="V47" s="111" t="s">
        <v>345</v>
      </c>
      <c r="W47" s="112"/>
      <c r="X47" s="111">
        <v>10</v>
      </c>
      <c r="Y47" s="111">
        <v>5</v>
      </c>
      <c r="Z47" s="111" t="s">
        <v>2742</v>
      </c>
      <c r="AA47" s="111" t="s">
        <v>2743</v>
      </c>
      <c r="AB47" s="115">
        <v>19</v>
      </c>
      <c r="AC47" s="115">
        <v>0</v>
      </c>
      <c r="AD47" s="115">
        <v>6</v>
      </c>
      <c r="AE47" s="111" t="s">
        <v>1951</v>
      </c>
      <c r="AF47" s="115">
        <v>0</v>
      </c>
      <c r="AG47" s="112"/>
      <c r="AH47" s="111" t="s">
        <v>231</v>
      </c>
      <c r="AI47" s="112"/>
      <c r="AJ47" s="112"/>
      <c r="AK47" s="111">
        <v>0</v>
      </c>
      <c r="AL47" s="115">
        <v>0</v>
      </c>
      <c r="AM47" s="112"/>
      <c r="AN47" s="112"/>
      <c r="AO47" s="111">
        <v>0</v>
      </c>
      <c r="AP47" s="112"/>
      <c r="AQ47" s="112"/>
      <c r="AR47" s="112"/>
      <c r="AS47" s="112"/>
      <c r="AT47" s="112"/>
      <c r="AU47" s="111">
        <v>0</v>
      </c>
      <c r="AV47" s="114">
        <v>0</v>
      </c>
      <c r="AW47" s="111" t="s">
        <v>51</v>
      </c>
      <c r="AX47" s="112"/>
      <c r="AY47" s="112"/>
      <c r="AZ47" s="112"/>
      <c r="BA47" s="112"/>
      <c r="BB47" s="111" t="s">
        <v>52</v>
      </c>
      <c r="BC47" s="111" t="s">
        <v>213</v>
      </c>
      <c r="BD47" s="111" t="s">
        <v>355</v>
      </c>
      <c r="BE47" s="111" t="s">
        <v>2670</v>
      </c>
      <c r="BF47" s="111">
        <v>30</v>
      </c>
      <c r="BG47" s="111" t="s">
        <v>294</v>
      </c>
      <c r="BH47" s="111" t="s">
        <v>164</v>
      </c>
      <c r="BI47" s="111" t="s">
        <v>164</v>
      </c>
      <c r="BJ47" s="112"/>
      <c r="BK47" s="112"/>
      <c r="BL47" s="115">
        <v>0</v>
      </c>
      <c r="BM47" s="112" t="b">
        <f>KGP[[#This Row],[HU Quantity]]=KGP[[#This Row],[Requirement quantity]]</f>
        <v>0</v>
      </c>
      <c r="BN47" s="112"/>
      <c r="BO47" s="112"/>
      <c r="BP47" s="112"/>
      <c r="BQ47" s="111" t="s">
        <v>165</v>
      </c>
      <c r="BR47" s="112"/>
      <c r="BS47" s="112"/>
      <c r="BT47" s="116">
        <v>0</v>
      </c>
      <c r="BU47" s="116">
        <v>0</v>
      </c>
      <c r="BV47" s="113">
        <v>45584</v>
      </c>
      <c r="BW47" s="117">
        <v>0</v>
      </c>
      <c r="BX47" s="117">
        <v>0</v>
      </c>
      <c r="BY47" s="112"/>
      <c r="BZ47" s="112"/>
      <c r="CA47" s="111">
        <v>0</v>
      </c>
      <c r="CB47" s="114">
        <v>0</v>
      </c>
      <c r="CC47" s="112"/>
      <c r="CD47" s="114">
        <v>0</v>
      </c>
      <c r="CE47" s="112"/>
      <c r="CF47" s="112"/>
      <c r="CG47" s="112"/>
      <c r="CH47" s="114">
        <v>0</v>
      </c>
      <c r="CI47" s="35">
        <v>0</v>
      </c>
      <c r="CJ47" s="147">
        <f t="shared" si="0"/>
        <v>1.9230769230769232E-2</v>
      </c>
      <c r="CK47" s="88">
        <f t="shared" si="1"/>
        <v>45363</v>
      </c>
      <c r="CL47" s="89">
        <f t="shared" si="2"/>
        <v>0</v>
      </c>
      <c r="CM47" s="89">
        <f t="shared" si="3"/>
        <v>0</v>
      </c>
      <c r="CN47" s="89" t="str">
        <f t="shared" si="4"/>
        <v>Missing Staging Date</v>
      </c>
      <c r="CO47" s="91"/>
      <c r="CP47" s="89" t="str">
        <f>IF(CQ47="","",IF(CQ47&gt;'Colour coding'!$D$4,"After Turnround",IF(CQ47&gt;'Colour coding'!$D$3+7,"During Turnaround",IF(CQ47&lt;'Colour coding'!$D$3,"On Time"))))</f>
        <v>After Turnround</v>
      </c>
      <c r="CQ47" s="88">
        <f>_xlfn.MAXIFS('Monitor PO'!E:E,'Monitor PO'!K:K,KGP[[#This Row],[Material / Component]])</f>
        <v>45384</v>
      </c>
      <c r="CR47" s="89" t="str">
        <f t="shared" si="5"/>
        <v>Need Purchasing</v>
      </c>
      <c r="CS47" s="89" t="str">
        <f>_xlfn.CONCAT(KGP[[#This Row],[Reservation]], KGP[[#This Row],[Requirement date (WO component)]],KGP[[#This Row],[Material / Component]],"000",,KGP[[#This Row],[WO number]])</f>
        <v>00001287344539110061160000200090465</v>
      </c>
      <c r="CT47" s="89" t="str">
        <f>VLOOKUP(KGP[[#This Row],[Key]],Reservation!B:B,1,)</f>
        <v>00001287344539110061160000200090465</v>
      </c>
      <c r="CU47" s="89" t="str">
        <f>_xlfn.CONCAT(KGP[[#This Row],[Reservation]],KGP[[#This Row],[Material / Component]],"000",,KGP[[#This Row],[WO number]])</f>
        <v>000012873410061160000200090465</v>
      </c>
      <c r="CV47" s="93" t="str">
        <f>IF(_xlfn.MAXIFS(Reservation!$F:$F,Reservation!$A:$A,KGP[[#This Row],[Logic]])&lt;KGP[[#This Row],[ETA @ Demand plant]],_xlfn.MAXIFS(Reservation!$F:$F,Reservation!$A:$A,KGP[[#This Row],[Logic]]),"")</f>
        <v/>
      </c>
      <c r="CW47" s="89" t="str">
        <f>IF(KGP[[#This Row],[Any order which is ahead (Date)]]="","",VLOOKUP(_xlfn.CONCAT(KGP[[#This Row],[Reservation]],KGP[[#This Row],[Material / Component]],"000",,KGP[[#This Row],[WO number]]),Reservation!$A:$J,10,0))</f>
        <v/>
      </c>
      <c r="CX47" s="89">
        <f t="shared" si="6"/>
        <v>1</v>
      </c>
    </row>
    <row r="48" spans="1:102" s="77" customFormat="1" hidden="1" x14ac:dyDescent="0.2">
      <c r="A48" s="111" t="s">
        <v>940</v>
      </c>
      <c r="B48" s="112"/>
      <c r="C48" s="112"/>
      <c r="D48" s="111" t="s">
        <v>55</v>
      </c>
      <c r="E48" s="113">
        <v>45290</v>
      </c>
      <c r="F48" s="113">
        <v>45293</v>
      </c>
      <c r="G48" s="113">
        <v>45395</v>
      </c>
      <c r="H48" s="112"/>
      <c r="I48" s="113">
        <v>45382</v>
      </c>
      <c r="J48" s="113">
        <v>45406</v>
      </c>
      <c r="K48" s="111" t="s">
        <v>182</v>
      </c>
      <c r="L48" s="112"/>
      <c r="M48" s="111" t="s">
        <v>2790</v>
      </c>
      <c r="N48" s="111" t="s">
        <v>742</v>
      </c>
      <c r="O48" s="111" t="s">
        <v>2791</v>
      </c>
      <c r="P48" s="111" t="s">
        <v>2792</v>
      </c>
      <c r="Q48" s="111" t="s">
        <v>2665</v>
      </c>
      <c r="R48" s="111" t="s">
        <v>344</v>
      </c>
      <c r="S48" s="112"/>
      <c r="T48" s="112"/>
      <c r="U48" s="112"/>
      <c r="V48" s="111" t="s">
        <v>345</v>
      </c>
      <c r="W48" s="112"/>
      <c r="X48" s="111">
        <v>10</v>
      </c>
      <c r="Y48" s="111">
        <v>5</v>
      </c>
      <c r="Z48" s="111" t="s">
        <v>2742</v>
      </c>
      <c r="AA48" s="111" t="s">
        <v>2743</v>
      </c>
      <c r="AB48" s="115">
        <v>19</v>
      </c>
      <c r="AC48" s="115">
        <v>0</v>
      </c>
      <c r="AD48" s="115">
        <v>6</v>
      </c>
      <c r="AE48" s="111" t="s">
        <v>2804</v>
      </c>
      <c r="AF48" s="115">
        <v>0</v>
      </c>
      <c r="AG48" s="112"/>
      <c r="AH48" s="111" t="s">
        <v>231</v>
      </c>
      <c r="AI48" s="112"/>
      <c r="AJ48" s="112"/>
      <c r="AK48" s="111">
        <v>0</v>
      </c>
      <c r="AL48" s="115">
        <v>0</v>
      </c>
      <c r="AM48" s="112"/>
      <c r="AN48" s="112"/>
      <c r="AO48" s="111">
        <v>0</v>
      </c>
      <c r="AP48" s="112"/>
      <c r="AQ48" s="112"/>
      <c r="AR48" s="112"/>
      <c r="AS48" s="112"/>
      <c r="AT48" s="112"/>
      <c r="AU48" s="111">
        <v>0</v>
      </c>
      <c r="AV48" s="114">
        <v>0</v>
      </c>
      <c r="AW48" s="111" t="s">
        <v>51</v>
      </c>
      <c r="AX48" s="112"/>
      <c r="AY48" s="112"/>
      <c r="AZ48" s="112"/>
      <c r="BA48" s="112"/>
      <c r="BB48" s="111" t="s">
        <v>52</v>
      </c>
      <c r="BC48" s="111" t="s">
        <v>213</v>
      </c>
      <c r="BD48" s="111" t="s">
        <v>214</v>
      </c>
      <c r="BE48" s="111" t="s">
        <v>2793</v>
      </c>
      <c r="BF48" s="111">
        <v>31</v>
      </c>
      <c r="BG48" s="111" t="s">
        <v>294</v>
      </c>
      <c r="BH48" s="111" t="s">
        <v>164</v>
      </c>
      <c r="BI48" s="111" t="s">
        <v>164</v>
      </c>
      <c r="BJ48" s="112"/>
      <c r="BK48" s="112"/>
      <c r="BL48" s="115">
        <v>0</v>
      </c>
      <c r="BM48" s="112" t="b">
        <f>KGP[[#This Row],[HU Quantity]]=KGP[[#This Row],[Requirement quantity]]</f>
        <v>0</v>
      </c>
      <c r="BN48" s="112"/>
      <c r="BO48" s="112"/>
      <c r="BP48" s="112"/>
      <c r="BQ48" s="111" t="s">
        <v>165</v>
      </c>
      <c r="BR48" s="112"/>
      <c r="BS48" s="112"/>
      <c r="BT48" s="116">
        <v>0</v>
      </c>
      <c r="BU48" s="116">
        <v>0</v>
      </c>
      <c r="BV48" s="113">
        <v>45587</v>
      </c>
      <c r="BW48" s="117">
        <v>0</v>
      </c>
      <c r="BX48" s="117">
        <v>0</v>
      </c>
      <c r="BY48" s="112"/>
      <c r="BZ48" s="112"/>
      <c r="CA48" s="111">
        <v>0</v>
      </c>
      <c r="CB48" s="114">
        <v>0</v>
      </c>
      <c r="CC48" s="112"/>
      <c r="CD48" s="114">
        <v>0</v>
      </c>
      <c r="CE48" s="112"/>
      <c r="CF48" s="112"/>
      <c r="CG48" s="112"/>
      <c r="CH48" s="114">
        <v>0</v>
      </c>
      <c r="CI48" s="35">
        <v>0</v>
      </c>
      <c r="CJ48" s="147">
        <f t="shared" si="0"/>
        <v>1.9230769230769232E-2</v>
      </c>
      <c r="CK48" s="88">
        <f t="shared" si="1"/>
        <v>45367</v>
      </c>
      <c r="CL48" s="89">
        <f t="shared" si="2"/>
        <v>0</v>
      </c>
      <c r="CM48" s="89">
        <f t="shared" si="3"/>
        <v>0</v>
      </c>
      <c r="CN48" s="89" t="str">
        <f t="shared" si="4"/>
        <v>Missing Staging Date</v>
      </c>
      <c r="CO48" s="91"/>
      <c r="CP48" s="89" t="str">
        <f>IF(CQ48="","",IF(CQ48&gt;'Colour coding'!$D$4,"After Turnround",IF(CQ48&gt;'Colour coding'!$D$3+7,"During Turnaround",IF(CQ48&lt;'Colour coding'!$D$3,"On Time"))))</f>
        <v>After Turnround</v>
      </c>
      <c r="CQ48" s="88">
        <f>_xlfn.MAXIFS('Monitor PO'!E:E,'Monitor PO'!K:K,KGP[[#This Row],[Material / Component]])</f>
        <v>45384</v>
      </c>
      <c r="CR48" s="89" t="str">
        <f t="shared" si="5"/>
        <v>Need Purchasing</v>
      </c>
      <c r="CS48" s="89" t="str">
        <f>_xlfn.CONCAT(KGP[[#This Row],[Reservation]], KGP[[#This Row],[Requirement date (WO component)]],KGP[[#This Row],[Material / Component]],"000",,KGP[[#This Row],[WO number]])</f>
        <v>00001296914539510061160000200091461</v>
      </c>
      <c r="CT48" s="89" t="str">
        <f>VLOOKUP(KGP[[#This Row],[Key]],Reservation!B:B,1,)</f>
        <v>00001296914539510061160000200091461</v>
      </c>
      <c r="CU48" s="89" t="str">
        <f>_xlfn.CONCAT(KGP[[#This Row],[Reservation]],KGP[[#This Row],[Material / Component]],"000",,KGP[[#This Row],[WO number]])</f>
        <v>000012969110061160000200091461</v>
      </c>
      <c r="CV48" s="93" t="str">
        <f>IF(_xlfn.MAXIFS(Reservation!$F:$F,Reservation!$A:$A,KGP[[#This Row],[Logic]])&lt;KGP[[#This Row],[ETA @ Demand plant]],_xlfn.MAXIFS(Reservation!$F:$F,Reservation!$A:$A,KGP[[#This Row],[Logic]]),"")</f>
        <v/>
      </c>
      <c r="CW48" s="89" t="str">
        <f>IF(KGP[[#This Row],[Any order which is ahead (Date)]]="","",VLOOKUP(_xlfn.CONCAT(KGP[[#This Row],[Reservation]],KGP[[#This Row],[Material / Component]],"000",,KGP[[#This Row],[WO number]]),Reservation!$A:$J,10,0))</f>
        <v/>
      </c>
      <c r="CX48" s="89">
        <f t="shared" si="6"/>
        <v>1</v>
      </c>
    </row>
    <row r="49" spans="1:102" s="77" customFormat="1" hidden="1" x14ac:dyDescent="0.2">
      <c r="A49" s="111" t="s">
        <v>940</v>
      </c>
      <c r="B49" s="112"/>
      <c r="C49" s="112"/>
      <c r="D49" s="111" t="s">
        <v>55</v>
      </c>
      <c r="E49" s="113">
        <v>45290</v>
      </c>
      <c r="F49" s="113">
        <v>45293</v>
      </c>
      <c r="G49" s="113">
        <v>45391</v>
      </c>
      <c r="H49" s="112"/>
      <c r="I49" s="113">
        <v>45379</v>
      </c>
      <c r="J49" s="113">
        <v>45403</v>
      </c>
      <c r="K49" s="111" t="s">
        <v>182</v>
      </c>
      <c r="L49" s="112"/>
      <c r="M49" s="111" t="s">
        <v>2662</v>
      </c>
      <c r="N49" s="111" t="s">
        <v>739</v>
      </c>
      <c r="O49" s="111" t="s">
        <v>2663</v>
      </c>
      <c r="P49" s="111" t="s">
        <v>2664</v>
      </c>
      <c r="Q49" s="111" t="s">
        <v>2665</v>
      </c>
      <c r="R49" s="111" t="s">
        <v>344</v>
      </c>
      <c r="S49" s="112"/>
      <c r="T49" s="112"/>
      <c r="U49" s="112"/>
      <c r="V49" s="111" t="s">
        <v>345</v>
      </c>
      <c r="W49" s="112"/>
      <c r="X49" s="111">
        <v>10</v>
      </c>
      <c r="Y49" s="111">
        <v>5</v>
      </c>
      <c r="Z49" s="111" t="s">
        <v>2767</v>
      </c>
      <c r="AA49" s="111" t="s">
        <v>2768</v>
      </c>
      <c r="AB49" s="115">
        <v>10</v>
      </c>
      <c r="AC49" s="115">
        <v>0</v>
      </c>
      <c r="AD49" s="115">
        <v>5</v>
      </c>
      <c r="AE49" s="111" t="s">
        <v>2769</v>
      </c>
      <c r="AF49" s="115">
        <v>0</v>
      </c>
      <c r="AG49" s="112"/>
      <c r="AH49" s="111" t="s">
        <v>231</v>
      </c>
      <c r="AI49" s="112"/>
      <c r="AJ49" s="112"/>
      <c r="AK49" s="111">
        <v>0</v>
      </c>
      <c r="AL49" s="115">
        <v>0</v>
      </c>
      <c r="AM49" s="112"/>
      <c r="AN49" s="112"/>
      <c r="AO49" s="111">
        <v>0</v>
      </c>
      <c r="AP49" s="112"/>
      <c r="AQ49" s="112"/>
      <c r="AR49" s="112"/>
      <c r="AS49" s="112"/>
      <c r="AT49" s="112"/>
      <c r="AU49" s="111">
        <v>0</v>
      </c>
      <c r="AV49" s="114">
        <v>0</v>
      </c>
      <c r="AW49" s="111" t="s">
        <v>51</v>
      </c>
      <c r="AX49" s="112"/>
      <c r="AY49" s="112"/>
      <c r="AZ49" s="112"/>
      <c r="BA49" s="112"/>
      <c r="BB49" s="111" t="s">
        <v>52</v>
      </c>
      <c r="BC49" s="111" t="s">
        <v>213</v>
      </c>
      <c r="BD49" s="111" t="s">
        <v>355</v>
      </c>
      <c r="BE49" s="111" t="s">
        <v>2670</v>
      </c>
      <c r="BF49" s="111">
        <v>31</v>
      </c>
      <c r="BG49" s="111" t="s">
        <v>294</v>
      </c>
      <c r="BH49" s="111" t="s">
        <v>164</v>
      </c>
      <c r="BI49" s="111" t="s">
        <v>164</v>
      </c>
      <c r="BJ49" s="112"/>
      <c r="BK49" s="112"/>
      <c r="BL49" s="115">
        <v>0</v>
      </c>
      <c r="BM49" s="112" t="b">
        <f>KGP[[#This Row],[HU Quantity]]=KGP[[#This Row],[Requirement quantity]]</f>
        <v>0</v>
      </c>
      <c r="BN49" s="112"/>
      <c r="BO49" s="112"/>
      <c r="BP49" s="112"/>
      <c r="BQ49" s="111" t="s">
        <v>165</v>
      </c>
      <c r="BR49" s="112"/>
      <c r="BS49" s="112"/>
      <c r="BT49" s="116">
        <v>0</v>
      </c>
      <c r="BU49" s="116">
        <v>0</v>
      </c>
      <c r="BV49" s="113">
        <v>45584</v>
      </c>
      <c r="BW49" s="117">
        <v>0</v>
      </c>
      <c r="BX49" s="117">
        <v>0</v>
      </c>
      <c r="BY49" s="112"/>
      <c r="BZ49" s="112"/>
      <c r="CA49" s="111">
        <v>0</v>
      </c>
      <c r="CB49" s="114">
        <v>0</v>
      </c>
      <c r="CC49" s="112"/>
      <c r="CD49" s="114">
        <v>0</v>
      </c>
      <c r="CE49" s="112"/>
      <c r="CF49" s="112"/>
      <c r="CG49" s="112"/>
      <c r="CH49" s="114">
        <v>0</v>
      </c>
      <c r="CI49" s="35">
        <v>0</v>
      </c>
      <c r="CJ49" s="147">
        <f t="shared" si="0"/>
        <v>1.9230769230769232E-2</v>
      </c>
      <c r="CK49" s="88">
        <f t="shared" si="1"/>
        <v>45363</v>
      </c>
      <c r="CL49" s="89">
        <f t="shared" si="2"/>
        <v>0</v>
      </c>
      <c r="CM49" s="89">
        <f t="shared" si="3"/>
        <v>0</v>
      </c>
      <c r="CN49" s="89" t="str">
        <f t="shared" si="4"/>
        <v>Missing Staging Date</v>
      </c>
      <c r="CO49" s="91"/>
      <c r="CP49" s="89" t="str">
        <f>IF(CQ49="","",IF(CQ49&gt;'Colour coding'!$D$4,"After Turnround",IF(CQ49&gt;'Colour coding'!$D$3+7,"During Turnaround",IF(CQ49&lt;'Colour coding'!$D$3,"On Time"))))</f>
        <v>After Turnround</v>
      </c>
      <c r="CQ49" s="88">
        <f>_xlfn.MAXIFS('Monitor PO'!E:E,'Monitor PO'!K:K,KGP[[#This Row],[Material / Component]])</f>
        <v>45384</v>
      </c>
      <c r="CR49" s="89" t="str">
        <f t="shared" si="5"/>
        <v>Need Purchasing</v>
      </c>
      <c r="CS49" s="89" t="str">
        <f>_xlfn.CONCAT(KGP[[#This Row],[Reservation]], KGP[[#This Row],[Requirement date (WO component)]],KGP[[#This Row],[Material / Component]],"000",,KGP[[#This Row],[WO number]])</f>
        <v>00001287344539110061164000200090465</v>
      </c>
      <c r="CT49" s="89" t="str">
        <f>VLOOKUP(KGP[[#This Row],[Key]],Reservation!B:B,1,)</f>
        <v>00001287344539110061164000200090465</v>
      </c>
      <c r="CU49" s="89" t="str">
        <f>_xlfn.CONCAT(KGP[[#This Row],[Reservation]],KGP[[#This Row],[Material / Component]],"000",,KGP[[#This Row],[WO number]])</f>
        <v>000012873410061164000200090465</v>
      </c>
      <c r="CV49" s="93" t="str">
        <f>IF(_xlfn.MAXIFS(Reservation!$F:$F,Reservation!$A:$A,KGP[[#This Row],[Logic]])&lt;KGP[[#This Row],[ETA @ Demand plant]],_xlfn.MAXIFS(Reservation!$F:$F,Reservation!$A:$A,KGP[[#This Row],[Logic]]),"")</f>
        <v/>
      </c>
      <c r="CW49" s="89" t="str">
        <f>IF(KGP[[#This Row],[Any order which is ahead (Date)]]="","",VLOOKUP(_xlfn.CONCAT(KGP[[#This Row],[Reservation]],KGP[[#This Row],[Material / Component]],"000",,KGP[[#This Row],[WO number]]),Reservation!$A:$J,10,0))</f>
        <v/>
      </c>
      <c r="CX49" s="89">
        <f t="shared" si="6"/>
        <v>1</v>
      </c>
    </row>
    <row r="50" spans="1:102" s="77" customFormat="1" hidden="1" x14ac:dyDescent="0.2">
      <c r="A50" s="111" t="s">
        <v>940</v>
      </c>
      <c r="B50" s="112"/>
      <c r="C50" s="112"/>
      <c r="D50" s="111" t="s">
        <v>55</v>
      </c>
      <c r="E50" s="113">
        <v>45290</v>
      </c>
      <c r="F50" s="113">
        <v>45293</v>
      </c>
      <c r="G50" s="113">
        <v>45395</v>
      </c>
      <c r="H50" s="112"/>
      <c r="I50" s="113">
        <v>45382</v>
      </c>
      <c r="J50" s="113">
        <v>45406</v>
      </c>
      <c r="K50" s="111" t="s">
        <v>182</v>
      </c>
      <c r="L50" s="112"/>
      <c r="M50" s="111" t="s">
        <v>2790</v>
      </c>
      <c r="N50" s="111" t="s">
        <v>739</v>
      </c>
      <c r="O50" s="111" t="s">
        <v>2791</v>
      </c>
      <c r="P50" s="111" t="s">
        <v>2792</v>
      </c>
      <c r="Q50" s="111" t="s">
        <v>2665</v>
      </c>
      <c r="R50" s="111" t="s">
        <v>344</v>
      </c>
      <c r="S50" s="112"/>
      <c r="T50" s="112"/>
      <c r="U50" s="112"/>
      <c r="V50" s="111" t="s">
        <v>345</v>
      </c>
      <c r="W50" s="112"/>
      <c r="X50" s="111">
        <v>10</v>
      </c>
      <c r="Y50" s="111">
        <v>5</v>
      </c>
      <c r="Z50" s="111" t="s">
        <v>2767</v>
      </c>
      <c r="AA50" s="111" t="s">
        <v>2768</v>
      </c>
      <c r="AB50" s="115">
        <v>10</v>
      </c>
      <c r="AC50" s="115">
        <v>0</v>
      </c>
      <c r="AD50" s="115">
        <v>5</v>
      </c>
      <c r="AE50" s="111" t="s">
        <v>2804</v>
      </c>
      <c r="AF50" s="115">
        <v>0</v>
      </c>
      <c r="AG50" s="112"/>
      <c r="AH50" s="111" t="s">
        <v>231</v>
      </c>
      <c r="AI50" s="112"/>
      <c r="AJ50" s="112"/>
      <c r="AK50" s="111">
        <v>0</v>
      </c>
      <c r="AL50" s="115">
        <v>0</v>
      </c>
      <c r="AM50" s="112"/>
      <c r="AN50" s="112"/>
      <c r="AO50" s="111">
        <v>0</v>
      </c>
      <c r="AP50" s="112"/>
      <c r="AQ50" s="112"/>
      <c r="AR50" s="112"/>
      <c r="AS50" s="112"/>
      <c r="AT50" s="112"/>
      <c r="AU50" s="111">
        <v>0</v>
      </c>
      <c r="AV50" s="114">
        <v>0</v>
      </c>
      <c r="AW50" s="111" t="s">
        <v>51</v>
      </c>
      <c r="AX50" s="112"/>
      <c r="AY50" s="112"/>
      <c r="AZ50" s="112"/>
      <c r="BA50" s="112"/>
      <c r="BB50" s="111" t="s">
        <v>52</v>
      </c>
      <c r="BC50" s="111" t="s">
        <v>213</v>
      </c>
      <c r="BD50" s="111" t="s">
        <v>214</v>
      </c>
      <c r="BE50" s="111" t="s">
        <v>2793</v>
      </c>
      <c r="BF50" s="111">
        <v>32</v>
      </c>
      <c r="BG50" s="111" t="s">
        <v>294</v>
      </c>
      <c r="BH50" s="111" t="s">
        <v>164</v>
      </c>
      <c r="BI50" s="111" t="s">
        <v>164</v>
      </c>
      <c r="BJ50" s="112"/>
      <c r="BK50" s="112"/>
      <c r="BL50" s="115">
        <v>0</v>
      </c>
      <c r="BM50" s="112" t="b">
        <f>KGP[[#This Row],[HU Quantity]]=KGP[[#This Row],[Requirement quantity]]</f>
        <v>0</v>
      </c>
      <c r="BN50" s="112"/>
      <c r="BO50" s="112"/>
      <c r="BP50" s="112"/>
      <c r="BQ50" s="111" t="s">
        <v>165</v>
      </c>
      <c r="BR50" s="112"/>
      <c r="BS50" s="112"/>
      <c r="BT50" s="116">
        <v>0</v>
      </c>
      <c r="BU50" s="116">
        <v>0</v>
      </c>
      <c r="BV50" s="113">
        <v>45587</v>
      </c>
      <c r="BW50" s="117">
        <v>0</v>
      </c>
      <c r="BX50" s="117">
        <v>0</v>
      </c>
      <c r="BY50" s="112"/>
      <c r="BZ50" s="112"/>
      <c r="CA50" s="111">
        <v>0</v>
      </c>
      <c r="CB50" s="114">
        <v>0</v>
      </c>
      <c r="CC50" s="112"/>
      <c r="CD50" s="114">
        <v>0</v>
      </c>
      <c r="CE50" s="112"/>
      <c r="CF50" s="112"/>
      <c r="CG50" s="112"/>
      <c r="CH50" s="114">
        <v>0</v>
      </c>
      <c r="CI50" s="35">
        <v>0</v>
      </c>
      <c r="CJ50" s="147">
        <f t="shared" si="0"/>
        <v>1.9230769230769232E-2</v>
      </c>
      <c r="CK50" s="88">
        <f t="shared" si="1"/>
        <v>45367</v>
      </c>
      <c r="CL50" s="89">
        <f t="shared" si="2"/>
        <v>0</v>
      </c>
      <c r="CM50" s="89">
        <f t="shared" si="3"/>
        <v>0</v>
      </c>
      <c r="CN50" s="89" t="str">
        <f t="shared" si="4"/>
        <v>Missing Staging Date</v>
      </c>
      <c r="CO50" s="91"/>
      <c r="CP50" s="89" t="str">
        <f>IF(CQ50="","",IF(CQ50&gt;'Colour coding'!$D$4,"After Turnround",IF(CQ50&gt;'Colour coding'!$D$3+7,"During Turnaround",IF(CQ50&lt;'Colour coding'!$D$3,"On Time"))))</f>
        <v>After Turnround</v>
      </c>
      <c r="CQ50" s="88">
        <f>_xlfn.MAXIFS('Monitor PO'!E:E,'Monitor PO'!K:K,KGP[[#This Row],[Material / Component]])</f>
        <v>45384</v>
      </c>
      <c r="CR50" s="89" t="str">
        <f t="shared" si="5"/>
        <v>Need Purchasing</v>
      </c>
      <c r="CS50" s="89" t="str">
        <f>_xlfn.CONCAT(KGP[[#This Row],[Reservation]], KGP[[#This Row],[Requirement date (WO component)]],KGP[[#This Row],[Material / Component]],"000",,KGP[[#This Row],[WO number]])</f>
        <v>00001296914539510061164000200091461</v>
      </c>
      <c r="CT50" s="89" t="str">
        <f>VLOOKUP(KGP[[#This Row],[Key]],Reservation!B:B,1,)</f>
        <v>00001296914539510061164000200091461</v>
      </c>
      <c r="CU50" s="89" t="str">
        <f>_xlfn.CONCAT(KGP[[#This Row],[Reservation]],KGP[[#This Row],[Material / Component]],"000",,KGP[[#This Row],[WO number]])</f>
        <v>000012969110061164000200091461</v>
      </c>
      <c r="CV50" s="93" t="str">
        <f>IF(_xlfn.MAXIFS(Reservation!$F:$F,Reservation!$A:$A,KGP[[#This Row],[Logic]])&lt;KGP[[#This Row],[ETA @ Demand plant]],_xlfn.MAXIFS(Reservation!$F:$F,Reservation!$A:$A,KGP[[#This Row],[Logic]]),"")</f>
        <v/>
      </c>
      <c r="CW50" s="89" t="str">
        <f>IF(KGP[[#This Row],[Any order which is ahead (Date)]]="","",VLOOKUP(_xlfn.CONCAT(KGP[[#This Row],[Reservation]],KGP[[#This Row],[Material / Component]],"000",,KGP[[#This Row],[WO number]]),Reservation!$A:$J,10,0))</f>
        <v/>
      </c>
      <c r="CX50" s="89">
        <f t="shared" si="6"/>
        <v>1</v>
      </c>
    </row>
    <row r="51" spans="1:102" s="77" customFormat="1" hidden="1" x14ac:dyDescent="0.2">
      <c r="A51" s="111" t="s">
        <v>940</v>
      </c>
      <c r="B51" s="112"/>
      <c r="C51" s="112"/>
      <c r="D51" s="111" t="s">
        <v>55</v>
      </c>
      <c r="E51" s="113">
        <v>45290</v>
      </c>
      <c r="F51" s="113">
        <v>45293</v>
      </c>
      <c r="G51" s="113">
        <v>45391</v>
      </c>
      <c r="H51" s="112"/>
      <c r="I51" s="113">
        <v>45379</v>
      </c>
      <c r="J51" s="113">
        <v>45403</v>
      </c>
      <c r="K51" s="111" t="s">
        <v>182</v>
      </c>
      <c r="L51" s="112"/>
      <c r="M51" s="111" t="s">
        <v>2662</v>
      </c>
      <c r="N51" s="111" t="s">
        <v>734</v>
      </c>
      <c r="O51" s="111" t="s">
        <v>2663</v>
      </c>
      <c r="P51" s="111" t="s">
        <v>2664</v>
      </c>
      <c r="Q51" s="111" t="s">
        <v>2665</v>
      </c>
      <c r="R51" s="111" t="s">
        <v>344</v>
      </c>
      <c r="S51" s="112"/>
      <c r="T51" s="112"/>
      <c r="U51" s="112"/>
      <c r="V51" s="111" t="s">
        <v>345</v>
      </c>
      <c r="W51" s="112"/>
      <c r="X51" s="111">
        <v>10</v>
      </c>
      <c r="Y51" s="111">
        <v>5</v>
      </c>
      <c r="Z51" s="111" t="s">
        <v>2709</v>
      </c>
      <c r="AA51" s="111" t="s">
        <v>2710</v>
      </c>
      <c r="AB51" s="115">
        <v>13</v>
      </c>
      <c r="AC51" s="115">
        <v>0</v>
      </c>
      <c r="AD51" s="115">
        <v>4</v>
      </c>
      <c r="AE51" s="149" t="s">
        <v>3202</v>
      </c>
      <c r="AF51" s="115">
        <v>0</v>
      </c>
      <c r="AG51" s="112"/>
      <c r="AH51" s="111" t="s">
        <v>231</v>
      </c>
      <c r="AI51" s="112"/>
      <c r="AJ51" s="112"/>
      <c r="AK51" s="111">
        <v>0</v>
      </c>
      <c r="AL51" s="115">
        <v>0</v>
      </c>
      <c r="AM51" s="112"/>
      <c r="AN51" s="112"/>
      <c r="AO51" s="111">
        <v>0</v>
      </c>
      <c r="AP51" s="112"/>
      <c r="AQ51" s="112"/>
      <c r="AR51" s="112"/>
      <c r="AS51" s="112"/>
      <c r="AT51" s="112"/>
      <c r="AU51" s="111">
        <v>0</v>
      </c>
      <c r="AV51" s="114">
        <v>0</v>
      </c>
      <c r="AW51" s="111" t="s">
        <v>51</v>
      </c>
      <c r="AX51" s="112"/>
      <c r="AY51" s="112"/>
      <c r="AZ51" s="112"/>
      <c r="BA51" s="112"/>
      <c r="BB51" s="111" t="s">
        <v>52</v>
      </c>
      <c r="BC51" s="111" t="s">
        <v>213</v>
      </c>
      <c r="BD51" s="111" t="s">
        <v>355</v>
      </c>
      <c r="BE51" s="111" t="s">
        <v>2670</v>
      </c>
      <c r="BF51" s="111">
        <v>32</v>
      </c>
      <c r="BG51" s="111" t="s">
        <v>294</v>
      </c>
      <c r="BH51" s="111" t="s">
        <v>164</v>
      </c>
      <c r="BI51" s="112"/>
      <c r="BJ51" s="112"/>
      <c r="BK51" s="112"/>
      <c r="BL51" s="115">
        <v>0</v>
      </c>
      <c r="BM51" s="112" t="b">
        <f>KGP[[#This Row],[HU Quantity]]=KGP[[#This Row],[Requirement quantity]]</f>
        <v>0</v>
      </c>
      <c r="BN51" s="112"/>
      <c r="BO51" s="112"/>
      <c r="BP51" s="112"/>
      <c r="BQ51" s="111" t="s">
        <v>165</v>
      </c>
      <c r="BR51" s="112"/>
      <c r="BS51" s="112"/>
      <c r="BT51" s="116">
        <v>0</v>
      </c>
      <c r="BU51" s="116">
        <v>0</v>
      </c>
      <c r="BV51" s="113">
        <v>45584</v>
      </c>
      <c r="BW51" s="117">
        <v>0</v>
      </c>
      <c r="BX51" s="117">
        <v>0</v>
      </c>
      <c r="BY51" s="112"/>
      <c r="BZ51" s="112"/>
      <c r="CA51" s="111">
        <v>0</v>
      </c>
      <c r="CB51" s="114">
        <v>0</v>
      </c>
      <c r="CC51" s="112"/>
      <c r="CD51" s="114">
        <v>0</v>
      </c>
      <c r="CE51" s="112"/>
      <c r="CF51" s="112"/>
      <c r="CG51" s="112"/>
      <c r="CH51" s="114">
        <v>0</v>
      </c>
      <c r="CI51" s="35">
        <v>0</v>
      </c>
      <c r="CJ51" s="147">
        <f t="shared" si="0"/>
        <v>1.9230769230769232E-2</v>
      </c>
      <c r="CK51" s="88">
        <f t="shared" si="1"/>
        <v>45363</v>
      </c>
      <c r="CL51" s="89">
        <f t="shared" si="2"/>
        <v>0</v>
      </c>
      <c r="CM51" s="89">
        <f t="shared" si="3"/>
        <v>0</v>
      </c>
      <c r="CN51" s="89" t="str">
        <f t="shared" si="4"/>
        <v>Missing Staging Date</v>
      </c>
      <c r="CO51" s="91"/>
      <c r="CP51" s="89" t="str">
        <f>IF(CQ51="","",IF(CQ51&gt;'Colour coding'!$D$4,"After Turnround",IF(CQ51&gt;'Colour coding'!$D$3+7,"During Turnaround",IF(CQ51&lt;'Colour coding'!$D$3,"On Time"))))</f>
        <v>On Time</v>
      </c>
      <c r="CQ51" s="88">
        <f>_xlfn.MAXIFS('Monitor PO'!E:E,'Monitor PO'!K:K,KGP[[#This Row],[Material / Component]])</f>
        <v>0</v>
      </c>
      <c r="CR51" s="89" t="str">
        <f t="shared" si="5"/>
        <v>Need Purchasing</v>
      </c>
      <c r="CS51" s="89" t="str">
        <f>_xlfn.CONCAT(KGP[[#This Row],[Reservation]], KGP[[#This Row],[Requirement date (WO component)]],KGP[[#This Row],[Material / Component]],"000",,KGP[[#This Row],[WO number]])</f>
        <v>00001287344539110061172000200090465</v>
      </c>
      <c r="CT51" s="89" t="str">
        <f>VLOOKUP(KGP[[#This Row],[Key]],Reservation!B:B,1,)</f>
        <v>00001287344539110061172000200090465</v>
      </c>
      <c r="CU51" s="89" t="str">
        <f>_xlfn.CONCAT(KGP[[#This Row],[Reservation]],KGP[[#This Row],[Material / Component]],"000",,KGP[[#This Row],[WO number]])</f>
        <v>000012873410061172000200090465</v>
      </c>
      <c r="CV51" s="93" t="str">
        <f>IF(_xlfn.MAXIFS(Reservation!$F:$F,Reservation!$A:$A,KGP[[#This Row],[Logic]])&lt;KGP[[#This Row],[ETA @ Demand plant]],_xlfn.MAXIFS(Reservation!$F:$F,Reservation!$A:$A,KGP[[#This Row],[Logic]]),"")</f>
        <v/>
      </c>
      <c r="CW51" s="89" t="str">
        <f>IF(KGP[[#This Row],[Any order which is ahead (Date)]]="","",VLOOKUP(_xlfn.CONCAT(KGP[[#This Row],[Reservation]],KGP[[#This Row],[Material / Component]],"000",,KGP[[#This Row],[WO number]]),Reservation!$A:$J,10,0))</f>
        <v/>
      </c>
      <c r="CX51" s="89">
        <f t="shared" si="6"/>
        <v>1</v>
      </c>
    </row>
    <row r="52" spans="1:102" s="77" customFormat="1" hidden="1" x14ac:dyDescent="0.2">
      <c r="A52" s="111" t="s">
        <v>940</v>
      </c>
      <c r="B52" s="112"/>
      <c r="C52" s="112"/>
      <c r="D52" s="111" t="s">
        <v>55</v>
      </c>
      <c r="E52" s="113">
        <v>45290</v>
      </c>
      <c r="F52" s="113">
        <v>45293</v>
      </c>
      <c r="G52" s="113">
        <v>45395</v>
      </c>
      <c r="H52" s="112"/>
      <c r="I52" s="113">
        <v>45382</v>
      </c>
      <c r="J52" s="113">
        <v>45406</v>
      </c>
      <c r="K52" s="111" t="s">
        <v>182</v>
      </c>
      <c r="L52" s="112"/>
      <c r="M52" s="111" t="s">
        <v>2790</v>
      </c>
      <c r="N52" s="111" t="s">
        <v>734</v>
      </c>
      <c r="O52" s="111" t="s">
        <v>2791</v>
      </c>
      <c r="P52" s="111" t="s">
        <v>2792</v>
      </c>
      <c r="Q52" s="111" t="s">
        <v>2665</v>
      </c>
      <c r="R52" s="111" t="s">
        <v>344</v>
      </c>
      <c r="S52" s="112"/>
      <c r="T52" s="112"/>
      <c r="U52" s="112"/>
      <c r="V52" s="111" t="s">
        <v>345</v>
      </c>
      <c r="W52" s="112"/>
      <c r="X52" s="111">
        <v>10</v>
      </c>
      <c r="Y52" s="111">
        <v>5</v>
      </c>
      <c r="Z52" s="111" t="s">
        <v>2709</v>
      </c>
      <c r="AA52" s="111" t="s">
        <v>2710</v>
      </c>
      <c r="AB52" s="115">
        <v>13</v>
      </c>
      <c r="AC52" s="115">
        <v>0</v>
      </c>
      <c r="AD52" s="115">
        <v>4</v>
      </c>
      <c r="AE52" s="149" t="s">
        <v>3202</v>
      </c>
      <c r="AF52" s="115">
        <v>0</v>
      </c>
      <c r="AG52" s="112"/>
      <c r="AH52" s="111" t="s">
        <v>231</v>
      </c>
      <c r="AI52" s="112"/>
      <c r="AJ52" s="112"/>
      <c r="AK52" s="111">
        <v>0</v>
      </c>
      <c r="AL52" s="115">
        <v>0</v>
      </c>
      <c r="AM52" s="112"/>
      <c r="AN52" s="112"/>
      <c r="AO52" s="111">
        <v>0</v>
      </c>
      <c r="AP52" s="112"/>
      <c r="AQ52" s="112"/>
      <c r="AR52" s="112"/>
      <c r="AS52" s="112"/>
      <c r="AT52" s="112"/>
      <c r="AU52" s="111">
        <v>0</v>
      </c>
      <c r="AV52" s="114">
        <v>0</v>
      </c>
      <c r="AW52" s="111" t="s">
        <v>51</v>
      </c>
      <c r="AX52" s="112"/>
      <c r="AY52" s="112"/>
      <c r="AZ52" s="112"/>
      <c r="BA52" s="112"/>
      <c r="BB52" s="111" t="s">
        <v>52</v>
      </c>
      <c r="BC52" s="111" t="s">
        <v>213</v>
      </c>
      <c r="BD52" s="111" t="s">
        <v>214</v>
      </c>
      <c r="BE52" s="111" t="s">
        <v>2793</v>
      </c>
      <c r="BF52" s="111">
        <v>33</v>
      </c>
      <c r="BG52" s="111" t="s">
        <v>294</v>
      </c>
      <c r="BH52" s="111" t="s">
        <v>164</v>
      </c>
      <c r="BI52" s="112"/>
      <c r="BJ52" s="112"/>
      <c r="BK52" s="112"/>
      <c r="BL52" s="115">
        <v>0</v>
      </c>
      <c r="BM52" s="112" t="b">
        <f>KGP[[#This Row],[HU Quantity]]=KGP[[#This Row],[Requirement quantity]]</f>
        <v>0</v>
      </c>
      <c r="BN52" s="112"/>
      <c r="BO52" s="112"/>
      <c r="BP52" s="112"/>
      <c r="BQ52" s="111" t="s">
        <v>165</v>
      </c>
      <c r="BR52" s="112"/>
      <c r="BS52" s="112"/>
      <c r="BT52" s="116">
        <v>0</v>
      </c>
      <c r="BU52" s="116">
        <v>0</v>
      </c>
      <c r="BV52" s="113">
        <v>45587</v>
      </c>
      <c r="BW52" s="117">
        <v>0</v>
      </c>
      <c r="BX52" s="117">
        <v>0</v>
      </c>
      <c r="BY52" s="112"/>
      <c r="BZ52" s="112"/>
      <c r="CA52" s="111">
        <v>0</v>
      </c>
      <c r="CB52" s="114">
        <v>0</v>
      </c>
      <c r="CC52" s="112"/>
      <c r="CD52" s="114">
        <v>0</v>
      </c>
      <c r="CE52" s="112"/>
      <c r="CF52" s="112"/>
      <c r="CG52" s="112"/>
      <c r="CH52" s="114">
        <v>0</v>
      </c>
      <c r="CI52" s="35">
        <v>0</v>
      </c>
      <c r="CJ52" s="147">
        <f t="shared" si="0"/>
        <v>1.9230769230769232E-2</v>
      </c>
      <c r="CK52" s="88">
        <f t="shared" si="1"/>
        <v>45367</v>
      </c>
      <c r="CL52" s="89">
        <f t="shared" si="2"/>
        <v>0</v>
      </c>
      <c r="CM52" s="89">
        <f t="shared" si="3"/>
        <v>0</v>
      </c>
      <c r="CN52" s="89" t="str">
        <f t="shared" si="4"/>
        <v>Missing Staging Date</v>
      </c>
      <c r="CO52" s="91"/>
      <c r="CP52" s="89" t="str">
        <f>IF(CQ52="","",IF(CQ52&gt;'Colour coding'!$D$4,"After Turnround",IF(CQ52&gt;'Colour coding'!$D$3+7,"During Turnaround",IF(CQ52&lt;'Colour coding'!$D$3,"On Time"))))</f>
        <v>On Time</v>
      </c>
      <c r="CQ52" s="88">
        <f>_xlfn.MAXIFS('Monitor PO'!E:E,'Monitor PO'!K:K,KGP[[#This Row],[Material / Component]])</f>
        <v>0</v>
      </c>
      <c r="CR52" s="89" t="str">
        <f t="shared" si="5"/>
        <v>Need Purchasing</v>
      </c>
      <c r="CS52" s="89" t="str">
        <f>_xlfn.CONCAT(KGP[[#This Row],[Reservation]], KGP[[#This Row],[Requirement date (WO component)]],KGP[[#This Row],[Material / Component]],"000",,KGP[[#This Row],[WO number]])</f>
        <v>00001296914539510061172000200091461</v>
      </c>
      <c r="CT52" s="89" t="str">
        <f>VLOOKUP(KGP[[#This Row],[Key]],Reservation!B:B,1,)</f>
        <v>00001296914539510061172000200091461</v>
      </c>
      <c r="CU52" s="89" t="str">
        <f>_xlfn.CONCAT(KGP[[#This Row],[Reservation]],KGP[[#This Row],[Material / Component]],"000",,KGP[[#This Row],[WO number]])</f>
        <v>000012969110061172000200091461</v>
      </c>
      <c r="CV52" s="93" t="str">
        <f>IF(_xlfn.MAXIFS(Reservation!$F:$F,Reservation!$A:$A,KGP[[#This Row],[Logic]])&lt;KGP[[#This Row],[ETA @ Demand plant]],_xlfn.MAXIFS(Reservation!$F:$F,Reservation!$A:$A,KGP[[#This Row],[Logic]]),"")</f>
        <v/>
      </c>
      <c r="CW52" s="89" t="str">
        <f>IF(KGP[[#This Row],[Any order which is ahead (Date)]]="","",VLOOKUP(_xlfn.CONCAT(KGP[[#This Row],[Reservation]],KGP[[#This Row],[Material / Component]],"000",,KGP[[#This Row],[WO number]]),Reservation!$A:$J,10,0))</f>
        <v/>
      </c>
      <c r="CX52" s="89">
        <f t="shared" si="6"/>
        <v>1</v>
      </c>
    </row>
    <row r="53" spans="1:102" s="77" customFormat="1" hidden="1" x14ac:dyDescent="0.2">
      <c r="A53" s="111" t="s">
        <v>945</v>
      </c>
      <c r="B53" s="112"/>
      <c r="C53" s="112"/>
      <c r="D53" s="111" t="s">
        <v>55</v>
      </c>
      <c r="E53" s="113">
        <v>45290</v>
      </c>
      <c r="F53" s="113">
        <v>45292</v>
      </c>
      <c r="G53" s="113">
        <v>45400</v>
      </c>
      <c r="H53" s="112"/>
      <c r="I53" s="113">
        <v>45400</v>
      </c>
      <c r="J53" s="113">
        <v>45403</v>
      </c>
      <c r="K53" s="111" t="s">
        <v>182</v>
      </c>
      <c r="L53" s="112"/>
      <c r="M53" s="111" t="s">
        <v>2130</v>
      </c>
      <c r="N53" s="111" t="s">
        <v>176</v>
      </c>
      <c r="O53" s="111" t="s">
        <v>2131</v>
      </c>
      <c r="P53" s="111" t="s">
        <v>2132</v>
      </c>
      <c r="Q53" s="111" t="s">
        <v>2133</v>
      </c>
      <c r="R53" s="111" t="s">
        <v>344</v>
      </c>
      <c r="S53" s="112"/>
      <c r="T53" s="112"/>
      <c r="U53" s="112"/>
      <c r="V53" s="111" t="s">
        <v>345</v>
      </c>
      <c r="W53" s="112"/>
      <c r="X53" s="111">
        <v>20</v>
      </c>
      <c r="Y53" s="111">
        <v>20</v>
      </c>
      <c r="Z53" s="111" t="s">
        <v>2134</v>
      </c>
      <c r="AA53" s="111" t="s">
        <v>2135</v>
      </c>
      <c r="AB53" s="115">
        <v>1</v>
      </c>
      <c r="AC53" s="115">
        <v>7</v>
      </c>
      <c r="AD53" s="115">
        <v>3</v>
      </c>
      <c r="AE53" s="111" t="s">
        <v>858</v>
      </c>
      <c r="AF53" s="115">
        <v>0</v>
      </c>
      <c r="AG53" s="112"/>
      <c r="AH53" s="111" t="s">
        <v>231</v>
      </c>
      <c r="AI53" s="112"/>
      <c r="AJ53" s="112"/>
      <c r="AK53" s="111">
        <v>0</v>
      </c>
      <c r="AL53" s="115">
        <v>0</v>
      </c>
      <c r="AM53" s="112"/>
      <c r="AN53" s="112"/>
      <c r="AO53" s="111">
        <v>0</v>
      </c>
      <c r="AP53" s="112"/>
      <c r="AQ53" s="112"/>
      <c r="AR53" s="112"/>
      <c r="AS53" s="112"/>
      <c r="AT53" s="112"/>
      <c r="AU53" s="111">
        <v>0</v>
      </c>
      <c r="AV53" s="114">
        <v>0</v>
      </c>
      <c r="AW53" s="111" t="s">
        <v>203</v>
      </c>
      <c r="AX53" s="112"/>
      <c r="AY53" s="112"/>
      <c r="AZ53" s="112"/>
      <c r="BA53" s="112"/>
      <c r="BB53" s="111" t="s">
        <v>52</v>
      </c>
      <c r="BC53" s="111" t="s">
        <v>161</v>
      </c>
      <c r="BD53" s="111" t="s">
        <v>162</v>
      </c>
      <c r="BE53" s="111" t="s">
        <v>2136</v>
      </c>
      <c r="BF53" s="111">
        <v>8</v>
      </c>
      <c r="BG53" s="111" t="s">
        <v>232</v>
      </c>
      <c r="BH53" s="111" t="s">
        <v>164</v>
      </c>
      <c r="BI53" s="111" t="s">
        <v>164</v>
      </c>
      <c r="BJ53" s="112"/>
      <c r="BK53" s="112"/>
      <c r="BL53" s="115">
        <v>0</v>
      </c>
      <c r="BM53" s="112" t="b">
        <f>KGP[[#This Row],[HU Quantity]]=KGP[[#This Row],[Requirement quantity]]</f>
        <v>0</v>
      </c>
      <c r="BN53" s="112"/>
      <c r="BO53" s="112"/>
      <c r="BP53" s="112"/>
      <c r="BQ53" s="111" t="s">
        <v>165</v>
      </c>
      <c r="BR53" s="112"/>
      <c r="BS53" s="112"/>
      <c r="BT53" s="116">
        <v>0</v>
      </c>
      <c r="BU53" s="116">
        <v>0</v>
      </c>
      <c r="BV53" s="113">
        <v>45291</v>
      </c>
      <c r="BW53" s="117">
        <v>0</v>
      </c>
      <c r="BX53" s="117">
        <v>0</v>
      </c>
      <c r="BY53" s="112"/>
      <c r="BZ53" s="112"/>
      <c r="CA53" s="111">
        <v>0</v>
      </c>
      <c r="CB53" s="114">
        <v>0</v>
      </c>
      <c r="CC53" s="112"/>
      <c r="CD53" s="114">
        <v>0</v>
      </c>
      <c r="CE53" s="112"/>
      <c r="CF53" s="112"/>
      <c r="CG53" s="112"/>
      <c r="CH53" s="114">
        <v>0</v>
      </c>
      <c r="CI53" s="35">
        <v>0</v>
      </c>
      <c r="CJ53" s="147">
        <f t="shared" si="0"/>
        <v>0.125</v>
      </c>
      <c r="CK53" s="88">
        <f t="shared" si="1"/>
        <v>45372</v>
      </c>
      <c r="CL53" s="89">
        <f t="shared" si="2"/>
        <v>0</v>
      </c>
      <c r="CM53" s="89">
        <f t="shared" si="3"/>
        <v>0</v>
      </c>
      <c r="CN53" s="89" t="str">
        <f t="shared" si="4"/>
        <v>Missing Staging Date</v>
      </c>
      <c r="CO53" s="91" t="str" cm="1">
        <f t="array" ref="CO53">IFERROR(_xlfn.TEXTJOIN(", ",,_xlfn._xlws.FILTER('Monitor PO'!A:A,'Monitor PO'!K:K=Z53)),"")</f>
        <v>4500007962</v>
      </c>
      <c r="CP53" s="92" t="str">
        <f>IF(CQ53="","",IF(CQ53&gt;'Colour coding'!$D$4,"After Turnround",IF(CQ53&gt;'Colour coding'!$D$3+7,"During Turnaround",IF(CQ53&lt;'Colour coding'!$D$3,"On Time"))))</f>
        <v>During Turnaround</v>
      </c>
      <c r="CQ53" s="88">
        <f>_xlfn.MAXIFS('Monitor PO'!E:E,'Monitor PO'!K:K,KGP[[#This Row],[Material / Component]])</f>
        <v>45375</v>
      </c>
      <c r="CR53" s="89" t="str">
        <f t="shared" si="5"/>
        <v>SOH</v>
      </c>
      <c r="CS53" s="89" t="str">
        <f>_xlfn.CONCAT(KGP[[#This Row],[Reservation]], KGP[[#This Row],[Requirement date (WO component)]],KGP[[#This Row],[Material / Component]],"000",,KGP[[#This Row],[WO number]])</f>
        <v>00001374524540010062327000100039000</v>
      </c>
      <c r="CT53" s="89" t="str">
        <f>VLOOKUP(KGP[[#This Row],[Key]],Reservation!B:B,1,)</f>
        <v>00001374524540010062327000100039000</v>
      </c>
      <c r="CU53" s="89" t="str">
        <f>_xlfn.CONCAT(KGP[[#This Row],[Reservation]],KGP[[#This Row],[Material / Component]],"000",,KGP[[#This Row],[WO number]])</f>
        <v>000013745210062327000100039000</v>
      </c>
      <c r="CV53" s="93" t="str">
        <f>IF(_xlfn.MAXIFS(Reservation!$F:$F,Reservation!$A:$A,KGP[[#This Row],[Logic]])&lt;KGP[[#This Row],[ETA @ Demand plant]],_xlfn.MAXIFS(Reservation!$F:$F,Reservation!$A:$A,KGP[[#This Row],[Logic]]),"")</f>
        <v/>
      </c>
      <c r="CW53" s="89" t="str">
        <f>IF(KGP[[#This Row],[Any order which is ahead (Date)]]="","",VLOOKUP(_xlfn.CONCAT(KGP[[#This Row],[Reservation]],KGP[[#This Row],[Material / Component]],"000",,KGP[[#This Row],[WO number]]),Reservation!$A:$J,10,0))</f>
        <v/>
      </c>
      <c r="CX53" s="89">
        <f t="shared" si="6"/>
        <v>1</v>
      </c>
    </row>
    <row r="54" spans="1:102" s="77" customFormat="1" hidden="1" x14ac:dyDescent="0.2">
      <c r="A54" s="111" t="s">
        <v>851</v>
      </c>
      <c r="B54" s="112"/>
      <c r="C54" s="112"/>
      <c r="D54" s="111" t="s">
        <v>55</v>
      </c>
      <c r="E54" s="113">
        <v>45290</v>
      </c>
      <c r="F54" s="113">
        <v>45293</v>
      </c>
      <c r="G54" s="113">
        <v>45421</v>
      </c>
      <c r="H54" s="112"/>
      <c r="I54" s="113">
        <v>45421</v>
      </c>
      <c r="J54" s="113">
        <v>45427</v>
      </c>
      <c r="K54" s="111" t="s">
        <v>182</v>
      </c>
      <c r="L54" s="112"/>
      <c r="M54" s="111" t="s">
        <v>2172</v>
      </c>
      <c r="N54" s="111" t="s">
        <v>175</v>
      </c>
      <c r="O54" s="111" t="s">
        <v>2174</v>
      </c>
      <c r="P54" s="111" t="s">
        <v>1559</v>
      </c>
      <c r="Q54" s="111" t="s">
        <v>2175</v>
      </c>
      <c r="R54" s="111" t="s">
        <v>344</v>
      </c>
      <c r="S54" s="112"/>
      <c r="T54" s="112"/>
      <c r="U54" s="112"/>
      <c r="V54" s="111" t="s">
        <v>345</v>
      </c>
      <c r="W54" s="112"/>
      <c r="X54" s="111">
        <v>20</v>
      </c>
      <c r="Y54" s="111">
        <v>20</v>
      </c>
      <c r="Z54" s="111" t="s">
        <v>2193</v>
      </c>
      <c r="AA54" s="111" t="s">
        <v>2194</v>
      </c>
      <c r="AB54" s="115">
        <v>1</v>
      </c>
      <c r="AC54" s="115">
        <v>0</v>
      </c>
      <c r="AD54" s="115">
        <v>9</v>
      </c>
      <c r="AE54" s="111" t="s">
        <v>908</v>
      </c>
      <c r="AF54" s="115">
        <v>0</v>
      </c>
      <c r="AG54" s="112"/>
      <c r="AH54" s="111" t="s">
        <v>231</v>
      </c>
      <c r="AI54" s="112"/>
      <c r="AJ54" s="112"/>
      <c r="AK54" s="111">
        <v>0</v>
      </c>
      <c r="AL54" s="115">
        <v>0</v>
      </c>
      <c r="AM54" s="112"/>
      <c r="AN54" s="112"/>
      <c r="AO54" s="111">
        <v>0</v>
      </c>
      <c r="AP54" s="112"/>
      <c r="AQ54" s="112"/>
      <c r="AR54" s="112"/>
      <c r="AS54" s="112"/>
      <c r="AT54" s="112"/>
      <c r="AU54" s="111">
        <v>0</v>
      </c>
      <c r="AV54" s="114">
        <v>0</v>
      </c>
      <c r="AW54" s="111" t="s">
        <v>197</v>
      </c>
      <c r="AX54" s="112"/>
      <c r="AY54" s="112"/>
      <c r="AZ54" s="112"/>
      <c r="BA54" s="112"/>
      <c r="BB54" s="111" t="s">
        <v>52</v>
      </c>
      <c r="BC54" s="111" t="s">
        <v>161</v>
      </c>
      <c r="BD54" s="111" t="s">
        <v>162</v>
      </c>
      <c r="BE54" s="111" t="s">
        <v>2179</v>
      </c>
      <c r="BF54" s="111">
        <v>1</v>
      </c>
      <c r="BG54" s="111" t="s">
        <v>232</v>
      </c>
      <c r="BH54" s="111" t="s">
        <v>164</v>
      </c>
      <c r="BI54" s="111" t="s">
        <v>164</v>
      </c>
      <c r="BJ54" s="112"/>
      <c r="BK54" s="112"/>
      <c r="BL54" s="115">
        <v>0</v>
      </c>
      <c r="BM54" s="112" t="b">
        <f>KGP[[#This Row],[HU Quantity]]=KGP[[#This Row],[Requirement quantity]]</f>
        <v>0</v>
      </c>
      <c r="BN54" s="112"/>
      <c r="BO54" s="112"/>
      <c r="BP54" s="112"/>
      <c r="BQ54" s="111" t="s">
        <v>165</v>
      </c>
      <c r="BR54" s="111" t="s">
        <v>2180</v>
      </c>
      <c r="BS54" s="112"/>
      <c r="BT54" s="116">
        <v>0</v>
      </c>
      <c r="BU54" s="116">
        <v>0</v>
      </c>
      <c r="BV54" s="113">
        <v>45260</v>
      </c>
      <c r="BW54" s="117">
        <v>0</v>
      </c>
      <c r="BX54" s="117">
        <v>0</v>
      </c>
      <c r="BY54" s="112"/>
      <c r="BZ54" s="112"/>
      <c r="CA54" s="111">
        <v>0</v>
      </c>
      <c r="CB54" s="114">
        <v>0</v>
      </c>
      <c r="CC54" s="112"/>
      <c r="CD54" s="114">
        <v>0</v>
      </c>
      <c r="CE54" s="112"/>
      <c r="CF54" s="112"/>
      <c r="CG54" s="112"/>
      <c r="CH54" s="114">
        <v>0</v>
      </c>
      <c r="CI54" s="35">
        <v>0</v>
      </c>
      <c r="CJ54" s="147">
        <f t="shared" si="0"/>
        <v>9.0909090909090912E-2</v>
      </c>
      <c r="CK54" s="88">
        <f t="shared" si="1"/>
        <v>45393</v>
      </c>
      <c r="CL54" s="89">
        <f t="shared" si="2"/>
        <v>0</v>
      </c>
      <c r="CM54" s="89">
        <f t="shared" si="3"/>
        <v>0</v>
      </c>
      <c r="CN54" s="89" t="str">
        <f t="shared" si="4"/>
        <v>Missing Staging Date</v>
      </c>
      <c r="CO54" s="91"/>
      <c r="CP54" s="89" t="str">
        <f>IF(CQ54="","",IF(CQ54&gt;'Colour coding'!$D$4,"After Turnround",IF(CQ54&gt;'Colour coding'!$D$3+7,"During Turnaround",IF(CQ54&lt;'Colour coding'!$D$3,"On Time"))))</f>
        <v>On Time</v>
      </c>
      <c r="CQ54" s="88">
        <f>_xlfn.MAXIFS('Monitor PO'!E:E,'Monitor PO'!K:K,KGP[[#This Row],[Material / Component]])</f>
        <v>0</v>
      </c>
      <c r="CR54" s="89" t="str">
        <f t="shared" si="5"/>
        <v>Need Purchasing</v>
      </c>
      <c r="CS54" s="89" t="str">
        <f>_xlfn.CONCAT(KGP[[#This Row],[Reservation]], KGP[[#This Row],[Requirement date (WO component)]],KGP[[#This Row],[Material / Component]],"000",,KGP[[#This Row],[WO number]])</f>
        <v>00001380454542110062849000100039544</v>
      </c>
      <c r="CT54" s="89" t="str">
        <f>VLOOKUP(KGP[[#This Row],[Key]],Reservation!B:B,1,)</f>
        <v>00001380454542110062849000100039544</v>
      </c>
      <c r="CU54" s="89" t="str">
        <f>_xlfn.CONCAT(KGP[[#This Row],[Reservation]],KGP[[#This Row],[Material / Component]],"000",,KGP[[#This Row],[WO number]])</f>
        <v>000013804510062849000100039544</v>
      </c>
      <c r="CV54" s="93" t="str">
        <f>IF(_xlfn.MAXIFS(Reservation!$F:$F,Reservation!$A:$A,KGP[[#This Row],[Logic]])&lt;KGP[[#This Row],[ETA @ Demand plant]],_xlfn.MAXIFS(Reservation!$F:$F,Reservation!$A:$A,KGP[[#This Row],[Logic]]),"")</f>
        <v/>
      </c>
      <c r="CW54" s="89" t="str">
        <f>IF(KGP[[#This Row],[Any order which is ahead (Date)]]="","",VLOOKUP(_xlfn.CONCAT(KGP[[#This Row],[Reservation]],KGP[[#This Row],[Material / Component]],"000",,KGP[[#This Row],[WO number]]),Reservation!$A:$J,10,0))</f>
        <v/>
      </c>
      <c r="CX54" s="89">
        <f t="shared" si="6"/>
        <v>1</v>
      </c>
    </row>
    <row r="55" spans="1:102" s="77" customFormat="1" hidden="1" x14ac:dyDescent="0.2">
      <c r="A55" s="111" t="s">
        <v>851</v>
      </c>
      <c r="B55" s="112"/>
      <c r="C55" s="112"/>
      <c r="D55" s="111" t="s">
        <v>55</v>
      </c>
      <c r="E55" s="113">
        <v>45290</v>
      </c>
      <c r="F55" s="113">
        <v>45293</v>
      </c>
      <c r="G55" s="113">
        <v>45421</v>
      </c>
      <c r="H55" s="112"/>
      <c r="I55" s="113">
        <v>45421</v>
      </c>
      <c r="J55" s="113">
        <v>45425</v>
      </c>
      <c r="K55" s="111" t="s">
        <v>182</v>
      </c>
      <c r="L55" s="112"/>
      <c r="M55" s="111" t="s">
        <v>1506</v>
      </c>
      <c r="N55" s="111" t="s">
        <v>175</v>
      </c>
      <c r="O55" s="111" t="s">
        <v>1507</v>
      </c>
      <c r="P55" s="111" t="s">
        <v>1508</v>
      </c>
      <c r="Q55" s="111" t="s">
        <v>1509</v>
      </c>
      <c r="R55" s="111" t="s">
        <v>344</v>
      </c>
      <c r="S55" s="112"/>
      <c r="T55" s="112"/>
      <c r="U55" s="112"/>
      <c r="V55" s="111" t="s">
        <v>345</v>
      </c>
      <c r="W55" s="112"/>
      <c r="X55" s="111">
        <v>20</v>
      </c>
      <c r="Y55" s="111">
        <v>20</v>
      </c>
      <c r="Z55" s="111" t="s">
        <v>239</v>
      </c>
      <c r="AA55" s="111" t="s">
        <v>240</v>
      </c>
      <c r="AB55" s="115">
        <v>3</v>
      </c>
      <c r="AC55" s="115">
        <v>5</v>
      </c>
      <c r="AD55" s="115">
        <v>4</v>
      </c>
      <c r="AE55" s="111" t="s">
        <v>858</v>
      </c>
      <c r="AF55" s="115">
        <v>0</v>
      </c>
      <c r="AG55" s="112"/>
      <c r="AH55" s="111" t="s">
        <v>231</v>
      </c>
      <c r="AI55" s="112"/>
      <c r="AJ55" s="112"/>
      <c r="AK55" s="111">
        <v>0</v>
      </c>
      <c r="AL55" s="115">
        <v>0</v>
      </c>
      <c r="AM55" s="112"/>
      <c r="AN55" s="112"/>
      <c r="AO55" s="111">
        <v>0</v>
      </c>
      <c r="AP55" s="112"/>
      <c r="AQ55" s="112"/>
      <c r="AR55" s="112"/>
      <c r="AS55" s="112"/>
      <c r="AT55" s="112"/>
      <c r="AU55" s="111">
        <v>0</v>
      </c>
      <c r="AV55" s="114">
        <v>0</v>
      </c>
      <c r="AW55" s="111" t="s">
        <v>186</v>
      </c>
      <c r="AX55" s="112"/>
      <c r="AY55" s="112"/>
      <c r="AZ55" s="112"/>
      <c r="BA55" s="112"/>
      <c r="BB55" s="111" t="s">
        <v>52</v>
      </c>
      <c r="BC55" s="111" t="s">
        <v>161</v>
      </c>
      <c r="BD55" s="111" t="s">
        <v>162</v>
      </c>
      <c r="BE55" s="111" t="s">
        <v>1513</v>
      </c>
      <c r="BF55" s="111">
        <v>1</v>
      </c>
      <c r="BG55" s="111" t="s">
        <v>232</v>
      </c>
      <c r="BH55" s="111" t="s">
        <v>164</v>
      </c>
      <c r="BI55" s="111" t="s">
        <v>164</v>
      </c>
      <c r="BJ55" s="112"/>
      <c r="BK55" s="112"/>
      <c r="BL55" s="115">
        <v>0</v>
      </c>
      <c r="BM55" s="112" t="b">
        <f>KGP[[#This Row],[HU Quantity]]=KGP[[#This Row],[Requirement quantity]]</f>
        <v>0</v>
      </c>
      <c r="BN55" s="112"/>
      <c r="BO55" s="112"/>
      <c r="BP55" s="112"/>
      <c r="BQ55" s="111" t="s">
        <v>165</v>
      </c>
      <c r="BR55" s="112"/>
      <c r="BS55" s="112"/>
      <c r="BT55" s="116">
        <v>0</v>
      </c>
      <c r="BU55" s="116">
        <v>0</v>
      </c>
      <c r="BV55" s="113">
        <v>45467</v>
      </c>
      <c r="BW55" s="117">
        <v>0</v>
      </c>
      <c r="BX55" s="117">
        <v>0</v>
      </c>
      <c r="BY55" s="112"/>
      <c r="BZ55" s="112"/>
      <c r="CA55" s="111">
        <v>0</v>
      </c>
      <c r="CB55" s="114">
        <v>0</v>
      </c>
      <c r="CC55" s="112"/>
      <c r="CD55" s="114">
        <v>0</v>
      </c>
      <c r="CE55" s="112"/>
      <c r="CF55" s="112"/>
      <c r="CG55" s="112"/>
      <c r="CH55" s="114">
        <v>0</v>
      </c>
      <c r="CI55" s="35">
        <v>0</v>
      </c>
      <c r="CJ55" s="147">
        <f t="shared" si="0"/>
        <v>0.5</v>
      </c>
      <c r="CK55" s="88">
        <f t="shared" si="1"/>
        <v>45393</v>
      </c>
      <c r="CL55" s="89">
        <f t="shared" si="2"/>
        <v>0</v>
      </c>
      <c r="CM55" s="89">
        <f t="shared" si="3"/>
        <v>0</v>
      </c>
      <c r="CN55" s="89" t="str">
        <f t="shared" si="4"/>
        <v>Missing Staging Date</v>
      </c>
      <c r="CO55" s="91" t="str" cm="1">
        <f t="array" ref="CO55">IFERROR(_xlfn.TEXTJOIN(", ",,_xlfn._xlws.FILTER('Monitor PO'!A:A,'Monitor PO'!K:K=Z55)),"")</f>
        <v/>
      </c>
      <c r="CP55" s="92" t="str">
        <f>IF(CQ55="","",IF(CQ55&gt;'Colour coding'!$D$4,"After Turnround",IF(CQ55&gt;'Colour coding'!$D$3+7,"During Turnaround",IF(CQ55&lt;'Colour coding'!$D$3,"On Time"))))</f>
        <v>On Time</v>
      </c>
      <c r="CQ55" s="88">
        <f>_xlfn.MAXIFS('Monitor PO'!E:E,'Monitor PO'!K:K,KGP[[#This Row],[Material / Component]])</f>
        <v>0</v>
      </c>
      <c r="CR55" s="89" t="str">
        <f t="shared" si="5"/>
        <v>SOH</v>
      </c>
      <c r="CS55" s="89" t="str">
        <f>_xlfn.CONCAT(KGP[[#This Row],[Reservation]], KGP[[#This Row],[Requirement date (WO component)]],KGP[[#This Row],[Material / Component]],"000",,KGP[[#This Row],[WO number]])</f>
        <v>00001333184542110062910000100034866</v>
      </c>
      <c r="CT55" s="89" t="str">
        <f>VLOOKUP(KGP[[#This Row],[Key]],Reservation!B:B,1,)</f>
        <v>00001333184542110062910000100034866</v>
      </c>
      <c r="CU55" s="89" t="str">
        <f>_xlfn.CONCAT(KGP[[#This Row],[Reservation]],KGP[[#This Row],[Material / Component]],"000",,KGP[[#This Row],[WO number]])</f>
        <v>000013331810062910000100034866</v>
      </c>
      <c r="CV55" s="93" t="str">
        <f>IF(_xlfn.MAXIFS(Reservation!$F:$F,Reservation!$A:$A,KGP[[#This Row],[Logic]])&lt;KGP[[#This Row],[ETA @ Demand plant]],_xlfn.MAXIFS(Reservation!$F:$F,Reservation!$A:$A,KGP[[#This Row],[Logic]]),"")</f>
        <v/>
      </c>
      <c r="CW55" s="89" t="str">
        <f>IF(KGP[[#This Row],[Any order which is ahead (Date)]]="","",VLOOKUP(_xlfn.CONCAT(KGP[[#This Row],[Reservation]],KGP[[#This Row],[Material / Component]],"000",,KGP[[#This Row],[WO number]]),Reservation!$A:$J,10,0))</f>
        <v/>
      </c>
      <c r="CX55" s="89">
        <f t="shared" si="6"/>
        <v>1</v>
      </c>
    </row>
    <row r="56" spans="1:102" s="77" customFormat="1" hidden="1" x14ac:dyDescent="0.2">
      <c r="A56" s="111" t="s">
        <v>851</v>
      </c>
      <c r="B56" s="112"/>
      <c r="C56" s="112"/>
      <c r="D56" s="111" t="s">
        <v>55</v>
      </c>
      <c r="E56" s="113">
        <v>45290</v>
      </c>
      <c r="F56" s="113">
        <v>45293</v>
      </c>
      <c r="G56" s="113">
        <v>45421</v>
      </c>
      <c r="H56" s="112"/>
      <c r="I56" s="113">
        <v>45421</v>
      </c>
      <c r="J56" s="113">
        <v>45425</v>
      </c>
      <c r="K56" s="111" t="s">
        <v>182</v>
      </c>
      <c r="L56" s="112"/>
      <c r="M56" s="111" t="s">
        <v>1514</v>
      </c>
      <c r="N56" s="111" t="s">
        <v>175</v>
      </c>
      <c r="O56" s="111" t="s">
        <v>1515</v>
      </c>
      <c r="P56" s="111" t="s">
        <v>1516</v>
      </c>
      <c r="Q56" s="111" t="s">
        <v>1509</v>
      </c>
      <c r="R56" s="111" t="s">
        <v>344</v>
      </c>
      <c r="S56" s="112"/>
      <c r="T56" s="112"/>
      <c r="U56" s="112"/>
      <c r="V56" s="111" t="s">
        <v>345</v>
      </c>
      <c r="W56" s="112"/>
      <c r="X56" s="111">
        <v>20</v>
      </c>
      <c r="Y56" s="111">
        <v>20</v>
      </c>
      <c r="Z56" s="111" t="s">
        <v>239</v>
      </c>
      <c r="AA56" s="111" t="s">
        <v>240</v>
      </c>
      <c r="AB56" s="115">
        <v>3</v>
      </c>
      <c r="AC56" s="115">
        <v>5</v>
      </c>
      <c r="AD56" s="115">
        <v>4</v>
      </c>
      <c r="AE56" s="111" t="s">
        <v>908</v>
      </c>
      <c r="AF56" s="115">
        <v>0</v>
      </c>
      <c r="AG56" s="112"/>
      <c r="AH56" s="111" t="s">
        <v>231</v>
      </c>
      <c r="AI56" s="112"/>
      <c r="AJ56" s="112"/>
      <c r="AK56" s="111">
        <v>0</v>
      </c>
      <c r="AL56" s="115">
        <v>0</v>
      </c>
      <c r="AM56" s="112"/>
      <c r="AN56" s="112"/>
      <c r="AO56" s="111">
        <v>0</v>
      </c>
      <c r="AP56" s="112"/>
      <c r="AQ56" s="112"/>
      <c r="AR56" s="112"/>
      <c r="AS56" s="112"/>
      <c r="AT56" s="112"/>
      <c r="AU56" s="111">
        <v>0</v>
      </c>
      <c r="AV56" s="114">
        <v>0</v>
      </c>
      <c r="AW56" s="111" t="s">
        <v>186</v>
      </c>
      <c r="AX56" s="112"/>
      <c r="AY56" s="112"/>
      <c r="AZ56" s="112"/>
      <c r="BA56" s="112"/>
      <c r="BB56" s="111" t="s">
        <v>52</v>
      </c>
      <c r="BC56" s="111" t="s">
        <v>161</v>
      </c>
      <c r="BD56" s="111" t="s">
        <v>162</v>
      </c>
      <c r="BE56" s="111" t="s">
        <v>1517</v>
      </c>
      <c r="BF56" s="111">
        <v>1</v>
      </c>
      <c r="BG56" s="111" t="s">
        <v>232</v>
      </c>
      <c r="BH56" s="111" t="s">
        <v>164</v>
      </c>
      <c r="BI56" s="111" t="s">
        <v>164</v>
      </c>
      <c r="BJ56" s="112"/>
      <c r="BK56" s="112"/>
      <c r="BL56" s="115">
        <v>0</v>
      </c>
      <c r="BM56" s="112" t="b">
        <f>KGP[[#This Row],[HU Quantity]]=KGP[[#This Row],[Requirement quantity]]</f>
        <v>0</v>
      </c>
      <c r="BN56" s="112"/>
      <c r="BO56" s="112"/>
      <c r="BP56" s="112"/>
      <c r="BQ56" s="111" t="s">
        <v>165</v>
      </c>
      <c r="BR56" s="112"/>
      <c r="BS56" s="112"/>
      <c r="BT56" s="116">
        <v>0</v>
      </c>
      <c r="BU56" s="116">
        <v>0</v>
      </c>
      <c r="BV56" s="113">
        <v>45467</v>
      </c>
      <c r="BW56" s="117">
        <v>0</v>
      </c>
      <c r="BX56" s="117">
        <v>0</v>
      </c>
      <c r="BY56" s="112"/>
      <c r="BZ56" s="112"/>
      <c r="CA56" s="111">
        <v>0</v>
      </c>
      <c r="CB56" s="114">
        <v>0</v>
      </c>
      <c r="CC56" s="112"/>
      <c r="CD56" s="114">
        <v>0</v>
      </c>
      <c r="CE56" s="112"/>
      <c r="CF56" s="112"/>
      <c r="CG56" s="112"/>
      <c r="CH56" s="114">
        <v>0</v>
      </c>
      <c r="CI56" s="35">
        <v>0</v>
      </c>
      <c r="CJ56" s="147">
        <f t="shared" si="0"/>
        <v>0.5</v>
      </c>
      <c r="CK56" s="88">
        <f t="shared" si="1"/>
        <v>45393</v>
      </c>
      <c r="CL56" s="89">
        <f t="shared" si="2"/>
        <v>0</v>
      </c>
      <c r="CM56" s="89">
        <f t="shared" si="3"/>
        <v>0</v>
      </c>
      <c r="CN56" s="89" t="str">
        <f t="shared" si="4"/>
        <v>Missing Staging Date</v>
      </c>
      <c r="CO56" s="91" t="str" cm="1">
        <f t="array" ref="CO56">IFERROR(_xlfn.TEXTJOIN(", ",,_xlfn._xlws.FILTER('Monitor PO'!A:A,'Monitor PO'!K:K=Z56)),"")</f>
        <v/>
      </c>
      <c r="CP56" s="92" t="str">
        <f>IF(CQ56="","",IF(CQ56&gt;'Colour coding'!$D$4,"After Turnround",IF(CQ56&gt;'Colour coding'!$D$3+7,"During Turnaround",IF(CQ56&lt;'Colour coding'!$D$3,"On Time"))))</f>
        <v>On Time</v>
      </c>
      <c r="CQ56" s="88">
        <f>_xlfn.MAXIFS('Monitor PO'!E:E,'Monitor PO'!K:K,KGP[[#This Row],[Material / Component]])</f>
        <v>0</v>
      </c>
      <c r="CR56" s="89" t="str">
        <f t="shared" si="5"/>
        <v>SOH</v>
      </c>
      <c r="CS56" s="89" t="str">
        <f>_xlfn.CONCAT(KGP[[#This Row],[Reservation]], KGP[[#This Row],[Requirement date (WO component)]],KGP[[#This Row],[Material / Component]],"000",,KGP[[#This Row],[WO number]])</f>
        <v>00001333194542110062910000100034867</v>
      </c>
      <c r="CT56" s="89" t="str">
        <f>VLOOKUP(KGP[[#This Row],[Key]],Reservation!B:B,1,)</f>
        <v>00001333194542110062910000100034867</v>
      </c>
      <c r="CU56" s="89" t="str">
        <f>_xlfn.CONCAT(KGP[[#This Row],[Reservation]],KGP[[#This Row],[Material / Component]],"000",,KGP[[#This Row],[WO number]])</f>
        <v>000013331910062910000100034867</v>
      </c>
      <c r="CV56" s="93" t="str">
        <f>IF(_xlfn.MAXIFS(Reservation!$F:$F,Reservation!$A:$A,KGP[[#This Row],[Logic]])&lt;KGP[[#This Row],[ETA @ Demand plant]],_xlfn.MAXIFS(Reservation!$F:$F,Reservation!$A:$A,KGP[[#This Row],[Logic]]),"")</f>
        <v/>
      </c>
      <c r="CW56" s="89" t="str">
        <f>IF(KGP[[#This Row],[Any order which is ahead (Date)]]="","",VLOOKUP(_xlfn.CONCAT(KGP[[#This Row],[Reservation]],KGP[[#This Row],[Material / Component]],"000",,KGP[[#This Row],[WO number]]),Reservation!$A:$J,10,0))</f>
        <v/>
      </c>
      <c r="CX56" s="89">
        <f t="shared" si="6"/>
        <v>1</v>
      </c>
    </row>
    <row r="57" spans="1:102" s="77" customFormat="1" x14ac:dyDescent="0.2">
      <c r="A57" s="111" t="s">
        <v>869</v>
      </c>
      <c r="B57" s="111" t="s">
        <v>50</v>
      </c>
      <c r="C57" s="112"/>
      <c r="D57" s="111" t="s">
        <v>55</v>
      </c>
      <c r="E57" s="113">
        <v>45290</v>
      </c>
      <c r="F57" s="113">
        <v>45364</v>
      </c>
      <c r="G57" s="113">
        <v>45400</v>
      </c>
      <c r="H57" s="113">
        <v>45395</v>
      </c>
      <c r="I57" s="113">
        <v>45400</v>
      </c>
      <c r="J57" s="113">
        <v>45401</v>
      </c>
      <c r="K57" s="111" t="s">
        <v>182</v>
      </c>
      <c r="L57" s="112"/>
      <c r="M57" s="111" t="s">
        <v>892</v>
      </c>
      <c r="N57" s="112"/>
      <c r="O57" s="111" t="s">
        <v>893</v>
      </c>
      <c r="P57" s="111" t="s">
        <v>894</v>
      </c>
      <c r="Q57" s="111" t="s">
        <v>895</v>
      </c>
      <c r="R57" s="111" t="s">
        <v>344</v>
      </c>
      <c r="S57" s="113">
        <v>45400</v>
      </c>
      <c r="T57" s="112"/>
      <c r="U57" s="112"/>
      <c r="V57" s="111" t="s">
        <v>352</v>
      </c>
      <c r="W57" s="112"/>
      <c r="X57" s="111">
        <v>20</v>
      </c>
      <c r="Y57" s="111">
        <v>20</v>
      </c>
      <c r="Z57" s="111" t="s">
        <v>896</v>
      </c>
      <c r="AA57" s="111" t="s">
        <v>897</v>
      </c>
      <c r="AB57" s="115">
        <v>6</v>
      </c>
      <c r="AC57" s="115">
        <v>0</v>
      </c>
      <c r="AD57" s="115">
        <v>0</v>
      </c>
      <c r="AE57" s="111" t="s">
        <v>898</v>
      </c>
      <c r="AF57" s="115">
        <v>0</v>
      </c>
      <c r="AG57" s="111" t="s">
        <v>899</v>
      </c>
      <c r="AH57" s="111" t="s">
        <v>53</v>
      </c>
      <c r="AI57" s="111" t="s">
        <v>352</v>
      </c>
      <c r="AJ57" s="111" t="s">
        <v>900</v>
      </c>
      <c r="AK57" s="111">
        <v>10</v>
      </c>
      <c r="AL57" s="115">
        <v>21</v>
      </c>
      <c r="AM57" s="112"/>
      <c r="AN57" s="112"/>
      <c r="AO57" s="111">
        <v>0</v>
      </c>
      <c r="AP57" s="112"/>
      <c r="AQ57" s="112"/>
      <c r="AR57" s="112"/>
      <c r="AS57" s="112"/>
      <c r="AT57" s="112"/>
      <c r="AU57" s="111">
        <v>0</v>
      </c>
      <c r="AV57" s="114">
        <v>0</v>
      </c>
      <c r="AW57" s="111" t="s">
        <v>228</v>
      </c>
      <c r="AX57" s="112"/>
      <c r="AY57" s="112"/>
      <c r="AZ57" s="112"/>
      <c r="BA57" s="112"/>
      <c r="BB57" s="111" t="s">
        <v>52</v>
      </c>
      <c r="BC57" s="111" t="s">
        <v>161</v>
      </c>
      <c r="BD57" s="111" t="s">
        <v>162</v>
      </c>
      <c r="BE57" s="111" t="s">
        <v>901</v>
      </c>
      <c r="BF57" s="111">
        <v>1</v>
      </c>
      <c r="BG57" s="111" t="s">
        <v>218</v>
      </c>
      <c r="BH57" s="111" t="s">
        <v>164</v>
      </c>
      <c r="BI57" s="111" t="s">
        <v>164</v>
      </c>
      <c r="BJ57" s="112"/>
      <c r="BK57" s="112"/>
      <c r="BL57" s="115">
        <v>0</v>
      </c>
      <c r="BM57" s="112" t="b">
        <f>KGP[[#This Row],[HU Quantity]]=KGP[[#This Row],[Requirement quantity]]</f>
        <v>0</v>
      </c>
      <c r="BN57" s="112"/>
      <c r="BO57" s="112"/>
      <c r="BP57" s="112"/>
      <c r="BQ57" s="111" t="s">
        <v>165</v>
      </c>
      <c r="BR57" s="112"/>
      <c r="BS57" s="112"/>
      <c r="BT57" s="116">
        <v>0</v>
      </c>
      <c r="BU57" s="116">
        <v>0</v>
      </c>
      <c r="BV57" s="113">
        <v>45473</v>
      </c>
      <c r="BW57" s="117">
        <v>0</v>
      </c>
      <c r="BX57" s="117">
        <v>0</v>
      </c>
      <c r="BY57" s="112"/>
      <c r="BZ57" s="112"/>
      <c r="CA57" s="111">
        <v>0</v>
      </c>
      <c r="CB57" s="114">
        <v>0</v>
      </c>
      <c r="CC57" s="112"/>
      <c r="CD57" s="114">
        <v>0</v>
      </c>
      <c r="CE57" s="112"/>
      <c r="CF57" s="112"/>
      <c r="CG57" s="112"/>
      <c r="CH57" s="114">
        <v>0</v>
      </c>
      <c r="CI57" s="35">
        <v>0</v>
      </c>
      <c r="CJ57" s="87">
        <f t="shared" si="0"/>
        <v>0.5</v>
      </c>
      <c r="CK57" s="88">
        <f t="shared" si="1"/>
        <v>45372</v>
      </c>
      <c r="CL57" s="89">
        <f t="shared" si="2"/>
        <v>-23</v>
      </c>
      <c r="CM57" s="90">
        <f t="shared" si="3"/>
        <v>5</v>
      </c>
      <c r="CN57" s="90" t="str">
        <f t="shared" si="4"/>
        <v>ON TIME</v>
      </c>
      <c r="CO57" s="91" t="str" cm="1">
        <f t="array" ref="CO57">IFERROR(_xlfn.TEXTJOIN(", ",,_xlfn._xlws.FILTER('Monitor PO'!A:A,'Monitor PO'!K:K=Z57)),"")</f>
        <v/>
      </c>
      <c r="CP57" s="92" t="str">
        <f>IF(CQ57="","",IF(CQ57&gt;'Colour coding'!$D$4,"After Turnround",IF(CQ57&gt;'Colour coding'!$D$3+7,"During Turnaround",IF(CQ57&lt;'Colour coding'!$D$3,"On Time"))))</f>
        <v>On Time</v>
      </c>
      <c r="CQ57" s="88">
        <f>_xlfn.MAXIFS('Monitor PO'!E:E,'Monitor PO'!K:K,KGP[[#This Row],[Material / Component]])</f>
        <v>0</v>
      </c>
      <c r="CR57" s="89" t="str">
        <f t="shared" si="5"/>
        <v>Need Purchasing</v>
      </c>
      <c r="CS57" s="89" t="str">
        <f>_xlfn.CONCAT(KGP[[#This Row],[Reservation]], KGP[[#This Row],[Requirement date (WO component)]],KGP[[#This Row],[Material / Component]],"000",,KGP[[#This Row],[WO number]])</f>
        <v>00001315254540010063416000100033044</v>
      </c>
      <c r="CT57" s="89" t="str">
        <f>VLOOKUP(KGP[[#This Row],[Key]],Reservation!B:B,1,)</f>
        <v>00001315254540010063416000100033044</v>
      </c>
      <c r="CU57" s="89" t="str">
        <f>_xlfn.CONCAT(KGP[[#This Row],[Reservation]],KGP[[#This Row],[Material / Component]],"000",,KGP[[#This Row],[WO number]])</f>
        <v>000013152510063416000100033044</v>
      </c>
      <c r="CV57" s="93">
        <f>IF(_xlfn.MAXIFS(Reservation!$F:$F,Reservation!$A:$A,KGP[[#This Row],[Logic]])&lt;KGP[[#This Row],[ETA @ Demand plant]],_xlfn.MAXIFS(Reservation!$F:$F,Reservation!$A:$A,KGP[[#This Row],[Logic]]),"")</f>
        <v>0</v>
      </c>
      <c r="CW57" s="89" t="e">
        <f>IF(KGP[[#This Row],[Any order which is ahead (Date)]]="","",VLOOKUP(_xlfn.CONCAT(KGP[[#This Row],[Reservation]],KGP[[#This Row],[Material / Component]],"000",,KGP[[#This Row],[WO number]]),Reservation!$A:$J,10,0))</f>
        <v>#N/A</v>
      </c>
      <c r="CX57" s="89">
        <f t="shared" si="6"/>
        <v>0</v>
      </c>
    </row>
    <row r="58" spans="1:102" s="77" customFormat="1" hidden="1" x14ac:dyDescent="0.2">
      <c r="A58" s="111" t="s">
        <v>945</v>
      </c>
      <c r="B58" s="112"/>
      <c r="C58" s="112"/>
      <c r="D58" s="111" t="s">
        <v>55</v>
      </c>
      <c r="E58" s="113">
        <v>45290</v>
      </c>
      <c r="F58" s="113">
        <v>45293</v>
      </c>
      <c r="G58" s="113">
        <v>45417</v>
      </c>
      <c r="H58" s="112"/>
      <c r="I58" s="113">
        <v>45417</v>
      </c>
      <c r="J58" s="113">
        <v>45418</v>
      </c>
      <c r="K58" s="111" t="s">
        <v>182</v>
      </c>
      <c r="L58" s="112"/>
      <c r="M58" s="111" t="s">
        <v>946</v>
      </c>
      <c r="N58" s="111" t="s">
        <v>219</v>
      </c>
      <c r="O58" s="111" t="s">
        <v>947</v>
      </c>
      <c r="P58" s="111" t="s">
        <v>948</v>
      </c>
      <c r="Q58" s="111" t="s">
        <v>949</v>
      </c>
      <c r="R58" s="111" t="s">
        <v>344</v>
      </c>
      <c r="S58" s="112"/>
      <c r="T58" s="112"/>
      <c r="U58" s="112"/>
      <c r="V58" s="111" t="s">
        <v>345</v>
      </c>
      <c r="W58" s="112"/>
      <c r="X58" s="111">
        <v>10</v>
      </c>
      <c r="Y58" s="111">
        <v>5</v>
      </c>
      <c r="Z58" s="111" t="s">
        <v>2532</v>
      </c>
      <c r="AA58" s="111" t="s">
        <v>2533</v>
      </c>
      <c r="AB58" s="115">
        <v>1</v>
      </c>
      <c r="AC58" s="115">
        <v>1</v>
      </c>
      <c r="AD58" s="115">
        <v>1</v>
      </c>
      <c r="AE58" s="111" t="s">
        <v>908</v>
      </c>
      <c r="AF58" s="115">
        <v>0</v>
      </c>
      <c r="AG58" s="112"/>
      <c r="AH58" s="111" t="s">
        <v>231</v>
      </c>
      <c r="AI58" s="112"/>
      <c r="AJ58" s="112"/>
      <c r="AK58" s="111">
        <v>0</v>
      </c>
      <c r="AL58" s="115">
        <v>0</v>
      </c>
      <c r="AM58" s="112"/>
      <c r="AN58" s="112"/>
      <c r="AO58" s="111">
        <v>0</v>
      </c>
      <c r="AP58" s="112"/>
      <c r="AQ58" s="112"/>
      <c r="AR58" s="112"/>
      <c r="AS58" s="112"/>
      <c r="AT58" s="112"/>
      <c r="AU58" s="111">
        <v>0</v>
      </c>
      <c r="AV58" s="114">
        <v>0</v>
      </c>
      <c r="AW58" s="111" t="s">
        <v>59</v>
      </c>
      <c r="AX58" s="112"/>
      <c r="AY58" s="112"/>
      <c r="AZ58" s="112"/>
      <c r="BA58" s="112"/>
      <c r="BB58" s="111" t="s">
        <v>52</v>
      </c>
      <c r="BC58" s="111" t="s">
        <v>161</v>
      </c>
      <c r="BD58" s="111" t="s">
        <v>162</v>
      </c>
      <c r="BE58" s="111" t="s">
        <v>952</v>
      </c>
      <c r="BF58" s="111">
        <v>2</v>
      </c>
      <c r="BG58" s="111" t="s">
        <v>232</v>
      </c>
      <c r="BH58" s="111" t="s">
        <v>164</v>
      </c>
      <c r="BI58" s="111" t="s">
        <v>164</v>
      </c>
      <c r="BJ58" s="112"/>
      <c r="BK58" s="112"/>
      <c r="BL58" s="115">
        <v>0</v>
      </c>
      <c r="BM58" s="112" t="b">
        <f>KGP[[#This Row],[HU Quantity]]=KGP[[#This Row],[Requirement quantity]]</f>
        <v>0</v>
      </c>
      <c r="BN58" s="112"/>
      <c r="BO58" s="112"/>
      <c r="BP58" s="112"/>
      <c r="BQ58" s="111" t="s">
        <v>165</v>
      </c>
      <c r="BR58" s="112"/>
      <c r="BS58" s="112"/>
      <c r="BT58" s="116">
        <v>0</v>
      </c>
      <c r="BU58" s="116">
        <v>0</v>
      </c>
      <c r="BV58" s="113">
        <v>45440</v>
      </c>
      <c r="BW58" s="117">
        <v>0</v>
      </c>
      <c r="BX58" s="117">
        <v>0</v>
      </c>
      <c r="BY58" s="112"/>
      <c r="BZ58" s="112"/>
      <c r="CA58" s="111">
        <v>0</v>
      </c>
      <c r="CB58" s="114">
        <v>0</v>
      </c>
      <c r="CC58" s="112"/>
      <c r="CD58" s="114">
        <v>0</v>
      </c>
      <c r="CE58" s="112"/>
      <c r="CF58" s="112"/>
      <c r="CG58" s="112"/>
      <c r="CH58" s="114">
        <v>0</v>
      </c>
      <c r="CI58" s="35">
        <v>0</v>
      </c>
      <c r="CJ58" s="147">
        <f t="shared" si="0"/>
        <v>0.33333333333333331</v>
      </c>
      <c r="CK58" s="88">
        <f t="shared" si="1"/>
        <v>45389</v>
      </c>
      <c r="CL58" s="89">
        <f t="shared" si="2"/>
        <v>0</v>
      </c>
      <c r="CM58" s="89">
        <f t="shared" si="3"/>
        <v>0</v>
      </c>
      <c r="CN58" s="89" t="str">
        <f t="shared" si="4"/>
        <v>Missing Staging Date</v>
      </c>
      <c r="CO58" s="91"/>
      <c r="CP58" s="89" t="str">
        <f>IF(CQ58="","",IF(CQ58&gt;'Colour coding'!$D$4,"After Turnround",IF(CQ58&gt;'Colour coding'!$D$3+7,"During Turnaround",IF(CQ58&lt;'Colour coding'!$D$3,"On Time"))))</f>
        <v>On Time</v>
      </c>
      <c r="CQ58" s="88">
        <f>_xlfn.MAXIFS('Monitor PO'!E:E,'Monitor PO'!K:K,KGP[[#This Row],[Material / Component]])</f>
        <v>0</v>
      </c>
      <c r="CR58" s="89" t="str">
        <f t="shared" si="5"/>
        <v>SOH</v>
      </c>
      <c r="CS58" s="89" t="str">
        <f>_xlfn.CONCAT(KGP[[#This Row],[Reservation]], KGP[[#This Row],[Requirement date (WO component)]],KGP[[#This Row],[Material / Component]],"000",,KGP[[#This Row],[WO number]])</f>
        <v>00001198274541710063466000200083040</v>
      </c>
      <c r="CT58" s="89" t="str">
        <f>VLOOKUP(KGP[[#This Row],[Key]],Reservation!B:B,1,)</f>
        <v>00001198274541710063466000200083040</v>
      </c>
      <c r="CU58" s="89" t="str">
        <f>_xlfn.CONCAT(KGP[[#This Row],[Reservation]],KGP[[#This Row],[Material / Component]],"000",,KGP[[#This Row],[WO number]])</f>
        <v>000011982710063466000200083040</v>
      </c>
      <c r="CV58" s="93" t="str">
        <f>IF(_xlfn.MAXIFS(Reservation!$F:$F,Reservation!$A:$A,KGP[[#This Row],[Logic]])&lt;KGP[[#This Row],[ETA @ Demand plant]],_xlfn.MAXIFS(Reservation!$F:$F,Reservation!$A:$A,KGP[[#This Row],[Logic]]),"")</f>
        <v/>
      </c>
      <c r="CW58" s="89" t="str">
        <f>IF(KGP[[#This Row],[Any order which is ahead (Date)]]="","",VLOOKUP(_xlfn.CONCAT(KGP[[#This Row],[Reservation]],KGP[[#This Row],[Material / Component]],"000",,KGP[[#This Row],[WO number]]),Reservation!$A:$J,10,0))</f>
        <v/>
      </c>
      <c r="CX58" s="89">
        <f t="shared" si="6"/>
        <v>1</v>
      </c>
    </row>
    <row r="59" spans="1:102" s="77" customFormat="1" hidden="1" x14ac:dyDescent="0.2">
      <c r="A59" s="111" t="s">
        <v>851</v>
      </c>
      <c r="B59" s="112"/>
      <c r="C59" s="112"/>
      <c r="D59" s="111" t="s">
        <v>55</v>
      </c>
      <c r="E59" s="113">
        <v>45290</v>
      </c>
      <c r="F59" s="113">
        <v>45293</v>
      </c>
      <c r="G59" s="113">
        <v>45421</v>
      </c>
      <c r="H59" s="112"/>
      <c r="I59" s="113">
        <v>45421</v>
      </c>
      <c r="J59" s="113">
        <v>45422</v>
      </c>
      <c r="K59" s="111" t="s">
        <v>182</v>
      </c>
      <c r="L59" s="112"/>
      <c r="M59" s="111" t="s">
        <v>2413</v>
      </c>
      <c r="N59" s="111" t="s">
        <v>176</v>
      </c>
      <c r="O59" s="111" t="s">
        <v>2414</v>
      </c>
      <c r="P59" s="111" t="s">
        <v>2415</v>
      </c>
      <c r="Q59" s="111" t="s">
        <v>680</v>
      </c>
      <c r="R59" s="111" t="s">
        <v>344</v>
      </c>
      <c r="S59" s="112"/>
      <c r="T59" s="112"/>
      <c r="U59" s="112"/>
      <c r="V59" s="111" t="s">
        <v>345</v>
      </c>
      <c r="W59" s="112"/>
      <c r="X59" s="111">
        <v>20</v>
      </c>
      <c r="Y59" s="111">
        <v>20</v>
      </c>
      <c r="Z59" s="111" t="s">
        <v>2416</v>
      </c>
      <c r="AA59" s="111" t="s">
        <v>2417</v>
      </c>
      <c r="AB59" s="115">
        <v>15</v>
      </c>
      <c r="AC59" s="115">
        <v>60</v>
      </c>
      <c r="AD59" s="115">
        <v>31</v>
      </c>
      <c r="AE59" s="111" t="s">
        <v>908</v>
      </c>
      <c r="AF59" s="115">
        <v>0</v>
      </c>
      <c r="AG59" s="112"/>
      <c r="AH59" s="111" t="s">
        <v>231</v>
      </c>
      <c r="AI59" s="112"/>
      <c r="AJ59" s="112"/>
      <c r="AK59" s="111">
        <v>0</v>
      </c>
      <c r="AL59" s="115">
        <v>0</v>
      </c>
      <c r="AM59" s="112"/>
      <c r="AN59" s="112"/>
      <c r="AO59" s="111">
        <v>0</v>
      </c>
      <c r="AP59" s="112"/>
      <c r="AQ59" s="112"/>
      <c r="AR59" s="112"/>
      <c r="AS59" s="112"/>
      <c r="AT59" s="112"/>
      <c r="AU59" s="111">
        <v>0</v>
      </c>
      <c r="AV59" s="114">
        <v>0</v>
      </c>
      <c r="AW59" s="111" t="s">
        <v>51</v>
      </c>
      <c r="AX59" s="112"/>
      <c r="AY59" s="112"/>
      <c r="AZ59" s="112"/>
      <c r="BA59" s="112"/>
      <c r="BB59" s="111" t="s">
        <v>52</v>
      </c>
      <c r="BC59" s="111" t="s">
        <v>161</v>
      </c>
      <c r="BD59" s="111" t="s">
        <v>162</v>
      </c>
      <c r="BE59" s="111" t="s">
        <v>2418</v>
      </c>
      <c r="BF59" s="111">
        <v>1</v>
      </c>
      <c r="BG59" s="111" t="s">
        <v>232</v>
      </c>
      <c r="BH59" s="111" t="s">
        <v>164</v>
      </c>
      <c r="BI59" s="111" t="s">
        <v>164</v>
      </c>
      <c r="BJ59" s="112"/>
      <c r="BK59" s="112"/>
      <c r="BL59" s="115">
        <v>0</v>
      </c>
      <c r="BM59" s="112" t="b">
        <f>KGP[[#This Row],[HU Quantity]]=KGP[[#This Row],[Requirement quantity]]</f>
        <v>0</v>
      </c>
      <c r="BN59" s="112"/>
      <c r="BO59" s="112"/>
      <c r="BP59" s="112"/>
      <c r="BQ59" s="111" t="s">
        <v>165</v>
      </c>
      <c r="BR59" s="112"/>
      <c r="BS59" s="112"/>
      <c r="BT59" s="116">
        <v>0</v>
      </c>
      <c r="BU59" s="116">
        <v>0</v>
      </c>
      <c r="BV59" s="113">
        <v>45443</v>
      </c>
      <c r="BW59" s="117">
        <v>0</v>
      </c>
      <c r="BX59" s="117">
        <v>0</v>
      </c>
      <c r="BY59" s="112"/>
      <c r="BZ59" s="112"/>
      <c r="CA59" s="111">
        <v>0</v>
      </c>
      <c r="CB59" s="114">
        <v>0</v>
      </c>
      <c r="CC59" s="112"/>
      <c r="CD59" s="114">
        <v>21</v>
      </c>
      <c r="CE59" s="112"/>
      <c r="CF59" s="112"/>
      <c r="CG59" s="112"/>
      <c r="CH59" s="114">
        <v>0</v>
      </c>
      <c r="CI59" s="35">
        <v>0</v>
      </c>
      <c r="CJ59" s="147">
        <f t="shared" si="0"/>
        <v>1</v>
      </c>
      <c r="CK59" s="88">
        <f t="shared" si="1"/>
        <v>45393</v>
      </c>
      <c r="CL59" s="89">
        <f t="shared" si="2"/>
        <v>0</v>
      </c>
      <c r="CM59" s="89">
        <f t="shared" si="3"/>
        <v>0</v>
      </c>
      <c r="CN59" s="89" t="str">
        <f t="shared" si="4"/>
        <v>Missing Staging Date</v>
      </c>
      <c r="CO59" s="91"/>
      <c r="CP59" s="89" t="str">
        <f>IF(CQ59="","",IF(CQ59&gt;'Colour coding'!$D$4,"After Turnround",IF(CQ59&gt;'Colour coding'!$D$3+7,"During Turnaround",IF(CQ59&lt;'Colour coding'!$D$3,"On Time"))))</f>
        <v>After Turnround</v>
      </c>
      <c r="CQ59" s="88">
        <f>_xlfn.MAXIFS('Monitor PO'!E:E,'Monitor PO'!K:K,KGP[[#This Row],[Material / Component]])</f>
        <v>45461</v>
      </c>
      <c r="CR59" s="89" t="str">
        <f t="shared" si="5"/>
        <v>SOH</v>
      </c>
      <c r="CS59" s="89" t="str">
        <f>_xlfn.CONCAT(KGP[[#This Row],[Reservation]], KGP[[#This Row],[Requirement date (WO component)]],KGP[[#This Row],[Material / Component]],"000",,KGP[[#This Row],[WO number]])</f>
        <v>00001067834542110063554000200072354</v>
      </c>
      <c r="CT59" s="89" t="str">
        <f>VLOOKUP(KGP[[#This Row],[Key]],Reservation!B:B,1,)</f>
        <v>00001067834542110063554000200072354</v>
      </c>
      <c r="CU59" s="89" t="str">
        <f>_xlfn.CONCAT(KGP[[#This Row],[Reservation]],KGP[[#This Row],[Material / Component]],"000",,KGP[[#This Row],[WO number]])</f>
        <v>000010678310063554000200072354</v>
      </c>
      <c r="CV59" s="93" t="str">
        <f>IF(_xlfn.MAXIFS(Reservation!$F:$F,Reservation!$A:$A,KGP[[#This Row],[Logic]])&lt;KGP[[#This Row],[ETA @ Demand plant]],_xlfn.MAXIFS(Reservation!$F:$F,Reservation!$A:$A,KGP[[#This Row],[Logic]]),"")</f>
        <v/>
      </c>
      <c r="CW59" s="89" t="str">
        <f>IF(KGP[[#This Row],[Any order which is ahead (Date)]]="","",VLOOKUP(_xlfn.CONCAT(KGP[[#This Row],[Reservation]],KGP[[#This Row],[Material / Component]],"000",,KGP[[#This Row],[WO number]]),Reservation!$A:$J,10,0))</f>
        <v/>
      </c>
      <c r="CX59" s="89">
        <f t="shared" si="6"/>
        <v>1</v>
      </c>
    </row>
    <row r="60" spans="1:102" s="77" customFormat="1" hidden="1" x14ac:dyDescent="0.2">
      <c r="A60" s="111" t="s">
        <v>851</v>
      </c>
      <c r="B60" s="112"/>
      <c r="C60" s="112"/>
      <c r="D60" s="111" t="s">
        <v>55</v>
      </c>
      <c r="E60" s="113">
        <v>45290</v>
      </c>
      <c r="F60" s="113">
        <v>45293</v>
      </c>
      <c r="G60" s="113">
        <v>45421</v>
      </c>
      <c r="H60" s="112"/>
      <c r="I60" s="113">
        <v>45421</v>
      </c>
      <c r="J60" s="113">
        <v>45422</v>
      </c>
      <c r="K60" s="111" t="s">
        <v>182</v>
      </c>
      <c r="L60" s="112"/>
      <c r="M60" s="111" t="s">
        <v>2419</v>
      </c>
      <c r="N60" s="111" t="s">
        <v>176</v>
      </c>
      <c r="O60" s="111" t="s">
        <v>2420</v>
      </c>
      <c r="P60" s="111" t="s">
        <v>681</v>
      </c>
      <c r="Q60" s="111" t="s">
        <v>680</v>
      </c>
      <c r="R60" s="111" t="s">
        <v>344</v>
      </c>
      <c r="S60" s="112"/>
      <c r="T60" s="112"/>
      <c r="U60" s="112"/>
      <c r="V60" s="111" t="s">
        <v>345</v>
      </c>
      <c r="W60" s="112"/>
      <c r="X60" s="111">
        <v>20</v>
      </c>
      <c r="Y60" s="111">
        <v>20</v>
      </c>
      <c r="Z60" s="111" t="s">
        <v>2416</v>
      </c>
      <c r="AA60" s="111" t="s">
        <v>2417</v>
      </c>
      <c r="AB60" s="115">
        <v>15</v>
      </c>
      <c r="AC60" s="115">
        <v>60</v>
      </c>
      <c r="AD60" s="115">
        <v>31</v>
      </c>
      <c r="AE60" s="111" t="s">
        <v>908</v>
      </c>
      <c r="AF60" s="115">
        <v>0</v>
      </c>
      <c r="AG60" s="112"/>
      <c r="AH60" s="111" t="s">
        <v>231</v>
      </c>
      <c r="AI60" s="112"/>
      <c r="AJ60" s="112"/>
      <c r="AK60" s="111">
        <v>0</v>
      </c>
      <c r="AL60" s="115">
        <v>0</v>
      </c>
      <c r="AM60" s="112"/>
      <c r="AN60" s="112"/>
      <c r="AO60" s="111">
        <v>0</v>
      </c>
      <c r="AP60" s="112"/>
      <c r="AQ60" s="112"/>
      <c r="AR60" s="112"/>
      <c r="AS60" s="112"/>
      <c r="AT60" s="112"/>
      <c r="AU60" s="111">
        <v>0</v>
      </c>
      <c r="AV60" s="114">
        <v>0</v>
      </c>
      <c r="AW60" s="111" t="s">
        <v>51</v>
      </c>
      <c r="AX60" s="112"/>
      <c r="AY60" s="112"/>
      <c r="AZ60" s="112"/>
      <c r="BA60" s="112"/>
      <c r="BB60" s="111" t="s">
        <v>52</v>
      </c>
      <c r="BC60" s="111" t="s">
        <v>161</v>
      </c>
      <c r="BD60" s="111" t="s">
        <v>162</v>
      </c>
      <c r="BE60" s="111" t="s">
        <v>2421</v>
      </c>
      <c r="BF60" s="111">
        <v>1</v>
      </c>
      <c r="BG60" s="111" t="s">
        <v>232</v>
      </c>
      <c r="BH60" s="111" t="s">
        <v>164</v>
      </c>
      <c r="BI60" s="111" t="s">
        <v>164</v>
      </c>
      <c r="BJ60" s="112"/>
      <c r="BK60" s="112"/>
      <c r="BL60" s="115">
        <v>0</v>
      </c>
      <c r="BM60" s="112" t="b">
        <f>KGP[[#This Row],[HU Quantity]]=KGP[[#This Row],[Requirement quantity]]</f>
        <v>0</v>
      </c>
      <c r="BN60" s="112"/>
      <c r="BO60" s="112"/>
      <c r="BP60" s="112"/>
      <c r="BQ60" s="111" t="s">
        <v>165</v>
      </c>
      <c r="BR60" s="112"/>
      <c r="BS60" s="112"/>
      <c r="BT60" s="116">
        <v>0</v>
      </c>
      <c r="BU60" s="116">
        <v>0</v>
      </c>
      <c r="BV60" s="113">
        <v>45443</v>
      </c>
      <c r="BW60" s="117">
        <v>0</v>
      </c>
      <c r="BX60" s="117">
        <v>0</v>
      </c>
      <c r="BY60" s="112"/>
      <c r="BZ60" s="112"/>
      <c r="CA60" s="111">
        <v>0</v>
      </c>
      <c r="CB60" s="114">
        <v>0</v>
      </c>
      <c r="CC60" s="112"/>
      <c r="CD60" s="114">
        <v>21</v>
      </c>
      <c r="CE60" s="112"/>
      <c r="CF60" s="112"/>
      <c r="CG60" s="112"/>
      <c r="CH60" s="114">
        <v>0</v>
      </c>
      <c r="CI60" s="35">
        <v>0</v>
      </c>
      <c r="CJ60" s="147">
        <f t="shared" si="0"/>
        <v>1</v>
      </c>
      <c r="CK60" s="88">
        <f t="shared" si="1"/>
        <v>45393</v>
      </c>
      <c r="CL60" s="89">
        <f t="shared" si="2"/>
        <v>0</v>
      </c>
      <c r="CM60" s="89">
        <f t="shared" si="3"/>
        <v>0</v>
      </c>
      <c r="CN60" s="89" t="str">
        <f t="shared" si="4"/>
        <v>Missing Staging Date</v>
      </c>
      <c r="CO60" s="91"/>
      <c r="CP60" s="89" t="str">
        <f>IF(CQ60="","",IF(CQ60&gt;'Colour coding'!$D$4,"After Turnround",IF(CQ60&gt;'Colour coding'!$D$3+7,"During Turnaround",IF(CQ60&lt;'Colour coding'!$D$3,"On Time"))))</f>
        <v>After Turnround</v>
      </c>
      <c r="CQ60" s="88">
        <f>_xlfn.MAXIFS('Monitor PO'!E:E,'Monitor PO'!K:K,KGP[[#This Row],[Material / Component]])</f>
        <v>45461</v>
      </c>
      <c r="CR60" s="89" t="str">
        <f t="shared" si="5"/>
        <v>SOH</v>
      </c>
      <c r="CS60" s="89" t="str">
        <f>_xlfn.CONCAT(KGP[[#This Row],[Reservation]], KGP[[#This Row],[Requirement date (WO component)]],KGP[[#This Row],[Material / Component]],"000",,KGP[[#This Row],[WO number]])</f>
        <v>00001067844542110063554000200072355</v>
      </c>
      <c r="CT60" s="89" t="str">
        <f>VLOOKUP(KGP[[#This Row],[Key]],Reservation!B:B,1,)</f>
        <v>00001067844542110063554000200072355</v>
      </c>
      <c r="CU60" s="89" t="str">
        <f>_xlfn.CONCAT(KGP[[#This Row],[Reservation]],KGP[[#This Row],[Material / Component]],"000",,KGP[[#This Row],[WO number]])</f>
        <v>000010678410063554000200072355</v>
      </c>
      <c r="CV60" s="93" t="str">
        <f>IF(_xlfn.MAXIFS(Reservation!$F:$F,Reservation!$A:$A,KGP[[#This Row],[Logic]])&lt;KGP[[#This Row],[ETA @ Demand plant]],_xlfn.MAXIFS(Reservation!$F:$F,Reservation!$A:$A,KGP[[#This Row],[Logic]]),"")</f>
        <v/>
      </c>
      <c r="CW60" s="89" t="str">
        <f>IF(KGP[[#This Row],[Any order which is ahead (Date)]]="","",VLOOKUP(_xlfn.CONCAT(KGP[[#This Row],[Reservation]],KGP[[#This Row],[Material / Component]],"000",,KGP[[#This Row],[WO number]]),Reservation!$A:$J,10,0))</f>
        <v/>
      </c>
      <c r="CX60" s="89">
        <f t="shared" si="6"/>
        <v>1</v>
      </c>
    </row>
    <row r="61" spans="1:102" s="77" customFormat="1" hidden="1" x14ac:dyDescent="0.2">
      <c r="A61" s="111" t="s">
        <v>940</v>
      </c>
      <c r="B61" s="112"/>
      <c r="C61" s="112"/>
      <c r="D61" s="111" t="s">
        <v>55</v>
      </c>
      <c r="E61" s="113">
        <v>45290</v>
      </c>
      <c r="F61" s="113">
        <v>45293</v>
      </c>
      <c r="G61" s="113">
        <v>45390</v>
      </c>
      <c r="H61" s="112"/>
      <c r="I61" s="113">
        <v>45390</v>
      </c>
      <c r="J61" s="113">
        <v>45398</v>
      </c>
      <c r="K61" s="111" t="s">
        <v>182</v>
      </c>
      <c r="L61" s="112"/>
      <c r="M61" s="111" t="s">
        <v>2519</v>
      </c>
      <c r="N61" s="111" t="s">
        <v>176</v>
      </c>
      <c r="O61" s="111" t="s">
        <v>2520</v>
      </c>
      <c r="P61" s="111" t="s">
        <v>2521</v>
      </c>
      <c r="Q61" s="111" t="s">
        <v>2522</v>
      </c>
      <c r="R61" s="111" t="s">
        <v>344</v>
      </c>
      <c r="S61" s="112"/>
      <c r="T61" s="112"/>
      <c r="U61" s="112"/>
      <c r="V61" s="111" t="s">
        <v>345</v>
      </c>
      <c r="W61" s="112"/>
      <c r="X61" s="111">
        <v>10</v>
      </c>
      <c r="Y61" s="111">
        <v>5</v>
      </c>
      <c r="Z61" s="111" t="s">
        <v>2523</v>
      </c>
      <c r="AA61" s="111" t="s">
        <v>2524</v>
      </c>
      <c r="AB61" s="115">
        <v>79</v>
      </c>
      <c r="AC61" s="115">
        <v>0</v>
      </c>
      <c r="AD61" s="115">
        <v>100</v>
      </c>
      <c r="AE61" s="111" t="s">
        <v>908</v>
      </c>
      <c r="AF61" s="115">
        <v>0</v>
      </c>
      <c r="AG61" s="112"/>
      <c r="AH61" s="111" t="s">
        <v>231</v>
      </c>
      <c r="AI61" s="112"/>
      <c r="AJ61" s="112"/>
      <c r="AK61" s="111">
        <v>0</v>
      </c>
      <c r="AL61" s="115">
        <v>0</v>
      </c>
      <c r="AM61" s="112"/>
      <c r="AN61" s="112"/>
      <c r="AO61" s="111">
        <v>0</v>
      </c>
      <c r="AP61" s="112"/>
      <c r="AQ61" s="112"/>
      <c r="AR61" s="112"/>
      <c r="AS61" s="112"/>
      <c r="AT61" s="112"/>
      <c r="AU61" s="111">
        <v>0</v>
      </c>
      <c r="AV61" s="114">
        <v>0</v>
      </c>
      <c r="AW61" s="111" t="s">
        <v>51</v>
      </c>
      <c r="AX61" s="112"/>
      <c r="AY61" s="112"/>
      <c r="AZ61" s="112"/>
      <c r="BA61" s="112"/>
      <c r="BB61" s="111" t="s">
        <v>52</v>
      </c>
      <c r="BC61" s="111" t="s">
        <v>213</v>
      </c>
      <c r="BD61" s="111" t="s">
        <v>355</v>
      </c>
      <c r="BE61" s="111" t="s">
        <v>2525</v>
      </c>
      <c r="BF61" s="111">
        <v>1</v>
      </c>
      <c r="BG61" s="111" t="s">
        <v>232</v>
      </c>
      <c r="BH61" s="111" t="s">
        <v>164</v>
      </c>
      <c r="BI61" s="111" t="s">
        <v>164</v>
      </c>
      <c r="BJ61" s="112"/>
      <c r="BK61" s="112"/>
      <c r="BL61" s="115">
        <v>0</v>
      </c>
      <c r="BM61" s="112" t="b">
        <f>KGP[[#This Row],[HU Quantity]]=KGP[[#This Row],[Requirement quantity]]</f>
        <v>0</v>
      </c>
      <c r="BN61" s="112"/>
      <c r="BO61" s="112"/>
      <c r="BP61" s="112"/>
      <c r="BQ61" s="111" t="s">
        <v>165</v>
      </c>
      <c r="BR61" s="112"/>
      <c r="BS61" s="112"/>
      <c r="BT61" s="116">
        <v>0</v>
      </c>
      <c r="BU61" s="116">
        <v>0</v>
      </c>
      <c r="BV61" s="113">
        <v>45425</v>
      </c>
      <c r="BW61" s="117">
        <v>0</v>
      </c>
      <c r="BX61" s="117">
        <v>0</v>
      </c>
      <c r="BY61" s="112"/>
      <c r="BZ61" s="112"/>
      <c r="CA61" s="111">
        <v>0</v>
      </c>
      <c r="CB61" s="114">
        <v>0</v>
      </c>
      <c r="CC61" s="112"/>
      <c r="CD61" s="114">
        <v>0</v>
      </c>
      <c r="CE61" s="112"/>
      <c r="CF61" s="112"/>
      <c r="CG61" s="112"/>
      <c r="CH61" s="114">
        <v>0</v>
      </c>
      <c r="CI61" s="35">
        <v>0</v>
      </c>
      <c r="CJ61" s="147">
        <f t="shared" si="0"/>
        <v>1</v>
      </c>
      <c r="CK61" s="88">
        <f t="shared" si="1"/>
        <v>45362</v>
      </c>
      <c r="CL61" s="89">
        <f t="shared" si="2"/>
        <v>0</v>
      </c>
      <c r="CM61" s="89">
        <f t="shared" si="3"/>
        <v>0</v>
      </c>
      <c r="CN61" s="89" t="str">
        <f t="shared" si="4"/>
        <v>Missing Staging Date</v>
      </c>
      <c r="CO61" s="91"/>
      <c r="CP61" s="89" t="str">
        <f>IF(CQ61="","",IF(CQ61&gt;'Colour coding'!$D$4,"After Turnround",IF(CQ61&gt;'Colour coding'!$D$3+7,"During Turnaround",IF(CQ61&lt;'Colour coding'!$D$3,"On Time"))))</f>
        <v>After Turnround</v>
      </c>
      <c r="CQ61" s="88">
        <f>_xlfn.MAXIFS('Monitor PO'!E:E,'Monitor PO'!K:K,KGP[[#This Row],[Material / Component]])</f>
        <v>45401</v>
      </c>
      <c r="CR61" s="89" t="str">
        <f t="shared" si="5"/>
        <v>Need Purchasing</v>
      </c>
      <c r="CS61" s="89" t="str">
        <f>_xlfn.CONCAT(KGP[[#This Row],[Reservation]], KGP[[#This Row],[Requirement date (WO component)]],KGP[[#This Row],[Material / Component]],"000",,KGP[[#This Row],[WO number]])</f>
        <v>00001199004539010064932000200083035</v>
      </c>
      <c r="CT61" s="89" t="str">
        <f>VLOOKUP(KGP[[#This Row],[Key]],Reservation!B:B,1,)</f>
        <v>00001199004539010064932000200083035</v>
      </c>
      <c r="CU61" s="89" t="str">
        <f>_xlfn.CONCAT(KGP[[#This Row],[Reservation]],KGP[[#This Row],[Material / Component]],"000",,KGP[[#This Row],[WO number]])</f>
        <v>000011990010064932000200083035</v>
      </c>
      <c r="CV61" s="93" t="str">
        <f>IF(_xlfn.MAXIFS(Reservation!$F:$F,Reservation!$A:$A,KGP[[#This Row],[Logic]])&lt;KGP[[#This Row],[ETA @ Demand plant]],_xlfn.MAXIFS(Reservation!$F:$F,Reservation!$A:$A,KGP[[#This Row],[Logic]]),"")</f>
        <v/>
      </c>
      <c r="CW61" s="89" t="str">
        <f>IF(KGP[[#This Row],[Any order which is ahead (Date)]]="","",VLOOKUP(_xlfn.CONCAT(KGP[[#This Row],[Reservation]],KGP[[#This Row],[Material / Component]],"000",,KGP[[#This Row],[WO number]]),Reservation!$A:$J,10,0))</f>
        <v/>
      </c>
      <c r="CX61" s="89">
        <f t="shared" si="6"/>
        <v>1</v>
      </c>
    </row>
    <row r="62" spans="1:102" s="77" customFormat="1" hidden="1" x14ac:dyDescent="0.2">
      <c r="A62" s="111" t="s">
        <v>940</v>
      </c>
      <c r="B62" s="112"/>
      <c r="C62" s="112"/>
      <c r="D62" s="111" t="s">
        <v>55</v>
      </c>
      <c r="E62" s="113">
        <v>45290</v>
      </c>
      <c r="F62" s="113">
        <v>45331</v>
      </c>
      <c r="G62" s="113">
        <v>45380</v>
      </c>
      <c r="H62" s="112"/>
      <c r="I62" s="113">
        <v>45380</v>
      </c>
      <c r="J62" s="113">
        <v>45380</v>
      </c>
      <c r="K62" s="111" t="s">
        <v>1084</v>
      </c>
      <c r="L62" s="112"/>
      <c r="M62" s="111" t="s">
        <v>1085</v>
      </c>
      <c r="N62" s="111" t="s">
        <v>176</v>
      </c>
      <c r="O62" s="111" t="s">
        <v>1086</v>
      </c>
      <c r="P62" s="111" t="s">
        <v>1087</v>
      </c>
      <c r="Q62" s="111" t="s">
        <v>1088</v>
      </c>
      <c r="R62" s="111" t="s">
        <v>344</v>
      </c>
      <c r="S62" s="112"/>
      <c r="T62" s="112"/>
      <c r="U62" s="112"/>
      <c r="V62" s="111" t="s">
        <v>345</v>
      </c>
      <c r="W62" s="112"/>
      <c r="X62" s="111">
        <v>30</v>
      </c>
      <c r="Y62" s="111">
        <v>30</v>
      </c>
      <c r="Z62" s="111" t="s">
        <v>243</v>
      </c>
      <c r="AA62" s="111" t="s">
        <v>244</v>
      </c>
      <c r="AB62" s="115">
        <v>4</v>
      </c>
      <c r="AC62" s="115">
        <v>5</v>
      </c>
      <c r="AD62" s="115">
        <v>0</v>
      </c>
      <c r="AE62" s="111" t="s">
        <v>858</v>
      </c>
      <c r="AF62" s="115">
        <v>0</v>
      </c>
      <c r="AG62" s="112"/>
      <c r="AH62" s="111" t="s">
        <v>231</v>
      </c>
      <c r="AI62" s="112"/>
      <c r="AJ62" s="112"/>
      <c r="AK62" s="111">
        <v>0</v>
      </c>
      <c r="AL62" s="115">
        <v>0</v>
      </c>
      <c r="AM62" s="112"/>
      <c r="AN62" s="112"/>
      <c r="AO62" s="111">
        <v>0</v>
      </c>
      <c r="AP62" s="112"/>
      <c r="AQ62" s="112"/>
      <c r="AR62" s="112"/>
      <c r="AS62" s="112"/>
      <c r="AT62" s="112"/>
      <c r="AU62" s="111">
        <v>0</v>
      </c>
      <c r="AV62" s="114">
        <v>0</v>
      </c>
      <c r="AW62" s="111" t="s">
        <v>186</v>
      </c>
      <c r="AX62" s="112"/>
      <c r="AY62" s="112"/>
      <c r="AZ62" s="112"/>
      <c r="BA62" s="112"/>
      <c r="BB62" s="111" t="s">
        <v>52</v>
      </c>
      <c r="BC62" s="111" t="s">
        <v>213</v>
      </c>
      <c r="BD62" s="111" t="s">
        <v>355</v>
      </c>
      <c r="BE62" s="111" t="s">
        <v>1089</v>
      </c>
      <c r="BF62" s="111">
        <v>1</v>
      </c>
      <c r="BG62" s="111" t="s">
        <v>232</v>
      </c>
      <c r="BH62" s="111" t="s">
        <v>164</v>
      </c>
      <c r="BI62" s="111" t="s">
        <v>164</v>
      </c>
      <c r="BJ62" s="112"/>
      <c r="BK62" s="112"/>
      <c r="BL62" s="115">
        <v>0</v>
      </c>
      <c r="BM62" s="112" t="b">
        <f>KGP[[#This Row],[HU Quantity]]=KGP[[#This Row],[Requirement quantity]]</f>
        <v>0</v>
      </c>
      <c r="BN62" s="112"/>
      <c r="BO62" s="112"/>
      <c r="BP62" s="112"/>
      <c r="BQ62" s="111" t="s">
        <v>165</v>
      </c>
      <c r="BR62" s="112"/>
      <c r="BS62" s="112"/>
      <c r="BT62" s="116">
        <v>0</v>
      </c>
      <c r="BU62" s="116">
        <v>0</v>
      </c>
      <c r="BV62" s="113">
        <v>45657</v>
      </c>
      <c r="BW62" s="117">
        <v>0</v>
      </c>
      <c r="BX62" s="117">
        <v>0</v>
      </c>
      <c r="BY62" s="112"/>
      <c r="BZ62" s="112"/>
      <c r="CA62" s="111">
        <v>0</v>
      </c>
      <c r="CB62" s="114">
        <v>0</v>
      </c>
      <c r="CC62" s="112"/>
      <c r="CD62" s="114">
        <v>0</v>
      </c>
      <c r="CE62" s="112"/>
      <c r="CF62" s="112"/>
      <c r="CG62" s="112"/>
      <c r="CH62" s="114">
        <v>0</v>
      </c>
      <c r="CI62" s="35">
        <v>0</v>
      </c>
      <c r="CJ62" s="87">
        <f t="shared" si="0"/>
        <v>1</v>
      </c>
      <c r="CK62" s="88">
        <f t="shared" si="1"/>
        <v>45352</v>
      </c>
      <c r="CL62" s="89">
        <f t="shared" si="2"/>
        <v>0</v>
      </c>
      <c r="CM62" s="90">
        <f t="shared" si="3"/>
        <v>0</v>
      </c>
      <c r="CN62" s="90" t="str">
        <f t="shared" si="4"/>
        <v>Missing Staging Date</v>
      </c>
      <c r="CO62" s="91" t="str" cm="1">
        <f t="array" ref="CO62">IFERROR(_xlfn.TEXTJOIN(", ",,_xlfn._xlws.FILTER('Monitor PO'!A:A,'Monitor PO'!K:K=Z62)),"")</f>
        <v/>
      </c>
      <c r="CP62" s="92" t="str">
        <f>IF(CQ62="","",IF(CQ62&gt;'Colour coding'!$D$4,"After Turnround",IF(CQ62&gt;'Colour coding'!$D$3+7,"During Turnaround",IF(CQ62&lt;'Colour coding'!$D$3,"On Time"))))</f>
        <v>On Time</v>
      </c>
      <c r="CQ62" s="88">
        <f>_xlfn.MAXIFS('Monitor PO'!E:E,'Monitor PO'!K:K,KGP[[#This Row],[Material / Component]])</f>
        <v>0</v>
      </c>
      <c r="CR62" s="89" t="str">
        <f t="shared" si="5"/>
        <v>SOH</v>
      </c>
      <c r="CS62" s="89" t="str">
        <f>_xlfn.CONCAT(KGP[[#This Row],[Reservation]], KGP[[#This Row],[Requirement date (WO component)]],KGP[[#This Row],[Material / Component]],"000",,KGP[[#This Row],[WO number]])</f>
        <v>00001310244538010149809000100032520</v>
      </c>
      <c r="CT62" s="89" t="str">
        <f>VLOOKUP(KGP[[#This Row],[Key]],Reservation!B:B,1,)</f>
        <v>00001310244538010149809000100032520</v>
      </c>
      <c r="CU62" s="89" t="str">
        <f>_xlfn.CONCAT(KGP[[#This Row],[Reservation]],KGP[[#This Row],[Material / Component]],"000",,KGP[[#This Row],[WO number]])</f>
        <v>000013102410149809000100032520</v>
      </c>
      <c r="CV62" s="93" t="str">
        <f>IF(_xlfn.MAXIFS(Reservation!$F:$F,Reservation!$A:$A,KGP[[#This Row],[Logic]])&lt;KGP[[#This Row],[ETA @ Demand plant]],_xlfn.MAXIFS(Reservation!$F:$F,Reservation!$A:$A,KGP[[#This Row],[Logic]]),"")</f>
        <v/>
      </c>
      <c r="CW62" s="89" t="str">
        <f>IF(KGP[[#This Row],[Any order which is ahead (Date)]]="","",VLOOKUP(_xlfn.CONCAT(KGP[[#This Row],[Reservation]],KGP[[#This Row],[Material / Component]],"000",,KGP[[#This Row],[WO number]]),Reservation!$A:$J,10,0))</f>
        <v/>
      </c>
      <c r="CX62" s="89">
        <f t="shared" si="6"/>
        <v>1</v>
      </c>
    </row>
    <row r="63" spans="1:102" s="77" customFormat="1" x14ac:dyDescent="0.2">
      <c r="A63" s="111" t="s">
        <v>869</v>
      </c>
      <c r="B63" s="111" t="s">
        <v>50</v>
      </c>
      <c r="C63" s="112"/>
      <c r="D63" s="111" t="s">
        <v>55</v>
      </c>
      <c r="E63" s="113">
        <v>45324</v>
      </c>
      <c r="F63" s="113">
        <v>45344</v>
      </c>
      <c r="G63" s="113">
        <v>45420</v>
      </c>
      <c r="H63" s="113">
        <v>45419</v>
      </c>
      <c r="I63" s="113">
        <v>45407</v>
      </c>
      <c r="J63" s="113">
        <v>45423</v>
      </c>
      <c r="K63" s="111" t="s">
        <v>2286</v>
      </c>
      <c r="L63" s="112"/>
      <c r="M63" s="111" t="s">
        <v>2287</v>
      </c>
      <c r="N63" s="111" t="s">
        <v>176</v>
      </c>
      <c r="O63" s="111" t="s">
        <v>2288</v>
      </c>
      <c r="P63" s="111" t="s">
        <v>1061</v>
      </c>
      <c r="Q63" s="111" t="s">
        <v>2295</v>
      </c>
      <c r="R63" s="111" t="s">
        <v>344</v>
      </c>
      <c r="S63" s="113">
        <v>45434</v>
      </c>
      <c r="T63" s="112"/>
      <c r="U63" s="112"/>
      <c r="V63" s="111" t="s">
        <v>345</v>
      </c>
      <c r="W63" s="112"/>
      <c r="X63" s="111">
        <v>10</v>
      </c>
      <c r="Y63" s="111">
        <v>5</v>
      </c>
      <c r="Z63" s="111" t="s">
        <v>2296</v>
      </c>
      <c r="AA63" s="111" t="s">
        <v>2297</v>
      </c>
      <c r="AB63" s="115">
        <v>4</v>
      </c>
      <c r="AC63" s="115">
        <v>0</v>
      </c>
      <c r="AD63" s="115">
        <v>0</v>
      </c>
      <c r="AE63" s="111" t="s">
        <v>898</v>
      </c>
      <c r="AF63" s="115">
        <v>0</v>
      </c>
      <c r="AG63" s="111" t="s">
        <v>376</v>
      </c>
      <c r="AH63" s="111" t="s">
        <v>53</v>
      </c>
      <c r="AI63" s="111" t="s">
        <v>345</v>
      </c>
      <c r="AJ63" s="111" t="s">
        <v>2292</v>
      </c>
      <c r="AK63" s="111">
        <v>70</v>
      </c>
      <c r="AL63" s="115">
        <v>21</v>
      </c>
      <c r="AM63" s="112"/>
      <c r="AN63" s="112"/>
      <c r="AO63" s="111">
        <v>0</v>
      </c>
      <c r="AP63" s="112"/>
      <c r="AQ63" s="112"/>
      <c r="AR63" s="112"/>
      <c r="AS63" s="112"/>
      <c r="AT63" s="112"/>
      <c r="AU63" s="111">
        <v>0</v>
      </c>
      <c r="AV63" s="114">
        <v>0</v>
      </c>
      <c r="AW63" s="111" t="s">
        <v>51</v>
      </c>
      <c r="AX63" s="112"/>
      <c r="AY63" s="112"/>
      <c r="AZ63" s="112"/>
      <c r="BA63" s="112"/>
      <c r="BB63" s="111" t="s">
        <v>52</v>
      </c>
      <c r="BC63" s="111" t="s">
        <v>161</v>
      </c>
      <c r="BD63" s="111" t="s">
        <v>162</v>
      </c>
      <c r="BE63" s="111" t="s">
        <v>2293</v>
      </c>
      <c r="BF63" s="111">
        <v>41</v>
      </c>
      <c r="BG63" s="111" t="s">
        <v>232</v>
      </c>
      <c r="BH63" s="111" t="s">
        <v>164</v>
      </c>
      <c r="BI63" s="111" t="s">
        <v>164</v>
      </c>
      <c r="BJ63" s="111" t="s">
        <v>2298</v>
      </c>
      <c r="BK63" s="112"/>
      <c r="BL63" s="115">
        <v>0</v>
      </c>
      <c r="BM63" s="112" t="b">
        <f>KGP[[#This Row],[HU Quantity]]=KGP[[#This Row],[Requirement quantity]]</f>
        <v>0</v>
      </c>
      <c r="BN63" s="112"/>
      <c r="BO63" s="112"/>
      <c r="BP63" s="112"/>
      <c r="BQ63" s="111" t="s">
        <v>165</v>
      </c>
      <c r="BR63" s="112"/>
      <c r="BS63" s="112"/>
      <c r="BT63" s="116">
        <v>0</v>
      </c>
      <c r="BU63" s="116">
        <v>14</v>
      </c>
      <c r="BV63" s="113">
        <v>45531</v>
      </c>
      <c r="BW63" s="117">
        <v>0</v>
      </c>
      <c r="BX63" s="117">
        <v>0</v>
      </c>
      <c r="BY63" s="112"/>
      <c r="BZ63" s="112"/>
      <c r="CA63" s="111">
        <v>0</v>
      </c>
      <c r="CB63" s="114">
        <v>0</v>
      </c>
      <c r="CC63" s="112"/>
      <c r="CD63" s="114">
        <v>0</v>
      </c>
      <c r="CE63" s="112"/>
      <c r="CF63" s="112"/>
      <c r="CG63" s="112"/>
      <c r="CH63" s="114">
        <v>0</v>
      </c>
      <c r="CI63" s="35">
        <v>0</v>
      </c>
      <c r="CJ63" s="147">
        <f t="shared" si="0"/>
        <v>6.25E-2</v>
      </c>
      <c r="CK63" s="88">
        <f t="shared" si="1"/>
        <v>45392</v>
      </c>
      <c r="CL63" s="89">
        <f t="shared" si="2"/>
        <v>-27</v>
      </c>
      <c r="CM63" s="89">
        <f t="shared" si="3"/>
        <v>1</v>
      </c>
      <c r="CN63" s="89" t="str">
        <f t="shared" si="4"/>
        <v>ON TIME</v>
      </c>
      <c r="CO63" s="91"/>
      <c r="CP63" s="89" t="str">
        <f>IF(CQ63="","",IF(CQ63&gt;'Colour coding'!$D$4,"After Turnround",IF(CQ63&gt;'Colour coding'!$D$3+7,"During Turnaround",IF(CQ63&lt;'Colour coding'!$D$3,"On Time"))))</f>
        <v>After Turnround</v>
      </c>
      <c r="CQ63" s="88">
        <f>_xlfn.MAXIFS('Monitor PO'!E:E,'Monitor PO'!K:K,KGP[[#This Row],[Material / Component]])</f>
        <v>45419</v>
      </c>
      <c r="CR63" s="89" t="str">
        <f t="shared" si="5"/>
        <v>Need Purchasing</v>
      </c>
      <c r="CS63" s="89" t="str">
        <f>_xlfn.CONCAT(KGP[[#This Row],[Reservation]], KGP[[#This Row],[Requirement date (WO component)]],KGP[[#This Row],[Material / Component]],"000",,KGP[[#This Row],[WO number]])</f>
        <v>00002185114542010204117000100072584</v>
      </c>
      <c r="CT63" s="89" t="str">
        <f>VLOOKUP(KGP[[#This Row],[Key]],Reservation!B:B,1,)</f>
        <v>00002185114542010204117000100072584</v>
      </c>
      <c r="CU63" s="89" t="str">
        <f>_xlfn.CONCAT(KGP[[#This Row],[Reservation]],KGP[[#This Row],[Material / Component]],"000",,KGP[[#This Row],[WO number]])</f>
        <v>000021851110204117000100072584</v>
      </c>
      <c r="CV63" s="93">
        <f>IF(_xlfn.MAXIFS(Reservation!$F:$F,Reservation!$A:$A,KGP[[#This Row],[Logic]])&lt;KGP[[#This Row],[ETA @ Demand plant]],_xlfn.MAXIFS(Reservation!$F:$F,Reservation!$A:$A,KGP[[#This Row],[Logic]]),"")</f>
        <v>0</v>
      </c>
      <c r="CW63" s="89" t="e">
        <f>IF(KGP[[#This Row],[Any order which is ahead (Date)]]="","",VLOOKUP(_xlfn.CONCAT(KGP[[#This Row],[Reservation]],KGP[[#This Row],[Material / Component]],"000",,KGP[[#This Row],[WO number]]),Reservation!$A:$J,10,0))</f>
        <v>#N/A</v>
      </c>
      <c r="CX63" s="89">
        <f t="shared" si="6"/>
        <v>0</v>
      </c>
    </row>
    <row r="64" spans="1:102" s="77" customFormat="1" x14ac:dyDescent="0.2">
      <c r="A64" s="111" t="s">
        <v>869</v>
      </c>
      <c r="B64" s="111" t="s">
        <v>50</v>
      </c>
      <c r="C64" s="112"/>
      <c r="D64" s="111" t="s">
        <v>55</v>
      </c>
      <c r="E64" s="113">
        <v>45324</v>
      </c>
      <c r="F64" s="113">
        <v>45344</v>
      </c>
      <c r="G64" s="113">
        <v>45415</v>
      </c>
      <c r="H64" s="113">
        <v>45413</v>
      </c>
      <c r="I64" s="113">
        <v>45407</v>
      </c>
      <c r="J64" s="113">
        <v>45423</v>
      </c>
      <c r="K64" s="111" t="s">
        <v>2286</v>
      </c>
      <c r="L64" s="112"/>
      <c r="M64" s="111" t="s">
        <v>2287</v>
      </c>
      <c r="N64" s="111" t="s">
        <v>168</v>
      </c>
      <c r="O64" s="111" t="s">
        <v>2288</v>
      </c>
      <c r="P64" s="111" t="s">
        <v>1061</v>
      </c>
      <c r="Q64" s="111" t="s">
        <v>2299</v>
      </c>
      <c r="R64" s="111" t="s">
        <v>344</v>
      </c>
      <c r="S64" s="113">
        <v>45428</v>
      </c>
      <c r="T64" s="112"/>
      <c r="U64" s="112"/>
      <c r="V64" s="111" t="s">
        <v>345</v>
      </c>
      <c r="W64" s="112"/>
      <c r="X64" s="111">
        <v>10</v>
      </c>
      <c r="Y64" s="111">
        <v>5</v>
      </c>
      <c r="Z64" s="111" t="s">
        <v>2296</v>
      </c>
      <c r="AA64" s="111" t="s">
        <v>2297</v>
      </c>
      <c r="AB64" s="115">
        <v>4</v>
      </c>
      <c r="AC64" s="115">
        <v>0</v>
      </c>
      <c r="AD64" s="115">
        <v>0</v>
      </c>
      <c r="AE64" s="111" t="s">
        <v>898</v>
      </c>
      <c r="AF64" s="115">
        <v>0</v>
      </c>
      <c r="AG64" s="111" t="s">
        <v>376</v>
      </c>
      <c r="AH64" s="111" t="s">
        <v>53</v>
      </c>
      <c r="AI64" s="111" t="s">
        <v>345</v>
      </c>
      <c r="AJ64" s="111" t="s">
        <v>2292</v>
      </c>
      <c r="AK64" s="111">
        <v>60</v>
      </c>
      <c r="AL64" s="115">
        <v>21</v>
      </c>
      <c r="AM64" s="112"/>
      <c r="AN64" s="112"/>
      <c r="AO64" s="111">
        <v>0</v>
      </c>
      <c r="AP64" s="112"/>
      <c r="AQ64" s="112"/>
      <c r="AR64" s="112"/>
      <c r="AS64" s="112"/>
      <c r="AT64" s="112"/>
      <c r="AU64" s="111">
        <v>0</v>
      </c>
      <c r="AV64" s="114">
        <v>0</v>
      </c>
      <c r="AW64" s="111" t="s">
        <v>51</v>
      </c>
      <c r="AX64" s="112"/>
      <c r="AY64" s="112"/>
      <c r="AZ64" s="112"/>
      <c r="BA64" s="112"/>
      <c r="BB64" s="111" t="s">
        <v>52</v>
      </c>
      <c r="BC64" s="111" t="s">
        <v>161</v>
      </c>
      <c r="BD64" s="111" t="s">
        <v>162</v>
      </c>
      <c r="BE64" s="111" t="s">
        <v>2293</v>
      </c>
      <c r="BF64" s="111">
        <v>40</v>
      </c>
      <c r="BG64" s="111" t="s">
        <v>232</v>
      </c>
      <c r="BH64" s="111" t="s">
        <v>164</v>
      </c>
      <c r="BI64" s="111" t="s">
        <v>164</v>
      </c>
      <c r="BJ64" s="111" t="s">
        <v>2323</v>
      </c>
      <c r="BK64" s="112"/>
      <c r="BL64" s="115">
        <v>0</v>
      </c>
      <c r="BM64" s="112" t="b">
        <f>KGP[[#This Row],[HU Quantity]]=KGP[[#This Row],[Requirement quantity]]</f>
        <v>0</v>
      </c>
      <c r="BN64" s="112"/>
      <c r="BO64" s="112"/>
      <c r="BP64" s="112"/>
      <c r="BQ64" s="111" t="s">
        <v>165</v>
      </c>
      <c r="BR64" s="112"/>
      <c r="BS64" s="112"/>
      <c r="BT64" s="116">
        <v>0</v>
      </c>
      <c r="BU64" s="116">
        <v>13</v>
      </c>
      <c r="BV64" s="113">
        <v>45531</v>
      </c>
      <c r="BW64" s="117">
        <v>0</v>
      </c>
      <c r="BX64" s="117">
        <v>0</v>
      </c>
      <c r="BY64" s="112"/>
      <c r="BZ64" s="112"/>
      <c r="CA64" s="111">
        <v>0</v>
      </c>
      <c r="CB64" s="114">
        <v>0</v>
      </c>
      <c r="CC64" s="112"/>
      <c r="CD64" s="114">
        <v>0</v>
      </c>
      <c r="CE64" s="112"/>
      <c r="CF64" s="112"/>
      <c r="CG64" s="112"/>
      <c r="CH64" s="114">
        <v>0</v>
      </c>
      <c r="CI64" s="35">
        <v>0</v>
      </c>
      <c r="CJ64" s="147">
        <f t="shared" si="0"/>
        <v>6.25E-2</v>
      </c>
      <c r="CK64" s="88">
        <f t="shared" si="1"/>
        <v>45387</v>
      </c>
      <c r="CL64" s="89">
        <f t="shared" si="2"/>
        <v>-26</v>
      </c>
      <c r="CM64" s="89">
        <f t="shared" si="3"/>
        <v>2</v>
      </c>
      <c r="CN64" s="89" t="str">
        <f t="shared" si="4"/>
        <v>ON TIME</v>
      </c>
      <c r="CO64" s="91"/>
      <c r="CP64" s="89" t="str">
        <f>IF(CQ64="","",IF(CQ64&gt;'Colour coding'!$D$4,"After Turnround",IF(CQ64&gt;'Colour coding'!$D$3+7,"During Turnaround",IF(CQ64&lt;'Colour coding'!$D$3,"On Time"))))</f>
        <v>After Turnround</v>
      </c>
      <c r="CQ64" s="88">
        <f>_xlfn.MAXIFS('Monitor PO'!E:E,'Monitor PO'!K:K,KGP[[#This Row],[Material / Component]])</f>
        <v>45419</v>
      </c>
      <c r="CR64" s="89" t="str">
        <f t="shared" si="5"/>
        <v>Need Purchasing</v>
      </c>
      <c r="CS64" s="89" t="str">
        <f>_xlfn.CONCAT(KGP[[#This Row],[Reservation]], KGP[[#This Row],[Requirement date (WO component)]],KGP[[#This Row],[Material / Component]],"000",,KGP[[#This Row],[WO number]])</f>
        <v>00002185114541510204117000100072584</v>
      </c>
      <c r="CT64" s="89" t="str">
        <f>VLOOKUP(KGP[[#This Row],[Key]],Reservation!B:B,1,)</f>
        <v>00002185114541510204117000100072584</v>
      </c>
      <c r="CU64" s="89" t="str">
        <f>_xlfn.CONCAT(KGP[[#This Row],[Reservation]],KGP[[#This Row],[Material / Component]],"000",,KGP[[#This Row],[WO number]])</f>
        <v>000021851110204117000100072584</v>
      </c>
      <c r="CV64" s="93">
        <f>IF(_xlfn.MAXIFS(Reservation!$F:$F,Reservation!$A:$A,KGP[[#This Row],[Logic]])&lt;KGP[[#This Row],[ETA @ Demand plant]],_xlfn.MAXIFS(Reservation!$F:$F,Reservation!$A:$A,KGP[[#This Row],[Logic]]),"")</f>
        <v>0</v>
      </c>
      <c r="CW64" s="89" t="e">
        <f>IF(KGP[[#This Row],[Any order which is ahead (Date)]]="","",VLOOKUP(_xlfn.CONCAT(KGP[[#This Row],[Reservation]],KGP[[#This Row],[Material / Component]],"000",,KGP[[#This Row],[WO number]]),Reservation!$A:$J,10,0))</f>
        <v>#N/A</v>
      </c>
      <c r="CX64" s="89">
        <f t="shared" si="6"/>
        <v>0</v>
      </c>
    </row>
    <row r="65" spans="1:102" s="77" customFormat="1" hidden="1" x14ac:dyDescent="0.2">
      <c r="A65" s="111" t="s">
        <v>869</v>
      </c>
      <c r="B65" s="112"/>
      <c r="C65" s="112"/>
      <c r="D65" s="111" t="s">
        <v>55</v>
      </c>
      <c r="E65" s="113">
        <v>45324</v>
      </c>
      <c r="F65" s="113">
        <v>45344</v>
      </c>
      <c r="G65" s="113">
        <v>45413</v>
      </c>
      <c r="H65" s="112"/>
      <c r="I65" s="113">
        <v>45407</v>
      </c>
      <c r="J65" s="113">
        <v>45423</v>
      </c>
      <c r="K65" s="111" t="s">
        <v>2286</v>
      </c>
      <c r="L65" s="112"/>
      <c r="M65" s="111" t="s">
        <v>2287</v>
      </c>
      <c r="N65" s="111" t="s">
        <v>173</v>
      </c>
      <c r="O65" s="111" t="s">
        <v>2288</v>
      </c>
      <c r="P65" s="111" t="s">
        <v>1061</v>
      </c>
      <c r="Q65" s="111" t="s">
        <v>2289</v>
      </c>
      <c r="R65" s="111" t="s">
        <v>344</v>
      </c>
      <c r="S65" s="112"/>
      <c r="T65" s="112"/>
      <c r="U65" s="112"/>
      <c r="V65" s="111" t="s">
        <v>345</v>
      </c>
      <c r="W65" s="112"/>
      <c r="X65" s="111">
        <v>10</v>
      </c>
      <c r="Y65" s="111">
        <v>5</v>
      </c>
      <c r="Z65" s="111" t="s">
        <v>2309</v>
      </c>
      <c r="AA65" s="111" t="s">
        <v>2310</v>
      </c>
      <c r="AB65" s="115">
        <v>4</v>
      </c>
      <c r="AC65" s="115">
        <v>2</v>
      </c>
      <c r="AD65" s="115">
        <v>16</v>
      </c>
      <c r="AE65" s="111" t="s">
        <v>908</v>
      </c>
      <c r="AF65" s="115">
        <v>0</v>
      </c>
      <c r="AG65" s="112"/>
      <c r="AH65" s="111" t="s">
        <v>231</v>
      </c>
      <c r="AI65" s="112"/>
      <c r="AJ65" s="112"/>
      <c r="AK65" s="111">
        <v>0</v>
      </c>
      <c r="AL65" s="115">
        <v>0</v>
      </c>
      <c r="AM65" s="112"/>
      <c r="AN65" s="112"/>
      <c r="AO65" s="111">
        <v>0</v>
      </c>
      <c r="AP65" s="112"/>
      <c r="AQ65" s="112"/>
      <c r="AR65" s="112"/>
      <c r="AS65" s="112"/>
      <c r="AT65" s="112"/>
      <c r="AU65" s="111">
        <v>0</v>
      </c>
      <c r="AV65" s="114">
        <v>0</v>
      </c>
      <c r="AW65" s="111" t="s">
        <v>51</v>
      </c>
      <c r="AX65" s="112"/>
      <c r="AY65" s="112"/>
      <c r="AZ65" s="112"/>
      <c r="BA65" s="112"/>
      <c r="BB65" s="111" t="s">
        <v>52</v>
      </c>
      <c r="BC65" s="111" t="s">
        <v>161</v>
      </c>
      <c r="BD65" s="111" t="s">
        <v>162</v>
      </c>
      <c r="BE65" s="111" t="s">
        <v>2293</v>
      </c>
      <c r="BF65" s="111">
        <v>26</v>
      </c>
      <c r="BG65" s="111" t="s">
        <v>232</v>
      </c>
      <c r="BH65" s="111" t="s">
        <v>164</v>
      </c>
      <c r="BI65" s="111" t="s">
        <v>164</v>
      </c>
      <c r="BJ65" s="112"/>
      <c r="BK65" s="112"/>
      <c r="BL65" s="115">
        <v>0</v>
      </c>
      <c r="BM65" s="112" t="b">
        <f>KGP[[#This Row],[HU Quantity]]=KGP[[#This Row],[Requirement quantity]]</f>
        <v>0</v>
      </c>
      <c r="BN65" s="112"/>
      <c r="BO65" s="112"/>
      <c r="BP65" s="112"/>
      <c r="BQ65" s="111" t="s">
        <v>165</v>
      </c>
      <c r="BR65" s="112"/>
      <c r="BS65" s="112"/>
      <c r="BT65" s="116">
        <v>0</v>
      </c>
      <c r="BU65" s="116">
        <v>0</v>
      </c>
      <c r="BV65" s="113">
        <v>45531</v>
      </c>
      <c r="BW65" s="117">
        <v>0</v>
      </c>
      <c r="BX65" s="117">
        <v>0</v>
      </c>
      <c r="BY65" s="112"/>
      <c r="BZ65" s="112"/>
      <c r="CA65" s="111">
        <v>0</v>
      </c>
      <c r="CB65" s="114">
        <v>0</v>
      </c>
      <c r="CC65" s="112"/>
      <c r="CD65" s="114">
        <v>0</v>
      </c>
      <c r="CE65" s="112"/>
      <c r="CF65" s="112"/>
      <c r="CG65" s="112"/>
      <c r="CH65" s="114">
        <v>0</v>
      </c>
      <c r="CI65" s="35">
        <v>0</v>
      </c>
      <c r="CJ65" s="147">
        <f t="shared" si="0"/>
        <v>6.25E-2</v>
      </c>
      <c r="CK65" s="88">
        <f t="shared" si="1"/>
        <v>45385</v>
      </c>
      <c r="CL65" s="89">
        <f t="shared" si="2"/>
        <v>0</v>
      </c>
      <c r="CM65" s="89">
        <f t="shared" si="3"/>
        <v>0</v>
      </c>
      <c r="CN65" s="89" t="str">
        <f t="shared" si="4"/>
        <v>Missing Staging Date</v>
      </c>
      <c r="CO65" s="91"/>
      <c r="CP65" s="89" t="str">
        <f>IF(CQ65="","",IF(CQ65&gt;'Colour coding'!$D$4,"After Turnround",IF(CQ65&gt;'Colour coding'!$D$3+7,"During Turnaround",IF(CQ65&lt;'Colour coding'!$D$3,"On Time"))))</f>
        <v>On Time</v>
      </c>
      <c r="CQ65" s="88">
        <f>_xlfn.MAXIFS('Monitor PO'!E:E,'Monitor PO'!K:K,KGP[[#This Row],[Material / Component]])</f>
        <v>0</v>
      </c>
      <c r="CR65" s="89" t="str">
        <f t="shared" si="5"/>
        <v>Need Purchasing</v>
      </c>
      <c r="CS65" s="89" t="str">
        <f>_xlfn.CONCAT(KGP[[#This Row],[Reservation]], KGP[[#This Row],[Requirement date (WO component)]],KGP[[#This Row],[Material / Component]],"000",,KGP[[#This Row],[WO number]])</f>
        <v>00002185114541310204124000100072584</v>
      </c>
      <c r="CT65" s="89" t="str">
        <f>VLOOKUP(KGP[[#This Row],[Key]],Reservation!B:B,1,)</f>
        <v>00002185114541310204124000100072584</v>
      </c>
      <c r="CU65" s="89" t="str">
        <f>_xlfn.CONCAT(KGP[[#This Row],[Reservation]],KGP[[#This Row],[Material / Component]],"000",,KGP[[#This Row],[WO number]])</f>
        <v>000021851110204124000100072584</v>
      </c>
      <c r="CV65" s="93" t="str">
        <f>IF(_xlfn.MAXIFS(Reservation!$F:$F,Reservation!$A:$A,KGP[[#This Row],[Logic]])&lt;KGP[[#This Row],[ETA @ Demand plant]],_xlfn.MAXIFS(Reservation!$F:$F,Reservation!$A:$A,KGP[[#This Row],[Logic]]),"")</f>
        <v/>
      </c>
      <c r="CW65" s="89" t="str">
        <f>IF(KGP[[#This Row],[Any order which is ahead (Date)]]="","",VLOOKUP(_xlfn.CONCAT(KGP[[#This Row],[Reservation]],KGP[[#This Row],[Material / Component]],"000",,KGP[[#This Row],[WO number]]),Reservation!$A:$J,10,0))</f>
        <v/>
      </c>
      <c r="CX65" s="89">
        <f t="shared" si="6"/>
        <v>1</v>
      </c>
    </row>
    <row r="66" spans="1:102" s="77" customFormat="1" hidden="1" x14ac:dyDescent="0.2">
      <c r="A66" s="111" t="s">
        <v>869</v>
      </c>
      <c r="B66" s="112"/>
      <c r="C66" s="112"/>
      <c r="D66" s="111" t="s">
        <v>55</v>
      </c>
      <c r="E66" s="113">
        <v>45324</v>
      </c>
      <c r="F66" s="113">
        <v>45344</v>
      </c>
      <c r="G66" s="113">
        <v>45420</v>
      </c>
      <c r="H66" s="112"/>
      <c r="I66" s="113">
        <v>45407</v>
      </c>
      <c r="J66" s="113">
        <v>45423</v>
      </c>
      <c r="K66" s="111" t="s">
        <v>2286</v>
      </c>
      <c r="L66" s="112"/>
      <c r="M66" s="111" t="s">
        <v>2287</v>
      </c>
      <c r="N66" s="111" t="s">
        <v>170</v>
      </c>
      <c r="O66" s="111" t="s">
        <v>2288</v>
      </c>
      <c r="P66" s="111" t="s">
        <v>1061</v>
      </c>
      <c r="Q66" s="111" t="s">
        <v>2295</v>
      </c>
      <c r="R66" s="111" t="s">
        <v>344</v>
      </c>
      <c r="S66" s="112"/>
      <c r="T66" s="112"/>
      <c r="U66" s="112"/>
      <c r="V66" s="111" t="s">
        <v>345</v>
      </c>
      <c r="W66" s="112"/>
      <c r="X66" s="111">
        <v>10</v>
      </c>
      <c r="Y66" s="111">
        <v>5</v>
      </c>
      <c r="Z66" s="111" t="s">
        <v>2309</v>
      </c>
      <c r="AA66" s="111" t="s">
        <v>2310</v>
      </c>
      <c r="AB66" s="115">
        <v>4</v>
      </c>
      <c r="AC66" s="115">
        <v>2</v>
      </c>
      <c r="AD66" s="115">
        <v>16</v>
      </c>
      <c r="AE66" s="111" t="s">
        <v>908</v>
      </c>
      <c r="AF66" s="115">
        <v>0</v>
      </c>
      <c r="AG66" s="112"/>
      <c r="AH66" s="111" t="s">
        <v>231</v>
      </c>
      <c r="AI66" s="112"/>
      <c r="AJ66" s="112"/>
      <c r="AK66" s="111">
        <v>0</v>
      </c>
      <c r="AL66" s="115">
        <v>0</v>
      </c>
      <c r="AM66" s="112"/>
      <c r="AN66" s="112"/>
      <c r="AO66" s="111">
        <v>0</v>
      </c>
      <c r="AP66" s="112"/>
      <c r="AQ66" s="112"/>
      <c r="AR66" s="112"/>
      <c r="AS66" s="112"/>
      <c r="AT66" s="112"/>
      <c r="AU66" s="111">
        <v>0</v>
      </c>
      <c r="AV66" s="114">
        <v>0</v>
      </c>
      <c r="AW66" s="111" t="s">
        <v>51</v>
      </c>
      <c r="AX66" s="112"/>
      <c r="AY66" s="112"/>
      <c r="AZ66" s="112"/>
      <c r="BA66" s="112"/>
      <c r="BB66" s="111" t="s">
        <v>52</v>
      </c>
      <c r="BC66" s="111" t="s">
        <v>161</v>
      </c>
      <c r="BD66" s="111" t="s">
        <v>162</v>
      </c>
      <c r="BE66" s="111" t="s">
        <v>2293</v>
      </c>
      <c r="BF66" s="111">
        <v>45</v>
      </c>
      <c r="BG66" s="111" t="s">
        <v>232</v>
      </c>
      <c r="BH66" s="111" t="s">
        <v>164</v>
      </c>
      <c r="BI66" s="111" t="s">
        <v>164</v>
      </c>
      <c r="BJ66" s="112"/>
      <c r="BK66" s="112"/>
      <c r="BL66" s="115">
        <v>0</v>
      </c>
      <c r="BM66" s="112" t="b">
        <f>KGP[[#This Row],[HU Quantity]]=KGP[[#This Row],[Requirement quantity]]</f>
        <v>0</v>
      </c>
      <c r="BN66" s="112"/>
      <c r="BO66" s="112"/>
      <c r="BP66" s="112"/>
      <c r="BQ66" s="111" t="s">
        <v>165</v>
      </c>
      <c r="BR66" s="112"/>
      <c r="BS66" s="112"/>
      <c r="BT66" s="116">
        <v>0</v>
      </c>
      <c r="BU66" s="116">
        <v>0</v>
      </c>
      <c r="BV66" s="113">
        <v>45531</v>
      </c>
      <c r="BW66" s="117">
        <v>0</v>
      </c>
      <c r="BX66" s="117">
        <v>0</v>
      </c>
      <c r="BY66" s="112"/>
      <c r="BZ66" s="112"/>
      <c r="CA66" s="111">
        <v>0</v>
      </c>
      <c r="CB66" s="114">
        <v>0</v>
      </c>
      <c r="CC66" s="112"/>
      <c r="CD66" s="114">
        <v>0</v>
      </c>
      <c r="CE66" s="112"/>
      <c r="CF66" s="112"/>
      <c r="CG66" s="112"/>
      <c r="CH66" s="114">
        <v>0</v>
      </c>
      <c r="CI66" s="35">
        <v>0</v>
      </c>
      <c r="CJ66" s="147">
        <f t="shared" ref="CJ66:CJ129" si="7">1/COUNTIF(M:M,M66)</f>
        <v>6.25E-2</v>
      </c>
      <c r="CK66" s="88">
        <f t="shared" ref="CK66:CK129" si="8">G66-28</f>
        <v>45392</v>
      </c>
      <c r="CL66" s="89">
        <f t="shared" ref="CL66:CL129" si="9">IF(ISBLANK(H66),0,CK66-H66)</f>
        <v>0</v>
      </c>
      <c r="CM66" s="89">
        <f t="shared" ref="CM66:CM129" si="10">IF(ISBLANK(H66),0,G66-H66)</f>
        <v>0</v>
      </c>
      <c r="CN66" s="89" t="str">
        <f t="shared" ref="CN66:CN129" si="11">IF(ISNUMBER(CM66), IF(CM66&gt;0,"ON TIME",IF(CM66&lt;0,"Delayed","Missing Staging Date")))</f>
        <v>Missing Staging Date</v>
      </c>
      <c r="CO66" s="91"/>
      <c r="CP66" s="89" t="str">
        <f>IF(CQ66="","",IF(CQ66&gt;'Colour coding'!$D$4,"After Turnround",IF(CQ66&gt;'Colour coding'!$D$3+7,"During Turnaround",IF(CQ66&lt;'Colour coding'!$D$3,"On Time"))))</f>
        <v>On Time</v>
      </c>
      <c r="CQ66" s="88">
        <f>_xlfn.MAXIFS('Monitor PO'!E:E,'Monitor PO'!K:K,KGP[[#This Row],[Material / Component]])</f>
        <v>0</v>
      </c>
      <c r="CR66" s="89" t="str">
        <f t="shared" ref="CR66:CR129" si="12">IF(ISBLANK(Z66), "Delivered Pre S4H",IF(AC66&gt;=AB66,"SOH","Need Purchasing"))</f>
        <v>Need Purchasing</v>
      </c>
      <c r="CS66" s="89" t="str">
        <f>_xlfn.CONCAT(KGP[[#This Row],[Reservation]], KGP[[#This Row],[Requirement date (WO component)]],KGP[[#This Row],[Material / Component]],"000",,KGP[[#This Row],[WO number]])</f>
        <v>00002185114542010204124000100072584</v>
      </c>
      <c r="CT66" s="89" t="str">
        <f>VLOOKUP(KGP[[#This Row],[Key]],Reservation!B:B,1,)</f>
        <v>00002185114542010204124000100072584</v>
      </c>
      <c r="CU66" s="89" t="str">
        <f>_xlfn.CONCAT(KGP[[#This Row],[Reservation]],KGP[[#This Row],[Material / Component]],"000",,KGP[[#This Row],[WO number]])</f>
        <v>000021851110204124000100072584</v>
      </c>
      <c r="CV66" s="93" t="str">
        <f>IF(_xlfn.MAXIFS(Reservation!$F:$F,Reservation!$A:$A,KGP[[#This Row],[Logic]])&lt;KGP[[#This Row],[ETA @ Demand plant]],_xlfn.MAXIFS(Reservation!$F:$F,Reservation!$A:$A,KGP[[#This Row],[Logic]]),"")</f>
        <v/>
      </c>
      <c r="CW66" s="89" t="str">
        <f>IF(KGP[[#This Row],[Any order which is ahead (Date)]]="","",VLOOKUP(_xlfn.CONCAT(KGP[[#This Row],[Reservation]],KGP[[#This Row],[Material / Component]],"000",,KGP[[#This Row],[WO number]]),Reservation!$A:$J,10,0))</f>
        <v/>
      </c>
      <c r="CX66" s="89">
        <f t="shared" ref="CX66:CX129" si="13">IFERROR(IF(OR(IFERROR(SEARCH("SP13",AH66),FALSE),IFERROR(SEARCH("SP11",AH66),FALSE)),1,0),0)</f>
        <v>1</v>
      </c>
    </row>
    <row r="67" spans="1:102" s="77" customFormat="1" hidden="1" x14ac:dyDescent="0.2">
      <c r="A67" s="111" t="s">
        <v>869</v>
      </c>
      <c r="B67" s="112"/>
      <c r="C67" s="112"/>
      <c r="D67" s="111" t="s">
        <v>55</v>
      </c>
      <c r="E67" s="113">
        <v>45324</v>
      </c>
      <c r="F67" s="113">
        <v>45344</v>
      </c>
      <c r="G67" s="113">
        <v>45420</v>
      </c>
      <c r="H67" s="112"/>
      <c r="I67" s="113">
        <v>45407</v>
      </c>
      <c r="J67" s="113">
        <v>45423</v>
      </c>
      <c r="K67" s="111" t="s">
        <v>2286</v>
      </c>
      <c r="L67" s="112"/>
      <c r="M67" s="111" t="s">
        <v>2287</v>
      </c>
      <c r="N67" s="111" t="s">
        <v>171</v>
      </c>
      <c r="O67" s="111" t="s">
        <v>2288</v>
      </c>
      <c r="P67" s="111" t="s">
        <v>1061</v>
      </c>
      <c r="Q67" s="111" t="s">
        <v>2295</v>
      </c>
      <c r="R67" s="111" t="s">
        <v>344</v>
      </c>
      <c r="S67" s="112"/>
      <c r="T67" s="112"/>
      <c r="U67" s="112"/>
      <c r="V67" s="111" t="s">
        <v>345</v>
      </c>
      <c r="W67" s="112"/>
      <c r="X67" s="111">
        <v>10</v>
      </c>
      <c r="Y67" s="111">
        <v>5</v>
      </c>
      <c r="Z67" s="111" t="s">
        <v>2324</v>
      </c>
      <c r="AA67" s="111" t="s">
        <v>2325</v>
      </c>
      <c r="AB67" s="115">
        <v>6</v>
      </c>
      <c r="AC67" s="115">
        <v>2</v>
      </c>
      <c r="AD67" s="115">
        <v>14</v>
      </c>
      <c r="AE67" s="111" t="s">
        <v>908</v>
      </c>
      <c r="AF67" s="115">
        <v>0</v>
      </c>
      <c r="AG67" s="112"/>
      <c r="AH67" s="111" t="s">
        <v>231</v>
      </c>
      <c r="AI67" s="112"/>
      <c r="AJ67" s="112"/>
      <c r="AK67" s="111">
        <v>0</v>
      </c>
      <c r="AL67" s="115">
        <v>0</v>
      </c>
      <c r="AM67" s="112"/>
      <c r="AN67" s="112"/>
      <c r="AO67" s="111">
        <v>0</v>
      </c>
      <c r="AP67" s="112"/>
      <c r="AQ67" s="112"/>
      <c r="AR67" s="112"/>
      <c r="AS67" s="112"/>
      <c r="AT67" s="112"/>
      <c r="AU67" s="111">
        <v>0</v>
      </c>
      <c r="AV67" s="114">
        <v>0</v>
      </c>
      <c r="AW67" s="111" t="s">
        <v>51</v>
      </c>
      <c r="AX67" s="112"/>
      <c r="AY67" s="112"/>
      <c r="AZ67" s="112"/>
      <c r="BA67" s="112"/>
      <c r="BB67" s="111" t="s">
        <v>52</v>
      </c>
      <c r="BC67" s="111" t="s">
        <v>161</v>
      </c>
      <c r="BD67" s="111" t="s">
        <v>162</v>
      </c>
      <c r="BE67" s="111" t="s">
        <v>2293</v>
      </c>
      <c r="BF67" s="111">
        <v>44</v>
      </c>
      <c r="BG67" s="111" t="s">
        <v>232</v>
      </c>
      <c r="BH67" s="111" t="s">
        <v>164</v>
      </c>
      <c r="BI67" s="111" t="s">
        <v>164</v>
      </c>
      <c r="BJ67" s="112"/>
      <c r="BK67" s="112"/>
      <c r="BL67" s="115">
        <v>0</v>
      </c>
      <c r="BM67" s="112" t="b">
        <f>KGP[[#This Row],[HU Quantity]]=KGP[[#This Row],[Requirement quantity]]</f>
        <v>0</v>
      </c>
      <c r="BN67" s="112"/>
      <c r="BO67" s="112"/>
      <c r="BP67" s="112"/>
      <c r="BQ67" s="111" t="s">
        <v>165</v>
      </c>
      <c r="BR67" s="112"/>
      <c r="BS67" s="112"/>
      <c r="BT67" s="116">
        <v>0</v>
      </c>
      <c r="BU67" s="116">
        <v>0</v>
      </c>
      <c r="BV67" s="113">
        <v>45531</v>
      </c>
      <c r="BW67" s="117">
        <v>0</v>
      </c>
      <c r="BX67" s="117">
        <v>0</v>
      </c>
      <c r="BY67" s="112"/>
      <c r="BZ67" s="112"/>
      <c r="CA67" s="111">
        <v>0</v>
      </c>
      <c r="CB67" s="114">
        <v>0</v>
      </c>
      <c r="CC67" s="112"/>
      <c r="CD67" s="114">
        <v>0</v>
      </c>
      <c r="CE67" s="112"/>
      <c r="CF67" s="112"/>
      <c r="CG67" s="112"/>
      <c r="CH67" s="114">
        <v>0</v>
      </c>
      <c r="CI67" s="35">
        <v>0</v>
      </c>
      <c r="CJ67" s="147">
        <f t="shared" si="7"/>
        <v>6.25E-2</v>
      </c>
      <c r="CK67" s="88">
        <f t="shared" si="8"/>
        <v>45392</v>
      </c>
      <c r="CL67" s="89">
        <f t="shared" si="9"/>
        <v>0</v>
      </c>
      <c r="CM67" s="89">
        <f t="shared" si="10"/>
        <v>0</v>
      </c>
      <c r="CN67" s="89" t="str">
        <f t="shared" si="11"/>
        <v>Missing Staging Date</v>
      </c>
      <c r="CO67" s="91"/>
      <c r="CP67" s="89" t="str">
        <f>IF(CQ67="","",IF(CQ67&gt;'Colour coding'!$D$4,"After Turnround",IF(CQ67&gt;'Colour coding'!$D$3+7,"During Turnaround",IF(CQ67&lt;'Colour coding'!$D$3,"On Time"))))</f>
        <v>On Time</v>
      </c>
      <c r="CQ67" s="88">
        <f>_xlfn.MAXIFS('Monitor PO'!E:E,'Monitor PO'!K:K,KGP[[#This Row],[Material / Component]])</f>
        <v>0</v>
      </c>
      <c r="CR67" s="89" t="str">
        <f t="shared" si="12"/>
        <v>Need Purchasing</v>
      </c>
      <c r="CS67" s="89" t="str">
        <f>_xlfn.CONCAT(KGP[[#This Row],[Reservation]], KGP[[#This Row],[Requirement date (WO component)]],KGP[[#This Row],[Material / Component]],"000",,KGP[[#This Row],[WO number]])</f>
        <v>00002185114542010205990000100072584</v>
      </c>
      <c r="CT67" s="89" t="str">
        <f>VLOOKUP(KGP[[#This Row],[Key]],Reservation!B:B,1,)</f>
        <v>00002185114542010205990000100072584</v>
      </c>
      <c r="CU67" s="89" t="str">
        <f>_xlfn.CONCAT(KGP[[#This Row],[Reservation]],KGP[[#This Row],[Material / Component]],"000",,KGP[[#This Row],[WO number]])</f>
        <v>000021851110205990000100072584</v>
      </c>
      <c r="CV67" s="93" t="str">
        <f>IF(_xlfn.MAXIFS(Reservation!$F:$F,Reservation!$A:$A,KGP[[#This Row],[Logic]])&lt;KGP[[#This Row],[ETA @ Demand plant]],_xlfn.MAXIFS(Reservation!$F:$F,Reservation!$A:$A,KGP[[#This Row],[Logic]]),"")</f>
        <v/>
      </c>
      <c r="CW67" s="89" t="str">
        <f>IF(KGP[[#This Row],[Any order which is ahead (Date)]]="","",VLOOKUP(_xlfn.CONCAT(KGP[[#This Row],[Reservation]],KGP[[#This Row],[Material / Component]],"000",,KGP[[#This Row],[WO number]]),Reservation!$A:$J,10,0))</f>
        <v/>
      </c>
      <c r="CX67" s="89">
        <f t="shared" si="13"/>
        <v>1</v>
      </c>
    </row>
    <row r="68" spans="1:102" s="77" customFormat="1" hidden="1" x14ac:dyDescent="0.2">
      <c r="A68" s="111" t="s">
        <v>869</v>
      </c>
      <c r="B68" s="112"/>
      <c r="C68" s="112"/>
      <c r="D68" s="111" t="s">
        <v>55</v>
      </c>
      <c r="E68" s="113">
        <v>45324</v>
      </c>
      <c r="F68" s="113">
        <v>45344</v>
      </c>
      <c r="G68" s="113">
        <v>45414</v>
      </c>
      <c r="H68" s="112"/>
      <c r="I68" s="113">
        <v>45407</v>
      </c>
      <c r="J68" s="113">
        <v>45423</v>
      </c>
      <c r="K68" s="111" t="s">
        <v>2286</v>
      </c>
      <c r="L68" s="112"/>
      <c r="M68" s="111" t="s">
        <v>2287</v>
      </c>
      <c r="N68" s="111" t="s">
        <v>170</v>
      </c>
      <c r="O68" s="111" t="s">
        <v>2288</v>
      </c>
      <c r="P68" s="111" t="s">
        <v>1061</v>
      </c>
      <c r="Q68" s="111" t="s">
        <v>2303</v>
      </c>
      <c r="R68" s="111" t="s">
        <v>344</v>
      </c>
      <c r="S68" s="112"/>
      <c r="T68" s="112"/>
      <c r="U68" s="112"/>
      <c r="V68" s="111" t="s">
        <v>345</v>
      </c>
      <c r="W68" s="112"/>
      <c r="X68" s="111">
        <v>10</v>
      </c>
      <c r="Y68" s="111">
        <v>5</v>
      </c>
      <c r="Z68" s="111" t="s">
        <v>2324</v>
      </c>
      <c r="AA68" s="111" t="s">
        <v>2325</v>
      </c>
      <c r="AB68" s="115">
        <v>4</v>
      </c>
      <c r="AC68" s="115">
        <v>2</v>
      </c>
      <c r="AD68" s="115">
        <v>14</v>
      </c>
      <c r="AE68" s="111" t="s">
        <v>908</v>
      </c>
      <c r="AF68" s="115">
        <v>0</v>
      </c>
      <c r="AG68" s="112"/>
      <c r="AH68" s="111" t="s">
        <v>231</v>
      </c>
      <c r="AI68" s="112"/>
      <c r="AJ68" s="112"/>
      <c r="AK68" s="111">
        <v>0</v>
      </c>
      <c r="AL68" s="115">
        <v>0</v>
      </c>
      <c r="AM68" s="112"/>
      <c r="AN68" s="112"/>
      <c r="AO68" s="111">
        <v>0</v>
      </c>
      <c r="AP68" s="112"/>
      <c r="AQ68" s="112"/>
      <c r="AR68" s="112"/>
      <c r="AS68" s="112"/>
      <c r="AT68" s="112"/>
      <c r="AU68" s="111">
        <v>0</v>
      </c>
      <c r="AV68" s="114">
        <v>0</v>
      </c>
      <c r="AW68" s="111" t="s">
        <v>51</v>
      </c>
      <c r="AX68" s="112"/>
      <c r="AY68" s="112"/>
      <c r="AZ68" s="112"/>
      <c r="BA68" s="112"/>
      <c r="BB68" s="111" t="s">
        <v>52</v>
      </c>
      <c r="BC68" s="111" t="s">
        <v>161</v>
      </c>
      <c r="BD68" s="111" t="s">
        <v>162</v>
      </c>
      <c r="BE68" s="111" t="s">
        <v>2293</v>
      </c>
      <c r="BF68" s="111">
        <v>27</v>
      </c>
      <c r="BG68" s="111" t="s">
        <v>232</v>
      </c>
      <c r="BH68" s="111" t="s">
        <v>164</v>
      </c>
      <c r="BI68" s="111" t="s">
        <v>164</v>
      </c>
      <c r="BJ68" s="112"/>
      <c r="BK68" s="112"/>
      <c r="BL68" s="115">
        <v>0</v>
      </c>
      <c r="BM68" s="112" t="b">
        <f>KGP[[#This Row],[HU Quantity]]=KGP[[#This Row],[Requirement quantity]]</f>
        <v>0</v>
      </c>
      <c r="BN68" s="112"/>
      <c r="BO68" s="112"/>
      <c r="BP68" s="112"/>
      <c r="BQ68" s="111" t="s">
        <v>165</v>
      </c>
      <c r="BR68" s="112"/>
      <c r="BS68" s="112"/>
      <c r="BT68" s="116">
        <v>0</v>
      </c>
      <c r="BU68" s="116">
        <v>0</v>
      </c>
      <c r="BV68" s="113">
        <v>45531</v>
      </c>
      <c r="BW68" s="117">
        <v>0</v>
      </c>
      <c r="BX68" s="117">
        <v>0</v>
      </c>
      <c r="BY68" s="112"/>
      <c r="BZ68" s="112"/>
      <c r="CA68" s="111">
        <v>0</v>
      </c>
      <c r="CB68" s="114">
        <v>0</v>
      </c>
      <c r="CC68" s="112"/>
      <c r="CD68" s="114">
        <v>0</v>
      </c>
      <c r="CE68" s="112"/>
      <c r="CF68" s="112"/>
      <c r="CG68" s="112"/>
      <c r="CH68" s="114">
        <v>0</v>
      </c>
      <c r="CI68" s="35">
        <v>0</v>
      </c>
      <c r="CJ68" s="147">
        <f t="shared" si="7"/>
        <v>6.25E-2</v>
      </c>
      <c r="CK68" s="88">
        <f t="shared" si="8"/>
        <v>45386</v>
      </c>
      <c r="CL68" s="89">
        <f t="shared" si="9"/>
        <v>0</v>
      </c>
      <c r="CM68" s="89">
        <f t="shared" si="10"/>
        <v>0</v>
      </c>
      <c r="CN68" s="89" t="str">
        <f t="shared" si="11"/>
        <v>Missing Staging Date</v>
      </c>
      <c r="CO68" s="91"/>
      <c r="CP68" s="89" t="str">
        <f>IF(CQ68="","",IF(CQ68&gt;'Colour coding'!$D$4,"After Turnround",IF(CQ68&gt;'Colour coding'!$D$3+7,"During Turnaround",IF(CQ68&lt;'Colour coding'!$D$3,"On Time"))))</f>
        <v>On Time</v>
      </c>
      <c r="CQ68" s="88">
        <f>_xlfn.MAXIFS('Monitor PO'!E:E,'Monitor PO'!K:K,KGP[[#This Row],[Material / Component]])</f>
        <v>0</v>
      </c>
      <c r="CR68" s="89" t="str">
        <f t="shared" si="12"/>
        <v>Need Purchasing</v>
      </c>
      <c r="CS68" s="89" t="str">
        <f>_xlfn.CONCAT(KGP[[#This Row],[Reservation]], KGP[[#This Row],[Requirement date (WO component)]],KGP[[#This Row],[Material / Component]],"000",,KGP[[#This Row],[WO number]])</f>
        <v>00002185114541410205990000100072584</v>
      </c>
      <c r="CT68" s="89" t="str">
        <f>VLOOKUP(KGP[[#This Row],[Key]],Reservation!B:B,1,)</f>
        <v>00002185114541410205990000100072584</v>
      </c>
      <c r="CU68" s="89" t="str">
        <f>_xlfn.CONCAT(KGP[[#This Row],[Reservation]],KGP[[#This Row],[Material / Component]],"000",,KGP[[#This Row],[WO number]])</f>
        <v>000021851110205990000100072584</v>
      </c>
      <c r="CV68" s="93" t="str">
        <f>IF(_xlfn.MAXIFS(Reservation!$F:$F,Reservation!$A:$A,KGP[[#This Row],[Logic]])&lt;KGP[[#This Row],[ETA @ Demand plant]],_xlfn.MAXIFS(Reservation!$F:$F,Reservation!$A:$A,KGP[[#This Row],[Logic]]),"")</f>
        <v/>
      </c>
      <c r="CW68" s="89" t="str">
        <f>IF(KGP[[#This Row],[Any order which is ahead (Date)]]="","",VLOOKUP(_xlfn.CONCAT(KGP[[#This Row],[Reservation]],KGP[[#This Row],[Material / Component]],"000",,KGP[[#This Row],[WO number]]),Reservation!$A:$J,10,0))</f>
        <v/>
      </c>
      <c r="CX68" s="89">
        <f t="shared" si="13"/>
        <v>1</v>
      </c>
    </row>
    <row r="69" spans="1:102" s="77" customFormat="1" hidden="1" x14ac:dyDescent="0.2">
      <c r="A69" s="111" t="s">
        <v>869</v>
      </c>
      <c r="B69" s="112"/>
      <c r="C69" s="112"/>
      <c r="D69" s="111" t="s">
        <v>55</v>
      </c>
      <c r="E69" s="113">
        <v>45324</v>
      </c>
      <c r="F69" s="113">
        <v>45344</v>
      </c>
      <c r="G69" s="113">
        <v>45414</v>
      </c>
      <c r="H69" s="112"/>
      <c r="I69" s="113">
        <v>45407</v>
      </c>
      <c r="J69" s="113">
        <v>45423</v>
      </c>
      <c r="K69" s="111" t="s">
        <v>2286</v>
      </c>
      <c r="L69" s="112"/>
      <c r="M69" s="111" t="s">
        <v>2287</v>
      </c>
      <c r="N69" s="111" t="s">
        <v>166</v>
      </c>
      <c r="O69" s="111" t="s">
        <v>2288</v>
      </c>
      <c r="P69" s="111" t="s">
        <v>1061</v>
      </c>
      <c r="Q69" s="111" t="s">
        <v>2311</v>
      </c>
      <c r="R69" s="111" t="s">
        <v>344</v>
      </c>
      <c r="S69" s="112"/>
      <c r="T69" s="112"/>
      <c r="U69" s="112"/>
      <c r="V69" s="111" t="s">
        <v>345</v>
      </c>
      <c r="W69" s="112"/>
      <c r="X69" s="111">
        <v>10</v>
      </c>
      <c r="Y69" s="111">
        <v>5</v>
      </c>
      <c r="Z69" s="111" t="s">
        <v>2321</v>
      </c>
      <c r="AA69" s="111" t="s">
        <v>2322</v>
      </c>
      <c r="AB69" s="115">
        <v>4</v>
      </c>
      <c r="AC69" s="115">
        <v>13</v>
      </c>
      <c r="AD69" s="115">
        <v>19</v>
      </c>
      <c r="AE69" s="111" t="s">
        <v>908</v>
      </c>
      <c r="AF69" s="115">
        <v>0</v>
      </c>
      <c r="AG69" s="112"/>
      <c r="AH69" s="111" t="s">
        <v>231</v>
      </c>
      <c r="AI69" s="112"/>
      <c r="AJ69" s="112"/>
      <c r="AK69" s="111">
        <v>0</v>
      </c>
      <c r="AL69" s="115">
        <v>0</v>
      </c>
      <c r="AM69" s="112"/>
      <c r="AN69" s="112"/>
      <c r="AO69" s="111">
        <v>0</v>
      </c>
      <c r="AP69" s="112"/>
      <c r="AQ69" s="112"/>
      <c r="AR69" s="112"/>
      <c r="AS69" s="112"/>
      <c r="AT69" s="112"/>
      <c r="AU69" s="111">
        <v>0</v>
      </c>
      <c r="AV69" s="114">
        <v>0</v>
      </c>
      <c r="AW69" s="111" t="s">
        <v>51</v>
      </c>
      <c r="AX69" s="112"/>
      <c r="AY69" s="112"/>
      <c r="AZ69" s="112"/>
      <c r="BA69" s="112"/>
      <c r="BB69" s="111" t="s">
        <v>52</v>
      </c>
      <c r="BC69" s="111" t="s">
        <v>161</v>
      </c>
      <c r="BD69" s="111" t="s">
        <v>162</v>
      </c>
      <c r="BE69" s="111" t="s">
        <v>2293</v>
      </c>
      <c r="BF69" s="111">
        <v>30</v>
      </c>
      <c r="BG69" s="111" t="s">
        <v>232</v>
      </c>
      <c r="BH69" s="111" t="s">
        <v>164</v>
      </c>
      <c r="BI69" s="111" t="s">
        <v>164</v>
      </c>
      <c r="BJ69" s="112"/>
      <c r="BK69" s="112"/>
      <c r="BL69" s="115">
        <v>0</v>
      </c>
      <c r="BM69" s="112" t="b">
        <f>KGP[[#This Row],[HU Quantity]]=KGP[[#This Row],[Requirement quantity]]</f>
        <v>0</v>
      </c>
      <c r="BN69" s="112"/>
      <c r="BO69" s="112"/>
      <c r="BP69" s="112"/>
      <c r="BQ69" s="111" t="s">
        <v>165</v>
      </c>
      <c r="BR69" s="112"/>
      <c r="BS69" s="112"/>
      <c r="BT69" s="116">
        <v>0</v>
      </c>
      <c r="BU69" s="116">
        <v>0</v>
      </c>
      <c r="BV69" s="113">
        <v>45531</v>
      </c>
      <c r="BW69" s="117">
        <v>0</v>
      </c>
      <c r="BX69" s="117">
        <v>0</v>
      </c>
      <c r="BY69" s="112"/>
      <c r="BZ69" s="112"/>
      <c r="CA69" s="111">
        <v>0</v>
      </c>
      <c r="CB69" s="114">
        <v>0</v>
      </c>
      <c r="CC69" s="112"/>
      <c r="CD69" s="114">
        <v>0</v>
      </c>
      <c r="CE69" s="112"/>
      <c r="CF69" s="112"/>
      <c r="CG69" s="112"/>
      <c r="CH69" s="114">
        <v>0</v>
      </c>
      <c r="CI69" s="35">
        <v>0</v>
      </c>
      <c r="CJ69" s="147">
        <f t="shared" si="7"/>
        <v>6.25E-2</v>
      </c>
      <c r="CK69" s="88">
        <f t="shared" si="8"/>
        <v>45386</v>
      </c>
      <c r="CL69" s="89">
        <f t="shared" si="9"/>
        <v>0</v>
      </c>
      <c r="CM69" s="89">
        <f t="shared" si="10"/>
        <v>0</v>
      </c>
      <c r="CN69" s="89" t="str">
        <f t="shared" si="11"/>
        <v>Missing Staging Date</v>
      </c>
      <c r="CO69" s="91"/>
      <c r="CP69" s="89" t="str">
        <f>IF(CQ69="","",IF(CQ69&gt;'Colour coding'!$D$4,"After Turnround",IF(CQ69&gt;'Colour coding'!$D$3+7,"During Turnaround",IF(CQ69&lt;'Colour coding'!$D$3,"On Time"))))</f>
        <v>After Turnround</v>
      </c>
      <c r="CQ69" s="88">
        <f>_xlfn.MAXIFS('Monitor PO'!E:E,'Monitor PO'!K:K,KGP[[#This Row],[Material / Component]])</f>
        <v>45411</v>
      </c>
      <c r="CR69" s="89" t="str">
        <f t="shared" si="12"/>
        <v>SOH</v>
      </c>
      <c r="CS69" s="89" t="str">
        <f>_xlfn.CONCAT(KGP[[#This Row],[Reservation]], KGP[[#This Row],[Requirement date (WO component)]],KGP[[#This Row],[Material / Component]],"000",,KGP[[#This Row],[WO number]])</f>
        <v>00002185114541410205993000100072584</v>
      </c>
      <c r="CT69" s="89" t="str">
        <f>VLOOKUP(KGP[[#This Row],[Key]],Reservation!B:B,1,)</f>
        <v>00002185114541410205993000100072584</v>
      </c>
      <c r="CU69" s="89" t="str">
        <f>_xlfn.CONCAT(KGP[[#This Row],[Reservation]],KGP[[#This Row],[Material / Component]],"000",,KGP[[#This Row],[WO number]])</f>
        <v>000021851110205993000100072584</v>
      </c>
      <c r="CV69" s="93" t="str">
        <f>IF(_xlfn.MAXIFS(Reservation!$F:$F,Reservation!$A:$A,KGP[[#This Row],[Logic]])&lt;KGP[[#This Row],[ETA @ Demand plant]],_xlfn.MAXIFS(Reservation!$F:$F,Reservation!$A:$A,KGP[[#This Row],[Logic]]),"")</f>
        <v/>
      </c>
      <c r="CW69" s="89" t="str">
        <f>IF(KGP[[#This Row],[Any order which is ahead (Date)]]="","",VLOOKUP(_xlfn.CONCAT(KGP[[#This Row],[Reservation]],KGP[[#This Row],[Material / Component]],"000",,KGP[[#This Row],[WO number]]),Reservation!$A:$J,10,0))</f>
        <v/>
      </c>
      <c r="CX69" s="89">
        <f t="shared" si="13"/>
        <v>1</v>
      </c>
    </row>
    <row r="70" spans="1:102" s="77" customFormat="1" hidden="1" x14ac:dyDescent="0.2">
      <c r="A70" s="111" t="s">
        <v>869</v>
      </c>
      <c r="B70" s="112"/>
      <c r="C70" s="112"/>
      <c r="D70" s="111" t="s">
        <v>55</v>
      </c>
      <c r="E70" s="113">
        <v>45324</v>
      </c>
      <c r="F70" s="113">
        <v>45344</v>
      </c>
      <c r="G70" s="113">
        <v>45420</v>
      </c>
      <c r="H70" s="112"/>
      <c r="I70" s="113">
        <v>45407</v>
      </c>
      <c r="J70" s="113">
        <v>45423</v>
      </c>
      <c r="K70" s="111" t="s">
        <v>2286</v>
      </c>
      <c r="L70" s="112"/>
      <c r="M70" s="111" t="s">
        <v>2287</v>
      </c>
      <c r="N70" s="111" t="s">
        <v>174</v>
      </c>
      <c r="O70" s="111" t="s">
        <v>2288</v>
      </c>
      <c r="P70" s="111" t="s">
        <v>1061</v>
      </c>
      <c r="Q70" s="111" t="s">
        <v>2295</v>
      </c>
      <c r="R70" s="111" t="s">
        <v>344</v>
      </c>
      <c r="S70" s="112"/>
      <c r="T70" s="112"/>
      <c r="U70" s="112"/>
      <c r="V70" s="111" t="s">
        <v>345</v>
      </c>
      <c r="W70" s="112"/>
      <c r="X70" s="111">
        <v>10</v>
      </c>
      <c r="Y70" s="111">
        <v>5</v>
      </c>
      <c r="Z70" s="111" t="s">
        <v>2321</v>
      </c>
      <c r="AA70" s="111" t="s">
        <v>2322</v>
      </c>
      <c r="AB70" s="115">
        <v>4</v>
      </c>
      <c r="AC70" s="115">
        <v>13</v>
      </c>
      <c r="AD70" s="115">
        <v>19</v>
      </c>
      <c r="AE70" s="111" t="s">
        <v>908</v>
      </c>
      <c r="AF70" s="115">
        <v>0</v>
      </c>
      <c r="AG70" s="112"/>
      <c r="AH70" s="111" t="s">
        <v>231</v>
      </c>
      <c r="AI70" s="112"/>
      <c r="AJ70" s="112"/>
      <c r="AK70" s="111">
        <v>0</v>
      </c>
      <c r="AL70" s="115">
        <v>0</v>
      </c>
      <c r="AM70" s="112"/>
      <c r="AN70" s="112"/>
      <c r="AO70" s="111">
        <v>0</v>
      </c>
      <c r="AP70" s="112"/>
      <c r="AQ70" s="112"/>
      <c r="AR70" s="112"/>
      <c r="AS70" s="112"/>
      <c r="AT70" s="112"/>
      <c r="AU70" s="111">
        <v>0</v>
      </c>
      <c r="AV70" s="114">
        <v>0</v>
      </c>
      <c r="AW70" s="111" t="s">
        <v>51</v>
      </c>
      <c r="AX70" s="112"/>
      <c r="AY70" s="112"/>
      <c r="AZ70" s="112"/>
      <c r="BA70" s="112"/>
      <c r="BB70" s="111" t="s">
        <v>52</v>
      </c>
      <c r="BC70" s="111" t="s">
        <v>161</v>
      </c>
      <c r="BD70" s="111" t="s">
        <v>162</v>
      </c>
      <c r="BE70" s="111" t="s">
        <v>2293</v>
      </c>
      <c r="BF70" s="111">
        <v>43</v>
      </c>
      <c r="BG70" s="111" t="s">
        <v>232</v>
      </c>
      <c r="BH70" s="111" t="s">
        <v>164</v>
      </c>
      <c r="BI70" s="111" t="s">
        <v>164</v>
      </c>
      <c r="BJ70" s="112"/>
      <c r="BK70" s="112"/>
      <c r="BL70" s="115">
        <v>0</v>
      </c>
      <c r="BM70" s="112" t="b">
        <f>KGP[[#This Row],[HU Quantity]]=KGP[[#This Row],[Requirement quantity]]</f>
        <v>0</v>
      </c>
      <c r="BN70" s="112"/>
      <c r="BO70" s="112"/>
      <c r="BP70" s="112"/>
      <c r="BQ70" s="111" t="s">
        <v>165</v>
      </c>
      <c r="BR70" s="112"/>
      <c r="BS70" s="112"/>
      <c r="BT70" s="116">
        <v>0</v>
      </c>
      <c r="BU70" s="116">
        <v>0</v>
      </c>
      <c r="BV70" s="113">
        <v>45531</v>
      </c>
      <c r="BW70" s="117">
        <v>0</v>
      </c>
      <c r="BX70" s="117">
        <v>0</v>
      </c>
      <c r="BY70" s="112"/>
      <c r="BZ70" s="112"/>
      <c r="CA70" s="111">
        <v>0</v>
      </c>
      <c r="CB70" s="114">
        <v>0</v>
      </c>
      <c r="CC70" s="112"/>
      <c r="CD70" s="114">
        <v>0</v>
      </c>
      <c r="CE70" s="112"/>
      <c r="CF70" s="112"/>
      <c r="CG70" s="112"/>
      <c r="CH70" s="114">
        <v>0</v>
      </c>
      <c r="CI70" s="35">
        <v>0</v>
      </c>
      <c r="CJ70" s="147">
        <f t="shared" si="7"/>
        <v>6.25E-2</v>
      </c>
      <c r="CK70" s="88">
        <f t="shared" si="8"/>
        <v>45392</v>
      </c>
      <c r="CL70" s="89">
        <f t="shared" si="9"/>
        <v>0</v>
      </c>
      <c r="CM70" s="89">
        <f t="shared" si="10"/>
        <v>0</v>
      </c>
      <c r="CN70" s="89" t="str">
        <f t="shared" si="11"/>
        <v>Missing Staging Date</v>
      </c>
      <c r="CO70" s="91"/>
      <c r="CP70" s="89" t="str">
        <f>IF(CQ70="","",IF(CQ70&gt;'Colour coding'!$D$4,"After Turnround",IF(CQ70&gt;'Colour coding'!$D$3+7,"During Turnaround",IF(CQ70&lt;'Colour coding'!$D$3,"On Time"))))</f>
        <v>After Turnround</v>
      </c>
      <c r="CQ70" s="88">
        <f>_xlfn.MAXIFS('Monitor PO'!E:E,'Monitor PO'!K:K,KGP[[#This Row],[Material / Component]])</f>
        <v>45411</v>
      </c>
      <c r="CR70" s="89" t="str">
        <f t="shared" si="12"/>
        <v>SOH</v>
      </c>
      <c r="CS70" s="89" t="str">
        <f>_xlfn.CONCAT(KGP[[#This Row],[Reservation]], KGP[[#This Row],[Requirement date (WO component)]],KGP[[#This Row],[Material / Component]],"000",,KGP[[#This Row],[WO number]])</f>
        <v>00002185114542010205993000100072584</v>
      </c>
      <c r="CT70" s="89" t="str">
        <f>VLOOKUP(KGP[[#This Row],[Key]],Reservation!B:B,1,)</f>
        <v>00002185114542010205993000100072584</v>
      </c>
      <c r="CU70" s="89" t="str">
        <f>_xlfn.CONCAT(KGP[[#This Row],[Reservation]],KGP[[#This Row],[Material / Component]],"000",,KGP[[#This Row],[WO number]])</f>
        <v>000021851110205993000100072584</v>
      </c>
      <c r="CV70" s="93" t="str">
        <f>IF(_xlfn.MAXIFS(Reservation!$F:$F,Reservation!$A:$A,KGP[[#This Row],[Logic]])&lt;KGP[[#This Row],[ETA @ Demand plant]],_xlfn.MAXIFS(Reservation!$F:$F,Reservation!$A:$A,KGP[[#This Row],[Logic]]),"")</f>
        <v/>
      </c>
      <c r="CW70" s="89" t="str">
        <f>IF(KGP[[#This Row],[Any order which is ahead (Date)]]="","",VLOOKUP(_xlfn.CONCAT(KGP[[#This Row],[Reservation]],KGP[[#This Row],[Material / Component]],"000",,KGP[[#This Row],[WO number]]),Reservation!$A:$J,10,0))</f>
        <v/>
      </c>
      <c r="CX70" s="89">
        <f t="shared" si="13"/>
        <v>1</v>
      </c>
    </row>
    <row r="71" spans="1:102" s="77" customFormat="1" hidden="1" x14ac:dyDescent="0.2">
      <c r="A71" s="111" t="s">
        <v>869</v>
      </c>
      <c r="B71" s="112"/>
      <c r="C71" s="112"/>
      <c r="D71" s="111" t="s">
        <v>55</v>
      </c>
      <c r="E71" s="113">
        <v>45290</v>
      </c>
      <c r="F71" s="113">
        <v>45293</v>
      </c>
      <c r="G71" s="113">
        <v>45409</v>
      </c>
      <c r="H71" s="112"/>
      <c r="I71" s="113">
        <v>45409</v>
      </c>
      <c r="J71" s="113">
        <v>45414</v>
      </c>
      <c r="K71" s="111" t="s">
        <v>2362</v>
      </c>
      <c r="L71" s="112"/>
      <c r="M71" s="111" t="s">
        <v>2503</v>
      </c>
      <c r="N71" s="111" t="s">
        <v>175</v>
      </c>
      <c r="O71" s="111" t="s">
        <v>2504</v>
      </c>
      <c r="P71" s="111" t="s">
        <v>2505</v>
      </c>
      <c r="Q71" s="111" t="s">
        <v>2510</v>
      </c>
      <c r="R71" s="111" t="s">
        <v>344</v>
      </c>
      <c r="S71" s="112"/>
      <c r="T71" s="112"/>
      <c r="U71" s="112"/>
      <c r="V71" s="111" t="s">
        <v>345</v>
      </c>
      <c r="W71" s="112"/>
      <c r="X71" s="111">
        <v>10</v>
      </c>
      <c r="Y71" s="111">
        <v>5</v>
      </c>
      <c r="Z71" s="111" t="s">
        <v>2321</v>
      </c>
      <c r="AA71" s="111" t="s">
        <v>2322</v>
      </c>
      <c r="AB71" s="115">
        <v>28</v>
      </c>
      <c r="AC71" s="115">
        <v>13</v>
      </c>
      <c r="AD71" s="115">
        <v>19</v>
      </c>
      <c r="AE71" s="111" t="s">
        <v>908</v>
      </c>
      <c r="AF71" s="115">
        <v>0</v>
      </c>
      <c r="AG71" s="112"/>
      <c r="AH71" s="111" t="s">
        <v>231</v>
      </c>
      <c r="AI71" s="112"/>
      <c r="AJ71" s="112"/>
      <c r="AK71" s="111">
        <v>0</v>
      </c>
      <c r="AL71" s="115">
        <v>0</v>
      </c>
      <c r="AM71" s="112"/>
      <c r="AN71" s="112"/>
      <c r="AO71" s="111">
        <v>0</v>
      </c>
      <c r="AP71" s="112"/>
      <c r="AQ71" s="112"/>
      <c r="AR71" s="112"/>
      <c r="AS71" s="112"/>
      <c r="AT71" s="112"/>
      <c r="AU71" s="111">
        <v>0</v>
      </c>
      <c r="AV71" s="114">
        <v>0</v>
      </c>
      <c r="AW71" s="111" t="s">
        <v>51</v>
      </c>
      <c r="AX71" s="112"/>
      <c r="AY71" s="112"/>
      <c r="AZ71" s="112"/>
      <c r="BA71" s="112"/>
      <c r="BB71" s="111" t="s">
        <v>52</v>
      </c>
      <c r="BC71" s="111" t="s">
        <v>161</v>
      </c>
      <c r="BD71" s="111" t="s">
        <v>162</v>
      </c>
      <c r="BE71" s="111" t="s">
        <v>2508</v>
      </c>
      <c r="BF71" s="111">
        <v>1</v>
      </c>
      <c r="BG71" s="111" t="s">
        <v>232</v>
      </c>
      <c r="BH71" s="111" t="s">
        <v>164</v>
      </c>
      <c r="BI71" s="111" t="s">
        <v>164</v>
      </c>
      <c r="BJ71" s="112"/>
      <c r="BK71" s="112"/>
      <c r="BL71" s="115">
        <v>0</v>
      </c>
      <c r="BM71" s="112" t="b">
        <f>KGP[[#This Row],[HU Quantity]]=KGP[[#This Row],[Requirement quantity]]</f>
        <v>0</v>
      </c>
      <c r="BN71" s="112"/>
      <c r="BO71" s="112"/>
      <c r="BP71" s="112"/>
      <c r="BQ71" s="111" t="s">
        <v>165</v>
      </c>
      <c r="BR71" s="112"/>
      <c r="BS71" s="112"/>
      <c r="BT71" s="116">
        <v>0</v>
      </c>
      <c r="BU71" s="116">
        <v>0</v>
      </c>
      <c r="BV71" s="113">
        <v>45444</v>
      </c>
      <c r="BW71" s="117">
        <v>0</v>
      </c>
      <c r="BX71" s="117">
        <v>0</v>
      </c>
      <c r="BY71" s="112"/>
      <c r="BZ71" s="112"/>
      <c r="CA71" s="111">
        <v>0</v>
      </c>
      <c r="CB71" s="114">
        <v>0</v>
      </c>
      <c r="CC71" s="112"/>
      <c r="CD71" s="114">
        <v>0</v>
      </c>
      <c r="CE71" s="112"/>
      <c r="CF71" s="112"/>
      <c r="CG71" s="112"/>
      <c r="CH71" s="114">
        <v>0</v>
      </c>
      <c r="CI71" s="35">
        <v>0</v>
      </c>
      <c r="CJ71" s="147">
        <f t="shared" si="7"/>
        <v>0.5</v>
      </c>
      <c r="CK71" s="88">
        <f t="shared" si="8"/>
        <v>45381</v>
      </c>
      <c r="CL71" s="89">
        <f t="shared" si="9"/>
        <v>0</v>
      </c>
      <c r="CM71" s="89">
        <f t="shared" si="10"/>
        <v>0</v>
      </c>
      <c r="CN71" s="89" t="str">
        <f t="shared" si="11"/>
        <v>Missing Staging Date</v>
      </c>
      <c r="CO71" s="91"/>
      <c r="CP71" s="89" t="str">
        <f>IF(CQ71="","",IF(CQ71&gt;'Colour coding'!$D$4,"After Turnround",IF(CQ71&gt;'Colour coding'!$D$3+7,"During Turnaround",IF(CQ71&lt;'Colour coding'!$D$3,"On Time"))))</f>
        <v>After Turnround</v>
      </c>
      <c r="CQ71" s="88">
        <f>_xlfn.MAXIFS('Monitor PO'!E:E,'Monitor PO'!K:K,KGP[[#This Row],[Material / Component]])</f>
        <v>45411</v>
      </c>
      <c r="CR71" s="89" t="str">
        <f t="shared" si="12"/>
        <v>Need Purchasing</v>
      </c>
      <c r="CS71" s="89" t="str">
        <f>_xlfn.CONCAT(KGP[[#This Row],[Reservation]], KGP[[#This Row],[Requirement date (WO component)]],KGP[[#This Row],[Material / Component]],"000",,KGP[[#This Row],[WO number]])</f>
        <v>00001182574540910205993000200082353</v>
      </c>
      <c r="CT71" s="89" t="str">
        <f>VLOOKUP(KGP[[#This Row],[Key]],Reservation!B:B,1,)</f>
        <v>00001182574540910205993000200082353</v>
      </c>
      <c r="CU71" s="89" t="str">
        <f>_xlfn.CONCAT(KGP[[#This Row],[Reservation]],KGP[[#This Row],[Material / Component]],"000",,KGP[[#This Row],[WO number]])</f>
        <v>000011825710205993000200082353</v>
      </c>
      <c r="CV71" s="93" t="str">
        <f>IF(_xlfn.MAXIFS(Reservation!$F:$F,Reservation!$A:$A,KGP[[#This Row],[Logic]])&lt;KGP[[#This Row],[ETA @ Demand plant]],_xlfn.MAXIFS(Reservation!$F:$F,Reservation!$A:$A,KGP[[#This Row],[Logic]]),"")</f>
        <v/>
      </c>
      <c r="CW71" s="89" t="str">
        <f>IF(KGP[[#This Row],[Any order which is ahead (Date)]]="","",VLOOKUP(_xlfn.CONCAT(KGP[[#This Row],[Reservation]],KGP[[#This Row],[Material / Component]],"000",,KGP[[#This Row],[WO number]]),Reservation!$A:$J,10,0))</f>
        <v/>
      </c>
      <c r="CX71" s="89">
        <f t="shared" si="13"/>
        <v>1</v>
      </c>
    </row>
    <row r="72" spans="1:102" s="77" customFormat="1" x14ac:dyDescent="0.2">
      <c r="A72" s="111" t="s">
        <v>869</v>
      </c>
      <c r="B72" s="111" t="s">
        <v>50</v>
      </c>
      <c r="C72" s="112"/>
      <c r="D72" s="111" t="s">
        <v>55</v>
      </c>
      <c r="E72" s="113">
        <v>45290</v>
      </c>
      <c r="F72" s="113">
        <v>45344</v>
      </c>
      <c r="G72" s="113">
        <v>45411</v>
      </c>
      <c r="H72" s="113">
        <v>45386</v>
      </c>
      <c r="I72" s="113">
        <v>45410</v>
      </c>
      <c r="J72" s="113">
        <v>45414</v>
      </c>
      <c r="K72" s="111" t="s">
        <v>350</v>
      </c>
      <c r="L72" s="112"/>
      <c r="M72" s="111" t="s">
        <v>933</v>
      </c>
      <c r="N72" s="111" t="s">
        <v>175</v>
      </c>
      <c r="O72" s="111" t="s">
        <v>934</v>
      </c>
      <c r="P72" s="111" t="s">
        <v>935</v>
      </c>
      <c r="Q72" s="111" t="s">
        <v>936</v>
      </c>
      <c r="R72" s="111" t="s">
        <v>344</v>
      </c>
      <c r="S72" s="113">
        <v>45411</v>
      </c>
      <c r="T72" s="112"/>
      <c r="U72" s="112"/>
      <c r="V72" s="111" t="s">
        <v>345</v>
      </c>
      <c r="W72" s="112"/>
      <c r="X72" s="111">
        <v>20</v>
      </c>
      <c r="Y72" s="111">
        <v>20</v>
      </c>
      <c r="Z72" s="111" t="s">
        <v>1662</v>
      </c>
      <c r="AA72" s="111" t="s">
        <v>1663</v>
      </c>
      <c r="AB72" s="115">
        <v>1</v>
      </c>
      <c r="AC72" s="115">
        <v>0</v>
      </c>
      <c r="AD72" s="115">
        <v>0</v>
      </c>
      <c r="AE72" s="111" t="s">
        <v>898</v>
      </c>
      <c r="AF72" s="115">
        <v>0</v>
      </c>
      <c r="AG72" s="111" t="s">
        <v>376</v>
      </c>
      <c r="AH72" s="111" t="s">
        <v>53</v>
      </c>
      <c r="AI72" s="111" t="s">
        <v>345</v>
      </c>
      <c r="AJ72" s="111" t="s">
        <v>1664</v>
      </c>
      <c r="AK72" s="111">
        <v>20</v>
      </c>
      <c r="AL72" s="115">
        <v>21</v>
      </c>
      <c r="AM72" s="112"/>
      <c r="AN72" s="112"/>
      <c r="AO72" s="111">
        <v>0</v>
      </c>
      <c r="AP72" s="112"/>
      <c r="AQ72" s="112"/>
      <c r="AR72" s="112"/>
      <c r="AS72" s="112"/>
      <c r="AT72" s="112"/>
      <c r="AU72" s="111">
        <v>0</v>
      </c>
      <c r="AV72" s="114">
        <v>0</v>
      </c>
      <c r="AW72" s="111" t="s">
        <v>51</v>
      </c>
      <c r="AX72" s="112"/>
      <c r="AY72" s="112"/>
      <c r="AZ72" s="112"/>
      <c r="BA72" s="112"/>
      <c r="BB72" s="111" t="s">
        <v>52</v>
      </c>
      <c r="BC72" s="111" t="s">
        <v>161</v>
      </c>
      <c r="BD72" s="111" t="s">
        <v>162</v>
      </c>
      <c r="BE72" s="111" t="s">
        <v>939</v>
      </c>
      <c r="BF72" s="111">
        <v>2</v>
      </c>
      <c r="BG72" s="111" t="s">
        <v>218</v>
      </c>
      <c r="BH72" s="111" t="s">
        <v>164</v>
      </c>
      <c r="BI72" s="111" t="s">
        <v>164</v>
      </c>
      <c r="BJ72" s="111" t="s">
        <v>1665</v>
      </c>
      <c r="BK72" s="112"/>
      <c r="BL72" s="115">
        <v>0</v>
      </c>
      <c r="BM72" s="112" t="b">
        <f>KGP[[#This Row],[HU Quantity]]=KGP[[#This Row],[Requirement quantity]]</f>
        <v>0</v>
      </c>
      <c r="BN72" s="112"/>
      <c r="BO72" s="112"/>
      <c r="BP72" s="112"/>
      <c r="BQ72" s="111" t="s">
        <v>165</v>
      </c>
      <c r="BR72" s="112"/>
      <c r="BS72" s="112"/>
      <c r="BT72" s="116">
        <v>0</v>
      </c>
      <c r="BU72" s="116">
        <v>0</v>
      </c>
      <c r="BV72" s="113">
        <v>45626</v>
      </c>
      <c r="BW72" s="117">
        <v>0</v>
      </c>
      <c r="BX72" s="117">
        <v>0</v>
      </c>
      <c r="BY72" s="112"/>
      <c r="BZ72" s="112"/>
      <c r="CA72" s="111">
        <v>0</v>
      </c>
      <c r="CB72" s="114">
        <v>0</v>
      </c>
      <c r="CC72" s="112"/>
      <c r="CD72" s="114">
        <v>0</v>
      </c>
      <c r="CE72" s="112"/>
      <c r="CF72" s="112"/>
      <c r="CG72" s="112"/>
      <c r="CH72" s="114">
        <v>0</v>
      </c>
      <c r="CI72" s="35">
        <v>0</v>
      </c>
      <c r="CJ72" s="147">
        <f t="shared" si="7"/>
        <v>0.14285714285714285</v>
      </c>
      <c r="CK72" s="88">
        <f t="shared" si="8"/>
        <v>45383</v>
      </c>
      <c r="CL72" s="89">
        <f t="shared" si="9"/>
        <v>-3</v>
      </c>
      <c r="CM72" s="89">
        <f t="shared" si="10"/>
        <v>25</v>
      </c>
      <c r="CN72" s="89" t="str">
        <f t="shared" si="11"/>
        <v>ON TIME</v>
      </c>
      <c r="CO72" s="91" t="str" cm="1">
        <f t="array" ref="CO72">IFERROR(_xlfn.TEXTJOIN(", ",,_xlfn._xlws.FILTER('Monitor PO'!A:A,'Monitor PO'!K:K=Z72)),"")</f>
        <v>4500003832</v>
      </c>
      <c r="CP72" s="92" t="str">
        <f>IF(CQ72="","",IF(CQ72&gt;'Colour coding'!$D$4,"After Turnround",IF(CQ72&gt;'Colour coding'!$D$3+7,"During Turnaround",IF(CQ72&lt;'Colour coding'!$D$3,"On Time"))))</f>
        <v>After Turnround</v>
      </c>
      <c r="CQ72" s="88">
        <f>_xlfn.MAXIFS('Monitor PO'!E:E,'Monitor PO'!K:K,KGP[[#This Row],[Material / Component]])</f>
        <v>45386</v>
      </c>
      <c r="CR72" s="89" t="str">
        <f t="shared" si="12"/>
        <v>Need Purchasing</v>
      </c>
      <c r="CS72" s="89" t="str">
        <f>_xlfn.CONCAT(KGP[[#This Row],[Reservation]], KGP[[#This Row],[Requirement date (WO component)]],KGP[[#This Row],[Material / Component]],"000",,KGP[[#This Row],[WO number]])</f>
        <v>00001356164541110206291000100037132</v>
      </c>
      <c r="CT72" s="89" t="str">
        <f>VLOOKUP(KGP[[#This Row],[Key]],Reservation!B:B,1,)</f>
        <v>00001356164541110206291000100037132</v>
      </c>
      <c r="CU72" s="89" t="str">
        <f>_xlfn.CONCAT(KGP[[#This Row],[Reservation]],KGP[[#This Row],[Material / Component]],"000",,KGP[[#This Row],[WO number]])</f>
        <v>000013561610206291000100037132</v>
      </c>
      <c r="CV72" s="93">
        <f>IF(_xlfn.MAXIFS(Reservation!$F:$F,Reservation!$A:$A,KGP[[#This Row],[Logic]])&lt;KGP[[#This Row],[ETA @ Demand plant]],_xlfn.MAXIFS(Reservation!$F:$F,Reservation!$A:$A,KGP[[#This Row],[Logic]]),"")</f>
        <v>0</v>
      </c>
      <c r="CW72" s="89" t="e">
        <f>IF(KGP[[#This Row],[Any order which is ahead (Date)]]="","",VLOOKUP(_xlfn.CONCAT(KGP[[#This Row],[Reservation]],KGP[[#This Row],[Material / Component]],"000",,KGP[[#This Row],[WO number]]),Reservation!$A:$J,10,0))</f>
        <v>#N/A</v>
      </c>
      <c r="CX72" s="89">
        <f t="shared" si="13"/>
        <v>0</v>
      </c>
    </row>
    <row r="73" spans="1:102" s="77" customFormat="1" x14ac:dyDescent="0.2">
      <c r="A73" s="111" t="s">
        <v>869</v>
      </c>
      <c r="B73" s="111" t="s">
        <v>50</v>
      </c>
      <c r="C73" s="112"/>
      <c r="D73" s="111" t="s">
        <v>55</v>
      </c>
      <c r="E73" s="113">
        <v>45290</v>
      </c>
      <c r="F73" s="113">
        <v>45344</v>
      </c>
      <c r="G73" s="113">
        <v>45411</v>
      </c>
      <c r="H73" s="113">
        <v>45386</v>
      </c>
      <c r="I73" s="113">
        <v>45410</v>
      </c>
      <c r="J73" s="113">
        <v>45414</v>
      </c>
      <c r="K73" s="111" t="s">
        <v>350</v>
      </c>
      <c r="L73" s="112"/>
      <c r="M73" s="111" t="s">
        <v>933</v>
      </c>
      <c r="N73" s="111" t="s">
        <v>176</v>
      </c>
      <c r="O73" s="111" t="s">
        <v>934</v>
      </c>
      <c r="P73" s="111" t="s">
        <v>935</v>
      </c>
      <c r="Q73" s="111" t="s">
        <v>936</v>
      </c>
      <c r="R73" s="111" t="s">
        <v>344</v>
      </c>
      <c r="S73" s="113">
        <v>45411</v>
      </c>
      <c r="T73" s="112"/>
      <c r="U73" s="112"/>
      <c r="V73" s="111" t="s">
        <v>345</v>
      </c>
      <c r="W73" s="112"/>
      <c r="X73" s="111">
        <v>20</v>
      </c>
      <c r="Y73" s="111">
        <v>20</v>
      </c>
      <c r="Z73" s="111" t="s">
        <v>593</v>
      </c>
      <c r="AA73" s="111" t="s">
        <v>594</v>
      </c>
      <c r="AB73" s="115">
        <v>1</v>
      </c>
      <c r="AC73" s="115">
        <v>0</v>
      </c>
      <c r="AD73" s="115">
        <v>1</v>
      </c>
      <c r="AE73" s="111" t="s">
        <v>875</v>
      </c>
      <c r="AF73" s="115">
        <v>0</v>
      </c>
      <c r="AG73" s="111" t="s">
        <v>376</v>
      </c>
      <c r="AH73" s="111" t="s">
        <v>53</v>
      </c>
      <c r="AI73" s="111" t="s">
        <v>345</v>
      </c>
      <c r="AJ73" s="111" t="s">
        <v>1664</v>
      </c>
      <c r="AK73" s="111">
        <v>10</v>
      </c>
      <c r="AL73" s="115">
        <v>21</v>
      </c>
      <c r="AM73" s="112"/>
      <c r="AN73" s="112"/>
      <c r="AO73" s="111">
        <v>0</v>
      </c>
      <c r="AP73" s="112"/>
      <c r="AQ73" s="112"/>
      <c r="AR73" s="112"/>
      <c r="AS73" s="112"/>
      <c r="AT73" s="112"/>
      <c r="AU73" s="111">
        <v>0</v>
      </c>
      <c r="AV73" s="114">
        <v>0</v>
      </c>
      <c r="AW73" s="111" t="s">
        <v>51</v>
      </c>
      <c r="AX73" s="112"/>
      <c r="AY73" s="112"/>
      <c r="AZ73" s="112"/>
      <c r="BA73" s="112"/>
      <c r="BB73" s="111" t="s">
        <v>52</v>
      </c>
      <c r="BC73" s="111" t="s">
        <v>161</v>
      </c>
      <c r="BD73" s="111" t="s">
        <v>162</v>
      </c>
      <c r="BE73" s="111" t="s">
        <v>939</v>
      </c>
      <c r="BF73" s="111">
        <v>1</v>
      </c>
      <c r="BG73" s="111" t="s">
        <v>218</v>
      </c>
      <c r="BH73" s="111" t="s">
        <v>164</v>
      </c>
      <c r="BI73" s="111" t="s">
        <v>164</v>
      </c>
      <c r="BJ73" s="111" t="s">
        <v>1681</v>
      </c>
      <c r="BK73" s="112"/>
      <c r="BL73" s="115">
        <v>0</v>
      </c>
      <c r="BM73" s="112" t="b">
        <f>KGP[[#This Row],[HU Quantity]]=KGP[[#This Row],[Requirement quantity]]</f>
        <v>0</v>
      </c>
      <c r="BN73" s="112"/>
      <c r="BO73" s="112"/>
      <c r="BP73" s="112"/>
      <c r="BQ73" s="111" t="s">
        <v>165</v>
      </c>
      <c r="BR73" s="112"/>
      <c r="BS73" s="112"/>
      <c r="BT73" s="116">
        <v>0</v>
      </c>
      <c r="BU73" s="116">
        <v>0</v>
      </c>
      <c r="BV73" s="113">
        <v>45626</v>
      </c>
      <c r="BW73" s="117">
        <v>0</v>
      </c>
      <c r="BX73" s="117">
        <v>0</v>
      </c>
      <c r="BY73" s="112"/>
      <c r="BZ73" s="112"/>
      <c r="CA73" s="111">
        <v>0</v>
      </c>
      <c r="CB73" s="114">
        <v>0</v>
      </c>
      <c r="CC73" s="112"/>
      <c r="CD73" s="114">
        <v>0</v>
      </c>
      <c r="CE73" s="112"/>
      <c r="CF73" s="112"/>
      <c r="CG73" s="112"/>
      <c r="CH73" s="114">
        <v>0</v>
      </c>
      <c r="CI73" s="35">
        <v>0</v>
      </c>
      <c r="CJ73" s="147">
        <f t="shared" si="7"/>
        <v>0.14285714285714285</v>
      </c>
      <c r="CK73" s="88">
        <f t="shared" si="8"/>
        <v>45383</v>
      </c>
      <c r="CL73" s="89">
        <f t="shared" si="9"/>
        <v>-3</v>
      </c>
      <c r="CM73" s="89">
        <f t="shared" si="10"/>
        <v>25</v>
      </c>
      <c r="CN73" s="89" t="str">
        <f t="shared" si="11"/>
        <v>ON TIME</v>
      </c>
      <c r="CO73" s="91" t="str" cm="1">
        <f t="array" ref="CO73">IFERROR(_xlfn.TEXTJOIN(", ",,_xlfn._xlws.FILTER('Monitor PO'!A:A,'Monitor PO'!K:K=Z73)),"")</f>
        <v>4500004017</v>
      </c>
      <c r="CP73" s="92" t="b">
        <f>IF(CQ73="","",IF(CQ73&gt;'Colour coding'!$D$4,"After Turnround",IF(CQ73&gt;'Colour coding'!$D$3+7,"During Turnaround",IF(CQ73&lt;'Colour coding'!$D$3,"On Time"))))</f>
        <v>0</v>
      </c>
      <c r="CQ73" s="88">
        <f>_xlfn.MAXIFS('Monitor PO'!E:E,'Monitor PO'!K:K,KGP[[#This Row],[Material / Component]])</f>
        <v>45360</v>
      </c>
      <c r="CR73" s="89" t="str">
        <f t="shared" si="12"/>
        <v>Need Purchasing</v>
      </c>
      <c r="CS73" s="89" t="str">
        <f>_xlfn.CONCAT(KGP[[#This Row],[Reservation]], KGP[[#This Row],[Requirement date (WO component)]],KGP[[#This Row],[Material / Component]],"000",,KGP[[#This Row],[WO number]])</f>
        <v>00001356164541110206298000100037132</v>
      </c>
      <c r="CT73" s="89" t="str">
        <f>VLOOKUP(KGP[[#This Row],[Key]],Reservation!B:B,1,)</f>
        <v>00001356164541110206298000100037132</v>
      </c>
      <c r="CU73" s="89" t="str">
        <f>_xlfn.CONCAT(KGP[[#This Row],[Reservation]],KGP[[#This Row],[Material / Component]],"000",,KGP[[#This Row],[WO number]])</f>
        <v>000013561610206298000100037132</v>
      </c>
      <c r="CV73" s="93">
        <f>IF(_xlfn.MAXIFS(Reservation!$F:$F,Reservation!$A:$A,KGP[[#This Row],[Logic]])&lt;KGP[[#This Row],[ETA @ Demand plant]],_xlfn.MAXIFS(Reservation!$F:$F,Reservation!$A:$A,KGP[[#This Row],[Logic]]),"")</f>
        <v>0</v>
      </c>
      <c r="CW73" s="89" t="e">
        <f>IF(KGP[[#This Row],[Any order which is ahead (Date)]]="","",VLOOKUP(_xlfn.CONCAT(KGP[[#This Row],[Reservation]],KGP[[#This Row],[Material / Component]],"000",,KGP[[#This Row],[WO number]]),Reservation!$A:$J,10,0))</f>
        <v>#N/A</v>
      </c>
      <c r="CX73" s="89">
        <f t="shared" si="13"/>
        <v>0</v>
      </c>
    </row>
    <row r="74" spans="1:102" s="77" customFormat="1" hidden="1" x14ac:dyDescent="0.2">
      <c r="A74" s="111" t="s">
        <v>851</v>
      </c>
      <c r="B74" s="112"/>
      <c r="C74" s="112"/>
      <c r="D74" s="111" t="s">
        <v>55</v>
      </c>
      <c r="E74" s="113">
        <v>45290</v>
      </c>
      <c r="F74" s="113">
        <v>45293</v>
      </c>
      <c r="G74" s="113">
        <v>45421</v>
      </c>
      <c r="H74" s="112"/>
      <c r="I74" s="113">
        <v>45421</v>
      </c>
      <c r="J74" s="113">
        <v>45423</v>
      </c>
      <c r="K74" s="111" t="s">
        <v>182</v>
      </c>
      <c r="L74" s="112"/>
      <c r="M74" s="111" t="s">
        <v>2374</v>
      </c>
      <c r="N74" s="111" t="s">
        <v>174</v>
      </c>
      <c r="O74" s="111" t="s">
        <v>2375</v>
      </c>
      <c r="P74" s="111" t="s">
        <v>968</v>
      </c>
      <c r="Q74" s="111" t="s">
        <v>2376</v>
      </c>
      <c r="R74" s="111" t="s">
        <v>344</v>
      </c>
      <c r="S74" s="112"/>
      <c r="T74" s="112"/>
      <c r="U74" s="112"/>
      <c r="V74" s="111" t="s">
        <v>345</v>
      </c>
      <c r="W74" s="112"/>
      <c r="X74" s="111">
        <v>10</v>
      </c>
      <c r="Y74" s="111">
        <v>10</v>
      </c>
      <c r="Z74" s="111" t="s">
        <v>2383</v>
      </c>
      <c r="AA74" s="111" t="s">
        <v>2384</v>
      </c>
      <c r="AB74" s="115">
        <v>2</v>
      </c>
      <c r="AC74" s="115">
        <v>0</v>
      </c>
      <c r="AD74" s="115">
        <v>14</v>
      </c>
      <c r="AE74" s="111" t="s">
        <v>908</v>
      </c>
      <c r="AF74" s="115">
        <v>0</v>
      </c>
      <c r="AG74" s="112"/>
      <c r="AH74" s="111" t="s">
        <v>231</v>
      </c>
      <c r="AI74" s="112"/>
      <c r="AJ74" s="112"/>
      <c r="AK74" s="111">
        <v>0</v>
      </c>
      <c r="AL74" s="115">
        <v>0</v>
      </c>
      <c r="AM74" s="112"/>
      <c r="AN74" s="112"/>
      <c r="AO74" s="111">
        <v>0</v>
      </c>
      <c r="AP74" s="112"/>
      <c r="AQ74" s="112"/>
      <c r="AR74" s="112"/>
      <c r="AS74" s="112"/>
      <c r="AT74" s="112"/>
      <c r="AU74" s="111">
        <v>0</v>
      </c>
      <c r="AV74" s="114">
        <v>0</v>
      </c>
      <c r="AW74" s="111" t="s">
        <v>51</v>
      </c>
      <c r="AX74" s="112"/>
      <c r="AY74" s="112"/>
      <c r="AZ74" s="112"/>
      <c r="BA74" s="112"/>
      <c r="BB74" s="111" t="s">
        <v>52</v>
      </c>
      <c r="BC74" s="111" t="s">
        <v>161</v>
      </c>
      <c r="BD74" s="111" t="s">
        <v>162</v>
      </c>
      <c r="BE74" s="111" t="s">
        <v>2379</v>
      </c>
      <c r="BF74" s="111">
        <v>3</v>
      </c>
      <c r="BG74" s="111" t="s">
        <v>232</v>
      </c>
      <c r="BH74" s="111" t="s">
        <v>164</v>
      </c>
      <c r="BI74" s="111" t="s">
        <v>164</v>
      </c>
      <c r="BJ74" s="112"/>
      <c r="BK74" s="112"/>
      <c r="BL74" s="115">
        <v>0</v>
      </c>
      <c r="BM74" s="112" t="b">
        <f>KGP[[#This Row],[HU Quantity]]=KGP[[#This Row],[Requirement quantity]]</f>
        <v>0</v>
      </c>
      <c r="BN74" s="112"/>
      <c r="BO74" s="112"/>
      <c r="BP74" s="112"/>
      <c r="BQ74" s="111" t="s">
        <v>165</v>
      </c>
      <c r="BR74" s="112"/>
      <c r="BS74" s="112"/>
      <c r="BT74" s="116">
        <v>0</v>
      </c>
      <c r="BU74" s="116">
        <v>0</v>
      </c>
      <c r="BV74" s="113">
        <v>45514</v>
      </c>
      <c r="BW74" s="117">
        <v>0</v>
      </c>
      <c r="BX74" s="117">
        <v>0</v>
      </c>
      <c r="BY74" s="112"/>
      <c r="BZ74" s="112"/>
      <c r="CA74" s="111">
        <v>0</v>
      </c>
      <c r="CB74" s="114">
        <v>0</v>
      </c>
      <c r="CC74" s="112"/>
      <c r="CD74" s="114">
        <v>0</v>
      </c>
      <c r="CE74" s="112"/>
      <c r="CF74" s="112"/>
      <c r="CG74" s="112"/>
      <c r="CH74" s="114">
        <v>0</v>
      </c>
      <c r="CI74" s="35">
        <v>0</v>
      </c>
      <c r="CJ74" s="147">
        <f t="shared" si="7"/>
        <v>0.1111111111111111</v>
      </c>
      <c r="CK74" s="88">
        <f t="shared" si="8"/>
        <v>45393</v>
      </c>
      <c r="CL74" s="89">
        <f t="shared" si="9"/>
        <v>0</v>
      </c>
      <c r="CM74" s="89">
        <f t="shared" si="10"/>
        <v>0</v>
      </c>
      <c r="CN74" s="89" t="str">
        <f t="shared" si="11"/>
        <v>Missing Staging Date</v>
      </c>
      <c r="CO74" s="91"/>
      <c r="CP74" s="89" t="str">
        <f>IF(CQ74="","",IF(CQ74&gt;'Colour coding'!$D$4,"After Turnround",IF(CQ74&gt;'Colour coding'!$D$3+7,"During Turnaround",IF(CQ74&lt;'Colour coding'!$D$3,"On Time"))))</f>
        <v>After Turnround</v>
      </c>
      <c r="CQ74" s="88">
        <f>_xlfn.MAXIFS('Monitor PO'!E:E,'Monitor PO'!K:K,KGP[[#This Row],[Material / Component]])</f>
        <v>45468</v>
      </c>
      <c r="CR74" s="89" t="str">
        <f t="shared" si="12"/>
        <v>Need Purchasing</v>
      </c>
      <c r="CS74" s="89" t="str">
        <f>_xlfn.CONCAT(KGP[[#This Row],[Reservation]], KGP[[#This Row],[Requirement date (WO component)]],KGP[[#This Row],[Material / Component]],"000",,KGP[[#This Row],[WO number]])</f>
        <v>00000963414542110209468000200061999</v>
      </c>
      <c r="CT74" s="89" t="e">
        <f>VLOOKUP(KGP[[#This Row],[Key]],Reservation!B:B,1,)</f>
        <v>#N/A</v>
      </c>
      <c r="CU74" s="89" t="str">
        <f>_xlfn.CONCAT(KGP[[#This Row],[Reservation]],KGP[[#This Row],[Material / Component]],"000",,KGP[[#This Row],[WO number]])</f>
        <v>000009634110209468000200061999</v>
      </c>
      <c r="CV74" s="93" t="str">
        <f>IF(_xlfn.MAXIFS(Reservation!$F:$F,Reservation!$A:$A,KGP[[#This Row],[Logic]])&lt;KGP[[#This Row],[ETA @ Demand plant]],_xlfn.MAXIFS(Reservation!$F:$F,Reservation!$A:$A,KGP[[#This Row],[Logic]]),"")</f>
        <v/>
      </c>
      <c r="CW74" s="89" t="str">
        <f>IF(KGP[[#This Row],[Any order which is ahead (Date)]]="","",VLOOKUP(_xlfn.CONCAT(KGP[[#This Row],[Reservation]],KGP[[#This Row],[Material / Component]],"000",,KGP[[#This Row],[WO number]]),Reservation!$A:$J,10,0))</f>
        <v/>
      </c>
      <c r="CX74" s="89">
        <f t="shared" si="13"/>
        <v>1</v>
      </c>
    </row>
    <row r="75" spans="1:102" s="77" customFormat="1" hidden="1" x14ac:dyDescent="0.2">
      <c r="A75" s="111" t="s">
        <v>851</v>
      </c>
      <c r="B75" s="112"/>
      <c r="C75" s="112"/>
      <c r="D75" s="111" t="s">
        <v>55</v>
      </c>
      <c r="E75" s="113">
        <v>45290</v>
      </c>
      <c r="F75" s="113">
        <v>45293</v>
      </c>
      <c r="G75" s="113">
        <v>45421</v>
      </c>
      <c r="H75" s="112"/>
      <c r="I75" s="113">
        <v>45421</v>
      </c>
      <c r="J75" s="113">
        <v>45422</v>
      </c>
      <c r="K75" s="111" t="s">
        <v>56</v>
      </c>
      <c r="L75" s="112"/>
      <c r="M75" s="111" t="s">
        <v>1557</v>
      </c>
      <c r="N75" s="111" t="s">
        <v>176</v>
      </c>
      <c r="O75" s="111" t="s">
        <v>1558</v>
      </c>
      <c r="P75" s="111" t="s">
        <v>1559</v>
      </c>
      <c r="Q75" s="111" t="s">
        <v>1560</v>
      </c>
      <c r="R75" s="111" t="s">
        <v>344</v>
      </c>
      <c r="S75" s="112"/>
      <c r="T75" s="112"/>
      <c r="U75" s="112"/>
      <c r="V75" s="111" t="s">
        <v>345</v>
      </c>
      <c r="W75" s="112"/>
      <c r="X75" s="111">
        <v>20</v>
      </c>
      <c r="Y75" s="111">
        <v>20</v>
      </c>
      <c r="Z75" s="111" t="s">
        <v>1561</v>
      </c>
      <c r="AA75" s="111" t="s">
        <v>1562</v>
      </c>
      <c r="AB75" s="115">
        <v>3</v>
      </c>
      <c r="AC75" s="115">
        <v>0</v>
      </c>
      <c r="AD75" s="115">
        <v>15</v>
      </c>
      <c r="AE75" s="111" t="s">
        <v>908</v>
      </c>
      <c r="AF75" s="115">
        <v>0</v>
      </c>
      <c r="AG75" s="112"/>
      <c r="AH75" s="111" t="s">
        <v>231</v>
      </c>
      <c r="AI75" s="112"/>
      <c r="AJ75" s="112"/>
      <c r="AK75" s="111">
        <v>0</v>
      </c>
      <c r="AL75" s="115">
        <v>0</v>
      </c>
      <c r="AM75" s="112"/>
      <c r="AN75" s="112"/>
      <c r="AO75" s="111">
        <v>0</v>
      </c>
      <c r="AP75" s="112"/>
      <c r="AQ75" s="112"/>
      <c r="AR75" s="112"/>
      <c r="AS75" s="112"/>
      <c r="AT75" s="112"/>
      <c r="AU75" s="111">
        <v>0</v>
      </c>
      <c r="AV75" s="114">
        <v>0</v>
      </c>
      <c r="AW75" s="111" t="s">
        <v>51</v>
      </c>
      <c r="AX75" s="112"/>
      <c r="AY75" s="112"/>
      <c r="AZ75" s="112"/>
      <c r="BA75" s="112"/>
      <c r="BB75" s="111" t="s">
        <v>52</v>
      </c>
      <c r="BC75" s="111" t="s">
        <v>161</v>
      </c>
      <c r="BD75" s="111" t="s">
        <v>162</v>
      </c>
      <c r="BE75" s="111" t="s">
        <v>1563</v>
      </c>
      <c r="BF75" s="111">
        <v>1</v>
      </c>
      <c r="BG75" s="111" t="s">
        <v>232</v>
      </c>
      <c r="BH75" s="111" t="s">
        <v>164</v>
      </c>
      <c r="BI75" s="111" t="s">
        <v>164</v>
      </c>
      <c r="BJ75" s="112"/>
      <c r="BK75" s="112"/>
      <c r="BL75" s="115">
        <v>0</v>
      </c>
      <c r="BM75" s="112" t="b">
        <f>KGP[[#This Row],[HU Quantity]]=KGP[[#This Row],[Requirement quantity]]</f>
        <v>0</v>
      </c>
      <c r="BN75" s="112"/>
      <c r="BO75" s="112"/>
      <c r="BP75" s="112"/>
      <c r="BQ75" s="111" t="s">
        <v>165</v>
      </c>
      <c r="BR75" s="112"/>
      <c r="BS75" s="112"/>
      <c r="BT75" s="116">
        <v>0</v>
      </c>
      <c r="BU75" s="116">
        <v>0</v>
      </c>
      <c r="BV75" s="113">
        <v>45447</v>
      </c>
      <c r="BW75" s="117">
        <v>0</v>
      </c>
      <c r="BX75" s="117">
        <v>0</v>
      </c>
      <c r="BY75" s="112"/>
      <c r="BZ75" s="112"/>
      <c r="CA75" s="111">
        <v>0</v>
      </c>
      <c r="CB75" s="114">
        <v>0</v>
      </c>
      <c r="CC75" s="112"/>
      <c r="CD75" s="114">
        <v>0</v>
      </c>
      <c r="CE75" s="112"/>
      <c r="CF75" s="112"/>
      <c r="CG75" s="112"/>
      <c r="CH75" s="114">
        <v>0</v>
      </c>
      <c r="CI75" s="35">
        <v>0</v>
      </c>
      <c r="CJ75" s="147">
        <f t="shared" si="7"/>
        <v>0.5</v>
      </c>
      <c r="CK75" s="88">
        <f t="shared" si="8"/>
        <v>45393</v>
      </c>
      <c r="CL75" s="89">
        <f t="shared" si="9"/>
        <v>0</v>
      </c>
      <c r="CM75" s="89">
        <f t="shared" si="10"/>
        <v>0</v>
      </c>
      <c r="CN75" s="89" t="str">
        <f t="shared" si="11"/>
        <v>Missing Staging Date</v>
      </c>
      <c r="CO75" s="91" t="str" cm="1">
        <f t="array" ref="CO75">IFERROR(_xlfn.TEXTJOIN(", ",,_xlfn._xlws.FILTER('Monitor PO'!A:A,'Monitor PO'!K:K=Z75)),"")</f>
        <v>4500005822</v>
      </c>
      <c r="CP75" s="92" t="str">
        <f>IF(CQ75="","",IF(CQ75&gt;'Colour coding'!$D$4,"After Turnround",IF(CQ75&gt;'Colour coding'!$D$3+7,"During Turnaround",IF(CQ75&lt;'Colour coding'!$D$3,"On Time"))))</f>
        <v>After Turnround</v>
      </c>
      <c r="CQ75" s="88">
        <f>_xlfn.MAXIFS('Monitor PO'!E:E,'Monitor PO'!K:K,KGP[[#This Row],[Material / Component]])</f>
        <v>45468</v>
      </c>
      <c r="CR75" s="89" t="str">
        <f t="shared" si="12"/>
        <v>Need Purchasing</v>
      </c>
      <c r="CS75" s="89" t="str">
        <f>_xlfn.CONCAT(KGP[[#This Row],[Reservation]], KGP[[#This Row],[Requirement date (WO component)]],KGP[[#This Row],[Material / Component]],"000",,KGP[[#This Row],[WO number]])</f>
        <v>00001340114542110218797000100035477</v>
      </c>
      <c r="CT75" s="89" t="str">
        <f>VLOOKUP(KGP[[#This Row],[Key]],Reservation!B:B,1,)</f>
        <v>00001340114542110218797000100035477</v>
      </c>
      <c r="CU75" s="89" t="str">
        <f>_xlfn.CONCAT(KGP[[#This Row],[Reservation]],KGP[[#This Row],[Material / Component]],"000",,KGP[[#This Row],[WO number]])</f>
        <v>000013401110218797000100035477</v>
      </c>
      <c r="CV75" s="93" t="str">
        <f>IF(_xlfn.MAXIFS(Reservation!$F:$F,Reservation!$A:$A,KGP[[#This Row],[Logic]])&lt;KGP[[#This Row],[ETA @ Demand plant]],_xlfn.MAXIFS(Reservation!$F:$F,Reservation!$A:$A,KGP[[#This Row],[Logic]]),"")</f>
        <v/>
      </c>
      <c r="CW75" s="89" t="str">
        <f>IF(KGP[[#This Row],[Any order which is ahead (Date)]]="","",VLOOKUP(_xlfn.CONCAT(KGP[[#This Row],[Reservation]],KGP[[#This Row],[Material / Component]],"000",,KGP[[#This Row],[WO number]]),Reservation!$A:$J,10,0))</f>
        <v/>
      </c>
      <c r="CX75" s="89">
        <f t="shared" si="13"/>
        <v>1</v>
      </c>
    </row>
    <row r="76" spans="1:102" s="77" customFormat="1" hidden="1" x14ac:dyDescent="0.2">
      <c r="A76" s="111" t="s">
        <v>851</v>
      </c>
      <c r="B76" s="112"/>
      <c r="C76" s="112"/>
      <c r="D76" s="111" t="s">
        <v>55</v>
      </c>
      <c r="E76" s="113">
        <v>45290</v>
      </c>
      <c r="F76" s="113">
        <v>45293</v>
      </c>
      <c r="G76" s="113">
        <v>45421</v>
      </c>
      <c r="H76" s="112"/>
      <c r="I76" s="113">
        <v>45421</v>
      </c>
      <c r="J76" s="113">
        <v>45422</v>
      </c>
      <c r="K76" s="111" t="s">
        <v>56</v>
      </c>
      <c r="L76" s="112"/>
      <c r="M76" s="111" t="s">
        <v>1564</v>
      </c>
      <c r="N76" s="111" t="s">
        <v>176</v>
      </c>
      <c r="O76" s="111" t="s">
        <v>1565</v>
      </c>
      <c r="P76" s="111" t="s">
        <v>1566</v>
      </c>
      <c r="Q76" s="111" t="s">
        <v>1567</v>
      </c>
      <c r="R76" s="111" t="s">
        <v>344</v>
      </c>
      <c r="S76" s="112"/>
      <c r="T76" s="112"/>
      <c r="U76" s="112"/>
      <c r="V76" s="111" t="s">
        <v>345</v>
      </c>
      <c r="W76" s="112"/>
      <c r="X76" s="111">
        <v>20</v>
      </c>
      <c r="Y76" s="111">
        <v>20</v>
      </c>
      <c r="Z76" s="111" t="s">
        <v>1561</v>
      </c>
      <c r="AA76" s="111" t="s">
        <v>1562</v>
      </c>
      <c r="AB76" s="115">
        <v>7</v>
      </c>
      <c r="AC76" s="115">
        <v>0</v>
      </c>
      <c r="AD76" s="115">
        <v>15</v>
      </c>
      <c r="AE76" s="111" t="s">
        <v>908</v>
      </c>
      <c r="AF76" s="115">
        <v>0</v>
      </c>
      <c r="AG76" s="112"/>
      <c r="AH76" s="111" t="s">
        <v>231</v>
      </c>
      <c r="AI76" s="112"/>
      <c r="AJ76" s="112"/>
      <c r="AK76" s="111">
        <v>0</v>
      </c>
      <c r="AL76" s="115">
        <v>0</v>
      </c>
      <c r="AM76" s="112"/>
      <c r="AN76" s="112"/>
      <c r="AO76" s="111">
        <v>0</v>
      </c>
      <c r="AP76" s="112"/>
      <c r="AQ76" s="112"/>
      <c r="AR76" s="112"/>
      <c r="AS76" s="112"/>
      <c r="AT76" s="112"/>
      <c r="AU76" s="111">
        <v>0</v>
      </c>
      <c r="AV76" s="114">
        <v>0</v>
      </c>
      <c r="AW76" s="111" t="s">
        <v>51</v>
      </c>
      <c r="AX76" s="112"/>
      <c r="AY76" s="112"/>
      <c r="AZ76" s="112"/>
      <c r="BA76" s="112"/>
      <c r="BB76" s="111" t="s">
        <v>52</v>
      </c>
      <c r="BC76" s="111" t="s">
        <v>161</v>
      </c>
      <c r="BD76" s="111" t="s">
        <v>162</v>
      </c>
      <c r="BE76" s="111" t="s">
        <v>1568</v>
      </c>
      <c r="BF76" s="111">
        <v>1</v>
      </c>
      <c r="BG76" s="111" t="s">
        <v>232</v>
      </c>
      <c r="BH76" s="111" t="s">
        <v>164</v>
      </c>
      <c r="BI76" s="111" t="s">
        <v>164</v>
      </c>
      <c r="BJ76" s="112"/>
      <c r="BK76" s="112"/>
      <c r="BL76" s="115">
        <v>0</v>
      </c>
      <c r="BM76" s="112" t="b">
        <f>KGP[[#This Row],[HU Quantity]]=KGP[[#This Row],[Requirement quantity]]</f>
        <v>0</v>
      </c>
      <c r="BN76" s="112"/>
      <c r="BO76" s="112"/>
      <c r="BP76" s="112"/>
      <c r="BQ76" s="111" t="s">
        <v>165</v>
      </c>
      <c r="BR76" s="112"/>
      <c r="BS76" s="112"/>
      <c r="BT76" s="116">
        <v>0</v>
      </c>
      <c r="BU76" s="116">
        <v>0</v>
      </c>
      <c r="BV76" s="113">
        <v>45447</v>
      </c>
      <c r="BW76" s="117">
        <v>0</v>
      </c>
      <c r="BX76" s="117">
        <v>0</v>
      </c>
      <c r="BY76" s="112"/>
      <c r="BZ76" s="112"/>
      <c r="CA76" s="111">
        <v>0</v>
      </c>
      <c r="CB76" s="114">
        <v>0</v>
      </c>
      <c r="CC76" s="112"/>
      <c r="CD76" s="114">
        <v>0</v>
      </c>
      <c r="CE76" s="112"/>
      <c r="CF76" s="112"/>
      <c r="CG76" s="112"/>
      <c r="CH76" s="114">
        <v>0</v>
      </c>
      <c r="CI76" s="35">
        <v>0</v>
      </c>
      <c r="CJ76" s="147">
        <f t="shared" si="7"/>
        <v>1</v>
      </c>
      <c r="CK76" s="88">
        <f t="shared" si="8"/>
        <v>45393</v>
      </c>
      <c r="CL76" s="89">
        <f t="shared" si="9"/>
        <v>0</v>
      </c>
      <c r="CM76" s="89">
        <f t="shared" si="10"/>
        <v>0</v>
      </c>
      <c r="CN76" s="89" t="str">
        <f t="shared" si="11"/>
        <v>Missing Staging Date</v>
      </c>
      <c r="CO76" s="91" t="str" cm="1">
        <f t="array" ref="CO76">IFERROR(_xlfn.TEXTJOIN(", ",,_xlfn._xlws.FILTER('Monitor PO'!A:A,'Monitor PO'!K:K=Z76)),"")</f>
        <v>4500005822</v>
      </c>
      <c r="CP76" s="92" t="str">
        <f>IF(CQ76="","",IF(CQ76&gt;'Colour coding'!$D$4,"After Turnround",IF(CQ76&gt;'Colour coding'!$D$3+7,"During Turnaround",IF(CQ76&lt;'Colour coding'!$D$3,"On Time"))))</f>
        <v>After Turnround</v>
      </c>
      <c r="CQ76" s="88">
        <f>_xlfn.MAXIFS('Monitor PO'!E:E,'Monitor PO'!K:K,KGP[[#This Row],[Material / Component]])</f>
        <v>45468</v>
      </c>
      <c r="CR76" s="89" t="str">
        <f t="shared" si="12"/>
        <v>Need Purchasing</v>
      </c>
      <c r="CS76" s="89" t="str">
        <f>_xlfn.CONCAT(KGP[[#This Row],[Reservation]], KGP[[#This Row],[Requirement date (WO component)]],KGP[[#This Row],[Material / Component]],"000",,KGP[[#This Row],[WO number]])</f>
        <v>00001340134542110218797000100035479</v>
      </c>
      <c r="CT76" s="89" t="str">
        <f>VLOOKUP(KGP[[#This Row],[Key]],Reservation!B:B,1,)</f>
        <v>00001340134542110218797000100035479</v>
      </c>
      <c r="CU76" s="89" t="str">
        <f>_xlfn.CONCAT(KGP[[#This Row],[Reservation]],KGP[[#This Row],[Material / Component]],"000",,KGP[[#This Row],[WO number]])</f>
        <v>000013401310218797000100035479</v>
      </c>
      <c r="CV76" s="93" t="str">
        <f>IF(_xlfn.MAXIFS(Reservation!$F:$F,Reservation!$A:$A,KGP[[#This Row],[Logic]])&lt;KGP[[#This Row],[ETA @ Demand plant]],_xlfn.MAXIFS(Reservation!$F:$F,Reservation!$A:$A,KGP[[#This Row],[Logic]]),"")</f>
        <v/>
      </c>
      <c r="CW76" s="89" t="str">
        <f>IF(KGP[[#This Row],[Any order which is ahead (Date)]]="","",VLOOKUP(_xlfn.CONCAT(KGP[[#This Row],[Reservation]],KGP[[#This Row],[Material / Component]],"000",,KGP[[#This Row],[WO number]]),Reservation!$A:$J,10,0))</f>
        <v/>
      </c>
      <c r="CX76" s="89">
        <f t="shared" si="13"/>
        <v>1</v>
      </c>
    </row>
    <row r="77" spans="1:102" s="77" customFormat="1" hidden="1" x14ac:dyDescent="0.2">
      <c r="A77" s="111" t="s">
        <v>851</v>
      </c>
      <c r="B77" s="112"/>
      <c r="C77" s="112"/>
      <c r="D77" s="111" t="s">
        <v>55</v>
      </c>
      <c r="E77" s="113">
        <v>45290</v>
      </c>
      <c r="F77" s="113">
        <v>45293</v>
      </c>
      <c r="G77" s="113">
        <v>45421</v>
      </c>
      <c r="H77" s="112"/>
      <c r="I77" s="113">
        <v>45421</v>
      </c>
      <c r="J77" s="113">
        <v>45422</v>
      </c>
      <c r="K77" s="111" t="s">
        <v>56</v>
      </c>
      <c r="L77" s="112"/>
      <c r="M77" s="111" t="s">
        <v>1569</v>
      </c>
      <c r="N77" s="111" t="s">
        <v>176</v>
      </c>
      <c r="O77" s="111" t="s">
        <v>1570</v>
      </c>
      <c r="P77" s="111" t="s">
        <v>1571</v>
      </c>
      <c r="Q77" s="111" t="s">
        <v>1572</v>
      </c>
      <c r="R77" s="111" t="s">
        <v>344</v>
      </c>
      <c r="S77" s="112"/>
      <c r="T77" s="112"/>
      <c r="U77" s="112"/>
      <c r="V77" s="111" t="s">
        <v>345</v>
      </c>
      <c r="W77" s="112"/>
      <c r="X77" s="111">
        <v>20</v>
      </c>
      <c r="Y77" s="111">
        <v>20</v>
      </c>
      <c r="Z77" s="111" t="s">
        <v>1561</v>
      </c>
      <c r="AA77" s="111" t="s">
        <v>1562</v>
      </c>
      <c r="AB77" s="115">
        <v>6</v>
      </c>
      <c r="AC77" s="115">
        <v>0</v>
      </c>
      <c r="AD77" s="115">
        <v>15</v>
      </c>
      <c r="AE77" s="111" t="s">
        <v>908</v>
      </c>
      <c r="AF77" s="115">
        <v>0</v>
      </c>
      <c r="AG77" s="112"/>
      <c r="AH77" s="111" t="s">
        <v>231</v>
      </c>
      <c r="AI77" s="112"/>
      <c r="AJ77" s="112"/>
      <c r="AK77" s="111">
        <v>0</v>
      </c>
      <c r="AL77" s="115">
        <v>0</v>
      </c>
      <c r="AM77" s="112"/>
      <c r="AN77" s="112"/>
      <c r="AO77" s="111">
        <v>0</v>
      </c>
      <c r="AP77" s="112"/>
      <c r="AQ77" s="112"/>
      <c r="AR77" s="112"/>
      <c r="AS77" s="112"/>
      <c r="AT77" s="112"/>
      <c r="AU77" s="111">
        <v>0</v>
      </c>
      <c r="AV77" s="114">
        <v>0</v>
      </c>
      <c r="AW77" s="111" t="s">
        <v>51</v>
      </c>
      <c r="AX77" s="112"/>
      <c r="AY77" s="112"/>
      <c r="AZ77" s="112"/>
      <c r="BA77" s="112"/>
      <c r="BB77" s="111" t="s">
        <v>52</v>
      </c>
      <c r="BC77" s="111" t="s">
        <v>161</v>
      </c>
      <c r="BD77" s="111" t="s">
        <v>162</v>
      </c>
      <c r="BE77" s="111" t="s">
        <v>1573</v>
      </c>
      <c r="BF77" s="111">
        <v>1</v>
      </c>
      <c r="BG77" s="111" t="s">
        <v>232</v>
      </c>
      <c r="BH77" s="111" t="s">
        <v>164</v>
      </c>
      <c r="BI77" s="111" t="s">
        <v>164</v>
      </c>
      <c r="BJ77" s="112"/>
      <c r="BK77" s="112"/>
      <c r="BL77" s="115">
        <v>0</v>
      </c>
      <c r="BM77" s="112" t="b">
        <f>KGP[[#This Row],[HU Quantity]]=KGP[[#This Row],[Requirement quantity]]</f>
        <v>0</v>
      </c>
      <c r="BN77" s="112"/>
      <c r="BO77" s="112"/>
      <c r="BP77" s="112"/>
      <c r="BQ77" s="111" t="s">
        <v>165</v>
      </c>
      <c r="BR77" s="112"/>
      <c r="BS77" s="112"/>
      <c r="BT77" s="116">
        <v>0</v>
      </c>
      <c r="BU77" s="116">
        <v>0</v>
      </c>
      <c r="BV77" s="113">
        <v>45447</v>
      </c>
      <c r="BW77" s="117">
        <v>0</v>
      </c>
      <c r="BX77" s="117">
        <v>0</v>
      </c>
      <c r="BY77" s="112"/>
      <c r="BZ77" s="112"/>
      <c r="CA77" s="111">
        <v>0</v>
      </c>
      <c r="CB77" s="114">
        <v>0</v>
      </c>
      <c r="CC77" s="112"/>
      <c r="CD77" s="114">
        <v>0</v>
      </c>
      <c r="CE77" s="112"/>
      <c r="CF77" s="112"/>
      <c r="CG77" s="112"/>
      <c r="CH77" s="114">
        <v>0</v>
      </c>
      <c r="CI77" s="35">
        <v>0</v>
      </c>
      <c r="CJ77" s="147">
        <f t="shared" si="7"/>
        <v>1</v>
      </c>
      <c r="CK77" s="88">
        <f t="shared" si="8"/>
        <v>45393</v>
      </c>
      <c r="CL77" s="89">
        <f t="shared" si="9"/>
        <v>0</v>
      </c>
      <c r="CM77" s="89">
        <f t="shared" si="10"/>
        <v>0</v>
      </c>
      <c r="CN77" s="89" t="str">
        <f t="shared" si="11"/>
        <v>Missing Staging Date</v>
      </c>
      <c r="CO77" s="91" t="str" cm="1">
        <f t="array" ref="CO77">IFERROR(_xlfn.TEXTJOIN(", ",,_xlfn._xlws.FILTER('Monitor PO'!A:A,'Monitor PO'!K:K=Z77)),"")</f>
        <v>4500005822</v>
      </c>
      <c r="CP77" s="92" t="str">
        <f>IF(CQ77="","",IF(CQ77&gt;'Colour coding'!$D$4,"After Turnround",IF(CQ77&gt;'Colour coding'!$D$3+7,"During Turnaround",IF(CQ77&lt;'Colour coding'!$D$3,"On Time"))))</f>
        <v>After Turnround</v>
      </c>
      <c r="CQ77" s="88">
        <f>_xlfn.MAXIFS('Monitor PO'!E:E,'Monitor PO'!K:K,KGP[[#This Row],[Material / Component]])</f>
        <v>45468</v>
      </c>
      <c r="CR77" s="89" t="str">
        <f t="shared" si="12"/>
        <v>Need Purchasing</v>
      </c>
      <c r="CS77" s="89" t="str">
        <f>_xlfn.CONCAT(KGP[[#This Row],[Reservation]], KGP[[#This Row],[Requirement date (WO component)]],KGP[[#This Row],[Material / Component]],"000",,KGP[[#This Row],[WO number]])</f>
        <v>00001340144542110218797000100035560</v>
      </c>
      <c r="CT77" s="89" t="str">
        <f>VLOOKUP(KGP[[#This Row],[Key]],Reservation!B:B,1,)</f>
        <v>00001340144542110218797000100035560</v>
      </c>
      <c r="CU77" s="89" t="str">
        <f>_xlfn.CONCAT(KGP[[#This Row],[Reservation]],KGP[[#This Row],[Material / Component]],"000",,KGP[[#This Row],[WO number]])</f>
        <v>000013401410218797000100035560</v>
      </c>
      <c r="CV77" s="93" t="str">
        <f>IF(_xlfn.MAXIFS(Reservation!$F:$F,Reservation!$A:$A,KGP[[#This Row],[Logic]])&lt;KGP[[#This Row],[ETA @ Demand plant]],_xlfn.MAXIFS(Reservation!$F:$F,Reservation!$A:$A,KGP[[#This Row],[Logic]]),"")</f>
        <v/>
      </c>
      <c r="CW77" s="89" t="str">
        <f>IF(KGP[[#This Row],[Any order which is ahead (Date)]]="","",VLOOKUP(_xlfn.CONCAT(KGP[[#This Row],[Reservation]],KGP[[#This Row],[Material / Component]],"000",,KGP[[#This Row],[WO number]]),Reservation!$A:$J,10,0))</f>
        <v/>
      </c>
      <c r="CX77" s="89">
        <f t="shared" si="13"/>
        <v>1</v>
      </c>
    </row>
    <row r="78" spans="1:102" s="77" customFormat="1" x14ac:dyDescent="0.2">
      <c r="A78" s="111" t="s">
        <v>851</v>
      </c>
      <c r="B78" s="111" t="s">
        <v>50</v>
      </c>
      <c r="C78" s="112"/>
      <c r="D78" s="111" t="s">
        <v>55</v>
      </c>
      <c r="E78" s="113">
        <v>45290</v>
      </c>
      <c r="F78" s="113">
        <v>45378</v>
      </c>
      <c r="G78" s="113">
        <v>45421</v>
      </c>
      <c r="H78" s="113">
        <v>45405</v>
      </c>
      <c r="I78" s="113">
        <v>45421</v>
      </c>
      <c r="J78" s="113">
        <v>45422</v>
      </c>
      <c r="K78" s="111" t="s">
        <v>182</v>
      </c>
      <c r="L78" s="112"/>
      <c r="M78" s="111" t="s">
        <v>1117</v>
      </c>
      <c r="N78" s="111" t="s">
        <v>173</v>
      </c>
      <c r="O78" s="111" t="s">
        <v>1118</v>
      </c>
      <c r="P78" s="111" t="s">
        <v>1119</v>
      </c>
      <c r="Q78" s="111" t="s">
        <v>1120</v>
      </c>
      <c r="R78" s="111" t="s">
        <v>344</v>
      </c>
      <c r="S78" s="113">
        <v>45421</v>
      </c>
      <c r="T78" s="112"/>
      <c r="U78" s="112"/>
      <c r="V78" s="111" t="s">
        <v>345</v>
      </c>
      <c r="W78" s="112"/>
      <c r="X78" s="111">
        <v>30</v>
      </c>
      <c r="Y78" s="111">
        <v>30</v>
      </c>
      <c r="Z78" s="111" t="s">
        <v>1121</v>
      </c>
      <c r="AA78" s="111" t="s">
        <v>1122</v>
      </c>
      <c r="AB78" s="115">
        <v>1</v>
      </c>
      <c r="AC78" s="115">
        <v>0</v>
      </c>
      <c r="AD78" s="115">
        <v>0</v>
      </c>
      <c r="AE78" s="111" t="s">
        <v>1123</v>
      </c>
      <c r="AF78" s="115">
        <v>0</v>
      </c>
      <c r="AG78" s="111" t="s">
        <v>60</v>
      </c>
      <c r="AH78" s="111" t="s">
        <v>53</v>
      </c>
      <c r="AI78" s="111" t="s">
        <v>345</v>
      </c>
      <c r="AJ78" s="111" t="s">
        <v>1124</v>
      </c>
      <c r="AK78" s="111">
        <v>20</v>
      </c>
      <c r="AL78" s="115">
        <v>21</v>
      </c>
      <c r="AM78" s="112"/>
      <c r="AN78" s="112"/>
      <c r="AO78" s="111">
        <v>0</v>
      </c>
      <c r="AP78" s="112"/>
      <c r="AQ78" s="112"/>
      <c r="AR78" s="112"/>
      <c r="AS78" s="112"/>
      <c r="AT78" s="112"/>
      <c r="AU78" s="111">
        <v>0</v>
      </c>
      <c r="AV78" s="114">
        <v>0</v>
      </c>
      <c r="AW78" s="111" t="s">
        <v>51</v>
      </c>
      <c r="AX78" s="112"/>
      <c r="AY78" s="112"/>
      <c r="AZ78" s="112"/>
      <c r="BA78" s="112"/>
      <c r="BB78" s="111" t="s">
        <v>52</v>
      </c>
      <c r="BC78" s="111" t="s">
        <v>161</v>
      </c>
      <c r="BD78" s="111" t="s">
        <v>162</v>
      </c>
      <c r="BE78" s="111" t="s">
        <v>1125</v>
      </c>
      <c r="BF78" s="111">
        <v>6</v>
      </c>
      <c r="BG78" s="111" t="s">
        <v>218</v>
      </c>
      <c r="BH78" s="111" t="s">
        <v>164</v>
      </c>
      <c r="BI78" s="111" t="s">
        <v>164</v>
      </c>
      <c r="BJ78" s="112"/>
      <c r="BK78" s="112"/>
      <c r="BL78" s="115">
        <v>0</v>
      </c>
      <c r="BM78" s="112" t="b">
        <f>KGP[[#This Row],[HU Quantity]]=KGP[[#This Row],[Requirement quantity]]</f>
        <v>0</v>
      </c>
      <c r="BN78" s="112"/>
      <c r="BO78" s="112"/>
      <c r="BP78" s="112"/>
      <c r="BQ78" s="111" t="s">
        <v>165</v>
      </c>
      <c r="BR78" s="112"/>
      <c r="BS78" s="112"/>
      <c r="BT78" s="116">
        <v>0</v>
      </c>
      <c r="BU78" s="116">
        <v>0</v>
      </c>
      <c r="BV78" s="113">
        <v>45657</v>
      </c>
      <c r="BW78" s="117">
        <v>0</v>
      </c>
      <c r="BX78" s="117">
        <v>0</v>
      </c>
      <c r="BY78" s="112"/>
      <c r="BZ78" s="112"/>
      <c r="CA78" s="111">
        <v>0</v>
      </c>
      <c r="CB78" s="114">
        <v>0</v>
      </c>
      <c r="CC78" s="112"/>
      <c r="CD78" s="114">
        <v>0</v>
      </c>
      <c r="CE78" s="112"/>
      <c r="CF78" s="112"/>
      <c r="CG78" s="112"/>
      <c r="CH78" s="114">
        <v>0</v>
      </c>
      <c r="CI78" s="35">
        <v>0</v>
      </c>
      <c r="CJ78" s="87">
        <f t="shared" si="7"/>
        <v>0.25</v>
      </c>
      <c r="CK78" s="88">
        <f t="shared" si="8"/>
        <v>45393</v>
      </c>
      <c r="CL78" s="89">
        <f t="shared" si="9"/>
        <v>-12</v>
      </c>
      <c r="CM78" s="90">
        <f t="shared" si="10"/>
        <v>16</v>
      </c>
      <c r="CN78" s="90" t="str">
        <f t="shared" si="11"/>
        <v>ON TIME</v>
      </c>
      <c r="CO78" s="91" t="str" cm="1">
        <f t="array" ref="CO78">IFERROR(_xlfn.TEXTJOIN(", ",,_xlfn._xlws.FILTER('Monitor PO'!A:A,'Monitor PO'!K:K=Z78)),"")</f>
        <v>4500009019</v>
      </c>
      <c r="CP78" s="92" t="str">
        <f>IF(CQ78="","",IF(CQ78&gt;'Colour coding'!$D$4,"After Turnround",IF(CQ78&gt;'Colour coding'!$D$3+7,"During Turnaround",IF(CQ78&lt;'Colour coding'!$D$3,"On Time"))))</f>
        <v>After Turnround</v>
      </c>
      <c r="CQ78" s="88">
        <f>_xlfn.MAXIFS('Monitor PO'!E:E,'Monitor PO'!K:K,KGP[[#This Row],[Material / Component]])</f>
        <v>45462</v>
      </c>
      <c r="CR78" s="89" t="str">
        <f t="shared" si="12"/>
        <v>Need Purchasing</v>
      </c>
      <c r="CS78" s="89" t="str">
        <f>_xlfn.CONCAT(KGP[[#This Row],[Reservation]], KGP[[#This Row],[Requirement date (WO component)]],KGP[[#This Row],[Material / Component]],"000",,KGP[[#This Row],[WO number]])</f>
        <v>00001316104542110227240000100032996</v>
      </c>
      <c r="CT78" s="89" t="str">
        <f>VLOOKUP(KGP[[#This Row],[Key]],Reservation!B:B,1,)</f>
        <v>00001316104542110227240000100032996</v>
      </c>
      <c r="CU78" s="89" t="str">
        <f>_xlfn.CONCAT(KGP[[#This Row],[Reservation]],KGP[[#This Row],[Material / Component]],"000",,KGP[[#This Row],[WO number]])</f>
        <v>000013161010227240000100032996</v>
      </c>
      <c r="CV78" s="93">
        <f>IF(_xlfn.MAXIFS(Reservation!$F:$F,Reservation!$A:$A,KGP[[#This Row],[Logic]])&lt;KGP[[#This Row],[ETA @ Demand plant]],_xlfn.MAXIFS(Reservation!$F:$F,Reservation!$A:$A,KGP[[#This Row],[Logic]]),"")</f>
        <v>0</v>
      </c>
      <c r="CW78" s="89" t="e">
        <f>IF(KGP[[#This Row],[Any order which is ahead (Date)]]="","",VLOOKUP(_xlfn.CONCAT(KGP[[#This Row],[Reservation]],KGP[[#This Row],[Material / Component]],"000",,KGP[[#This Row],[WO number]]),Reservation!$A:$J,10,0))</f>
        <v>#N/A</v>
      </c>
      <c r="CX78" s="89">
        <f t="shared" si="13"/>
        <v>0</v>
      </c>
    </row>
    <row r="79" spans="1:102" s="77" customFormat="1" hidden="1" x14ac:dyDescent="0.2">
      <c r="A79" s="111" t="s">
        <v>869</v>
      </c>
      <c r="B79" s="112"/>
      <c r="C79" s="112"/>
      <c r="D79" s="111" t="s">
        <v>55</v>
      </c>
      <c r="E79" s="113">
        <v>45290</v>
      </c>
      <c r="F79" s="113">
        <v>45293</v>
      </c>
      <c r="G79" s="113">
        <v>45409</v>
      </c>
      <c r="H79" s="112"/>
      <c r="I79" s="113">
        <v>45409</v>
      </c>
      <c r="J79" s="113">
        <v>45411</v>
      </c>
      <c r="K79" s="111" t="s">
        <v>182</v>
      </c>
      <c r="L79" s="112"/>
      <c r="M79" s="111" t="s">
        <v>2249</v>
      </c>
      <c r="N79" s="111" t="s">
        <v>176</v>
      </c>
      <c r="O79" s="111" t="s">
        <v>2250</v>
      </c>
      <c r="P79" s="111" t="s">
        <v>2251</v>
      </c>
      <c r="Q79" s="111" t="s">
        <v>2252</v>
      </c>
      <c r="R79" s="111" t="s">
        <v>344</v>
      </c>
      <c r="S79" s="112"/>
      <c r="T79" s="112"/>
      <c r="U79" s="112"/>
      <c r="V79" s="111" t="s">
        <v>345</v>
      </c>
      <c r="W79" s="112"/>
      <c r="X79" s="111">
        <v>30</v>
      </c>
      <c r="Y79" s="111">
        <v>30</v>
      </c>
      <c r="Z79" s="111" t="s">
        <v>2257</v>
      </c>
      <c r="AA79" s="111" t="s">
        <v>2258</v>
      </c>
      <c r="AB79" s="115">
        <v>1</v>
      </c>
      <c r="AC79" s="115">
        <v>0</v>
      </c>
      <c r="AD79" s="115">
        <v>1</v>
      </c>
      <c r="AE79" s="111" t="s">
        <v>908</v>
      </c>
      <c r="AF79" s="115">
        <v>0</v>
      </c>
      <c r="AG79" s="112"/>
      <c r="AH79" s="111" t="s">
        <v>231</v>
      </c>
      <c r="AI79" s="112"/>
      <c r="AJ79" s="112"/>
      <c r="AK79" s="111">
        <v>0</v>
      </c>
      <c r="AL79" s="115">
        <v>0</v>
      </c>
      <c r="AM79" s="112"/>
      <c r="AN79" s="112"/>
      <c r="AO79" s="111">
        <v>0</v>
      </c>
      <c r="AP79" s="112"/>
      <c r="AQ79" s="112"/>
      <c r="AR79" s="112"/>
      <c r="AS79" s="112"/>
      <c r="AT79" s="112"/>
      <c r="AU79" s="111">
        <v>0</v>
      </c>
      <c r="AV79" s="114">
        <v>0</v>
      </c>
      <c r="AW79" s="111" t="s">
        <v>51</v>
      </c>
      <c r="AX79" s="112"/>
      <c r="AY79" s="112"/>
      <c r="AZ79" s="112"/>
      <c r="BA79" s="112"/>
      <c r="BB79" s="111" t="s">
        <v>52</v>
      </c>
      <c r="BC79" s="111" t="s">
        <v>161</v>
      </c>
      <c r="BD79" s="111" t="s">
        <v>162</v>
      </c>
      <c r="BE79" s="111" t="s">
        <v>2256</v>
      </c>
      <c r="BF79" s="111">
        <v>1</v>
      </c>
      <c r="BG79" s="111" t="s">
        <v>232</v>
      </c>
      <c r="BH79" s="111" t="s">
        <v>164</v>
      </c>
      <c r="BI79" s="111" t="s">
        <v>164</v>
      </c>
      <c r="BJ79" s="112"/>
      <c r="BK79" s="112"/>
      <c r="BL79" s="115">
        <v>0</v>
      </c>
      <c r="BM79" s="112" t="b">
        <f>KGP[[#This Row],[HU Quantity]]=KGP[[#This Row],[Requirement quantity]]</f>
        <v>0</v>
      </c>
      <c r="BN79" s="112"/>
      <c r="BO79" s="112"/>
      <c r="BP79" s="112"/>
      <c r="BQ79" s="111" t="s">
        <v>165</v>
      </c>
      <c r="BR79" s="112"/>
      <c r="BS79" s="112"/>
      <c r="BT79" s="116">
        <v>0</v>
      </c>
      <c r="BU79" s="116">
        <v>0</v>
      </c>
      <c r="BV79" s="113">
        <v>44561</v>
      </c>
      <c r="BW79" s="117">
        <v>0</v>
      </c>
      <c r="BX79" s="117">
        <v>0</v>
      </c>
      <c r="BY79" s="112"/>
      <c r="BZ79" s="112"/>
      <c r="CA79" s="111">
        <v>0</v>
      </c>
      <c r="CB79" s="114">
        <v>0</v>
      </c>
      <c r="CC79" s="112"/>
      <c r="CD79" s="114">
        <v>0</v>
      </c>
      <c r="CE79" s="112"/>
      <c r="CF79" s="112"/>
      <c r="CG79" s="112"/>
      <c r="CH79" s="114">
        <v>0</v>
      </c>
      <c r="CI79" s="35">
        <v>0</v>
      </c>
      <c r="CJ79" s="147">
        <f t="shared" si="7"/>
        <v>9.0909090909090912E-2</v>
      </c>
      <c r="CK79" s="88">
        <f t="shared" si="8"/>
        <v>45381</v>
      </c>
      <c r="CL79" s="89">
        <f t="shared" si="9"/>
        <v>0</v>
      </c>
      <c r="CM79" s="89">
        <f t="shared" si="10"/>
        <v>0</v>
      </c>
      <c r="CN79" s="89" t="str">
        <f t="shared" si="11"/>
        <v>Missing Staging Date</v>
      </c>
      <c r="CO79" s="91"/>
      <c r="CP79" s="89" t="str">
        <f>IF(CQ79="","",IF(CQ79&gt;'Colour coding'!$D$4,"After Turnround",IF(CQ79&gt;'Colour coding'!$D$3+7,"During Turnaround",IF(CQ79&lt;'Colour coding'!$D$3,"On Time"))))</f>
        <v>After Turnround</v>
      </c>
      <c r="CQ79" s="88">
        <f>_xlfn.MAXIFS('Monitor PO'!E:E,'Monitor PO'!K:K,KGP[[#This Row],[Material / Component]])</f>
        <v>45579</v>
      </c>
      <c r="CR79" s="89" t="str">
        <f t="shared" si="12"/>
        <v>Need Purchasing</v>
      </c>
      <c r="CS79" s="89" t="str">
        <f>_xlfn.CONCAT(KGP[[#This Row],[Reservation]], KGP[[#This Row],[Requirement date (WO component)]],KGP[[#This Row],[Material / Component]],"000",,KGP[[#This Row],[WO number]])</f>
        <v>00001427824540910227715000100044230</v>
      </c>
      <c r="CT79" s="89" t="str">
        <f>VLOOKUP(KGP[[#This Row],[Key]],Reservation!B:B,1,)</f>
        <v>00001427824540910227715000100044230</v>
      </c>
      <c r="CU79" s="89" t="str">
        <f>_xlfn.CONCAT(KGP[[#This Row],[Reservation]],KGP[[#This Row],[Material / Component]],"000",,KGP[[#This Row],[WO number]])</f>
        <v>000014278210227715000100044230</v>
      </c>
      <c r="CV79" s="93" t="str">
        <f>IF(_xlfn.MAXIFS(Reservation!$F:$F,Reservation!$A:$A,KGP[[#This Row],[Logic]])&lt;KGP[[#This Row],[ETA @ Demand plant]],_xlfn.MAXIFS(Reservation!$F:$F,Reservation!$A:$A,KGP[[#This Row],[Logic]]),"")</f>
        <v/>
      </c>
      <c r="CW79" s="89" t="str">
        <f>IF(KGP[[#This Row],[Any order which is ahead (Date)]]="","",VLOOKUP(_xlfn.CONCAT(KGP[[#This Row],[Reservation]],KGP[[#This Row],[Material / Component]],"000",,KGP[[#This Row],[WO number]]),Reservation!$A:$J,10,0))</f>
        <v/>
      </c>
      <c r="CX79" s="89">
        <f t="shared" si="13"/>
        <v>1</v>
      </c>
    </row>
    <row r="80" spans="1:102" s="77" customFormat="1" x14ac:dyDescent="0.2">
      <c r="A80" s="111" t="s">
        <v>851</v>
      </c>
      <c r="B80" s="111" t="s">
        <v>50</v>
      </c>
      <c r="C80" s="112"/>
      <c r="D80" s="111" t="s">
        <v>55</v>
      </c>
      <c r="E80" s="113">
        <v>45290</v>
      </c>
      <c r="F80" s="113">
        <v>45293</v>
      </c>
      <c r="G80" s="113">
        <v>45421</v>
      </c>
      <c r="H80" s="113">
        <v>45405</v>
      </c>
      <c r="I80" s="113">
        <v>45421</v>
      </c>
      <c r="J80" s="113">
        <v>45425</v>
      </c>
      <c r="K80" s="111" t="s">
        <v>182</v>
      </c>
      <c r="L80" s="112"/>
      <c r="M80" s="111" t="s">
        <v>1506</v>
      </c>
      <c r="N80" s="111" t="s">
        <v>216</v>
      </c>
      <c r="O80" s="111" t="s">
        <v>1507</v>
      </c>
      <c r="P80" s="111" t="s">
        <v>1508</v>
      </c>
      <c r="Q80" s="111" t="s">
        <v>1509</v>
      </c>
      <c r="R80" s="111" t="s">
        <v>344</v>
      </c>
      <c r="S80" s="113">
        <v>45421</v>
      </c>
      <c r="T80" s="112"/>
      <c r="U80" s="112"/>
      <c r="V80" s="111" t="s">
        <v>345</v>
      </c>
      <c r="W80" s="112"/>
      <c r="X80" s="111">
        <v>20</v>
      </c>
      <c r="Y80" s="111">
        <v>20</v>
      </c>
      <c r="Z80" s="111" t="s">
        <v>1510</v>
      </c>
      <c r="AA80" s="111" t="s">
        <v>1511</v>
      </c>
      <c r="AB80" s="115">
        <v>2</v>
      </c>
      <c r="AC80" s="115">
        <v>4</v>
      </c>
      <c r="AD80" s="115">
        <v>0</v>
      </c>
      <c r="AE80" s="111" t="s">
        <v>858</v>
      </c>
      <c r="AF80" s="115">
        <v>0</v>
      </c>
      <c r="AG80" s="111" t="s">
        <v>376</v>
      </c>
      <c r="AH80" s="111" t="s">
        <v>53</v>
      </c>
      <c r="AI80" s="111" t="s">
        <v>345</v>
      </c>
      <c r="AJ80" s="111" t="s">
        <v>1512</v>
      </c>
      <c r="AK80" s="111">
        <v>10</v>
      </c>
      <c r="AL80" s="115">
        <v>21</v>
      </c>
      <c r="AM80" s="112"/>
      <c r="AN80" s="112"/>
      <c r="AO80" s="111">
        <v>0</v>
      </c>
      <c r="AP80" s="112"/>
      <c r="AQ80" s="112"/>
      <c r="AR80" s="112"/>
      <c r="AS80" s="112"/>
      <c r="AT80" s="112"/>
      <c r="AU80" s="111">
        <v>0</v>
      </c>
      <c r="AV80" s="114">
        <v>0</v>
      </c>
      <c r="AW80" s="111" t="s">
        <v>193</v>
      </c>
      <c r="AX80" s="112"/>
      <c r="AY80" s="112"/>
      <c r="AZ80" s="112"/>
      <c r="BA80" s="112"/>
      <c r="BB80" s="111" t="s">
        <v>52</v>
      </c>
      <c r="BC80" s="111" t="s">
        <v>161</v>
      </c>
      <c r="BD80" s="111" t="s">
        <v>162</v>
      </c>
      <c r="BE80" s="111" t="s">
        <v>1513</v>
      </c>
      <c r="BF80" s="111">
        <v>2</v>
      </c>
      <c r="BG80" s="111" t="s">
        <v>232</v>
      </c>
      <c r="BH80" s="111" t="s">
        <v>164</v>
      </c>
      <c r="BI80" s="111" t="s">
        <v>164</v>
      </c>
      <c r="BJ80" s="112"/>
      <c r="BK80" s="112"/>
      <c r="BL80" s="115">
        <v>0</v>
      </c>
      <c r="BM80" s="112" t="b">
        <f>KGP[[#This Row],[HU Quantity]]=KGP[[#This Row],[Requirement quantity]]</f>
        <v>0</v>
      </c>
      <c r="BN80" s="112"/>
      <c r="BO80" s="112"/>
      <c r="BP80" s="112"/>
      <c r="BQ80" s="111" t="s">
        <v>165</v>
      </c>
      <c r="BR80" s="112"/>
      <c r="BS80" s="112"/>
      <c r="BT80" s="116">
        <v>0</v>
      </c>
      <c r="BU80" s="116">
        <v>0</v>
      </c>
      <c r="BV80" s="113">
        <v>45467</v>
      </c>
      <c r="BW80" s="117">
        <v>0</v>
      </c>
      <c r="BX80" s="117">
        <v>0</v>
      </c>
      <c r="BY80" s="112"/>
      <c r="BZ80" s="112"/>
      <c r="CA80" s="111">
        <v>0</v>
      </c>
      <c r="CB80" s="114">
        <v>0</v>
      </c>
      <c r="CC80" s="112"/>
      <c r="CD80" s="114">
        <v>0</v>
      </c>
      <c r="CE80" s="112"/>
      <c r="CF80" s="112"/>
      <c r="CG80" s="112"/>
      <c r="CH80" s="114">
        <v>0</v>
      </c>
      <c r="CI80" s="35">
        <v>0</v>
      </c>
      <c r="CJ80" s="147">
        <f t="shared" si="7"/>
        <v>0.5</v>
      </c>
      <c r="CK80" s="88">
        <f t="shared" si="8"/>
        <v>45393</v>
      </c>
      <c r="CL80" s="89">
        <f t="shared" si="9"/>
        <v>-12</v>
      </c>
      <c r="CM80" s="89">
        <f t="shared" si="10"/>
        <v>16</v>
      </c>
      <c r="CN80" s="89" t="str">
        <f t="shared" si="11"/>
        <v>ON TIME</v>
      </c>
      <c r="CO80" s="91" t="str" cm="1">
        <f t="array" ref="CO80">IFERROR(_xlfn.TEXTJOIN(", ",,_xlfn._xlws.FILTER('Monitor PO'!A:A,'Monitor PO'!K:K=Z80)),"")</f>
        <v/>
      </c>
      <c r="CP80" s="92" t="str">
        <f>IF(CQ80="","",IF(CQ80&gt;'Colour coding'!$D$4,"After Turnround",IF(CQ80&gt;'Colour coding'!$D$3+7,"During Turnaround",IF(CQ80&lt;'Colour coding'!$D$3,"On Time"))))</f>
        <v>On Time</v>
      </c>
      <c r="CQ80" s="88">
        <f>_xlfn.MAXIFS('Monitor PO'!E:E,'Monitor PO'!K:K,KGP[[#This Row],[Material / Component]])</f>
        <v>0</v>
      </c>
      <c r="CR80" s="89" t="str">
        <f t="shared" si="12"/>
        <v>SOH</v>
      </c>
      <c r="CS80" s="89" t="str">
        <f>_xlfn.CONCAT(KGP[[#This Row],[Reservation]], KGP[[#This Row],[Requirement date (WO component)]],KGP[[#This Row],[Material / Component]],"000",,KGP[[#This Row],[WO number]])</f>
        <v>00001333184542110228855000100034866</v>
      </c>
      <c r="CT80" s="89" t="str">
        <f>VLOOKUP(KGP[[#This Row],[Key]],Reservation!B:B,1,)</f>
        <v>00001333184542110228855000100034866</v>
      </c>
      <c r="CU80" s="89" t="str">
        <f>_xlfn.CONCAT(KGP[[#This Row],[Reservation]],KGP[[#This Row],[Material / Component]],"000",,KGP[[#This Row],[WO number]])</f>
        <v>000013331810228855000100034866</v>
      </c>
      <c r="CV80" s="93">
        <f>IF(_xlfn.MAXIFS(Reservation!$F:$F,Reservation!$A:$A,KGP[[#This Row],[Logic]])&lt;KGP[[#This Row],[ETA @ Demand plant]],_xlfn.MAXIFS(Reservation!$F:$F,Reservation!$A:$A,KGP[[#This Row],[Logic]]),"")</f>
        <v>0</v>
      </c>
      <c r="CW80" s="89" t="e">
        <f>IF(KGP[[#This Row],[Any order which is ahead (Date)]]="","",VLOOKUP(_xlfn.CONCAT(KGP[[#This Row],[Reservation]],KGP[[#This Row],[Material / Component]],"000",,KGP[[#This Row],[WO number]]),Reservation!$A:$J,10,0))</f>
        <v>#N/A</v>
      </c>
      <c r="CX80" s="89">
        <f t="shared" si="13"/>
        <v>0</v>
      </c>
    </row>
    <row r="81" spans="1:102" s="77" customFormat="1" x14ac:dyDescent="0.2">
      <c r="A81" s="111" t="s">
        <v>851</v>
      </c>
      <c r="B81" s="111" t="s">
        <v>50</v>
      </c>
      <c r="C81" s="112"/>
      <c r="D81" s="111" t="s">
        <v>55</v>
      </c>
      <c r="E81" s="113">
        <v>45290</v>
      </c>
      <c r="F81" s="113">
        <v>45293</v>
      </c>
      <c r="G81" s="113">
        <v>45421</v>
      </c>
      <c r="H81" s="113">
        <v>45405</v>
      </c>
      <c r="I81" s="113">
        <v>45421</v>
      </c>
      <c r="J81" s="113">
        <v>45425</v>
      </c>
      <c r="K81" s="111" t="s">
        <v>182</v>
      </c>
      <c r="L81" s="112"/>
      <c r="M81" s="111" t="s">
        <v>1514</v>
      </c>
      <c r="N81" s="111" t="s">
        <v>216</v>
      </c>
      <c r="O81" s="111" t="s">
        <v>1515</v>
      </c>
      <c r="P81" s="111" t="s">
        <v>1516</v>
      </c>
      <c r="Q81" s="111" t="s">
        <v>1509</v>
      </c>
      <c r="R81" s="111" t="s">
        <v>344</v>
      </c>
      <c r="S81" s="113">
        <v>45421</v>
      </c>
      <c r="T81" s="112"/>
      <c r="U81" s="112"/>
      <c r="V81" s="111" t="s">
        <v>345</v>
      </c>
      <c r="W81" s="112"/>
      <c r="X81" s="111">
        <v>20</v>
      </c>
      <c r="Y81" s="111">
        <v>20</v>
      </c>
      <c r="Z81" s="111" t="s">
        <v>1510</v>
      </c>
      <c r="AA81" s="111" t="s">
        <v>1511</v>
      </c>
      <c r="AB81" s="115">
        <v>2</v>
      </c>
      <c r="AC81" s="115">
        <v>4</v>
      </c>
      <c r="AD81" s="115">
        <v>0</v>
      </c>
      <c r="AE81" s="111" t="s">
        <v>858</v>
      </c>
      <c r="AF81" s="115">
        <v>0</v>
      </c>
      <c r="AG81" s="111" t="s">
        <v>376</v>
      </c>
      <c r="AH81" s="111" t="s">
        <v>53</v>
      </c>
      <c r="AI81" s="111" t="s">
        <v>345</v>
      </c>
      <c r="AJ81" s="111" t="s">
        <v>1518</v>
      </c>
      <c r="AK81" s="111">
        <v>10</v>
      </c>
      <c r="AL81" s="115">
        <v>21</v>
      </c>
      <c r="AM81" s="112"/>
      <c r="AN81" s="112"/>
      <c r="AO81" s="111">
        <v>0</v>
      </c>
      <c r="AP81" s="112"/>
      <c r="AQ81" s="112"/>
      <c r="AR81" s="112"/>
      <c r="AS81" s="112"/>
      <c r="AT81" s="112"/>
      <c r="AU81" s="111">
        <v>0</v>
      </c>
      <c r="AV81" s="114">
        <v>0</v>
      </c>
      <c r="AW81" s="111" t="s">
        <v>193</v>
      </c>
      <c r="AX81" s="112"/>
      <c r="AY81" s="112"/>
      <c r="AZ81" s="112"/>
      <c r="BA81" s="112"/>
      <c r="BB81" s="111" t="s">
        <v>52</v>
      </c>
      <c r="BC81" s="111" t="s">
        <v>161</v>
      </c>
      <c r="BD81" s="111" t="s">
        <v>162</v>
      </c>
      <c r="BE81" s="111" t="s">
        <v>1517</v>
      </c>
      <c r="BF81" s="111">
        <v>2</v>
      </c>
      <c r="BG81" s="111" t="s">
        <v>232</v>
      </c>
      <c r="BH81" s="111" t="s">
        <v>164</v>
      </c>
      <c r="BI81" s="111" t="s">
        <v>164</v>
      </c>
      <c r="BJ81" s="112"/>
      <c r="BK81" s="112"/>
      <c r="BL81" s="115">
        <v>0</v>
      </c>
      <c r="BM81" s="112" t="b">
        <f>KGP[[#This Row],[HU Quantity]]=KGP[[#This Row],[Requirement quantity]]</f>
        <v>0</v>
      </c>
      <c r="BN81" s="112"/>
      <c r="BO81" s="112"/>
      <c r="BP81" s="112"/>
      <c r="BQ81" s="111" t="s">
        <v>165</v>
      </c>
      <c r="BR81" s="111" t="s">
        <v>676</v>
      </c>
      <c r="BS81" s="112"/>
      <c r="BT81" s="116">
        <v>0</v>
      </c>
      <c r="BU81" s="116">
        <v>0</v>
      </c>
      <c r="BV81" s="113">
        <v>45467</v>
      </c>
      <c r="BW81" s="117">
        <v>0</v>
      </c>
      <c r="BX81" s="117">
        <v>0</v>
      </c>
      <c r="BY81" s="112"/>
      <c r="BZ81" s="112"/>
      <c r="CA81" s="111">
        <v>0</v>
      </c>
      <c r="CB81" s="114">
        <v>0</v>
      </c>
      <c r="CC81" s="112"/>
      <c r="CD81" s="114">
        <v>0</v>
      </c>
      <c r="CE81" s="112"/>
      <c r="CF81" s="112"/>
      <c r="CG81" s="112"/>
      <c r="CH81" s="114">
        <v>0</v>
      </c>
      <c r="CI81" s="35">
        <v>0</v>
      </c>
      <c r="CJ81" s="147">
        <f t="shared" si="7"/>
        <v>0.5</v>
      </c>
      <c r="CK81" s="88">
        <f t="shared" si="8"/>
        <v>45393</v>
      </c>
      <c r="CL81" s="89">
        <f t="shared" si="9"/>
        <v>-12</v>
      </c>
      <c r="CM81" s="89">
        <f t="shared" si="10"/>
        <v>16</v>
      </c>
      <c r="CN81" s="89" t="str">
        <f t="shared" si="11"/>
        <v>ON TIME</v>
      </c>
      <c r="CO81" s="91" t="str" cm="1">
        <f t="array" ref="CO81">IFERROR(_xlfn.TEXTJOIN(", ",,_xlfn._xlws.FILTER('Monitor PO'!A:A,'Monitor PO'!K:K=Z81)),"")</f>
        <v/>
      </c>
      <c r="CP81" s="92" t="str">
        <f>IF(CQ81="","",IF(CQ81&gt;'Colour coding'!$D$4,"After Turnround",IF(CQ81&gt;'Colour coding'!$D$3+7,"During Turnaround",IF(CQ81&lt;'Colour coding'!$D$3,"On Time"))))</f>
        <v>On Time</v>
      </c>
      <c r="CQ81" s="88">
        <f>_xlfn.MAXIFS('Monitor PO'!E:E,'Monitor PO'!K:K,KGP[[#This Row],[Material / Component]])</f>
        <v>0</v>
      </c>
      <c r="CR81" s="89" t="str">
        <f t="shared" si="12"/>
        <v>SOH</v>
      </c>
      <c r="CS81" s="89" t="str">
        <f>_xlfn.CONCAT(KGP[[#This Row],[Reservation]], KGP[[#This Row],[Requirement date (WO component)]],KGP[[#This Row],[Material / Component]],"000",,KGP[[#This Row],[WO number]])</f>
        <v>00001333194542110228855000100034867</v>
      </c>
      <c r="CT81" s="89" t="str">
        <f>VLOOKUP(KGP[[#This Row],[Key]],Reservation!B:B,1,)</f>
        <v>00001333194542110228855000100034867</v>
      </c>
      <c r="CU81" s="89" t="str">
        <f>_xlfn.CONCAT(KGP[[#This Row],[Reservation]],KGP[[#This Row],[Material / Component]],"000",,KGP[[#This Row],[WO number]])</f>
        <v>000013331910228855000100034867</v>
      </c>
      <c r="CV81" s="93">
        <f>IF(_xlfn.MAXIFS(Reservation!$F:$F,Reservation!$A:$A,KGP[[#This Row],[Logic]])&lt;KGP[[#This Row],[ETA @ Demand plant]],_xlfn.MAXIFS(Reservation!$F:$F,Reservation!$A:$A,KGP[[#This Row],[Logic]]),"")</f>
        <v>0</v>
      </c>
      <c r="CW81" s="89" t="e">
        <f>IF(KGP[[#This Row],[Any order which is ahead (Date)]]="","",VLOOKUP(_xlfn.CONCAT(KGP[[#This Row],[Reservation]],KGP[[#This Row],[Material / Component]],"000",,KGP[[#This Row],[WO number]]),Reservation!$A:$J,10,0))</f>
        <v>#N/A</v>
      </c>
      <c r="CX81" s="89">
        <f t="shared" si="13"/>
        <v>0</v>
      </c>
    </row>
    <row r="82" spans="1:102" s="77" customFormat="1" hidden="1" x14ac:dyDescent="0.2">
      <c r="A82" s="111" t="s">
        <v>940</v>
      </c>
      <c r="B82" s="112"/>
      <c r="C82" s="112"/>
      <c r="D82" s="111" t="s">
        <v>55</v>
      </c>
      <c r="E82" s="113">
        <v>45290</v>
      </c>
      <c r="F82" s="113">
        <v>45292</v>
      </c>
      <c r="G82" s="113">
        <v>45384</v>
      </c>
      <c r="H82" s="112"/>
      <c r="I82" s="113">
        <v>45380</v>
      </c>
      <c r="J82" s="113">
        <v>45385</v>
      </c>
      <c r="K82" s="111" t="s">
        <v>1084</v>
      </c>
      <c r="L82" s="112"/>
      <c r="M82" s="111" t="s">
        <v>2072</v>
      </c>
      <c r="N82" s="111" t="s">
        <v>172</v>
      </c>
      <c r="O82" s="111" t="s">
        <v>2073</v>
      </c>
      <c r="P82" s="111" t="s">
        <v>2074</v>
      </c>
      <c r="Q82" s="111" t="s">
        <v>2081</v>
      </c>
      <c r="R82" s="111" t="s">
        <v>344</v>
      </c>
      <c r="S82" s="112"/>
      <c r="T82" s="112"/>
      <c r="U82" s="112"/>
      <c r="V82" s="111" t="s">
        <v>345</v>
      </c>
      <c r="W82" s="112"/>
      <c r="X82" s="111">
        <v>20</v>
      </c>
      <c r="Y82" s="111">
        <v>20</v>
      </c>
      <c r="Z82" s="111" t="s">
        <v>2082</v>
      </c>
      <c r="AA82" s="111" t="s">
        <v>2083</v>
      </c>
      <c r="AB82" s="115">
        <v>4</v>
      </c>
      <c r="AC82" s="115">
        <v>0</v>
      </c>
      <c r="AD82" s="115">
        <v>36</v>
      </c>
      <c r="AE82" s="111" t="s">
        <v>908</v>
      </c>
      <c r="AF82" s="115">
        <v>0</v>
      </c>
      <c r="AG82" s="112"/>
      <c r="AH82" s="111" t="s">
        <v>231</v>
      </c>
      <c r="AI82" s="112"/>
      <c r="AJ82" s="112"/>
      <c r="AK82" s="111">
        <v>0</v>
      </c>
      <c r="AL82" s="115">
        <v>0</v>
      </c>
      <c r="AM82" s="112"/>
      <c r="AN82" s="112"/>
      <c r="AO82" s="111">
        <v>0</v>
      </c>
      <c r="AP82" s="112"/>
      <c r="AQ82" s="112"/>
      <c r="AR82" s="112"/>
      <c r="AS82" s="112"/>
      <c r="AT82" s="112"/>
      <c r="AU82" s="111">
        <v>0</v>
      </c>
      <c r="AV82" s="114">
        <v>0</v>
      </c>
      <c r="AW82" s="111" t="s">
        <v>186</v>
      </c>
      <c r="AX82" s="112"/>
      <c r="AY82" s="112"/>
      <c r="AZ82" s="112"/>
      <c r="BA82" s="112"/>
      <c r="BB82" s="111" t="s">
        <v>52</v>
      </c>
      <c r="BC82" s="111" t="s">
        <v>213</v>
      </c>
      <c r="BD82" s="111" t="s">
        <v>355</v>
      </c>
      <c r="BE82" s="111" t="s">
        <v>2078</v>
      </c>
      <c r="BF82" s="111">
        <v>7</v>
      </c>
      <c r="BG82" s="111" t="s">
        <v>232</v>
      </c>
      <c r="BH82" s="111" t="s">
        <v>164</v>
      </c>
      <c r="BI82" s="111" t="s">
        <v>164</v>
      </c>
      <c r="BJ82" s="112"/>
      <c r="BK82" s="112"/>
      <c r="BL82" s="115">
        <v>0</v>
      </c>
      <c r="BM82" s="112" t="b">
        <f>KGP[[#This Row],[HU Quantity]]=KGP[[#This Row],[Requirement quantity]]</f>
        <v>0</v>
      </c>
      <c r="BN82" s="112"/>
      <c r="BO82" s="112"/>
      <c r="BP82" s="112"/>
      <c r="BQ82" s="111" t="s">
        <v>165</v>
      </c>
      <c r="BR82" s="112"/>
      <c r="BS82" s="112"/>
      <c r="BT82" s="116">
        <v>0</v>
      </c>
      <c r="BU82" s="116">
        <v>0</v>
      </c>
      <c r="BV82" s="113">
        <v>45473</v>
      </c>
      <c r="BW82" s="117">
        <v>0</v>
      </c>
      <c r="BX82" s="117">
        <v>0</v>
      </c>
      <c r="BY82" s="112"/>
      <c r="BZ82" s="112"/>
      <c r="CA82" s="111">
        <v>0</v>
      </c>
      <c r="CB82" s="114">
        <v>0</v>
      </c>
      <c r="CC82" s="112"/>
      <c r="CD82" s="114">
        <v>0</v>
      </c>
      <c r="CE82" s="112"/>
      <c r="CF82" s="112"/>
      <c r="CG82" s="112"/>
      <c r="CH82" s="114">
        <v>0</v>
      </c>
      <c r="CI82" s="35">
        <v>0</v>
      </c>
      <c r="CJ82" s="94">
        <f t="shared" si="7"/>
        <v>0.125</v>
      </c>
      <c r="CK82" s="88">
        <f t="shared" si="8"/>
        <v>45356</v>
      </c>
      <c r="CL82" s="89">
        <f t="shared" si="9"/>
        <v>0</v>
      </c>
      <c r="CM82" s="89">
        <f t="shared" si="10"/>
        <v>0</v>
      </c>
      <c r="CN82" s="89" t="str">
        <f t="shared" si="11"/>
        <v>Missing Staging Date</v>
      </c>
      <c r="CO82" s="91" t="str" cm="1">
        <f t="array" ref="CO82">IFERROR(_xlfn.TEXTJOIN(", ",,_xlfn._xlws.FILTER('Monitor PO'!A:A,'Monitor PO'!K:K=Z82)),"")</f>
        <v>4500001554, 4500001554, 4500001554</v>
      </c>
      <c r="CP82" s="92" t="str">
        <f>IF(CQ82="","",IF(CQ82&gt;'Colour coding'!$D$4,"After Turnround",IF(CQ82&gt;'Colour coding'!$D$3+7,"During Turnaround",IF(CQ82&lt;'Colour coding'!$D$3,"On Time"))))</f>
        <v>During Turnaround</v>
      </c>
      <c r="CQ82" s="88">
        <f>_xlfn.MAXIFS('Monitor PO'!E:E,'Monitor PO'!K:K,KGP[[#This Row],[Material / Component]])</f>
        <v>45366</v>
      </c>
      <c r="CR82" s="89" t="str">
        <f t="shared" si="12"/>
        <v>Need Purchasing</v>
      </c>
      <c r="CS82" s="89" t="str">
        <f>_xlfn.CONCAT(KGP[[#This Row],[Reservation]], KGP[[#This Row],[Requirement date (WO component)]],KGP[[#This Row],[Material / Component]],"000",,KGP[[#This Row],[WO number]])</f>
        <v>00001373814538410233767000100038880</v>
      </c>
      <c r="CT82" s="89" t="str">
        <f>VLOOKUP(KGP[[#This Row],[Key]],Reservation!B:B,1,)</f>
        <v>00001373814538410233767000100038880</v>
      </c>
      <c r="CU82" s="89" t="str">
        <f>_xlfn.CONCAT(KGP[[#This Row],[Reservation]],KGP[[#This Row],[Material / Component]],"000",,KGP[[#This Row],[WO number]])</f>
        <v>000013738110233767000100038880</v>
      </c>
      <c r="CV82" s="93" t="str">
        <f>IF(_xlfn.MAXIFS(Reservation!$F:$F,Reservation!$A:$A,KGP[[#This Row],[Logic]])&lt;KGP[[#This Row],[ETA @ Demand plant]],_xlfn.MAXIFS(Reservation!$F:$F,Reservation!$A:$A,KGP[[#This Row],[Logic]]),"")</f>
        <v/>
      </c>
      <c r="CW82" s="89" t="str">
        <f>IF(KGP[[#This Row],[Any order which is ahead (Date)]]="","",VLOOKUP(_xlfn.CONCAT(KGP[[#This Row],[Reservation]],KGP[[#This Row],[Material / Component]],"000",,KGP[[#This Row],[WO number]]),Reservation!$A:$J,10,0))</f>
        <v/>
      </c>
      <c r="CX82" s="89">
        <f t="shared" si="13"/>
        <v>1</v>
      </c>
    </row>
    <row r="83" spans="1:102" s="77" customFormat="1" hidden="1" x14ac:dyDescent="0.2">
      <c r="A83" s="111" t="s">
        <v>940</v>
      </c>
      <c r="B83" s="112"/>
      <c r="C83" s="112"/>
      <c r="D83" s="111" t="s">
        <v>55</v>
      </c>
      <c r="E83" s="113">
        <v>45290</v>
      </c>
      <c r="F83" s="113">
        <v>45292</v>
      </c>
      <c r="G83" s="113">
        <v>45397</v>
      </c>
      <c r="H83" s="112"/>
      <c r="I83" s="113">
        <v>45393</v>
      </c>
      <c r="J83" s="113">
        <v>45398</v>
      </c>
      <c r="K83" s="111" t="s">
        <v>1084</v>
      </c>
      <c r="L83" s="112"/>
      <c r="M83" s="111" t="s">
        <v>2084</v>
      </c>
      <c r="N83" s="111" t="s">
        <v>174</v>
      </c>
      <c r="O83" s="111" t="s">
        <v>2085</v>
      </c>
      <c r="P83" s="111" t="s">
        <v>2074</v>
      </c>
      <c r="Q83" s="111" t="s">
        <v>2075</v>
      </c>
      <c r="R83" s="111" t="s">
        <v>344</v>
      </c>
      <c r="S83" s="112"/>
      <c r="T83" s="112"/>
      <c r="U83" s="112"/>
      <c r="V83" s="111" t="s">
        <v>345</v>
      </c>
      <c r="W83" s="112"/>
      <c r="X83" s="111">
        <v>20</v>
      </c>
      <c r="Y83" s="111">
        <v>20</v>
      </c>
      <c r="Z83" s="111" t="s">
        <v>2082</v>
      </c>
      <c r="AA83" s="111" t="s">
        <v>2083</v>
      </c>
      <c r="AB83" s="115">
        <v>4</v>
      </c>
      <c r="AC83" s="115">
        <v>0</v>
      </c>
      <c r="AD83" s="115">
        <v>36</v>
      </c>
      <c r="AE83" s="111" t="s">
        <v>908</v>
      </c>
      <c r="AF83" s="115">
        <v>0</v>
      </c>
      <c r="AG83" s="112"/>
      <c r="AH83" s="111" t="s">
        <v>231</v>
      </c>
      <c r="AI83" s="112"/>
      <c r="AJ83" s="112"/>
      <c r="AK83" s="111">
        <v>0</v>
      </c>
      <c r="AL83" s="115">
        <v>0</v>
      </c>
      <c r="AM83" s="112"/>
      <c r="AN83" s="112"/>
      <c r="AO83" s="111">
        <v>0</v>
      </c>
      <c r="AP83" s="112"/>
      <c r="AQ83" s="112"/>
      <c r="AR83" s="112"/>
      <c r="AS83" s="112"/>
      <c r="AT83" s="112"/>
      <c r="AU83" s="111">
        <v>0</v>
      </c>
      <c r="AV83" s="114">
        <v>0</v>
      </c>
      <c r="AW83" s="111" t="s">
        <v>186</v>
      </c>
      <c r="AX83" s="112"/>
      <c r="AY83" s="112"/>
      <c r="AZ83" s="112"/>
      <c r="BA83" s="112"/>
      <c r="BB83" s="111" t="s">
        <v>52</v>
      </c>
      <c r="BC83" s="111" t="s">
        <v>213</v>
      </c>
      <c r="BD83" s="111" t="s">
        <v>214</v>
      </c>
      <c r="BE83" s="111" t="s">
        <v>2086</v>
      </c>
      <c r="BF83" s="111">
        <v>8</v>
      </c>
      <c r="BG83" s="111" t="s">
        <v>232</v>
      </c>
      <c r="BH83" s="111" t="s">
        <v>164</v>
      </c>
      <c r="BI83" s="111" t="s">
        <v>164</v>
      </c>
      <c r="BJ83" s="112"/>
      <c r="BK83" s="112"/>
      <c r="BL83" s="115">
        <v>0</v>
      </c>
      <c r="BM83" s="112" t="b">
        <f>KGP[[#This Row],[HU Quantity]]=KGP[[#This Row],[Requirement quantity]]</f>
        <v>0</v>
      </c>
      <c r="BN83" s="112"/>
      <c r="BO83" s="112"/>
      <c r="BP83" s="112"/>
      <c r="BQ83" s="111" t="s">
        <v>165</v>
      </c>
      <c r="BR83" s="112"/>
      <c r="BS83" s="112"/>
      <c r="BT83" s="116">
        <v>0</v>
      </c>
      <c r="BU83" s="116">
        <v>0</v>
      </c>
      <c r="BV83" s="113">
        <v>45473</v>
      </c>
      <c r="BW83" s="117">
        <v>0</v>
      </c>
      <c r="BX83" s="117">
        <v>0</v>
      </c>
      <c r="BY83" s="112"/>
      <c r="BZ83" s="112"/>
      <c r="CA83" s="111">
        <v>0</v>
      </c>
      <c r="CB83" s="114">
        <v>0</v>
      </c>
      <c r="CC83" s="112"/>
      <c r="CD83" s="114">
        <v>0</v>
      </c>
      <c r="CE83" s="112"/>
      <c r="CF83" s="112"/>
      <c r="CG83" s="112"/>
      <c r="CH83" s="114">
        <v>0</v>
      </c>
      <c r="CI83" s="35">
        <v>0</v>
      </c>
      <c r="CJ83" s="94">
        <f t="shared" si="7"/>
        <v>0.125</v>
      </c>
      <c r="CK83" s="88">
        <f t="shared" si="8"/>
        <v>45369</v>
      </c>
      <c r="CL83" s="89">
        <f t="shared" si="9"/>
        <v>0</v>
      </c>
      <c r="CM83" s="89">
        <f t="shared" si="10"/>
        <v>0</v>
      </c>
      <c r="CN83" s="89" t="str">
        <f t="shared" si="11"/>
        <v>Missing Staging Date</v>
      </c>
      <c r="CO83" s="91" t="str" cm="1">
        <f t="array" ref="CO83">IFERROR(_xlfn.TEXTJOIN(", ",,_xlfn._xlws.FILTER('Monitor PO'!A:A,'Monitor PO'!K:K=Z83)),"")</f>
        <v>4500001554, 4500001554, 4500001554</v>
      </c>
      <c r="CP83" s="92" t="str">
        <f>IF(CQ83="","",IF(CQ83&gt;'Colour coding'!$D$4,"After Turnround",IF(CQ83&gt;'Colour coding'!$D$3+7,"During Turnaround",IF(CQ83&lt;'Colour coding'!$D$3,"On Time"))))</f>
        <v>During Turnaround</v>
      </c>
      <c r="CQ83" s="88">
        <f>_xlfn.MAXIFS('Monitor PO'!E:E,'Monitor PO'!K:K,KGP[[#This Row],[Material / Component]])</f>
        <v>45366</v>
      </c>
      <c r="CR83" s="89" t="str">
        <f t="shared" si="12"/>
        <v>Need Purchasing</v>
      </c>
      <c r="CS83" s="89" t="str">
        <f>_xlfn.CONCAT(KGP[[#This Row],[Reservation]], KGP[[#This Row],[Requirement date (WO component)]],KGP[[#This Row],[Material / Component]],"000",,KGP[[#This Row],[WO number]])</f>
        <v>00001373844539710233767000100038883</v>
      </c>
      <c r="CT83" s="89" t="str">
        <f>VLOOKUP(KGP[[#This Row],[Key]],Reservation!B:B,1,)</f>
        <v>00001373844539710233767000100038883</v>
      </c>
      <c r="CU83" s="89" t="str">
        <f>_xlfn.CONCAT(KGP[[#This Row],[Reservation]],KGP[[#This Row],[Material / Component]],"000",,KGP[[#This Row],[WO number]])</f>
        <v>000013738410233767000100038883</v>
      </c>
      <c r="CV83" s="93" t="str">
        <f>IF(_xlfn.MAXIFS(Reservation!$F:$F,Reservation!$A:$A,KGP[[#This Row],[Logic]])&lt;KGP[[#This Row],[ETA @ Demand plant]],_xlfn.MAXIFS(Reservation!$F:$F,Reservation!$A:$A,KGP[[#This Row],[Logic]]),"")</f>
        <v/>
      </c>
      <c r="CW83" s="89" t="str">
        <f>IF(KGP[[#This Row],[Any order which is ahead (Date)]]="","",VLOOKUP(_xlfn.CONCAT(KGP[[#This Row],[Reservation]],KGP[[#This Row],[Material / Component]],"000",,KGP[[#This Row],[WO number]]),Reservation!$A:$J,10,0))</f>
        <v/>
      </c>
      <c r="CX83" s="89">
        <f t="shared" si="13"/>
        <v>1</v>
      </c>
    </row>
    <row r="84" spans="1:102" s="77" customFormat="1" hidden="1" x14ac:dyDescent="0.2">
      <c r="A84" s="111" t="s">
        <v>940</v>
      </c>
      <c r="B84" s="112"/>
      <c r="C84" s="112"/>
      <c r="D84" s="111" t="s">
        <v>55</v>
      </c>
      <c r="E84" s="113">
        <v>45290</v>
      </c>
      <c r="F84" s="113">
        <v>45292</v>
      </c>
      <c r="G84" s="113">
        <v>45393</v>
      </c>
      <c r="H84" s="112"/>
      <c r="I84" s="113">
        <v>45388</v>
      </c>
      <c r="J84" s="113">
        <v>45394</v>
      </c>
      <c r="K84" s="111" t="s">
        <v>1084</v>
      </c>
      <c r="L84" s="112"/>
      <c r="M84" s="111" t="s">
        <v>2093</v>
      </c>
      <c r="N84" s="111" t="s">
        <v>175</v>
      </c>
      <c r="O84" s="111" t="s">
        <v>2094</v>
      </c>
      <c r="P84" s="111" t="s">
        <v>2074</v>
      </c>
      <c r="Q84" s="111" t="s">
        <v>2075</v>
      </c>
      <c r="R84" s="111" t="s">
        <v>344</v>
      </c>
      <c r="S84" s="112"/>
      <c r="T84" s="112"/>
      <c r="U84" s="112"/>
      <c r="V84" s="111" t="s">
        <v>345</v>
      </c>
      <c r="W84" s="112"/>
      <c r="X84" s="111">
        <v>20</v>
      </c>
      <c r="Y84" s="111">
        <v>20</v>
      </c>
      <c r="Z84" s="111" t="s">
        <v>2082</v>
      </c>
      <c r="AA84" s="111" t="s">
        <v>2083</v>
      </c>
      <c r="AB84" s="115">
        <v>4</v>
      </c>
      <c r="AC84" s="115">
        <v>0</v>
      </c>
      <c r="AD84" s="115">
        <v>36</v>
      </c>
      <c r="AE84" s="111" t="s">
        <v>908</v>
      </c>
      <c r="AF84" s="115">
        <v>0</v>
      </c>
      <c r="AG84" s="112"/>
      <c r="AH84" s="111" t="s">
        <v>231</v>
      </c>
      <c r="AI84" s="112"/>
      <c r="AJ84" s="112"/>
      <c r="AK84" s="111">
        <v>0</v>
      </c>
      <c r="AL84" s="115">
        <v>0</v>
      </c>
      <c r="AM84" s="112"/>
      <c r="AN84" s="112"/>
      <c r="AO84" s="111">
        <v>0</v>
      </c>
      <c r="AP84" s="112"/>
      <c r="AQ84" s="112"/>
      <c r="AR84" s="112"/>
      <c r="AS84" s="112"/>
      <c r="AT84" s="112"/>
      <c r="AU84" s="111">
        <v>0</v>
      </c>
      <c r="AV84" s="114">
        <v>0</v>
      </c>
      <c r="AW84" s="111" t="s">
        <v>186</v>
      </c>
      <c r="AX84" s="112"/>
      <c r="AY84" s="112"/>
      <c r="AZ84" s="112"/>
      <c r="BA84" s="112"/>
      <c r="BB84" s="111" t="s">
        <v>52</v>
      </c>
      <c r="BC84" s="111" t="s">
        <v>213</v>
      </c>
      <c r="BD84" s="111" t="s">
        <v>355</v>
      </c>
      <c r="BE84" s="111" t="s">
        <v>2097</v>
      </c>
      <c r="BF84" s="111">
        <v>7</v>
      </c>
      <c r="BG84" s="111" t="s">
        <v>232</v>
      </c>
      <c r="BH84" s="111" t="s">
        <v>164</v>
      </c>
      <c r="BI84" s="111" t="s">
        <v>164</v>
      </c>
      <c r="BJ84" s="112"/>
      <c r="BK84" s="112"/>
      <c r="BL84" s="115">
        <v>0</v>
      </c>
      <c r="BM84" s="112" t="b">
        <f>KGP[[#This Row],[HU Quantity]]=KGP[[#This Row],[Requirement quantity]]</f>
        <v>0</v>
      </c>
      <c r="BN84" s="112"/>
      <c r="BO84" s="112"/>
      <c r="BP84" s="112"/>
      <c r="BQ84" s="111" t="s">
        <v>165</v>
      </c>
      <c r="BR84" s="112"/>
      <c r="BS84" s="112"/>
      <c r="BT84" s="116">
        <v>0</v>
      </c>
      <c r="BU84" s="116">
        <v>0</v>
      </c>
      <c r="BV84" s="113">
        <v>45473</v>
      </c>
      <c r="BW84" s="117">
        <v>0</v>
      </c>
      <c r="BX84" s="117">
        <v>0</v>
      </c>
      <c r="BY84" s="112"/>
      <c r="BZ84" s="112"/>
      <c r="CA84" s="111">
        <v>0</v>
      </c>
      <c r="CB84" s="114">
        <v>0</v>
      </c>
      <c r="CC84" s="112"/>
      <c r="CD84" s="114">
        <v>0</v>
      </c>
      <c r="CE84" s="112"/>
      <c r="CF84" s="112"/>
      <c r="CG84" s="112"/>
      <c r="CH84" s="114">
        <v>0</v>
      </c>
      <c r="CI84" s="35">
        <v>0</v>
      </c>
      <c r="CJ84" s="94">
        <f t="shared" si="7"/>
        <v>0.125</v>
      </c>
      <c r="CK84" s="88">
        <f t="shared" si="8"/>
        <v>45365</v>
      </c>
      <c r="CL84" s="89">
        <f t="shared" si="9"/>
        <v>0</v>
      </c>
      <c r="CM84" s="89">
        <f t="shared" si="10"/>
        <v>0</v>
      </c>
      <c r="CN84" s="89" t="str">
        <f t="shared" si="11"/>
        <v>Missing Staging Date</v>
      </c>
      <c r="CO84" s="91" t="str" cm="1">
        <f t="array" ref="CO84">IFERROR(_xlfn.TEXTJOIN(", ",,_xlfn._xlws.FILTER('Monitor PO'!A:A,'Monitor PO'!K:K=Z84)),"")</f>
        <v>4500001554, 4500001554, 4500001554</v>
      </c>
      <c r="CP84" s="92" t="str">
        <f>IF(CQ84="","",IF(CQ84&gt;'Colour coding'!$D$4,"After Turnround",IF(CQ84&gt;'Colour coding'!$D$3+7,"During Turnaround",IF(CQ84&lt;'Colour coding'!$D$3,"On Time"))))</f>
        <v>During Turnaround</v>
      </c>
      <c r="CQ84" s="88">
        <f>_xlfn.MAXIFS('Monitor PO'!E:E,'Monitor PO'!K:K,KGP[[#This Row],[Material / Component]])</f>
        <v>45366</v>
      </c>
      <c r="CR84" s="89" t="str">
        <f t="shared" si="12"/>
        <v>Need Purchasing</v>
      </c>
      <c r="CS84" s="89" t="str">
        <f>_xlfn.CONCAT(KGP[[#This Row],[Reservation]], KGP[[#This Row],[Requirement date (WO component)]],KGP[[#This Row],[Material / Component]],"000",,KGP[[#This Row],[WO number]])</f>
        <v>00001373884539310233767000100038887</v>
      </c>
      <c r="CT84" s="89" t="str">
        <f>VLOOKUP(KGP[[#This Row],[Key]],Reservation!B:B,1,)</f>
        <v>00001373884539310233767000100038887</v>
      </c>
      <c r="CU84" s="89" t="str">
        <f>_xlfn.CONCAT(KGP[[#This Row],[Reservation]],KGP[[#This Row],[Material / Component]],"000",,KGP[[#This Row],[WO number]])</f>
        <v>000013738810233767000100038887</v>
      </c>
      <c r="CV84" s="93" t="str">
        <f>IF(_xlfn.MAXIFS(Reservation!$F:$F,Reservation!$A:$A,KGP[[#This Row],[Logic]])&lt;KGP[[#This Row],[ETA @ Demand plant]],_xlfn.MAXIFS(Reservation!$F:$F,Reservation!$A:$A,KGP[[#This Row],[Logic]]),"")</f>
        <v/>
      </c>
      <c r="CW84" s="89" t="str">
        <f>IF(KGP[[#This Row],[Any order which is ahead (Date)]]="","",VLOOKUP(_xlfn.CONCAT(KGP[[#This Row],[Reservation]],KGP[[#This Row],[Material / Component]],"000",,KGP[[#This Row],[WO number]]),Reservation!$A:$J,10,0))</f>
        <v/>
      </c>
      <c r="CX84" s="89">
        <f t="shared" si="13"/>
        <v>1</v>
      </c>
    </row>
    <row r="85" spans="1:102" s="77" customFormat="1" hidden="1" x14ac:dyDescent="0.2">
      <c r="A85" s="111" t="s">
        <v>940</v>
      </c>
      <c r="B85" s="112"/>
      <c r="C85" s="112"/>
      <c r="D85" s="111" t="s">
        <v>55</v>
      </c>
      <c r="E85" s="113">
        <v>45290</v>
      </c>
      <c r="F85" s="113">
        <v>45292</v>
      </c>
      <c r="G85" s="113">
        <v>45390</v>
      </c>
      <c r="H85" s="112"/>
      <c r="I85" s="113">
        <v>45386</v>
      </c>
      <c r="J85" s="113">
        <v>45391</v>
      </c>
      <c r="K85" s="111" t="s">
        <v>1084</v>
      </c>
      <c r="L85" s="112"/>
      <c r="M85" s="111" t="s">
        <v>2100</v>
      </c>
      <c r="N85" s="111" t="s">
        <v>174</v>
      </c>
      <c r="O85" s="111" t="s">
        <v>2101</v>
      </c>
      <c r="P85" s="111" t="s">
        <v>2074</v>
      </c>
      <c r="Q85" s="111" t="s">
        <v>2075</v>
      </c>
      <c r="R85" s="111" t="s">
        <v>344</v>
      </c>
      <c r="S85" s="112"/>
      <c r="T85" s="112"/>
      <c r="U85" s="112"/>
      <c r="V85" s="111" t="s">
        <v>345</v>
      </c>
      <c r="W85" s="112"/>
      <c r="X85" s="111">
        <v>20</v>
      </c>
      <c r="Y85" s="111">
        <v>20</v>
      </c>
      <c r="Z85" s="111" t="s">
        <v>2082</v>
      </c>
      <c r="AA85" s="111" t="s">
        <v>2083</v>
      </c>
      <c r="AB85" s="115">
        <v>4</v>
      </c>
      <c r="AC85" s="115">
        <v>0</v>
      </c>
      <c r="AD85" s="115">
        <v>36</v>
      </c>
      <c r="AE85" s="111" t="s">
        <v>908</v>
      </c>
      <c r="AF85" s="115">
        <v>0</v>
      </c>
      <c r="AG85" s="112"/>
      <c r="AH85" s="111" t="s">
        <v>231</v>
      </c>
      <c r="AI85" s="112"/>
      <c r="AJ85" s="112"/>
      <c r="AK85" s="111">
        <v>0</v>
      </c>
      <c r="AL85" s="115">
        <v>0</v>
      </c>
      <c r="AM85" s="112"/>
      <c r="AN85" s="112"/>
      <c r="AO85" s="111">
        <v>0</v>
      </c>
      <c r="AP85" s="112"/>
      <c r="AQ85" s="112"/>
      <c r="AR85" s="112"/>
      <c r="AS85" s="112"/>
      <c r="AT85" s="112"/>
      <c r="AU85" s="111">
        <v>0</v>
      </c>
      <c r="AV85" s="114">
        <v>0</v>
      </c>
      <c r="AW85" s="111" t="s">
        <v>186</v>
      </c>
      <c r="AX85" s="112"/>
      <c r="AY85" s="112"/>
      <c r="AZ85" s="112"/>
      <c r="BA85" s="112"/>
      <c r="BB85" s="111" t="s">
        <v>52</v>
      </c>
      <c r="BC85" s="111" t="s">
        <v>213</v>
      </c>
      <c r="BD85" s="111" t="s">
        <v>355</v>
      </c>
      <c r="BE85" s="111" t="s">
        <v>2104</v>
      </c>
      <c r="BF85" s="111">
        <v>8</v>
      </c>
      <c r="BG85" s="111" t="s">
        <v>232</v>
      </c>
      <c r="BH85" s="111" t="s">
        <v>164</v>
      </c>
      <c r="BI85" s="111" t="s">
        <v>164</v>
      </c>
      <c r="BJ85" s="112"/>
      <c r="BK85" s="112"/>
      <c r="BL85" s="115">
        <v>0</v>
      </c>
      <c r="BM85" s="112" t="b">
        <f>KGP[[#This Row],[HU Quantity]]=KGP[[#This Row],[Requirement quantity]]</f>
        <v>0</v>
      </c>
      <c r="BN85" s="112"/>
      <c r="BO85" s="112"/>
      <c r="BP85" s="112"/>
      <c r="BQ85" s="111" t="s">
        <v>165</v>
      </c>
      <c r="BR85" s="112"/>
      <c r="BS85" s="112"/>
      <c r="BT85" s="116">
        <v>0</v>
      </c>
      <c r="BU85" s="116">
        <v>0</v>
      </c>
      <c r="BV85" s="113">
        <v>45473</v>
      </c>
      <c r="BW85" s="117">
        <v>0</v>
      </c>
      <c r="BX85" s="117">
        <v>0</v>
      </c>
      <c r="BY85" s="112"/>
      <c r="BZ85" s="112"/>
      <c r="CA85" s="111">
        <v>0</v>
      </c>
      <c r="CB85" s="114">
        <v>0</v>
      </c>
      <c r="CC85" s="112"/>
      <c r="CD85" s="114">
        <v>0</v>
      </c>
      <c r="CE85" s="112"/>
      <c r="CF85" s="112"/>
      <c r="CG85" s="112"/>
      <c r="CH85" s="114">
        <v>0</v>
      </c>
      <c r="CI85" s="35">
        <v>0</v>
      </c>
      <c r="CJ85" s="94">
        <f t="shared" si="7"/>
        <v>0.125</v>
      </c>
      <c r="CK85" s="88">
        <f t="shared" si="8"/>
        <v>45362</v>
      </c>
      <c r="CL85" s="89">
        <f t="shared" si="9"/>
        <v>0</v>
      </c>
      <c r="CM85" s="89">
        <f t="shared" si="10"/>
        <v>0</v>
      </c>
      <c r="CN85" s="89" t="str">
        <f t="shared" si="11"/>
        <v>Missing Staging Date</v>
      </c>
      <c r="CO85" s="91" t="str" cm="1">
        <f t="array" ref="CO85">IFERROR(_xlfn.TEXTJOIN(", ",,_xlfn._xlws.FILTER('Monitor PO'!A:A,'Monitor PO'!K:K=Z85)),"")</f>
        <v>4500001554, 4500001554, 4500001554</v>
      </c>
      <c r="CP85" s="92" t="str">
        <f>IF(CQ85="","",IF(CQ85&gt;'Colour coding'!$D$4,"After Turnround",IF(CQ85&gt;'Colour coding'!$D$3+7,"During Turnaround",IF(CQ85&lt;'Colour coding'!$D$3,"On Time"))))</f>
        <v>During Turnaround</v>
      </c>
      <c r="CQ85" s="88">
        <f>_xlfn.MAXIFS('Monitor PO'!E:E,'Monitor PO'!K:K,KGP[[#This Row],[Material / Component]])</f>
        <v>45366</v>
      </c>
      <c r="CR85" s="89" t="str">
        <f t="shared" si="12"/>
        <v>Need Purchasing</v>
      </c>
      <c r="CS85" s="89" t="str">
        <f>_xlfn.CONCAT(KGP[[#This Row],[Reservation]], KGP[[#This Row],[Requirement date (WO component)]],KGP[[#This Row],[Material / Component]],"000",,KGP[[#This Row],[WO number]])</f>
        <v>00001373894539010233767000100038888</v>
      </c>
      <c r="CT85" s="89" t="str">
        <f>VLOOKUP(KGP[[#This Row],[Key]],Reservation!B:B,1,)</f>
        <v>00001373894539010233767000100038888</v>
      </c>
      <c r="CU85" s="89" t="str">
        <f>_xlfn.CONCAT(KGP[[#This Row],[Reservation]],KGP[[#This Row],[Material / Component]],"000",,KGP[[#This Row],[WO number]])</f>
        <v>000013738910233767000100038888</v>
      </c>
      <c r="CV85" s="93" t="str">
        <f>IF(_xlfn.MAXIFS(Reservation!$F:$F,Reservation!$A:$A,KGP[[#This Row],[Logic]])&lt;KGP[[#This Row],[ETA @ Demand plant]],_xlfn.MAXIFS(Reservation!$F:$F,Reservation!$A:$A,KGP[[#This Row],[Logic]]),"")</f>
        <v/>
      </c>
      <c r="CW85" s="89" t="str">
        <f>IF(KGP[[#This Row],[Any order which is ahead (Date)]]="","",VLOOKUP(_xlfn.CONCAT(KGP[[#This Row],[Reservation]],KGP[[#This Row],[Material / Component]],"000",,KGP[[#This Row],[WO number]]),Reservation!$A:$J,10,0))</f>
        <v/>
      </c>
      <c r="CX85" s="89">
        <f t="shared" si="13"/>
        <v>1</v>
      </c>
    </row>
    <row r="86" spans="1:102" s="77" customFormat="1" hidden="1" x14ac:dyDescent="0.2">
      <c r="A86" s="111" t="s">
        <v>940</v>
      </c>
      <c r="B86" s="112"/>
      <c r="C86" s="112"/>
      <c r="D86" s="111" t="s">
        <v>55</v>
      </c>
      <c r="E86" s="113">
        <v>45290</v>
      </c>
      <c r="F86" s="113">
        <v>45292</v>
      </c>
      <c r="G86" s="113">
        <v>45382</v>
      </c>
      <c r="H86" s="112"/>
      <c r="I86" s="113">
        <v>45380</v>
      </c>
      <c r="J86" s="113">
        <v>45384</v>
      </c>
      <c r="K86" s="111" t="s">
        <v>1084</v>
      </c>
      <c r="L86" s="112"/>
      <c r="M86" s="111" t="s">
        <v>2107</v>
      </c>
      <c r="N86" s="111" t="s">
        <v>174</v>
      </c>
      <c r="O86" s="111" t="s">
        <v>2108</v>
      </c>
      <c r="P86" s="111" t="s">
        <v>2074</v>
      </c>
      <c r="Q86" s="111" t="s">
        <v>2075</v>
      </c>
      <c r="R86" s="111" t="s">
        <v>344</v>
      </c>
      <c r="S86" s="112"/>
      <c r="T86" s="112"/>
      <c r="U86" s="112"/>
      <c r="V86" s="111" t="s">
        <v>345</v>
      </c>
      <c r="W86" s="112"/>
      <c r="X86" s="111">
        <v>20</v>
      </c>
      <c r="Y86" s="111">
        <v>20</v>
      </c>
      <c r="Z86" s="111" t="s">
        <v>2082</v>
      </c>
      <c r="AA86" s="111" t="s">
        <v>2083</v>
      </c>
      <c r="AB86" s="115">
        <v>4</v>
      </c>
      <c r="AC86" s="115">
        <v>0</v>
      </c>
      <c r="AD86" s="115">
        <v>36</v>
      </c>
      <c r="AE86" s="111" t="s">
        <v>908</v>
      </c>
      <c r="AF86" s="115">
        <v>0</v>
      </c>
      <c r="AG86" s="112"/>
      <c r="AH86" s="111" t="s">
        <v>231</v>
      </c>
      <c r="AI86" s="112"/>
      <c r="AJ86" s="112"/>
      <c r="AK86" s="111">
        <v>0</v>
      </c>
      <c r="AL86" s="115">
        <v>0</v>
      </c>
      <c r="AM86" s="112"/>
      <c r="AN86" s="112"/>
      <c r="AO86" s="111">
        <v>0</v>
      </c>
      <c r="AP86" s="112"/>
      <c r="AQ86" s="112"/>
      <c r="AR86" s="112"/>
      <c r="AS86" s="112"/>
      <c r="AT86" s="112"/>
      <c r="AU86" s="111">
        <v>0</v>
      </c>
      <c r="AV86" s="114">
        <v>0</v>
      </c>
      <c r="AW86" s="111" t="s">
        <v>186</v>
      </c>
      <c r="AX86" s="112"/>
      <c r="AY86" s="112"/>
      <c r="AZ86" s="112"/>
      <c r="BA86" s="112"/>
      <c r="BB86" s="111" t="s">
        <v>52</v>
      </c>
      <c r="BC86" s="111" t="s">
        <v>213</v>
      </c>
      <c r="BD86" s="111" t="s">
        <v>214</v>
      </c>
      <c r="BE86" s="111" t="s">
        <v>2109</v>
      </c>
      <c r="BF86" s="111">
        <v>8</v>
      </c>
      <c r="BG86" s="111" t="s">
        <v>232</v>
      </c>
      <c r="BH86" s="111" t="s">
        <v>164</v>
      </c>
      <c r="BI86" s="111" t="s">
        <v>164</v>
      </c>
      <c r="BJ86" s="112"/>
      <c r="BK86" s="112"/>
      <c r="BL86" s="115">
        <v>0</v>
      </c>
      <c r="BM86" s="112" t="b">
        <f>KGP[[#This Row],[HU Quantity]]=KGP[[#This Row],[Requirement quantity]]</f>
        <v>0</v>
      </c>
      <c r="BN86" s="112"/>
      <c r="BO86" s="112"/>
      <c r="BP86" s="112"/>
      <c r="BQ86" s="111" t="s">
        <v>165</v>
      </c>
      <c r="BR86" s="112"/>
      <c r="BS86" s="112"/>
      <c r="BT86" s="116">
        <v>0</v>
      </c>
      <c r="BU86" s="116">
        <v>0</v>
      </c>
      <c r="BV86" s="113">
        <v>45473</v>
      </c>
      <c r="BW86" s="117">
        <v>0</v>
      </c>
      <c r="BX86" s="117">
        <v>0</v>
      </c>
      <c r="BY86" s="112"/>
      <c r="BZ86" s="112"/>
      <c r="CA86" s="111">
        <v>0</v>
      </c>
      <c r="CB86" s="114">
        <v>0</v>
      </c>
      <c r="CC86" s="112"/>
      <c r="CD86" s="114">
        <v>0</v>
      </c>
      <c r="CE86" s="112"/>
      <c r="CF86" s="112"/>
      <c r="CG86" s="112"/>
      <c r="CH86" s="114">
        <v>0</v>
      </c>
      <c r="CI86" s="35">
        <v>0</v>
      </c>
      <c r="CJ86" s="94">
        <f t="shared" si="7"/>
        <v>0.125</v>
      </c>
      <c r="CK86" s="88">
        <f t="shared" si="8"/>
        <v>45354</v>
      </c>
      <c r="CL86" s="89">
        <f t="shared" si="9"/>
        <v>0</v>
      </c>
      <c r="CM86" s="89">
        <f t="shared" si="10"/>
        <v>0</v>
      </c>
      <c r="CN86" s="89" t="str">
        <f t="shared" si="11"/>
        <v>Missing Staging Date</v>
      </c>
      <c r="CO86" s="91" t="str" cm="1">
        <f t="array" ref="CO86">IFERROR(_xlfn.TEXTJOIN(", ",,_xlfn._xlws.FILTER('Monitor PO'!A:A,'Monitor PO'!K:K=Z86)),"")</f>
        <v>4500001554, 4500001554, 4500001554</v>
      </c>
      <c r="CP86" s="92" t="str">
        <f>IF(CQ86="","",IF(CQ86&gt;'Colour coding'!$D$4,"After Turnround",IF(CQ86&gt;'Colour coding'!$D$3+7,"During Turnaround",IF(CQ86&lt;'Colour coding'!$D$3,"On Time"))))</f>
        <v>During Turnaround</v>
      </c>
      <c r="CQ86" s="88">
        <f>_xlfn.MAXIFS('Monitor PO'!E:E,'Monitor PO'!K:K,KGP[[#This Row],[Material / Component]])</f>
        <v>45366</v>
      </c>
      <c r="CR86" s="89" t="str">
        <f t="shared" si="12"/>
        <v>Need Purchasing</v>
      </c>
      <c r="CS86" s="89" t="str">
        <f>_xlfn.CONCAT(KGP[[#This Row],[Reservation]], KGP[[#This Row],[Requirement date (WO component)]],KGP[[#This Row],[Material / Component]],"000",,KGP[[#This Row],[WO number]])</f>
        <v>00001373914538210233767000100038890</v>
      </c>
      <c r="CT86" s="89" t="str">
        <f>VLOOKUP(KGP[[#This Row],[Key]],Reservation!B:B,1,)</f>
        <v>00001373914538210233767000100038890</v>
      </c>
      <c r="CU86" s="89" t="str">
        <f>_xlfn.CONCAT(KGP[[#This Row],[Reservation]],KGP[[#This Row],[Material / Component]],"000",,KGP[[#This Row],[WO number]])</f>
        <v>000013739110233767000100038890</v>
      </c>
      <c r="CV86" s="93" t="str">
        <f>IF(_xlfn.MAXIFS(Reservation!$F:$F,Reservation!$A:$A,KGP[[#This Row],[Logic]])&lt;KGP[[#This Row],[ETA @ Demand plant]],_xlfn.MAXIFS(Reservation!$F:$F,Reservation!$A:$A,KGP[[#This Row],[Logic]]),"")</f>
        <v/>
      </c>
      <c r="CW86" s="89" t="str">
        <f>IF(KGP[[#This Row],[Any order which is ahead (Date)]]="","",VLOOKUP(_xlfn.CONCAT(KGP[[#This Row],[Reservation]],KGP[[#This Row],[Material / Component]],"000",,KGP[[#This Row],[WO number]]),Reservation!$A:$J,10,0))</f>
        <v/>
      </c>
      <c r="CX86" s="89">
        <f t="shared" si="13"/>
        <v>1</v>
      </c>
    </row>
    <row r="87" spans="1:102" s="77" customFormat="1" hidden="1" x14ac:dyDescent="0.2">
      <c r="A87" s="111" t="s">
        <v>940</v>
      </c>
      <c r="B87" s="112"/>
      <c r="C87" s="112"/>
      <c r="D87" s="111" t="s">
        <v>55</v>
      </c>
      <c r="E87" s="113">
        <v>45290</v>
      </c>
      <c r="F87" s="113">
        <v>45292</v>
      </c>
      <c r="G87" s="113">
        <v>45399</v>
      </c>
      <c r="H87" s="112"/>
      <c r="I87" s="113">
        <v>45395</v>
      </c>
      <c r="J87" s="113">
        <v>45401</v>
      </c>
      <c r="K87" s="111" t="s">
        <v>1084</v>
      </c>
      <c r="L87" s="112"/>
      <c r="M87" s="111" t="s">
        <v>2114</v>
      </c>
      <c r="N87" s="111" t="s">
        <v>175</v>
      </c>
      <c r="O87" s="111" t="s">
        <v>2115</v>
      </c>
      <c r="P87" s="111" t="s">
        <v>2074</v>
      </c>
      <c r="Q87" s="111" t="s">
        <v>2075</v>
      </c>
      <c r="R87" s="111" t="s">
        <v>344</v>
      </c>
      <c r="S87" s="112"/>
      <c r="T87" s="112"/>
      <c r="U87" s="112"/>
      <c r="V87" s="111" t="s">
        <v>345</v>
      </c>
      <c r="W87" s="112"/>
      <c r="X87" s="111">
        <v>20</v>
      </c>
      <c r="Y87" s="111">
        <v>20</v>
      </c>
      <c r="Z87" s="111" t="s">
        <v>2082</v>
      </c>
      <c r="AA87" s="111" t="s">
        <v>2083</v>
      </c>
      <c r="AB87" s="115">
        <v>4</v>
      </c>
      <c r="AC87" s="115">
        <v>0</v>
      </c>
      <c r="AD87" s="115">
        <v>36</v>
      </c>
      <c r="AE87" s="111" t="s">
        <v>908</v>
      </c>
      <c r="AF87" s="115">
        <v>0</v>
      </c>
      <c r="AG87" s="112"/>
      <c r="AH87" s="111" t="s">
        <v>231</v>
      </c>
      <c r="AI87" s="112"/>
      <c r="AJ87" s="112"/>
      <c r="AK87" s="111">
        <v>0</v>
      </c>
      <c r="AL87" s="115">
        <v>0</v>
      </c>
      <c r="AM87" s="112"/>
      <c r="AN87" s="112"/>
      <c r="AO87" s="111">
        <v>0</v>
      </c>
      <c r="AP87" s="112"/>
      <c r="AQ87" s="112"/>
      <c r="AR87" s="112"/>
      <c r="AS87" s="112"/>
      <c r="AT87" s="112"/>
      <c r="AU87" s="111">
        <v>0</v>
      </c>
      <c r="AV87" s="114">
        <v>0</v>
      </c>
      <c r="AW87" s="111" t="s">
        <v>186</v>
      </c>
      <c r="AX87" s="112"/>
      <c r="AY87" s="112"/>
      <c r="AZ87" s="112"/>
      <c r="BA87" s="112"/>
      <c r="BB87" s="111" t="s">
        <v>52</v>
      </c>
      <c r="BC87" s="111" t="s">
        <v>213</v>
      </c>
      <c r="BD87" s="111" t="s">
        <v>214</v>
      </c>
      <c r="BE87" s="111" t="s">
        <v>2116</v>
      </c>
      <c r="BF87" s="111">
        <v>7</v>
      </c>
      <c r="BG87" s="111" t="s">
        <v>232</v>
      </c>
      <c r="BH87" s="111" t="s">
        <v>164</v>
      </c>
      <c r="BI87" s="111" t="s">
        <v>164</v>
      </c>
      <c r="BJ87" s="112"/>
      <c r="BK87" s="112"/>
      <c r="BL87" s="115">
        <v>0</v>
      </c>
      <c r="BM87" s="112" t="b">
        <f>KGP[[#This Row],[HU Quantity]]=KGP[[#This Row],[Requirement quantity]]</f>
        <v>0</v>
      </c>
      <c r="BN87" s="112"/>
      <c r="BO87" s="112"/>
      <c r="BP87" s="112"/>
      <c r="BQ87" s="111" t="s">
        <v>165</v>
      </c>
      <c r="BR87" s="112"/>
      <c r="BS87" s="112"/>
      <c r="BT87" s="116">
        <v>0</v>
      </c>
      <c r="BU87" s="116">
        <v>0</v>
      </c>
      <c r="BV87" s="113">
        <v>45473</v>
      </c>
      <c r="BW87" s="117">
        <v>0</v>
      </c>
      <c r="BX87" s="117">
        <v>0</v>
      </c>
      <c r="BY87" s="112"/>
      <c r="BZ87" s="112"/>
      <c r="CA87" s="111">
        <v>0</v>
      </c>
      <c r="CB87" s="114">
        <v>0</v>
      </c>
      <c r="CC87" s="112"/>
      <c r="CD87" s="114">
        <v>0</v>
      </c>
      <c r="CE87" s="112"/>
      <c r="CF87" s="112"/>
      <c r="CG87" s="112"/>
      <c r="CH87" s="114">
        <v>0</v>
      </c>
      <c r="CI87" s="35">
        <v>0</v>
      </c>
      <c r="CJ87" s="94">
        <f t="shared" si="7"/>
        <v>0.125</v>
      </c>
      <c r="CK87" s="88">
        <f t="shared" si="8"/>
        <v>45371</v>
      </c>
      <c r="CL87" s="89">
        <f t="shared" si="9"/>
        <v>0</v>
      </c>
      <c r="CM87" s="89">
        <f t="shared" si="10"/>
        <v>0</v>
      </c>
      <c r="CN87" s="89" t="str">
        <f t="shared" si="11"/>
        <v>Missing Staging Date</v>
      </c>
      <c r="CO87" s="91" t="str" cm="1">
        <f t="array" ref="CO87">IFERROR(_xlfn.TEXTJOIN(", ",,_xlfn._xlws.FILTER('Monitor PO'!A:A,'Monitor PO'!K:K=Z87)),"")</f>
        <v>4500001554, 4500001554, 4500001554</v>
      </c>
      <c r="CP87" s="92" t="str">
        <f>IF(CQ87="","",IF(CQ87&gt;'Colour coding'!$D$4,"After Turnround",IF(CQ87&gt;'Colour coding'!$D$3+7,"During Turnaround",IF(CQ87&lt;'Colour coding'!$D$3,"On Time"))))</f>
        <v>During Turnaround</v>
      </c>
      <c r="CQ87" s="88">
        <f>_xlfn.MAXIFS('Monitor PO'!E:E,'Monitor PO'!K:K,KGP[[#This Row],[Material / Component]])</f>
        <v>45366</v>
      </c>
      <c r="CR87" s="89" t="str">
        <f t="shared" si="12"/>
        <v>Need Purchasing</v>
      </c>
      <c r="CS87" s="89" t="str">
        <f>_xlfn.CONCAT(KGP[[#This Row],[Reservation]], KGP[[#This Row],[Requirement date (WO component)]],KGP[[#This Row],[Material / Component]],"000",,KGP[[#This Row],[WO number]])</f>
        <v>00001373924539910233767000100038891</v>
      </c>
      <c r="CT87" s="89" t="str">
        <f>VLOOKUP(KGP[[#This Row],[Key]],Reservation!B:B,1,)</f>
        <v>00001373924539910233767000100038891</v>
      </c>
      <c r="CU87" s="89" t="str">
        <f>_xlfn.CONCAT(KGP[[#This Row],[Reservation]],KGP[[#This Row],[Material / Component]],"000",,KGP[[#This Row],[WO number]])</f>
        <v>000013739210233767000100038891</v>
      </c>
      <c r="CV87" s="93" t="str">
        <f>IF(_xlfn.MAXIFS(Reservation!$F:$F,Reservation!$A:$A,KGP[[#This Row],[Logic]])&lt;KGP[[#This Row],[ETA @ Demand plant]],_xlfn.MAXIFS(Reservation!$F:$F,Reservation!$A:$A,KGP[[#This Row],[Logic]]),"")</f>
        <v/>
      </c>
      <c r="CW87" s="89" t="str">
        <f>IF(KGP[[#This Row],[Any order which is ahead (Date)]]="","",VLOOKUP(_xlfn.CONCAT(KGP[[#This Row],[Reservation]],KGP[[#This Row],[Material / Component]],"000",,KGP[[#This Row],[WO number]]),Reservation!$A:$J,10,0))</f>
        <v/>
      </c>
      <c r="CX87" s="89">
        <f t="shared" si="13"/>
        <v>1</v>
      </c>
    </row>
    <row r="88" spans="1:102" s="77" customFormat="1" x14ac:dyDescent="0.2">
      <c r="A88" s="111" t="s">
        <v>940</v>
      </c>
      <c r="B88" s="111" t="s">
        <v>50</v>
      </c>
      <c r="C88" s="112"/>
      <c r="D88" s="111" t="s">
        <v>55</v>
      </c>
      <c r="E88" s="113">
        <v>45290</v>
      </c>
      <c r="F88" s="113">
        <v>45293</v>
      </c>
      <c r="G88" s="113">
        <v>45387</v>
      </c>
      <c r="H88" s="113">
        <v>45364</v>
      </c>
      <c r="I88" s="113">
        <v>45387</v>
      </c>
      <c r="J88" s="113">
        <v>45390</v>
      </c>
      <c r="K88" s="111" t="s">
        <v>182</v>
      </c>
      <c r="L88" s="112"/>
      <c r="M88" s="111" t="s">
        <v>2541</v>
      </c>
      <c r="N88" s="111" t="s">
        <v>174</v>
      </c>
      <c r="O88" s="111" t="s">
        <v>2542</v>
      </c>
      <c r="P88" s="111" t="s">
        <v>2543</v>
      </c>
      <c r="Q88" s="111" t="s">
        <v>2544</v>
      </c>
      <c r="R88" s="111" t="s">
        <v>344</v>
      </c>
      <c r="S88" s="113">
        <v>45387</v>
      </c>
      <c r="T88" s="112"/>
      <c r="U88" s="112"/>
      <c r="V88" s="111" t="s">
        <v>345</v>
      </c>
      <c r="W88" s="112"/>
      <c r="X88" s="111">
        <v>10</v>
      </c>
      <c r="Y88" s="111">
        <v>5</v>
      </c>
      <c r="Z88" s="111" t="s">
        <v>2545</v>
      </c>
      <c r="AA88" s="111" t="s">
        <v>2546</v>
      </c>
      <c r="AB88" s="115">
        <v>1</v>
      </c>
      <c r="AC88" s="115">
        <v>0</v>
      </c>
      <c r="AD88" s="115">
        <v>0</v>
      </c>
      <c r="AE88" s="111" t="s">
        <v>1475</v>
      </c>
      <c r="AF88" s="115">
        <v>0</v>
      </c>
      <c r="AG88" s="111" t="s">
        <v>376</v>
      </c>
      <c r="AH88" s="111" t="s">
        <v>53</v>
      </c>
      <c r="AI88" s="111" t="s">
        <v>345</v>
      </c>
      <c r="AJ88" s="111" t="s">
        <v>2547</v>
      </c>
      <c r="AK88" s="111">
        <v>10</v>
      </c>
      <c r="AL88" s="115">
        <v>21</v>
      </c>
      <c r="AM88" s="112"/>
      <c r="AN88" s="112"/>
      <c r="AO88" s="111">
        <v>0</v>
      </c>
      <c r="AP88" s="112"/>
      <c r="AQ88" s="112"/>
      <c r="AR88" s="112"/>
      <c r="AS88" s="112"/>
      <c r="AT88" s="112"/>
      <c r="AU88" s="111">
        <v>0</v>
      </c>
      <c r="AV88" s="114">
        <v>0</v>
      </c>
      <c r="AW88" s="111" t="s">
        <v>51</v>
      </c>
      <c r="AX88" s="112"/>
      <c r="AY88" s="112"/>
      <c r="AZ88" s="112"/>
      <c r="BA88" s="112"/>
      <c r="BB88" s="111" t="s">
        <v>52</v>
      </c>
      <c r="BC88" s="111" t="s">
        <v>213</v>
      </c>
      <c r="BD88" s="111" t="s">
        <v>355</v>
      </c>
      <c r="BE88" s="111" t="s">
        <v>2548</v>
      </c>
      <c r="BF88" s="111">
        <v>3</v>
      </c>
      <c r="BG88" s="111" t="s">
        <v>163</v>
      </c>
      <c r="BH88" s="111" t="s">
        <v>164</v>
      </c>
      <c r="BI88" s="111" t="s">
        <v>164</v>
      </c>
      <c r="BJ88" s="111" t="s">
        <v>2549</v>
      </c>
      <c r="BK88" s="112"/>
      <c r="BL88" s="115">
        <v>0</v>
      </c>
      <c r="BM88" s="112" t="b">
        <f>KGP[[#This Row],[HU Quantity]]=KGP[[#This Row],[Requirement quantity]]</f>
        <v>0</v>
      </c>
      <c r="BN88" s="112"/>
      <c r="BO88" s="112"/>
      <c r="BP88" s="112"/>
      <c r="BQ88" s="111" t="s">
        <v>165</v>
      </c>
      <c r="BR88" s="112"/>
      <c r="BS88" s="112"/>
      <c r="BT88" s="116">
        <v>0</v>
      </c>
      <c r="BU88" s="116">
        <v>0</v>
      </c>
      <c r="BV88" s="113">
        <v>45415</v>
      </c>
      <c r="BW88" s="117">
        <v>0</v>
      </c>
      <c r="BX88" s="117">
        <v>0</v>
      </c>
      <c r="BY88" s="112"/>
      <c r="BZ88" s="112"/>
      <c r="CA88" s="111">
        <v>0</v>
      </c>
      <c r="CB88" s="114">
        <v>0</v>
      </c>
      <c r="CC88" s="112"/>
      <c r="CD88" s="114">
        <v>0</v>
      </c>
      <c r="CE88" s="112"/>
      <c r="CF88" s="112"/>
      <c r="CG88" s="112"/>
      <c r="CH88" s="114">
        <v>0</v>
      </c>
      <c r="CI88" s="35">
        <v>0</v>
      </c>
      <c r="CJ88" s="94">
        <f t="shared" si="7"/>
        <v>0.2</v>
      </c>
      <c r="CK88" s="88">
        <f t="shared" si="8"/>
        <v>45359</v>
      </c>
      <c r="CL88" s="89">
        <f t="shared" si="9"/>
        <v>-5</v>
      </c>
      <c r="CM88" s="89">
        <f t="shared" si="10"/>
        <v>23</v>
      </c>
      <c r="CN88" s="89" t="str">
        <f t="shared" si="11"/>
        <v>ON TIME</v>
      </c>
      <c r="CO88" s="91"/>
      <c r="CP88" s="89" t="str">
        <f>IF(CQ88="","",IF(CQ88&gt;'Colour coding'!$D$4,"After Turnround",IF(CQ88&gt;'Colour coding'!$D$3+7,"During Turnaround",IF(CQ88&lt;'Colour coding'!$D$3,"On Time"))))</f>
        <v>On Time</v>
      </c>
      <c r="CQ88" s="88">
        <f>_xlfn.MAXIFS('Monitor PO'!E:E,'Monitor PO'!K:K,KGP[[#This Row],[Material / Component]])</f>
        <v>45183</v>
      </c>
      <c r="CR88" s="89" t="str">
        <f t="shared" si="12"/>
        <v>Need Purchasing</v>
      </c>
      <c r="CS88" s="89" t="str">
        <f>_xlfn.CONCAT(KGP[[#This Row],[Reservation]], KGP[[#This Row],[Requirement date (WO component)]],KGP[[#This Row],[Material / Component]],"000",,KGP[[#This Row],[WO number]])</f>
        <v>00001204554538710236513000200083257</v>
      </c>
      <c r="CT88" s="89" t="str">
        <f>VLOOKUP(KGP[[#This Row],[Key]],Reservation!B:B,1,)</f>
        <v>00001204554538710236513000200083257</v>
      </c>
      <c r="CU88" s="89" t="str">
        <f>_xlfn.CONCAT(KGP[[#This Row],[Reservation]],KGP[[#This Row],[Material / Component]],"000",,KGP[[#This Row],[WO number]])</f>
        <v>000012045510236513000200083257</v>
      </c>
      <c r="CV88" s="93">
        <f>IF(_xlfn.MAXIFS(Reservation!$F:$F,Reservation!$A:$A,KGP[[#This Row],[Logic]])&lt;KGP[[#This Row],[ETA @ Demand plant]],_xlfn.MAXIFS(Reservation!$F:$F,Reservation!$A:$A,KGP[[#This Row],[Logic]]),"")</f>
        <v>0</v>
      </c>
      <c r="CW88" s="89" t="e">
        <f>IF(KGP[[#This Row],[Any order which is ahead (Date)]]="","",VLOOKUP(_xlfn.CONCAT(KGP[[#This Row],[Reservation]],KGP[[#This Row],[Material / Component]],"000",,KGP[[#This Row],[WO number]]),Reservation!$A:$J,10,0))</f>
        <v>#N/A</v>
      </c>
      <c r="CX88" s="89">
        <f t="shared" si="13"/>
        <v>0</v>
      </c>
    </row>
    <row r="89" spans="1:102" s="77" customFormat="1" hidden="1" x14ac:dyDescent="0.2">
      <c r="A89" s="111" t="s">
        <v>851</v>
      </c>
      <c r="B89" s="112"/>
      <c r="C89" s="112"/>
      <c r="D89" s="111" t="s">
        <v>55</v>
      </c>
      <c r="E89" s="113">
        <v>45290</v>
      </c>
      <c r="F89" s="113">
        <v>45293</v>
      </c>
      <c r="G89" s="113">
        <v>45421</v>
      </c>
      <c r="H89" s="112"/>
      <c r="I89" s="113">
        <v>45421</v>
      </c>
      <c r="J89" s="113">
        <v>45425</v>
      </c>
      <c r="K89" s="111" t="s">
        <v>682</v>
      </c>
      <c r="L89" s="112"/>
      <c r="M89" s="111" t="s">
        <v>2028</v>
      </c>
      <c r="N89" s="111" t="s">
        <v>332</v>
      </c>
      <c r="O89" s="111" t="s">
        <v>2029</v>
      </c>
      <c r="P89" s="111" t="s">
        <v>2030</v>
      </c>
      <c r="Q89" s="111" t="s">
        <v>2031</v>
      </c>
      <c r="R89" s="111" t="s">
        <v>344</v>
      </c>
      <c r="S89" s="112"/>
      <c r="T89" s="112"/>
      <c r="U89" s="112"/>
      <c r="V89" s="111" t="s">
        <v>345</v>
      </c>
      <c r="W89" s="112"/>
      <c r="X89" s="111">
        <v>20</v>
      </c>
      <c r="Y89" s="111">
        <v>20</v>
      </c>
      <c r="Z89" s="111" t="s">
        <v>2038</v>
      </c>
      <c r="AA89" s="111" t="s">
        <v>2039</v>
      </c>
      <c r="AB89" s="115">
        <v>1</v>
      </c>
      <c r="AC89" s="115">
        <v>0</v>
      </c>
      <c r="AD89" s="115">
        <v>21</v>
      </c>
      <c r="AE89" s="111" t="s">
        <v>54</v>
      </c>
      <c r="AF89" s="115">
        <v>0</v>
      </c>
      <c r="AG89" s="112"/>
      <c r="AH89" s="111" t="s">
        <v>231</v>
      </c>
      <c r="AI89" s="112"/>
      <c r="AJ89" s="112"/>
      <c r="AK89" s="111">
        <v>0</v>
      </c>
      <c r="AL89" s="115">
        <v>0</v>
      </c>
      <c r="AM89" s="112"/>
      <c r="AN89" s="112"/>
      <c r="AO89" s="111">
        <v>0</v>
      </c>
      <c r="AP89" s="112"/>
      <c r="AQ89" s="112"/>
      <c r="AR89" s="112"/>
      <c r="AS89" s="112"/>
      <c r="AT89" s="112"/>
      <c r="AU89" s="111">
        <v>0</v>
      </c>
      <c r="AV89" s="114">
        <v>0</v>
      </c>
      <c r="AW89" s="111" t="s">
        <v>59</v>
      </c>
      <c r="AX89" s="112"/>
      <c r="AY89" s="112"/>
      <c r="AZ89" s="112"/>
      <c r="BA89" s="112"/>
      <c r="BB89" s="111" t="s">
        <v>52</v>
      </c>
      <c r="BC89" s="111" t="s">
        <v>161</v>
      </c>
      <c r="BD89" s="111" t="s">
        <v>162</v>
      </c>
      <c r="BE89" s="111" t="s">
        <v>2035</v>
      </c>
      <c r="BF89" s="111">
        <v>3</v>
      </c>
      <c r="BG89" s="111" t="s">
        <v>232</v>
      </c>
      <c r="BH89" s="111" t="s">
        <v>164</v>
      </c>
      <c r="BI89" s="111" t="s">
        <v>164</v>
      </c>
      <c r="BJ89" s="112"/>
      <c r="BK89" s="112"/>
      <c r="BL89" s="115">
        <v>0</v>
      </c>
      <c r="BM89" s="112" t="b">
        <f>KGP[[#This Row],[HU Quantity]]=KGP[[#This Row],[Requirement quantity]]</f>
        <v>0</v>
      </c>
      <c r="BN89" s="112"/>
      <c r="BO89" s="112"/>
      <c r="BP89" s="112"/>
      <c r="BQ89" s="111" t="s">
        <v>165</v>
      </c>
      <c r="BR89" s="112"/>
      <c r="BS89" s="112"/>
      <c r="BT89" s="116">
        <v>0</v>
      </c>
      <c r="BU89" s="116">
        <v>0</v>
      </c>
      <c r="BV89" s="113">
        <v>45291</v>
      </c>
      <c r="BW89" s="117">
        <v>0</v>
      </c>
      <c r="BX89" s="117">
        <v>0</v>
      </c>
      <c r="BY89" s="112"/>
      <c r="BZ89" s="112"/>
      <c r="CA89" s="111">
        <v>0</v>
      </c>
      <c r="CB89" s="114">
        <v>0</v>
      </c>
      <c r="CC89" s="112"/>
      <c r="CD89" s="114">
        <v>0</v>
      </c>
      <c r="CE89" s="112"/>
      <c r="CF89" s="112"/>
      <c r="CG89" s="112"/>
      <c r="CH89" s="114">
        <v>0</v>
      </c>
      <c r="CI89" s="35">
        <v>0</v>
      </c>
      <c r="CJ89" s="94">
        <f t="shared" si="7"/>
        <v>0.25</v>
      </c>
      <c r="CK89" s="88">
        <f t="shared" si="8"/>
        <v>45393</v>
      </c>
      <c r="CL89" s="89">
        <f t="shared" si="9"/>
        <v>0</v>
      </c>
      <c r="CM89" s="89">
        <f t="shared" si="10"/>
        <v>0</v>
      </c>
      <c r="CN89" s="89" t="str">
        <f t="shared" si="11"/>
        <v>Missing Staging Date</v>
      </c>
      <c r="CO89" s="91" t="str" cm="1">
        <f t="array" ref="CO89">IFERROR(_xlfn.TEXTJOIN(", ",,_xlfn._xlws.FILTER('Monitor PO'!A:A,'Monitor PO'!K:K=Z89)),"")</f>
        <v/>
      </c>
      <c r="CP89" s="92" t="str">
        <f>IF(CQ89="","",IF(CQ89&gt;'Colour coding'!$D$4,"After Turnround",IF(CQ89&gt;'Colour coding'!$D$3+7,"During Turnaround",IF(CQ89&lt;'Colour coding'!$D$3,"On Time"))))</f>
        <v>On Time</v>
      </c>
      <c r="CQ89" s="88">
        <f>_xlfn.MAXIFS('Monitor PO'!E:E,'Monitor PO'!K:K,KGP[[#This Row],[Material / Component]])</f>
        <v>0</v>
      </c>
      <c r="CR89" s="89" t="str">
        <f t="shared" si="12"/>
        <v>Need Purchasing</v>
      </c>
      <c r="CS89" s="89" t="str">
        <f>_xlfn.CONCAT(KGP[[#This Row],[Reservation]], KGP[[#This Row],[Requirement date (WO component)]],KGP[[#This Row],[Material / Component]],"000",,KGP[[#This Row],[WO number]])</f>
        <v>00001372604542110241131000100038739</v>
      </c>
      <c r="CT89" s="89" t="str">
        <f>VLOOKUP(KGP[[#This Row],[Key]],Reservation!B:B,1,)</f>
        <v>00001372604542110241131000100038739</v>
      </c>
      <c r="CU89" s="89" t="str">
        <f>_xlfn.CONCAT(KGP[[#This Row],[Reservation]],KGP[[#This Row],[Material / Component]],"000",,KGP[[#This Row],[WO number]])</f>
        <v>000013726010241131000100038739</v>
      </c>
      <c r="CV89" s="93" t="str">
        <f>IF(_xlfn.MAXIFS(Reservation!$F:$F,Reservation!$A:$A,KGP[[#This Row],[Logic]])&lt;KGP[[#This Row],[ETA @ Demand plant]],_xlfn.MAXIFS(Reservation!$F:$F,Reservation!$A:$A,KGP[[#This Row],[Logic]]),"")</f>
        <v/>
      </c>
      <c r="CW89" s="89" t="str">
        <f>IF(KGP[[#This Row],[Any order which is ahead (Date)]]="","",VLOOKUP(_xlfn.CONCAT(KGP[[#This Row],[Reservation]],KGP[[#This Row],[Material / Component]],"000",,KGP[[#This Row],[WO number]]),Reservation!$A:$J,10,0))</f>
        <v/>
      </c>
      <c r="CX89" s="89">
        <f t="shared" si="13"/>
        <v>1</v>
      </c>
    </row>
    <row r="90" spans="1:102" s="77" customFormat="1" x14ac:dyDescent="0.2">
      <c r="A90" s="111" t="s">
        <v>851</v>
      </c>
      <c r="B90" s="111" t="s">
        <v>50</v>
      </c>
      <c r="C90" s="112"/>
      <c r="D90" s="111" t="s">
        <v>55</v>
      </c>
      <c r="E90" s="113">
        <v>45290</v>
      </c>
      <c r="F90" s="113">
        <v>45293</v>
      </c>
      <c r="G90" s="113">
        <v>45421</v>
      </c>
      <c r="H90" s="113">
        <v>45405</v>
      </c>
      <c r="I90" s="113">
        <v>45421</v>
      </c>
      <c r="J90" s="113">
        <v>45427</v>
      </c>
      <c r="K90" s="111" t="s">
        <v>182</v>
      </c>
      <c r="L90" s="112"/>
      <c r="M90" s="111" t="s">
        <v>2172</v>
      </c>
      <c r="N90" s="111" t="s">
        <v>174</v>
      </c>
      <c r="O90" s="111" t="s">
        <v>2174</v>
      </c>
      <c r="P90" s="111" t="s">
        <v>1559</v>
      </c>
      <c r="Q90" s="111" t="s">
        <v>2175</v>
      </c>
      <c r="R90" s="111" t="s">
        <v>344</v>
      </c>
      <c r="S90" s="113">
        <v>45421</v>
      </c>
      <c r="T90" s="112"/>
      <c r="U90" s="112"/>
      <c r="V90" s="111" t="s">
        <v>345</v>
      </c>
      <c r="W90" s="112"/>
      <c r="X90" s="111">
        <v>20</v>
      </c>
      <c r="Y90" s="111">
        <v>20</v>
      </c>
      <c r="Z90" s="111" t="s">
        <v>2187</v>
      </c>
      <c r="AA90" s="111" t="s">
        <v>2188</v>
      </c>
      <c r="AB90" s="115">
        <v>12</v>
      </c>
      <c r="AC90" s="115">
        <v>0</v>
      </c>
      <c r="AD90" s="115">
        <v>0</v>
      </c>
      <c r="AE90" s="111" t="s">
        <v>898</v>
      </c>
      <c r="AF90" s="115">
        <v>0</v>
      </c>
      <c r="AG90" s="111" t="s">
        <v>376</v>
      </c>
      <c r="AH90" s="111" t="s">
        <v>53</v>
      </c>
      <c r="AI90" s="111" t="s">
        <v>345</v>
      </c>
      <c r="AJ90" s="111" t="s">
        <v>2178</v>
      </c>
      <c r="AK90" s="111">
        <v>10</v>
      </c>
      <c r="AL90" s="115">
        <v>21</v>
      </c>
      <c r="AM90" s="112"/>
      <c r="AN90" s="112"/>
      <c r="AO90" s="111">
        <v>0</v>
      </c>
      <c r="AP90" s="112"/>
      <c r="AQ90" s="112"/>
      <c r="AR90" s="112"/>
      <c r="AS90" s="112"/>
      <c r="AT90" s="112"/>
      <c r="AU90" s="111">
        <v>0</v>
      </c>
      <c r="AV90" s="114">
        <v>0</v>
      </c>
      <c r="AW90" s="111" t="s">
        <v>51</v>
      </c>
      <c r="AX90" s="112"/>
      <c r="AY90" s="112"/>
      <c r="AZ90" s="112"/>
      <c r="BA90" s="112"/>
      <c r="BB90" s="111" t="s">
        <v>52</v>
      </c>
      <c r="BC90" s="111" t="s">
        <v>161</v>
      </c>
      <c r="BD90" s="111" t="s">
        <v>162</v>
      </c>
      <c r="BE90" s="111" t="s">
        <v>2179</v>
      </c>
      <c r="BF90" s="111">
        <v>2</v>
      </c>
      <c r="BG90" s="111" t="s">
        <v>232</v>
      </c>
      <c r="BH90" s="111" t="s">
        <v>164</v>
      </c>
      <c r="BI90" s="111" t="s">
        <v>164</v>
      </c>
      <c r="BJ90" s="112"/>
      <c r="BK90" s="112"/>
      <c r="BL90" s="115">
        <v>0</v>
      </c>
      <c r="BM90" s="112" t="b">
        <f>KGP[[#This Row],[HU Quantity]]=KGP[[#This Row],[Requirement quantity]]</f>
        <v>0</v>
      </c>
      <c r="BN90" s="112"/>
      <c r="BO90" s="112"/>
      <c r="BP90" s="112"/>
      <c r="BQ90" s="111" t="s">
        <v>165</v>
      </c>
      <c r="BR90" s="111" t="s">
        <v>2180</v>
      </c>
      <c r="BS90" s="112"/>
      <c r="BT90" s="116">
        <v>0</v>
      </c>
      <c r="BU90" s="116">
        <v>0</v>
      </c>
      <c r="BV90" s="113">
        <v>45260</v>
      </c>
      <c r="BW90" s="117">
        <v>0</v>
      </c>
      <c r="BX90" s="117">
        <v>0</v>
      </c>
      <c r="BY90" s="112"/>
      <c r="BZ90" s="112"/>
      <c r="CA90" s="111">
        <v>0</v>
      </c>
      <c r="CB90" s="114">
        <v>0</v>
      </c>
      <c r="CC90" s="112"/>
      <c r="CD90" s="114">
        <v>0</v>
      </c>
      <c r="CE90" s="112"/>
      <c r="CF90" s="112"/>
      <c r="CG90" s="112"/>
      <c r="CH90" s="114">
        <v>0</v>
      </c>
      <c r="CI90" s="35">
        <v>0</v>
      </c>
      <c r="CJ90" s="94">
        <f t="shared" si="7"/>
        <v>9.0909090909090912E-2</v>
      </c>
      <c r="CK90" s="88">
        <f t="shared" si="8"/>
        <v>45393</v>
      </c>
      <c r="CL90" s="89">
        <f t="shared" si="9"/>
        <v>-12</v>
      </c>
      <c r="CM90" s="89">
        <f t="shared" si="10"/>
        <v>16</v>
      </c>
      <c r="CN90" s="89" t="str">
        <f t="shared" si="11"/>
        <v>ON TIME</v>
      </c>
      <c r="CO90" s="91"/>
      <c r="CP90" s="89" t="str">
        <f>IF(CQ90="","",IF(CQ90&gt;'Colour coding'!$D$4,"After Turnround",IF(CQ90&gt;'Colour coding'!$D$3+7,"During Turnaround",IF(CQ90&lt;'Colour coding'!$D$3,"On Time"))))</f>
        <v>On Time</v>
      </c>
      <c r="CQ90" s="88">
        <f>_xlfn.MAXIFS('Monitor PO'!E:E,'Monitor PO'!K:K,KGP[[#This Row],[Material / Component]])</f>
        <v>45352</v>
      </c>
      <c r="CR90" s="89" t="str">
        <f t="shared" si="12"/>
        <v>Need Purchasing</v>
      </c>
      <c r="CS90" s="89" t="str">
        <f>_xlfn.CONCAT(KGP[[#This Row],[Reservation]], KGP[[#This Row],[Requirement date (WO component)]],KGP[[#This Row],[Material / Component]],"000",,KGP[[#This Row],[WO number]])</f>
        <v>00001380454542110243755000100039544</v>
      </c>
      <c r="CT90" s="89" t="str">
        <f>VLOOKUP(KGP[[#This Row],[Key]],Reservation!B:B,1,)</f>
        <v>00001380454542110243755000100039544</v>
      </c>
      <c r="CU90" s="89" t="str">
        <f>_xlfn.CONCAT(KGP[[#This Row],[Reservation]],KGP[[#This Row],[Material / Component]],"000",,KGP[[#This Row],[WO number]])</f>
        <v>000013804510243755000100039544</v>
      </c>
      <c r="CV90" s="93">
        <f>IF(_xlfn.MAXIFS(Reservation!$F:$F,Reservation!$A:$A,KGP[[#This Row],[Logic]])&lt;KGP[[#This Row],[ETA @ Demand plant]],_xlfn.MAXIFS(Reservation!$F:$F,Reservation!$A:$A,KGP[[#This Row],[Logic]]),"")</f>
        <v>0</v>
      </c>
      <c r="CW90" s="89" t="e">
        <f>IF(KGP[[#This Row],[Any order which is ahead (Date)]]="","",VLOOKUP(_xlfn.CONCAT(KGP[[#This Row],[Reservation]],KGP[[#This Row],[Material / Component]],"000",,KGP[[#This Row],[WO number]]),Reservation!$A:$J,10,0))</f>
        <v>#N/A</v>
      </c>
      <c r="CX90" s="89">
        <f t="shared" si="13"/>
        <v>0</v>
      </c>
    </row>
    <row r="91" spans="1:102" s="77" customFormat="1" x14ac:dyDescent="0.2">
      <c r="A91" s="111" t="s">
        <v>940</v>
      </c>
      <c r="B91" s="111" t="s">
        <v>356</v>
      </c>
      <c r="C91" s="112"/>
      <c r="D91" s="111" t="s">
        <v>55</v>
      </c>
      <c r="E91" s="113">
        <v>45290</v>
      </c>
      <c r="F91" s="113">
        <v>45293</v>
      </c>
      <c r="G91" s="113">
        <v>45379</v>
      </c>
      <c r="H91" s="113">
        <v>45364</v>
      </c>
      <c r="I91" s="113">
        <v>45379</v>
      </c>
      <c r="J91" s="113">
        <v>45381</v>
      </c>
      <c r="K91" s="111" t="s">
        <v>182</v>
      </c>
      <c r="L91" s="112"/>
      <c r="M91" s="111" t="s">
        <v>1799</v>
      </c>
      <c r="N91" s="111" t="s">
        <v>177</v>
      </c>
      <c r="O91" s="111" t="s">
        <v>1800</v>
      </c>
      <c r="P91" s="111" t="s">
        <v>1801</v>
      </c>
      <c r="Q91" s="111" t="s">
        <v>1802</v>
      </c>
      <c r="R91" s="111" t="s">
        <v>344</v>
      </c>
      <c r="S91" s="113">
        <v>45379</v>
      </c>
      <c r="T91" s="112"/>
      <c r="U91" s="112"/>
      <c r="V91" s="111" t="s">
        <v>345</v>
      </c>
      <c r="W91" s="112"/>
      <c r="X91" s="111">
        <v>10</v>
      </c>
      <c r="Y91" s="111">
        <v>5</v>
      </c>
      <c r="Z91" s="111" t="s">
        <v>1803</v>
      </c>
      <c r="AA91" s="111" t="s">
        <v>1804</v>
      </c>
      <c r="AB91" s="115">
        <v>2</v>
      </c>
      <c r="AC91" s="115">
        <v>2</v>
      </c>
      <c r="AD91" s="115">
        <v>0</v>
      </c>
      <c r="AE91" s="111" t="s">
        <v>1805</v>
      </c>
      <c r="AF91" s="115">
        <v>0</v>
      </c>
      <c r="AG91" s="111" t="s">
        <v>376</v>
      </c>
      <c r="AH91" s="111" t="s">
        <v>53</v>
      </c>
      <c r="AI91" s="111" t="s">
        <v>345</v>
      </c>
      <c r="AJ91" s="111" t="s">
        <v>1806</v>
      </c>
      <c r="AK91" s="111">
        <v>20</v>
      </c>
      <c r="AL91" s="115">
        <v>21</v>
      </c>
      <c r="AM91" s="112"/>
      <c r="AN91" s="112"/>
      <c r="AO91" s="111">
        <v>0</v>
      </c>
      <c r="AP91" s="112"/>
      <c r="AQ91" s="112"/>
      <c r="AR91" s="112"/>
      <c r="AS91" s="112"/>
      <c r="AT91" s="112"/>
      <c r="AU91" s="111">
        <v>0</v>
      </c>
      <c r="AV91" s="114">
        <v>0</v>
      </c>
      <c r="AW91" s="111" t="s">
        <v>51</v>
      </c>
      <c r="AX91" s="112"/>
      <c r="AY91" s="112"/>
      <c r="AZ91" s="112"/>
      <c r="BA91" s="112"/>
      <c r="BB91" s="111" t="s">
        <v>52</v>
      </c>
      <c r="BC91" s="111" t="s">
        <v>213</v>
      </c>
      <c r="BD91" s="111" t="s">
        <v>355</v>
      </c>
      <c r="BE91" s="111" t="s">
        <v>1807</v>
      </c>
      <c r="BF91" s="111">
        <v>2</v>
      </c>
      <c r="BG91" s="111" t="s">
        <v>163</v>
      </c>
      <c r="BH91" s="111" t="s">
        <v>164</v>
      </c>
      <c r="BI91" s="111" t="s">
        <v>164</v>
      </c>
      <c r="BJ91" s="112"/>
      <c r="BK91" s="112"/>
      <c r="BL91" s="115">
        <v>0</v>
      </c>
      <c r="BM91" s="112" t="b">
        <f>KGP[[#This Row],[HU Quantity]]=KGP[[#This Row],[Requirement quantity]]</f>
        <v>0</v>
      </c>
      <c r="BN91" s="112"/>
      <c r="BO91" s="112"/>
      <c r="BP91" s="112"/>
      <c r="BQ91" s="111" t="s">
        <v>165</v>
      </c>
      <c r="BR91" s="112"/>
      <c r="BS91" s="112"/>
      <c r="BT91" s="116">
        <v>0</v>
      </c>
      <c r="BU91" s="116">
        <v>0</v>
      </c>
      <c r="BV91" s="113">
        <v>46169</v>
      </c>
      <c r="BW91" s="117">
        <v>0</v>
      </c>
      <c r="BX91" s="117">
        <v>0</v>
      </c>
      <c r="BY91" s="112"/>
      <c r="BZ91" s="112"/>
      <c r="CA91" s="111">
        <v>0</v>
      </c>
      <c r="CB91" s="114">
        <v>0</v>
      </c>
      <c r="CC91" s="112"/>
      <c r="CD91" s="114">
        <v>4</v>
      </c>
      <c r="CE91" s="112"/>
      <c r="CF91" s="112"/>
      <c r="CG91" s="112"/>
      <c r="CH91" s="114">
        <v>0</v>
      </c>
      <c r="CI91" s="35">
        <v>0</v>
      </c>
      <c r="CJ91" s="94">
        <f t="shared" si="7"/>
        <v>0.33333333333333331</v>
      </c>
      <c r="CK91" s="88">
        <f t="shared" si="8"/>
        <v>45351</v>
      </c>
      <c r="CL91" s="89">
        <f t="shared" si="9"/>
        <v>-13</v>
      </c>
      <c r="CM91" s="89">
        <f t="shared" si="10"/>
        <v>15</v>
      </c>
      <c r="CN91" s="89" t="str">
        <f t="shared" si="11"/>
        <v>ON TIME</v>
      </c>
      <c r="CO91" s="91" t="str" cm="1">
        <f t="array" ref="CO91">IFERROR(_xlfn.TEXTJOIN(", ",,_xlfn._xlws.FILTER('Monitor PO'!A:A,'Monitor PO'!K:K=Z91)),"")</f>
        <v/>
      </c>
      <c r="CP91" s="92" t="str">
        <f>IF(CQ91="","",IF(CQ91&gt;'Colour coding'!$D$4,"After Turnround",IF(CQ91&gt;'Colour coding'!$D$3+7,"During Turnaround",IF(CQ91&lt;'Colour coding'!$D$3,"On Time"))))</f>
        <v>On Time</v>
      </c>
      <c r="CQ91" s="88">
        <f>_xlfn.MAXIFS('Monitor PO'!E:E,'Monitor PO'!K:K,KGP[[#This Row],[Material / Component]])</f>
        <v>0</v>
      </c>
      <c r="CR91" s="89" t="str">
        <f t="shared" si="12"/>
        <v>SOH</v>
      </c>
      <c r="CS91" s="89" t="str">
        <f>_xlfn.CONCAT(KGP[[#This Row],[Reservation]], KGP[[#This Row],[Requirement date (WO component)]],KGP[[#This Row],[Material / Component]],"000",,KGP[[#This Row],[WO number]])</f>
        <v>00001362964537910245447000100037795</v>
      </c>
      <c r="CT91" s="89" t="str">
        <f>VLOOKUP(KGP[[#This Row],[Key]],Reservation!B:B,1,)</f>
        <v>00001362964537910245447000100037795</v>
      </c>
      <c r="CU91" s="89" t="str">
        <f>_xlfn.CONCAT(KGP[[#This Row],[Reservation]],KGP[[#This Row],[Material / Component]],"000",,KGP[[#This Row],[WO number]])</f>
        <v>000013629610245447000100037795</v>
      </c>
      <c r="CV91" s="93">
        <f>IF(_xlfn.MAXIFS(Reservation!$F:$F,Reservation!$A:$A,KGP[[#This Row],[Logic]])&lt;KGP[[#This Row],[ETA @ Demand plant]],_xlfn.MAXIFS(Reservation!$F:$F,Reservation!$A:$A,KGP[[#This Row],[Logic]]),"")</f>
        <v>0</v>
      </c>
      <c r="CW91" s="89" t="e">
        <f>IF(KGP[[#This Row],[Any order which is ahead (Date)]]="","",VLOOKUP(_xlfn.CONCAT(KGP[[#This Row],[Reservation]],KGP[[#This Row],[Material / Component]],"000",,KGP[[#This Row],[WO number]]),Reservation!$A:$J,10,0))</f>
        <v>#N/A</v>
      </c>
      <c r="CX91" s="89">
        <f t="shared" si="13"/>
        <v>0</v>
      </c>
    </row>
    <row r="92" spans="1:102" s="77" customFormat="1" hidden="1" x14ac:dyDescent="0.2">
      <c r="A92" s="111" t="s">
        <v>940</v>
      </c>
      <c r="B92" s="112"/>
      <c r="C92" s="112"/>
      <c r="D92" s="111" t="s">
        <v>55</v>
      </c>
      <c r="E92" s="113">
        <v>45290</v>
      </c>
      <c r="F92" s="113">
        <v>45293</v>
      </c>
      <c r="G92" s="113">
        <v>45386</v>
      </c>
      <c r="H92" s="112"/>
      <c r="I92" s="113">
        <v>45386</v>
      </c>
      <c r="J92" s="113">
        <v>45386</v>
      </c>
      <c r="K92" s="111" t="s">
        <v>56</v>
      </c>
      <c r="L92" s="112"/>
      <c r="M92" s="111" t="s">
        <v>595</v>
      </c>
      <c r="N92" s="111" t="s">
        <v>176</v>
      </c>
      <c r="O92" s="111" t="s">
        <v>596</v>
      </c>
      <c r="P92" s="111" t="s">
        <v>597</v>
      </c>
      <c r="Q92" s="111" t="s">
        <v>598</v>
      </c>
      <c r="R92" s="111" t="s">
        <v>344</v>
      </c>
      <c r="S92" s="112"/>
      <c r="T92" s="112"/>
      <c r="U92" s="112"/>
      <c r="V92" s="111" t="s">
        <v>345</v>
      </c>
      <c r="W92" s="112"/>
      <c r="X92" s="111">
        <v>10</v>
      </c>
      <c r="Y92" s="111">
        <v>5</v>
      </c>
      <c r="Z92" s="111" t="s">
        <v>599</v>
      </c>
      <c r="AA92" s="111" t="s">
        <v>600</v>
      </c>
      <c r="AB92" s="115">
        <v>3</v>
      </c>
      <c r="AC92" s="115">
        <v>0</v>
      </c>
      <c r="AD92" s="115">
        <v>5</v>
      </c>
      <c r="AE92" s="111" t="s">
        <v>908</v>
      </c>
      <c r="AF92" s="115">
        <v>0</v>
      </c>
      <c r="AG92" s="112"/>
      <c r="AH92" s="111" t="s">
        <v>231</v>
      </c>
      <c r="AI92" s="112"/>
      <c r="AJ92" s="112"/>
      <c r="AK92" s="111">
        <v>0</v>
      </c>
      <c r="AL92" s="115">
        <v>0</v>
      </c>
      <c r="AM92" s="112"/>
      <c r="AN92" s="112"/>
      <c r="AO92" s="111">
        <v>0</v>
      </c>
      <c r="AP92" s="112"/>
      <c r="AQ92" s="112"/>
      <c r="AR92" s="112"/>
      <c r="AS92" s="112"/>
      <c r="AT92" s="112"/>
      <c r="AU92" s="111">
        <v>0</v>
      </c>
      <c r="AV92" s="114">
        <v>0</v>
      </c>
      <c r="AW92" s="111" t="s">
        <v>51</v>
      </c>
      <c r="AX92" s="112"/>
      <c r="AY92" s="112"/>
      <c r="AZ92" s="112"/>
      <c r="BA92" s="112"/>
      <c r="BB92" s="111" t="s">
        <v>52</v>
      </c>
      <c r="BC92" s="111" t="s">
        <v>213</v>
      </c>
      <c r="BD92" s="111" t="s">
        <v>355</v>
      </c>
      <c r="BE92" s="111" t="s">
        <v>601</v>
      </c>
      <c r="BF92" s="111">
        <v>1</v>
      </c>
      <c r="BG92" s="111" t="s">
        <v>232</v>
      </c>
      <c r="BH92" s="111" t="s">
        <v>164</v>
      </c>
      <c r="BI92" s="111" t="s">
        <v>164</v>
      </c>
      <c r="BJ92" s="112"/>
      <c r="BK92" s="112"/>
      <c r="BL92" s="115">
        <v>0</v>
      </c>
      <c r="BM92" s="112" t="b">
        <f>KGP[[#This Row],[HU Quantity]]=KGP[[#This Row],[Requirement quantity]]</f>
        <v>0</v>
      </c>
      <c r="BN92" s="112"/>
      <c r="BO92" s="112"/>
      <c r="BP92" s="112"/>
      <c r="BQ92" s="111" t="s">
        <v>165</v>
      </c>
      <c r="BR92" s="112"/>
      <c r="BS92" s="112"/>
      <c r="BT92" s="116">
        <v>0</v>
      </c>
      <c r="BU92" s="116">
        <v>0</v>
      </c>
      <c r="BV92" s="113">
        <v>45412</v>
      </c>
      <c r="BW92" s="117">
        <v>0</v>
      </c>
      <c r="BX92" s="117">
        <v>0</v>
      </c>
      <c r="BY92" s="112"/>
      <c r="BZ92" s="112"/>
      <c r="CA92" s="111">
        <v>0</v>
      </c>
      <c r="CB92" s="114">
        <v>0</v>
      </c>
      <c r="CC92" s="112"/>
      <c r="CD92" s="114">
        <v>0</v>
      </c>
      <c r="CE92" s="112"/>
      <c r="CF92" s="112"/>
      <c r="CG92" s="112"/>
      <c r="CH92" s="114">
        <v>0</v>
      </c>
      <c r="CI92" s="35">
        <v>0</v>
      </c>
      <c r="CJ92" s="94">
        <f t="shared" si="7"/>
        <v>0.16666666666666666</v>
      </c>
      <c r="CK92" s="88">
        <f t="shared" si="8"/>
        <v>45358</v>
      </c>
      <c r="CL92" s="89">
        <f t="shared" si="9"/>
        <v>0</v>
      </c>
      <c r="CM92" s="89">
        <f t="shared" si="10"/>
        <v>0</v>
      </c>
      <c r="CN92" s="89" t="str">
        <f t="shared" si="11"/>
        <v>Missing Staging Date</v>
      </c>
      <c r="CO92" s="91"/>
      <c r="CP92" s="89" t="str">
        <f>IF(CQ92="","",IF(CQ92&gt;'Colour coding'!$D$4,"After Turnround",IF(CQ92&gt;'Colour coding'!$D$3+7,"During Turnaround",IF(CQ92&lt;'Colour coding'!$D$3,"On Time"))))</f>
        <v>On Time</v>
      </c>
      <c r="CQ92" s="88">
        <f>_xlfn.MAXIFS('Monitor PO'!E:E,'Monitor PO'!K:K,KGP[[#This Row],[Material / Component]])</f>
        <v>0</v>
      </c>
      <c r="CR92" s="89" t="str">
        <f t="shared" si="12"/>
        <v>Need Purchasing</v>
      </c>
      <c r="CS92" s="89" t="str">
        <f>_xlfn.CONCAT(KGP[[#This Row],[Reservation]], KGP[[#This Row],[Requirement date (WO component)]],KGP[[#This Row],[Material / Component]],"000",,KGP[[#This Row],[WO number]])</f>
        <v>00001220404538610249942000200084031</v>
      </c>
      <c r="CT92" s="89" t="str">
        <f>VLOOKUP(KGP[[#This Row],[Key]],Reservation!B:B,1,)</f>
        <v>00001220404538610249942000200084031</v>
      </c>
      <c r="CU92" s="89" t="str">
        <f>_xlfn.CONCAT(KGP[[#This Row],[Reservation]],KGP[[#This Row],[Material / Component]],"000",,KGP[[#This Row],[WO number]])</f>
        <v>000012204010249942000200084031</v>
      </c>
      <c r="CV92" s="93" t="str">
        <f>IF(_xlfn.MAXIFS(Reservation!$F:$F,Reservation!$A:$A,KGP[[#This Row],[Logic]])&lt;KGP[[#This Row],[ETA @ Demand plant]],_xlfn.MAXIFS(Reservation!$F:$F,Reservation!$A:$A,KGP[[#This Row],[Logic]]),"")</f>
        <v/>
      </c>
      <c r="CW92" s="89" t="str">
        <f>IF(KGP[[#This Row],[Any order which is ahead (Date)]]="","",VLOOKUP(_xlfn.CONCAT(KGP[[#This Row],[Reservation]],KGP[[#This Row],[Material / Component]],"000",,KGP[[#This Row],[WO number]]),Reservation!$A:$J,10,0))</f>
        <v/>
      </c>
      <c r="CX92" s="89">
        <f t="shared" si="13"/>
        <v>1</v>
      </c>
    </row>
    <row r="93" spans="1:102" s="77" customFormat="1" x14ac:dyDescent="0.2">
      <c r="A93" s="111" t="s">
        <v>851</v>
      </c>
      <c r="B93" s="111" t="s">
        <v>50</v>
      </c>
      <c r="C93" s="112"/>
      <c r="D93" s="111" t="s">
        <v>55</v>
      </c>
      <c r="E93" s="113">
        <v>45290</v>
      </c>
      <c r="F93" s="113">
        <v>45301</v>
      </c>
      <c r="G93" s="113">
        <v>45421</v>
      </c>
      <c r="H93" s="113">
        <v>45405</v>
      </c>
      <c r="I93" s="113">
        <v>45421</v>
      </c>
      <c r="J93" s="113">
        <v>45421</v>
      </c>
      <c r="K93" s="111" t="s">
        <v>56</v>
      </c>
      <c r="L93" s="112"/>
      <c r="M93" s="111" t="s">
        <v>1302</v>
      </c>
      <c r="N93" s="111" t="s">
        <v>176</v>
      </c>
      <c r="O93" s="111" t="s">
        <v>1303</v>
      </c>
      <c r="P93" s="111" t="s">
        <v>1304</v>
      </c>
      <c r="Q93" s="111" t="s">
        <v>1305</v>
      </c>
      <c r="R93" s="111" t="s">
        <v>344</v>
      </c>
      <c r="S93" s="113">
        <v>45421</v>
      </c>
      <c r="T93" s="112"/>
      <c r="U93" s="112"/>
      <c r="V93" s="111" t="s">
        <v>345</v>
      </c>
      <c r="W93" s="112"/>
      <c r="X93" s="111">
        <v>20</v>
      </c>
      <c r="Y93" s="111">
        <v>20</v>
      </c>
      <c r="Z93" s="111" t="s">
        <v>1306</v>
      </c>
      <c r="AA93" s="111" t="s">
        <v>1307</v>
      </c>
      <c r="AB93" s="115">
        <v>1</v>
      </c>
      <c r="AC93" s="115">
        <v>11</v>
      </c>
      <c r="AD93" s="115">
        <v>0</v>
      </c>
      <c r="AE93" s="111" t="s">
        <v>1308</v>
      </c>
      <c r="AF93" s="115">
        <v>0</v>
      </c>
      <c r="AG93" s="111" t="s">
        <v>376</v>
      </c>
      <c r="AH93" s="111" t="s">
        <v>53</v>
      </c>
      <c r="AI93" s="111" t="s">
        <v>345</v>
      </c>
      <c r="AJ93" s="111" t="s">
        <v>1309</v>
      </c>
      <c r="AK93" s="111">
        <v>10</v>
      </c>
      <c r="AL93" s="115">
        <v>21</v>
      </c>
      <c r="AM93" s="112"/>
      <c r="AN93" s="112"/>
      <c r="AO93" s="111">
        <v>0</v>
      </c>
      <c r="AP93" s="112"/>
      <c r="AQ93" s="112"/>
      <c r="AR93" s="112"/>
      <c r="AS93" s="112"/>
      <c r="AT93" s="112"/>
      <c r="AU93" s="111">
        <v>0</v>
      </c>
      <c r="AV93" s="114">
        <v>0</v>
      </c>
      <c r="AW93" s="111" t="s">
        <v>51</v>
      </c>
      <c r="AX93" s="112"/>
      <c r="AY93" s="112"/>
      <c r="AZ93" s="112"/>
      <c r="BA93" s="112"/>
      <c r="BB93" s="111" t="s">
        <v>52</v>
      </c>
      <c r="BC93" s="111" t="s">
        <v>161</v>
      </c>
      <c r="BD93" s="111" t="s">
        <v>162</v>
      </c>
      <c r="BE93" s="111" t="s">
        <v>1310</v>
      </c>
      <c r="BF93" s="111">
        <v>1</v>
      </c>
      <c r="BG93" s="111" t="s">
        <v>232</v>
      </c>
      <c r="BH93" s="111" t="s">
        <v>164</v>
      </c>
      <c r="BI93" s="111" t="s">
        <v>164</v>
      </c>
      <c r="BJ93" s="111" t="s">
        <v>1311</v>
      </c>
      <c r="BK93" s="112"/>
      <c r="BL93" s="115">
        <v>0</v>
      </c>
      <c r="BM93" s="112" t="b">
        <f>KGP[[#This Row],[HU Quantity]]=KGP[[#This Row],[Requirement quantity]]</f>
        <v>0</v>
      </c>
      <c r="BN93" s="112"/>
      <c r="BO93" s="112"/>
      <c r="BP93" s="112"/>
      <c r="BQ93" s="111" t="s">
        <v>165</v>
      </c>
      <c r="BR93" s="112"/>
      <c r="BS93" s="112"/>
      <c r="BT93" s="116">
        <v>0</v>
      </c>
      <c r="BU93" s="116">
        <v>0</v>
      </c>
      <c r="BV93" s="113">
        <v>45473</v>
      </c>
      <c r="BW93" s="117">
        <v>0</v>
      </c>
      <c r="BX93" s="117">
        <v>0</v>
      </c>
      <c r="BY93" s="112"/>
      <c r="BZ93" s="112"/>
      <c r="CA93" s="111">
        <v>0</v>
      </c>
      <c r="CB93" s="114">
        <v>0</v>
      </c>
      <c r="CC93" s="112"/>
      <c r="CD93" s="114">
        <v>0</v>
      </c>
      <c r="CE93" s="112"/>
      <c r="CF93" s="112"/>
      <c r="CG93" s="112"/>
      <c r="CH93" s="114">
        <v>0</v>
      </c>
      <c r="CI93" s="35">
        <v>0</v>
      </c>
      <c r="CJ93" s="148">
        <f t="shared" si="7"/>
        <v>0.5</v>
      </c>
      <c r="CK93" s="88">
        <f t="shared" si="8"/>
        <v>45393</v>
      </c>
      <c r="CL93" s="89">
        <f t="shared" si="9"/>
        <v>-12</v>
      </c>
      <c r="CM93" s="90">
        <f t="shared" si="10"/>
        <v>16</v>
      </c>
      <c r="CN93" s="90" t="str">
        <f t="shared" si="11"/>
        <v>ON TIME</v>
      </c>
      <c r="CO93" s="91" t="str" cm="1">
        <f t="array" ref="CO93">IFERROR(_xlfn.TEXTJOIN(", ",,_xlfn._xlws.FILTER('Monitor PO'!A:A,'Monitor PO'!K:K=Z93)),"")</f>
        <v/>
      </c>
      <c r="CP93" s="92" t="str">
        <f>IF(CQ93="","",IF(CQ93&gt;'Colour coding'!$D$4,"After Turnround",IF(CQ93&gt;'Colour coding'!$D$3+7,"During Turnaround",IF(CQ93&lt;'Colour coding'!$D$3,"On Time"))))</f>
        <v>On Time</v>
      </c>
      <c r="CQ93" s="88">
        <f>_xlfn.MAXIFS('Monitor PO'!E:E,'Monitor PO'!K:K,KGP[[#This Row],[Material / Component]])</f>
        <v>0</v>
      </c>
      <c r="CR93" s="89" t="str">
        <f t="shared" si="12"/>
        <v>SOH</v>
      </c>
      <c r="CS93" s="89" t="str">
        <f>_xlfn.CONCAT(KGP[[#This Row],[Reservation]], KGP[[#This Row],[Requirement date (WO component)]],KGP[[#This Row],[Material / Component]],"000",,KGP[[#This Row],[WO number]])</f>
        <v>00001323534542110251722000100033881</v>
      </c>
      <c r="CT93" s="89" t="str">
        <f>VLOOKUP(KGP[[#This Row],[Key]],Reservation!B:B,1,)</f>
        <v>00001323534542110251722000100033881</v>
      </c>
      <c r="CU93" s="89" t="str">
        <f>_xlfn.CONCAT(KGP[[#This Row],[Reservation]],KGP[[#This Row],[Material / Component]],"000",,KGP[[#This Row],[WO number]])</f>
        <v>000013235310251722000100033881</v>
      </c>
      <c r="CV93" s="93">
        <f>IF(_xlfn.MAXIFS(Reservation!$F:$F,Reservation!$A:$A,KGP[[#This Row],[Logic]])&lt;KGP[[#This Row],[ETA @ Demand plant]],_xlfn.MAXIFS(Reservation!$F:$F,Reservation!$A:$A,KGP[[#This Row],[Logic]]),"")</f>
        <v>0</v>
      </c>
      <c r="CW93" s="89" t="e">
        <f>IF(KGP[[#This Row],[Any order which is ahead (Date)]]="","",VLOOKUP(_xlfn.CONCAT(KGP[[#This Row],[Reservation]],KGP[[#This Row],[Material / Component]],"000",,KGP[[#This Row],[WO number]]),Reservation!$A:$J,10,0))</f>
        <v>#N/A</v>
      </c>
      <c r="CX93" s="89">
        <f t="shared" si="13"/>
        <v>0</v>
      </c>
    </row>
    <row r="94" spans="1:102" s="77" customFormat="1" hidden="1" x14ac:dyDescent="0.2">
      <c r="A94" s="111" t="s">
        <v>940</v>
      </c>
      <c r="B94" s="112"/>
      <c r="C94" s="112"/>
      <c r="D94" s="111" t="s">
        <v>55</v>
      </c>
      <c r="E94" s="113">
        <v>45290</v>
      </c>
      <c r="F94" s="113">
        <v>45293</v>
      </c>
      <c r="G94" s="113">
        <v>45391</v>
      </c>
      <c r="H94" s="112"/>
      <c r="I94" s="113">
        <v>45391</v>
      </c>
      <c r="J94" s="113">
        <v>45391</v>
      </c>
      <c r="K94" s="111" t="s">
        <v>182</v>
      </c>
      <c r="L94" s="112"/>
      <c r="M94" s="111" t="s">
        <v>2613</v>
      </c>
      <c r="N94" s="111" t="s">
        <v>216</v>
      </c>
      <c r="O94" s="111" t="s">
        <v>2614</v>
      </c>
      <c r="P94" s="111" t="s">
        <v>2615</v>
      </c>
      <c r="Q94" s="111" t="s">
        <v>2616</v>
      </c>
      <c r="R94" s="111" t="s">
        <v>344</v>
      </c>
      <c r="S94" s="112"/>
      <c r="T94" s="112"/>
      <c r="U94" s="112"/>
      <c r="V94" s="111" t="s">
        <v>345</v>
      </c>
      <c r="W94" s="112"/>
      <c r="X94" s="111">
        <v>10</v>
      </c>
      <c r="Y94" s="111">
        <v>5</v>
      </c>
      <c r="Z94" s="111" t="s">
        <v>2617</v>
      </c>
      <c r="AA94" s="111" t="s">
        <v>2618</v>
      </c>
      <c r="AB94" s="115">
        <v>32</v>
      </c>
      <c r="AC94" s="115">
        <v>32</v>
      </c>
      <c r="AD94" s="115">
        <v>1</v>
      </c>
      <c r="AE94" s="111" t="s">
        <v>908</v>
      </c>
      <c r="AF94" s="115">
        <v>0</v>
      </c>
      <c r="AG94" s="112"/>
      <c r="AH94" s="111" t="s">
        <v>231</v>
      </c>
      <c r="AI94" s="112"/>
      <c r="AJ94" s="112"/>
      <c r="AK94" s="111">
        <v>0</v>
      </c>
      <c r="AL94" s="115">
        <v>0</v>
      </c>
      <c r="AM94" s="112"/>
      <c r="AN94" s="112"/>
      <c r="AO94" s="111">
        <v>0</v>
      </c>
      <c r="AP94" s="112"/>
      <c r="AQ94" s="112"/>
      <c r="AR94" s="112"/>
      <c r="AS94" s="112"/>
      <c r="AT94" s="112"/>
      <c r="AU94" s="111">
        <v>0</v>
      </c>
      <c r="AV94" s="114">
        <v>0</v>
      </c>
      <c r="AW94" s="111" t="s">
        <v>51</v>
      </c>
      <c r="AX94" s="112"/>
      <c r="AY94" s="112"/>
      <c r="AZ94" s="112"/>
      <c r="BA94" s="112"/>
      <c r="BB94" s="111" t="s">
        <v>52</v>
      </c>
      <c r="BC94" s="111" t="s">
        <v>213</v>
      </c>
      <c r="BD94" s="111" t="s">
        <v>355</v>
      </c>
      <c r="BE94" s="111" t="s">
        <v>2619</v>
      </c>
      <c r="BF94" s="111">
        <v>1</v>
      </c>
      <c r="BG94" s="111" t="s">
        <v>232</v>
      </c>
      <c r="BH94" s="111" t="s">
        <v>164</v>
      </c>
      <c r="BI94" s="111" t="s">
        <v>164</v>
      </c>
      <c r="BJ94" s="112"/>
      <c r="BK94" s="112"/>
      <c r="BL94" s="115">
        <v>0</v>
      </c>
      <c r="BM94" s="112" t="b">
        <f>KGP[[#This Row],[HU Quantity]]=KGP[[#This Row],[Requirement quantity]]</f>
        <v>0</v>
      </c>
      <c r="BN94" s="112"/>
      <c r="BO94" s="112"/>
      <c r="BP94" s="112"/>
      <c r="BQ94" s="111" t="s">
        <v>165</v>
      </c>
      <c r="BR94" s="112"/>
      <c r="BS94" s="112"/>
      <c r="BT94" s="116">
        <v>0</v>
      </c>
      <c r="BU94" s="116">
        <v>0</v>
      </c>
      <c r="BV94" s="113">
        <v>45439</v>
      </c>
      <c r="BW94" s="117">
        <v>0</v>
      </c>
      <c r="BX94" s="117">
        <v>0</v>
      </c>
      <c r="BY94" s="112"/>
      <c r="BZ94" s="112"/>
      <c r="CA94" s="111">
        <v>0</v>
      </c>
      <c r="CB94" s="114">
        <v>0</v>
      </c>
      <c r="CC94" s="112"/>
      <c r="CD94" s="114">
        <v>0</v>
      </c>
      <c r="CE94" s="112"/>
      <c r="CF94" s="112"/>
      <c r="CG94" s="112"/>
      <c r="CH94" s="114">
        <v>0</v>
      </c>
      <c r="CI94" s="35">
        <v>0</v>
      </c>
      <c r="CJ94" s="94">
        <f t="shared" si="7"/>
        <v>1</v>
      </c>
      <c r="CK94" s="88">
        <f t="shared" si="8"/>
        <v>45363</v>
      </c>
      <c r="CL94" s="89">
        <f t="shared" si="9"/>
        <v>0</v>
      </c>
      <c r="CM94" s="89">
        <f t="shared" si="10"/>
        <v>0</v>
      </c>
      <c r="CN94" s="89" t="str">
        <f t="shared" si="11"/>
        <v>Missing Staging Date</v>
      </c>
      <c r="CO94" s="91"/>
      <c r="CP94" s="89" t="str">
        <f>IF(CQ94="","",IF(CQ94&gt;'Colour coding'!$D$4,"After Turnround",IF(CQ94&gt;'Colour coding'!$D$3+7,"During Turnaround",IF(CQ94&lt;'Colour coding'!$D$3,"On Time"))))</f>
        <v>After Turnround</v>
      </c>
      <c r="CQ94" s="88">
        <f>_xlfn.MAXIFS('Monitor PO'!E:E,'Monitor PO'!K:K,KGP[[#This Row],[Material / Component]])</f>
        <v>45397</v>
      </c>
      <c r="CR94" s="89" t="str">
        <f t="shared" si="12"/>
        <v>SOH</v>
      </c>
      <c r="CS94" s="89" t="str">
        <f>_xlfn.CONCAT(KGP[[#This Row],[Reservation]], KGP[[#This Row],[Requirement date (WO component)]],KGP[[#This Row],[Material / Component]],"000",,KGP[[#This Row],[WO number]])</f>
        <v>00001242874539110288499000200086029</v>
      </c>
      <c r="CT94" s="89" t="str">
        <f>VLOOKUP(KGP[[#This Row],[Key]],Reservation!B:B,1,)</f>
        <v>00001242874539110288499000200086029</v>
      </c>
      <c r="CU94" s="89" t="str">
        <f>_xlfn.CONCAT(KGP[[#This Row],[Reservation]],KGP[[#This Row],[Material / Component]],"000",,KGP[[#This Row],[WO number]])</f>
        <v>000012428710288499000200086029</v>
      </c>
      <c r="CV94" s="93" t="str">
        <f>IF(_xlfn.MAXIFS(Reservation!$F:$F,Reservation!$A:$A,KGP[[#This Row],[Logic]])&lt;KGP[[#This Row],[ETA @ Demand plant]],_xlfn.MAXIFS(Reservation!$F:$F,Reservation!$A:$A,KGP[[#This Row],[Logic]]),"")</f>
        <v/>
      </c>
      <c r="CW94" s="89" t="str">
        <f>IF(KGP[[#This Row],[Any order which is ahead (Date)]]="","",VLOOKUP(_xlfn.CONCAT(KGP[[#This Row],[Reservation]],KGP[[#This Row],[Material / Component]],"000",,KGP[[#This Row],[WO number]]),Reservation!$A:$J,10,0))</f>
        <v/>
      </c>
      <c r="CX94" s="89">
        <f t="shared" si="13"/>
        <v>1</v>
      </c>
    </row>
    <row r="95" spans="1:102" s="77" customFormat="1" hidden="1" x14ac:dyDescent="0.2">
      <c r="A95" s="111" t="s">
        <v>869</v>
      </c>
      <c r="B95" s="112"/>
      <c r="C95" s="112"/>
      <c r="D95" s="111" t="s">
        <v>55</v>
      </c>
      <c r="E95" s="113">
        <v>45290</v>
      </c>
      <c r="F95" s="113">
        <v>45293</v>
      </c>
      <c r="G95" s="113">
        <v>45400</v>
      </c>
      <c r="H95" s="112"/>
      <c r="I95" s="113">
        <v>45400</v>
      </c>
      <c r="J95" s="113">
        <v>45400</v>
      </c>
      <c r="K95" s="111" t="s">
        <v>182</v>
      </c>
      <c r="L95" s="112"/>
      <c r="M95" s="111" t="s">
        <v>1326</v>
      </c>
      <c r="N95" s="111" t="s">
        <v>176</v>
      </c>
      <c r="O95" s="111" t="s">
        <v>1327</v>
      </c>
      <c r="P95" s="111" t="s">
        <v>1328</v>
      </c>
      <c r="Q95" s="111" t="s">
        <v>1329</v>
      </c>
      <c r="R95" s="111" t="s">
        <v>344</v>
      </c>
      <c r="S95" s="112"/>
      <c r="T95" s="112"/>
      <c r="U95" s="112"/>
      <c r="V95" s="111" t="s">
        <v>345</v>
      </c>
      <c r="W95" s="112"/>
      <c r="X95" s="111">
        <v>20</v>
      </c>
      <c r="Y95" s="111">
        <v>20</v>
      </c>
      <c r="Z95" s="111" t="s">
        <v>1330</v>
      </c>
      <c r="AA95" s="111" t="s">
        <v>1331</v>
      </c>
      <c r="AB95" s="115">
        <v>1</v>
      </c>
      <c r="AC95" s="115">
        <v>1</v>
      </c>
      <c r="AD95" s="115">
        <v>7</v>
      </c>
      <c r="AE95" s="111" t="s">
        <v>908</v>
      </c>
      <c r="AF95" s="115">
        <v>0</v>
      </c>
      <c r="AG95" s="112"/>
      <c r="AH95" s="111" t="s">
        <v>231</v>
      </c>
      <c r="AI95" s="112"/>
      <c r="AJ95" s="112"/>
      <c r="AK95" s="111">
        <v>0</v>
      </c>
      <c r="AL95" s="115">
        <v>0</v>
      </c>
      <c r="AM95" s="112"/>
      <c r="AN95" s="112"/>
      <c r="AO95" s="111">
        <v>0</v>
      </c>
      <c r="AP95" s="112"/>
      <c r="AQ95" s="112"/>
      <c r="AR95" s="112"/>
      <c r="AS95" s="112"/>
      <c r="AT95" s="112"/>
      <c r="AU95" s="111">
        <v>0</v>
      </c>
      <c r="AV95" s="114">
        <v>0</v>
      </c>
      <c r="AW95" s="111" t="s">
        <v>193</v>
      </c>
      <c r="AX95" s="112"/>
      <c r="AY95" s="112"/>
      <c r="AZ95" s="112"/>
      <c r="BA95" s="112"/>
      <c r="BB95" s="111" t="s">
        <v>52</v>
      </c>
      <c r="BC95" s="111" t="s">
        <v>161</v>
      </c>
      <c r="BD95" s="111" t="s">
        <v>162</v>
      </c>
      <c r="BE95" s="111" t="s">
        <v>1332</v>
      </c>
      <c r="BF95" s="111">
        <v>1</v>
      </c>
      <c r="BG95" s="111" t="s">
        <v>232</v>
      </c>
      <c r="BH95" s="111" t="s">
        <v>164</v>
      </c>
      <c r="BI95" s="111" t="s">
        <v>164</v>
      </c>
      <c r="BJ95" s="112"/>
      <c r="BK95" s="112"/>
      <c r="BL95" s="115">
        <v>0</v>
      </c>
      <c r="BM95" s="112" t="b">
        <f>KGP[[#This Row],[HU Quantity]]=KGP[[#This Row],[Requirement quantity]]</f>
        <v>0</v>
      </c>
      <c r="BN95" s="112"/>
      <c r="BO95" s="112"/>
      <c r="BP95" s="112"/>
      <c r="BQ95" s="111" t="s">
        <v>165</v>
      </c>
      <c r="BR95" s="112"/>
      <c r="BS95" s="112"/>
      <c r="BT95" s="116">
        <v>0</v>
      </c>
      <c r="BU95" s="116">
        <v>0</v>
      </c>
      <c r="BV95" s="113">
        <v>45473</v>
      </c>
      <c r="BW95" s="117">
        <v>0</v>
      </c>
      <c r="BX95" s="117">
        <v>0</v>
      </c>
      <c r="BY95" s="112"/>
      <c r="BZ95" s="112"/>
      <c r="CA95" s="111">
        <v>0</v>
      </c>
      <c r="CB95" s="114">
        <v>0</v>
      </c>
      <c r="CC95" s="112"/>
      <c r="CD95" s="114">
        <v>0</v>
      </c>
      <c r="CE95" s="112"/>
      <c r="CF95" s="112"/>
      <c r="CG95" s="112"/>
      <c r="CH95" s="114">
        <v>0</v>
      </c>
      <c r="CI95" s="35">
        <v>0</v>
      </c>
      <c r="CJ95" s="148">
        <f t="shared" si="7"/>
        <v>1</v>
      </c>
      <c r="CK95" s="88">
        <f t="shared" si="8"/>
        <v>45372</v>
      </c>
      <c r="CL95" s="89">
        <f t="shared" si="9"/>
        <v>0</v>
      </c>
      <c r="CM95" s="90">
        <f t="shared" si="10"/>
        <v>0</v>
      </c>
      <c r="CN95" s="90" t="str">
        <f t="shared" si="11"/>
        <v>Missing Staging Date</v>
      </c>
      <c r="CO95" s="91" t="str" cm="1">
        <f t="array" ref="CO95">IFERROR(_xlfn.TEXTJOIN(", ",,_xlfn._xlws.FILTER('Monitor PO'!A:A,'Monitor PO'!K:K=Z95)),"")</f>
        <v/>
      </c>
      <c r="CP95" s="92" t="str">
        <f>IF(CQ95="","",IF(CQ95&gt;'Colour coding'!$D$4,"After Turnround",IF(CQ95&gt;'Colour coding'!$D$3+7,"During Turnaround",IF(CQ95&lt;'Colour coding'!$D$3,"On Time"))))</f>
        <v>On Time</v>
      </c>
      <c r="CQ95" s="88">
        <f>_xlfn.MAXIFS('Monitor PO'!E:E,'Monitor PO'!K:K,KGP[[#This Row],[Material / Component]])</f>
        <v>0</v>
      </c>
      <c r="CR95" s="89" t="str">
        <f t="shared" si="12"/>
        <v>SOH</v>
      </c>
      <c r="CS95" s="89" t="str">
        <f>_xlfn.CONCAT(KGP[[#This Row],[Reservation]], KGP[[#This Row],[Requirement date (WO component)]],KGP[[#This Row],[Material / Component]],"000",,KGP[[#This Row],[WO number]])</f>
        <v>00001326094540010294417000100034055</v>
      </c>
      <c r="CT95" s="89" t="str">
        <f>VLOOKUP(KGP[[#This Row],[Key]],Reservation!B:B,1,)</f>
        <v>00001326094540010294417000100034055</v>
      </c>
      <c r="CU95" s="89" t="str">
        <f>_xlfn.CONCAT(KGP[[#This Row],[Reservation]],KGP[[#This Row],[Material / Component]],"000",,KGP[[#This Row],[WO number]])</f>
        <v>000013260910294417000100034055</v>
      </c>
      <c r="CV95" s="93" t="str">
        <f>IF(_xlfn.MAXIFS(Reservation!$F:$F,Reservation!$A:$A,KGP[[#This Row],[Logic]])&lt;KGP[[#This Row],[ETA @ Demand plant]],_xlfn.MAXIFS(Reservation!$F:$F,Reservation!$A:$A,KGP[[#This Row],[Logic]]),"")</f>
        <v/>
      </c>
      <c r="CW95" s="89" t="str">
        <f>IF(KGP[[#This Row],[Any order which is ahead (Date)]]="","",VLOOKUP(_xlfn.CONCAT(KGP[[#This Row],[Reservation]],KGP[[#This Row],[Material / Component]],"000",,KGP[[#This Row],[WO number]]),Reservation!$A:$J,10,0))</f>
        <v/>
      </c>
      <c r="CX95" s="89">
        <f t="shared" si="13"/>
        <v>1</v>
      </c>
    </row>
    <row r="96" spans="1:102" s="77" customFormat="1" x14ac:dyDescent="0.2">
      <c r="A96" s="111" t="s">
        <v>851</v>
      </c>
      <c r="B96" s="111" t="s">
        <v>50</v>
      </c>
      <c r="C96" s="112"/>
      <c r="D96" s="111" t="s">
        <v>55</v>
      </c>
      <c r="E96" s="113">
        <v>45290</v>
      </c>
      <c r="F96" s="113">
        <v>45293</v>
      </c>
      <c r="G96" s="113">
        <v>45421</v>
      </c>
      <c r="H96" s="113">
        <v>45427</v>
      </c>
      <c r="I96" s="113">
        <v>45421</v>
      </c>
      <c r="J96" s="113">
        <v>45425</v>
      </c>
      <c r="K96" s="111" t="s">
        <v>682</v>
      </c>
      <c r="L96" s="112"/>
      <c r="M96" s="111" t="s">
        <v>2028</v>
      </c>
      <c r="N96" s="111" t="s">
        <v>174</v>
      </c>
      <c r="O96" s="111" t="s">
        <v>2029</v>
      </c>
      <c r="P96" s="111" t="s">
        <v>2030</v>
      </c>
      <c r="Q96" s="111" t="s">
        <v>2031</v>
      </c>
      <c r="R96" s="111" t="s">
        <v>344</v>
      </c>
      <c r="S96" s="113">
        <v>45442</v>
      </c>
      <c r="T96" s="112"/>
      <c r="U96" s="112"/>
      <c r="V96" s="111" t="s">
        <v>345</v>
      </c>
      <c r="W96" s="112"/>
      <c r="X96" s="111">
        <v>20</v>
      </c>
      <c r="Y96" s="111">
        <v>20</v>
      </c>
      <c r="Z96" s="111" t="s">
        <v>467</v>
      </c>
      <c r="AA96" s="111" t="s">
        <v>468</v>
      </c>
      <c r="AB96" s="115">
        <v>1</v>
      </c>
      <c r="AC96" s="115">
        <v>1</v>
      </c>
      <c r="AD96" s="115">
        <v>1</v>
      </c>
      <c r="AE96" s="111" t="s">
        <v>54</v>
      </c>
      <c r="AF96" s="115">
        <v>0</v>
      </c>
      <c r="AG96" s="111" t="s">
        <v>376</v>
      </c>
      <c r="AH96" s="111" t="s">
        <v>53</v>
      </c>
      <c r="AI96" s="111" t="s">
        <v>345</v>
      </c>
      <c r="AJ96" s="111" t="s">
        <v>2034</v>
      </c>
      <c r="AK96" s="111">
        <v>10</v>
      </c>
      <c r="AL96" s="115">
        <v>21</v>
      </c>
      <c r="AM96" s="112"/>
      <c r="AN96" s="112"/>
      <c r="AO96" s="111">
        <v>0</v>
      </c>
      <c r="AP96" s="112"/>
      <c r="AQ96" s="112"/>
      <c r="AR96" s="112"/>
      <c r="AS96" s="112"/>
      <c r="AT96" s="112"/>
      <c r="AU96" s="111">
        <v>0</v>
      </c>
      <c r="AV96" s="114">
        <v>0</v>
      </c>
      <c r="AW96" s="111" t="s">
        <v>51</v>
      </c>
      <c r="AX96" s="112"/>
      <c r="AY96" s="112"/>
      <c r="AZ96" s="112"/>
      <c r="BA96" s="112"/>
      <c r="BB96" s="111" t="s">
        <v>52</v>
      </c>
      <c r="BC96" s="111" t="s">
        <v>161</v>
      </c>
      <c r="BD96" s="111" t="s">
        <v>162</v>
      </c>
      <c r="BE96" s="111" t="s">
        <v>2035</v>
      </c>
      <c r="BF96" s="111">
        <v>2</v>
      </c>
      <c r="BG96" s="111" t="s">
        <v>232</v>
      </c>
      <c r="BH96" s="111" t="s">
        <v>164</v>
      </c>
      <c r="BI96" s="111" t="s">
        <v>164</v>
      </c>
      <c r="BJ96" s="111" t="s">
        <v>2037</v>
      </c>
      <c r="BK96" s="112"/>
      <c r="BL96" s="115">
        <v>0</v>
      </c>
      <c r="BM96" s="112" t="b">
        <f>KGP[[#This Row],[HU Quantity]]=KGP[[#This Row],[Requirement quantity]]</f>
        <v>0</v>
      </c>
      <c r="BN96" s="112"/>
      <c r="BO96" s="112"/>
      <c r="BP96" s="112"/>
      <c r="BQ96" s="111" t="s">
        <v>165</v>
      </c>
      <c r="BR96" s="112"/>
      <c r="BS96" s="112"/>
      <c r="BT96" s="116">
        <v>0</v>
      </c>
      <c r="BU96" s="116">
        <v>21</v>
      </c>
      <c r="BV96" s="113">
        <v>45291</v>
      </c>
      <c r="BW96" s="117">
        <v>0</v>
      </c>
      <c r="BX96" s="117">
        <v>0</v>
      </c>
      <c r="BY96" s="112"/>
      <c r="BZ96" s="112"/>
      <c r="CA96" s="111">
        <v>0</v>
      </c>
      <c r="CB96" s="114">
        <v>0</v>
      </c>
      <c r="CC96" s="112"/>
      <c r="CD96" s="114">
        <v>0</v>
      </c>
      <c r="CE96" s="112"/>
      <c r="CF96" s="112"/>
      <c r="CG96" s="112"/>
      <c r="CH96" s="114">
        <v>0</v>
      </c>
      <c r="CI96" s="35">
        <v>0</v>
      </c>
      <c r="CJ96" s="94">
        <f t="shared" si="7"/>
        <v>0.25</v>
      </c>
      <c r="CK96" s="88">
        <f t="shared" si="8"/>
        <v>45393</v>
      </c>
      <c r="CL96" s="89">
        <f t="shared" si="9"/>
        <v>-34</v>
      </c>
      <c r="CM96" s="89">
        <f t="shared" si="10"/>
        <v>-6</v>
      </c>
      <c r="CN96" s="89" t="str">
        <f t="shared" si="11"/>
        <v>Delayed</v>
      </c>
      <c r="CO96" s="91" t="str" cm="1">
        <f t="array" ref="CO96">IFERROR(_xlfn.TEXTJOIN(", ",,_xlfn._xlws.FILTER('Monitor PO'!A:A,'Monitor PO'!K:K=Z96)),"")</f>
        <v/>
      </c>
      <c r="CP96" s="92" t="str">
        <f>IF(CQ96="","",IF(CQ96&gt;'Colour coding'!$D$4,"After Turnround",IF(CQ96&gt;'Colour coding'!$D$3+7,"During Turnaround",IF(CQ96&lt;'Colour coding'!$D$3,"On Time"))))</f>
        <v>On Time</v>
      </c>
      <c r="CQ96" s="88">
        <f>_xlfn.MAXIFS('Monitor PO'!E:E,'Monitor PO'!K:K,KGP[[#This Row],[Material / Component]])</f>
        <v>0</v>
      </c>
      <c r="CR96" s="89" t="str">
        <f t="shared" si="12"/>
        <v>SOH</v>
      </c>
      <c r="CS96" s="89" t="str">
        <f>_xlfn.CONCAT(KGP[[#This Row],[Reservation]], KGP[[#This Row],[Requirement date (WO component)]],KGP[[#This Row],[Material / Component]],"000",,KGP[[#This Row],[WO number]])</f>
        <v>00001372604542110300759000100038739</v>
      </c>
      <c r="CT96" s="89" t="str">
        <f>VLOOKUP(KGP[[#This Row],[Key]],Reservation!B:B,1,)</f>
        <v>00001372604542110300759000100038739</v>
      </c>
      <c r="CU96" s="89" t="str">
        <f>_xlfn.CONCAT(KGP[[#This Row],[Reservation]],KGP[[#This Row],[Material / Component]],"000",,KGP[[#This Row],[WO number]])</f>
        <v>000013726010300759000100038739</v>
      </c>
      <c r="CV96" s="93">
        <f>IF(_xlfn.MAXIFS(Reservation!$F:$F,Reservation!$A:$A,KGP[[#This Row],[Logic]])&lt;KGP[[#This Row],[ETA @ Demand plant]],_xlfn.MAXIFS(Reservation!$F:$F,Reservation!$A:$A,KGP[[#This Row],[Logic]]),"")</f>
        <v>0</v>
      </c>
      <c r="CW96" s="89" t="e">
        <f>IF(KGP[[#This Row],[Any order which is ahead (Date)]]="","",VLOOKUP(_xlfn.CONCAT(KGP[[#This Row],[Reservation]],KGP[[#This Row],[Material / Component]],"000",,KGP[[#This Row],[WO number]]),Reservation!$A:$J,10,0))</f>
        <v>#N/A</v>
      </c>
      <c r="CX96" s="89">
        <f t="shared" si="13"/>
        <v>0</v>
      </c>
    </row>
    <row r="97" spans="1:102" s="77" customFormat="1" hidden="1" x14ac:dyDescent="0.2">
      <c r="A97" s="111" t="s">
        <v>869</v>
      </c>
      <c r="B97" s="112"/>
      <c r="C97" s="112"/>
      <c r="D97" s="111" t="s">
        <v>55</v>
      </c>
      <c r="E97" s="113">
        <v>45290</v>
      </c>
      <c r="F97" s="113">
        <v>45301</v>
      </c>
      <c r="G97" s="113">
        <v>45416</v>
      </c>
      <c r="H97" s="112"/>
      <c r="I97" s="113">
        <v>45416</v>
      </c>
      <c r="J97" s="113">
        <v>45417</v>
      </c>
      <c r="K97" s="111" t="s">
        <v>56</v>
      </c>
      <c r="L97" s="112"/>
      <c r="M97" s="111" t="s">
        <v>1242</v>
      </c>
      <c r="N97" s="111" t="s">
        <v>176</v>
      </c>
      <c r="O97" s="111" t="s">
        <v>1243</v>
      </c>
      <c r="P97" s="111" t="s">
        <v>1244</v>
      </c>
      <c r="Q97" s="111" t="s">
        <v>1245</v>
      </c>
      <c r="R97" s="111" t="s">
        <v>344</v>
      </c>
      <c r="S97" s="112"/>
      <c r="T97" s="112"/>
      <c r="U97" s="112"/>
      <c r="V97" s="111" t="s">
        <v>345</v>
      </c>
      <c r="W97" s="112"/>
      <c r="X97" s="111">
        <v>30</v>
      </c>
      <c r="Y97" s="111">
        <v>30</v>
      </c>
      <c r="Z97" s="111" t="s">
        <v>1246</v>
      </c>
      <c r="AA97" s="111" t="s">
        <v>1247</v>
      </c>
      <c r="AB97" s="115">
        <v>9</v>
      </c>
      <c r="AC97" s="115">
        <v>0</v>
      </c>
      <c r="AD97" s="115">
        <v>54</v>
      </c>
      <c r="AE97" s="111" t="s">
        <v>908</v>
      </c>
      <c r="AF97" s="115">
        <v>0</v>
      </c>
      <c r="AG97" s="112"/>
      <c r="AH97" s="111" t="s">
        <v>231</v>
      </c>
      <c r="AI97" s="112"/>
      <c r="AJ97" s="112"/>
      <c r="AK97" s="111">
        <v>0</v>
      </c>
      <c r="AL97" s="115">
        <v>0</v>
      </c>
      <c r="AM97" s="112"/>
      <c r="AN97" s="112"/>
      <c r="AO97" s="111">
        <v>0</v>
      </c>
      <c r="AP97" s="112"/>
      <c r="AQ97" s="112"/>
      <c r="AR97" s="112"/>
      <c r="AS97" s="112"/>
      <c r="AT97" s="112"/>
      <c r="AU97" s="111">
        <v>0</v>
      </c>
      <c r="AV97" s="114">
        <v>0</v>
      </c>
      <c r="AW97" s="111" t="s">
        <v>51</v>
      </c>
      <c r="AX97" s="112"/>
      <c r="AY97" s="112"/>
      <c r="AZ97" s="112"/>
      <c r="BA97" s="112"/>
      <c r="BB97" s="111" t="s">
        <v>52</v>
      </c>
      <c r="BC97" s="111" t="s">
        <v>161</v>
      </c>
      <c r="BD97" s="111" t="s">
        <v>162</v>
      </c>
      <c r="BE97" s="111" t="s">
        <v>1248</v>
      </c>
      <c r="BF97" s="111">
        <v>1</v>
      </c>
      <c r="BG97" s="111" t="s">
        <v>232</v>
      </c>
      <c r="BH97" s="111" t="s">
        <v>164</v>
      </c>
      <c r="BI97" s="111" t="s">
        <v>164</v>
      </c>
      <c r="BJ97" s="112"/>
      <c r="BK97" s="112"/>
      <c r="BL97" s="115">
        <v>0</v>
      </c>
      <c r="BM97" s="112" t="b">
        <f>KGP[[#This Row],[HU Quantity]]=KGP[[#This Row],[Requirement quantity]]</f>
        <v>0</v>
      </c>
      <c r="BN97" s="112"/>
      <c r="BO97" s="112"/>
      <c r="BP97" s="112"/>
      <c r="BQ97" s="111" t="s">
        <v>165</v>
      </c>
      <c r="BR97" s="112"/>
      <c r="BS97" s="112"/>
      <c r="BT97" s="116">
        <v>0</v>
      </c>
      <c r="BU97" s="116">
        <v>0</v>
      </c>
      <c r="BV97" s="113">
        <v>45657</v>
      </c>
      <c r="BW97" s="117">
        <v>0</v>
      </c>
      <c r="BX97" s="117">
        <v>0</v>
      </c>
      <c r="BY97" s="112"/>
      <c r="BZ97" s="112"/>
      <c r="CA97" s="111">
        <v>0</v>
      </c>
      <c r="CB97" s="114">
        <v>0</v>
      </c>
      <c r="CC97" s="112"/>
      <c r="CD97" s="114">
        <v>0</v>
      </c>
      <c r="CE97" s="112"/>
      <c r="CF97" s="112"/>
      <c r="CG97" s="112"/>
      <c r="CH97" s="114">
        <v>0</v>
      </c>
      <c r="CI97" s="35">
        <v>0</v>
      </c>
      <c r="CJ97" s="148">
        <f t="shared" si="7"/>
        <v>1</v>
      </c>
      <c r="CK97" s="88">
        <f t="shared" si="8"/>
        <v>45388</v>
      </c>
      <c r="CL97" s="89">
        <f t="shared" si="9"/>
        <v>0</v>
      </c>
      <c r="CM97" s="90">
        <f t="shared" si="10"/>
        <v>0</v>
      </c>
      <c r="CN97" s="90" t="str">
        <f t="shared" si="11"/>
        <v>Missing Staging Date</v>
      </c>
      <c r="CO97" s="91" t="str" cm="1">
        <f t="array" ref="CO97">IFERROR(_xlfn.TEXTJOIN(", ",,_xlfn._xlws.FILTER('Monitor PO'!A:A,'Monitor PO'!K:K=Z97)),"")</f>
        <v>4500005690, W451778135, W451780469</v>
      </c>
      <c r="CP97" s="92" t="str">
        <f>IF(CQ97="","",IF(CQ97&gt;'Colour coding'!$D$4,"After Turnround",IF(CQ97&gt;'Colour coding'!$D$3+7,"During Turnaround",IF(CQ97&lt;'Colour coding'!$D$3,"On Time"))))</f>
        <v>After Turnround</v>
      </c>
      <c r="CQ97" s="88">
        <f>_xlfn.MAXIFS('Monitor PO'!E:E,'Monitor PO'!K:K,KGP[[#This Row],[Material / Component]])</f>
        <v>45422</v>
      </c>
      <c r="CR97" s="89" t="str">
        <f t="shared" si="12"/>
        <v>Need Purchasing</v>
      </c>
      <c r="CS97" s="89" t="str">
        <f>_xlfn.CONCAT(KGP[[#This Row],[Reservation]], KGP[[#This Row],[Requirement date (WO component)]],KGP[[#This Row],[Material / Component]],"000",,KGP[[#This Row],[WO number]])</f>
        <v>00001322714541610304033000100033739</v>
      </c>
      <c r="CT97" s="89" t="str">
        <f>VLOOKUP(KGP[[#This Row],[Key]],Reservation!B:B,1,)</f>
        <v>00001322714541610304033000100033739</v>
      </c>
      <c r="CU97" s="89" t="str">
        <f>_xlfn.CONCAT(KGP[[#This Row],[Reservation]],KGP[[#This Row],[Material / Component]],"000",,KGP[[#This Row],[WO number]])</f>
        <v>000013227110304033000100033739</v>
      </c>
      <c r="CV97" s="93" t="str">
        <f>IF(_xlfn.MAXIFS(Reservation!$F:$F,Reservation!$A:$A,KGP[[#This Row],[Logic]])&lt;KGP[[#This Row],[ETA @ Demand plant]],_xlfn.MAXIFS(Reservation!$F:$F,Reservation!$A:$A,KGP[[#This Row],[Logic]]),"")</f>
        <v/>
      </c>
      <c r="CW97" s="89" t="str">
        <f>IF(KGP[[#This Row],[Any order which is ahead (Date)]]="","",VLOOKUP(_xlfn.CONCAT(KGP[[#This Row],[Reservation]],KGP[[#This Row],[Material / Component]],"000",,KGP[[#This Row],[WO number]]),Reservation!$A:$J,10,0))</f>
        <v/>
      </c>
      <c r="CX97" s="89">
        <f t="shared" si="13"/>
        <v>1</v>
      </c>
    </row>
    <row r="98" spans="1:102" s="77" customFormat="1" hidden="1" x14ac:dyDescent="0.2">
      <c r="A98" s="111" t="s">
        <v>869</v>
      </c>
      <c r="B98" s="112"/>
      <c r="C98" s="112"/>
      <c r="D98" s="111" t="s">
        <v>55</v>
      </c>
      <c r="E98" s="113">
        <v>45290</v>
      </c>
      <c r="F98" s="113">
        <v>45301</v>
      </c>
      <c r="G98" s="113">
        <v>45417</v>
      </c>
      <c r="H98" s="112"/>
      <c r="I98" s="113">
        <v>45417</v>
      </c>
      <c r="J98" s="113">
        <v>45417</v>
      </c>
      <c r="K98" s="111" t="s">
        <v>56</v>
      </c>
      <c r="L98" s="112"/>
      <c r="M98" s="111" t="s">
        <v>1249</v>
      </c>
      <c r="N98" s="111" t="s">
        <v>176</v>
      </c>
      <c r="O98" s="111" t="s">
        <v>1250</v>
      </c>
      <c r="P98" s="111" t="s">
        <v>1251</v>
      </c>
      <c r="Q98" s="111" t="s">
        <v>1252</v>
      </c>
      <c r="R98" s="111" t="s">
        <v>344</v>
      </c>
      <c r="S98" s="112"/>
      <c r="T98" s="112"/>
      <c r="U98" s="112"/>
      <c r="V98" s="111" t="s">
        <v>345</v>
      </c>
      <c r="W98" s="112"/>
      <c r="X98" s="111">
        <v>30</v>
      </c>
      <c r="Y98" s="111">
        <v>30</v>
      </c>
      <c r="Z98" s="111" t="s">
        <v>1246</v>
      </c>
      <c r="AA98" s="111" t="s">
        <v>1247</v>
      </c>
      <c r="AB98" s="115">
        <v>6</v>
      </c>
      <c r="AC98" s="115">
        <v>0</v>
      </c>
      <c r="AD98" s="115">
        <v>54</v>
      </c>
      <c r="AE98" s="111" t="s">
        <v>908</v>
      </c>
      <c r="AF98" s="115">
        <v>0</v>
      </c>
      <c r="AG98" s="112"/>
      <c r="AH98" s="111" t="s">
        <v>231</v>
      </c>
      <c r="AI98" s="112"/>
      <c r="AJ98" s="112"/>
      <c r="AK98" s="111">
        <v>0</v>
      </c>
      <c r="AL98" s="115">
        <v>0</v>
      </c>
      <c r="AM98" s="112"/>
      <c r="AN98" s="112"/>
      <c r="AO98" s="111">
        <v>0</v>
      </c>
      <c r="AP98" s="112"/>
      <c r="AQ98" s="112"/>
      <c r="AR98" s="112"/>
      <c r="AS98" s="112"/>
      <c r="AT98" s="112"/>
      <c r="AU98" s="111">
        <v>0</v>
      </c>
      <c r="AV98" s="114">
        <v>0</v>
      </c>
      <c r="AW98" s="111" t="s">
        <v>51</v>
      </c>
      <c r="AX98" s="112"/>
      <c r="AY98" s="112"/>
      <c r="AZ98" s="112"/>
      <c r="BA98" s="112"/>
      <c r="BB98" s="111" t="s">
        <v>52</v>
      </c>
      <c r="BC98" s="111" t="s">
        <v>161</v>
      </c>
      <c r="BD98" s="111" t="s">
        <v>162</v>
      </c>
      <c r="BE98" s="111" t="s">
        <v>1253</v>
      </c>
      <c r="BF98" s="111">
        <v>1</v>
      </c>
      <c r="BG98" s="111" t="s">
        <v>232</v>
      </c>
      <c r="BH98" s="111" t="s">
        <v>164</v>
      </c>
      <c r="BI98" s="111" t="s">
        <v>164</v>
      </c>
      <c r="BJ98" s="112"/>
      <c r="BK98" s="112"/>
      <c r="BL98" s="115">
        <v>0</v>
      </c>
      <c r="BM98" s="112" t="b">
        <f>KGP[[#This Row],[HU Quantity]]=KGP[[#This Row],[Requirement quantity]]</f>
        <v>0</v>
      </c>
      <c r="BN98" s="112"/>
      <c r="BO98" s="112"/>
      <c r="BP98" s="112"/>
      <c r="BQ98" s="111" t="s">
        <v>165</v>
      </c>
      <c r="BR98" s="112"/>
      <c r="BS98" s="112"/>
      <c r="BT98" s="116">
        <v>0</v>
      </c>
      <c r="BU98" s="116">
        <v>0</v>
      </c>
      <c r="BV98" s="113">
        <v>45657</v>
      </c>
      <c r="BW98" s="117">
        <v>0</v>
      </c>
      <c r="BX98" s="117">
        <v>0</v>
      </c>
      <c r="BY98" s="112"/>
      <c r="BZ98" s="112"/>
      <c r="CA98" s="111">
        <v>0</v>
      </c>
      <c r="CB98" s="114">
        <v>0</v>
      </c>
      <c r="CC98" s="112"/>
      <c r="CD98" s="114">
        <v>0</v>
      </c>
      <c r="CE98" s="112"/>
      <c r="CF98" s="112"/>
      <c r="CG98" s="112"/>
      <c r="CH98" s="114">
        <v>0</v>
      </c>
      <c r="CI98" s="35">
        <v>0</v>
      </c>
      <c r="CJ98" s="148">
        <f t="shared" si="7"/>
        <v>1</v>
      </c>
      <c r="CK98" s="88">
        <f t="shared" si="8"/>
        <v>45389</v>
      </c>
      <c r="CL98" s="89">
        <f t="shared" si="9"/>
        <v>0</v>
      </c>
      <c r="CM98" s="90">
        <f t="shared" si="10"/>
        <v>0</v>
      </c>
      <c r="CN98" s="90" t="str">
        <f t="shared" si="11"/>
        <v>Missing Staging Date</v>
      </c>
      <c r="CO98" s="91" t="str" cm="1">
        <f t="array" ref="CO98">IFERROR(_xlfn.TEXTJOIN(", ",,_xlfn._xlws.FILTER('Monitor PO'!A:A,'Monitor PO'!K:K=Z98)),"")</f>
        <v>4500005690, W451778135, W451780469</v>
      </c>
      <c r="CP98" s="92" t="str">
        <f>IF(CQ98="","",IF(CQ98&gt;'Colour coding'!$D$4,"After Turnround",IF(CQ98&gt;'Colour coding'!$D$3+7,"During Turnaround",IF(CQ98&lt;'Colour coding'!$D$3,"On Time"))))</f>
        <v>After Turnround</v>
      </c>
      <c r="CQ98" s="88">
        <f>_xlfn.MAXIFS('Monitor PO'!E:E,'Monitor PO'!K:K,KGP[[#This Row],[Material / Component]])</f>
        <v>45422</v>
      </c>
      <c r="CR98" s="89" t="str">
        <f t="shared" si="12"/>
        <v>Need Purchasing</v>
      </c>
      <c r="CS98" s="89" t="str">
        <f>_xlfn.CONCAT(KGP[[#This Row],[Reservation]], KGP[[#This Row],[Requirement date (WO component)]],KGP[[#This Row],[Material / Component]],"000",,KGP[[#This Row],[WO number]])</f>
        <v>00001322734541710304033000100033781</v>
      </c>
      <c r="CT98" s="89" t="str">
        <f>VLOOKUP(KGP[[#This Row],[Key]],Reservation!B:B,1,)</f>
        <v>00001322734541710304033000100033781</v>
      </c>
      <c r="CU98" s="89" t="str">
        <f>_xlfn.CONCAT(KGP[[#This Row],[Reservation]],KGP[[#This Row],[Material / Component]],"000",,KGP[[#This Row],[WO number]])</f>
        <v>000013227310304033000100033781</v>
      </c>
      <c r="CV98" s="93" t="str">
        <f>IF(_xlfn.MAXIFS(Reservation!$F:$F,Reservation!$A:$A,KGP[[#This Row],[Logic]])&lt;KGP[[#This Row],[ETA @ Demand plant]],_xlfn.MAXIFS(Reservation!$F:$F,Reservation!$A:$A,KGP[[#This Row],[Logic]]),"")</f>
        <v/>
      </c>
      <c r="CW98" s="89" t="str">
        <f>IF(KGP[[#This Row],[Any order which is ahead (Date)]]="","",VLOOKUP(_xlfn.CONCAT(KGP[[#This Row],[Reservation]],KGP[[#This Row],[Material / Component]],"000",,KGP[[#This Row],[WO number]]),Reservation!$A:$J,10,0))</f>
        <v/>
      </c>
      <c r="CX98" s="89">
        <f t="shared" si="13"/>
        <v>1</v>
      </c>
    </row>
    <row r="99" spans="1:102" s="77" customFormat="1" hidden="1" x14ac:dyDescent="0.2">
      <c r="A99" s="111" t="s">
        <v>869</v>
      </c>
      <c r="B99" s="112"/>
      <c r="C99" s="112"/>
      <c r="D99" s="111" t="s">
        <v>55</v>
      </c>
      <c r="E99" s="113">
        <v>45290</v>
      </c>
      <c r="F99" s="113">
        <v>45301</v>
      </c>
      <c r="G99" s="113">
        <v>45418</v>
      </c>
      <c r="H99" s="112"/>
      <c r="I99" s="113">
        <v>45418</v>
      </c>
      <c r="J99" s="113">
        <v>45418</v>
      </c>
      <c r="K99" s="111" t="s">
        <v>56</v>
      </c>
      <c r="L99" s="112"/>
      <c r="M99" s="111" t="s">
        <v>1254</v>
      </c>
      <c r="N99" s="111" t="s">
        <v>176</v>
      </c>
      <c r="O99" s="111" t="s">
        <v>1255</v>
      </c>
      <c r="P99" s="111" t="s">
        <v>1256</v>
      </c>
      <c r="Q99" s="111" t="s">
        <v>1252</v>
      </c>
      <c r="R99" s="111" t="s">
        <v>344</v>
      </c>
      <c r="S99" s="112"/>
      <c r="T99" s="112"/>
      <c r="U99" s="112"/>
      <c r="V99" s="111" t="s">
        <v>345</v>
      </c>
      <c r="W99" s="112"/>
      <c r="X99" s="111">
        <v>30</v>
      </c>
      <c r="Y99" s="111">
        <v>30</v>
      </c>
      <c r="Z99" s="111" t="s">
        <v>1246</v>
      </c>
      <c r="AA99" s="111" t="s">
        <v>1247</v>
      </c>
      <c r="AB99" s="115">
        <v>4</v>
      </c>
      <c r="AC99" s="115">
        <v>0</v>
      </c>
      <c r="AD99" s="115">
        <v>54</v>
      </c>
      <c r="AE99" s="111" t="s">
        <v>908</v>
      </c>
      <c r="AF99" s="115">
        <v>0</v>
      </c>
      <c r="AG99" s="112"/>
      <c r="AH99" s="111" t="s">
        <v>231</v>
      </c>
      <c r="AI99" s="112"/>
      <c r="AJ99" s="112"/>
      <c r="AK99" s="111">
        <v>0</v>
      </c>
      <c r="AL99" s="115">
        <v>0</v>
      </c>
      <c r="AM99" s="112"/>
      <c r="AN99" s="112"/>
      <c r="AO99" s="111">
        <v>0</v>
      </c>
      <c r="AP99" s="112"/>
      <c r="AQ99" s="112"/>
      <c r="AR99" s="112"/>
      <c r="AS99" s="112"/>
      <c r="AT99" s="112"/>
      <c r="AU99" s="111">
        <v>0</v>
      </c>
      <c r="AV99" s="114">
        <v>0</v>
      </c>
      <c r="AW99" s="111" t="s">
        <v>51</v>
      </c>
      <c r="AX99" s="112"/>
      <c r="AY99" s="112"/>
      <c r="AZ99" s="112"/>
      <c r="BA99" s="112"/>
      <c r="BB99" s="111" t="s">
        <v>52</v>
      </c>
      <c r="BC99" s="111" t="s">
        <v>161</v>
      </c>
      <c r="BD99" s="111" t="s">
        <v>162</v>
      </c>
      <c r="BE99" s="111" t="s">
        <v>1257</v>
      </c>
      <c r="BF99" s="111">
        <v>1</v>
      </c>
      <c r="BG99" s="111" t="s">
        <v>232</v>
      </c>
      <c r="BH99" s="111" t="s">
        <v>164</v>
      </c>
      <c r="BI99" s="111" t="s">
        <v>164</v>
      </c>
      <c r="BJ99" s="112"/>
      <c r="BK99" s="112"/>
      <c r="BL99" s="115">
        <v>0</v>
      </c>
      <c r="BM99" s="112" t="b">
        <f>KGP[[#This Row],[HU Quantity]]=KGP[[#This Row],[Requirement quantity]]</f>
        <v>0</v>
      </c>
      <c r="BN99" s="112"/>
      <c r="BO99" s="112"/>
      <c r="BP99" s="112"/>
      <c r="BQ99" s="111" t="s">
        <v>165</v>
      </c>
      <c r="BR99" s="112"/>
      <c r="BS99" s="112"/>
      <c r="BT99" s="116">
        <v>0</v>
      </c>
      <c r="BU99" s="116">
        <v>0</v>
      </c>
      <c r="BV99" s="113">
        <v>45657</v>
      </c>
      <c r="BW99" s="117">
        <v>0</v>
      </c>
      <c r="BX99" s="117">
        <v>0</v>
      </c>
      <c r="BY99" s="112"/>
      <c r="BZ99" s="112"/>
      <c r="CA99" s="111">
        <v>0</v>
      </c>
      <c r="CB99" s="114">
        <v>0</v>
      </c>
      <c r="CC99" s="112"/>
      <c r="CD99" s="114">
        <v>0</v>
      </c>
      <c r="CE99" s="112"/>
      <c r="CF99" s="112"/>
      <c r="CG99" s="112"/>
      <c r="CH99" s="114">
        <v>0</v>
      </c>
      <c r="CI99" s="35">
        <v>0</v>
      </c>
      <c r="CJ99" s="148">
        <f t="shared" si="7"/>
        <v>1</v>
      </c>
      <c r="CK99" s="88">
        <f t="shared" si="8"/>
        <v>45390</v>
      </c>
      <c r="CL99" s="89">
        <f t="shared" si="9"/>
        <v>0</v>
      </c>
      <c r="CM99" s="90">
        <f t="shared" si="10"/>
        <v>0</v>
      </c>
      <c r="CN99" s="90" t="str">
        <f t="shared" si="11"/>
        <v>Missing Staging Date</v>
      </c>
      <c r="CO99" s="91" t="str" cm="1">
        <f t="array" ref="CO99">IFERROR(_xlfn.TEXTJOIN(", ",,_xlfn._xlws.FILTER('Monitor PO'!A:A,'Monitor PO'!K:K=Z99)),"")</f>
        <v>4500005690, W451778135, W451780469</v>
      </c>
      <c r="CP99" s="92" t="str">
        <f>IF(CQ99="","",IF(CQ99&gt;'Colour coding'!$D$4,"After Turnround",IF(CQ99&gt;'Colour coding'!$D$3+7,"During Turnaround",IF(CQ99&lt;'Colour coding'!$D$3,"On Time"))))</f>
        <v>After Turnround</v>
      </c>
      <c r="CQ99" s="88">
        <f>_xlfn.MAXIFS('Monitor PO'!E:E,'Monitor PO'!K:K,KGP[[#This Row],[Material / Component]])</f>
        <v>45422</v>
      </c>
      <c r="CR99" s="89" t="str">
        <f t="shared" si="12"/>
        <v>Need Purchasing</v>
      </c>
      <c r="CS99" s="89" t="str">
        <f>_xlfn.CONCAT(KGP[[#This Row],[Reservation]], KGP[[#This Row],[Requirement date (WO component)]],KGP[[#This Row],[Material / Component]],"000",,KGP[[#This Row],[WO number]])</f>
        <v>00001322744541810304033000100033782</v>
      </c>
      <c r="CT99" s="89" t="str">
        <f>VLOOKUP(KGP[[#This Row],[Key]],Reservation!B:B,1,)</f>
        <v>00001322744541810304033000100033782</v>
      </c>
      <c r="CU99" s="89" t="str">
        <f>_xlfn.CONCAT(KGP[[#This Row],[Reservation]],KGP[[#This Row],[Material / Component]],"000",,KGP[[#This Row],[WO number]])</f>
        <v>000013227410304033000100033782</v>
      </c>
      <c r="CV99" s="93" t="str">
        <f>IF(_xlfn.MAXIFS(Reservation!$F:$F,Reservation!$A:$A,KGP[[#This Row],[Logic]])&lt;KGP[[#This Row],[ETA @ Demand plant]],_xlfn.MAXIFS(Reservation!$F:$F,Reservation!$A:$A,KGP[[#This Row],[Logic]]),"")</f>
        <v/>
      </c>
      <c r="CW99" s="89" t="str">
        <f>IF(KGP[[#This Row],[Any order which is ahead (Date)]]="","",VLOOKUP(_xlfn.CONCAT(KGP[[#This Row],[Reservation]],KGP[[#This Row],[Material / Component]],"000",,KGP[[#This Row],[WO number]]),Reservation!$A:$J,10,0))</f>
        <v/>
      </c>
      <c r="CX99" s="89">
        <f t="shared" si="13"/>
        <v>1</v>
      </c>
    </row>
    <row r="100" spans="1:102" s="77" customFormat="1" hidden="1" x14ac:dyDescent="0.2">
      <c r="A100" s="111" t="s">
        <v>869</v>
      </c>
      <c r="B100" s="112"/>
      <c r="C100" s="112"/>
      <c r="D100" s="111" t="s">
        <v>55</v>
      </c>
      <c r="E100" s="113">
        <v>45290</v>
      </c>
      <c r="F100" s="113">
        <v>45301</v>
      </c>
      <c r="G100" s="113">
        <v>45418</v>
      </c>
      <c r="H100" s="112"/>
      <c r="I100" s="113">
        <v>45418</v>
      </c>
      <c r="J100" s="113">
        <v>45418</v>
      </c>
      <c r="K100" s="111" t="s">
        <v>56</v>
      </c>
      <c r="L100" s="112"/>
      <c r="M100" s="111" t="s">
        <v>1258</v>
      </c>
      <c r="N100" s="111" t="s">
        <v>176</v>
      </c>
      <c r="O100" s="111" t="s">
        <v>1259</v>
      </c>
      <c r="P100" s="111" t="s">
        <v>1260</v>
      </c>
      <c r="Q100" s="111" t="s">
        <v>1252</v>
      </c>
      <c r="R100" s="111" t="s">
        <v>344</v>
      </c>
      <c r="S100" s="112"/>
      <c r="T100" s="112"/>
      <c r="U100" s="112"/>
      <c r="V100" s="111" t="s">
        <v>345</v>
      </c>
      <c r="W100" s="112"/>
      <c r="X100" s="111">
        <v>30</v>
      </c>
      <c r="Y100" s="111">
        <v>30</v>
      </c>
      <c r="Z100" s="111" t="s">
        <v>1246</v>
      </c>
      <c r="AA100" s="111" t="s">
        <v>1247</v>
      </c>
      <c r="AB100" s="115">
        <v>5</v>
      </c>
      <c r="AC100" s="115">
        <v>0</v>
      </c>
      <c r="AD100" s="115">
        <v>54</v>
      </c>
      <c r="AE100" s="111" t="s">
        <v>908</v>
      </c>
      <c r="AF100" s="115">
        <v>0</v>
      </c>
      <c r="AG100" s="112"/>
      <c r="AH100" s="111" t="s">
        <v>231</v>
      </c>
      <c r="AI100" s="112"/>
      <c r="AJ100" s="112"/>
      <c r="AK100" s="111">
        <v>0</v>
      </c>
      <c r="AL100" s="115">
        <v>0</v>
      </c>
      <c r="AM100" s="112"/>
      <c r="AN100" s="112"/>
      <c r="AO100" s="111">
        <v>0</v>
      </c>
      <c r="AP100" s="112"/>
      <c r="AQ100" s="112"/>
      <c r="AR100" s="112"/>
      <c r="AS100" s="112"/>
      <c r="AT100" s="112"/>
      <c r="AU100" s="111">
        <v>0</v>
      </c>
      <c r="AV100" s="114">
        <v>0</v>
      </c>
      <c r="AW100" s="111" t="s">
        <v>51</v>
      </c>
      <c r="AX100" s="112"/>
      <c r="AY100" s="112"/>
      <c r="AZ100" s="112"/>
      <c r="BA100" s="112"/>
      <c r="BB100" s="111" t="s">
        <v>52</v>
      </c>
      <c r="BC100" s="111" t="s">
        <v>161</v>
      </c>
      <c r="BD100" s="111" t="s">
        <v>162</v>
      </c>
      <c r="BE100" s="111" t="s">
        <v>1261</v>
      </c>
      <c r="BF100" s="111">
        <v>1</v>
      </c>
      <c r="BG100" s="111" t="s">
        <v>232</v>
      </c>
      <c r="BH100" s="111" t="s">
        <v>164</v>
      </c>
      <c r="BI100" s="111" t="s">
        <v>164</v>
      </c>
      <c r="BJ100" s="112"/>
      <c r="BK100" s="112"/>
      <c r="BL100" s="115">
        <v>0</v>
      </c>
      <c r="BM100" s="112" t="b">
        <f>KGP[[#This Row],[HU Quantity]]=KGP[[#This Row],[Requirement quantity]]</f>
        <v>0</v>
      </c>
      <c r="BN100" s="112"/>
      <c r="BO100" s="112"/>
      <c r="BP100" s="112"/>
      <c r="BQ100" s="111" t="s">
        <v>165</v>
      </c>
      <c r="BR100" s="112"/>
      <c r="BS100" s="112"/>
      <c r="BT100" s="116">
        <v>0</v>
      </c>
      <c r="BU100" s="116">
        <v>0</v>
      </c>
      <c r="BV100" s="113">
        <v>45657</v>
      </c>
      <c r="BW100" s="117">
        <v>0</v>
      </c>
      <c r="BX100" s="117">
        <v>0</v>
      </c>
      <c r="BY100" s="112"/>
      <c r="BZ100" s="112"/>
      <c r="CA100" s="111">
        <v>0</v>
      </c>
      <c r="CB100" s="114">
        <v>0</v>
      </c>
      <c r="CC100" s="112"/>
      <c r="CD100" s="114">
        <v>0</v>
      </c>
      <c r="CE100" s="112"/>
      <c r="CF100" s="112"/>
      <c r="CG100" s="112"/>
      <c r="CH100" s="114">
        <v>0</v>
      </c>
      <c r="CI100" s="35">
        <v>0</v>
      </c>
      <c r="CJ100" s="148">
        <f t="shared" si="7"/>
        <v>1</v>
      </c>
      <c r="CK100" s="88">
        <f t="shared" si="8"/>
        <v>45390</v>
      </c>
      <c r="CL100" s="89">
        <f t="shared" si="9"/>
        <v>0</v>
      </c>
      <c r="CM100" s="90">
        <f t="shared" si="10"/>
        <v>0</v>
      </c>
      <c r="CN100" s="90" t="str">
        <f t="shared" si="11"/>
        <v>Missing Staging Date</v>
      </c>
      <c r="CO100" s="91" t="str" cm="1">
        <f t="array" ref="CO100">IFERROR(_xlfn.TEXTJOIN(", ",,_xlfn._xlws.FILTER('Monitor PO'!A:A,'Monitor PO'!K:K=Z100)),"")</f>
        <v>4500005690, W451778135, W451780469</v>
      </c>
      <c r="CP100" s="92" t="str">
        <f>IF(CQ100="","",IF(CQ100&gt;'Colour coding'!$D$4,"After Turnround",IF(CQ100&gt;'Colour coding'!$D$3+7,"During Turnaround",IF(CQ100&lt;'Colour coding'!$D$3,"On Time"))))</f>
        <v>After Turnround</v>
      </c>
      <c r="CQ100" s="88">
        <f>_xlfn.MAXIFS('Monitor PO'!E:E,'Monitor PO'!K:K,KGP[[#This Row],[Material / Component]])</f>
        <v>45422</v>
      </c>
      <c r="CR100" s="89" t="str">
        <f t="shared" si="12"/>
        <v>Need Purchasing</v>
      </c>
      <c r="CS100" s="89" t="str">
        <f>_xlfn.CONCAT(KGP[[#This Row],[Reservation]], KGP[[#This Row],[Requirement date (WO component)]],KGP[[#This Row],[Material / Component]],"000",,KGP[[#This Row],[WO number]])</f>
        <v>00001322754541810304033000100033783</v>
      </c>
      <c r="CT100" s="89" t="str">
        <f>VLOOKUP(KGP[[#This Row],[Key]],Reservation!B:B,1,)</f>
        <v>00001322754541810304033000100033783</v>
      </c>
      <c r="CU100" s="89" t="str">
        <f>_xlfn.CONCAT(KGP[[#This Row],[Reservation]],KGP[[#This Row],[Material / Component]],"000",,KGP[[#This Row],[WO number]])</f>
        <v>000013227510304033000100033783</v>
      </c>
      <c r="CV100" s="93" t="str">
        <f>IF(_xlfn.MAXIFS(Reservation!$F:$F,Reservation!$A:$A,KGP[[#This Row],[Logic]])&lt;KGP[[#This Row],[ETA @ Demand plant]],_xlfn.MAXIFS(Reservation!$F:$F,Reservation!$A:$A,KGP[[#This Row],[Logic]]),"")</f>
        <v/>
      </c>
      <c r="CW100" s="89" t="str">
        <f>IF(KGP[[#This Row],[Any order which is ahead (Date)]]="","",VLOOKUP(_xlfn.CONCAT(KGP[[#This Row],[Reservation]],KGP[[#This Row],[Material / Component]],"000",,KGP[[#This Row],[WO number]]),Reservation!$A:$J,10,0))</f>
        <v/>
      </c>
      <c r="CX100" s="89">
        <f t="shared" si="13"/>
        <v>1</v>
      </c>
    </row>
    <row r="101" spans="1:102" s="77" customFormat="1" hidden="1" x14ac:dyDescent="0.2">
      <c r="A101" s="111" t="s">
        <v>869</v>
      </c>
      <c r="B101" s="112"/>
      <c r="C101" s="112"/>
      <c r="D101" s="111" t="s">
        <v>55</v>
      </c>
      <c r="E101" s="113">
        <v>45290</v>
      </c>
      <c r="F101" s="113">
        <v>45301</v>
      </c>
      <c r="G101" s="113">
        <v>45419</v>
      </c>
      <c r="H101" s="112"/>
      <c r="I101" s="113">
        <v>45419</v>
      </c>
      <c r="J101" s="113">
        <v>45419</v>
      </c>
      <c r="K101" s="111" t="s">
        <v>56</v>
      </c>
      <c r="L101" s="112"/>
      <c r="M101" s="111" t="s">
        <v>1262</v>
      </c>
      <c r="N101" s="111" t="s">
        <v>175</v>
      </c>
      <c r="O101" s="111" t="s">
        <v>1263</v>
      </c>
      <c r="P101" s="111" t="s">
        <v>1264</v>
      </c>
      <c r="Q101" s="111" t="s">
        <v>1265</v>
      </c>
      <c r="R101" s="111" t="s">
        <v>344</v>
      </c>
      <c r="S101" s="112"/>
      <c r="T101" s="112"/>
      <c r="U101" s="112"/>
      <c r="V101" s="111" t="s">
        <v>345</v>
      </c>
      <c r="W101" s="112"/>
      <c r="X101" s="111">
        <v>30</v>
      </c>
      <c r="Y101" s="111">
        <v>30</v>
      </c>
      <c r="Z101" s="111" t="s">
        <v>1246</v>
      </c>
      <c r="AA101" s="111" t="s">
        <v>1247</v>
      </c>
      <c r="AB101" s="115">
        <v>5</v>
      </c>
      <c r="AC101" s="115">
        <v>0</v>
      </c>
      <c r="AD101" s="115">
        <v>54</v>
      </c>
      <c r="AE101" s="111" t="s">
        <v>908</v>
      </c>
      <c r="AF101" s="115">
        <v>0</v>
      </c>
      <c r="AG101" s="112"/>
      <c r="AH101" s="111" t="s">
        <v>231</v>
      </c>
      <c r="AI101" s="112"/>
      <c r="AJ101" s="112"/>
      <c r="AK101" s="111">
        <v>0</v>
      </c>
      <c r="AL101" s="115">
        <v>0</v>
      </c>
      <c r="AM101" s="112"/>
      <c r="AN101" s="112"/>
      <c r="AO101" s="111">
        <v>0</v>
      </c>
      <c r="AP101" s="112"/>
      <c r="AQ101" s="112"/>
      <c r="AR101" s="112"/>
      <c r="AS101" s="112"/>
      <c r="AT101" s="112"/>
      <c r="AU101" s="111">
        <v>0</v>
      </c>
      <c r="AV101" s="114">
        <v>0</v>
      </c>
      <c r="AW101" s="111" t="s">
        <v>51</v>
      </c>
      <c r="AX101" s="112"/>
      <c r="AY101" s="112"/>
      <c r="AZ101" s="112"/>
      <c r="BA101" s="112"/>
      <c r="BB101" s="111" t="s">
        <v>52</v>
      </c>
      <c r="BC101" s="111" t="s">
        <v>161</v>
      </c>
      <c r="BD101" s="111" t="s">
        <v>162</v>
      </c>
      <c r="BE101" s="111" t="s">
        <v>1268</v>
      </c>
      <c r="BF101" s="111">
        <v>2</v>
      </c>
      <c r="BG101" s="111" t="s">
        <v>232</v>
      </c>
      <c r="BH101" s="111" t="s">
        <v>164</v>
      </c>
      <c r="BI101" s="111" t="s">
        <v>164</v>
      </c>
      <c r="BJ101" s="112"/>
      <c r="BK101" s="112"/>
      <c r="BL101" s="115">
        <v>0</v>
      </c>
      <c r="BM101" s="112" t="b">
        <f>KGP[[#This Row],[HU Quantity]]=KGP[[#This Row],[Requirement quantity]]</f>
        <v>0</v>
      </c>
      <c r="BN101" s="112"/>
      <c r="BO101" s="112"/>
      <c r="BP101" s="112"/>
      <c r="BQ101" s="111" t="s">
        <v>165</v>
      </c>
      <c r="BR101" s="112"/>
      <c r="BS101" s="112"/>
      <c r="BT101" s="116">
        <v>0</v>
      </c>
      <c r="BU101" s="116">
        <v>0</v>
      </c>
      <c r="BV101" s="113">
        <v>45657</v>
      </c>
      <c r="BW101" s="117">
        <v>0</v>
      </c>
      <c r="BX101" s="117">
        <v>0</v>
      </c>
      <c r="BY101" s="112"/>
      <c r="BZ101" s="112"/>
      <c r="CA101" s="111">
        <v>0</v>
      </c>
      <c r="CB101" s="114">
        <v>0</v>
      </c>
      <c r="CC101" s="112"/>
      <c r="CD101" s="114">
        <v>0</v>
      </c>
      <c r="CE101" s="112"/>
      <c r="CF101" s="112"/>
      <c r="CG101" s="112"/>
      <c r="CH101" s="114">
        <v>0</v>
      </c>
      <c r="CI101" s="35">
        <v>0</v>
      </c>
      <c r="CJ101" s="148">
        <f t="shared" si="7"/>
        <v>0.5</v>
      </c>
      <c r="CK101" s="88">
        <f t="shared" si="8"/>
        <v>45391</v>
      </c>
      <c r="CL101" s="89">
        <f t="shared" si="9"/>
        <v>0</v>
      </c>
      <c r="CM101" s="90">
        <f t="shared" si="10"/>
        <v>0</v>
      </c>
      <c r="CN101" s="90" t="str">
        <f t="shared" si="11"/>
        <v>Missing Staging Date</v>
      </c>
      <c r="CO101" s="91" t="str" cm="1">
        <f t="array" ref="CO101">IFERROR(_xlfn.TEXTJOIN(", ",,_xlfn._xlws.FILTER('Monitor PO'!A:A,'Monitor PO'!K:K=Z101)),"")</f>
        <v>4500005690, W451778135, W451780469</v>
      </c>
      <c r="CP101" s="92" t="str">
        <f>IF(CQ101="","",IF(CQ101&gt;'Colour coding'!$D$4,"After Turnround",IF(CQ101&gt;'Colour coding'!$D$3+7,"During Turnaround",IF(CQ101&lt;'Colour coding'!$D$3,"On Time"))))</f>
        <v>After Turnround</v>
      </c>
      <c r="CQ101" s="88">
        <f>_xlfn.MAXIFS('Monitor PO'!E:E,'Monitor PO'!K:K,KGP[[#This Row],[Material / Component]])</f>
        <v>45422</v>
      </c>
      <c r="CR101" s="89" t="str">
        <f t="shared" si="12"/>
        <v>Need Purchasing</v>
      </c>
      <c r="CS101" s="89" t="str">
        <f>_xlfn.CONCAT(KGP[[#This Row],[Reservation]], KGP[[#This Row],[Requirement date (WO component)]],KGP[[#This Row],[Material / Component]],"000",,KGP[[#This Row],[WO number]])</f>
        <v>00001322764541910304033000100033784</v>
      </c>
      <c r="CT101" s="89" t="str">
        <f>VLOOKUP(KGP[[#This Row],[Key]],Reservation!B:B,1,)</f>
        <v>00001322764541910304033000100033784</v>
      </c>
      <c r="CU101" s="89" t="str">
        <f>_xlfn.CONCAT(KGP[[#This Row],[Reservation]],KGP[[#This Row],[Material / Component]],"000",,KGP[[#This Row],[WO number]])</f>
        <v>000013227610304033000100033784</v>
      </c>
      <c r="CV101" s="93" t="str">
        <f>IF(_xlfn.MAXIFS(Reservation!$F:$F,Reservation!$A:$A,KGP[[#This Row],[Logic]])&lt;KGP[[#This Row],[ETA @ Demand plant]],_xlfn.MAXIFS(Reservation!$F:$F,Reservation!$A:$A,KGP[[#This Row],[Logic]]),"")</f>
        <v/>
      </c>
      <c r="CW101" s="89" t="str">
        <f>IF(KGP[[#This Row],[Any order which is ahead (Date)]]="","",VLOOKUP(_xlfn.CONCAT(KGP[[#This Row],[Reservation]],KGP[[#This Row],[Material / Component]],"000",,KGP[[#This Row],[WO number]]),Reservation!$A:$J,10,0))</f>
        <v/>
      </c>
      <c r="CX101" s="89">
        <f t="shared" si="13"/>
        <v>1</v>
      </c>
    </row>
    <row r="102" spans="1:102" s="77" customFormat="1" hidden="1" x14ac:dyDescent="0.2">
      <c r="A102" s="111" t="s">
        <v>940</v>
      </c>
      <c r="B102" s="112"/>
      <c r="C102" s="112"/>
      <c r="D102" s="111" t="s">
        <v>55</v>
      </c>
      <c r="E102" s="113">
        <v>45290</v>
      </c>
      <c r="F102" s="113">
        <v>45301</v>
      </c>
      <c r="G102" s="113">
        <v>45399</v>
      </c>
      <c r="H102" s="112"/>
      <c r="I102" s="113">
        <v>45399</v>
      </c>
      <c r="J102" s="113">
        <v>45399</v>
      </c>
      <c r="K102" s="111" t="s">
        <v>56</v>
      </c>
      <c r="L102" s="112"/>
      <c r="M102" s="111" t="s">
        <v>1269</v>
      </c>
      <c r="N102" s="111" t="s">
        <v>176</v>
      </c>
      <c r="O102" s="111" t="s">
        <v>1270</v>
      </c>
      <c r="P102" s="111" t="s">
        <v>1271</v>
      </c>
      <c r="Q102" s="111" t="s">
        <v>1272</v>
      </c>
      <c r="R102" s="111" t="s">
        <v>344</v>
      </c>
      <c r="S102" s="112"/>
      <c r="T102" s="112"/>
      <c r="U102" s="112"/>
      <c r="V102" s="111" t="s">
        <v>345</v>
      </c>
      <c r="W102" s="112"/>
      <c r="X102" s="111">
        <v>30</v>
      </c>
      <c r="Y102" s="111">
        <v>30</v>
      </c>
      <c r="Z102" s="111" t="s">
        <v>1246</v>
      </c>
      <c r="AA102" s="111" t="s">
        <v>1247</v>
      </c>
      <c r="AB102" s="115">
        <v>1</v>
      </c>
      <c r="AC102" s="115">
        <v>0</v>
      </c>
      <c r="AD102" s="115">
        <v>54</v>
      </c>
      <c r="AE102" s="111" t="s">
        <v>908</v>
      </c>
      <c r="AF102" s="115">
        <v>0</v>
      </c>
      <c r="AG102" s="112"/>
      <c r="AH102" s="111" t="s">
        <v>231</v>
      </c>
      <c r="AI102" s="112"/>
      <c r="AJ102" s="112"/>
      <c r="AK102" s="111">
        <v>0</v>
      </c>
      <c r="AL102" s="115">
        <v>0</v>
      </c>
      <c r="AM102" s="112"/>
      <c r="AN102" s="112"/>
      <c r="AO102" s="111">
        <v>0</v>
      </c>
      <c r="AP102" s="112"/>
      <c r="AQ102" s="112"/>
      <c r="AR102" s="112"/>
      <c r="AS102" s="112"/>
      <c r="AT102" s="112"/>
      <c r="AU102" s="111">
        <v>0</v>
      </c>
      <c r="AV102" s="114">
        <v>0</v>
      </c>
      <c r="AW102" s="111" t="s">
        <v>51</v>
      </c>
      <c r="AX102" s="112"/>
      <c r="AY102" s="112"/>
      <c r="AZ102" s="112"/>
      <c r="BA102" s="112"/>
      <c r="BB102" s="111" t="s">
        <v>52</v>
      </c>
      <c r="BC102" s="111" t="s">
        <v>213</v>
      </c>
      <c r="BD102" s="111" t="s">
        <v>355</v>
      </c>
      <c r="BE102" s="111" t="s">
        <v>1273</v>
      </c>
      <c r="BF102" s="111">
        <v>1</v>
      </c>
      <c r="BG102" s="111" t="s">
        <v>232</v>
      </c>
      <c r="BH102" s="111" t="s">
        <v>164</v>
      </c>
      <c r="BI102" s="111" t="s">
        <v>164</v>
      </c>
      <c r="BJ102" s="112"/>
      <c r="BK102" s="112"/>
      <c r="BL102" s="115">
        <v>0</v>
      </c>
      <c r="BM102" s="112" t="b">
        <f>KGP[[#This Row],[HU Quantity]]=KGP[[#This Row],[Requirement quantity]]</f>
        <v>0</v>
      </c>
      <c r="BN102" s="112"/>
      <c r="BO102" s="112"/>
      <c r="BP102" s="112"/>
      <c r="BQ102" s="111" t="s">
        <v>165</v>
      </c>
      <c r="BR102" s="112"/>
      <c r="BS102" s="112"/>
      <c r="BT102" s="116">
        <v>0</v>
      </c>
      <c r="BU102" s="116">
        <v>0</v>
      </c>
      <c r="BV102" s="113">
        <v>45657</v>
      </c>
      <c r="BW102" s="117">
        <v>0</v>
      </c>
      <c r="BX102" s="117">
        <v>0</v>
      </c>
      <c r="BY102" s="112"/>
      <c r="BZ102" s="112"/>
      <c r="CA102" s="111">
        <v>0</v>
      </c>
      <c r="CB102" s="114">
        <v>0</v>
      </c>
      <c r="CC102" s="112"/>
      <c r="CD102" s="114">
        <v>0</v>
      </c>
      <c r="CE102" s="112"/>
      <c r="CF102" s="112"/>
      <c r="CG102" s="112"/>
      <c r="CH102" s="114">
        <v>0</v>
      </c>
      <c r="CI102" s="35">
        <v>0</v>
      </c>
      <c r="CJ102" s="148">
        <f t="shared" si="7"/>
        <v>1</v>
      </c>
      <c r="CK102" s="88">
        <f t="shared" si="8"/>
        <v>45371</v>
      </c>
      <c r="CL102" s="89">
        <f t="shared" si="9"/>
        <v>0</v>
      </c>
      <c r="CM102" s="90">
        <f t="shared" si="10"/>
        <v>0</v>
      </c>
      <c r="CN102" s="90" t="str">
        <f t="shared" si="11"/>
        <v>Missing Staging Date</v>
      </c>
      <c r="CO102" s="91" t="str" cm="1">
        <f t="array" ref="CO102">IFERROR(_xlfn.TEXTJOIN(", ",,_xlfn._xlws.FILTER('Monitor PO'!A:A,'Monitor PO'!K:K=Z102)),"")</f>
        <v>4500005690, W451778135, W451780469</v>
      </c>
      <c r="CP102" s="92" t="str">
        <f>IF(CQ102="","",IF(CQ102&gt;'Colour coding'!$D$4,"After Turnround",IF(CQ102&gt;'Colour coding'!$D$3+7,"During Turnaround",IF(CQ102&lt;'Colour coding'!$D$3,"On Time"))))</f>
        <v>After Turnround</v>
      </c>
      <c r="CQ102" s="88">
        <f>_xlfn.MAXIFS('Monitor PO'!E:E,'Monitor PO'!K:K,KGP[[#This Row],[Material / Component]])</f>
        <v>45422</v>
      </c>
      <c r="CR102" s="89" t="str">
        <f t="shared" si="12"/>
        <v>Need Purchasing</v>
      </c>
      <c r="CS102" s="89" t="str">
        <f>_xlfn.CONCAT(KGP[[#This Row],[Reservation]], KGP[[#This Row],[Requirement date (WO component)]],KGP[[#This Row],[Material / Component]],"000",,KGP[[#This Row],[WO number]])</f>
        <v>00001322774539910304033000100033785</v>
      </c>
      <c r="CT102" s="89" t="str">
        <f>VLOOKUP(KGP[[#This Row],[Key]],Reservation!B:B,1,)</f>
        <v>00001322774539910304033000100033785</v>
      </c>
      <c r="CU102" s="89" t="str">
        <f>_xlfn.CONCAT(KGP[[#This Row],[Reservation]],KGP[[#This Row],[Material / Component]],"000",,KGP[[#This Row],[WO number]])</f>
        <v>000013227710304033000100033785</v>
      </c>
      <c r="CV102" s="93" t="str">
        <f>IF(_xlfn.MAXIFS(Reservation!$F:$F,Reservation!$A:$A,KGP[[#This Row],[Logic]])&lt;KGP[[#This Row],[ETA @ Demand plant]],_xlfn.MAXIFS(Reservation!$F:$F,Reservation!$A:$A,KGP[[#This Row],[Logic]]),"")</f>
        <v/>
      </c>
      <c r="CW102" s="89" t="str">
        <f>IF(KGP[[#This Row],[Any order which is ahead (Date)]]="","",VLOOKUP(_xlfn.CONCAT(KGP[[#This Row],[Reservation]],KGP[[#This Row],[Material / Component]],"000",,KGP[[#This Row],[WO number]]),Reservation!$A:$J,10,0))</f>
        <v/>
      </c>
      <c r="CX102" s="89">
        <f t="shared" si="13"/>
        <v>1</v>
      </c>
    </row>
    <row r="103" spans="1:102" s="77" customFormat="1" hidden="1" x14ac:dyDescent="0.2">
      <c r="A103" s="111" t="s">
        <v>940</v>
      </c>
      <c r="B103" s="112"/>
      <c r="C103" s="112"/>
      <c r="D103" s="111" t="s">
        <v>55</v>
      </c>
      <c r="E103" s="113">
        <v>45290</v>
      </c>
      <c r="F103" s="113">
        <v>45301</v>
      </c>
      <c r="G103" s="113">
        <v>45379</v>
      </c>
      <c r="H103" s="112"/>
      <c r="I103" s="113">
        <v>45379</v>
      </c>
      <c r="J103" s="113">
        <v>45379</v>
      </c>
      <c r="K103" s="111" t="s">
        <v>56</v>
      </c>
      <c r="L103" s="112"/>
      <c r="M103" s="111" t="s">
        <v>1274</v>
      </c>
      <c r="N103" s="111" t="s">
        <v>176</v>
      </c>
      <c r="O103" s="111" t="s">
        <v>1275</v>
      </c>
      <c r="P103" s="111" t="s">
        <v>1276</v>
      </c>
      <c r="Q103" s="111" t="s">
        <v>1277</v>
      </c>
      <c r="R103" s="111" t="s">
        <v>344</v>
      </c>
      <c r="S103" s="112"/>
      <c r="T103" s="112"/>
      <c r="U103" s="112"/>
      <c r="V103" s="111" t="s">
        <v>345</v>
      </c>
      <c r="W103" s="112"/>
      <c r="X103" s="111">
        <v>30</v>
      </c>
      <c r="Y103" s="111">
        <v>30</v>
      </c>
      <c r="Z103" s="111" t="s">
        <v>1246</v>
      </c>
      <c r="AA103" s="111" t="s">
        <v>1247</v>
      </c>
      <c r="AB103" s="115">
        <v>1</v>
      </c>
      <c r="AC103" s="115">
        <v>0</v>
      </c>
      <c r="AD103" s="115">
        <v>54</v>
      </c>
      <c r="AE103" s="111" t="s">
        <v>908</v>
      </c>
      <c r="AF103" s="115">
        <v>0</v>
      </c>
      <c r="AG103" s="112"/>
      <c r="AH103" s="111" t="s">
        <v>231</v>
      </c>
      <c r="AI103" s="112"/>
      <c r="AJ103" s="112"/>
      <c r="AK103" s="111">
        <v>0</v>
      </c>
      <c r="AL103" s="115">
        <v>0</v>
      </c>
      <c r="AM103" s="112"/>
      <c r="AN103" s="112"/>
      <c r="AO103" s="111">
        <v>0</v>
      </c>
      <c r="AP103" s="112"/>
      <c r="AQ103" s="112"/>
      <c r="AR103" s="112"/>
      <c r="AS103" s="112"/>
      <c r="AT103" s="112"/>
      <c r="AU103" s="111">
        <v>0</v>
      </c>
      <c r="AV103" s="114">
        <v>0</v>
      </c>
      <c r="AW103" s="111" t="s">
        <v>51</v>
      </c>
      <c r="AX103" s="112"/>
      <c r="AY103" s="112"/>
      <c r="AZ103" s="112"/>
      <c r="BA103" s="112"/>
      <c r="BB103" s="111" t="s">
        <v>52</v>
      </c>
      <c r="BC103" s="111" t="s">
        <v>213</v>
      </c>
      <c r="BD103" s="111" t="s">
        <v>355</v>
      </c>
      <c r="BE103" s="111" t="s">
        <v>1278</v>
      </c>
      <c r="BF103" s="111">
        <v>1</v>
      </c>
      <c r="BG103" s="111" t="s">
        <v>232</v>
      </c>
      <c r="BH103" s="111" t="s">
        <v>164</v>
      </c>
      <c r="BI103" s="111" t="s">
        <v>164</v>
      </c>
      <c r="BJ103" s="112"/>
      <c r="BK103" s="112"/>
      <c r="BL103" s="115">
        <v>0</v>
      </c>
      <c r="BM103" s="112" t="b">
        <f>KGP[[#This Row],[HU Quantity]]=KGP[[#This Row],[Requirement quantity]]</f>
        <v>0</v>
      </c>
      <c r="BN103" s="112"/>
      <c r="BO103" s="112"/>
      <c r="BP103" s="112"/>
      <c r="BQ103" s="111" t="s">
        <v>165</v>
      </c>
      <c r="BR103" s="112"/>
      <c r="BS103" s="112"/>
      <c r="BT103" s="116">
        <v>0</v>
      </c>
      <c r="BU103" s="116">
        <v>0</v>
      </c>
      <c r="BV103" s="113">
        <v>45657</v>
      </c>
      <c r="BW103" s="117">
        <v>0</v>
      </c>
      <c r="BX103" s="117">
        <v>0</v>
      </c>
      <c r="BY103" s="112"/>
      <c r="BZ103" s="112"/>
      <c r="CA103" s="111">
        <v>0</v>
      </c>
      <c r="CB103" s="114">
        <v>0</v>
      </c>
      <c r="CC103" s="112"/>
      <c r="CD103" s="114">
        <v>0</v>
      </c>
      <c r="CE103" s="112"/>
      <c r="CF103" s="112"/>
      <c r="CG103" s="112"/>
      <c r="CH103" s="114">
        <v>0</v>
      </c>
      <c r="CI103" s="35">
        <v>0</v>
      </c>
      <c r="CJ103" s="148">
        <f t="shared" si="7"/>
        <v>1</v>
      </c>
      <c r="CK103" s="88">
        <f t="shared" si="8"/>
        <v>45351</v>
      </c>
      <c r="CL103" s="89">
        <f t="shared" si="9"/>
        <v>0</v>
      </c>
      <c r="CM103" s="90">
        <f t="shared" si="10"/>
        <v>0</v>
      </c>
      <c r="CN103" s="90" t="str">
        <f t="shared" si="11"/>
        <v>Missing Staging Date</v>
      </c>
      <c r="CO103" s="91" t="str" cm="1">
        <f t="array" ref="CO103">IFERROR(_xlfn.TEXTJOIN(", ",,_xlfn._xlws.FILTER('Monitor PO'!A:A,'Monitor PO'!K:K=Z103)),"")</f>
        <v>4500005690, W451778135, W451780469</v>
      </c>
      <c r="CP103" s="92" t="str">
        <f>IF(CQ103="","",IF(CQ103&gt;'Colour coding'!$D$4,"After Turnround",IF(CQ103&gt;'Colour coding'!$D$3+7,"During Turnaround",IF(CQ103&lt;'Colour coding'!$D$3,"On Time"))))</f>
        <v>After Turnround</v>
      </c>
      <c r="CQ103" s="88">
        <f>_xlfn.MAXIFS('Monitor PO'!E:E,'Monitor PO'!K:K,KGP[[#This Row],[Material / Component]])</f>
        <v>45422</v>
      </c>
      <c r="CR103" s="89" t="str">
        <f t="shared" si="12"/>
        <v>Need Purchasing</v>
      </c>
      <c r="CS103" s="89" t="str">
        <f>_xlfn.CONCAT(KGP[[#This Row],[Reservation]], KGP[[#This Row],[Requirement date (WO component)]],KGP[[#This Row],[Material / Component]],"000",,KGP[[#This Row],[WO number]])</f>
        <v>00001322784537910304033000100033786</v>
      </c>
      <c r="CT103" s="89" t="str">
        <f>VLOOKUP(KGP[[#This Row],[Key]],Reservation!B:B,1,)</f>
        <v>00001322784537910304033000100033786</v>
      </c>
      <c r="CU103" s="89" t="str">
        <f>_xlfn.CONCAT(KGP[[#This Row],[Reservation]],KGP[[#This Row],[Material / Component]],"000",,KGP[[#This Row],[WO number]])</f>
        <v>000013227810304033000100033786</v>
      </c>
      <c r="CV103" s="93" t="str">
        <f>IF(_xlfn.MAXIFS(Reservation!$F:$F,Reservation!$A:$A,KGP[[#This Row],[Logic]])&lt;KGP[[#This Row],[ETA @ Demand plant]],_xlfn.MAXIFS(Reservation!$F:$F,Reservation!$A:$A,KGP[[#This Row],[Logic]]),"")</f>
        <v/>
      </c>
      <c r="CW103" s="89" t="str">
        <f>IF(KGP[[#This Row],[Any order which is ahead (Date)]]="","",VLOOKUP(_xlfn.CONCAT(KGP[[#This Row],[Reservation]],KGP[[#This Row],[Material / Component]],"000",,KGP[[#This Row],[WO number]]),Reservation!$A:$J,10,0))</f>
        <v/>
      </c>
      <c r="CX103" s="89">
        <f t="shared" si="13"/>
        <v>1</v>
      </c>
    </row>
    <row r="104" spans="1:102" s="79" customFormat="1" hidden="1" x14ac:dyDescent="0.2">
      <c r="A104" s="111" t="s">
        <v>940</v>
      </c>
      <c r="B104" s="112"/>
      <c r="C104" s="112"/>
      <c r="D104" s="111" t="s">
        <v>55</v>
      </c>
      <c r="E104" s="113">
        <v>45290</v>
      </c>
      <c r="F104" s="113">
        <v>45301</v>
      </c>
      <c r="G104" s="113">
        <v>45379</v>
      </c>
      <c r="H104" s="112"/>
      <c r="I104" s="113">
        <v>45379</v>
      </c>
      <c r="J104" s="113">
        <v>45379</v>
      </c>
      <c r="K104" s="111" t="s">
        <v>56</v>
      </c>
      <c r="L104" s="112"/>
      <c r="M104" s="111" t="s">
        <v>1295</v>
      </c>
      <c r="N104" s="111" t="s">
        <v>176</v>
      </c>
      <c r="O104" s="111" t="s">
        <v>1296</v>
      </c>
      <c r="P104" s="111" t="s">
        <v>1297</v>
      </c>
      <c r="Q104" s="111" t="s">
        <v>1298</v>
      </c>
      <c r="R104" s="111" t="s">
        <v>344</v>
      </c>
      <c r="S104" s="112"/>
      <c r="T104" s="112"/>
      <c r="U104" s="112"/>
      <c r="V104" s="111" t="s">
        <v>345</v>
      </c>
      <c r="W104" s="112"/>
      <c r="X104" s="111">
        <v>20</v>
      </c>
      <c r="Y104" s="111">
        <v>20</v>
      </c>
      <c r="Z104" s="111" t="s">
        <v>1246</v>
      </c>
      <c r="AA104" s="111" t="s">
        <v>1247</v>
      </c>
      <c r="AB104" s="115">
        <v>1</v>
      </c>
      <c r="AC104" s="115">
        <v>0</v>
      </c>
      <c r="AD104" s="115">
        <v>54</v>
      </c>
      <c r="AE104" s="111" t="s">
        <v>908</v>
      </c>
      <c r="AF104" s="115">
        <v>0</v>
      </c>
      <c r="AG104" s="112"/>
      <c r="AH104" s="111" t="s">
        <v>231</v>
      </c>
      <c r="AI104" s="112"/>
      <c r="AJ104" s="112"/>
      <c r="AK104" s="111">
        <v>0</v>
      </c>
      <c r="AL104" s="115">
        <v>0</v>
      </c>
      <c r="AM104" s="112"/>
      <c r="AN104" s="112"/>
      <c r="AO104" s="111">
        <v>0</v>
      </c>
      <c r="AP104" s="112"/>
      <c r="AQ104" s="112"/>
      <c r="AR104" s="112"/>
      <c r="AS104" s="112"/>
      <c r="AT104" s="112"/>
      <c r="AU104" s="111">
        <v>0</v>
      </c>
      <c r="AV104" s="114">
        <v>0</v>
      </c>
      <c r="AW104" s="111" t="s">
        <v>51</v>
      </c>
      <c r="AX104" s="112"/>
      <c r="AY104" s="112"/>
      <c r="AZ104" s="112"/>
      <c r="BA104" s="112"/>
      <c r="BB104" s="111" t="s">
        <v>52</v>
      </c>
      <c r="BC104" s="111" t="s">
        <v>213</v>
      </c>
      <c r="BD104" s="111" t="s">
        <v>355</v>
      </c>
      <c r="BE104" s="111" t="s">
        <v>1301</v>
      </c>
      <c r="BF104" s="111">
        <v>1</v>
      </c>
      <c r="BG104" s="111" t="s">
        <v>294</v>
      </c>
      <c r="BH104" s="111" t="s">
        <v>164</v>
      </c>
      <c r="BI104" s="111" t="s">
        <v>164</v>
      </c>
      <c r="BJ104" s="112"/>
      <c r="BK104" s="112"/>
      <c r="BL104" s="115">
        <v>0</v>
      </c>
      <c r="BM104" s="112" t="b">
        <f>KGP[[#This Row],[HU Quantity]]=KGP[[#This Row],[Requirement quantity]]</f>
        <v>0</v>
      </c>
      <c r="BN104" s="112"/>
      <c r="BO104" s="112"/>
      <c r="BP104" s="112"/>
      <c r="BQ104" s="111" t="s">
        <v>165</v>
      </c>
      <c r="BR104" s="112"/>
      <c r="BS104" s="112"/>
      <c r="BT104" s="116">
        <v>0</v>
      </c>
      <c r="BU104" s="116">
        <v>0</v>
      </c>
      <c r="BV104" s="113">
        <v>45657</v>
      </c>
      <c r="BW104" s="117">
        <v>0</v>
      </c>
      <c r="BX104" s="117">
        <v>0</v>
      </c>
      <c r="BY104" s="112"/>
      <c r="BZ104" s="112"/>
      <c r="CA104" s="111">
        <v>0</v>
      </c>
      <c r="CB104" s="114">
        <v>0</v>
      </c>
      <c r="CC104" s="112"/>
      <c r="CD104" s="114">
        <v>0</v>
      </c>
      <c r="CE104" s="112"/>
      <c r="CF104" s="112"/>
      <c r="CG104" s="112"/>
      <c r="CH104" s="114">
        <v>0</v>
      </c>
      <c r="CI104" s="35">
        <v>0</v>
      </c>
      <c r="CJ104" s="148">
        <f t="shared" si="7"/>
        <v>0.5</v>
      </c>
      <c r="CK104" s="88">
        <f t="shared" si="8"/>
        <v>45351</v>
      </c>
      <c r="CL104" s="89">
        <f t="shared" si="9"/>
        <v>0</v>
      </c>
      <c r="CM104" s="90">
        <f t="shared" si="10"/>
        <v>0</v>
      </c>
      <c r="CN104" s="90" t="str">
        <f t="shared" si="11"/>
        <v>Missing Staging Date</v>
      </c>
      <c r="CO104" s="91" t="str" cm="1">
        <f t="array" ref="CO104">IFERROR(_xlfn.TEXTJOIN(", ",,_xlfn._xlws.FILTER('Monitor PO'!A:A,'Monitor PO'!K:K=Z104)),"")</f>
        <v>4500005690, W451778135, W451780469</v>
      </c>
      <c r="CP104" s="92" t="str">
        <f>IF(CQ104="","",IF(CQ104&gt;'Colour coding'!$D$4,"After Turnround",IF(CQ104&gt;'Colour coding'!$D$3+7,"During Turnaround",IF(CQ104&lt;'Colour coding'!$D$3,"On Time"))))</f>
        <v>After Turnround</v>
      </c>
      <c r="CQ104" s="88">
        <f>_xlfn.MAXIFS('Monitor PO'!E:E,'Monitor PO'!K:K,KGP[[#This Row],[Material / Component]])</f>
        <v>45422</v>
      </c>
      <c r="CR104" s="89" t="str">
        <f t="shared" si="12"/>
        <v>Need Purchasing</v>
      </c>
      <c r="CS104" s="89" t="str">
        <f>_xlfn.CONCAT(KGP[[#This Row],[Reservation]], KGP[[#This Row],[Requirement date (WO component)]],KGP[[#This Row],[Material / Component]],"000",,KGP[[#This Row],[WO number]])</f>
        <v>00001323524537910304033000100033880</v>
      </c>
      <c r="CT104" s="89" t="str">
        <f>VLOOKUP(KGP[[#This Row],[Key]],Reservation!B:B,1,)</f>
        <v>00001323524537910304033000100033880</v>
      </c>
      <c r="CU104" s="89" t="str">
        <f>_xlfn.CONCAT(KGP[[#This Row],[Reservation]],KGP[[#This Row],[Material / Component]],"000",,KGP[[#This Row],[WO number]])</f>
        <v>000013235210304033000100033880</v>
      </c>
      <c r="CV104" s="93" t="str">
        <f>IF(_xlfn.MAXIFS(Reservation!$F:$F,Reservation!$A:$A,KGP[[#This Row],[Logic]])&lt;KGP[[#This Row],[ETA @ Demand plant]],_xlfn.MAXIFS(Reservation!$F:$F,Reservation!$A:$A,KGP[[#This Row],[Logic]]),"")</f>
        <v/>
      </c>
      <c r="CW104" s="89" t="str">
        <f>IF(KGP[[#This Row],[Any order which is ahead (Date)]]="","",VLOOKUP(_xlfn.CONCAT(KGP[[#This Row],[Reservation]],KGP[[#This Row],[Material / Component]],"000",,KGP[[#This Row],[WO number]]),Reservation!$A:$J,10,0))</f>
        <v/>
      </c>
      <c r="CX104" s="89">
        <f t="shared" si="13"/>
        <v>1</v>
      </c>
    </row>
    <row r="105" spans="1:102" s="77" customFormat="1" hidden="1" x14ac:dyDescent="0.2">
      <c r="A105" s="111" t="s">
        <v>851</v>
      </c>
      <c r="B105" s="112"/>
      <c r="C105" s="112"/>
      <c r="D105" s="111" t="s">
        <v>55</v>
      </c>
      <c r="E105" s="113">
        <v>45290</v>
      </c>
      <c r="F105" s="113">
        <v>45301</v>
      </c>
      <c r="G105" s="113">
        <v>45421</v>
      </c>
      <c r="H105" s="112"/>
      <c r="I105" s="113">
        <v>45421</v>
      </c>
      <c r="J105" s="113">
        <v>45421</v>
      </c>
      <c r="K105" s="111" t="s">
        <v>56</v>
      </c>
      <c r="L105" s="112"/>
      <c r="M105" s="111" t="s">
        <v>1302</v>
      </c>
      <c r="N105" s="111" t="s">
        <v>175</v>
      </c>
      <c r="O105" s="111" t="s">
        <v>1303</v>
      </c>
      <c r="P105" s="111" t="s">
        <v>1304</v>
      </c>
      <c r="Q105" s="111" t="s">
        <v>1305</v>
      </c>
      <c r="R105" s="111" t="s">
        <v>344</v>
      </c>
      <c r="S105" s="112"/>
      <c r="T105" s="112"/>
      <c r="U105" s="112"/>
      <c r="V105" s="111" t="s">
        <v>345</v>
      </c>
      <c r="W105" s="112"/>
      <c r="X105" s="111">
        <v>20</v>
      </c>
      <c r="Y105" s="111">
        <v>20</v>
      </c>
      <c r="Z105" s="111" t="s">
        <v>1246</v>
      </c>
      <c r="AA105" s="111" t="s">
        <v>1247</v>
      </c>
      <c r="AB105" s="115">
        <v>4</v>
      </c>
      <c r="AC105" s="115">
        <v>0</v>
      </c>
      <c r="AD105" s="115">
        <v>54</v>
      </c>
      <c r="AE105" s="111" t="s">
        <v>908</v>
      </c>
      <c r="AF105" s="115">
        <v>0</v>
      </c>
      <c r="AG105" s="112"/>
      <c r="AH105" s="111" t="s">
        <v>231</v>
      </c>
      <c r="AI105" s="112"/>
      <c r="AJ105" s="112"/>
      <c r="AK105" s="111">
        <v>0</v>
      </c>
      <c r="AL105" s="115">
        <v>0</v>
      </c>
      <c r="AM105" s="112"/>
      <c r="AN105" s="112"/>
      <c r="AO105" s="111">
        <v>0</v>
      </c>
      <c r="AP105" s="112"/>
      <c r="AQ105" s="112"/>
      <c r="AR105" s="112"/>
      <c r="AS105" s="112"/>
      <c r="AT105" s="112"/>
      <c r="AU105" s="111">
        <v>0</v>
      </c>
      <c r="AV105" s="114">
        <v>0</v>
      </c>
      <c r="AW105" s="111" t="s">
        <v>51</v>
      </c>
      <c r="AX105" s="112"/>
      <c r="AY105" s="112"/>
      <c r="AZ105" s="112"/>
      <c r="BA105" s="112"/>
      <c r="BB105" s="111" t="s">
        <v>52</v>
      </c>
      <c r="BC105" s="111" t="s">
        <v>161</v>
      </c>
      <c r="BD105" s="111" t="s">
        <v>162</v>
      </c>
      <c r="BE105" s="111" t="s">
        <v>1310</v>
      </c>
      <c r="BF105" s="111">
        <v>2</v>
      </c>
      <c r="BG105" s="111" t="s">
        <v>232</v>
      </c>
      <c r="BH105" s="111" t="s">
        <v>164</v>
      </c>
      <c r="BI105" s="111" t="s">
        <v>164</v>
      </c>
      <c r="BJ105" s="112"/>
      <c r="BK105" s="112"/>
      <c r="BL105" s="115">
        <v>0</v>
      </c>
      <c r="BM105" s="112" t="b">
        <f>KGP[[#This Row],[HU Quantity]]=KGP[[#This Row],[Requirement quantity]]</f>
        <v>0</v>
      </c>
      <c r="BN105" s="112"/>
      <c r="BO105" s="112"/>
      <c r="BP105" s="112"/>
      <c r="BQ105" s="111" t="s">
        <v>165</v>
      </c>
      <c r="BR105" s="112"/>
      <c r="BS105" s="112"/>
      <c r="BT105" s="116">
        <v>0</v>
      </c>
      <c r="BU105" s="116">
        <v>0</v>
      </c>
      <c r="BV105" s="113">
        <v>45473</v>
      </c>
      <c r="BW105" s="117">
        <v>0</v>
      </c>
      <c r="BX105" s="117">
        <v>0</v>
      </c>
      <c r="BY105" s="112"/>
      <c r="BZ105" s="112"/>
      <c r="CA105" s="111">
        <v>0</v>
      </c>
      <c r="CB105" s="114">
        <v>0</v>
      </c>
      <c r="CC105" s="112"/>
      <c r="CD105" s="114">
        <v>0</v>
      </c>
      <c r="CE105" s="112"/>
      <c r="CF105" s="112"/>
      <c r="CG105" s="112"/>
      <c r="CH105" s="114">
        <v>0</v>
      </c>
      <c r="CI105" s="35">
        <v>0</v>
      </c>
      <c r="CJ105" s="148">
        <f t="shared" si="7"/>
        <v>0.5</v>
      </c>
      <c r="CK105" s="88">
        <f t="shared" si="8"/>
        <v>45393</v>
      </c>
      <c r="CL105" s="89">
        <f t="shared" si="9"/>
        <v>0</v>
      </c>
      <c r="CM105" s="90">
        <f t="shared" si="10"/>
        <v>0</v>
      </c>
      <c r="CN105" s="90" t="str">
        <f t="shared" si="11"/>
        <v>Missing Staging Date</v>
      </c>
      <c r="CO105" s="91" t="str" cm="1">
        <f t="array" ref="CO105">IFERROR(_xlfn.TEXTJOIN(", ",,_xlfn._xlws.FILTER('Monitor PO'!A:A,'Monitor PO'!K:K=Z105)),"")</f>
        <v>4500005690, W451778135, W451780469</v>
      </c>
      <c r="CP105" s="92" t="str">
        <f>IF(CQ105="","",IF(CQ105&gt;'Colour coding'!$D$4,"After Turnround",IF(CQ105&gt;'Colour coding'!$D$3+7,"During Turnaround",IF(CQ105&lt;'Colour coding'!$D$3,"On Time"))))</f>
        <v>After Turnround</v>
      </c>
      <c r="CQ105" s="88">
        <f>_xlfn.MAXIFS('Monitor PO'!E:E,'Monitor PO'!K:K,KGP[[#This Row],[Material / Component]])</f>
        <v>45422</v>
      </c>
      <c r="CR105" s="89" t="str">
        <f t="shared" si="12"/>
        <v>Need Purchasing</v>
      </c>
      <c r="CS105" s="89" t="str">
        <f>_xlfn.CONCAT(KGP[[#This Row],[Reservation]], KGP[[#This Row],[Requirement date (WO component)]],KGP[[#This Row],[Material / Component]],"000",,KGP[[#This Row],[WO number]])</f>
        <v>00001323534542110304033000100033881</v>
      </c>
      <c r="CT105" s="89" t="str">
        <f>VLOOKUP(KGP[[#This Row],[Key]],Reservation!B:B,1,)</f>
        <v>00001323534542110304033000100033881</v>
      </c>
      <c r="CU105" s="89" t="str">
        <f>_xlfn.CONCAT(KGP[[#This Row],[Reservation]],KGP[[#This Row],[Material / Component]],"000",,KGP[[#This Row],[WO number]])</f>
        <v>000013235310304033000100033881</v>
      </c>
      <c r="CV105" s="93" t="str">
        <f>IF(_xlfn.MAXIFS(Reservation!$F:$F,Reservation!$A:$A,KGP[[#This Row],[Logic]])&lt;KGP[[#This Row],[ETA @ Demand plant]],_xlfn.MAXIFS(Reservation!$F:$F,Reservation!$A:$A,KGP[[#This Row],[Logic]]),"")</f>
        <v/>
      </c>
      <c r="CW105" s="89" t="str">
        <f>IF(KGP[[#This Row],[Any order which is ahead (Date)]]="","",VLOOKUP(_xlfn.CONCAT(KGP[[#This Row],[Reservation]],KGP[[#This Row],[Material / Component]],"000",,KGP[[#This Row],[WO number]]),Reservation!$A:$J,10,0))</f>
        <v/>
      </c>
      <c r="CX105" s="89">
        <f t="shared" si="13"/>
        <v>1</v>
      </c>
    </row>
    <row r="106" spans="1:102" s="77" customFormat="1" hidden="1" x14ac:dyDescent="0.2">
      <c r="A106" s="111" t="s">
        <v>869</v>
      </c>
      <c r="B106" s="111" t="s">
        <v>50</v>
      </c>
      <c r="C106" s="112"/>
      <c r="D106" s="111" t="s">
        <v>55</v>
      </c>
      <c r="E106" s="113">
        <v>45290</v>
      </c>
      <c r="F106" s="113">
        <v>45301</v>
      </c>
      <c r="G106" s="113">
        <v>45400</v>
      </c>
      <c r="H106" s="112"/>
      <c r="I106" s="113">
        <v>45400</v>
      </c>
      <c r="J106" s="113">
        <v>45400</v>
      </c>
      <c r="K106" s="111" t="s">
        <v>56</v>
      </c>
      <c r="L106" s="112"/>
      <c r="M106" s="111" t="s">
        <v>1090</v>
      </c>
      <c r="N106" s="111" t="s">
        <v>175</v>
      </c>
      <c r="O106" s="111" t="s">
        <v>1091</v>
      </c>
      <c r="P106" s="111" t="s">
        <v>1092</v>
      </c>
      <c r="Q106" s="111" t="s">
        <v>1093</v>
      </c>
      <c r="R106" s="111" t="s">
        <v>344</v>
      </c>
      <c r="S106" s="112"/>
      <c r="T106" s="112"/>
      <c r="U106" s="112"/>
      <c r="V106" s="112"/>
      <c r="W106" s="112"/>
      <c r="X106" s="111">
        <v>20</v>
      </c>
      <c r="Y106" s="111">
        <v>20</v>
      </c>
      <c r="Z106" s="111" t="s">
        <v>229</v>
      </c>
      <c r="AA106" s="111" t="s">
        <v>230</v>
      </c>
      <c r="AB106" s="115">
        <v>4</v>
      </c>
      <c r="AC106" s="115">
        <v>0</v>
      </c>
      <c r="AD106" s="115">
        <v>0</v>
      </c>
      <c r="AE106" s="111" t="s">
        <v>2937</v>
      </c>
      <c r="AF106" s="115">
        <v>0</v>
      </c>
      <c r="AG106" s="112"/>
      <c r="AH106" s="112"/>
      <c r="AI106" s="112"/>
      <c r="AJ106" s="112"/>
      <c r="AK106" s="111">
        <v>0</v>
      </c>
      <c r="AL106" s="115">
        <v>0</v>
      </c>
      <c r="AM106" s="112"/>
      <c r="AN106" s="112"/>
      <c r="AO106" s="111">
        <v>0</v>
      </c>
      <c r="AP106" s="112"/>
      <c r="AQ106" s="112"/>
      <c r="AR106" s="112"/>
      <c r="AS106" s="112"/>
      <c r="AT106" s="112"/>
      <c r="AU106" s="111">
        <v>0</v>
      </c>
      <c r="AV106" s="114">
        <v>0</v>
      </c>
      <c r="AW106" s="111" t="s">
        <v>51</v>
      </c>
      <c r="AX106" s="112"/>
      <c r="AY106" s="112"/>
      <c r="AZ106" s="112"/>
      <c r="BA106" s="112"/>
      <c r="BB106" s="111" t="s">
        <v>52</v>
      </c>
      <c r="BC106" s="111" t="s">
        <v>161</v>
      </c>
      <c r="BD106" s="111" t="s">
        <v>162</v>
      </c>
      <c r="BE106" s="111" t="s">
        <v>1097</v>
      </c>
      <c r="BF106" s="111">
        <v>2</v>
      </c>
      <c r="BG106" s="111" t="s">
        <v>163</v>
      </c>
      <c r="BH106" s="111" t="s">
        <v>164</v>
      </c>
      <c r="BI106" s="112"/>
      <c r="BJ106" s="111" t="s">
        <v>2938</v>
      </c>
      <c r="BK106" s="112"/>
      <c r="BL106" s="115">
        <v>0</v>
      </c>
      <c r="BM106" s="112" t="b">
        <f>KGP[[#This Row],[HU Quantity]]=KGP[[#This Row],[Requirement quantity]]</f>
        <v>0</v>
      </c>
      <c r="BN106" s="112"/>
      <c r="BO106" s="112"/>
      <c r="BP106" s="112"/>
      <c r="BQ106" s="111" t="s">
        <v>165</v>
      </c>
      <c r="BR106" s="112"/>
      <c r="BS106" s="112"/>
      <c r="BT106" s="116">
        <v>0</v>
      </c>
      <c r="BU106" s="116">
        <v>0</v>
      </c>
      <c r="BV106" s="113">
        <v>45473</v>
      </c>
      <c r="BW106" s="117">
        <v>0</v>
      </c>
      <c r="BX106" s="117">
        <v>0</v>
      </c>
      <c r="BY106" s="112"/>
      <c r="BZ106" s="112"/>
      <c r="CA106" s="111">
        <v>0</v>
      </c>
      <c r="CB106" s="114">
        <v>0</v>
      </c>
      <c r="CC106" s="112"/>
      <c r="CD106" s="114">
        <v>0</v>
      </c>
      <c r="CE106" s="112"/>
      <c r="CF106" s="112"/>
      <c r="CG106" s="112"/>
      <c r="CH106" s="114">
        <v>0</v>
      </c>
      <c r="CI106" s="35">
        <v>0</v>
      </c>
      <c r="CJ106" s="94">
        <f t="shared" si="7"/>
        <v>0.5</v>
      </c>
      <c r="CK106" s="88">
        <f t="shared" si="8"/>
        <v>45372</v>
      </c>
      <c r="CL106" s="89">
        <f t="shared" si="9"/>
        <v>0</v>
      </c>
      <c r="CM106" s="89">
        <f t="shared" si="10"/>
        <v>0</v>
      </c>
      <c r="CN106" s="89" t="str">
        <f t="shared" si="11"/>
        <v>Missing Staging Date</v>
      </c>
      <c r="CO106" s="91"/>
      <c r="CP106" s="89" t="str">
        <f>IF(CQ106="","",IF(CQ106&gt;'Colour coding'!$D$4,"After Turnround",IF(CQ106&gt;'Colour coding'!$D$3+7,"During Turnaround",IF(CQ106&lt;'Colour coding'!$D$3,"On Time"))))</f>
        <v>After Turnround</v>
      </c>
      <c r="CQ106" s="88">
        <f>_xlfn.MAXIFS('Monitor PO'!E:E,'Monitor PO'!K:K,KGP[[#This Row],[Material / Component]])</f>
        <v>45447</v>
      </c>
      <c r="CR106" s="89" t="str">
        <f t="shared" si="12"/>
        <v>Need Purchasing</v>
      </c>
      <c r="CS106" s="89" t="str">
        <f>_xlfn.CONCAT(KGP[[#This Row],[Reservation]], KGP[[#This Row],[Requirement date (WO component)]],KGP[[#This Row],[Material / Component]],"000",,KGP[[#This Row],[WO number]])</f>
        <v>00001310394540010305744000100032535</v>
      </c>
      <c r="CT106" s="89" t="str">
        <f>VLOOKUP(KGP[[#This Row],[Key]],Reservation!B:B,1,)</f>
        <v>00001310394540010305744000100032535</v>
      </c>
      <c r="CU106" s="89" t="str">
        <f>_xlfn.CONCAT(KGP[[#This Row],[Reservation]],KGP[[#This Row],[Material / Component]],"000",,KGP[[#This Row],[WO number]])</f>
        <v>000013103910305744000100032535</v>
      </c>
      <c r="CV106" s="93" t="str">
        <f>IF(_xlfn.MAXIFS(Reservation!$F:$F,Reservation!$A:$A,KGP[[#This Row],[Logic]])&lt;KGP[[#This Row],[ETA @ Demand plant]],_xlfn.MAXIFS(Reservation!$F:$F,Reservation!$A:$A,KGP[[#This Row],[Logic]]),"")</f>
        <v/>
      </c>
      <c r="CW106" s="89" t="str">
        <f>IF(KGP[[#This Row],[Any order which is ahead (Date)]]="","",VLOOKUP(_xlfn.CONCAT(KGP[[#This Row],[Reservation]],KGP[[#This Row],[Material / Component]],"000",,KGP[[#This Row],[WO number]]),Reservation!$A:$J,10,0))</f>
        <v/>
      </c>
      <c r="CX106" s="89">
        <f t="shared" si="13"/>
        <v>0</v>
      </c>
    </row>
    <row r="107" spans="1:102" s="77" customFormat="1" x14ac:dyDescent="0.2">
      <c r="A107" s="111" t="s">
        <v>940</v>
      </c>
      <c r="B107" s="111" t="s">
        <v>50</v>
      </c>
      <c r="C107" s="112"/>
      <c r="D107" s="111" t="s">
        <v>55</v>
      </c>
      <c r="E107" s="113">
        <v>45290</v>
      </c>
      <c r="F107" s="113">
        <v>45293</v>
      </c>
      <c r="G107" s="113">
        <v>45395</v>
      </c>
      <c r="H107" s="113">
        <v>45372</v>
      </c>
      <c r="I107" s="113">
        <v>45382</v>
      </c>
      <c r="J107" s="113">
        <v>45406</v>
      </c>
      <c r="K107" s="111" t="s">
        <v>182</v>
      </c>
      <c r="L107" s="112"/>
      <c r="M107" s="111" t="s">
        <v>2790</v>
      </c>
      <c r="N107" s="111" t="s">
        <v>189</v>
      </c>
      <c r="O107" s="111" t="s">
        <v>2791</v>
      </c>
      <c r="P107" s="111" t="s">
        <v>2792</v>
      </c>
      <c r="Q107" s="111" t="s">
        <v>2665</v>
      </c>
      <c r="R107" s="111" t="s">
        <v>344</v>
      </c>
      <c r="S107" s="113">
        <v>45395</v>
      </c>
      <c r="T107" s="112"/>
      <c r="U107" s="112"/>
      <c r="V107" s="111" t="s">
        <v>345</v>
      </c>
      <c r="W107" s="112"/>
      <c r="X107" s="111">
        <v>10</v>
      </c>
      <c r="Y107" s="111">
        <v>5</v>
      </c>
      <c r="Z107" s="111" t="s">
        <v>2718</v>
      </c>
      <c r="AA107" s="111" t="s">
        <v>2719</v>
      </c>
      <c r="AB107" s="115">
        <v>1</v>
      </c>
      <c r="AC107" s="115">
        <v>2</v>
      </c>
      <c r="AD107" s="115">
        <v>2</v>
      </c>
      <c r="AE107" s="111" t="s">
        <v>858</v>
      </c>
      <c r="AF107" s="115">
        <v>0</v>
      </c>
      <c r="AG107" s="111" t="s">
        <v>376</v>
      </c>
      <c r="AH107" s="111" t="s">
        <v>53</v>
      </c>
      <c r="AI107" s="111" t="s">
        <v>345</v>
      </c>
      <c r="AJ107" s="111" t="s">
        <v>2795</v>
      </c>
      <c r="AK107" s="111">
        <v>90</v>
      </c>
      <c r="AL107" s="115">
        <v>21</v>
      </c>
      <c r="AM107" s="112"/>
      <c r="AN107" s="112"/>
      <c r="AO107" s="111">
        <v>0</v>
      </c>
      <c r="AP107" s="112"/>
      <c r="AQ107" s="112"/>
      <c r="AR107" s="112"/>
      <c r="AS107" s="112"/>
      <c r="AT107" s="112"/>
      <c r="AU107" s="111">
        <v>0</v>
      </c>
      <c r="AV107" s="114">
        <v>0</v>
      </c>
      <c r="AW107" s="111" t="s">
        <v>51</v>
      </c>
      <c r="AX107" s="112"/>
      <c r="AY107" s="112"/>
      <c r="AZ107" s="112"/>
      <c r="BA107" s="112"/>
      <c r="BB107" s="111" t="s">
        <v>52</v>
      </c>
      <c r="BC107" s="111" t="s">
        <v>213</v>
      </c>
      <c r="BD107" s="111" t="s">
        <v>214</v>
      </c>
      <c r="BE107" s="111" t="s">
        <v>2793</v>
      </c>
      <c r="BF107" s="111">
        <v>21</v>
      </c>
      <c r="BG107" s="111" t="s">
        <v>294</v>
      </c>
      <c r="BH107" s="111" t="s">
        <v>164</v>
      </c>
      <c r="BI107" s="111" t="s">
        <v>164</v>
      </c>
      <c r="BJ107" s="111" t="s">
        <v>2813</v>
      </c>
      <c r="BK107" s="112"/>
      <c r="BL107" s="115">
        <v>0</v>
      </c>
      <c r="BM107" s="112" t="b">
        <f>KGP[[#This Row],[HU Quantity]]=KGP[[#This Row],[Requirement quantity]]</f>
        <v>0</v>
      </c>
      <c r="BN107" s="112"/>
      <c r="BO107" s="112"/>
      <c r="BP107" s="112"/>
      <c r="BQ107" s="111" t="s">
        <v>165</v>
      </c>
      <c r="BR107" s="112"/>
      <c r="BS107" s="112"/>
      <c r="BT107" s="116">
        <v>0</v>
      </c>
      <c r="BU107" s="116">
        <v>0</v>
      </c>
      <c r="BV107" s="113">
        <v>45587</v>
      </c>
      <c r="BW107" s="117">
        <v>0</v>
      </c>
      <c r="BX107" s="117">
        <v>0</v>
      </c>
      <c r="BY107" s="112"/>
      <c r="BZ107" s="112"/>
      <c r="CA107" s="111">
        <v>0</v>
      </c>
      <c r="CB107" s="114">
        <v>0</v>
      </c>
      <c r="CC107" s="112"/>
      <c r="CD107" s="114">
        <v>0</v>
      </c>
      <c r="CE107" s="112"/>
      <c r="CF107" s="112"/>
      <c r="CG107" s="112"/>
      <c r="CH107" s="114">
        <v>0</v>
      </c>
      <c r="CI107" s="35">
        <v>0</v>
      </c>
      <c r="CJ107" s="94">
        <f t="shared" si="7"/>
        <v>1.9230769230769232E-2</v>
      </c>
      <c r="CK107" s="88">
        <f t="shared" si="8"/>
        <v>45367</v>
      </c>
      <c r="CL107" s="89">
        <f t="shared" si="9"/>
        <v>-5</v>
      </c>
      <c r="CM107" s="89">
        <f t="shared" si="10"/>
        <v>23</v>
      </c>
      <c r="CN107" s="89" t="str">
        <f t="shared" si="11"/>
        <v>ON TIME</v>
      </c>
      <c r="CO107" s="91"/>
      <c r="CP107" s="89" t="str">
        <f>IF(CQ107="","",IF(CQ107&gt;'Colour coding'!$D$4,"After Turnround",IF(CQ107&gt;'Colour coding'!$D$3+7,"During Turnaround",IF(CQ107&lt;'Colour coding'!$D$3,"On Time"))))</f>
        <v>On Time</v>
      </c>
      <c r="CQ107" s="88">
        <f>_xlfn.MAXIFS('Monitor PO'!E:E,'Monitor PO'!K:K,KGP[[#This Row],[Material / Component]])</f>
        <v>0</v>
      </c>
      <c r="CR107" s="89" t="str">
        <f t="shared" si="12"/>
        <v>SOH</v>
      </c>
      <c r="CS107" s="89" t="str">
        <f>_xlfn.CONCAT(KGP[[#This Row],[Reservation]], KGP[[#This Row],[Requirement date (WO component)]],KGP[[#This Row],[Material / Component]],"000",,KGP[[#This Row],[WO number]])</f>
        <v>00001296914539510355246000200091461</v>
      </c>
      <c r="CT107" s="89" t="str">
        <f>VLOOKUP(KGP[[#This Row],[Key]],Reservation!B:B,1,)</f>
        <v>00001296914539510355246000200091461</v>
      </c>
      <c r="CU107" s="89" t="str">
        <f>_xlfn.CONCAT(KGP[[#This Row],[Reservation]],KGP[[#This Row],[Material / Component]],"000",,KGP[[#This Row],[WO number]])</f>
        <v>000012969110355246000200091461</v>
      </c>
      <c r="CV107" s="93">
        <f>IF(_xlfn.MAXIFS(Reservation!$F:$F,Reservation!$A:$A,KGP[[#This Row],[Logic]])&lt;KGP[[#This Row],[ETA @ Demand plant]],_xlfn.MAXIFS(Reservation!$F:$F,Reservation!$A:$A,KGP[[#This Row],[Logic]]),"")</f>
        <v>0</v>
      </c>
      <c r="CW107" s="89" t="e">
        <f>IF(KGP[[#This Row],[Any order which is ahead (Date)]]="","",VLOOKUP(_xlfn.CONCAT(KGP[[#This Row],[Reservation]],KGP[[#This Row],[Material / Component]],"000",,KGP[[#This Row],[WO number]]),Reservation!$A:$J,10,0))</f>
        <v>#N/A</v>
      </c>
      <c r="CX107" s="89">
        <f t="shared" si="13"/>
        <v>0</v>
      </c>
    </row>
    <row r="108" spans="1:102" s="77" customFormat="1" x14ac:dyDescent="0.2">
      <c r="A108" s="111" t="s">
        <v>940</v>
      </c>
      <c r="B108" s="111" t="s">
        <v>50</v>
      </c>
      <c r="C108" s="112"/>
      <c r="D108" s="111" t="s">
        <v>55</v>
      </c>
      <c r="E108" s="113">
        <v>45290</v>
      </c>
      <c r="F108" s="113">
        <v>45293</v>
      </c>
      <c r="G108" s="113">
        <v>45395</v>
      </c>
      <c r="H108" s="113">
        <v>45372</v>
      </c>
      <c r="I108" s="113">
        <v>45382</v>
      </c>
      <c r="J108" s="113">
        <v>45406</v>
      </c>
      <c r="K108" s="111" t="s">
        <v>182</v>
      </c>
      <c r="L108" s="112"/>
      <c r="M108" s="111" t="s">
        <v>2790</v>
      </c>
      <c r="N108" s="111" t="s">
        <v>180</v>
      </c>
      <c r="O108" s="111" t="s">
        <v>2791</v>
      </c>
      <c r="P108" s="111" t="s">
        <v>2792</v>
      </c>
      <c r="Q108" s="111" t="s">
        <v>2665</v>
      </c>
      <c r="R108" s="111" t="s">
        <v>344</v>
      </c>
      <c r="S108" s="113">
        <v>45395</v>
      </c>
      <c r="T108" s="112"/>
      <c r="U108" s="112"/>
      <c r="V108" s="111" t="s">
        <v>345</v>
      </c>
      <c r="W108" s="112"/>
      <c r="X108" s="111">
        <v>10</v>
      </c>
      <c r="Y108" s="111">
        <v>5</v>
      </c>
      <c r="Z108" s="111" t="s">
        <v>2718</v>
      </c>
      <c r="AA108" s="111" t="s">
        <v>2719</v>
      </c>
      <c r="AB108" s="115">
        <v>1</v>
      </c>
      <c r="AC108" s="115">
        <v>2</v>
      </c>
      <c r="AD108" s="115">
        <v>2</v>
      </c>
      <c r="AE108" s="111" t="s">
        <v>858</v>
      </c>
      <c r="AF108" s="115">
        <v>0</v>
      </c>
      <c r="AG108" s="111" t="s">
        <v>376</v>
      </c>
      <c r="AH108" s="111" t="s">
        <v>53</v>
      </c>
      <c r="AI108" s="111" t="s">
        <v>345</v>
      </c>
      <c r="AJ108" s="111" t="s">
        <v>2795</v>
      </c>
      <c r="AK108" s="111">
        <v>80</v>
      </c>
      <c r="AL108" s="115">
        <v>21</v>
      </c>
      <c r="AM108" s="112"/>
      <c r="AN108" s="112"/>
      <c r="AO108" s="111">
        <v>0</v>
      </c>
      <c r="AP108" s="112"/>
      <c r="AQ108" s="112"/>
      <c r="AR108" s="112"/>
      <c r="AS108" s="112"/>
      <c r="AT108" s="112"/>
      <c r="AU108" s="111">
        <v>0</v>
      </c>
      <c r="AV108" s="114">
        <v>0</v>
      </c>
      <c r="AW108" s="111" t="s">
        <v>51</v>
      </c>
      <c r="AX108" s="112"/>
      <c r="AY108" s="112"/>
      <c r="AZ108" s="112"/>
      <c r="BA108" s="112"/>
      <c r="BB108" s="111" t="s">
        <v>52</v>
      </c>
      <c r="BC108" s="111" t="s">
        <v>213</v>
      </c>
      <c r="BD108" s="111" t="s">
        <v>214</v>
      </c>
      <c r="BE108" s="111" t="s">
        <v>2793</v>
      </c>
      <c r="BF108" s="111">
        <v>19</v>
      </c>
      <c r="BG108" s="111" t="s">
        <v>294</v>
      </c>
      <c r="BH108" s="111" t="s">
        <v>164</v>
      </c>
      <c r="BI108" s="111" t="s">
        <v>164</v>
      </c>
      <c r="BJ108" s="111" t="s">
        <v>2838</v>
      </c>
      <c r="BK108" s="112"/>
      <c r="BL108" s="115">
        <v>0</v>
      </c>
      <c r="BM108" s="112" t="b">
        <f>KGP[[#This Row],[HU Quantity]]=KGP[[#This Row],[Requirement quantity]]</f>
        <v>0</v>
      </c>
      <c r="BN108" s="112"/>
      <c r="BO108" s="112"/>
      <c r="BP108" s="112"/>
      <c r="BQ108" s="111" t="s">
        <v>165</v>
      </c>
      <c r="BR108" s="112"/>
      <c r="BS108" s="112"/>
      <c r="BT108" s="116">
        <v>0</v>
      </c>
      <c r="BU108" s="116">
        <v>0</v>
      </c>
      <c r="BV108" s="113">
        <v>45587</v>
      </c>
      <c r="BW108" s="117">
        <v>0</v>
      </c>
      <c r="BX108" s="117">
        <v>0</v>
      </c>
      <c r="BY108" s="112"/>
      <c r="BZ108" s="112"/>
      <c r="CA108" s="111">
        <v>0</v>
      </c>
      <c r="CB108" s="114">
        <v>0</v>
      </c>
      <c r="CC108" s="112"/>
      <c r="CD108" s="114">
        <v>0</v>
      </c>
      <c r="CE108" s="112"/>
      <c r="CF108" s="112"/>
      <c r="CG108" s="112"/>
      <c r="CH108" s="114">
        <v>0</v>
      </c>
      <c r="CI108" s="35">
        <v>0</v>
      </c>
      <c r="CJ108" s="94">
        <f t="shared" si="7"/>
        <v>1.9230769230769232E-2</v>
      </c>
      <c r="CK108" s="88">
        <f t="shared" si="8"/>
        <v>45367</v>
      </c>
      <c r="CL108" s="89">
        <f t="shared" si="9"/>
        <v>-5</v>
      </c>
      <c r="CM108" s="89">
        <f t="shared" si="10"/>
        <v>23</v>
      </c>
      <c r="CN108" s="89" t="str">
        <f t="shared" si="11"/>
        <v>ON TIME</v>
      </c>
      <c r="CO108" s="91"/>
      <c r="CP108" s="89" t="str">
        <f>IF(CQ108="","",IF(CQ108&gt;'Colour coding'!$D$4,"After Turnround",IF(CQ108&gt;'Colour coding'!$D$3+7,"During Turnaround",IF(CQ108&lt;'Colour coding'!$D$3,"On Time"))))</f>
        <v>On Time</v>
      </c>
      <c r="CQ108" s="88">
        <f>_xlfn.MAXIFS('Monitor PO'!E:E,'Monitor PO'!K:K,KGP[[#This Row],[Material / Component]])</f>
        <v>0</v>
      </c>
      <c r="CR108" s="89" t="str">
        <f t="shared" si="12"/>
        <v>SOH</v>
      </c>
      <c r="CS108" s="89" t="str">
        <f>_xlfn.CONCAT(KGP[[#This Row],[Reservation]], KGP[[#This Row],[Requirement date (WO component)]],KGP[[#This Row],[Material / Component]],"000",,KGP[[#This Row],[WO number]])</f>
        <v>00001296914539510355246000200091461</v>
      </c>
      <c r="CT108" s="89" t="str">
        <f>VLOOKUP(KGP[[#This Row],[Key]],Reservation!B:B,1,)</f>
        <v>00001296914539510355246000200091461</v>
      </c>
      <c r="CU108" s="89" t="str">
        <f>_xlfn.CONCAT(KGP[[#This Row],[Reservation]],KGP[[#This Row],[Material / Component]],"000",,KGP[[#This Row],[WO number]])</f>
        <v>000012969110355246000200091461</v>
      </c>
      <c r="CV108" s="93">
        <f>IF(_xlfn.MAXIFS(Reservation!$F:$F,Reservation!$A:$A,KGP[[#This Row],[Logic]])&lt;KGP[[#This Row],[ETA @ Demand plant]],_xlfn.MAXIFS(Reservation!$F:$F,Reservation!$A:$A,KGP[[#This Row],[Logic]]),"")</f>
        <v>0</v>
      </c>
      <c r="CW108" s="89" t="e">
        <f>IF(KGP[[#This Row],[Any order which is ahead (Date)]]="","",VLOOKUP(_xlfn.CONCAT(KGP[[#This Row],[Reservation]],KGP[[#This Row],[Material / Component]],"000",,KGP[[#This Row],[WO number]]),Reservation!$A:$J,10,0))</f>
        <v>#N/A</v>
      </c>
      <c r="CX108" s="89">
        <f t="shared" si="13"/>
        <v>0</v>
      </c>
    </row>
    <row r="109" spans="1:102" s="77" customFormat="1" hidden="1" x14ac:dyDescent="0.2">
      <c r="A109" s="111" t="s">
        <v>851</v>
      </c>
      <c r="B109" s="112"/>
      <c r="C109" s="112"/>
      <c r="D109" s="111" t="s">
        <v>55</v>
      </c>
      <c r="E109" s="113">
        <v>45290</v>
      </c>
      <c r="F109" s="113">
        <v>45293</v>
      </c>
      <c r="G109" s="113">
        <v>45421</v>
      </c>
      <c r="H109" s="112"/>
      <c r="I109" s="113">
        <v>45421</v>
      </c>
      <c r="J109" s="113">
        <v>45423</v>
      </c>
      <c r="K109" s="111" t="s">
        <v>182</v>
      </c>
      <c r="L109" s="112"/>
      <c r="M109" s="111" t="s">
        <v>2374</v>
      </c>
      <c r="N109" s="111" t="s">
        <v>170</v>
      </c>
      <c r="O109" s="111" t="s">
        <v>2375</v>
      </c>
      <c r="P109" s="111" t="s">
        <v>968</v>
      </c>
      <c r="Q109" s="111" t="s">
        <v>2376</v>
      </c>
      <c r="R109" s="111" t="s">
        <v>344</v>
      </c>
      <c r="S109" s="112"/>
      <c r="T109" s="112"/>
      <c r="U109" s="112"/>
      <c r="V109" s="111" t="s">
        <v>345</v>
      </c>
      <c r="W109" s="112"/>
      <c r="X109" s="111">
        <v>10</v>
      </c>
      <c r="Y109" s="111">
        <v>10</v>
      </c>
      <c r="Z109" s="111" t="s">
        <v>2387</v>
      </c>
      <c r="AA109" s="111" t="s">
        <v>2388</v>
      </c>
      <c r="AB109" s="115">
        <v>2</v>
      </c>
      <c r="AC109" s="115">
        <v>0</v>
      </c>
      <c r="AD109" s="115">
        <v>8</v>
      </c>
      <c r="AE109" s="111" t="s">
        <v>908</v>
      </c>
      <c r="AF109" s="115">
        <v>0</v>
      </c>
      <c r="AG109" s="112"/>
      <c r="AH109" s="111" t="s">
        <v>231</v>
      </c>
      <c r="AI109" s="112"/>
      <c r="AJ109" s="112"/>
      <c r="AK109" s="111">
        <v>0</v>
      </c>
      <c r="AL109" s="115">
        <v>0</v>
      </c>
      <c r="AM109" s="112"/>
      <c r="AN109" s="112"/>
      <c r="AO109" s="111">
        <v>0</v>
      </c>
      <c r="AP109" s="112"/>
      <c r="AQ109" s="112"/>
      <c r="AR109" s="112"/>
      <c r="AS109" s="112"/>
      <c r="AT109" s="112"/>
      <c r="AU109" s="111">
        <v>0</v>
      </c>
      <c r="AV109" s="114">
        <v>0</v>
      </c>
      <c r="AW109" s="111" t="s">
        <v>207</v>
      </c>
      <c r="AX109" s="112"/>
      <c r="AY109" s="112"/>
      <c r="AZ109" s="112"/>
      <c r="BA109" s="112"/>
      <c r="BB109" s="111" t="s">
        <v>52</v>
      </c>
      <c r="BC109" s="111" t="s">
        <v>161</v>
      </c>
      <c r="BD109" s="111" t="s">
        <v>162</v>
      </c>
      <c r="BE109" s="111" t="s">
        <v>2379</v>
      </c>
      <c r="BF109" s="111">
        <v>5</v>
      </c>
      <c r="BG109" s="111" t="s">
        <v>232</v>
      </c>
      <c r="BH109" s="111" t="s">
        <v>164</v>
      </c>
      <c r="BI109" s="111" t="s">
        <v>164</v>
      </c>
      <c r="BJ109" s="112"/>
      <c r="BK109" s="112"/>
      <c r="BL109" s="115">
        <v>0</v>
      </c>
      <c r="BM109" s="112" t="b">
        <f>KGP[[#This Row],[HU Quantity]]=KGP[[#This Row],[Requirement quantity]]</f>
        <v>0</v>
      </c>
      <c r="BN109" s="112"/>
      <c r="BO109" s="112"/>
      <c r="BP109" s="112"/>
      <c r="BQ109" s="111" t="s">
        <v>165</v>
      </c>
      <c r="BR109" s="112"/>
      <c r="BS109" s="112"/>
      <c r="BT109" s="116">
        <v>0</v>
      </c>
      <c r="BU109" s="116">
        <v>0</v>
      </c>
      <c r="BV109" s="113">
        <v>45514</v>
      </c>
      <c r="BW109" s="117">
        <v>0</v>
      </c>
      <c r="BX109" s="117">
        <v>0</v>
      </c>
      <c r="BY109" s="112"/>
      <c r="BZ109" s="112"/>
      <c r="CA109" s="111">
        <v>0</v>
      </c>
      <c r="CB109" s="114">
        <v>0</v>
      </c>
      <c r="CC109" s="112"/>
      <c r="CD109" s="114">
        <v>0</v>
      </c>
      <c r="CE109" s="112"/>
      <c r="CF109" s="112"/>
      <c r="CG109" s="112"/>
      <c r="CH109" s="114">
        <v>0</v>
      </c>
      <c r="CI109" s="35">
        <v>0</v>
      </c>
      <c r="CJ109" s="94">
        <f t="shared" si="7"/>
        <v>0.1111111111111111</v>
      </c>
      <c r="CK109" s="88">
        <f t="shared" si="8"/>
        <v>45393</v>
      </c>
      <c r="CL109" s="89">
        <f t="shared" si="9"/>
        <v>0</v>
      </c>
      <c r="CM109" s="89">
        <f t="shared" si="10"/>
        <v>0</v>
      </c>
      <c r="CN109" s="89" t="str">
        <f t="shared" si="11"/>
        <v>Missing Staging Date</v>
      </c>
      <c r="CO109" s="91"/>
      <c r="CP109" s="89" t="str">
        <f>IF(CQ109="","",IF(CQ109&gt;'Colour coding'!$D$4,"After Turnround",IF(CQ109&gt;'Colour coding'!$D$3+7,"During Turnaround",IF(CQ109&lt;'Colour coding'!$D$3,"On Time"))))</f>
        <v>After Turnround</v>
      </c>
      <c r="CQ109" s="88">
        <f>_xlfn.MAXIFS('Monitor PO'!E:E,'Monitor PO'!K:K,KGP[[#This Row],[Material / Component]])</f>
        <v>45397</v>
      </c>
      <c r="CR109" s="89" t="str">
        <f t="shared" si="12"/>
        <v>Need Purchasing</v>
      </c>
      <c r="CS109" s="89" t="str">
        <f>_xlfn.CONCAT(KGP[[#This Row],[Reservation]], KGP[[#This Row],[Requirement date (WO component)]],KGP[[#This Row],[Material / Component]],"000",,KGP[[#This Row],[WO number]])</f>
        <v>00000963414542110402509000200061999</v>
      </c>
      <c r="CT109" s="89" t="e">
        <f>VLOOKUP(KGP[[#This Row],[Key]],Reservation!B:B,1,)</f>
        <v>#N/A</v>
      </c>
      <c r="CU109" s="89" t="str">
        <f>_xlfn.CONCAT(KGP[[#This Row],[Reservation]],KGP[[#This Row],[Material / Component]],"000",,KGP[[#This Row],[WO number]])</f>
        <v>000009634110402509000200061999</v>
      </c>
      <c r="CV109" s="93" t="str">
        <f>IF(_xlfn.MAXIFS(Reservation!$F:$F,Reservation!$A:$A,KGP[[#This Row],[Logic]])&lt;KGP[[#This Row],[ETA @ Demand plant]],_xlfn.MAXIFS(Reservation!$F:$F,Reservation!$A:$A,KGP[[#This Row],[Logic]]),"")</f>
        <v/>
      </c>
      <c r="CW109" s="89" t="str">
        <f>IF(KGP[[#This Row],[Any order which is ahead (Date)]]="","",VLOOKUP(_xlfn.CONCAT(KGP[[#This Row],[Reservation]],KGP[[#This Row],[Material / Component]],"000",,KGP[[#This Row],[WO number]]),Reservation!$A:$J,10,0))</f>
        <v/>
      </c>
      <c r="CX109" s="89">
        <f t="shared" si="13"/>
        <v>1</v>
      </c>
    </row>
    <row r="110" spans="1:102" s="77" customFormat="1" hidden="1" x14ac:dyDescent="0.2">
      <c r="A110" s="111" t="s">
        <v>851</v>
      </c>
      <c r="B110" s="112"/>
      <c r="C110" s="112"/>
      <c r="D110" s="111" t="s">
        <v>55</v>
      </c>
      <c r="E110" s="113">
        <v>45290</v>
      </c>
      <c r="F110" s="113">
        <v>45301</v>
      </c>
      <c r="G110" s="113">
        <v>45421</v>
      </c>
      <c r="H110" s="112"/>
      <c r="I110" s="113">
        <v>45421</v>
      </c>
      <c r="J110" s="113">
        <v>45422</v>
      </c>
      <c r="K110" s="111" t="s">
        <v>182</v>
      </c>
      <c r="L110" s="112"/>
      <c r="M110" s="111" t="s">
        <v>902</v>
      </c>
      <c r="N110" s="111" t="s">
        <v>174</v>
      </c>
      <c r="O110" s="111" t="s">
        <v>903</v>
      </c>
      <c r="P110" s="111" t="s">
        <v>904</v>
      </c>
      <c r="Q110" s="111" t="s">
        <v>905</v>
      </c>
      <c r="R110" s="111" t="s">
        <v>344</v>
      </c>
      <c r="S110" s="112"/>
      <c r="T110" s="112"/>
      <c r="U110" s="112"/>
      <c r="V110" s="111" t="s">
        <v>352</v>
      </c>
      <c r="W110" s="112"/>
      <c r="X110" s="111">
        <v>20</v>
      </c>
      <c r="Y110" s="111">
        <v>20</v>
      </c>
      <c r="Z110" s="111" t="s">
        <v>906</v>
      </c>
      <c r="AA110" s="111" t="s">
        <v>907</v>
      </c>
      <c r="AB110" s="115">
        <v>1</v>
      </c>
      <c r="AC110" s="115">
        <v>0</v>
      </c>
      <c r="AD110" s="115">
        <v>0</v>
      </c>
      <c r="AE110" s="111" t="s">
        <v>908</v>
      </c>
      <c r="AF110" s="115">
        <v>0</v>
      </c>
      <c r="AG110" s="112"/>
      <c r="AH110" s="111" t="s">
        <v>231</v>
      </c>
      <c r="AI110" s="112"/>
      <c r="AJ110" s="112"/>
      <c r="AK110" s="111">
        <v>0</v>
      </c>
      <c r="AL110" s="115">
        <v>0</v>
      </c>
      <c r="AM110" s="112"/>
      <c r="AN110" s="112"/>
      <c r="AO110" s="111">
        <v>0</v>
      </c>
      <c r="AP110" s="112"/>
      <c r="AQ110" s="112"/>
      <c r="AR110" s="112"/>
      <c r="AS110" s="112"/>
      <c r="AT110" s="112"/>
      <c r="AU110" s="111">
        <v>0</v>
      </c>
      <c r="AV110" s="114">
        <v>0</v>
      </c>
      <c r="AW110" s="111" t="s">
        <v>179</v>
      </c>
      <c r="AX110" s="112"/>
      <c r="AY110" s="112"/>
      <c r="AZ110" s="112"/>
      <c r="BA110" s="112"/>
      <c r="BB110" s="111" t="s">
        <v>52</v>
      </c>
      <c r="BC110" s="111" t="s">
        <v>161</v>
      </c>
      <c r="BD110" s="111" t="s">
        <v>162</v>
      </c>
      <c r="BE110" s="111" t="s">
        <v>909</v>
      </c>
      <c r="BF110" s="111">
        <v>3</v>
      </c>
      <c r="BG110" s="111" t="s">
        <v>232</v>
      </c>
      <c r="BH110" s="111" t="s">
        <v>164</v>
      </c>
      <c r="BI110" s="111" t="s">
        <v>164</v>
      </c>
      <c r="BJ110" s="112"/>
      <c r="BK110" s="112"/>
      <c r="BL110" s="115">
        <v>0</v>
      </c>
      <c r="BM110" s="112" t="b">
        <f>KGP[[#This Row],[HU Quantity]]=KGP[[#This Row],[Requirement quantity]]</f>
        <v>0</v>
      </c>
      <c r="BN110" s="112"/>
      <c r="BO110" s="112"/>
      <c r="BP110" s="112"/>
      <c r="BQ110" s="111" t="s">
        <v>165</v>
      </c>
      <c r="BR110" s="112"/>
      <c r="BS110" s="112"/>
      <c r="BT110" s="116">
        <v>0</v>
      </c>
      <c r="BU110" s="116">
        <v>0</v>
      </c>
      <c r="BV110" s="113">
        <v>45598</v>
      </c>
      <c r="BW110" s="117">
        <v>0</v>
      </c>
      <c r="BX110" s="117">
        <v>0</v>
      </c>
      <c r="BY110" s="112"/>
      <c r="BZ110" s="112"/>
      <c r="CA110" s="111">
        <v>0</v>
      </c>
      <c r="CB110" s="114">
        <v>0</v>
      </c>
      <c r="CC110" s="112"/>
      <c r="CD110" s="114">
        <v>0</v>
      </c>
      <c r="CE110" s="112"/>
      <c r="CF110" s="112"/>
      <c r="CG110" s="112"/>
      <c r="CH110" s="114">
        <v>0</v>
      </c>
      <c r="CI110" s="35">
        <v>0</v>
      </c>
      <c r="CJ110" s="148">
        <f t="shared" si="7"/>
        <v>0.33333333333333331</v>
      </c>
      <c r="CK110" s="88">
        <f t="shared" si="8"/>
        <v>45393</v>
      </c>
      <c r="CL110" s="89">
        <f t="shared" si="9"/>
        <v>0</v>
      </c>
      <c r="CM110" s="90">
        <f t="shared" si="10"/>
        <v>0</v>
      </c>
      <c r="CN110" s="90" t="str">
        <f t="shared" si="11"/>
        <v>Missing Staging Date</v>
      </c>
      <c r="CO110" s="91" t="str" cm="1">
        <f t="array" ref="CO110">IFERROR(_xlfn.TEXTJOIN(", ",,_xlfn._xlws.FILTER('Monitor PO'!A:A,'Monitor PO'!K:K=Z110)),"")</f>
        <v/>
      </c>
      <c r="CP110" s="92" t="str">
        <f>IF(CQ110="","",IF(CQ110&gt;'Colour coding'!$D$4,"After Turnround",IF(CQ110&gt;'Colour coding'!$D$3+7,"During Turnaround",IF(CQ110&lt;'Colour coding'!$D$3,"On Time"))))</f>
        <v>On Time</v>
      </c>
      <c r="CQ110" s="88">
        <f>_xlfn.MAXIFS('Monitor PO'!E:E,'Monitor PO'!K:K,KGP[[#This Row],[Material / Component]])</f>
        <v>0</v>
      </c>
      <c r="CR110" s="89" t="str">
        <f t="shared" si="12"/>
        <v>Need Purchasing</v>
      </c>
      <c r="CS110" s="89" t="str">
        <f>_xlfn.CONCAT(KGP[[#This Row],[Reservation]], KGP[[#This Row],[Requirement date (WO component)]],KGP[[#This Row],[Material / Component]],"000",,KGP[[#This Row],[WO number]])</f>
        <v>00001321494542110423729000100033628</v>
      </c>
      <c r="CT110" s="89" t="str">
        <f>VLOOKUP(KGP[[#This Row],[Key]],Reservation!B:B,1,)</f>
        <v>00001321494542110423729000100033628</v>
      </c>
      <c r="CU110" s="89" t="str">
        <f>_xlfn.CONCAT(KGP[[#This Row],[Reservation]],KGP[[#This Row],[Material / Component]],"000",,KGP[[#This Row],[WO number]])</f>
        <v>000013214910423729000100033628</v>
      </c>
      <c r="CV110" s="93" t="str">
        <f>IF(_xlfn.MAXIFS(Reservation!$F:$F,Reservation!$A:$A,KGP[[#This Row],[Logic]])&lt;KGP[[#This Row],[ETA @ Demand plant]],_xlfn.MAXIFS(Reservation!$F:$F,Reservation!$A:$A,KGP[[#This Row],[Logic]]),"")</f>
        <v/>
      </c>
      <c r="CW110" s="89" t="str">
        <f>IF(KGP[[#This Row],[Any order which is ahead (Date)]]="","",VLOOKUP(_xlfn.CONCAT(KGP[[#This Row],[Reservation]],KGP[[#This Row],[Material / Component]],"000",,KGP[[#This Row],[WO number]]),Reservation!$A:$J,10,0))</f>
        <v/>
      </c>
      <c r="CX110" s="89">
        <f t="shared" si="13"/>
        <v>1</v>
      </c>
    </row>
    <row r="111" spans="1:102" s="77" customFormat="1" hidden="1" x14ac:dyDescent="0.2">
      <c r="A111" s="111" t="s">
        <v>851</v>
      </c>
      <c r="B111" s="112"/>
      <c r="C111" s="112"/>
      <c r="D111" s="111" t="s">
        <v>55</v>
      </c>
      <c r="E111" s="113">
        <v>45290</v>
      </c>
      <c r="F111" s="113">
        <v>45293</v>
      </c>
      <c r="G111" s="113">
        <v>45421</v>
      </c>
      <c r="H111" s="112"/>
      <c r="I111" s="113">
        <v>45421</v>
      </c>
      <c r="J111" s="113">
        <v>45423</v>
      </c>
      <c r="K111" s="111" t="s">
        <v>182</v>
      </c>
      <c r="L111" s="112"/>
      <c r="M111" s="111" t="s">
        <v>2374</v>
      </c>
      <c r="N111" s="111" t="s">
        <v>173</v>
      </c>
      <c r="O111" s="111" t="s">
        <v>2375</v>
      </c>
      <c r="P111" s="111" t="s">
        <v>968</v>
      </c>
      <c r="Q111" s="111" t="s">
        <v>2376</v>
      </c>
      <c r="R111" s="111" t="s">
        <v>344</v>
      </c>
      <c r="S111" s="112"/>
      <c r="T111" s="112"/>
      <c r="U111" s="112"/>
      <c r="V111" s="111" t="s">
        <v>345</v>
      </c>
      <c r="W111" s="112"/>
      <c r="X111" s="111">
        <v>10</v>
      </c>
      <c r="Y111" s="111">
        <v>10</v>
      </c>
      <c r="Z111" s="111" t="s">
        <v>2389</v>
      </c>
      <c r="AA111" s="111" t="s">
        <v>2390</v>
      </c>
      <c r="AB111" s="115">
        <v>1</v>
      </c>
      <c r="AC111" s="115">
        <v>0</v>
      </c>
      <c r="AD111" s="115">
        <v>2</v>
      </c>
      <c r="AE111" s="111" t="s">
        <v>908</v>
      </c>
      <c r="AF111" s="115">
        <v>0</v>
      </c>
      <c r="AG111" s="112"/>
      <c r="AH111" s="111" t="s">
        <v>231</v>
      </c>
      <c r="AI111" s="112"/>
      <c r="AJ111" s="112"/>
      <c r="AK111" s="111">
        <v>0</v>
      </c>
      <c r="AL111" s="115">
        <v>0</v>
      </c>
      <c r="AM111" s="112"/>
      <c r="AN111" s="112"/>
      <c r="AO111" s="111">
        <v>0</v>
      </c>
      <c r="AP111" s="112"/>
      <c r="AQ111" s="112"/>
      <c r="AR111" s="112"/>
      <c r="AS111" s="112"/>
      <c r="AT111" s="112"/>
      <c r="AU111" s="111">
        <v>0</v>
      </c>
      <c r="AV111" s="114">
        <v>0</v>
      </c>
      <c r="AW111" s="111" t="s">
        <v>51</v>
      </c>
      <c r="AX111" s="112"/>
      <c r="AY111" s="112"/>
      <c r="AZ111" s="112"/>
      <c r="BA111" s="112"/>
      <c r="BB111" s="111" t="s">
        <v>52</v>
      </c>
      <c r="BC111" s="111" t="s">
        <v>161</v>
      </c>
      <c r="BD111" s="111" t="s">
        <v>162</v>
      </c>
      <c r="BE111" s="111" t="s">
        <v>2379</v>
      </c>
      <c r="BF111" s="111">
        <v>6</v>
      </c>
      <c r="BG111" s="111" t="s">
        <v>232</v>
      </c>
      <c r="BH111" s="111" t="s">
        <v>164</v>
      </c>
      <c r="BI111" s="111" t="s">
        <v>164</v>
      </c>
      <c r="BJ111" s="112"/>
      <c r="BK111" s="112"/>
      <c r="BL111" s="115">
        <v>0</v>
      </c>
      <c r="BM111" s="112" t="b">
        <f>KGP[[#This Row],[HU Quantity]]=KGP[[#This Row],[Requirement quantity]]</f>
        <v>0</v>
      </c>
      <c r="BN111" s="112"/>
      <c r="BO111" s="112"/>
      <c r="BP111" s="112"/>
      <c r="BQ111" s="111" t="s">
        <v>165</v>
      </c>
      <c r="BR111" s="112"/>
      <c r="BS111" s="112"/>
      <c r="BT111" s="116">
        <v>0</v>
      </c>
      <c r="BU111" s="116">
        <v>0</v>
      </c>
      <c r="BV111" s="113">
        <v>45514</v>
      </c>
      <c r="BW111" s="117">
        <v>0</v>
      </c>
      <c r="BX111" s="117">
        <v>0</v>
      </c>
      <c r="BY111" s="112"/>
      <c r="BZ111" s="112"/>
      <c r="CA111" s="111">
        <v>0</v>
      </c>
      <c r="CB111" s="114">
        <v>0</v>
      </c>
      <c r="CC111" s="112"/>
      <c r="CD111" s="114">
        <v>2</v>
      </c>
      <c r="CE111" s="112"/>
      <c r="CF111" s="112"/>
      <c r="CG111" s="112"/>
      <c r="CH111" s="114">
        <v>0</v>
      </c>
      <c r="CI111" s="35">
        <v>0</v>
      </c>
      <c r="CJ111" s="94">
        <f t="shared" si="7"/>
        <v>0.1111111111111111</v>
      </c>
      <c r="CK111" s="88">
        <f t="shared" si="8"/>
        <v>45393</v>
      </c>
      <c r="CL111" s="89">
        <f t="shared" si="9"/>
        <v>0</v>
      </c>
      <c r="CM111" s="89">
        <f t="shared" si="10"/>
        <v>0</v>
      </c>
      <c r="CN111" s="89" t="str">
        <f t="shared" si="11"/>
        <v>Missing Staging Date</v>
      </c>
      <c r="CO111" s="91"/>
      <c r="CP111" s="89" t="str">
        <f>IF(CQ111="","",IF(CQ111&gt;'Colour coding'!$D$4,"After Turnround",IF(CQ111&gt;'Colour coding'!$D$3+7,"During Turnaround",IF(CQ111&lt;'Colour coding'!$D$3,"On Time"))))</f>
        <v>After Turnround</v>
      </c>
      <c r="CQ111" s="88">
        <f>_xlfn.MAXIFS('Monitor PO'!E:E,'Monitor PO'!K:K,KGP[[#This Row],[Material / Component]])</f>
        <v>45381</v>
      </c>
      <c r="CR111" s="89" t="str">
        <f t="shared" si="12"/>
        <v>Need Purchasing</v>
      </c>
      <c r="CS111" s="89" t="str">
        <f>_xlfn.CONCAT(KGP[[#This Row],[Reservation]], KGP[[#This Row],[Requirement date (WO component)]],KGP[[#This Row],[Material / Component]],"000",,KGP[[#This Row],[WO number]])</f>
        <v>00000963414542110424330000200061999</v>
      </c>
      <c r="CT111" s="89" t="e">
        <f>VLOOKUP(KGP[[#This Row],[Key]],Reservation!B:B,1,)</f>
        <v>#N/A</v>
      </c>
      <c r="CU111" s="89" t="str">
        <f>_xlfn.CONCAT(KGP[[#This Row],[Reservation]],KGP[[#This Row],[Material / Component]],"000",,KGP[[#This Row],[WO number]])</f>
        <v>000009634110424330000200061999</v>
      </c>
      <c r="CV111" s="93" t="str">
        <f>IF(_xlfn.MAXIFS(Reservation!$F:$F,Reservation!$A:$A,KGP[[#This Row],[Logic]])&lt;KGP[[#This Row],[ETA @ Demand plant]],_xlfn.MAXIFS(Reservation!$F:$F,Reservation!$A:$A,KGP[[#This Row],[Logic]]),"")</f>
        <v/>
      </c>
      <c r="CW111" s="89" t="str">
        <f>IF(KGP[[#This Row],[Any order which is ahead (Date)]]="","",VLOOKUP(_xlfn.CONCAT(KGP[[#This Row],[Reservation]],KGP[[#This Row],[Material / Component]],"000",,KGP[[#This Row],[WO number]]),Reservation!$A:$J,10,0))</f>
        <v/>
      </c>
      <c r="CX111" s="89">
        <f t="shared" si="13"/>
        <v>1</v>
      </c>
    </row>
    <row r="112" spans="1:102" s="77" customFormat="1" hidden="1" x14ac:dyDescent="0.2">
      <c r="A112" s="111" t="s">
        <v>851</v>
      </c>
      <c r="B112" s="112"/>
      <c r="C112" s="112"/>
      <c r="D112" s="111" t="s">
        <v>55</v>
      </c>
      <c r="E112" s="113">
        <v>45290</v>
      </c>
      <c r="F112" s="113">
        <v>45293</v>
      </c>
      <c r="G112" s="113">
        <v>45421</v>
      </c>
      <c r="H112" s="112"/>
      <c r="I112" s="113">
        <v>45421</v>
      </c>
      <c r="J112" s="113">
        <v>45421</v>
      </c>
      <c r="K112" s="111" t="s">
        <v>56</v>
      </c>
      <c r="L112" s="112"/>
      <c r="M112" s="111" t="s">
        <v>573</v>
      </c>
      <c r="N112" s="111" t="s">
        <v>176</v>
      </c>
      <c r="O112" s="111" t="s">
        <v>574</v>
      </c>
      <c r="P112" s="111" t="s">
        <v>575</v>
      </c>
      <c r="Q112" s="111" t="s">
        <v>576</v>
      </c>
      <c r="R112" s="111" t="s">
        <v>344</v>
      </c>
      <c r="S112" s="112"/>
      <c r="T112" s="112"/>
      <c r="U112" s="112"/>
      <c r="V112" s="111" t="s">
        <v>345</v>
      </c>
      <c r="W112" s="112"/>
      <c r="X112" s="111">
        <v>20</v>
      </c>
      <c r="Y112" s="111">
        <v>20</v>
      </c>
      <c r="Z112" s="111" t="s">
        <v>577</v>
      </c>
      <c r="AA112" s="111" t="s">
        <v>578</v>
      </c>
      <c r="AB112" s="115">
        <v>1</v>
      </c>
      <c r="AC112" s="115">
        <v>0</v>
      </c>
      <c r="AD112" s="115">
        <v>0</v>
      </c>
      <c r="AE112" s="111" t="s">
        <v>2346</v>
      </c>
      <c r="AF112" s="115">
        <v>0</v>
      </c>
      <c r="AG112" s="112"/>
      <c r="AH112" s="111" t="s">
        <v>231</v>
      </c>
      <c r="AI112" s="112"/>
      <c r="AJ112" s="112"/>
      <c r="AK112" s="111">
        <v>0</v>
      </c>
      <c r="AL112" s="115">
        <v>0</v>
      </c>
      <c r="AM112" s="112"/>
      <c r="AN112" s="112"/>
      <c r="AO112" s="111">
        <v>0</v>
      </c>
      <c r="AP112" s="112"/>
      <c r="AQ112" s="112"/>
      <c r="AR112" s="112"/>
      <c r="AS112" s="112"/>
      <c r="AT112" s="112"/>
      <c r="AU112" s="111">
        <v>0</v>
      </c>
      <c r="AV112" s="114">
        <v>0</v>
      </c>
      <c r="AW112" s="111" t="s">
        <v>51</v>
      </c>
      <c r="AX112" s="112"/>
      <c r="AY112" s="112"/>
      <c r="AZ112" s="112"/>
      <c r="BA112" s="112"/>
      <c r="BB112" s="111" t="s">
        <v>52</v>
      </c>
      <c r="BC112" s="111" t="s">
        <v>213</v>
      </c>
      <c r="BD112" s="111" t="s">
        <v>355</v>
      </c>
      <c r="BE112" s="111" t="s">
        <v>579</v>
      </c>
      <c r="BF112" s="111">
        <v>1</v>
      </c>
      <c r="BG112" s="111" t="s">
        <v>232</v>
      </c>
      <c r="BH112" s="111" t="s">
        <v>164</v>
      </c>
      <c r="BI112" s="111" t="s">
        <v>164</v>
      </c>
      <c r="BJ112" s="112"/>
      <c r="BK112" s="112"/>
      <c r="BL112" s="115">
        <v>0</v>
      </c>
      <c r="BM112" s="112" t="b">
        <f>KGP[[#This Row],[HU Quantity]]=KGP[[#This Row],[Requirement quantity]]</f>
        <v>0</v>
      </c>
      <c r="BN112" s="112"/>
      <c r="BO112" s="112"/>
      <c r="BP112" s="112"/>
      <c r="BQ112" s="111" t="s">
        <v>165</v>
      </c>
      <c r="BR112" s="112"/>
      <c r="BS112" s="112"/>
      <c r="BT112" s="116">
        <v>0</v>
      </c>
      <c r="BU112" s="116">
        <v>0</v>
      </c>
      <c r="BV112" s="113">
        <v>45230</v>
      </c>
      <c r="BW112" s="117">
        <v>0</v>
      </c>
      <c r="BX112" s="117">
        <v>0</v>
      </c>
      <c r="BY112" s="112"/>
      <c r="BZ112" s="112"/>
      <c r="CA112" s="111">
        <v>0</v>
      </c>
      <c r="CB112" s="114">
        <v>0</v>
      </c>
      <c r="CC112" s="112"/>
      <c r="CD112" s="114">
        <v>0</v>
      </c>
      <c r="CE112" s="112"/>
      <c r="CF112" s="112"/>
      <c r="CG112" s="112"/>
      <c r="CH112" s="114">
        <v>0</v>
      </c>
      <c r="CI112" s="35">
        <v>0</v>
      </c>
      <c r="CJ112" s="94">
        <f t="shared" si="7"/>
        <v>1</v>
      </c>
      <c r="CK112" s="88">
        <f t="shared" si="8"/>
        <v>45393</v>
      </c>
      <c r="CL112" s="89">
        <f t="shared" si="9"/>
        <v>0</v>
      </c>
      <c r="CM112" s="89">
        <f t="shared" si="10"/>
        <v>0</v>
      </c>
      <c r="CN112" s="89" t="str">
        <f t="shared" si="11"/>
        <v>Missing Staging Date</v>
      </c>
      <c r="CO112" s="91"/>
      <c r="CP112" s="89" t="str">
        <f>IF(CQ112="","",IF(CQ112&gt;'Colour coding'!$D$4,"After Turnround",IF(CQ112&gt;'Colour coding'!$D$3+7,"During Turnaround",IF(CQ112&lt;'Colour coding'!$D$3,"On Time"))))</f>
        <v>After Turnround</v>
      </c>
      <c r="CQ112" s="88">
        <f>_xlfn.MAXIFS('Monitor PO'!E:E,'Monitor PO'!K:K,KGP[[#This Row],[Material / Component]])</f>
        <v>45401</v>
      </c>
      <c r="CR112" s="89" t="str">
        <f t="shared" si="12"/>
        <v>Need Purchasing</v>
      </c>
      <c r="CS112" s="89" t="str">
        <f>_xlfn.CONCAT(KGP[[#This Row],[Reservation]], KGP[[#This Row],[Requirement date (WO component)]],KGP[[#This Row],[Material / Component]],"000",,KGP[[#This Row],[WO number]])</f>
        <v>00001021234542110430531000200067754</v>
      </c>
      <c r="CT112" s="89" t="str">
        <f>VLOOKUP(KGP[[#This Row],[Key]],Reservation!B:B,1,)</f>
        <v>00001021234542110430531000200067754</v>
      </c>
      <c r="CU112" s="89" t="str">
        <f>_xlfn.CONCAT(KGP[[#This Row],[Reservation]],KGP[[#This Row],[Material / Component]],"000",,KGP[[#This Row],[WO number]])</f>
        <v>000010212310430531000200067754</v>
      </c>
      <c r="CV112" s="93" t="str">
        <f>IF(_xlfn.MAXIFS(Reservation!$F:$F,Reservation!$A:$A,KGP[[#This Row],[Logic]])&lt;KGP[[#This Row],[ETA @ Demand plant]],_xlfn.MAXIFS(Reservation!$F:$F,Reservation!$A:$A,KGP[[#This Row],[Logic]]),"")</f>
        <v/>
      </c>
      <c r="CW112" s="89" t="str">
        <f>IF(KGP[[#This Row],[Any order which is ahead (Date)]]="","",VLOOKUP(_xlfn.CONCAT(KGP[[#This Row],[Reservation]],KGP[[#This Row],[Material / Component]],"000",,KGP[[#This Row],[WO number]]),Reservation!$A:$J,10,0))</f>
        <v/>
      </c>
      <c r="CX112" s="89">
        <f t="shared" si="13"/>
        <v>1</v>
      </c>
    </row>
    <row r="113" spans="1:102" s="77" customFormat="1" hidden="1" x14ac:dyDescent="0.2">
      <c r="A113" s="111" t="s">
        <v>851</v>
      </c>
      <c r="B113" s="112"/>
      <c r="C113" s="112"/>
      <c r="D113" s="111" t="s">
        <v>55</v>
      </c>
      <c r="E113" s="113">
        <v>45290</v>
      </c>
      <c r="F113" s="113">
        <v>45293</v>
      </c>
      <c r="G113" s="113">
        <v>45421</v>
      </c>
      <c r="H113" s="112"/>
      <c r="I113" s="113">
        <v>45421</v>
      </c>
      <c r="J113" s="113">
        <v>45427</v>
      </c>
      <c r="K113" s="111" t="s">
        <v>182</v>
      </c>
      <c r="L113" s="112"/>
      <c r="M113" s="111" t="s">
        <v>2436</v>
      </c>
      <c r="N113" s="111" t="s">
        <v>222</v>
      </c>
      <c r="O113" s="111" t="s">
        <v>2437</v>
      </c>
      <c r="P113" s="111" t="s">
        <v>2438</v>
      </c>
      <c r="Q113" s="111" t="s">
        <v>2398</v>
      </c>
      <c r="R113" s="111" t="s">
        <v>344</v>
      </c>
      <c r="S113" s="112"/>
      <c r="T113" s="112"/>
      <c r="U113" s="112"/>
      <c r="V113" s="111" t="s">
        <v>345</v>
      </c>
      <c r="W113" s="112"/>
      <c r="X113" s="111">
        <v>10</v>
      </c>
      <c r="Y113" s="111">
        <v>5</v>
      </c>
      <c r="Z113" s="111" t="s">
        <v>2440</v>
      </c>
      <c r="AA113" s="111" t="s">
        <v>2441</v>
      </c>
      <c r="AB113" s="115">
        <v>1</v>
      </c>
      <c r="AC113" s="115">
        <v>1</v>
      </c>
      <c r="AD113" s="115">
        <v>1</v>
      </c>
      <c r="AE113" s="111" t="s">
        <v>908</v>
      </c>
      <c r="AF113" s="115">
        <v>0</v>
      </c>
      <c r="AG113" s="112"/>
      <c r="AH113" s="111" t="s">
        <v>231</v>
      </c>
      <c r="AI113" s="112"/>
      <c r="AJ113" s="112"/>
      <c r="AK113" s="111">
        <v>0</v>
      </c>
      <c r="AL113" s="115">
        <v>0</v>
      </c>
      <c r="AM113" s="112"/>
      <c r="AN113" s="112"/>
      <c r="AO113" s="111">
        <v>0</v>
      </c>
      <c r="AP113" s="112"/>
      <c r="AQ113" s="112"/>
      <c r="AR113" s="112"/>
      <c r="AS113" s="112"/>
      <c r="AT113" s="112"/>
      <c r="AU113" s="111">
        <v>0</v>
      </c>
      <c r="AV113" s="114">
        <v>0</v>
      </c>
      <c r="AW113" s="111" t="s">
        <v>193</v>
      </c>
      <c r="AX113" s="112"/>
      <c r="AY113" s="112"/>
      <c r="AZ113" s="112"/>
      <c r="BA113" s="112"/>
      <c r="BB113" s="111" t="s">
        <v>52</v>
      </c>
      <c r="BC113" s="111" t="s">
        <v>161</v>
      </c>
      <c r="BD113" s="111" t="s">
        <v>162</v>
      </c>
      <c r="BE113" s="111" t="s">
        <v>2439</v>
      </c>
      <c r="BF113" s="111">
        <v>4</v>
      </c>
      <c r="BG113" s="111" t="s">
        <v>232</v>
      </c>
      <c r="BH113" s="111" t="s">
        <v>164</v>
      </c>
      <c r="BI113" s="111" t="s">
        <v>164</v>
      </c>
      <c r="BJ113" s="112"/>
      <c r="BK113" s="112"/>
      <c r="BL113" s="115">
        <v>0</v>
      </c>
      <c r="BM113" s="112" t="b">
        <f>KGP[[#This Row],[HU Quantity]]=KGP[[#This Row],[Requirement quantity]]</f>
        <v>0</v>
      </c>
      <c r="BN113" s="112"/>
      <c r="BO113" s="112"/>
      <c r="BP113" s="112"/>
      <c r="BQ113" s="111" t="s">
        <v>165</v>
      </c>
      <c r="BR113" s="112"/>
      <c r="BS113" s="112"/>
      <c r="BT113" s="116">
        <v>0</v>
      </c>
      <c r="BU113" s="116">
        <v>0</v>
      </c>
      <c r="BV113" s="113">
        <v>45469</v>
      </c>
      <c r="BW113" s="117">
        <v>0</v>
      </c>
      <c r="BX113" s="117">
        <v>0</v>
      </c>
      <c r="BY113" s="112"/>
      <c r="BZ113" s="112"/>
      <c r="CA113" s="111">
        <v>0</v>
      </c>
      <c r="CB113" s="114">
        <v>0</v>
      </c>
      <c r="CC113" s="112"/>
      <c r="CD113" s="114">
        <v>0</v>
      </c>
      <c r="CE113" s="112"/>
      <c r="CF113" s="112"/>
      <c r="CG113" s="112"/>
      <c r="CH113" s="114">
        <v>0</v>
      </c>
      <c r="CI113" s="35">
        <v>0</v>
      </c>
      <c r="CJ113" s="94">
        <f t="shared" si="7"/>
        <v>0.2</v>
      </c>
      <c r="CK113" s="88">
        <f t="shared" si="8"/>
        <v>45393</v>
      </c>
      <c r="CL113" s="89">
        <f t="shared" si="9"/>
        <v>0</v>
      </c>
      <c r="CM113" s="89">
        <f t="shared" si="10"/>
        <v>0</v>
      </c>
      <c r="CN113" s="89" t="str">
        <f t="shared" si="11"/>
        <v>Missing Staging Date</v>
      </c>
      <c r="CO113" s="91"/>
      <c r="CP113" s="89" t="str">
        <f>IF(CQ113="","",IF(CQ113&gt;'Colour coding'!$D$4,"After Turnround",IF(CQ113&gt;'Colour coding'!$D$3+7,"During Turnaround",IF(CQ113&lt;'Colour coding'!$D$3,"On Time"))))</f>
        <v>On Time</v>
      </c>
      <c r="CQ113" s="88">
        <f>_xlfn.MAXIFS('Monitor PO'!E:E,'Monitor PO'!K:K,KGP[[#This Row],[Material / Component]])</f>
        <v>0</v>
      </c>
      <c r="CR113" s="89" t="str">
        <f t="shared" si="12"/>
        <v>SOH</v>
      </c>
      <c r="CS113" s="89" t="str">
        <f>_xlfn.CONCAT(KGP[[#This Row],[Reservation]], KGP[[#This Row],[Requirement date (WO component)]],KGP[[#This Row],[Material / Component]],"000",,KGP[[#This Row],[WO number]])</f>
        <v>00001126094542110438411000200078320</v>
      </c>
      <c r="CT113" s="89" t="str">
        <f>VLOOKUP(KGP[[#This Row],[Key]],Reservation!B:B,1,)</f>
        <v>00001126094542110438411000200078320</v>
      </c>
      <c r="CU113" s="89" t="str">
        <f>_xlfn.CONCAT(KGP[[#This Row],[Reservation]],KGP[[#This Row],[Material / Component]],"000",,KGP[[#This Row],[WO number]])</f>
        <v>000011260910438411000200078320</v>
      </c>
      <c r="CV113" s="93" t="str">
        <f>IF(_xlfn.MAXIFS(Reservation!$F:$F,Reservation!$A:$A,KGP[[#This Row],[Logic]])&lt;KGP[[#This Row],[ETA @ Demand plant]],_xlfn.MAXIFS(Reservation!$F:$F,Reservation!$A:$A,KGP[[#This Row],[Logic]]),"")</f>
        <v/>
      </c>
      <c r="CW113" s="89" t="str">
        <f>IF(KGP[[#This Row],[Any order which is ahead (Date)]]="","",VLOOKUP(_xlfn.CONCAT(KGP[[#This Row],[Reservation]],KGP[[#This Row],[Material / Component]],"000",,KGP[[#This Row],[WO number]]),Reservation!$A:$J,10,0))</f>
        <v/>
      </c>
      <c r="CX113" s="89">
        <f t="shared" si="13"/>
        <v>1</v>
      </c>
    </row>
    <row r="114" spans="1:102" s="77" customFormat="1" hidden="1" x14ac:dyDescent="0.2">
      <c r="A114" s="111" t="s">
        <v>851</v>
      </c>
      <c r="B114" s="112"/>
      <c r="C114" s="112"/>
      <c r="D114" s="111" t="s">
        <v>55</v>
      </c>
      <c r="E114" s="113">
        <v>45290</v>
      </c>
      <c r="F114" s="113">
        <v>45293</v>
      </c>
      <c r="G114" s="113">
        <v>45421</v>
      </c>
      <c r="H114" s="112"/>
      <c r="I114" s="113">
        <v>45421</v>
      </c>
      <c r="J114" s="113">
        <v>45427</v>
      </c>
      <c r="K114" s="111" t="s">
        <v>182</v>
      </c>
      <c r="L114" s="112"/>
      <c r="M114" s="111" t="s">
        <v>2395</v>
      </c>
      <c r="N114" s="111" t="s">
        <v>216</v>
      </c>
      <c r="O114" s="111" t="s">
        <v>2396</v>
      </c>
      <c r="P114" s="111" t="s">
        <v>2397</v>
      </c>
      <c r="Q114" s="111" t="s">
        <v>2398</v>
      </c>
      <c r="R114" s="111" t="s">
        <v>344</v>
      </c>
      <c r="S114" s="112"/>
      <c r="T114" s="112"/>
      <c r="U114" s="112"/>
      <c r="V114" s="111" t="s">
        <v>345</v>
      </c>
      <c r="W114" s="112"/>
      <c r="X114" s="111">
        <v>10</v>
      </c>
      <c r="Y114" s="111">
        <v>5</v>
      </c>
      <c r="Z114" s="111" t="s">
        <v>2402</v>
      </c>
      <c r="AA114" s="111" t="s">
        <v>2403</v>
      </c>
      <c r="AB114" s="115">
        <v>1</v>
      </c>
      <c r="AC114" s="115">
        <v>1</v>
      </c>
      <c r="AD114" s="115">
        <v>11</v>
      </c>
      <c r="AE114" s="111" t="s">
        <v>908</v>
      </c>
      <c r="AF114" s="115">
        <v>0</v>
      </c>
      <c r="AG114" s="112"/>
      <c r="AH114" s="111" t="s">
        <v>231</v>
      </c>
      <c r="AI114" s="112"/>
      <c r="AJ114" s="112"/>
      <c r="AK114" s="111">
        <v>0</v>
      </c>
      <c r="AL114" s="115">
        <v>0</v>
      </c>
      <c r="AM114" s="112"/>
      <c r="AN114" s="112"/>
      <c r="AO114" s="111">
        <v>0</v>
      </c>
      <c r="AP114" s="112"/>
      <c r="AQ114" s="112"/>
      <c r="AR114" s="112"/>
      <c r="AS114" s="112"/>
      <c r="AT114" s="112"/>
      <c r="AU114" s="111">
        <v>0</v>
      </c>
      <c r="AV114" s="114">
        <v>0</v>
      </c>
      <c r="AW114" s="111" t="s">
        <v>51</v>
      </c>
      <c r="AX114" s="112"/>
      <c r="AY114" s="112"/>
      <c r="AZ114" s="112"/>
      <c r="BA114" s="112"/>
      <c r="BB114" s="111" t="s">
        <v>52</v>
      </c>
      <c r="BC114" s="111" t="s">
        <v>161</v>
      </c>
      <c r="BD114" s="111" t="s">
        <v>162</v>
      </c>
      <c r="BE114" s="111" t="s">
        <v>2401</v>
      </c>
      <c r="BF114" s="111">
        <v>3</v>
      </c>
      <c r="BG114" s="111" t="s">
        <v>232</v>
      </c>
      <c r="BH114" s="111" t="s">
        <v>164</v>
      </c>
      <c r="BI114" s="111" t="s">
        <v>164</v>
      </c>
      <c r="BJ114" s="112"/>
      <c r="BK114" s="112"/>
      <c r="BL114" s="115">
        <v>0</v>
      </c>
      <c r="BM114" s="112" t="b">
        <f>KGP[[#This Row],[HU Quantity]]=KGP[[#This Row],[Requirement quantity]]</f>
        <v>0</v>
      </c>
      <c r="BN114" s="112"/>
      <c r="BO114" s="112"/>
      <c r="BP114" s="112"/>
      <c r="BQ114" s="111" t="s">
        <v>165</v>
      </c>
      <c r="BR114" s="112"/>
      <c r="BS114" s="112"/>
      <c r="BT114" s="116">
        <v>0</v>
      </c>
      <c r="BU114" s="116">
        <v>0</v>
      </c>
      <c r="BV114" s="113">
        <v>45469</v>
      </c>
      <c r="BW114" s="117">
        <v>0</v>
      </c>
      <c r="BX114" s="117">
        <v>0</v>
      </c>
      <c r="BY114" s="112"/>
      <c r="BZ114" s="112"/>
      <c r="CA114" s="111">
        <v>0</v>
      </c>
      <c r="CB114" s="114">
        <v>0</v>
      </c>
      <c r="CC114" s="112"/>
      <c r="CD114" s="114">
        <v>0</v>
      </c>
      <c r="CE114" s="112"/>
      <c r="CF114" s="112"/>
      <c r="CG114" s="112"/>
      <c r="CH114" s="114">
        <v>0</v>
      </c>
      <c r="CI114" s="35">
        <v>0</v>
      </c>
      <c r="CJ114" s="94">
        <f t="shared" si="7"/>
        <v>0.33333333333333331</v>
      </c>
      <c r="CK114" s="88">
        <f t="shared" si="8"/>
        <v>45393</v>
      </c>
      <c r="CL114" s="89">
        <f t="shared" si="9"/>
        <v>0</v>
      </c>
      <c r="CM114" s="89">
        <f t="shared" si="10"/>
        <v>0</v>
      </c>
      <c r="CN114" s="89" t="str">
        <f t="shared" si="11"/>
        <v>Missing Staging Date</v>
      </c>
      <c r="CO114" s="91"/>
      <c r="CP114" s="89" t="str">
        <f>IF(CQ114="","",IF(CQ114&gt;'Colour coding'!$D$4,"After Turnround",IF(CQ114&gt;'Colour coding'!$D$3+7,"During Turnaround",IF(CQ114&lt;'Colour coding'!$D$3,"On Time"))))</f>
        <v>On Time</v>
      </c>
      <c r="CQ114" s="88">
        <f>_xlfn.MAXIFS('Monitor PO'!E:E,'Monitor PO'!K:K,KGP[[#This Row],[Material / Component]])</f>
        <v>0</v>
      </c>
      <c r="CR114" s="89" t="str">
        <f t="shared" si="12"/>
        <v>SOH</v>
      </c>
      <c r="CS114" s="89" t="str">
        <f>_xlfn.CONCAT(KGP[[#This Row],[Reservation]], KGP[[#This Row],[Requirement date (WO component)]],KGP[[#This Row],[Material / Component]],"000",,KGP[[#This Row],[WO number]])</f>
        <v>00000992144542110438413000200064912</v>
      </c>
      <c r="CT114" s="89" t="e">
        <f>VLOOKUP(KGP[[#This Row],[Key]],Reservation!B:B,1,)</f>
        <v>#N/A</v>
      </c>
      <c r="CU114" s="89" t="str">
        <f>_xlfn.CONCAT(KGP[[#This Row],[Reservation]],KGP[[#This Row],[Material / Component]],"000",,KGP[[#This Row],[WO number]])</f>
        <v>000009921410438413000200064912</v>
      </c>
      <c r="CV114" s="93" t="str">
        <f>IF(_xlfn.MAXIFS(Reservation!$F:$F,Reservation!$A:$A,KGP[[#This Row],[Logic]])&lt;KGP[[#This Row],[ETA @ Demand plant]],_xlfn.MAXIFS(Reservation!$F:$F,Reservation!$A:$A,KGP[[#This Row],[Logic]]),"")</f>
        <v/>
      </c>
      <c r="CW114" s="89" t="str">
        <f>IF(KGP[[#This Row],[Any order which is ahead (Date)]]="","",VLOOKUP(_xlfn.CONCAT(KGP[[#This Row],[Reservation]],KGP[[#This Row],[Material / Component]],"000",,KGP[[#This Row],[WO number]]),Reservation!$A:$J,10,0))</f>
        <v/>
      </c>
      <c r="CX114" s="89">
        <f t="shared" si="13"/>
        <v>1</v>
      </c>
    </row>
    <row r="115" spans="1:102" s="77" customFormat="1" hidden="1" x14ac:dyDescent="0.2">
      <c r="A115" s="111" t="s">
        <v>851</v>
      </c>
      <c r="B115" s="112"/>
      <c r="C115" s="112"/>
      <c r="D115" s="111" t="s">
        <v>55</v>
      </c>
      <c r="E115" s="113">
        <v>45290</v>
      </c>
      <c r="F115" s="113">
        <v>45293</v>
      </c>
      <c r="G115" s="113">
        <v>45421</v>
      </c>
      <c r="H115" s="112"/>
      <c r="I115" s="113">
        <v>45421</v>
      </c>
      <c r="J115" s="113">
        <v>45427</v>
      </c>
      <c r="K115" s="111" t="s">
        <v>182</v>
      </c>
      <c r="L115" s="112"/>
      <c r="M115" s="111" t="s">
        <v>2395</v>
      </c>
      <c r="N115" s="111" t="s">
        <v>219</v>
      </c>
      <c r="O115" s="111" t="s">
        <v>2396</v>
      </c>
      <c r="P115" s="111" t="s">
        <v>2397</v>
      </c>
      <c r="Q115" s="111" t="s">
        <v>2398</v>
      </c>
      <c r="R115" s="111" t="s">
        <v>344</v>
      </c>
      <c r="S115" s="112"/>
      <c r="T115" s="112"/>
      <c r="U115" s="112"/>
      <c r="V115" s="111" t="s">
        <v>345</v>
      </c>
      <c r="W115" s="112"/>
      <c r="X115" s="111">
        <v>10</v>
      </c>
      <c r="Y115" s="111">
        <v>5</v>
      </c>
      <c r="Z115" s="111" t="s">
        <v>2399</v>
      </c>
      <c r="AA115" s="111" t="s">
        <v>2400</v>
      </c>
      <c r="AB115" s="115">
        <v>2</v>
      </c>
      <c r="AC115" s="115">
        <v>2</v>
      </c>
      <c r="AD115" s="115">
        <v>12</v>
      </c>
      <c r="AE115" s="111" t="s">
        <v>908</v>
      </c>
      <c r="AF115" s="115">
        <v>0</v>
      </c>
      <c r="AG115" s="112"/>
      <c r="AH115" s="111" t="s">
        <v>231</v>
      </c>
      <c r="AI115" s="112"/>
      <c r="AJ115" s="112"/>
      <c r="AK115" s="111">
        <v>0</v>
      </c>
      <c r="AL115" s="115">
        <v>0</v>
      </c>
      <c r="AM115" s="112"/>
      <c r="AN115" s="112"/>
      <c r="AO115" s="111">
        <v>0</v>
      </c>
      <c r="AP115" s="112"/>
      <c r="AQ115" s="112"/>
      <c r="AR115" s="112"/>
      <c r="AS115" s="112"/>
      <c r="AT115" s="112"/>
      <c r="AU115" s="111">
        <v>0</v>
      </c>
      <c r="AV115" s="114">
        <v>0</v>
      </c>
      <c r="AW115" s="111" t="s">
        <v>51</v>
      </c>
      <c r="AX115" s="112"/>
      <c r="AY115" s="112"/>
      <c r="AZ115" s="112"/>
      <c r="BA115" s="112"/>
      <c r="BB115" s="111" t="s">
        <v>52</v>
      </c>
      <c r="BC115" s="111" t="s">
        <v>161</v>
      </c>
      <c r="BD115" s="111" t="s">
        <v>162</v>
      </c>
      <c r="BE115" s="111" t="s">
        <v>2401</v>
      </c>
      <c r="BF115" s="111">
        <v>2</v>
      </c>
      <c r="BG115" s="111" t="s">
        <v>232</v>
      </c>
      <c r="BH115" s="111" t="s">
        <v>164</v>
      </c>
      <c r="BI115" s="111" t="s">
        <v>164</v>
      </c>
      <c r="BJ115" s="112"/>
      <c r="BK115" s="112"/>
      <c r="BL115" s="115">
        <v>0</v>
      </c>
      <c r="BM115" s="112" t="b">
        <f>KGP[[#This Row],[HU Quantity]]=KGP[[#This Row],[Requirement quantity]]</f>
        <v>0</v>
      </c>
      <c r="BN115" s="112"/>
      <c r="BO115" s="112"/>
      <c r="BP115" s="112"/>
      <c r="BQ115" s="111" t="s">
        <v>165</v>
      </c>
      <c r="BR115" s="112"/>
      <c r="BS115" s="112"/>
      <c r="BT115" s="116">
        <v>0</v>
      </c>
      <c r="BU115" s="116">
        <v>0</v>
      </c>
      <c r="BV115" s="113">
        <v>45469</v>
      </c>
      <c r="BW115" s="117">
        <v>0</v>
      </c>
      <c r="BX115" s="117">
        <v>0</v>
      </c>
      <c r="BY115" s="112"/>
      <c r="BZ115" s="112"/>
      <c r="CA115" s="111">
        <v>0</v>
      </c>
      <c r="CB115" s="114">
        <v>0</v>
      </c>
      <c r="CC115" s="112"/>
      <c r="CD115" s="114">
        <v>0</v>
      </c>
      <c r="CE115" s="112"/>
      <c r="CF115" s="112"/>
      <c r="CG115" s="112"/>
      <c r="CH115" s="114">
        <v>0</v>
      </c>
      <c r="CI115" s="35">
        <v>0</v>
      </c>
      <c r="CJ115" s="94">
        <f t="shared" si="7"/>
        <v>0.33333333333333331</v>
      </c>
      <c r="CK115" s="88">
        <f t="shared" si="8"/>
        <v>45393</v>
      </c>
      <c r="CL115" s="89">
        <f t="shared" si="9"/>
        <v>0</v>
      </c>
      <c r="CM115" s="89">
        <f t="shared" si="10"/>
        <v>0</v>
      </c>
      <c r="CN115" s="89" t="str">
        <f t="shared" si="11"/>
        <v>Missing Staging Date</v>
      </c>
      <c r="CO115" s="91"/>
      <c r="CP115" s="89" t="str">
        <f>IF(CQ115="","",IF(CQ115&gt;'Colour coding'!$D$4,"After Turnround",IF(CQ115&gt;'Colour coding'!$D$3+7,"During Turnaround",IF(CQ115&lt;'Colour coding'!$D$3,"On Time"))))</f>
        <v>On Time</v>
      </c>
      <c r="CQ115" s="88">
        <f>_xlfn.MAXIFS('Monitor PO'!E:E,'Monitor PO'!K:K,KGP[[#This Row],[Material / Component]])</f>
        <v>0</v>
      </c>
      <c r="CR115" s="89" t="str">
        <f t="shared" si="12"/>
        <v>SOH</v>
      </c>
      <c r="CS115" s="89" t="str">
        <f>_xlfn.CONCAT(KGP[[#This Row],[Reservation]], KGP[[#This Row],[Requirement date (WO component)]],KGP[[#This Row],[Material / Component]],"000",,KGP[[#This Row],[WO number]])</f>
        <v>00000992144542110438563000200064912</v>
      </c>
      <c r="CT115" s="89" t="e">
        <f>VLOOKUP(KGP[[#This Row],[Key]],Reservation!B:B,1,)</f>
        <v>#N/A</v>
      </c>
      <c r="CU115" s="89" t="str">
        <f>_xlfn.CONCAT(KGP[[#This Row],[Reservation]],KGP[[#This Row],[Material / Component]],"000",,KGP[[#This Row],[WO number]])</f>
        <v>000009921410438563000200064912</v>
      </c>
      <c r="CV115" s="93" t="str">
        <f>IF(_xlfn.MAXIFS(Reservation!$F:$F,Reservation!$A:$A,KGP[[#This Row],[Logic]])&lt;KGP[[#This Row],[ETA @ Demand plant]],_xlfn.MAXIFS(Reservation!$F:$F,Reservation!$A:$A,KGP[[#This Row],[Logic]]),"")</f>
        <v/>
      </c>
      <c r="CW115" s="89" t="str">
        <f>IF(KGP[[#This Row],[Any order which is ahead (Date)]]="","",VLOOKUP(_xlfn.CONCAT(KGP[[#This Row],[Reservation]],KGP[[#This Row],[Material / Component]],"000",,KGP[[#This Row],[WO number]]),Reservation!$A:$J,10,0))</f>
        <v/>
      </c>
      <c r="CX115" s="89">
        <f t="shared" si="13"/>
        <v>1</v>
      </c>
    </row>
    <row r="116" spans="1:102" s="77" customFormat="1" x14ac:dyDescent="0.2">
      <c r="A116" s="111" t="s">
        <v>869</v>
      </c>
      <c r="B116" s="111" t="s">
        <v>50</v>
      </c>
      <c r="C116" s="112"/>
      <c r="D116" s="111" t="s">
        <v>55</v>
      </c>
      <c r="E116" s="113">
        <v>45290</v>
      </c>
      <c r="F116" s="113">
        <v>45293</v>
      </c>
      <c r="G116" s="113">
        <v>45406</v>
      </c>
      <c r="H116" s="113">
        <v>45385</v>
      </c>
      <c r="I116" s="113">
        <v>45406</v>
      </c>
      <c r="J116" s="113">
        <v>45406</v>
      </c>
      <c r="K116" s="111" t="s">
        <v>182</v>
      </c>
      <c r="L116" s="112"/>
      <c r="M116" s="111" t="s">
        <v>2197</v>
      </c>
      <c r="N116" s="111" t="s">
        <v>176</v>
      </c>
      <c r="O116" s="111" t="s">
        <v>2198</v>
      </c>
      <c r="P116" s="111" t="s">
        <v>2199</v>
      </c>
      <c r="Q116" s="111" t="s">
        <v>2200</v>
      </c>
      <c r="R116" s="111" t="s">
        <v>344</v>
      </c>
      <c r="S116" s="113">
        <v>45406</v>
      </c>
      <c r="T116" s="112"/>
      <c r="U116" s="112"/>
      <c r="V116" s="111" t="s">
        <v>345</v>
      </c>
      <c r="W116" s="112"/>
      <c r="X116" s="111">
        <v>10</v>
      </c>
      <c r="Y116" s="111">
        <v>5</v>
      </c>
      <c r="Z116" s="111" t="s">
        <v>1808</v>
      </c>
      <c r="AA116" s="111" t="s">
        <v>1809</v>
      </c>
      <c r="AB116" s="115">
        <v>1</v>
      </c>
      <c r="AC116" s="115">
        <v>0</v>
      </c>
      <c r="AD116" s="115">
        <v>2</v>
      </c>
      <c r="AE116" s="111" t="s">
        <v>2201</v>
      </c>
      <c r="AF116" s="115">
        <v>0</v>
      </c>
      <c r="AG116" s="111" t="s">
        <v>376</v>
      </c>
      <c r="AH116" s="111" t="s">
        <v>53</v>
      </c>
      <c r="AI116" s="111" t="s">
        <v>345</v>
      </c>
      <c r="AJ116" s="111" t="s">
        <v>2202</v>
      </c>
      <c r="AK116" s="111">
        <v>10</v>
      </c>
      <c r="AL116" s="115">
        <v>21</v>
      </c>
      <c r="AM116" s="112"/>
      <c r="AN116" s="112"/>
      <c r="AO116" s="111">
        <v>0</v>
      </c>
      <c r="AP116" s="112"/>
      <c r="AQ116" s="112"/>
      <c r="AR116" s="112"/>
      <c r="AS116" s="112"/>
      <c r="AT116" s="112"/>
      <c r="AU116" s="111">
        <v>0</v>
      </c>
      <c r="AV116" s="114">
        <v>0</v>
      </c>
      <c r="AW116" s="111" t="s">
        <v>51</v>
      </c>
      <c r="AX116" s="112"/>
      <c r="AY116" s="112"/>
      <c r="AZ116" s="112"/>
      <c r="BA116" s="112"/>
      <c r="BB116" s="111" t="s">
        <v>52</v>
      </c>
      <c r="BC116" s="111" t="s">
        <v>161</v>
      </c>
      <c r="BD116" s="111" t="s">
        <v>162</v>
      </c>
      <c r="BE116" s="111" t="s">
        <v>2203</v>
      </c>
      <c r="BF116" s="111">
        <v>1</v>
      </c>
      <c r="BG116" s="111" t="s">
        <v>163</v>
      </c>
      <c r="BH116" s="111" t="s">
        <v>164</v>
      </c>
      <c r="BI116" s="111" t="s">
        <v>164</v>
      </c>
      <c r="BJ116" s="111" t="s">
        <v>2204</v>
      </c>
      <c r="BK116" s="112"/>
      <c r="BL116" s="115">
        <v>0</v>
      </c>
      <c r="BM116" s="112" t="b">
        <f>KGP[[#This Row],[HU Quantity]]=KGP[[#This Row],[Requirement quantity]]</f>
        <v>0</v>
      </c>
      <c r="BN116" s="112"/>
      <c r="BO116" s="112"/>
      <c r="BP116" s="112"/>
      <c r="BQ116" s="111" t="s">
        <v>165</v>
      </c>
      <c r="BR116" s="112"/>
      <c r="BS116" s="112"/>
      <c r="BT116" s="116">
        <v>0</v>
      </c>
      <c r="BU116" s="116">
        <v>0</v>
      </c>
      <c r="BV116" s="113">
        <v>46169</v>
      </c>
      <c r="BW116" s="117">
        <v>0</v>
      </c>
      <c r="BX116" s="117">
        <v>0</v>
      </c>
      <c r="BY116" s="112"/>
      <c r="BZ116" s="112"/>
      <c r="CA116" s="111">
        <v>0</v>
      </c>
      <c r="CB116" s="114">
        <v>0</v>
      </c>
      <c r="CC116" s="112"/>
      <c r="CD116" s="114">
        <v>0</v>
      </c>
      <c r="CE116" s="112"/>
      <c r="CF116" s="112"/>
      <c r="CG116" s="112"/>
      <c r="CH116" s="114">
        <v>0</v>
      </c>
      <c r="CI116" s="35">
        <v>0</v>
      </c>
      <c r="CJ116" s="94">
        <f t="shared" si="7"/>
        <v>0.33333333333333331</v>
      </c>
      <c r="CK116" s="88">
        <f t="shared" si="8"/>
        <v>45378</v>
      </c>
      <c r="CL116" s="89">
        <f t="shared" si="9"/>
        <v>-7</v>
      </c>
      <c r="CM116" s="89">
        <f t="shared" si="10"/>
        <v>21</v>
      </c>
      <c r="CN116" s="89" t="str">
        <f t="shared" si="11"/>
        <v>ON TIME</v>
      </c>
      <c r="CO116" s="91"/>
      <c r="CP116" s="89" t="str">
        <f>IF(CQ116="","",IF(CQ116&gt;'Colour coding'!$D$4,"After Turnround",IF(CQ116&gt;'Colour coding'!$D$3+7,"During Turnaround",IF(CQ116&lt;'Colour coding'!$D$3,"On Time"))))</f>
        <v>During Turnaround</v>
      </c>
      <c r="CQ116" s="88">
        <f>_xlfn.MAXIFS('Monitor PO'!E:E,'Monitor PO'!K:K,KGP[[#This Row],[Material / Component]])</f>
        <v>45378</v>
      </c>
      <c r="CR116" s="89" t="str">
        <f t="shared" si="12"/>
        <v>Need Purchasing</v>
      </c>
      <c r="CS116" s="89" t="str">
        <f>_xlfn.CONCAT(KGP[[#This Row],[Reservation]], KGP[[#This Row],[Requirement date (WO component)]],KGP[[#This Row],[Material / Component]],"000",,KGP[[#This Row],[WO number]])</f>
        <v>00001384374540610439222000100039936</v>
      </c>
      <c r="CT116" s="89" t="str">
        <f>VLOOKUP(KGP[[#This Row],[Key]],Reservation!B:B,1,)</f>
        <v>00001384374540610439222000100039936</v>
      </c>
      <c r="CU116" s="89" t="str">
        <f>_xlfn.CONCAT(KGP[[#This Row],[Reservation]],KGP[[#This Row],[Material / Component]],"000",,KGP[[#This Row],[WO number]])</f>
        <v>000013843710439222000100039936</v>
      </c>
      <c r="CV116" s="93">
        <f>IF(_xlfn.MAXIFS(Reservation!$F:$F,Reservation!$A:$A,KGP[[#This Row],[Logic]])&lt;KGP[[#This Row],[ETA @ Demand plant]],_xlfn.MAXIFS(Reservation!$F:$F,Reservation!$A:$A,KGP[[#This Row],[Logic]]),"")</f>
        <v>0</v>
      </c>
      <c r="CW116" s="89" t="e">
        <f>IF(KGP[[#This Row],[Any order which is ahead (Date)]]="","",VLOOKUP(_xlfn.CONCAT(KGP[[#This Row],[Reservation]],KGP[[#This Row],[Material / Component]],"000",,KGP[[#This Row],[WO number]]),Reservation!$A:$J,10,0))</f>
        <v>#N/A</v>
      </c>
      <c r="CX116" s="89">
        <f t="shared" si="13"/>
        <v>0</v>
      </c>
    </row>
    <row r="117" spans="1:102" s="77" customFormat="1" hidden="1" x14ac:dyDescent="0.2">
      <c r="A117" s="111" t="s">
        <v>851</v>
      </c>
      <c r="B117" s="112"/>
      <c r="C117" s="112"/>
      <c r="D117" s="111" t="s">
        <v>55</v>
      </c>
      <c r="E117" s="113">
        <v>45290</v>
      </c>
      <c r="F117" s="113">
        <v>45301</v>
      </c>
      <c r="G117" s="113">
        <v>45421</v>
      </c>
      <c r="H117" s="112"/>
      <c r="I117" s="113">
        <v>45421</v>
      </c>
      <c r="J117" s="113">
        <v>45422</v>
      </c>
      <c r="K117" s="111" t="s">
        <v>182</v>
      </c>
      <c r="L117" s="112"/>
      <c r="M117" s="111" t="s">
        <v>902</v>
      </c>
      <c r="N117" s="111" t="s">
        <v>175</v>
      </c>
      <c r="O117" s="111" t="s">
        <v>903</v>
      </c>
      <c r="P117" s="111" t="s">
        <v>904</v>
      </c>
      <c r="Q117" s="111" t="s">
        <v>905</v>
      </c>
      <c r="R117" s="111" t="s">
        <v>344</v>
      </c>
      <c r="S117" s="112"/>
      <c r="T117" s="112"/>
      <c r="U117" s="112"/>
      <c r="V117" s="111" t="s">
        <v>345</v>
      </c>
      <c r="W117" s="112"/>
      <c r="X117" s="111">
        <v>20</v>
      </c>
      <c r="Y117" s="111">
        <v>20</v>
      </c>
      <c r="Z117" s="111" t="s">
        <v>1235</v>
      </c>
      <c r="AA117" s="111" t="s">
        <v>1236</v>
      </c>
      <c r="AB117" s="115">
        <v>2</v>
      </c>
      <c r="AC117" s="115">
        <v>0</v>
      </c>
      <c r="AD117" s="115">
        <v>1</v>
      </c>
      <c r="AE117" s="111" t="s">
        <v>898</v>
      </c>
      <c r="AF117" s="115">
        <v>0</v>
      </c>
      <c r="AG117" s="112"/>
      <c r="AH117" s="111" t="s">
        <v>231</v>
      </c>
      <c r="AI117" s="112"/>
      <c r="AJ117" s="112"/>
      <c r="AK117" s="111">
        <v>0</v>
      </c>
      <c r="AL117" s="115">
        <v>0</v>
      </c>
      <c r="AM117" s="112"/>
      <c r="AN117" s="112"/>
      <c r="AO117" s="111">
        <v>0</v>
      </c>
      <c r="AP117" s="112"/>
      <c r="AQ117" s="112"/>
      <c r="AR117" s="112"/>
      <c r="AS117" s="112"/>
      <c r="AT117" s="112"/>
      <c r="AU117" s="111">
        <v>0</v>
      </c>
      <c r="AV117" s="114">
        <v>0</v>
      </c>
      <c r="AW117" s="111" t="s">
        <v>193</v>
      </c>
      <c r="AX117" s="112"/>
      <c r="AY117" s="112"/>
      <c r="AZ117" s="112"/>
      <c r="BA117" s="112"/>
      <c r="BB117" s="111" t="s">
        <v>52</v>
      </c>
      <c r="BC117" s="111" t="s">
        <v>161</v>
      </c>
      <c r="BD117" s="111" t="s">
        <v>162</v>
      </c>
      <c r="BE117" s="111" t="s">
        <v>909</v>
      </c>
      <c r="BF117" s="111">
        <v>2</v>
      </c>
      <c r="BG117" s="111" t="s">
        <v>232</v>
      </c>
      <c r="BH117" s="111" t="s">
        <v>164</v>
      </c>
      <c r="BI117" s="111" t="s">
        <v>164</v>
      </c>
      <c r="BJ117" s="112"/>
      <c r="BK117" s="112"/>
      <c r="BL117" s="115">
        <v>0</v>
      </c>
      <c r="BM117" s="112" t="b">
        <f>KGP[[#This Row],[HU Quantity]]=KGP[[#This Row],[Requirement quantity]]</f>
        <v>0</v>
      </c>
      <c r="BN117" s="112"/>
      <c r="BO117" s="112"/>
      <c r="BP117" s="112"/>
      <c r="BQ117" s="111" t="s">
        <v>165</v>
      </c>
      <c r="BR117" s="112"/>
      <c r="BS117" s="112"/>
      <c r="BT117" s="116">
        <v>0</v>
      </c>
      <c r="BU117" s="116">
        <v>0</v>
      </c>
      <c r="BV117" s="113">
        <v>45598</v>
      </c>
      <c r="BW117" s="117">
        <v>0</v>
      </c>
      <c r="BX117" s="117">
        <v>0</v>
      </c>
      <c r="BY117" s="112"/>
      <c r="BZ117" s="112"/>
      <c r="CA117" s="111">
        <v>0</v>
      </c>
      <c r="CB117" s="114">
        <v>0</v>
      </c>
      <c r="CC117" s="112"/>
      <c r="CD117" s="114">
        <v>1</v>
      </c>
      <c r="CE117" s="112"/>
      <c r="CF117" s="112"/>
      <c r="CG117" s="112"/>
      <c r="CH117" s="114">
        <v>0</v>
      </c>
      <c r="CI117" s="35">
        <v>0</v>
      </c>
      <c r="CJ117" s="148">
        <f t="shared" si="7"/>
        <v>0.33333333333333331</v>
      </c>
      <c r="CK117" s="88">
        <f t="shared" si="8"/>
        <v>45393</v>
      </c>
      <c r="CL117" s="89">
        <f t="shared" si="9"/>
        <v>0</v>
      </c>
      <c r="CM117" s="90">
        <f t="shared" si="10"/>
        <v>0</v>
      </c>
      <c r="CN117" s="90" t="str">
        <f t="shared" si="11"/>
        <v>Missing Staging Date</v>
      </c>
      <c r="CO117" s="91" t="str" cm="1">
        <f t="array" ref="CO117">IFERROR(_xlfn.TEXTJOIN(", ",,_xlfn._xlws.FILTER('Monitor PO'!A:A,'Monitor PO'!K:K=Z117)),"")</f>
        <v/>
      </c>
      <c r="CP117" s="92" t="str">
        <f>IF(CQ117="","",IF(CQ117&gt;'Colour coding'!$D$4,"After Turnround",IF(CQ117&gt;'Colour coding'!$D$3+7,"During Turnaround",IF(CQ117&lt;'Colour coding'!$D$3,"On Time"))))</f>
        <v>On Time</v>
      </c>
      <c r="CQ117" s="88">
        <f>_xlfn.MAXIFS('Monitor PO'!E:E,'Monitor PO'!K:K,KGP[[#This Row],[Material / Component]])</f>
        <v>0</v>
      </c>
      <c r="CR117" s="89" t="str">
        <f t="shared" si="12"/>
        <v>Need Purchasing</v>
      </c>
      <c r="CS117" s="89" t="str">
        <f>_xlfn.CONCAT(KGP[[#This Row],[Reservation]], KGP[[#This Row],[Requirement date (WO component)]],KGP[[#This Row],[Material / Component]],"000",,KGP[[#This Row],[WO number]])</f>
        <v>00001321494542110440971000100033628</v>
      </c>
      <c r="CT117" s="89" t="str">
        <f>VLOOKUP(KGP[[#This Row],[Key]],Reservation!B:B,1,)</f>
        <v>00001321494542110440971000100033628</v>
      </c>
      <c r="CU117" s="89" t="str">
        <f>_xlfn.CONCAT(KGP[[#This Row],[Reservation]],KGP[[#This Row],[Material / Component]],"000",,KGP[[#This Row],[WO number]])</f>
        <v>000013214910440971000100033628</v>
      </c>
      <c r="CV117" s="93" t="str">
        <f>IF(_xlfn.MAXIFS(Reservation!$F:$F,Reservation!$A:$A,KGP[[#This Row],[Logic]])&lt;KGP[[#This Row],[ETA @ Demand plant]],_xlfn.MAXIFS(Reservation!$F:$F,Reservation!$A:$A,KGP[[#This Row],[Logic]]),"")</f>
        <v/>
      </c>
      <c r="CW117" s="89" t="str">
        <f>IF(KGP[[#This Row],[Any order which is ahead (Date)]]="","",VLOOKUP(_xlfn.CONCAT(KGP[[#This Row],[Reservation]],KGP[[#This Row],[Material / Component]],"000",,KGP[[#This Row],[WO number]]),Reservation!$A:$J,10,0))</f>
        <v/>
      </c>
      <c r="CX117" s="89">
        <f t="shared" si="13"/>
        <v>1</v>
      </c>
    </row>
    <row r="118" spans="1:102" s="77" customFormat="1" hidden="1" x14ac:dyDescent="0.2">
      <c r="A118" s="111" t="s">
        <v>869</v>
      </c>
      <c r="B118" s="112"/>
      <c r="C118" s="112"/>
      <c r="D118" s="111" t="s">
        <v>55</v>
      </c>
      <c r="E118" s="113">
        <v>45290</v>
      </c>
      <c r="F118" s="113">
        <v>45293</v>
      </c>
      <c r="G118" s="113">
        <v>45414</v>
      </c>
      <c r="H118" s="112"/>
      <c r="I118" s="113">
        <v>45413</v>
      </c>
      <c r="J118" s="113">
        <v>45415</v>
      </c>
      <c r="K118" s="111" t="s">
        <v>182</v>
      </c>
      <c r="L118" s="112"/>
      <c r="M118" s="111" t="s">
        <v>2511</v>
      </c>
      <c r="N118" s="111" t="s">
        <v>172</v>
      </c>
      <c r="O118" s="111" t="s">
        <v>2512</v>
      </c>
      <c r="P118" s="111" t="s">
        <v>2513</v>
      </c>
      <c r="Q118" s="111" t="s">
        <v>631</v>
      </c>
      <c r="R118" s="111" t="s">
        <v>344</v>
      </c>
      <c r="S118" s="112"/>
      <c r="T118" s="112"/>
      <c r="U118" s="112"/>
      <c r="V118" s="111" t="s">
        <v>345</v>
      </c>
      <c r="W118" s="112"/>
      <c r="X118" s="111">
        <v>10</v>
      </c>
      <c r="Y118" s="111">
        <v>10</v>
      </c>
      <c r="Z118" s="111" t="s">
        <v>2517</v>
      </c>
      <c r="AA118" s="111" t="s">
        <v>2518</v>
      </c>
      <c r="AB118" s="115">
        <v>1</v>
      </c>
      <c r="AC118" s="115">
        <v>0</v>
      </c>
      <c r="AD118" s="115">
        <v>2</v>
      </c>
      <c r="AE118" s="111" t="s">
        <v>908</v>
      </c>
      <c r="AF118" s="115">
        <v>0</v>
      </c>
      <c r="AG118" s="112"/>
      <c r="AH118" s="111" t="s">
        <v>231</v>
      </c>
      <c r="AI118" s="112"/>
      <c r="AJ118" s="112"/>
      <c r="AK118" s="111">
        <v>0</v>
      </c>
      <c r="AL118" s="115">
        <v>0</v>
      </c>
      <c r="AM118" s="112"/>
      <c r="AN118" s="112"/>
      <c r="AO118" s="111">
        <v>0</v>
      </c>
      <c r="AP118" s="112"/>
      <c r="AQ118" s="112"/>
      <c r="AR118" s="112"/>
      <c r="AS118" s="112"/>
      <c r="AT118" s="112"/>
      <c r="AU118" s="111">
        <v>0</v>
      </c>
      <c r="AV118" s="114">
        <v>0</v>
      </c>
      <c r="AW118" s="111" t="s">
        <v>179</v>
      </c>
      <c r="AX118" s="112"/>
      <c r="AY118" s="112"/>
      <c r="AZ118" s="112"/>
      <c r="BA118" s="112"/>
      <c r="BB118" s="111" t="s">
        <v>52</v>
      </c>
      <c r="BC118" s="111" t="s">
        <v>161</v>
      </c>
      <c r="BD118" s="111" t="s">
        <v>162</v>
      </c>
      <c r="BE118" s="111" t="s">
        <v>2516</v>
      </c>
      <c r="BF118" s="111">
        <v>5</v>
      </c>
      <c r="BG118" s="111" t="s">
        <v>232</v>
      </c>
      <c r="BH118" s="112"/>
      <c r="BI118" s="111" t="s">
        <v>164</v>
      </c>
      <c r="BJ118" s="112"/>
      <c r="BK118" s="112"/>
      <c r="BL118" s="115">
        <v>0</v>
      </c>
      <c r="BM118" s="112" t="b">
        <f>KGP[[#This Row],[HU Quantity]]=KGP[[#This Row],[Requirement quantity]]</f>
        <v>0</v>
      </c>
      <c r="BN118" s="112"/>
      <c r="BO118" s="112"/>
      <c r="BP118" s="112"/>
      <c r="BQ118" s="111" t="s">
        <v>165</v>
      </c>
      <c r="BR118" s="112"/>
      <c r="BS118" s="112"/>
      <c r="BT118" s="116">
        <v>0</v>
      </c>
      <c r="BU118" s="116">
        <v>0</v>
      </c>
      <c r="BV118" s="113">
        <v>45509</v>
      </c>
      <c r="BW118" s="117">
        <v>0</v>
      </c>
      <c r="BX118" s="117">
        <v>0</v>
      </c>
      <c r="BY118" s="112"/>
      <c r="BZ118" s="112"/>
      <c r="CA118" s="111">
        <v>0</v>
      </c>
      <c r="CB118" s="114">
        <v>0</v>
      </c>
      <c r="CC118" s="112"/>
      <c r="CD118" s="114">
        <v>0</v>
      </c>
      <c r="CE118" s="112"/>
      <c r="CF118" s="112"/>
      <c r="CG118" s="112"/>
      <c r="CH118" s="114">
        <v>0</v>
      </c>
      <c r="CI118" s="35">
        <v>0</v>
      </c>
      <c r="CJ118" s="94">
        <f t="shared" si="7"/>
        <v>0.16666666666666666</v>
      </c>
      <c r="CK118" s="88">
        <f t="shared" si="8"/>
        <v>45386</v>
      </c>
      <c r="CL118" s="89">
        <f t="shared" si="9"/>
        <v>0</v>
      </c>
      <c r="CM118" s="89">
        <f t="shared" si="10"/>
        <v>0</v>
      </c>
      <c r="CN118" s="89" t="str">
        <f t="shared" si="11"/>
        <v>Missing Staging Date</v>
      </c>
      <c r="CO118" s="91"/>
      <c r="CP118" s="89" t="str">
        <f>IF(CQ118="","",IF(CQ118&gt;'Colour coding'!$D$4,"After Turnround",IF(CQ118&gt;'Colour coding'!$D$3+7,"During Turnaround",IF(CQ118&lt;'Colour coding'!$D$3,"On Time"))))</f>
        <v>After Turnround</v>
      </c>
      <c r="CQ118" s="88">
        <f>_xlfn.MAXIFS('Monitor PO'!E:E,'Monitor PO'!K:K,KGP[[#This Row],[Material / Component]])</f>
        <v>45551</v>
      </c>
      <c r="CR118" s="89" t="str">
        <f t="shared" si="12"/>
        <v>Need Purchasing</v>
      </c>
      <c r="CS118" s="89" t="str">
        <f>_xlfn.CONCAT(KGP[[#This Row],[Reservation]], KGP[[#This Row],[Requirement date (WO component)]],KGP[[#This Row],[Material / Component]],"000",,KGP[[#This Row],[WO number]])</f>
        <v>00001182814541410443257000200082368</v>
      </c>
      <c r="CT118" s="89" t="str">
        <f>VLOOKUP(KGP[[#This Row],[Key]],Reservation!B:B,1,)</f>
        <v>00001182814541410443257000200082368</v>
      </c>
      <c r="CU118" s="89" t="str">
        <f>_xlfn.CONCAT(KGP[[#This Row],[Reservation]],KGP[[#This Row],[Material / Component]],"000",,KGP[[#This Row],[WO number]])</f>
        <v>000011828110443257000200082368</v>
      </c>
      <c r="CV118" s="93" t="str">
        <f>IF(_xlfn.MAXIFS(Reservation!$F:$F,Reservation!$A:$A,KGP[[#This Row],[Logic]])&lt;KGP[[#This Row],[ETA @ Demand plant]],_xlfn.MAXIFS(Reservation!$F:$F,Reservation!$A:$A,KGP[[#This Row],[Logic]]),"")</f>
        <v/>
      </c>
      <c r="CW118" s="89" t="str">
        <f>IF(KGP[[#This Row],[Any order which is ahead (Date)]]="","",VLOOKUP(_xlfn.CONCAT(KGP[[#This Row],[Reservation]],KGP[[#This Row],[Material / Component]],"000",,KGP[[#This Row],[WO number]]),Reservation!$A:$J,10,0))</f>
        <v/>
      </c>
      <c r="CX118" s="89">
        <f t="shared" si="13"/>
        <v>1</v>
      </c>
    </row>
    <row r="119" spans="1:102" s="77" customFormat="1" hidden="1" x14ac:dyDescent="0.2">
      <c r="A119" s="111" t="s">
        <v>1219</v>
      </c>
      <c r="B119" s="112"/>
      <c r="C119" s="112"/>
      <c r="D119" s="111" t="s">
        <v>55</v>
      </c>
      <c r="E119" s="113">
        <v>45290</v>
      </c>
      <c r="F119" s="113">
        <v>45293</v>
      </c>
      <c r="G119" s="113">
        <v>45387</v>
      </c>
      <c r="H119" s="112"/>
      <c r="I119" s="113">
        <v>45387</v>
      </c>
      <c r="J119" s="113">
        <v>45387</v>
      </c>
      <c r="K119" s="111" t="s">
        <v>182</v>
      </c>
      <c r="L119" s="112"/>
      <c r="M119" s="111" t="s">
        <v>2600</v>
      </c>
      <c r="N119" s="111" t="s">
        <v>176</v>
      </c>
      <c r="O119" s="111" t="s">
        <v>2601</v>
      </c>
      <c r="P119" s="111" t="s">
        <v>2602</v>
      </c>
      <c r="Q119" s="111" t="s">
        <v>2603</v>
      </c>
      <c r="R119" s="111" t="s">
        <v>344</v>
      </c>
      <c r="S119" s="112"/>
      <c r="T119" s="112"/>
      <c r="U119" s="112"/>
      <c r="V119" s="111" t="s">
        <v>345</v>
      </c>
      <c r="W119" s="112"/>
      <c r="X119" s="111">
        <v>10</v>
      </c>
      <c r="Y119" s="111">
        <v>5</v>
      </c>
      <c r="Z119" s="111" t="s">
        <v>2604</v>
      </c>
      <c r="AA119" s="111" t="s">
        <v>2605</v>
      </c>
      <c r="AB119" s="115">
        <v>2</v>
      </c>
      <c r="AC119" s="115">
        <v>4</v>
      </c>
      <c r="AD119" s="115">
        <v>5</v>
      </c>
      <c r="AE119" s="111" t="s">
        <v>908</v>
      </c>
      <c r="AF119" s="115">
        <v>0</v>
      </c>
      <c r="AG119" s="112"/>
      <c r="AH119" s="111" t="s">
        <v>231</v>
      </c>
      <c r="AI119" s="112"/>
      <c r="AJ119" s="112"/>
      <c r="AK119" s="111">
        <v>0</v>
      </c>
      <c r="AL119" s="115">
        <v>0</v>
      </c>
      <c r="AM119" s="112"/>
      <c r="AN119" s="112"/>
      <c r="AO119" s="111">
        <v>0</v>
      </c>
      <c r="AP119" s="112"/>
      <c r="AQ119" s="112"/>
      <c r="AR119" s="112"/>
      <c r="AS119" s="112"/>
      <c r="AT119" s="112"/>
      <c r="AU119" s="111">
        <v>0</v>
      </c>
      <c r="AV119" s="114">
        <v>0</v>
      </c>
      <c r="AW119" s="111" t="s">
        <v>51</v>
      </c>
      <c r="AX119" s="112"/>
      <c r="AY119" s="112"/>
      <c r="AZ119" s="112"/>
      <c r="BA119" s="112"/>
      <c r="BB119" s="111" t="s">
        <v>52</v>
      </c>
      <c r="BC119" s="111" t="s">
        <v>213</v>
      </c>
      <c r="BD119" s="111" t="s">
        <v>355</v>
      </c>
      <c r="BE119" s="111" t="s">
        <v>2606</v>
      </c>
      <c r="BF119" s="111">
        <v>1</v>
      </c>
      <c r="BG119" s="111" t="s">
        <v>232</v>
      </c>
      <c r="BH119" s="111" t="s">
        <v>164</v>
      </c>
      <c r="BI119" s="111" t="s">
        <v>164</v>
      </c>
      <c r="BJ119" s="112"/>
      <c r="BK119" s="112"/>
      <c r="BL119" s="115">
        <v>0</v>
      </c>
      <c r="BM119" s="112" t="b">
        <f>KGP[[#This Row],[HU Quantity]]=KGP[[#This Row],[Requirement quantity]]</f>
        <v>0</v>
      </c>
      <c r="BN119" s="112"/>
      <c r="BO119" s="112"/>
      <c r="BP119" s="112"/>
      <c r="BQ119" s="111" t="s">
        <v>165</v>
      </c>
      <c r="BR119" s="112"/>
      <c r="BS119" s="112"/>
      <c r="BT119" s="116">
        <v>0</v>
      </c>
      <c r="BU119" s="116">
        <v>0</v>
      </c>
      <c r="BV119" s="113">
        <v>45424</v>
      </c>
      <c r="BW119" s="117">
        <v>0</v>
      </c>
      <c r="BX119" s="117">
        <v>0</v>
      </c>
      <c r="BY119" s="112"/>
      <c r="BZ119" s="112"/>
      <c r="CA119" s="111">
        <v>0</v>
      </c>
      <c r="CB119" s="114">
        <v>0</v>
      </c>
      <c r="CC119" s="112"/>
      <c r="CD119" s="114">
        <v>0</v>
      </c>
      <c r="CE119" s="112"/>
      <c r="CF119" s="112"/>
      <c r="CG119" s="112"/>
      <c r="CH119" s="114">
        <v>0</v>
      </c>
      <c r="CI119" s="35">
        <v>0</v>
      </c>
      <c r="CJ119" s="94">
        <f t="shared" si="7"/>
        <v>0.5</v>
      </c>
      <c r="CK119" s="88">
        <f t="shared" si="8"/>
        <v>45359</v>
      </c>
      <c r="CL119" s="89">
        <f t="shared" si="9"/>
        <v>0</v>
      </c>
      <c r="CM119" s="89">
        <f t="shared" si="10"/>
        <v>0</v>
      </c>
      <c r="CN119" s="89" t="str">
        <f t="shared" si="11"/>
        <v>Missing Staging Date</v>
      </c>
      <c r="CO119" s="91"/>
      <c r="CP119" s="89" t="str">
        <f>IF(CQ119="","",IF(CQ119&gt;'Colour coding'!$D$4,"After Turnround",IF(CQ119&gt;'Colour coding'!$D$3+7,"During Turnaround",IF(CQ119&lt;'Colour coding'!$D$3,"On Time"))))</f>
        <v>On Time</v>
      </c>
      <c r="CQ119" s="88">
        <f>_xlfn.MAXIFS('Monitor PO'!E:E,'Monitor PO'!K:K,KGP[[#This Row],[Material / Component]])</f>
        <v>0</v>
      </c>
      <c r="CR119" s="89" t="str">
        <f t="shared" si="12"/>
        <v>SOH</v>
      </c>
      <c r="CS119" s="89" t="str">
        <f>_xlfn.CONCAT(KGP[[#This Row],[Reservation]], KGP[[#This Row],[Requirement date (WO component)]],KGP[[#This Row],[Material / Component]],"000",,KGP[[#This Row],[WO number]])</f>
        <v>00001221144538710444408000200084013</v>
      </c>
      <c r="CT119" s="89" t="str">
        <f>VLOOKUP(KGP[[#This Row],[Key]],Reservation!B:B,1,)</f>
        <v>00001221144538710444408000200084013</v>
      </c>
      <c r="CU119" s="89" t="str">
        <f>_xlfn.CONCAT(KGP[[#This Row],[Reservation]],KGP[[#This Row],[Material / Component]],"000",,KGP[[#This Row],[WO number]])</f>
        <v>000012211410444408000200084013</v>
      </c>
      <c r="CV119" s="93" t="str">
        <f>IF(_xlfn.MAXIFS(Reservation!$F:$F,Reservation!$A:$A,KGP[[#This Row],[Logic]])&lt;KGP[[#This Row],[ETA @ Demand plant]],_xlfn.MAXIFS(Reservation!$F:$F,Reservation!$A:$A,KGP[[#This Row],[Logic]]),"")</f>
        <v/>
      </c>
      <c r="CW119" s="89" t="str">
        <f>IF(KGP[[#This Row],[Any order which is ahead (Date)]]="","",VLOOKUP(_xlfn.CONCAT(KGP[[#This Row],[Reservation]],KGP[[#This Row],[Material / Component]],"000",,KGP[[#This Row],[WO number]]),Reservation!$A:$J,10,0))</f>
        <v/>
      </c>
      <c r="CX119" s="89">
        <f t="shared" si="13"/>
        <v>1</v>
      </c>
    </row>
    <row r="120" spans="1:102" s="77" customFormat="1" hidden="1" x14ac:dyDescent="0.2">
      <c r="A120" s="111" t="s">
        <v>869</v>
      </c>
      <c r="B120" s="112"/>
      <c r="C120" s="112"/>
      <c r="D120" s="111" t="s">
        <v>55</v>
      </c>
      <c r="E120" s="113">
        <v>45290</v>
      </c>
      <c r="F120" s="113">
        <v>45293</v>
      </c>
      <c r="G120" s="113">
        <v>45414</v>
      </c>
      <c r="H120" s="112"/>
      <c r="I120" s="113">
        <v>45413</v>
      </c>
      <c r="J120" s="113">
        <v>45415</v>
      </c>
      <c r="K120" s="111" t="s">
        <v>182</v>
      </c>
      <c r="L120" s="112"/>
      <c r="M120" s="111" t="s">
        <v>2511</v>
      </c>
      <c r="N120" s="111" t="s">
        <v>173</v>
      </c>
      <c r="O120" s="111" t="s">
        <v>2512</v>
      </c>
      <c r="P120" s="111" t="s">
        <v>2513</v>
      </c>
      <c r="Q120" s="111" t="s">
        <v>631</v>
      </c>
      <c r="R120" s="111" t="s">
        <v>344</v>
      </c>
      <c r="S120" s="112"/>
      <c r="T120" s="112"/>
      <c r="U120" s="112"/>
      <c r="V120" s="111" t="s">
        <v>345</v>
      </c>
      <c r="W120" s="112"/>
      <c r="X120" s="111">
        <v>10</v>
      </c>
      <c r="Y120" s="111">
        <v>10</v>
      </c>
      <c r="Z120" s="111" t="s">
        <v>632</v>
      </c>
      <c r="AA120" s="111" t="s">
        <v>633</v>
      </c>
      <c r="AB120" s="115">
        <v>1</v>
      </c>
      <c r="AC120" s="115">
        <v>4</v>
      </c>
      <c r="AD120" s="115">
        <v>3</v>
      </c>
      <c r="AE120" s="111" t="s">
        <v>875</v>
      </c>
      <c r="AF120" s="115">
        <v>0</v>
      </c>
      <c r="AG120" s="112"/>
      <c r="AH120" s="111" t="s">
        <v>630</v>
      </c>
      <c r="AI120" s="112"/>
      <c r="AJ120" s="112"/>
      <c r="AK120" s="111">
        <v>0</v>
      </c>
      <c r="AL120" s="115">
        <v>0</v>
      </c>
      <c r="AM120" s="112"/>
      <c r="AN120" s="112"/>
      <c r="AO120" s="111">
        <v>0</v>
      </c>
      <c r="AP120" s="112"/>
      <c r="AQ120" s="112"/>
      <c r="AR120" s="112"/>
      <c r="AS120" s="112"/>
      <c r="AT120" s="112"/>
      <c r="AU120" s="111">
        <v>0</v>
      </c>
      <c r="AV120" s="114">
        <v>0</v>
      </c>
      <c r="AW120" s="111" t="s">
        <v>51</v>
      </c>
      <c r="AX120" s="112"/>
      <c r="AY120" s="112"/>
      <c r="AZ120" s="112"/>
      <c r="BA120" s="112"/>
      <c r="BB120" s="111" t="s">
        <v>52</v>
      </c>
      <c r="BC120" s="111" t="s">
        <v>161</v>
      </c>
      <c r="BD120" s="111" t="s">
        <v>162</v>
      </c>
      <c r="BE120" s="111" t="s">
        <v>2516</v>
      </c>
      <c r="BF120" s="111">
        <v>4</v>
      </c>
      <c r="BG120" s="111" t="s">
        <v>232</v>
      </c>
      <c r="BH120" s="111" t="s">
        <v>164</v>
      </c>
      <c r="BI120" s="111" t="s">
        <v>164</v>
      </c>
      <c r="BJ120" s="112"/>
      <c r="BK120" s="112"/>
      <c r="BL120" s="115">
        <v>0</v>
      </c>
      <c r="BM120" s="112" t="b">
        <f>KGP[[#This Row],[HU Quantity]]=KGP[[#This Row],[Requirement quantity]]</f>
        <v>0</v>
      </c>
      <c r="BN120" s="112"/>
      <c r="BO120" s="112"/>
      <c r="BP120" s="112"/>
      <c r="BQ120" s="111" t="s">
        <v>165</v>
      </c>
      <c r="BR120" s="112"/>
      <c r="BS120" s="112"/>
      <c r="BT120" s="116">
        <v>0</v>
      </c>
      <c r="BU120" s="116">
        <v>0</v>
      </c>
      <c r="BV120" s="113">
        <v>45509</v>
      </c>
      <c r="BW120" s="117">
        <v>0</v>
      </c>
      <c r="BX120" s="117">
        <v>0</v>
      </c>
      <c r="BY120" s="112"/>
      <c r="BZ120" s="112"/>
      <c r="CA120" s="111">
        <v>0</v>
      </c>
      <c r="CB120" s="114">
        <v>0</v>
      </c>
      <c r="CC120" s="112"/>
      <c r="CD120" s="114">
        <v>0</v>
      </c>
      <c r="CE120" s="112"/>
      <c r="CF120" s="112"/>
      <c r="CG120" s="112"/>
      <c r="CH120" s="114">
        <v>0</v>
      </c>
      <c r="CI120" s="35">
        <v>0</v>
      </c>
      <c r="CJ120" s="94">
        <f t="shared" si="7"/>
        <v>0.16666666666666666</v>
      </c>
      <c r="CK120" s="88">
        <f t="shared" si="8"/>
        <v>45386</v>
      </c>
      <c r="CL120" s="89">
        <f t="shared" si="9"/>
        <v>0</v>
      </c>
      <c r="CM120" s="89">
        <f t="shared" si="10"/>
        <v>0</v>
      </c>
      <c r="CN120" s="89" t="str">
        <f t="shared" si="11"/>
        <v>Missing Staging Date</v>
      </c>
      <c r="CO120" s="91"/>
      <c r="CP120" s="89" t="str">
        <f>IF(CQ120="","",IF(CQ120&gt;'Colour coding'!$D$4,"After Turnround",IF(CQ120&gt;'Colour coding'!$D$3+7,"During Turnaround",IF(CQ120&lt;'Colour coding'!$D$3,"On Time"))))</f>
        <v>After Turnround</v>
      </c>
      <c r="CQ120" s="88">
        <f>_xlfn.MAXIFS('Monitor PO'!E:E,'Monitor PO'!K:K,KGP[[#This Row],[Material / Component]])</f>
        <v>45617</v>
      </c>
      <c r="CR120" s="89" t="str">
        <f t="shared" si="12"/>
        <v>SOH</v>
      </c>
      <c r="CS120" s="89" t="str">
        <f>_xlfn.CONCAT(KGP[[#This Row],[Reservation]], KGP[[#This Row],[Requirement date (WO component)]],KGP[[#This Row],[Material / Component]],"000",,KGP[[#This Row],[WO number]])</f>
        <v>00001182814541410445237000200082368</v>
      </c>
      <c r="CT120" s="89" t="str">
        <f>VLOOKUP(KGP[[#This Row],[Key]],Reservation!B:B,1,)</f>
        <v>00001182814541410445237000200082368</v>
      </c>
      <c r="CU120" s="89" t="str">
        <f>_xlfn.CONCAT(KGP[[#This Row],[Reservation]],KGP[[#This Row],[Material / Component]],"000",,KGP[[#This Row],[WO number]])</f>
        <v>000011828110445237000200082368</v>
      </c>
      <c r="CV120" s="93" t="str">
        <f>IF(_xlfn.MAXIFS(Reservation!$F:$F,Reservation!$A:$A,KGP[[#This Row],[Logic]])&lt;KGP[[#This Row],[ETA @ Demand plant]],_xlfn.MAXIFS(Reservation!$F:$F,Reservation!$A:$A,KGP[[#This Row],[Logic]]),"")</f>
        <v/>
      </c>
      <c r="CW120" s="89" t="str">
        <f>IF(KGP[[#This Row],[Any order which is ahead (Date)]]="","",VLOOKUP(_xlfn.CONCAT(KGP[[#This Row],[Reservation]],KGP[[#This Row],[Material / Component]],"000",,KGP[[#This Row],[WO number]]),Reservation!$A:$J,10,0))</f>
        <v/>
      </c>
      <c r="CX120" s="89">
        <f t="shared" si="13"/>
        <v>1</v>
      </c>
    </row>
    <row r="121" spans="1:102" s="77" customFormat="1" x14ac:dyDescent="0.2">
      <c r="A121" s="111" t="s">
        <v>851</v>
      </c>
      <c r="B121" s="111" t="s">
        <v>50</v>
      </c>
      <c r="C121" s="112"/>
      <c r="D121" s="111" t="s">
        <v>55</v>
      </c>
      <c r="E121" s="113">
        <v>45290</v>
      </c>
      <c r="F121" s="113">
        <v>45293</v>
      </c>
      <c r="G121" s="113">
        <v>45421</v>
      </c>
      <c r="H121" s="113">
        <v>45342</v>
      </c>
      <c r="I121" s="113">
        <v>45421</v>
      </c>
      <c r="J121" s="113">
        <v>45421</v>
      </c>
      <c r="K121" s="111" t="s">
        <v>182</v>
      </c>
      <c r="L121" s="112"/>
      <c r="M121" s="111" t="s">
        <v>392</v>
      </c>
      <c r="N121" s="111" t="s">
        <v>175</v>
      </c>
      <c r="O121" s="111" t="s">
        <v>393</v>
      </c>
      <c r="P121" s="111" t="s">
        <v>394</v>
      </c>
      <c r="Q121" s="111" t="s">
        <v>395</v>
      </c>
      <c r="R121" s="111" t="s">
        <v>344</v>
      </c>
      <c r="S121" s="113">
        <v>45421</v>
      </c>
      <c r="T121" s="112"/>
      <c r="U121" s="112"/>
      <c r="V121" s="111" t="s">
        <v>345</v>
      </c>
      <c r="W121" s="112"/>
      <c r="X121" s="111">
        <v>20</v>
      </c>
      <c r="Y121" s="111">
        <v>20</v>
      </c>
      <c r="Z121" s="111" t="s">
        <v>396</v>
      </c>
      <c r="AA121" s="111" t="s">
        <v>397</v>
      </c>
      <c r="AB121" s="115">
        <v>1</v>
      </c>
      <c r="AC121" s="115">
        <v>0</v>
      </c>
      <c r="AD121" s="115">
        <v>0</v>
      </c>
      <c r="AE121" s="111" t="s">
        <v>1460</v>
      </c>
      <c r="AF121" s="115">
        <v>0</v>
      </c>
      <c r="AG121" s="111" t="s">
        <v>376</v>
      </c>
      <c r="AH121" s="111" t="s">
        <v>53</v>
      </c>
      <c r="AI121" s="111" t="s">
        <v>345</v>
      </c>
      <c r="AJ121" s="111" t="s">
        <v>398</v>
      </c>
      <c r="AK121" s="111">
        <v>10</v>
      </c>
      <c r="AL121" s="115">
        <v>21</v>
      </c>
      <c r="AM121" s="112"/>
      <c r="AN121" s="112"/>
      <c r="AO121" s="111">
        <v>0</v>
      </c>
      <c r="AP121" s="112"/>
      <c r="AQ121" s="112"/>
      <c r="AR121" s="112"/>
      <c r="AS121" s="112"/>
      <c r="AT121" s="112"/>
      <c r="AU121" s="111">
        <v>0</v>
      </c>
      <c r="AV121" s="114">
        <v>0</v>
      </c>
      <c r="AW121" s="111" t="s">
        <v>51</v>
      </c>
      <c r="AX121" s="112"/>
      <c r="AY121" s="112"/>
      <c r="AZ121" s="112"/>
      <c r="BA121" s="112"/>
      <c r="BB121" s="111" t="s">
        <v>52</v>
      </c>
      <c r="BC121" s="111" t="s">
        <v>213</v>
      </c>
      <c r="BD121" s="111" t="s">
        <v>355</v>
      </c>
      <c r="BE121" s="111" t="s">
        <v>399</v>
      </c>
      <c r="BF121" s="111">
        <v>2</v>
      </c>
      <c r="BG121" s="111" t="s">
        <v>232</v>
      </c>
      <c r="BH121" s="111" t="s">
        <v>164</v>
      </c>
      <c r="BI121" s="111" t="s">
        <v>164</v>
      </c>
      <c r="BJ121" s="111" t="s">
        <v>400</v>
      </c>
      <c r="BK121" s="112"/>
      <c r="BL121" s="115">
        <v>0</v>
      </c>
      <c r="BM121" s="112" t="b">
        <f>KGP[[#This Row],[HU Quantity]]=KGP[[#This Row],[Requirement quantity]]</f>
        <v>0</v>
      </c>
      <c r="BN121" s="112"/>
      <c r="BO121" s="112"/>
      <c r="BP121" s="112"/>
      <c r="BQ121" s="111" t="s">
        <v>165</v>
      </c>
      <c r="BR121" s="112"/>
      <c r="BS121" s="112"/>
      <c r="BT121" s="116">
        <v>0</v>
      </c>
      <c r="BU121" s="116">
        <v>0</v>
      </c>
      <c r="BV121" s="113">
        <v>45473</v>
      </c>
      <c r="BW121" s="117">
        <v>0</v>
      </c>
      <c r="BX121" s="117">
        <v>0</v>
      </c>
      <c r="BY121" s="112"/>
      <c r="BZ121" s="112"/>
      <c r="CA121" s="111">
        <v>0</v>
      </c>
      <c r="CB121" s="114">
        <v>0</v>
      </c>
      <c r="CC121" s="112"/>
      <c r="CD121" s="114">
        <v>0</v>
      </c>
      <c r="CE121" s="112"/>
      <c r="CF121" s="112"/>
      <c r="CG121" s="112"/>
      <c r="CH121" s="114">
        <v>0</v>
      </c>
      <c r="CI121" s="35">
        <v>0</v>
      </c>
      <c r="CJ121" s="94">
        <f t="shared" si="7"/>
        <v>0.5</v>
      </c>
      <c r="CK121" s="88">
        <f t="shared" si="8"/>
        <v>45393</v>
      </c>
      <c r="CL121" s="89">
        <f t="shared" si="9"/>
        <v>51</v>
      </c>
      <c r="CM121" s="89">
        <f t="shared" si="10"/>
        <v>79</v>
      </c>
      <c r="CN121" s="89" t="str">
        <f t="shared" si="11"/>
        <v>ON TIME</v>
      </c>
      <c r="CO121" s="91" t="str" cm="1">
        <f t="array" ref="CO121">IFERROR(_xlfn.TEXTJOIN(", ",,_xlfn._xlws.FILTER('Monitor PO'!A:A,'Monitor PO'!K:K=Z121)),"")</f>
        <v>W451777676</v>
      </c>
      <c r="CP121" s="92" t="str">
        <f>IF(CQ121="","",IF(CQ121&gt;'Colour coding'!$D$4,"After Turnround",IF(CQ121&gt;'Colour coding'!$D$3+7,"During Turnaround",IF(CQ121&lt;'Colour coding'!$D$3,"On Time"))))</f>
        <v>After Turnround</v>
      </c>
      <c r="CQ121" s="88">
        <f>_xlfn.MAXIFS('Monitor PO'!E:E,'Monitor PO'!K:K,KGP[[#This Row],[Material / Component]])</f>
        <v>45394</v>
      </c>
      <c r="CR121" s="89" t="str">
        <f t="shared" si="12"/>
        <v>Need Purchasing</v>
      </c>
      <c r="CS121" s="89" t="str">
        <f>_xlfn.CONCAT(KGP[[#This Row],[Reservation]], KGP[[#This Row],[Requirement date (WO component)]],KGP[[#This Row],[Material / Component]],"000",,KGP[[#This Row],[WO number]])</f>
        <v>00001329294542110445243000100034425</v>
      </c>
      <c r="CT121" s="89" t="str">
        <f>VLOOKUP(KGP[[#This Row],[Key]],Reservation!B:B,1,)</f>
        <v>00001329294542110445243000100034425</v>
      </c>
      <c r="CU121" s="89" t="str">
        <f>_xlfn.CONCAT(KGP[[#This Row],[Reservation]],KGP[[#This Row],[Material / Component]],"000",,KGP[[#This Row],[WO number]])</f>
        <v>000013292910445243000100034425</v>
      </c>
      <c r="CV121" s="93">
        <f>IF(_xlfn.MAXIFS(Reservation!$F:$F,Reservation!$A:$A,KGP[[#This Row],[Logic]])&lt;KGP[[#This Row],[ETA @ Demand plant]],_xlfn.MAXIFS(Reservation!$F:$F,Reservation!$A:$A,KGP[[#This Row],[Logic]]),"")</f>
        <v>0</v>
      </c>
      <c r="CW121" s="89" t="e">
        <f>IF(KGP[[#This Row],[Any order which is ahead (Date)]]="","",VLOOKUP(_xlfn.CONCAT(KGP[[#This Row],[Reservation]],KGP[[#This Row],[Material / Component]],"000",,KGP[[#This Row],[WO number]]),Reservation!$A:$J,10,0))</f>
        <v>#N/A</v>
      </c>
      <c r="CX121" s="89">
        <f t="shared" si="13"/>
        <v>0</v>
      </c>
    </row>
    <row r="122" spans="1:102" s="77" customFormat="1" x14ac:dyDescent="0.2">
      <c r="A122" s="111" t="s">
        <v>940</v>
      </c>
      <c r="B122" s="111" t="s">
        <v>50</v>
      </c>
      <c r="C122" s="112"/>
      <c r="D122" s="111" t="s">
        <v>55</v>
      </c>
      <c r="E122" s="113">
        <v>45290</v>
      </c>
      <c r="F122" s="113">
        <v>45293</v>
      </c>
      <c r="G122" s="113">
        <v>45391</v>
      </c>
      <c r="H122" s="113">
        <v>45372</v>
      </c>
      <c r="I122" s="113">
        <v>45379</v>
      </c>
      <c r="J122" s="113">
        <v>45403</v>
      </c>
      <c r="K122" s="111" t="s">
        <v>182</v>
      </c>
      <c r="L122" s="112"/>
      <c r="M122" s="111" t="s">
        <v>2662</v>
      </c>
      <c r="N122" s="111" t="s">
        <v>198</v>
      </c>
      <c r="O122" s="111" t="s">
        <v>2663</v>
      </c>
      <c r="P122" s="111" t="s">
        <v>2664</v>
      </c>
      <c r="Q122" s="111" t="s">
        <v>2665</v>
      </c>
      <c r="R122" s="111" t="s">
        <v>344</v>
      </c>
      <c r="S122" s="113">
        <v>45391</v>
      </c>
      <c r="T122" s="112"/>
      <c r="U122" s="112"/>
      <c r="V122" s="111" t="s">
        <v>345</v>
      </c>
      <c r="W122" s="112"/>
      <c r="X122" s="111">
        <v>10</v>
      </c>
      <c r="Y122" s="111">
        <v>5</v>
      </c>
      <c r="Z122" s="111" t="s">
        <v>2787</v>
      </c>
      <c r="AA122" s="111" t="s">
        <v>2788</v>
      </c>
      <c r="AB122" s="115">
        <v>1</v>
      </c>
      <c r="AC122" s="115">
        <v>1</v>
      </c>
      <c r="AD122" s="115">
        <v>0</v>
      </c>
      <c r="AE122" s="111" t="s">
        <v>858</v>
      </c>
      <c r="AF122" s="115">
        <v>0</v>
      </c>
      <c r="AG122" s="111" t="s">
        <v>376</v>
      </c>
      <c r="AH122" s="111" t="s">
        <v>53</v>
      </c>
      <c r="AI122" s="111" t="s">
        <v>345</v>
      </c>
      <c r="AJ122" s="111" t="s">
        <v>2668</v>
      </c>
      <c r="AK122" s="111">
        <v>140</v>
      </c>
      <c r="AL122" s="115">
        <v>21</v>
      </c>
      <c r="AM122" s="112"/>
      <c r="AN122" s="112"/>
      <c r="AO122" s="111">
        <v>0</v>
      </c>
      <c r="AP122" s="112"/>
      <c r="AQ122" s="112"/>
      <c r="AR122" s="112"/>
      <c r="AS122" s="112"/>
      <c r="AT122" s="112"/>
      <c r="AU122" s="111">
        <v>0</v>
      </c>
      <c r="AV122" s="114">
        <v>0</v>
      </c>
      <c r="AW122" s="111" t="s">
        <v>51</v>
      </c>
      <c r="AX122" s="112"/>
      <c r="AY122" s="112"/>
      <c r="AZ122" s="112"/>
      <c r="BA122" s="112"/>
      <c r="BB122" s="111" t="s">
        <v>52</v>
      </c>
      <c r="BC122" s="111" t="s">
        <v>213</v>
      </c>
      <c r="BD122" s="111" t="s">
        <v>355</v>
      </c>
      <c r="BE122" s="111" t="s">
        <v>2670</v>
      </c>
      <c r="BF122" s="111">
        <v>23</v>
      </c>
      <c r="BG122" s="111" t="s">
        <v>294</v>
      </c>
      <c r="BH122" s="111" t="s">
        <v>164</v>
      </c>
      <c r="BI122" s="111" t="s">
        <v>164</v>
      </c>
      <c r="BJ122" s="111" t="s">
        <v>2789</v>
      </c>
      <c r="BK122" s="112"/>
      <c r="BL122" s="115">
        <v>0</v>
      </c>
      <c r="BM122" s="112" t="b">
        <f>KGP[[#This Row],[HU Quantity]]=KGP[[#This Row],[Requirement quantity]]</f>
        <v>0</v>
      </c>
      <c r="BN122" s="112"/>
      <c r="BO122" s="112"/>
      <c r="BP122" s="112"/>
      <c r="BQ122" s="111" t="s">
        <v>165</v>
      </c>
      <c r="BR122" s="112"/>
      <c r="BS122" s="112"/>
      <c r="BT122" s="116">
        <v>0</v>
      </c>
      <c r="BU122" s="116">
        <v>0</v>
      </c>
      <c r="BV122" s="113">
        <v>45584</v>
      </c>
      <c r="BW122" s="117">
        <v>0</v>
      </c>
      <c r="BX122" s="117">
        <v>0</v>
      </c>
      <c r="BY122" s="112"/>
      <c r="BZ122" s="112"/>
      <c r="CA122" s="111">
        <v>0</v>
      </c>
      <c r="CB122" s="114">
        <v>0</v>
      </c>
      <c r="CC122" s="112"/>
      <c r="CD122" s="114">
        <v>0</v>
      </c>
      <c r="CE122" s="112"/>
      <c r="CF122" s="112"/>
      <c r="CG122" s="112"/>
      <c r="CH122" s="114">
        <v>0</v>
      </c>
      <c r="CI122" s="35">
        <v>0</v>
      </c>
      <c r="CJ122" s="94">
        <f t="shared" si="7"/>
        <v>1.9230769230769232E-2</v>
      </c>
      <c r="CK122" s="88">
        <f t="shared" si="8"/>
        <v>45363</v>
      </c>
      <c r="CL122" s="89">
        <f t="shared" si="9"/>
        <v>-9</v>
      </c>
      <c r="CM122" s="89">
        <f t="shared" si="10"/>
        <v>19</v>
      </c>
      <c r="CN122" s="89" t="str">
        <f t="shared" si="11"/>
        <v>ON TIME</v>
      </c>
      <c r="CO122" s="91"/>
      <c r="CP122" s="89" t="str">
        <f>IF(CQ122="","",IF(CQ122&gt;'Colour coding'!$D$4,"After Turnround",IF(CQ122&gt;'Colour coding'!$D$3+7,"During Turnaround",IF(CQ122&lt;'Colour coding'!$D$3,"On Time"))))</f>
        <v>On Time</v>
      </c>
      <c r="CQ122" s="88">
        <f>_xlfn.MAXIFS('Monitor PO'!E:E,'Monitor PO'!K:K,KGP[[#This Row],[Material / Component]])</f>
        <v>0</v>
      </c>
      <c r="CR122" s="89" t="str">
        <f t="shared" si="12"/>
        <v>SOH</v>
      </c>
      <c r="CS122" s="89" t="str">
        <f>_xlfn.CONCAT(KGP[[#This Row],[Reservation]], KGP[[#This Row],[Requirement date (WO component)]],KGP[[#This Row],[Material / Component]],"000",,KGP[[#This Row],[WO number]])</f>
        <v>00001287344539110447452000200090465</v>
      </c>
      <c r="CT122" s="89" t="str">
        <f>VLOOKUP(KGP[[#This Row],[Key]],Reservation!B:B,1,)</f>
        <v>00001287344539110447452000200090465</v>
      </c>
      <c r="CU122" s="89" t="str">
        <f>_xlfn.CONCAT(KGP[[#This Row],[Reservation]],KGP[[#This Row],[Material / Component]],"000",,KGP[[#This Row],[WO number]])</f>
        <v>000012873410447452000200090465</v>
      </c>
      <c r="CV122" s="93">
        <f>IF(_xlfn.MAXIFS(Reservation!$F:$F,Reservation!$A:$A,KGP[[#This Row],[Logic]])&lt;KGP[[#This Row],[ETA @ Demand plant]],_xlfn.MAXIFS(Reservation!$F:$F,Reservation!$A:$A,KGP[[#This Row],[Logic]]),"")</f>
        <v>0</v>
      </c>
      <c r="CW122" s="89" t="e">
        <f>IF(KGP[[#This Row],[Any order which is ahead (Date)]]="","",VLOOKUP(_xlfn.CONCAT(KGP[[#This Row],[Reservation]],KGP[[#This Row],[Material / Component]],"000",,KGP[[#This Row],[WO number]]),Reservation!$A:$J,10,0))</f>
        <v>#N/A</v>
      </c>
      <c r="CX122" s="89">
        <f t="shared" si="13"/>
        <v>0</v>
      </c>
    </row>
    <row r="123" spans="1:102" s="77" customFormat="1" x14ac:dyDescent="0.2">
      <c r="A123" s="111" t="s">
        <v>940</v>
      </c>
      <c r="B123" s="111" t="s">
        <v>50</v>
      </c>
      <c r="C123" s="112"/>
      <c r="D123" s="111" t="s">
        <v>55</v>
      </c>
      <c r="E123" s="113">
        <v>45290</v>
      </c>
      <c r="F123" s="113">
        <v>45293</v>
      </c>
      <c r="G123" s="113">
        <v>45391</v>
      </c>
      <c r="H123" s="113">
        <v>45372</v>
      </c>
      <c r="I123" s="113">
        <v>45379</v>
      </c>
      <c r="J123" s="113">
        <v>45403</v>
      </c>
      <c r="K123" s="111" t="s">
        <v>182</v>
      </c>
      <c r="L123" s="112"/>
      <c r="M123" s="111" t="s">
        <v>2662</v>
      </c>
      <c r="N123" s="111" t="s">
        <v>181</v>
      </c>
      <c r="O123" s="111" t="s">
        <v>2663</v>
      </c>
      <c r="P123" s="111" t="s">
        <v>2664</v>
      </c>
      <c r="Q123" s="111" t="s">
        <v>2665</v>
      </c>
      <c r="R123" s="111" t="s">
        <v>344</v>
      </c>
      <c r="S123" s="113">
        <v>45391</v>
      </c>
      <c r="T123" s="112"/>
      <c r="U123" s="112"/>
      <c r="V123" s="111" t="s">
        <v>345</v>
      </c>
      <c r="W123" s="112"/>
      <c r="X123" s="111">
        <v>10</v>
      </c>
      <c r="Y123" s="111">
        <v>5</v>
      </c>
      <c r="Z123" s="111" t="s">
        <v>2727</v>
      </c>
      <c r="AA123" s="111" t="s">
        <v>2728</v>
      </c>
      <c r="AB123" s="115">
        <v>1</v>
      </c>
      <c r="AC123" s="115">
        <v>2</v>
      </c>
      <c r="AD123" s="115">
        <v>0</v>
      </c>
      <c r="AE123" s="111" t="s">
        <v>858</v>
      </c>
      <c r="AF123" s="115">
        <v>0</v>
      </c>
      <c r="AG123" s="111" t="s">
        <v>376</v>
      </c>
      <c r="AH123" s="111" t="s">
        <v>53</v>
      </c>
      <c r="AI123" s="111" t="s">
        <v>345</v>
      </c>
      <c r="AJ123" s="111" t="s">
        <v>2668</v>
      </c>
      <c r="AK123" s="111">
        <v>100</v>
      </c>
      <c r="AL123" s="115">
        <v>21</v>
      </c>
      <c r="AM123" s="112"/>
      <c r="AN123" s="112"/>
      <c r="AO123" s="111">
        <v>0</v>
      </c>
      <c r="AP123" s="112"/>
      <c r="AQ123" s="112"/>
      <c r="AR123" s="112"/>
      <c r="AS123" s="112"/>
      <c r="AT123" s="112"/>
      <c r="AU123" s="111">
        <v>0</v>
      </c>
      <c r="AV123" s="114">
        <v>0</v>
      </c>
      <c r="AW123" s="111" t="s">
        <v>51</v>
      </c>
      <c r="AX123" s="112"/>
      <c r="AY123" s="112"/>
      <c r="AZ123" s="112"/>
      <c r="BA123" s="112"/>
      <c r="BB123" s="111" t="s">
        <v>52</v>
      </c>
      <c r="BC123" s="111" t="s">
        <v>213</v>
      </c>
      <c r="BD123" s="111" t="s">
        <v>355</v>
      </c>
      <c r="BE123" s="111" t="s">
        <v>2670</v>
      </c>
      <c r="BF123" s="111">
        <v>19</v>
      </c>
      <c r="BG123" s="111" t="s">
        <v>294</v>
      </c>
      <c r="BH123" s="111" t="s">
        <v>164</v>
      </c>
      <c r="BI123" s="111" t="s">
        <v>164</v>
      </c>
      <c r="BJ123" s="111" t="s">
        <v>2729</v>
      </c>
      <c r="BK123" s="112"/>
      <c r="BL123" s="115">
        <v>0</v>
      </c>
      <c r="BM123" s="112" t="b">
        <f>KGP[[#This Row],[HU Quantity]]=KGP[[#This Row],[Requirement quantity]]</f>
        <v>0</v>
      </c>
      <c r="BN123" s="112"/>
      <c r="BO123" s="112"/>
      <c r="BP123" s="112"/>
      <c r="BQ123" s="111" t="s">
        <v>165</v>
      </c>
      <c r="BR123" s="112"/>
      <c r="BS123" s="112"/>
      <c r="BT123" s="116">
        <v>0</v>
      </c>
      <c r="BU123" s="116">
        <v>0</v>
      </c>
      <c r="BV123" s="113">
        <v>45584</v>
      </c>
      <c r="BW123" s="117">
        <v>0</v>
      </c>
      <c r="BX123" s="117">
        <v>0</v>
      </c>
      <c r="BY123" s="112"/>
      <c r="BZ123" s="112"/>
      <c r="CA123" s="111">
        <v>0</v>
      </c>
      <c r="CB123" s="114">
        <v>0</v>
      </c>
      <c r="CC123" s="112"/>
      <c r="CD123" s="114">
        <v>0</v>
      </c>
      <c r="CE123" s="112"/>
      <c r="CF123" s="112"/>
      <c r="CG123" s="112"/>
      <c r="CH123" s="114">
        <v>0</v>
      </c>
      <c r="CI123" s="35">
        <v>0</v>
      </c>
      <c r="CJ123" s="94">
        <f t="shared" si="7"/>
        <v>1.9230769230769232E-2</v>
      </c>
      <c r="CK123" s="88">
        <f t="shared" si="8"/>
        <v>45363</v>
      </c>
      <c r="CL123" s="89">
        <f t="shared" si="9"/>
        <v>-9</v>
      </c>
      <c r="CM123" s="89">
        <f t="shared" si="10"/>
        <v>19</v>
      </c>
      <c r="CN123" s="89" t="str">
        <f t="shared" si="11"/>
        <v>ON TIME</v>
      </c>
      <c r="CO123" s="91"/>
      <c r="CP123" s="89" t="str">
        <f>IF(CQ123="","",IF(CQ123&gt;'Colour coding'!$D$4,"After Turnround",IF(CQ123&gt;'Colour coding'!$D$3+7,"During Turnaround",IF(CQ123&lt;'Colour coding'!$D$3,"On Time"))))</f>
        <v>On Time</v>
      </c>
      <c r="CQ123" s="88">
        <f>_xlfn.MAXIFS('Monitor PO'!E:E,'Monitor PO'!K:K,KGP[[#This Row],[Material / Component]])</f>
        <v>0</v>
      </c>
      <c r="CR123" s="89" t="str">
        <f t="shared" si="12"/>
        <v>SOH</v>
      </c>
      <c r="CS123" s="89" t="str">
        <f>_xlfn.CONCAT(KGP[[#This Row],[Reservation]], KGP[[#This Row],[Requirement date (WO component)]],KGP[[#This Row],[Material / Component]],"000",,KGP[[#This Row],[WO number]])</f>
        <v>00001287344539110447453000200090465</v>
      </c>
      <c r="CT123" s="89" t="str">
        <f>VLOOKUP(KGP[[#This Row],[Key]],Reservation!B:B,1,)</f>
        <v>00001287344539110447453000200090465</v>
      </c>
      <c r="CU123" s="89" t="str">
        <f>_xlfn.CONCAT(KGP[[#This Row],[Reservation]],KGP[[#This Row],[Material / Component]],"000",,KGP[[#This Row],[WO number]])</f>
        <v>000012873410447453000200090465</v>
      </c>
      <c r="CV123" s="93">
        <f>IF(_xlfn.MAXIFS(Reservation!$F:$F,Reservation!$A:$A,KGP[[#This Row],[Logic]])&lt;KGP[[#This Row],[ETA @ Demand plant]],_xlfn.MAXIFS(Reservation!$F:$F,Reservation!$A:$A,KGP[[#This Row],[Logic]]),"")</f>
        <v>0</v>
      </c>
      <c r="CW123" s="89" t="e">
        <f>IF(KGP[[#This Row],[Any order which is ahead (Date)]]="","",VLOOKUP(_xlfn.CONCAT(KGP[[#This Row],[Reservation]],KGP[[#This Row],[Material / Component]],"000",,KGP[[#This Row],[WO number]]),Reservation!$A:$J,10,0))</f>
        <v>#N/A</v>
      </c>
      <c r="CX123" s="89">
        <f t="shared" si="13"/>
        <v>0</v>
      </c>
    </row>
    <row r="124" spans="1:102" s="77" customFormat="1" x14ac:dyDescent="0.2">
      <c r="A124" s="111" t="s">
        <v>940</v>
      </c>
      <c r="B124" s="111" t="s">
        <v>50</v>
      </c>
      <c r="C124" s="112"/>
      <c r="D124" s="111" t="s">
        <v>55</v>
      </c>
      <c r="E124" s="113">
        <v>45290</v>
      </c>
      <c r="F124" s="113">
        <v>45293</v>
      </c>
      <c r="G124" s="113">
        <v>45391</v>
      </c>
      <c r="H124" s="113">
        <v>45372</v>
      </c>
      <c r="I124" s="113">
        <v>45379</v>
      </c>
      <c r="J124" s="113">
        <v>45403</v>
      </c>
      <c r="K124" s="111" t="s">
        <v>182</v>
      </c>
      <c r="L124" s="112"/>
      <c r="M124" s="111" t="s">
        <v>2662</v>
      </c>
      <c r="N124" s="111" t="s">
        <v>192</v>
      </c>
      <c r="O124" s="111" t="s">
        <v>2663</v>
      </c>
      <c r="P124" s="111" t="s">
        <v>2664</v>
      </c>
      <c r="Q124" s="111" t="s">
        <v>2665</v>
      </c>
      <c r="R124" s="111" t="s">
        <v>344</v>
      </c>
      <c r="S124" s="113">
        <v>45391</v>
      </c>
      <c r="T124" s="112"/>
      <c r="U124" s="112"/>
      <c r="V124" s="111" t="s">
        <v>345</v>
      </c>
      <c r="W124" s="112"/>
      <c r="X124" s="111">
        <v>10</v>
      </c>
      <c r="Y124" s="111">
        <v>5</v>
      </c>
      <c r="Z124" s="111" t="s">
        <v>2727</v>
      </c>
      <c r="AA124" s="111" t="s">
        <v>2728</v>
      </c>
      <c r="AB124" s="115">
        <v>1</v>
      </c>
      <c r="AC124" s="115">
        <v>2</v>
      </c>
      <c r="AD124" s="115">
        <v>0</v>
      </c>
      <c r="AE124" s="111" t="s">
        <v>2740</v>
      </c>
      <c r="AF124" s="115">
        <v>0</v>
      </c>
      <c r="AG124" s="111" t="s">
        <v>376</v>
      </c>
      <c r="AH124" s="111" t="s">
        <v>53</v>
      </c>
      <c r="AI124" s="111" t="s">
        <v>345</v>
      </c>
      <c r="AJ124" s="111" t="s">
        <v>2668</v>
      </c>
      <c r="AK124" s="111">
        <v>120</v>
      </c>
      <c r="AL124" s="115">
        <v>21</v>
      </c>
      <c r="AM124" s="112"/>
      <c r="AN124" s="112"/>
      <c r="AO124" s="111">
        <v>0</v>
      </c>
      <c r="AP124" s="112"/>
      <c r="AQ124" s="112"/>
      <c r="AR124" s="112"/>
      <c r="AS124" s="112"/>
      <c r="AT124" s="112"/>
      <c r="AU124" s="111">
        <v>0</v>
      </c>
      <c r="AV124" s="114">
        <v>0</v>
      </c>
      <c r="AW124" s="111" t="s">
        <v>51</v>
      </c>
      <c r="AX124" s="112"/>
      <c r="AY124" s="112"/>
      <c r="AZ124" s="112"/>
      <c r="BA124" s="112"/>
      <c r="BB124" s="111" t="s">
        <v>52</v>
      </c>
      <c r="BC124" s="111" t="s">
        <v>213</v>
      </c>
      <c r="BD124" s="111" t="s">
        <v>355</v>
      </c>
      <c r="BE124" s="111" t="s">
        <v>2670</v>
      </c>
      <c r="BF124" s="111">
        <v>21</v>
      </c>
      <c r="BG124" s="111" t="s">
        <v>294</v>
      </c>
      <c r="BH124" s="111" t="s">
        <v>164</v>
      </c>
      <c r="BI124" s="111" t="s">
        <v>164</v>
      </c>
      <c r="BJ124" s="111" t="s">
        <v>2741</v>
      </c>
      <c r="BK124" s="112"/>
      <c r="BL124" s="115">
        <v>0</v>
      </c>
      <c r="BM124" s="112" t="b">
        <f>KGP[[#This Row],[HU Quantity]]=KGP[[#This Row],[Requirement quantity]]</f>
        <v>0</v>
      </c>
      <c r="BN124" s="112"/>
      <c r="BO124" s="112"/>
      <c r="BP124" s="112"/>
      <c r="BQ124" s="111" t="s">
        <v>165</v>
      </c>
      <c r="BR124" s="112"/>
      <c r="BS124" s="112"/>
      <c r="BT124" s="116">
        <v>0</v>
      </c>
      <c r="BU124" s="116">
        <v>0</v>
      </c>
      <c r="BV124" s="113">
        <v>45584</v>
      </c>
      <c r="BW124" s="117">
        <v>0</v>
      </c>
      <c r="BX124" s="117">
        <v>0</v>
      </c>
      <c r="BY124" s="112"/>
      <c r="BZ124" s="112"/>
      <c r="CA124" s="111">
        <v>0</v>
      </c>
      <c r="CB124" s="114">
        <v>0</v>
      </c>
      <c r="CC124" s="112"/>
      <c r="CD124" s="114">
        <v>0</v>
      </c>
      <c r="CE124" s="112"/>
      <c r="CF124" s="112"/>
      <c r="CG124" s="112"/>
      <c r="CH124" s="114">
        <v>0</v>
      </c>
      <c r="CI124" s="35">
        <v>0</v>
      </c>
      <c r="CJ124" s="94">
        <f t="shared" si="7"/>
        <v>1.9230769230769232E-2</v>
      </c>
      <c r="CK124" s="88">
        <f t="shared" si="8"/>
        <v>45363</v>
      </c>
      <c r="CL124" s="89">
        <f t="shared" si="9"/>
        <v>-9</v>
      </c>
      <c r="CM124" s="89">
        <f t="shared" si="10"/>
        <v>19</v>
      </c>
      <c r="CN124" s="89" t="str">
        <f t="shared" si="11"/>
        <v>ON TIME</v>
      </c>
      <c r="CO124" s="91"/>
      <c r="CP124" s="89" t="str">
        <f>IF(CQ124="","",IF(CQ124&gt;'Colour coding'!$D$4,"After Turnround",IF(CQ124&gt;'Colour coding'!$D$3+7,"During Turnaround",IF(CQ124&lt;'Colour coding'!$D$3,"On Time"))))</f>
        <v>On Time</v>
      </c>
      <c r="CQ124" s="88">
        <f>_xlfn.MAXIFS('Monitor PO'!E:E,'Monitor PO'!K:K,KGP[[#This Row],[Material / Component]])</f>
        <v>0</v>
      </c>
      <c r="CR124" s="89" t="str">
        <f t="shared" si="12"/>
        <v>SOH</v>
      </c>
      <c r="CS124" s="89" t="str">
        <f>_xlfn.CONCAT(KGP[[#This Row],[Reservation]], KGP[[#This Row],[Requirement date (WO component)]],KGP[[#This Row],[Material / Component]],"000",,KGP[[#This Row],[WO number]])</f>
        <v>00001287344539110447453000200090465</v>
      </c>
      <c r="CT124" s="89" t="str">
        <f>VLOOKUP(KGP[[#This Row],[Key]],Reservation!B:B,1,)</f>
        <v>00001287344539110447453000200090465</v>
      </c>
      <c r="CU124" s="89" t="str">
        <f>_xlfn.CONCAT(KGP[[#This Row],[Reservation]],KGP[[#This Row],[Material / Component]],"000",,KGP[[#This Row],[WO number]])</f>
        <v>000012873410447453000200090465</v>
      </c>
      <c r="CV124" s="93">
        <f>IF(_xlfn.MAXIFS(Reservation!$F:$F,Reservation!$A:$A,KGP[[#This Row],[Logic]])&lt;KGP[[#This Row],[ETA @ Demand plant]],_xlfn.MAXIFS(Reservation!$F:$F,Reservation!$A:$A,KGP[[#This Row],[Logic]]),"")</f>
        <v>0</v>
      </c>
      <c r="CW124" s="89" t="e">
        <f>IF(KGP[[#This Row],[Any order which is ahead (Date)]]="","",VLOOKUP(_xlfn.CONCAT(KGP[[#This Row],[Reservation]],KGP[[#This Row],[Material / Component]],"000",,KGP[[#This Row],[WO number]]),Reservation!$A:$J,10,0))</f>
        <v>#N/A</v>
      </c>
      <c r="CX124" s="89">
        <f t="shared" si="13"/>
        <v>0</v>
      </c>
    </row>
    <row r="125" spans="1:102" s="77" customFormat="1" x14ac:dyDescent="0.2">
      <c r="A125" s="111" t="s">
        <v>940</v>
      </c>
      <c r="B125" s="111" t="s">
        <v>50</v>
      </c>
      <c r="C125" s="112"/>
      <c r="D125" s="111" t="s">
        <v>55</v>
      </c>
      <c r="E125" s="113">
        <v>45290</v>
      </c>
      <c r="F125" s="113">
        <v>45293</v>
      </c>
      <c r="G125" s="113">
        <v>45391</v>
      </c>
      <c r="H125" s="113">
        <v>45372</v>
      </c>
      <c r="I125" s="113">
        <v>45379</v>
      </c>
      <c r="J125" s="113">
        <v>45403</v>
      </c>
      <c r="K125" s="111" t="s">
        <v>182</v>
      </c>
      <c r="L125" s="112"/>
      <c r="M125" s="111" t="s">
        <v>2662</v>
      </c>
      <c r="N125" s="111" t="s">
        <v>185</v>
      </c>
      <c r="O125" s="111" t="s">
        <v>2663</v>
      </c>
      <c r="P125" s="111" t="s">
        <v>2664</v>
      </c>
      <c r="Q125" s="111" t="s">
        <v>2665</v>
      </c>
      <c r="R125" s="111" t="s">
        <v>344</v>
      </c>
      <c r="S125" s="113">
        <v>45391</v>
      </c>
      <c r="T125" s="112"/>
      <c r="U125" s="112"/>
      <c r="V125" s="111" t="s">
        <v>345</v>
      </c>
      <c r="W125" s="112"/>
      <c r="X125" s="111">
        <v>10</v>
      </c>
      <c r="Y125" s="111">
        <v>5</v>
      </c>
      <c r="Z125" s="111" t="s">
        <v>2711</v>
      </c>
      <c r="AA125" s="111" t="s">
        <v>2712</v>
      </c>
      <c r="AB125" s="115">
        <v>1</v>
      </c>
      <c r="AC125" s="115">
        <v>2</v>
      </c>
      <c r="AD125" s="115">
        <v>0</v>
      </c>
      <c r="AE125" s="111" t="s">
        <v>858</v>
      </c>
      <c r="AF125" s="115">
        <v>0</v>
      </c>
      <c r="AG125" s="111" t="s">
        <v>376</v>
      </c>
      <c r="AH125" s="111" t="s">
        <v>53</v>
      </c>
      <c r="AI125" s="111" t="s">
        <v>345</v>
      </c>
      <c r="AJ125" s="111" t="s">
        <v>2668</v>
      </c>
      <c r="AK125" s="111">
        <v>180</v>
      </c>
      <c r="AL125" s="115">
        <v>21</v>
      </c>
      <c r="AM125" s="112"/>
      <c r="AN125" s="112"/>
      <c r="AO125" s="111">
        <v>0</v>
      </c>
      <c r="AP125" s="112"/>
      <c r="AQ125" s="112"/>
      <c r="AR125" s="112"/>
      <c r="AS125" s="112"/>
      <c r="AT125" s="112"/>
      <c r="AU125" s="111">
        <v>0</v>
      </c>
      <c r="AV125" s="114">
        <v>0</v>
      </c>
      <c r="AW125" s="111" t="s">
        <v>51</v>
      </c>
      <c r="AX125" s="112"/>
      <c r="AY125" s="112"/>
      <c r="AZ125" s="112"/>
      <c r="BA125" s="112"/>
      <c r="BB125" s="111" t="s">
        <v>52</v>
      </c>
      <c r="BC125" s="111" t="s">
        <v>213</v>
      </c>
      <c r="BD125" s="111" t="s">
        <v>355</v>
      </c>
      <c r="BE125" s="111" t="s">
        <v>2670</v>
      </c>
      <c r="BF125" s="111">
        <v>27</v>
      </c>
      <c r="BG125" s="111" t="s">
        <v>294</v>
      </c>
      <c r="BH125" s="111" t="s">
        <v>164</v>
      </c>
      <c r="BI125" s="111" t="s">
        <v>164</v>
      </c>
      <c r="BJ125" s="111" t="s">
        <v>2713</v>
      </c>
      <c r="BK125" s="112"/>
      <c r="BL125" s="115">
        <v>0</v>
      </c>
      <c r="BM125" s="112" t="b">
        <f>KGP[[#This Row],[HU Quantity]]=KGP[[#This Row],[Requirement quantity]]</f>
        <v>0</v>
      </c>
      <c r="BN125" s="112"/>
      <c r="BO125" s="112"/>
      <c r="BP125" s="112"/>
      <c r="BQ125" s="111" t="s">
        <v>165</v>
      </c>
      <c r="BR125" s="112"/>
      <c r="BS125" s="112"/>
      <c r="BT125" s="116">
        <v>0</v>
      </c>
      <c r="BU125" s="116">
        <v>0</v>
      </c>
      <c r="BV125" s="113">
        <v>45584</v>
      </c>
      <c r="BW125" s="117">
        <v>0</v>
      </c>
      <c r="BX125" s="117">
        <v>0</v>
      </c>
      <c r="BY125" s="112"/>
      <c r="BZ125" s="112"/>
      <c r="CA125" s="111">
        <v>0</v>
      </c>
      <c r="CB125" s="114">
        <v>0</v>
      </c>
      <c r="CC125" s="112"/>
      <c r="CD125" s="114">
        <v>0</v>
      </c>
      <c r="CE125" s="112"/>
      <c r="CF125" s="112"/>
      <c r="CG125" s="112"/>
      <c r="CH125" s="114">
        <v>0</v>
      </c>
      <c r="CI125" s="35">
        <v>0</v>
      </c>
      <c r="CJ125" s="94">
        <f t="shared" si="7"/>
        <v>1.9230769230769232E-2</v>
      </c>
      <c r="CK125" s="88">
        <f t="shared" si="8"/>
        <v>45363</v>
      </c>
      <c r="CL125" s="89">
        <f t="shared" si="9"/>
        <v>-9</v>
      </c>
      <c r="CM125" s="89">
        <f t="shared" si="10"/>
        <v>19</v>
      </c>
      <c r="CN125" s="89" t="str">
        <f t="shared" si="11"/>
        <v>ON TIME</v>
      </c>
      <c r="CO125" s="91"/>
      <c r="CP125" s="89" t="str">
        <f>IF(CQ125="","",IF(CQ125&gt;'Colour coding'!$D$4,"After Turnround",IF(CQ125&gt;'Colour coding'!$D$3+7,"During Turnaround",IF(CQ125&lt;'Colour coding'!$D$3,"On Time"))))</f>
        <v>On Time</v>
      </c>
      <c r="CQ125" s="88">
        <f>_xlfn.MAXIFS('Monitor PO'!E:E,'Monitor PO'!K:K,KGP[[#This Row],[Material / Component]])</f>
        <v>0</v>
      </c>
      <c r="CR125" s="89" t="str">
        <f t="shared" si="12"/>
        <v>SOH</v>
      </c>
      <c r="CS125" s="89" t="str">
        <f>_xlfn.CONCAT(KGP[[#This Row],[Reservation]], KGP[[#This Row],[Requirement date (WO component)]],KGP[[#This Row],[Material / Component]],"000",,KGP[[#This Row],[WO number]])</f>
        <v>00001287344539110447458000200090465</v>
      </c>
      <c r="CT125" s="89" t="str">
        <f>VLOOKUP(KGP[[#This Row],[Key]],Reservation!B:B,1,)</f>
        <v>00001287344539110447458000200090465</v>
      </c>
      <c r="CU125" s="89" t="str">
        <f>_xlfn.CONCAT(KGP[[#This Row],[Reservation]],KGP[[#This Row],[Material / Component]],"000",,KGP[[#This Row],[WO number]])</f>
        <v>000012873410447458000200090465</v>
      </c>
      <c r="CV125" s="93">
        <f>IF(_xlfn.MAXIFS(Reservation!$F:$F,Reservation!$A:$A,KGP[[#This Row],[Logic]])&lt;KGP[[#This Row],[ETA @ Demand plant]],_xlfn.MAXIFS(Reservation!$F:$F,Reservation!$A:$A,KGP[[#This Row],[Logic]]),"")</f>
        <v>0</v>
      </c>
      <c r="CW125" s="89" t="e">
        <f>IF(KGP[[#This Row],[Any order which is ahead (Date)]]="","",VLOOKUP(_xlfn.CONCAT(KGP[[#This Row],[Reservation]],KGP[[#This Row],[Material / Component]],"000",,KGP[[#This Row],[WO number]]),Reservation!$A:$J,10,0))</f>
        <v>#N/A</v>
      </c>
      <c r="CX125" s="89">
        <f t="shared" si="13"/>
        <v>0</v>
      </c>
    </row>
    <row r="126" spans="1:102" s="77" customFormat="1" x14ac:dyDescent="0.2">
      <c r="A126" s="111" t="s">
        <v>940</v>
      </c>
      <c r="B126" s="111" t="s">
        <v>50</v>
      </c>
      <c r="C126" s="112"/>
      <c r="D126" s="111" t="s">
        <v>55</v>
      </c>
      <c r="E126" s="113">
        <v>45290</v>
      </c>
      <c r="F126" s="113">
        <v>45293</v>
      </c>
      <c r="G126" s="113">
        <v>45391</v>
      </c>
      <c r="H126" s="113">
        <v>45372</v>
      </c>
      <c r="I126" s="113">
        <v>45379</v>
      </c>
      <c r="J126" s="113">
        <v>45403</v>
      </c>
      <c r="K126" s="111" t="s">
        <v>182</v>
      </c>
      <c r="L126" s="112"/>
      <c r="M126" s="111" t="s">
        <v>2662</v>
      </c>
      <c r="N126" s="111" t="s">
        <v>194</v>
      </c>
      <c r="O126" s="111" t="s">
        <v>2663</v>
      </c>
      <c r="P126" s="111" t="s">
        <v>2664</v>
      </c>
      <c r="Q126" s="111" t="s">
        <v>2665</v>
      </c>
      <c r="R126" s="111" t="s">
        <v>344</v>
      </c>
      <c r="S126" s="113">
        <v>45391</v>
      </c>
      <c r="T126" s="112"/>
      <c r="U126" s="112"/>
      <c r="V126" s="111" t="s">
        <v>345</v>
      </c>
      <c r="W126" s="112"/>
      <c r="X126" s="111">
        <v>10</v>
      </c>
      <c r="Y126" s="111">
        <v>5</v>
      </c>
      <c r="Z126" s="111" t="s">
        <v>2711</v>
      </c>
      <c r="AA126" s="111" t="s">
        <v>2712</v>
      </c>
      <c r="AB126" s="115">
        <v>1</v>
      </c>
      <c r="AC126" s="115">
        <v>2</v>
      </c>
      <c r="AD126" s="115">
        <v>0</v>
      </c>
      <c r="AE126" s="111" t="s">
        <v>858</v>
      </c>
      <c r="AF126" s="115">
        <v>0</v>
      </c>
      <c r="AG126" s="111" t="s">
        <v>376</v>
      </c>
      <c r="AH126" s="111" t="s">
        <v>53</v>
      </c>
      <c r="AI126" s="111" t="s">
        <v>345</v>
      </c>
      <c r="AJ126" s="111" t="s">
        <v>2668</v>
      </c>
      <c r="AK126" s="111">
        <v>150</v>
      </c>
      <c r="AL126" s="115">
        <v>21</v>
      </c>
      <c r="AM126" s="112"/>
      <c r="AN126" s="112"/>
      <c r="AO126" s="111">
        <v>0</v>
      </c>
      <c r="AP126" s="112"/>
      <c r="AQ126" s="112"/>
      <c r="AR126" s="112"/>
      <c r="AS126" s="112"/>
      <c r="AT126" s="112"/>
      <c r="AU126" s="111">
        <v>0</v>
      </c>
      <c r="AV126" s="114">
        <v>0</v>
      </c>
      <c r="AW126" s="111" t="s">
        <v>51</v>
      </c>
      <c r="AX126" s="112"/>
      <c r="AY126" s="112"/>
      <c r="AZ126" s="112"/>
      <c r="BA126" s="112"/>
      <c r="BB126" s="111" t="s">
        <v>52</v>
      </c>
      <c r="BC126" s="111" t="s">
        <v>213</v>
      </c>
      <c r="BD126" s="111" t="s">
        <v>355</v>
      </c>
      <c r="BE126" s="111" t="s">
        <v>2670</v>
      </c>
      <c r="BF126" s="111">
        <v>24</v>
      </c>
      <c r="BG126" s="111" t="s">
        <v>294</v>
      </c>
      <c r="BH126" s="111" t="s">
        <v>164</v>
      </c>
      <c r="BI126" s="111" t="s">
        <v>164</v>
      </c>
      <c r="BJ126" s="111" t="s">
        <v>2786</v>
      </c>
      <c r="BK126" s="112"/>
      <c r="BL126" s="115">
        <v>0</v>
      </c>
      <c r="BM126" s="112" t="b">
        <f>KGP[[#This Row],[HU Quantity]]=KGP[[#This Row],[Requirement quantity]]</f>
        <v>0</v>
      </c>
      <c r="BN126" s="112"/>
      <c r="BO126" s="112"/>
      <c r="BP126" s="112"/>
      <c r="BQ126" s="111" t="s">
        <v>165</v>
      </c>
      <c r="BR126" s="112"/>
      <c r="BS126" s="112"/>
      <c r="BT126" s="116">
        <v>0</v>
      </c>
      <c r="BU126" s="116">
        <v>0</v>
      </c>
      <c r="BV126" s="113">
        <v>45584</v>
      </c>
      <c r="BW126" s="117">
        <v>0</v>
      </c>
      <c r="BX126" s="117">
        <v>0</v>
      </c>
      <c r="BY126" s="112"/>
      <c r="BZ126" s="112"/>
      <c r="CA126" s="111">
        <v>0</v>
      </c>
      <c r="CB126" s="114">
        <v>0</v>
      </c>
      <c r="CC126" s="112"/>
      <c r="CD126" s="114">
        <v>0</v>
      </c>
      <c r="CE126" s="112"/>
      <c r="CF126" s="112"/>
      <c r="CG126" s="112"/>
      <c r="CH126" s="114">
        <v>0</v>
      </c>
      <c r="CI126" s="35">
        <v>0</v>
      </c>
      <c r="CJ126" s="94">
        <f t="shared" si="7"/>
        <v>1.9230769230769232E-2</v>
      </c>
      <c r="CK126" s="88">
        <f t="shared" si="8"/>
        <v>45363</v>
      </c>
      <c r="CL126" s="89">
        <f t="shared" si="9"/>
        <v>-9</v>
      </c>
      <c r="CM126" s="89">
        <f t="shared" si="10"/>
        <v>19</v>
      </c>
      <c r="CN126" s="89" t="str">
        <f t="shared" si="11"/>
        <v>ON TIME</v>
      </c>
      <c r="CO126" s="91"/>
      <c r="CP126" s="89" t="str">
        <f>IF(CQ126="","",IF(CQ126&gt;'Colour coding'!$D$4,"After Turnround",IF(CQ126&gt;'Colour coding'!$D$3+7,"During Turnaround",IF(CQ126&lt;'Colour coding'!$D$3,"On Time"))))</f>
        <v>On Time</v>
      </c>
      <c r="CQ126" s="88">
        <f>_xlfn.MAXIFS('Monitor PO'!E:E,'Monitor PO'!K:K,KGP[[#This Row],[Material / Component]])</f>
        <v>0</v>
      </c>
      <c r="CR126" s="89" t="str">
        <f t="shared" si="12"/>
        <v>SOH</v>
      </c>
      <c r="CS126" s="89" t="str">
        <f>_xlfn.CONCAT(KGP[[#This Row],[Reservation]], KGP[[#This Row],[Requirement date (WO component)]],KGP[[#This Row],[Material / Component]],"000",,KGP[[#This Row],[WO number]])</f>
        <v>00001287344539110447458000200090465</v>
      </c>
      <c r="CT126" s="89" t="str">
        <f>VLOOKUP(KGP[[#This Row],[Key]],Reservation!B:B,1,)</f>
        <v>00001287344539110447458000200090465</v>
      </c>
      <c r="CU126" s="89" t="str">
        <f>_xlfn.CONCAT(KGP[[#This Row],[Reservation]],KGP[[#This Row],[Material / Component]],"000",,KGP[[#This Row],[WO number]])</f>
        <v>000012873410447458000200090465</v>
      </c>
      <c r="CV126" s="93">
        <f>IF(_xlfn.MAXIFS(Reservation!$F:$F,Reservation!$A:$A,KGP[[#This Row],[Logic]])&lt;KGP[[#This Row],[ETA @ Demand plant]],_xlfn.MAXIFS(Reservation!$F:$F,Reservation!$A:$A,KGP[[#This Row],[Logic]]),"")</f>
        <v>0</v>
      </c>
      <c r="CW126" s="89" t="e">
        <f>IF(KGP[[#This Row],[Any order which is ahead (Date)]]="","",VLOOKUP(_xlfn.CONCAT(KGP[[#This Row],[Reservation]],KGP[[#This Row],[Material / Component]],"000",,KGP[[#This Row],[WO number]]),Reservation!$A:$J,10,0))</f>
        <v>#N/A</v>
      </c>
      <c r="CX126" s="89">
        <f t="shared" si="13"/>
        <v>0</v>
      </c>
    </row>
    <row r="127" spans="1:102" s="77" customFormat="1" x14ac:dyDescent="0.2">
      <c r="A127" s="111" t="s">
        <v>851</v>
      </c>
      <c r="B127" s="111" t="s">
        <v>50</v>
      </c>
      <c r="C127" s="112"/>
      <c r="D127" s="111" t="s">
        <v>55</v>
      </c>
      <c r="E127" s="113">
        <v>45290</v>
      </c>
      <c r="F127" s="113">
        <v>45293</v>
      </c>
      <c r="G127" s="113">
        <v>45421</v>
      </c>
      <c r="H127" s="113">
        <v>45412</v>
      </c>
      <c r="I127" s="113">
        <v>45421</v>
      </c>
      <c r="J127" s="113">
        <v>45422</v>
      </c>
      <c r="K127" s="111" t="s">
        <v>182</v>
      </c>
      <c r="L127" s="112"/>
      <c r="M127" s="111" t="s">
        <v>852</v>
      </c>
      <c r="N127" s="111" t="s">
        <v>175</v>
      </c>
      <c r="O127" s="111" t="s">
        <v>853</v>
      </c>
      <c r="P127" s="111" t="s">
        <v>854</v>
      </c>
      <c r="Q127" s="111" t="s">
        <v>855</v>
      </c>
      <c r="R127" s="111" t="s">
        <v>344</v>
      </c>
      <c r="S127" s="113">
        <v>45421</v>
      </c>
      <c r="T127" s="111" t="s">
        <v>345</v>
      </c>
      <c r="U127" s="112"/>
      <c r="V127" s="111" t="s">
        <v>346</v>
      </c>
      <c r="W127" s="112"/>
      <c r="X127" s="111">
        <v>20</v>
      </c>
      <c r="Y127" s="111">
        <v>20</v>
      </c>
      <c r="Z127" s="111" t="s">
        <v>856</v>
      </c>
      <c r="AA127" s="111" t="s">
        <v>857</v>
      </c>
      <c r="AB127" s="115">
        <v>1</v>
      </c>
      <c r="AC127" s="115">
        <v>1</v>
      </c>
      <c r="AD127" s="115">
        <v>0</v>
      </c>
      <c r="AE127" s="111" t="s">
        <v>858</v>
      </c>
      <c r="AF127" s="115">
        <v>0</v>
      </c>
      <c r="AG127" s="111" t="s">
        <v>60</v>
      </c>
      <c r="AH127" s="111" t="s">
        <v>53</v>
      </c>
      <c r="AI127" s="111" t="s">
        <v>346</v>
      </c>
      <c r="AJ127" s="111" t="s">
        <v>859</v>
      </c>
      <c r="AK127" s="111">
        <v>10</v>
      </c>
      <c r="AL127" s="115">
        <v>21</v>
      </c>
      <c r="AM127" s="112"/>
      <c r="AN127" s="112"/>
      <c r="AO127" s="111">
        <v>0</v>
      </c>
      <c r="AP127" s="112"/>
      <c r="AQ127" s="112"/>
      <c r="AR127" s="112"/>
      <c r="AS127" s="112"/>
      <c r="AT127" s="112"/>
      <c r="AU127" s="111">
        <v>0</v>
      </c>
      <c r="AV127" s="114">
        <v>0</v>
      </c>
      <c r="AW127" s="111" t="s">
        <v>51</v>
      </c>
      <c r="AX127" s="112"/>
      <c r="AY127" s="111" t="s">
        <v>350</v>
      </c>
      <c r="AZ127" s="112"/>
      <c r="BA127" s="112"/>
      <c r="BB127" s="111" t="s">
        <v>52</v>
      </c>
      <c r="BC127" s="111" t="s">
        <v>161</v>
      </c>
      <c r="BD127" s="111" t="s">
        <v>162</v>
      </c>
      <c r="BE127" s="111" t="s">
        <v>860</v>
      </c>
      <c r="BF127" s="111">
        <v>2</v>
      </c>
      <c r="BG127" s="111" t="s">
        <v>163</v>
      </c>
      <c r="BH127" s="111" t="s">
        <v>164</v>
      </c>
      <c r="BI127" s="111" t="s">
        <v>164</v>
      </c>
      <c r="BJ127" s="112"/>
      <c r="BK127" s="112"/>
      <c r="BL127" s="115">
        <v>0</v>
      </c>
      <c r="BM127" s="112" t="b">
        <f>KGP[[#This Row],[HU Quantity]]=KGP[[#This Row],[Requirement quantity]]</f>
        <v>0</v>
      </c>
      <c r="BN127" s="112"/>
      <c r="BO127" s="112"/>
      <c r="BP127" s="112"/>
      <c r="BQ127" s="111" t="s">
        <v>165</v>
      </c>
      <c r="BR127" s="112"/>
      <c r="BS127" s="112"/>
      <c r="BT127" s="116">
        <v>0</v>
      </c>
      <c r="BU127" s="116">
        <v>0</v>
      </c>
      <c r="BV127" s="113">
        <v>45477</v>
      </c>
      <c r="BW127" s="117">
        <v>0</v>
      </c>
      <c r="BX127" s="117">
        <v>0</v>
      </c>
      <c r="BY127" s="112"/>
      <c r="BZ127" s="112"/>
      <c r="CA127" s="111">
        <v>0</v>
      </c>
      <c r="CB127" s="114">
        <v>0</v>
      </c>
      <c r="CC127" s="112"/>
      <c r="CD127" s="114">
        <v>0</v>
      </c>
      <c r="CE127" s="112"/>
      <c r="CF127" s="112"/>
      <c r="CG127" s="112"/>
      <c r="CH127" s="114">
        <v>0</v>
      </c>
      <c r="CI127" s="35">
        <v>0</v>
      </c>
      <c r="CJ127" s="148">
        <f t="shared" si="7"/>
        <v>0.33333333333333331</v>
      </c>
      <c r="CK127" s="88">
        <f t="shared" si="8"/>
        <v>45393</v>
      </c>
      <c r="CL127" s="89">
        <f t="shared" si="9"/>
        <v>-19</v>
      </c>
      <c r="CM127" s="90">
        <f t="shared" si="10"/>
        <v>9</v>
      </c>
      <c r="CN127" s="90" t="str">
        <f t="shared" si="11"/>
        <v>ON TIME</v>
      </c>
      <c r="CO127" s="91" t="str" cm="1">
        <f t="array" ref="CO127">IFERROR(_xlfn.TEXTJOIN(", ",,_xlfn._xlws.FILTER('Monitor PO'!A:A,'Monitor PO'!K:K=Z127)),"")</f>
        <v/>
      </c>
      <c r="CP127" s="92" t="str">
        <f>IF(CQ127="","",IF(CQ127&gt;'Colour coding'!$D$4,"After Turnround",IF(CQ127&gt;'Colour coding'!$D$3+7,"During Turnaround",IF(CQ127&lt;'Colour coding'!$D$3,"On Time"))))</f>
        <v>On Time</v>
      </c>
      <c r="CQ127" s="88">
        <f>_xlfn.MAXIFS('Monitor PO'!E:E,'Monitor PO'!K:K,KGP[[#This Row],[Material / Component]])</f>
        <v>0</v>
      </c>
      <c r="CR127" s="89" t="str">
        <f t="shared" si="12"/>
        <v>SOH</v>
      </c>
      <c r="CS127" s="89" t="str">
        <f>_xlfn.CONCAT(KGP[[#This Row],[Reservation]], KGP[[#This Row],[Requirement date (WO component)]],KGP[[#This Row],[Material / Component]],"000",,KGP[[#This Row],[WO number]])</f>
        <v>00000977784542110447827000200063469</v>
      </c>
      <c r="CT127" s="89" t="e">
        <f>VLOOKUP(KGP[[#This Row],[Key]],Reservation!B:B,1,)</f>
        <v>#N/A</v>
      </c>
      <c r="CU127" s="89" t="str">
        <f>_xlfn.CONCAT(KGP[[#This Row],[Reservation]],KGP[[#This Row],[Material / Component]],"000",,KGP[[#This Row],[WO number]])</f>
        <v>000009777810447827000200063469</v>
      </c>
      <c r="CV127" s="93">
        <f>IF(_xlfn.MAXIFS(Reservation!$F:$F,Reservation!$A:$A,KGP[[#This Row],[Logic]])&lt;KGP[[#This Row],[ETA @ Demand plant]],_xlfn.MAXIFS(Reservation!$F:$F,Reservation!$A:$A,KGP[[#This Row],[Logic]]),"")</f>
        <v>0</v>
      </c>
      <c r="CW127" s="89" t="e">
        <f>IF(KGP[[#This Row],[Any order which is ahead (Date)]]="","",VLOOKUP(_xlfn.CONCAT(KGP[[#This Row],[Reservation]],KGP[[#This Row],[Material / Component]],"000",,KGP[[#This Row],[WO number]]),Reservation!$A:$J,10,0))</f>
        <v>#N/A</v>
      </c>
      <c r="CX127" s="89">
        <f t="shared" si="13"/>
        <v>0</v>
      </c>
    </row>
    <row r="128" spans="1:102" s="77" customFormat="1" hidden="1" x14ac:dyDescent="0.2">
      <c r="A128" s="111" t="s">
        <v>851</v>
      </c>
      <c r="B128" s="111" t="s">
        <v>50</v>
      </c>
      <c r="C128" s="112"/>
      <c r="D128" s="111" t="s">
        <v>55</v>
      </c>
      <c r="E128" s="113">
        <v>45290</v>
      </c>
      <c r="F128" s="113">
        <v>45293</v>
      </c>
      <c r="G128" s="113">
        <v>45422</v>
      </c>
      <c r="H128" s="112"/>
      <c r="I128" s="113">
        <v>45421</v>
      </c>
      <c r="J128" s="113">
        <v>45422</v>
      </c>
      <c r="K128" s="111" t="s">
        <v>182</v>
      </c>
      <c r="L128" s="112"/>
      <c r="M128" s="111" t="s">
        <v>852</v>
      </c>
      <c r="N128" s="111" t="s">
        <v>176</v>
      </c>
      <c r="O128" s="111" t="s">
        <v>853</v>
      </c>
      <c r="P128" s="111" t="s">
        <v>854</v>
      </c>
      <c r="Q128" s="111" t="s">
        <v>3101</v>
      </c>
      <c r="R128" s="111" t="s">
        <v>344</v>
      </c>
      <c r="S128" s="112"/>
      <c r="T128" s="112"/>
      <c r="U128" s="112"/>
      <c r="V128" s="112"/>
      <c r="W128" s="112"/>
      <c r="X128" s="111">
        <v>20</v>
      </c>
      <c r="Y128" s="111">
        <v>20</v>
      </c>
      <c r="Z128" s="111" t="s">
        <v>856</v>
      </c>
      <c r="AA128" s="111" t="s">
        <v>857</v>
      </c>
      <c r="AB128" s="115">
        <v>-1</v>
      </c>
      <c r="AC128" s="115">
        <v>0</v>
      </c>
      <c r="AD128" s="115">
        <v>0</v>
      </c>
      <c r="AE128" s="111" t="s">
        <v>3102</v>
      </c>
      <c r="AF128" s="115">
        <v>0</v>
      </c>
      <c r="AG128" s="112"/>
      <c r="AH128" s="112"/>
      <c r="AI128" s="112"/>
      <c r="AJ128" s="112"/>
      <c r="AK128" s="111">
        <v>0</v>
      </c>
      <c r="AL128" s="115">
        <v>0</v>
      </c>
      <c r="AM128" s="112"/>
      <c r="AN128" s="112"/>
      <c r="AO128" s="111">
        <v>0</v>
      </c>
      <c r="AP128" s="112"/>
      <c r="AQ128" s="112"/>
      <c r="AR128" s="112"/>
      <c r="AS128" s="112"/>
      <c r="AT128" s="112"/>
      <c r="AU128" s="111">
        <v>0</v>
      </c>
      <c r="AV128" s="114">
        <v>0</v>
      </c>
      <c r="AW128" s="111" t="s">
        <v>51</v>
      </c>
      <c r="AX128" s="112"/>
      <c r="AY128" s="111" t="s">
        <v>683</v>
      </c>
      <c r="AZ128" s="112"/>
      <c r="BA128" s="112"/>
      <c r="BB128" s="111" t="s">
        <v>52</v>
      </c>
      <c r="BC128" s="111" t="s">
        <v>161</v>
      </c>
      <c r="BD128" s="111" t="s">
        <v>162</v>
      </c>
      <c r="BE128" s="111" t="s">
        <v>860</v>
      </c>
      <c r="BF128" s="111">
        <v>3</v>
      </c>
      <c r="BG128" s="111" t="s">
        <v>163</v>
      </c>
      <c r="BH128" s="111" t="s">
        <v>164</v>
      </c>
      <c r="BI128" s="112"/>
      <c r="BJ128" s="112"/>
      <c r="BK128" s="112"/>
      <c r="BL128" s="115">
        <v>0</v>
      </c>
      <c r="BM128" s="112" t="b">
        <f>KGP[[#This Row],[HU Quantity]]=KGP[[#This Row],[Requirement quantity]]</f>
        <v>0</v>
      </c>
      <c r="BN128" s="112"/>
      <c r="BO128" s="112"/>
      <c r="BP128" s="112"/>
      <c r="BQ128" s="111" t="s">
        <v>165</v>
      </c>
      <c r="BR128" s="112"/>
      <c r="BS128" s="112"/>
      <c r="BT128" s="116">
        <v>0</v>
      </c>
      <c r="BU128" s="116">
        <v>0</v>
      </c>
      <c r="BV128" s="113">
        <v>45477</v>
      </c>
      <c r="BW128" s="117">
        <v>0</v>
      </c>
      <c r="BX128" s="117">
        <v>0</v>
      </c>
      <c r="BY128" s="112"/>
      <c r="BZ128" s="112"/>
      <c r="CA128" s="111">
        <v>0</v>
      </c>
      <c r="CB128" s="114">
        <v>0</v>
      </c>
      <c r="CC128" s="112"/>
      <c r="CD128" s="114">
        <v>0</v>
      </c>
      <c r="CE128" s="112"/>
      <c r="CF128" s="112"/>
      <c r="CG128" s="112"/>
      <c r="CH128" s="114">
        <v>0</v>
      </c>
      <c r="CI128" s="35">
        <v>0</v>
      </c>
      <c r="CJ128" s="94">
        <f t="shared" si="7"/>
        <v>0.33333333333333331</v>
      </c>
      <c r="CK128" s="88">
        <f t="shared" si="8"/>
        <v>45394</v>
      </c>
      <c r="CL128" s="89">
        <f t="shared" si="9"/>
        <v>0</v>
      </c>
      <c r="CM128" s="89">
        <f t="shared" si="10"/>
        <v>0</v>
      </c>
      <c r="CN128" s="89" t="str">
        <f t="shared" si="11"/>
        <v>Missing Staging Date</v>
      </c>
      <c r="CO128" s="91"/>
      <c r="CP128" s="89" t="str">
        <f>IF(CQ128="","",IF(CQ128&gt;'Colour coding'!$D$4,"After Turnround",IF(CQ128&gt;'Colour coding'!$D$3+7,"During Turnaround",IF(CQ128&lt;'Colour coding'!$D$3,"On Time"))))</f>
        <v>On Time</v>
      </c>
      <c r="CQ128" s="88">
        <f>_xlfn.MAXIFS('Monitor PO'!E:E,'Monitor PO'!K:K,KGP[[#This Row],[Material / Component]])</f>
        <v>0</v>
      </c>
      <c r="CR128" s="89" t="str">
        <f t="shared" si="12"/>
        <v>SOH</v>
      </c>
      <c r="CS128" s="89" t="str">
        <f>_xlfn.CONCAT(KGP[[#This Row],[Reservation]], KGP[[#This Row],[Requirement date (WO component)]],KGP[[#This Row],[Material / Component]],"000",,KGP[[#This Row],[WO number]])</f>
        <v>00000977784542210447827000200063469</v>
      </c>
      <c r="CT128" s="89" t="e">
        <f>VLOOKUP(KGP[[#This Row],[Key]],Reservation!B:B,1,)</f>
        <v>#N/A</v>
      </c>
      <c r="CU128" s="89" t="str">
        <f>_xlfn.CONCAT(KGP[[#This Row],[Reservation]],KGP[[#This Row],[Material / Component]],"000",,KGP[[#This Row],[WO number]])</f>
        <v>000009777810447827000200063469</v>
      </c>
      <c r="CV128" s="93" t="str">
        <f>IF(_xlfn.MAXIFS(Reservation!$F:$F,Reservation!$A:$A,KGP[[#This Row],[Logic]])&lt;KGP[[#This Row],[ETA @ Demand plant]],_xlfn.MAXIFS(Reservation!$F:$F,Reservation!$A:$A,KGP[[#This Row],[Logic]]),"")</f>
        <v/>
      </c>
      <c r="CW128" s="89" t="str">
        <f>IF(KGP[[#This Row],[Any order which is ahead (Date)]]="","",VLOOKUP(_xlfn.CONCAT(KGP[[#This Row],[Reservation]],KGP[[#This Row],[Material / Component]],"000",,KGP[[#This Row],[WO number]]),Reservation!$A:$J,10,0))</f>
        <v/>
      </c>
      <c r="CX128" s="89">
        <f t="shared" si="13"/>
        <v>0</v>
      </c>
    </row>
    <row r="129" spans="1:102" s="77" customFormat="1" x14ac:dyDescent="0.2">
      <c r="A129" s="111" t="s">
        <v>851</v>
      </c>
      <c r="B129" s="111" t="s">
        <v>50</v>
      </c>
      <c r="C129" s="112"/>
      <c r="D129" s="111" t="s">
        <v>55</v>
      </c>
      <c r="E129" s="113">
        <v>45290</v>
      </c>
      <c r="F129" s="113">
        <v>45293</v>
      </c>
      <c r="G129" s="113">
        <v>45421</v>
      </c>
      <c r="H129" s="113">
        <v>45416</v>
      </c>
      <c r="I129" s="113">
        <v>45421</v>
      </c>
      <c r="J129" s="113">
        <v>45422</v>
      </c>
      <c r="K129" s="111" t="s">
        <v>182</v>
      </c>
      <c r="L129" s="112"/>
      <c r="M129" s="111" t="s">
        <v>852</v>
      </c>
      <c r="N129" s="111" t="s">
        <v>176</v>
      </c>
      <c r="O129" s="111" t="s">
        <v>853</v>
      </c>
      <c r="P129" s="111" t="s">
        <v>854</v>
      </c>
      <c r="Q129" s="111" t="s">
        <v>855</v>
      </c>
      <c r="R129" s="111" t="s">
        <v>344</v>
      </c>
      <c r="S129" s="113">
        <v>45421</v>
      </c>
      <c r="T129" s="111" t="s">
        <v>345</v>
      </c>
      <c r="U129" s="112"/>
      <c r="V129" s="111" t="s">
        <v>352</v>
      </c>
      <c r="W129" s="112"/>
      <c r="X129" s="111">
        <v>20</v>
      </c>
      <c r="Y129" s="111">
        <v>20</v>
      </c>
      <c r="Z129" s="111" t="s">
        <v>942</v>
      </c>
      <c r="AA129" s="111" t="s">
        <v>943</v>
      </c>
      <c r="AB129" s="115">
        <v>4</v>
      </c>
      <c r="AC129" s="115">
        <v>7</v>
      </c>
      <c r="AD129" s="115">
        <v>0</v>
      </c>
      <c r="AE129" s="111" t="s">
        <v>858</v>
      </c>
      <c r="AF129" s="115">
        <v>0</v>
      </c>
      <c r="AG129" s="111" t="s">
        <v>60</v>
      </c>
      <c r="AH129" s="111" t="s">
        <v>53</v>
      </c>
      <c r="AI129" s="111" t="s">
        <v>352</v>
      </c>
      <c r="AJ129" s="111" t="s">
        <v>944</v>
      </c>
      <c r="AK129" s="111">
        <v>10</v>
      </c>
      <c r="AL129" s="115">
        <v>21</v>
      </c>
      <c r="AM129" s="112"/>
      <c r="AN129" s="112"/>
      <c r="AO129" s="111">
        <v>0</v>
      </c>
      <c r="AP129" s="112"/>
      <c r="AQ129" s="112"/>
      <c r="AR129" s="112"/>
      <c r="AS129" s="112"/>
      <c r="AT129" s="112"/>
      <c r="AU129" s="111">
        <v>0</v>
      </c>
      <c r="AV129" s="114">
        <v>0</v>
      </c>
      <c r="AW129" s="111" t="s">
        <v>179</v>
      </c>
      <c r="AX129" s="112"/>
      <c r="AY129" s="112"/>
      <c r="AZ129" s="112"/>
      <c r="BA129" s="112"/>
      <c r="BB129" s="111" t="s">
        <v>52</v>
      </c>
      <c r="BC129" s="111" t="s">
        <v>161</v>
      </c>
      <c r="BD129" s="111" t="s">
        <v>162</v>
      </c>
      <c r="BE129" s="111" t="s">
        <v>860</v>
      </c>
      <c r="BF129" s="111">
        <v>1</v>
      </c>
      <c r="BG129" s="111" t="s">
        <v>163</v>
      </c>
      <c r="BH129" s="111" t="s">
        <v>164</v>
      </c>
      <c r="BI129" s="111" t="s">
        <v>164</v>
      </c>
      <c r="BJ129" s="112"/>
      <c r="BK129" s="112"/>
      <c r="BL129" s="115">
        <v>0</v>
      </c>
      <c r="BM129" s="112" t="b">
        <f>KGP[[#This Row],[HU Quantity]]=KGP[[#This Row],[Requirement quantity]]</f>
        <v>0</v>
      </c>
      <c r="BN129" s="112"/>
      <c r="BO129" s="112"/>
      <c r="BP129" s="112"/>
      <c r="BQ129" s="111" t="s">
        <v>165</v>
      </c>
      <c r="BR129" s="112"/>
      <c r="BS129" s="112"/>
      <c r="BT129" s="116">
        <v>0</v>
      </c>
      <c r="BU129" s="116">
        <v>0</v>
      </c>
      <c r="BV129" s="113">
        <v>45477</v>
      </c>
      <c r="BW129" s="117">
        <v>0</v>
      </c>
      <c r="BX129" s="117">
        <v>0</v>
      </c>
      <c r="BY129" s="112"/>
      <c r="BZ129" s="112"/>
      <c r="CA129" s="111">
        <v>0</v>
      </c>
      <c r="CB129" s="114">
        <v>0</v>
      </c>
      <c r="CC129" s="112"/>
      <c r="CD129" s="114">
        <v>0</v>
      </c>
      <c r="CE129" s="112"/>
      <c r="CF129" s="112"/>
      <c r="CG129" s="112"/>
      <c r="CH129" s="114">
        <v>0</v>
      </c>
      <c r="CI129" s="35">
        <v>0</v>
      </c>
      <c r="CJ129" s="148">
        <f t="shared" si="7"/>
        <v>0.33333333333333331</v>
      </c>
      <c r="CK129" s="88">
        <f t="shared" si="8"/>
        <v>45393</v>
      </c>
      <c r="CL129" s="89">
        <f t="shared" si="9"/>
        <v>-23</v>
      </c>
      <c r="CM129" s="90">
        <f t="shared" si="10"/>
        <v>5</v>
      </c>
      <c r="CN129" s="90" t="str">
        <f t="shared" si="11"/>
        <v>ON TIME</v>
      </c>
      <c r="CO129" s="91" t="str" cm="1">
        <f t="array" ref="CO129">IFERROR(_xlfn.TEXTJOIN(", ",,_xlfn._xlws.FILTER('Monitor PO'!A:A,'Monitor PO'!K:K=Z129)),"")</f>
        <v>4500007030, 4500008796</v>
      </c>
      <c r="CP129" s="92" t="str">
        <f>IF(CQ129="","",IF(CQ129&gt;'Colour coding'!$D$4,"After Turnround",IF(CQ129&gt;'Colour coding'!$D$3+7,"During Turnaround",IF(CQ129&lt;'Colour coding'!$D$3,"On Time"))))</f>
        <v>After Turnround</v>
      </c>
      <c r="CQ129" s="88">
        <f>_xlfn.MAXIFS('Monitor PO'!E:E,'Monitor PO'!K:K,KGP[[#This Row],[Material / Component]])</f>
        <v>45450</v>
      </c>
      <c r="CR129" s="89" t="str">
        <f t="shared" si="12"/>
        <v>SOH</v>
      </c>
      <c r="CS129" s="89" t="str">
        <f>_xlfn.CONCAT(KGP[[#This Row],[Reservation]], KGP[[#This Row],[Requirement date (WO component)]],KGP[[#This Row],[Material / Component]],"000",,KGP[[#This Row],[WO number]])</f>
        <v>00000977784542110447849000200063469</v>
      </c>
      <c r="CT129" s="89" t="e">
        <f>VLOOKUP(KGP[[#This Row],[Key]],Reservation!B:B,1,)</f>
        <v>#N/A</v>
      </c>
      <c r="CU129" s="89" t="str">
        <f>_xlfn.CONCAT(KGP[[#This Row],[Reservation]],KGP[[#This Row],[Material / Component]],"000",,KGP[[#This Row],[WO number]])</f>
        <v>000009777810447849000200063469</v>
      </c>
      <c r="CV129" s="93">
        <f>IF(_xlfn.MAXIFS(Reservation!$F:$F,Reservation!$A:$A,KGP[[#This Row],[Logic]])&lt;KGP[[#This Row],[ETA @ Demand plant]],_xlfn.MAXIFS(Reservation!$F:$F,Reservation!$A:$A,KGP[[#This Row],[Logic]]),"")</f>
        <v>0</v>
      </c>
      <c r="CW129" s="89" t="e">
        <f>IF(KGP[[#This Row],[Any order which is ahead (Date)]]="","",VLOOKUP(_xlfn.CONCAT(KGP[[#This Row],[Reservation]],KGP[[#This Row],[Material / Component]],"000",,KGP[[#This Row],[WO number]]),Reservation!$A:$J,10,0))</f>
        <v>#N/A</v>
      </c>
      <c r="CX129" s="89">
        <f t="shared" si="13"/>
        <v>0</v>
      </c>
    </row>
    <row r="130" spans="1:102" s="77" customFormat="1" x14ac:dyDescent="0.2">
      <c r="A130" s="111" t="s">
        <v>940</v>
      </c>
      <c r="B130" s="111" t="s">
        <v>50</v>
      </c>
      <c r="C130" s="112"/>
      <c r="D130" s="111" t="s">
        <v>55</v>
      </c>
      <c r="E130" s="113">
        <v>45290</v>
      </c>
      <c r="F130" s="113">
        <v>45293</v>
      </c>
      <c r="G130" s="113">
        <v>45387</v>
      </c>
      <c r="H130" s="113">
        <v>45364</v>
      </c>
      <c r="I130" s="113">
        <v>45387</v>
      </c>
      <c r="J130" s="113">
        <v>45390</v>
      </c>
      <c r="K130" s="111" t="s">
        <v>182</v>
      </c>
      <c r="L130" s="112"/>
      <c r="M130" s="111" t="s">
        <v>2541</v>
      </c>
      <c r="N130" s="111" t="s">
        <v>171</v>
      </c>
      <c r="O130" s="111" t="s">
        <v>2542</v>
      </c>
      <c r="P130" s="111" t="s">
        <v>2543</v>
      </c>
      <c r="Q130" s="111" t="s">
        <v>2544</v>
      </c>
      <c r="R130" s="111" t="s">
        <v>344</v>
      </c>
      <c r="S130" s="113">
        <v>45387</v>
      </c>
      <c r="T130" s="112"/>
      <c r="U130" s="112"/>
      <c r="V130" s="111" t="s">
        <v>345</v>
      </c>
      <c r="W130" s="112"/>
      <c r="X130" s="111">
        <v>10</v>
      </c>
      <c r="Y130" s="111">
        <v>5</v>
      </c>
      <c r="Z130" s="111" t="s">
        <v>2550</v>
      </c>
      <c r="AA130" s="111" t="s">
        <v>2551</v>
      </c>
      <c r="AB130" s="115">
        <v>1</v>
      </c>
      <c r="AC130" s="115">
        <v>1</v>
      </c>
      <c r="AD130" s="115">
        <v>0</v>
      </c>
      <c r="AE130" s="111" t="s">
        <v>858</v>
      </c>
      <c r="AF130" s="115">
        <v>0</v>
      </c>
      <c r="AG130" s="111" t="s">
        <v>376</v>
      </c>
      <c r="AH130" s="111" t="s">
        <v>53</v>
      </c>
      <c r="AI130" s="111" t="s">
        <v>345</v>
      </c>
      <c r="AJ130" s="111" t="s">
        <v>2547</v>
      </c>
      <c r="AK130" s="111">
        <v>20</v>
      </c>
      <c r="AL130" s="115">
        <v>21</v>
      </c>
      <c r="AM130" s="112"/>
      <c r="AN130" s="112"/>
      <c r="AO130" s="111">
        <v>0</v>
      </c>
      <c r="AP130" s="112"/>
      <c r="AQ130" s="112"/>
      <c r="AR130" s="112"/>
      <c r="AS130" s="112"/>
      <c r="AT130" s="112"/>
      <c r="AU130" s="111">
        <v>0</v>
      </c>
      <c r="AV130" s="114">
        <v>0</v>
      </c>
      <c r="AW130" s="111" t="s">
        <v>51</v>
      </c>
      <c r="AX130" s="112"/>
      <c r="AY130" s="112"/>
      <c r="AZ130" s="112"/>
      <c r="BA130" s="112"/>
      <c r="BB130" s="111" t="s">
        <v>52</v>
      </c>
      <c r="BC130" s="111" t="s">
        <v>213</v>
      </c>
      <c r="BD130" s="111" t="s">
        <v>355</v>
      </c>
      <c r="BE130" s="111" t="s">
        <v>2548</v>
      </c>
      <c r="BF130" s="111">
        <v>4</v>
      </c>
      <c r="BG130" s="111" t="s">
        <v>163</v>
      </c>
      <c r="BH130" s="111" t="s">
        <v>164</v>
      </c>
      <c r="BI130" s="111" t="s">
        <v>164</v>
      </c>
      <c r="BJ130" s="111" t="s">
        <v>2552</v>
      </c>
      <c r="BK130" s="112"/>
      <c r="BL130" s="115">
        <v>0</v>
      </c>
      <c r="BM130" s="112" t="b">
        <f>KGP[[#This Row],[HU Quantity]]=KGP[[#This Row],[Requirement quantity]]</f>
        <v>0</v>
      </c>
      <c r="BN130" s="112"/>
      <c r="BO130" s="112"/>
      <c r="BP130" s="112"/>
      <c r="BQ130" s="111" t="s">
        <v>165</v>
      </c>
      <c r="BR130" s="112"/>
      <c r="BS130" s="112"/>
      <c r="BT130" s="116">
        <v>0</v>
      </c>
      <c r="BU130" s="116">
        <v>0</v>
      </c>
      <c r="BV130" s="113">
        <v>45415</v>
      </c>
      <c r="BW130" s="117">
        <v>0</v>
      </c>
      <c r="BX130" s="117">
        <v>0</v>
      </c>
      <c r="BY130" s="112"/>
      <c r="BZ130" s="112"/>
      <c r="CA130" s="111">
        <v>0</v>
      </c>
      <c r="CB130" s="114">
        <v>0</v>
      </c>
      <c r="CC130" s="112"/>
      <c r="CD130" s="114">
        <v>0</v>
      </c>
      <c r="CE130" s="112"/>
      <c r="CF130" s="112"/>
      <c r="CG130" s="112"/>
      <c r="CH130" s="114">
        <v>0</v>
      </c>
      <c r="CI130" s="35">
        <v>0</v>
      </c>
      <c r="CJ130" s="94">
        <f t="shared" ref="CJ130:CJ193" si="14">1/COUNTIF(M:M,M130)</f>
        <v>0.2</v>
      </c>
      <c r="CK130" s="88">
        <f t="shared" ref="CK130:CK193" si="15">G130-28</f>
        <v>45359</v>
      </c>
      <c r="CL130" s="89">
        <f t="shared" ref="CL130:CL193" si="16">IF(ISBLANK(H130),0,CK130-H130)</f>
        <v>-5</v>
      </c>
      <c r="CM130" s="89">
        <f t="shared" ref="CM130:CM193" si="17">IF(ISBLANK(H130),0,G130-H130)</f>
        <v>23</v>
      </c>
      <c r="CN130" s="89" t="str">
        <f t="shared" ref="CN130:CN193" si="18">IF(ISNUMBER(CM130), IF(CM130&gt;0,"ON TIME",IF(CM130&lt;0,"Delayed","Missing Staging Date")))</f>
        <v>ON TIME</v>
      </c>
      <c r="CO130" s="91"/>
      <c r="CP130" s="89" t="str">
        <f>IF(CQ130="","",IF(CQ130&gt;'Colour coding'!$D$4,"After Turnround",IF(CQ130&gt;'Colour coding'!$D$3+7,"During Turnaround",IF(CQ130&lt;'Colour coding'!$D$3,"On Time"))))</f>
        <v>On Time</v>
      </c>
      <c r="CQ130" s="88">
        <f>_xlfn.MAXIFS('Monitor PO'!E:E,'Monitor PO'!K:K,KGP[[#This Row],[Material / Component]])</f>
        <v>0</v>
      </c>
      <c r="CR130" s="89" t="str">
        <f t="shared" ref="CR130:CR193" si="19">IF(ISBLANK(Z130), "Delivered Pre S4H",IF(AC130&gt;=AB130,"SOH","Need Purchasing"))</f>
        <v>SOH</v>
      </c>
      <c r="CS130" s="89" t="str">
        <f>_xlfn.CONCAT(KGP[[#This Row],[Reservation]], KGP[[#This Row],[Requirement date (WO component)]],KGP[[#This Row],[Material / Component]],"000",,KGP[[#This Row],[WO number]])</f>
        <v>00001204554538710451306000200083257</v>
      </c>
      <c r="CT130" s="89" t="str">
        <f>VLOOKUP(KGP[[#This Row],[Key]],Reservation!B:B,1,)</f>
        <v>00001204554538710451306000200083257</v>
      </c>
      <c r="CU130" s="89" t="str">
        <f>_xlfn.CONCAT(KGP[[#This Row],[Reservation]],KGP[[#This Row],[Material / Component]],"000",,KGP[[#This Row],[WO number]])</f>
        <v>000012045510451306000200083257</v>
      </c>
      <c r="CV130" s="93">
        <f>IF(_xlfn.MAXIFS(Reservation!$F:$F,Reservation!$A:$A,KGP[[#This Row],[Logic]])&lt;KGP[[#This Row],[ETA @ Demand plant]],_xlfn.MAXIFS(Reservation!$F:$F,Reservation!$A:$A,KGP[[#This Row],[Logic]]),"")</f>
        <v>0</v>
      </c>
      <c r="CW130" s="89" t="e">
        <f>IF(KGP[[#This Row],[Any order which is ahead (Date)]]="","",VLOOKUP(_xlfn.CONCAT(KGP[[#This Row],[Reservation]],KGP[[#This Row],[Material / Component]],"000",,KGP[[#This Row],[WO number]]),Reservation!$A:$J,10,0))</f>
        <v>#N/A</v>
      </c>
      <c r="CX130" s="89">
        <f t="shared" ref="CX130:CX193" si="20">IFERROR(IF(OR(IFERROR(SEARCH("SP13",AH130),FALSE),IFERROR(SEARCH("SP11",AH130),FALSE)),1,0),0)</f>
        <v>0</v>
      </c>
    </row>
    <row r="131" spans="1:102" s="77" customFormat="1" hidden="1" x14ac:dyDescent="0.2">
      <c r="A131" s="111" t="s">
        <v>940</v>
      </c>
      <c r="B131" s="112"/>
      <c r="C131" s="112"/>
      <c r="D131" s="111" t="s">
        <v>55</v>
      </c>
      <c r="E131" s="113">
        <v>45290</v>
      </c>
      <c r="F131" s="113">
        <v>45293</v>
      </c>
      <c r="G131" s="113">
        <v>45393</v>
      </c>
      <c r="H131" s="112"/>
      <c r="I131" s="113">
        <v>45393</v>
      </c>
      <c r="J131" s="113">
        <v>45393</v>
      </c>
      <c r="K131" s="111" t="s">
        <v>182</v>
      </c>
      <c r="L131" s="112"/>
      <c r="M131" s="111" t="s">
        <v>2553</v>
      </c>
      <c r="N131" s="111" t="s">
        <v>175</v>
      </c>
      <c r="O131" s="111" t="s">
        <v>2554</v>
      </c>
      <c r="P131" s="111" t="s">
        <v>2555</v>
      </c>
      <c r="Q131" s="111" t="s">
        <v>2556</v>
      </c>
      <c r="R131" s="111" t="s">
        <v>344</v>
      </c>
      <c r="S131" s="112"/>
      <c r="T131" s="112"/>
      <c r="U131" s="112"/>
      <c r="V131" s="111" t="s">
        <v>345</v>
      </c>
      <c r="W131" s="112"/>
      <c r="X131" s="111">
        <v>10</v>
      </c>
      <c r="Y131" s="111">
        <v>5</v>
      </c>
      <c r="Z131" s="111" t="s">
        <v>2557</v>
      </c>
      <c r="AA131" s="111" t="s">
        <v>2558</v>
      </c>
      <c r="AB131" s="115">
        <v>2</v>
      </c>
      <c r="AC131" s="115">
        <v>0</v>
      </c>
      <c r="AD131" s="115">
        <v>3</v>
      </c>
      <c r="AE131" s="111" t="s">
        <v>908</v>
      </c>
      <c r="AF131" s="115">
        <v>0</v>
      </c>
      <c r="AG131" s="112"/>
      <c r="AH131" s="111" t="s">
        <v>231</v>
      </c>
      <c r="AI131" s="112"/>
      <c r="AJ131" s="112"/>
      <c r="AK131" s="111">
        <v>0</v>
      </c>
      <c r="AL131" s="115">
        <v>0</v>
      </c>
      <c r="AM131" s="112"/>
      <c r="AN131" s="112"/>
      <c r="AO131" s="111">
        <v>0</v>
      </c>
      <c r="AP131" s="112"/>
      <c r="AQ131" s="112"/>
      <c r="AR131" s="112"/>
      <c r="AS131" s="112"/>
      <c r="AT131" s="112"/>
      <c r="AU131" s="111">
        <v>0</v>
      </c>
      <c r="AV131" s="114">
        <v>0</v>
      </c>
      <c r="AW131" s="111" t="s">
        <v>51</v>
      </c>
      <c r="AX131" s="112"/>
      <c r="AY131" s="112"/>
      <c r="AZ131" s="112"/>
      <c r="BA131" s="112"/>
      <c r="BB131" s="111" t="s">
        <v>52</v>
      </c>
      <c r="BC131" s="111" t="s">
        <v>213</v>
      </c>
      <c r="BD131" s="111" t="s">
        <v>355</v>
      </c>
      <c r="BE131" s="111" t="s">
        <v>2559</v>
      </c>
      <c r="BF131" s="111">
        <v>2</v>
      </c>
      <c r="BG131" s="111" t="s">
        <v>232</v>
      </c>
      <c r="BH131" s="111" t="s">
        <v>164</v>
      </c>
      <c r="BI131" s="111" t="s">
        <v>164</v>
      </c>
      <c r="BJ131" s="112"/>
      <c r="BK131" s="112"/>
      <c r="BL131" s="115">
        <v>0</v>
      </c>
      <c r="BM131" s="112" t="b">
        <f>KGP[[#This Row],[HU Quantity]]=KGP[[#This Row],[Requirement quantity]]</f>
        <v>0</v>
      </c>
      <c r="BN131" s="112"/>
      <c r="BO131" s="112"/>
      <c r="BP131" s="112"/>
      <c r="BQ131" s="111" t="s">
        <v>165</v>
      </c>
      <c r="BR131" s="112"/>
      <c r="BS131" s="112"/>
      <c r="BT131" s="116">
        <v>0</v>
      </c>
      <c r="BU131" s="116">
        <v>0</v>
      </c>
      <c r="BV131" s="113">
        <v>45416</v>
      </c>
      <c r="BW131" s="117">
        <v>0</v>
      </c>
      <c r="BX131" s="117">
        <v>0</v>
      </c>
      <c r="BY131" s="112"/>
      <c r="BZ131" s="112"/>
      <c r="CA131" s="111">
        <v>0</v>
      </c>
      <c r="CB131" s="114">
        <v>0</v>
      </c>
      <c r="CC131" s="112"/>
      <c r="CD131" s="114">
        <v>0</v>
      </c>
      <c r="CE131" s="112"/>
      <c r="CF131" s="112"/>
      <c r="CG131" s="112"/>
      <c r="CH131" s="114">
        <v>0</v>
      </c>
      <c r="CI131" s="35">
        <v>0</v>
      </c>
      <c r="CJ131" s="94">
        <f t="shared" si="14"/>
        <v>0.5</v>
      </c>
      <c r="CK131" s="88">
        <f t="shared" si="15"/>
        <v>45365</v>
      </c>
      <c r="CL131" s="89">
        <f t="shared" si="16"/>
        <v>0</v>
      </c>
      <c r="CM131" s="89">
        <f t="shared" si="17"/>
        <v>0</v>
      </c>
      <c r="CN131" s="89" t="str">
        <f t="shared" si="18"/>
        <v>Missing Staging Date</v>
      </c>
      <c r="CO131" s="91"/>
      <c r="CP131" s="89" t="str">
        <f>IF(CQ131="","",IF(CQ131&gt;'Colour coding'!$D$4,"After Turnround",IF(CQ131&gt;'Colour coding'!$D$3+7,"During Turnaround",IF(CQ131&lt;'Colour coding'!$D$3,"On Time"))))</f>
        <v>After Turnround</v>
      </c>
      <c r="CQ131" s="88">
        <f>_xlfn.MAXIFS('Monitor PO'!E:E,'Monitor PO'!K:K,KGP[[#This Row],[Material / Component]])</f>
        <v>45387</v>
      </c>
      <c r="CR131" s="89" t="str">
        <f t="shared" si="19"/>
        <v>Need Purchasing</v>
      </c>
      <c r="CS131" s="89" t="str">
        <f>_xlfn.CONCAT(KGP[[#This Row],[Reservation]], KGP[[#This Row],[Requirement date (WO component)]],KGP[[#This Row],[Material / Component]],"000",,KGP[[#This Row],[WO number]])</f>
        <v>00001207094539310451345000200083367</v>
      </c>
      <c r="CT131" s="89" t="str">
        <f>VLOOKUP(KGP[[#This Row],[Key]],Reservation!B:B,1,)</f>
        <v>00001207094539310451345000200083367</v>
      </c>
      <c r="CU131" s="89" t="str">
        <f>_xlfn.CONCAT(KGP[[#This Row],[Reservation]],KGP[[#This Row],[Material / Component]],"000",,KGP[[#This Row],[WO number]])</f>
        <v>000012070910451345000200083367</v>
      </c>
      <c r="CV131" s="93" t="str">
        <f>IF(_xlfn.MAXIFS(Reservation!$F:$F,Reservation!$A:$A,KGP[[#This Row],[Logic]])&lt;KGP[[#This Row],[ETA @ Demand plant]],_xlfn.MAXIFS(Reservation!$F:$F,Reservation!$A:$A,KGP[[#This Row],[Logic]]),"")</f>
        <v/>
      </c>
      <c r="CW131" s="89" t="str">
        <f>IF(KGP[[#This Row],[Any order which is ahead (Date)]]="","",VLOOKUP(_xlfn.CONCAT(KGP[[#This Row],[Reservation]],KGP[[#This Row],[Material / Component]],"000",,KGP[[#This Row],[WO number]]),Reservation!$A:$J,10,0))</f>
        <v/>
      </c>
      <c r="CX131" s="89">
        <f t="shared" si="20"/>
        <v>1</v>
      </c>
    </row>
    <row r="132" spans="1:102" s="77" customFormat="1" hidden="1" x14ac:dyDescent="0.2">
      <c r="A132" s="111" t="s">
        <v>940</v>
      </c>
      <c r="B132" s="112"/>
      <c r="C132" s="112"/>
      <c r="D132" s="111" t="s">
        <v>55</v>
      </c>
      <c r="E132" s="113">
        <v>45290</v>
      </c>
      <c r="F132" s="113">
        <v>45293</v>
      </c>
      <c r="G132" s="113">
        <v>45392</v>
      </c>
      <c r="H132" s="112"/>
      <c r="I132" s="113">
        <v>45392</v>
      </c>
      <c r="J132" s="113">
        <v>45393</v>
      </c>
      <c r="K132" s="111" t="s">
        <v>182</v>
      </c>
      <c r="L132" s="112"/>
      <c r="M132" s="111" t="s">
        <v>2576</v>
      </c>
      <c r="N132" s="111" t="s">
        <v>216</v>
      </c>
      <c r="O132" s="111" t="s">
        <v>2577</v>
      </c>
      <c r="P132" s="111" t="s">
        <v>2578</v>
      </c>
      <c r="Q132" s="111" t="s">
        <v>2579</v>
      </c>
      <c r="R132" s="111" t="s">
        <v>344</v>
      </c>
      <c r="S132" s="112"/>
      <c r="T132" s="112"/>
      <c r="U132" s="112"/>
      <c r="V132" s="111" t="s">
        <v>345</v>
      </c>
      <c r="W132" s="112"/>
      <c r="X132" s="111">
        <v>10</v>
      </c>
      <c r="Y132" s="111">
        <v>5</v>
      </c>
      <c r="Z132" s="111" t="s">
        <v>2580</v>
      </c>
      <c r="AA132" s="111" t="s">
        <v>2581</v>
      </c>
      <c r="AB132" s="115">
        <v>1</v>
      </c>
      <c r="AC132" s="115">
        <v>1</v>
      </c>
      <c r="AD132" s="115">
        <v>2</v>
      </c>
      <c r="AE132" s="111" t="s">
        <v>908</v>
      </c>
      <c r="AF132" s="115">
        <v>0</v>
      </c>
      <c r="AG132" s="112"/>
      <c r="AH132" s="111" t="s">
        <v>231</v>
      </c>
      <c r="AI132" s="112"/>
      <c r="AJ132" s="112"/>
      <c r="AK132" s="111">
        <v>0</v>
      </c>
      <c r="AL132" s="115">
        <v>0</v>
      </c>
      <c r="AM132" s="112"/>
      <c r="AN132" s="112"/>
      <c r="AO132" s="111">
        <v>0</v>
      </c>
      <c r="AP132" s="112"/>
      <c r="AQ132" s="112"/>
      <c r="AR132" s="112"/>
      <c r="AS132" s="112"/>
      <c r="AT132" s="112"/>
      <c r="AU132" s="111">
        <v>0</v>
      </c>
      <c r="AV132" s="114">
        <v>0</v>
      </c>
      <c r="AW132" s="111" t="s">
        <v>193</v>
      </c>
      <c r="AX132" s="112"/>
      <c r="AY132" s="112"/>
      <c r="AZ132" s="112"/>
      <c r="BA132" s="112"/>
      <c r="BB132" s="111" t="s">
        <v>52</v>
      </c>
      <c r="BC132" s="111" t="s">
        <v>213</v>
      </c>
      <c r="BD132" s="111" t="s">
        <v>355</v>
      </c>
      <c r="BE132" s="111" t="s">
        <v>2582</v>
      </c>
      <c r="BF132" s="111">
        <v>3</v>
      </c>
      <c r="BG132" s="111" t="s">
        <v>232</v>
      </c>
      <c r="BH132" s="111" t="s">
        <v>164</v>
      </c>
      <c r="BI132" s="111" t="s">
        <v>164</v>
      </c>
      <c r="BJ132" s="112"/>
      <c r="BK132" s="112"/>
      <c r="BL132" s="115">
        <v>0</v>
      </c>
      <c r="BM132" s="112" t="b">
        <f>KGP[[#This Row],[HU Quantity]]=KGP[[#This Row],[Requirement quantity]]</f>
        <v>0</v>
      </c>
      <c r="BN132" s="112"/>
      <c r="BO132" s="112"/>
      <c r="BP132" s="112"/>
      <c r="BQ132" s="111" t="s">
        <v>165</v>
      </c>
      <c r="BR132" s="112"/>
      <c r="BS132" s="112"/>
      <c r="BT132" s="116">
        <v>0</v>
      </c>
      <c r="BU132" s="116">
        <v>0</v>
      </c>
      <c r="BV132" s="113">
        <v>45412</v>
      </c>
      <c r="BW132" s="117">
        <v>0</v>
      </c>
      <c r="BX132" s="117">
        <v>0</v>
      </c>
      <c r="BY132" s="112"/>
      <c r="BZ132" s="112"/>
      <c r="CA132" s="111">
        <v>0</v>
      </c>
      <c r="CB132" s="114">
        <v>0</v>
      </c>
      <c r="CC132" s="112"/>
      <c r="CD132" s="114">
        <v>0</v>
      </c>
      <c r="CE132" s="112"/>
      <c r="CF132" s="112"/>
      <c r="CG132" s="112"/>
      <c r="CH132" s="114">
        <v>0</v>
      </c>
      <c r="CI132" s="35">
        <v>0</v>
      </c>
      <c r="CJ132" s="94">
        <f t="shared" si="14"/>
        <v>0.33333333333333331</v>
      </c>
      <c r="CK132" s="88">
        <f t="shared" si="15"/>
        <v>45364</v>
      </c>
      <c r="CL132" s="89">
        <f t="shared" si="16"/>
        <v>0</v>
      </c>
      <c r="CM132" s="89">
        <f t="shared" si="17"/>
        <v>0</v>
      </c>
      <c r="CN132" s="89" t="str">
        <f t="shared" si="18"/>
        <v>Missing Staging Date</v>
      </c>
      <c r="CO132" s="91"/>
      <c r="CP132" s="89" t="str">
        <f>IF(CQ132="","",IF(CQ132&gt;'Colour coding'!$D$4,"After Turnround",IF(CQ132&gt;'Colour coding'!$D$3+7,"During Turnaround",IF(CQ132&lt;'Colour coding'!$D$3,"On Time"))))</f>
        <v>On Time</v>
      </c>
      <c r="CQ132" s="88">
        <f>_xlfn.MAXIFS('Monitor PO'!E:E,'Monitor PO'!K:K,KGP[[#This Row],[Material / Component]])</f>
        <v>0</v>
      </c>
      <c r="CR132" s="89" t="str">
        <f t="shared" si="19"/>
        <v>SOH</v>
      </c>
      <c r="CS132" s="89" t="str">
        <f>_xlfn.CONCAT(KGP[[#This Row],[Reservation]], KGP[[#This Row],[Requirement date (WO component)]],KGP[[#This Row],[Material / Component]],"000",,KGP[[#This Row],[WO number]])</f>
        <v>00001211124539210451369000200083535</v>
      </c>
      <c r="CT132" s="89" t="str">
        <f>VLOOKUP(KGP[[#This Row],[Key]],Reservation!B:B,1,)</f>
        <v>00001211124539210451369000200083535</v>
      </c>
      <c r="CU132" s="89" t="str">
        <f>_xlfn.CONCAT(KGP[[#This Row],[Reservation]],KGP[[#This Row],[Material / Component]],"000",,KGP[[#This Row],[WO number]])</f>
        <v>000012111210451369000200083535</v>
      </c>
      <c r="CV132" s="93" t="str">
        <f>IF(_xlfn.MAXIFS(Reservation!$F:$F,Reservation!$A:$A,KGP[[#This Row],[Logic]])&lt;KGP[[#This Row],[ETA @ Demand plant]],_xlfn.MAXIFS(Reservation!$F:$F,Reservation!$A:$A,KGP[[#This Row],[Logic]]),"")</f>
        <v/>
      </c>
      <c r="CW132" s="89" t="str">
        <f>IF(KGP[[#This Row],[Any order which is ahead (Date)]]="","",VLOOKUP(_xlfn.CONCAT(KGP[[#This Row],[Reservation]],KGP[[#This Row],[Material / Component]],"000",,KGP[[#This Row],[WO number]]),Reservation!$A:$J,10,0))</f>
        <v/>
      </c>
      <c r="CX132" s="89">
        <f t="shared" si="20"/>
        <v>1</v>
      </c>
    </row>
    <row r="133" spans="1:102" s="77" customFormat="1" hidden="1" x14ac:dyDescent="0.2">
      <c r="A133" s="111" t="s">
        <v>940</v>
      </c>
      <c r="B133" s="112"/>
      <c r="C133" s="112"/>
      <c r="D133" s="111" t="s">
        <v>55</v>
      </c>
      <c r="E133" s="113">
        <v>45290</v>
      </c>
      <c r="F133" s="113">
        <v>45293</v>
      </c>
      <c r="G133" s="113">
        <v>45392</v>
      </c>
      <c r="H133" s="112"/>
      <c r="I133" s="113">
        <v>45392</v>
      </c>
      <c r="J133" s="113">
        <v>45393</v>
      </c>
      <c r="K133" s="111" t="s">
        <v>182</v>
      </c>
      <c r="L133" s="112"/>
      <c r="M133" s="111" t="s">
        <v>2576</v>
      </c>
      <c r="N133" s="111" t="s">
        <v>177</v>
      </c>
      <c r="O133" s="111" t="s">
        <v>2577</v>
      </c>
      <c r="P133" s="111" t="s">
        <v>2578</v>
      </c>
      <c r="Q133" s="111" t="s">
        <v>2579</v>
      </c>
      <c r="R133" s="111" t="s">
        <v>344</v>
      </c>
      <c r="S133" s="112"/>
      <c r="T133" s="112"/>
      <c r="U133" s="112"/>
      <c r="V133" s="111" t="s">
        <v>345</v>
      </c>
      <c r="W133" s="112"/>
      <c r="X133" s="111">
        <v>10</v>
      </c>
      <c r="Y133" s="111">
        <v>5</v>
      </c>
      <c r="Z133" s="111" t="s">
        <v>2583</v>
      </c>
      <c r="AA133" s="111" t="s">
        <v>2584</v>
      </c>
      <c r="AB133" s="115">
        <v>2</v>
      </c>
      <c r="AC133" s="115">
        <v>2</v>
      </c>
      <c r="AD133" s="115">
        <v>4</v>
      </c>
      <c r="AE133" s="111" t="s">
        <v>908</v>
      </c>
      <c r="AF133" s="115">
        <v>0</v>
      </c>
      <c r="AG133" s="112"/>
      <c r="AH133" s="111" t="s">
        <v>231</v>
      </c>
      <c r="AI133" s="112"/>
      <c r="AJ133" s="112"/>
      <c r="AK133" s="111">
        <v>0</v>
      </c>
      <c r="AL133" s="115">
        <v>0</v>
      </c>
      <c r="AM133" s="112"/>
      <c r="AN133" s="112"/>
      <c r="AO133" s="111">
        <v>0</v>
      </c>
      <c r="AP133" s="112"/>
      <c r="AQ133" s="112"/>
      <c r="AR133" s="112"/>
      <c r="AS133" s="112"/>
      <c r="AT133" s="112"/>
      <c r="AU133" s="111">
        <v>0</v>
      </c>
      <c r="AV133" s="114">
        <v>0</v>
      </c>
      <c r="AW133" s="111" t="s">
        <v>51</v>
      </c>
      <c r="AX133" s="112"/>
      <c r="AY133" s="112"/>
      <c r="AZ133" s="112"/>
      <c r="BA133" s="112"/>
      <c r="BB133" s="111" t="s">
        <v>52</v>
      </c>
      <c r="BC133" s="111" t="s">
        <v>213</v>
      </c>
      <c r="BD133" s="111" t="s">
        <v>355</v>
      </c>
      <c r="BE133" s="111" t="s">
        <v>2582</v>
      </c>
      <c r="BF133" s="111">
        <v>2</v>
      </c>
      <c r="BG133" s="111" t="s">
        <v>232</v>
      </c>
      <c r="BH133" s="111" t="s">
        <v>164</v>
      </c>
      <c r="BI133" s="111" t="s">
        <v>164</v>
      </c>
      <c r="BJ133" s="112"/>
      <c r="BK133" s="112"/>
      <c r="BL133" s="115">
        <v>0</v>
      </c>
      <c r="BM133" s="112" t="b">
        <f>KGP[[#This Row],[HU Quantity]]=KGP[[#This Row],[Requirement quantity]]</f>
        <v>0</v>
      </c>
      <c r="BN133" s="112"/>
      <c r="BO133" s="112"/>
      <c r="BP133" s="112"/>
      <c r="BQ133" s="111" t="s">
        <v>165</v>
      </c>
      <c r="BR133" s="112"/>
      <c r="BS133" s="112"/>
      <c r="BT133" s="116">
        <v>0</v>
      </c>
      <c r="BU133" s="116">
        <v>0</v>
      </c>
      <c r="BV133" s="113">
        <v>45412</v>
      </c>
      <c r="BW133" s="117">
        <v>0</v>
      </c>
      <c r="BX133" s="117">
        <v>0</v>
      </c>
      <c r="BY133" s="112"/>
      <c r="BZ133" s="112"/>
      <c r="CA133" s="111">
        <v>0</v>
      </c>
      <c r="CB133" s="114">
        <v>0</v>
      </c>
      <c r="CC133" s="112"/>
      <c r="CD133" s="114">
        <v>0</v>
      </c>
      <c r="CE133" s="112"/>
      <c r="CF133" s="112"/>
      <c r="CG133" s="112"/>
      <c r="CH133" s="114">
        <v>0</v>
      </c>
      <c r="CI133" s="35">
        <v>0</v>
      </c>
      <c r="CJ133" s="94">
        <f t="shared" si="14"/>
        <v>0.33333333333333331</v>
      </c>
      <c r="CK133" s="88">
        <f t="shared" si="15"/>
        <v>45364</v>
      </c>
      <c r="CL133" s="89">
        <f t="shared" si="16"/>
        <v>0</v>
      </c>
      <c r="CM133" s="89">
        <f t="shared" si="17"/>
        <v>0</v>
      </c>
      <c r="CN133" s="89" t="str">
        <f t="shared" si="18"/>
        <v>Missing Staging Date</v>
      </c>
      <c r="CO133" s="91"/>
      <c r="CP133" s="89" t="str">
        <f>IF(CQ133="","",IF(CQ133&gt;'Colour coding'!$D$4,"After Turnround",IF(CQ133&gt;'Colour coding'!$D$3+7,"During Turnaround",IF(CQ133&lt;'Colour coding'!$D$3,"On Time"))))</f>
        <v>On Time</v>
      </c>
      <c r="CQ133" s="88">
        <f>_xlfn.MAXIFS('Monitor PO'!E:E,'Monitor PO'!K:K,KGP[[#This Row],[Material / Component]])</f>
        <v>0</v>
      </c>
      <c r="CR133" s="89" t="str">
        <f t="shared" si="19"/>
        <v>SOH</v>
      </c>
      <c r="CS133" s="89" t="str">
        <f>_xlfn.CONCAT(KGP[[#This Row],[Reservation]], KGP[[#This Row],[Requirement date (WO component)]],KGP[[#This Row],[Material / Component]],"000",,KGP[[#This Row],[WO number]])</f>
        <v>00001211124539210451370000200083535</v>
      </c>
      <c r="CT133" s="89" t="str">
        <f>VLOOKUP(KGP[[#This Row],[Key]],Reservation!B:B,1,)</f>
        <v>00001211124539210451370000200083535</v>
      </c>
      <c r="CU133" s="89" t="str">
        <f>_xlfn.CONCAT(KGP[[#This Row],[Reservation]],KGP[[#This Row],[Material / Component]],"000",,KGP[[#This Row],[WO number]])</f>
        <v>000012111210451370000200083535</v>
      </c>
      <c r="CV133" s="93" t="str">
        <f>IF(_xlfn.MAXIFS(Reservation!$F:$F,Reservation!$A:$A,KGP[[#This Row],[Logic]])&lt;KGP[[#This Row],[ETA @ Demand plant]],_xlfn.MAXIFS(Reservation!$F:$F,Reservation!$A:$A,KGP[[#This Row],[Logic]]),"")</f>
        <v/>
      </c>
      <c r="CW133" s="89" t="str">
        <f>IF(KGP[[#This Row],[Any order which is ahead (Date)]]="","",VLOOKUP(_xlfn.CONCAT(KGP[[#This Row],[Reservation]],KGP[[#This Row],[Material / Component]],"000",,KGP[[#This Row],[WO number]]),Reservation!$A:$J,10,0))</f>
        <v/>
      </c>
      <c r="CX133" s="89">
        <f t="shared" si="20"/>
        <v>1</v>
      </c>
    </row>
    <row r="134" spans="1:102" s="77" customFormat="1" hidden="1" x14ac:dyDescent="0.2">
      <c r="A134" s="111" t="s">
        <v>945</v>
      </c>
      <c r="B134" s="112"/>
      <c r="C134" s="112"/>
      <c r="D134" s="111" t="s">
        <v>55</v>
      </c>
      <c r="E134" s="113">
        <v>45290</v>
      </c>
      <c r="F134" s="113">
        <v>45293</v>
      </c>
      <c r="G134" s="113">
        <v>45400</v>
      </c>
      <c r="H134" s="112"/>
      <c r="I134" s="113">
        <v>45400</v>
      </c>
      <c r="J134" s="113">
        <v>45400</v>
      </c>
      <c r="K134" s="111" t="s">
        <v>2362</v>
      </c>
      <c r="L134" s="112"/>
      <c r="M134" s="111" t="s">
        <v>2363</v>
      </c>
      <c r="N134" s="111" t="s">
        <v>176</v>
      </c>
      <c r="O134" s="111" t="s">
        <v>2364</v>
      </c>
      <c r="P134" s="111" t="s">
        <v>2365</v>
      </c>
      <c r="Q134" s="111" t="s">
        <v>2366</v>
      </c>
      <c r="R134" s="111" t="s">
        <v>344</v>
      </c>
      <c r="S134" s="112"/>
      <c r="T134" s="112"/>
      <c r="U134" s="112"/>
      <c r="V134" s="111" t="s">
        <v>345</v>
      </c>
      <c r="W134" s="112"/>
      <c r="X134" s="111">
        <v>10</v>
      </c>
      <c r="Y134" s="111">
        <v>10</v>
      </c>
      <c r="Z134" s="111" t="s">
        <v>2367</v>
      </c>
      <c r="AA134" s="111" t="s">
        <v>2368</v>
      </c>
      <c r="AB134" s="115">
        <v>1</v>
      </c>
      <c r="AC134" s="115">
        <v>0</v>
      </c>
      <c r="AD134" s="115">
        <v>10</v>
      </c>
      <c r="AE134" s="111" t="s">
        <v>908</v>
      </c>
      <c r="AF134" s="115">
        <v>0</v>
      </c>
      <c r="AG134" s="112"/>
      <c r="AH134" s="111" t="s">
        <v>231</v>
      </c>
      <c r="AI134" s="112"/>
      <c r="AJ134" s="112"/>
      <c r="AK134" s="111">
        <v>0</v>
      </c>
      <c r="AL134" s="115">
        <v>0</v>
      </c>
      <c r="AM134" s="112"/>
      <c r="AN134" s="112"/>
      <c r="AO134" s="111">
        <v>0</v>
      </c>
      <c r="AP134" s="112"/>
      <c r="AQ134" s="112"/>
      <c r="AR134" s="112"/>
      <c r="AS134" s="112"/>
      <c r="AT134" s="112"/>
      <c r="AU134" s="111">
        <v>0</v>
      </c>
      <c r="AV134" s="114">
        <v>0</v>
      </c>
      <c r="AW134" s="111" t="s">
        <v>202</v>
      </c>
      <c r="AX134" s="112"/>
      <c r="AY134" s="112"/>
      <c r="AZ134" s="112"/>
      <c r="BA134" s="112"/>
      <c r="BB134" s="111" t="s">
        <v>52</v>
      </c>
      <c r="BC134" s="111" t="s">
        <v>161</v>
      </c>
      <c r="BD134" s="111" t="s">
        <v>162</v>
      </c>
      <c r="BE134" s="111" t="s">
        <v>2369</v>
      </c>
      <c r="BF134" s="111">
        <v>1</v>
      </c>
      <c r="BG134" s="111" t="s">
        <v>232</v>
      </c>
      <c r="BH134" s="111" t="s">
        <v>164</v>
      </c>
      <c r="BI134" s="111" t="s">
        <v>164</v>
      </c>
      <c r="BJ134" s="112"/>
      <c r="BK134" s="112"/>
      <c r="BL134" s="115">
        <v>0</v>
      </c>
      <c r="BM134" s="112" t="b">
        <f>KGP[[#This Row],[HU Quantity]]=KGP[[#This Row],[Requirement quantity]]</f>
        <v>0</v>
      </c>
      <c r="BN134" s="112"/>
      <c r="BO134" s="112"/>
      <c r="BP134" s="112"/>
      <c r="BQ134" s="111" t="s">
        <v>165</v>
      </c>
      <c r="BR134" s="112"/>
      <c r="BS134" s="112"/>
      <c r="BT134" s="116">
        <v>0</v>
      </c>
      <c r="BU134" s="116">
        <v>0</v>
      </c>
      <c r="BV134" s="113">
        <v>45418</v>
      </c>
      <c r="BW134" s="117">
        <v>0</v>
      </c>
      <c r="BX134" s="117">
        <v>0</v>
      </c>
      <c r="BY134" s="112"/>
      <c r="BZ134" s="112"/>
      <c r="CA134" s="111">
        <v>0</v>
      </c>
      <c r="CB134" s="114">
        <v>0</v>
      </c>
      <c r="CC134" s="112"/>
      <c r="CD134" s="114">
        <v>0</v>
      </c>
      <c r="CE134" s="112"/>
      <c r="CF134" s="112"/>
      <c r="CG134" s="112"/>
      <c r="CH134" s="114">
        <v>0</v>
      </c>
      <c r="CI134" s="35">
        <v>0</v>
      </c>
      <c r="CJ134" s="94">
        <f t="shared" si="14"/>
        <v>1</v>
      </c>
      <c r="CK134" s="88">
        <f t="shared" si="15"/>
        <v>45372</v>
      </c>
      <c r="CL134" s="89">
        <f t="shared" si="16"/>
        <v>0</v>
      </c>
      <c r="CM134" s="89">
        <f t="shared" si="17"/>
        <v>0</v>
      </c>
      <c r="CN134" s="89" t="str">
        <f t="shared" si="18"/>
        <v>Missing Staging Date</v>
      </c>
      <c r="CO134" s="91"/>
      <c r="CP134" s="89" t="str">
        <f>IF(CQ134="","",IF(CQ134&gt;'Colour coding'!$D$4,"After Turnround",IF(CQ134&gt;'Colour coding'!$D$3+7,"During Turnaround",IF(CQ134&lt;'Colour coding'!$D$3,"On Time"))))</f>
        <v>On Time</v>
      </c>
      <c r="CQ134" s="88">
        <f>_xlfn.MAXIFS('Monitor PO'!E:E,'Monitor PO'!K:K,KGP[[#This Row],[Material / Component]])</f>
        <v>0</v>
      </c>
      <c r="CR134" s="89" t="str">
        <f t="shared" si="19"/>
        <v>Need Purchasing</v>
      </c>
      <c r="CS134" s="89" t="str">
        <f>_xlfn.CONCAT(KGP[[#This Row],[Reservation]], KGP[[#This Row],[Requirement date (WO component)]],KGP[[#This Row],[Material / Component]],"000",,KGP[[#This Row],[WO number]])</f>
        <v>00000911974540010452835000200056909</v>
      </c>
      <c r="CT134" s="89" t="e">
        <f>VLOOKUP(KGP[[#This Row],[Key]],Reservation!B:B,1,)</f>
        <v>#N/A</v>
      </c>
      <c r="CU134" s="89" t="str">
        <f>_xlfn.CONCAT(KGP[[#This Row],[Reservation]],KGP[[#This Row],[Material / Component]],"000",,KGP[[#This Row],[WO number]])</f>
        <v>000009119710452835000200056909</v>
      </c>
      <c r="CV134" s="93" t="str">
        <f>IF(_xlfn.MAXIFS(Reservation!$F:$F,Reservation!$A:$A,KGP[[#This Row],[Logic]])&lt;KGP[[#This Row],[ETA @ Demand plant]],_xlfn.MAXIFS(Reservation!$F:$F,Reservation!$A:$A,KGP[[#This Row],[Logic]]),"")</f>
        <v/>
      </c>
      <c r="CW134" s="89" t="str">
        <f>IF(KGP[[#This Row],[Any order which is ahead (Date)]]="","",VLOOKUP(_xlfn.CONCAT(KGP[[#This Row],[Reservation]],KGP[[#This Row],[Material / Component]],"000",,KGP[[#This Row],[WO number]]),Reservation!$A:$J,10,0))</f>
        <v/>
      </c>
      <c r="CX134" s="89">
        <f t="shared" si="20"/>
        <v>1</v>
      </c>
    </row>
    <row r="135" spans="1:102" s="77" customFormat="1" hidden="1" x14ac:dyDescent="0.2">
      <c r="A135" s="111" t="s">
        <v>1219</v>
      </c>
      <c r="B135" s="112"/>
      <c r="C135" s="112"/>
      <c r="D135" s="111" t="s">
        <v>55</v>
      </c>
      <c r="E135" s="113">
        <v>45290</v>
      </c>
      <c r="F135" s="113">
        <v>45293</v>
      </c>
      <c r="G135" s="113">
        <v>45387</v>
      </c>
      <c r="H135" s="112"/>
      <c r="I135" s="113">
        <v>45387</v>
      </c>
      <c r="J135" s="113">
        <v>45387</v>
      </c>
      <c r="K135" s="111" t="s">
        <v>2362</v>
      </c>
      <c r="L135" s="112"/>
      <c r="M135" s="111" t="s">
        <v>2370</v>
      </c>
      <c r="N135" s="111" t="s">
        <v>176</v>
      </c>
      <c r="O135" s="111" t="s">
        <v>2371</v>
      </c>
      <c r="P135" s="111" t="s">
        <v>2365</v>
      </c>
      <c r="Q135" s="111" t="s">
        <v>2366</v>
      </c>
      <c r="R135" s="111" t="s">
        <v>344</v>
      </c>
      <c r="S135" s="112"/>
      <c r="T135" s="112"/>
      <c r="U135" s="112"/>
      <c r="V135" s="111" t="s">
        <v>345</v>
      </c>
      <c r="W135" s="112"/>
      <c r="X135" s="111">
        <v>10</v>
      </c>
      <c r="Y135" s="111">
        <v>10</v>
      </c>
      <c r="Z135" s="111" t="s">
        <v>2367</v>
      </c>
      <c r="AA135" s="111" t="s">
        <v>2368</v>
      </c>
      <c r="AB135" s="115">
        <v>1</v>
      </c>
      <c r="AC135" s="115">
        <v>0</v>
      </c>
      <c r="AD135" s="115">
        <v>10</v>
      </c>
      <c r="AE135" s="111" t="s">
        <v>2372</v>
      </c>
      <c r="AF135" s="115">
        <v>0</v>
      </c>
      <c r="AG135" s="112"/>
      <c r="AH135" s="111" t="s">
        <v>231</v>
      </c>
      <c r="AI135" s="112"/>
      <c r="AJ135" s="112"/>
      <c r="AK135" s="111">
        <v>0</v>
      </c>
      <c r="AL135" s="115">
        <v>0</v>
      </c>
      <c r="AM135" s="112"/>
      <c r="AN135" s="112"/>
      <c r="AO135" s="111">
        <v>0</v>
      </c>
      <c r="AP135" s="112"/>
      <c r="AQ135" s="112"/>
      <c r="AR135" s="112"/>
      <c r="AS135" s="112"/>
      <c r="AT135" s="112"/>
      <c r="AU135" s="111">
        <v>0</v>
      </c>
      <c r="AV135" s="114">
        <v>0</v>
      </c>
      <c r="AW135" s="111" t="s">
        <v>202</v>
      </c>
      <c r="AX135" s="112"/>
      <c r="AY135" s="112"/>
      <c r="AZ135" s="112"/>
      <c r="BA135" s="112"/>
      <c r="BB135" s="111" t="s">
        <v>52</v>
      </c>
      <c r="BC135" s="111" t="s">
        <v>213</v>
      </c>
      <c r="BD135" s="111" t="s">
        <v>355</v>
      </c>
      <c r="BE135" s="111" t="s">
        <v>2373</v>
      </c>
      <c r="BF135" s="111">
        <v>1</v>
      </c>
      <c r="BG135" s="111" t="s">
        <v>232</v>
      </c>
      <c r="BH135" s="111" t="s">
        <v>164</v>
      </c>
      <c r="BI135" s="111" t="s">
        <v>164</v>
      </c>
      <c r="BJ135" s="112"/>
      <c r="BK135" s="112"/>
      <c r="BL135" s="115">
        <v>0</v>
      </c>
      <c r="BM135" s="112" t="b">
        <f>KGP[[#This Row],[HU Quantity]]=KGP[[#This Row],[Requirement quantity]]</f>
        <v>0</v>
      </c>
      <c r="BN135" s="112"/>
      <c r="BO135" s="112"/>
      <c r="BP135" s="112"/>
      <c r="BQ135" s="111" t="s">
        <v>165</v>
      </c>
      <c r="BR135" s="112"/>
      <c r="BS135" s="112"/>
      <c r="BT135" s="116">
        <v>0</v>
      </c>
      <c r="BU135" s="116">
        <v>0</v>
      </c>
      <c r="BV135" s="113">
        <v>45397</v>
      </c>
      <c r="BW135" s="117">
        <v>0</v>
      </c>
      <c r="BX135" s="117">
        <v>0</v>
      </c>
      <c r="BY135" s="112"/>
      <c r="BZ135" s="112"/>
      <c r="CA135" s="111">
        <v>0</v>
      </c>
      <c r="CB135" s="114">
        <v>0</v>
      </c>
      <c r="CC135" s="112"/>
      <c r="CD135" s="114">
        <v>0</v>
      </c>
      <c r="CE135" s="112"/>
      <c r="CF135" s="112"/>
      <c r="CG135" s="112"/>
      <c r="CH135" s="114">
        <v>0</v>
      </c>
      <c r="CI135" s="35">
        <v>0</v>
      </c>
      <c r="CJ135" s="94">
        <f t="shared" si="14"/>
        <v>1</v>
      </c>
      <c r="CK135" s="88">
        <f t="shared" si="15"/>
        <v>45359</v>
      </c>
      <c r="CL135" s="89">
        <f t="shared" si="16"/>
        <v>0</v>
      </c>
      <c r="CM135" s="89">
        <f t="shared" si="17"/>
        <v>0</v>
      </c>
      <c r="CN135" s="89" t="str">
        <f t="shared" si="18"/>
        <v>Missing Staging Date</v>
      </c>
      <c r="CO135" s="91"/>
      <c r="CP135" s="89" t="str">
        <f>IF(CQ135="","",IF(CQ135&gt;'Colour coding'!$D$4,"After Turnround",IF(CQ135&gt;'Colour coding'!$D$3+7,"During Turnaround",IF(CQ135&lt;'Colour coding'!$D$3,"On Time"))))</f>
        <v>On Time</v>
      </c>
      <c r="CQ135" s="88">
        <f>_xlfn.MAXIFS('Monitor PO'!E:E,'Monitor PO'!K:K,KGP[[#This Row],[Material / Component]])</f>
        <v>0</v>
      </c>
      <c r="CR135" s="89" t="str">
        <f t="shared" si="19"/>
        <v>Need Purchasing</v>
      </c>
      <c r="CS135" s="89" t="str">
        <f>_xlfn.CONCAT(KGP[[#This Row],[Reservation]], KGP[[#This Row],[Requirement date (WO component)]],KGP[[#This Row],[Material / Component]],"000",,KGP[[#This Row],[WO number]])</f>
        <v>00000917984538710452835000200057510</v>
      </c>
      <c r="CT135" s="89" t="e">
        <f>VLOOKUP(KGP[[#This Row],[Key]],Reservation!B:B,1,)</f>
        <v>#N/A</v>
      </c>
      <c r="CU135" s="89" t="str">
        <f>_xlfn.CONCAT(KGP[[#This Row],[Reservation]],KGP[[#This Row],[Material / Component]],"000",,KGP[[#This Row],[WO number]])</f>
        <v>000009179810452835000200057510</v>
      </c>
      <c r="CV135" s="93" t="str">
        <f>IF(_xlfn.MAXIFS(Reservation!$F:$F,Reservation!$A:$A,KGP[[#This Row],[Logic]])&lt;KGP[[#This Row],[ETA @ Demand plant]],_xlfn.MAXIFS(Reservation!$F:$F,Reservation!$A:$A,KGP[[#This Row],[Logic]]),"")</f>
        <v/>
      </c>
      <c r="CW135" s="89" t="str">
        <f>IF(KGP[[#This Row],[Any order which is ahead (Date)]]="","",VLOOKUP(_xlfn.CONCAT(KGP[[#This Row],[Reservation]],KGP[[#This Row],[Material / Component]],"000",,KGP[[#This Row],[WO number]]),Reservation!$A:$J,10,0))</f>
        <v/>
      </c>
      <c r="CX135" s="89">
        <f t="shared" si="20"/>
        <v>1</v>
      </c>
    </row>
    <row r="136" spans="1:102" s="77" customFormat="1" hidden="1" x14ac:dyDescent="0.2">
      <c r="A136" s="111" t="s">
        <v>945</v>
      </c>
      <c r="B136" s="112"/>
      <c r="C136" s="112"/>
      <c r="D136" s="111" t="s">
        <v>55</v>
      </c>
      <c r="E136" s="113">
        <v>45290</v>
      </c>
      <c r="F136" s="113">
        <v>45293</v>
      </c>
      <c r="G136" s="113">
        <v>45417</v>
      </c>
      <c r="H136" s="112"/>
      <c r="I136" s="113">
        <v>45417</v>
      </c>
      <c r="J136" s="113">
        <v>45418</v>
      </c>
      <c r="K136" s="111" t="s">
        <v>182</v>
      </c>
      <c r="L136" s="112"/>
      <c r="M136" s="111" t="s">
        <v>946</v>
      </c>
      <c r="N136" s="111" t="s">
        <v>175</v>
      </c>
      <c r="O136" s="111" t="s">
        <v>947</v>
      </c>
      <c r="P136" s="111" t="s">
        <v>948</v>
      </c>
      <c r="Q136" s="111" t="s">
        <v>949</v>
      </c>
      <c r="R136" s="111" t="s">
        <v>344</v>
      </c>
      <c r="S136" s="112"/>
      <c r="T136" s="111" t="s">
        <v>345</v>
      </c>
      <c r="U136" s="112"/>
      <c r="V136" s="111" t="s">
        <v>352</v>
      </c>
      <c r="W136" s="112"/>
      <c r="X136" s="111">
        <v>10</v>
      </c>
      <c r="Y136" s="111">
        <v>5</v>
      </c>
      <c r="Z136" s="111" t="s">
        <v>950</v>
      </c>
      <c r="AA136" s="111" t="s">
        <v>951</v>
      </c>
      <c r="AB136" s="115">
        <v>1</v>
      </c>
      <c r="AC136" s="115">
        <v>1</v>
      </c>
      <c r="AD136" s="115">
        <v>2</v>
      </c>
      <c r="AE136" s="111" t="s">
        <v>908</v>
      </c>
      <c r="AF136" s="115">
        <v>0</v>
      </c>
      <c r="AG136" s="112"/>
      <c r="AH136" s="111" t="s">
        <v>630</v>
      </c>
      <c r="AI136" s="112"/>
      <c r="AJ136" s="112"/>
      <c r="AK136" s="111">
        <v>0</v>
      </c>
      <c r="AL136" s="115">
        <v>0</v>
      </c>
      <c r="AM136" s="112"/>
      <c r="AN136" s="112"/>
      <c r="AO136" s="111">
        <v>0</v>
      </c>
      <c r="AP136" s="112"/>
      <c r="AQ136" s="112"/>
      <c r="AR136" s="112"/>
      <c r="AS136" s="112"/>
      <c r="AT136" s="112"/>
      <c r="AU136" s="111">
        <v>0</v>
      </c>
      <c r="AV136" s="114">
        <v>0</v>
      </c>
      <c r="AW136" s="111" t="s">
        <v>207</v>
      </c>
      <c r="AX136" s="112"/>
      <c r="AY136" s="112"/>
      <c r="AZ136" s="112"/>
      <c r="BA136" s="112"/>
      <c r="BB136" s="111" t="s">
        <v>52</v>
      </c>
      <c r="BC136" s="111" t="s">
        <v>161</v>
      </c>
      <c r="BD136" s="111" t="s">
        <v>162</v>
      </c>
      <c r="BE136" s="111" t="s">
        <v>952</v>
      </c>
      <c r="BF136" s="111">
        <v>1</v>
      </c>
      <c r="BG136" s="111" t="s">
        <v>232</v>
      </c>
      <c r="BH136" s="111" t="s">
        <v>164</v>
      </c>
      <c r="BI136" s="111" t="s">
        <v>164</v>
      </c>
      <c r="BJ136" s="112"/>
      <c r="BK136" s="112"/>
      <c r="BL136" s="115">
        <v>0</v>
      </c>
      <c r="BM136" s="112" t="b">
        <f>KGP[[#This Row],[HU Quantity]]=KGP[[#This Row],[Requirement quantity]]</f>
        <v>0</v>
      </c>
      <c r="BN136" s="112"/>
      <c r="BO136" s="112"/>
      <c r="BP136" s="112"/>
      <c r="BQ136" s="111" t="s">
        <v>165</v>
      </c>
      <c r="BR136" s="112"/>
      <c r="BS136" s="112"/>
      <c r="BT136" s="116">
        <v>0</v>
      </c>
      <c r="BU136" s="116">
        <v>0</v>
      </c>
      <c r="BV136" s="113">
        <v>45440</v>
      </c>
      <c r="BW136" s="117">
        <v>0</v>
      </c>
      <c r="BX136" s="117">
        <v>0</v>
      </c>
      <c r="BY136" s="112"/>
      <c r="BZ136" s="112"/>
      <c r="CA136" s="111">
        <v>0</v>
      </c>
      <c r="CB136" s="114">
        <v>0</v>
      </c>
      <c r="CC136" s="112"/>
      <c r="CD136" s="114">
        <v>0</v>
      </c>
      <c r="CE136" s="112"/>
      <c r="CF136" s="112"/>
      <c r="CG136" s="112"/>
      <c r="CH136" s="114">
        <v>0</v>
      </c>
      <c r="CI136" s="35">
        <v>0</v>
      </c>
      <c r="CJ136" s="148">
        <f t="shared" si="14"/>
        <v>0.33333333333333331</v>
      </c>
      <c r="CK136" s="88">
        <f t="shared" si="15"/>
        <v>45389</v>
      </c>
      <c r="CL136" s="89">
        <f t="shared" si="16"/>
        <v>0</v>
      </c>
      <c r="CM136" s="90">
        <f t="shared" si="17"/>
        <v>0</v>
      </c>
      <c r="CN136" s="90" t="str">
        <f t="shared" si="18"/>
        <v>Missing Staging Date</v>
      </c>
      <c r="CO136" s="91" t="str" cm="1">
        <f t="array" ref="CO136">IFERROR(_xlfn.TEXTJOIN(", ",,_xlfn._xlws.FILTER('Monitor PO'!A:A,'Monitor PO'!K:K=Z136)),"")</f>
        <v/>
      </c>
      <c r="CP136" s="92" t="str">
        <f>IF(CQ136="","",IF(CQ136&gt;'Colour coding'!$D$4,"After Turnround",IF(CQ136&gt;'Colour coding'!$D$3+7,"During Turnaround",IF(CQ136&lt;'Colour coding'!$D$3,"On Time"))))</f>
        <v>On Time</v>
      </c>
      <c r="CQ136" s="88">
        <f>_xlfn.MAXIFS('Monitor PO'!E:E,'Monitor PO'!K:K,KGP[[#This Row],[Material / Component]])</f>
        <v>0</v>
      </c>
      <c r="CR136" s="89" t="str">
        <f t="shared" si="19"/>
        <v>SOH</v>
      </c>
      <c r="CS136" s="89" t="str">
        <f>_xlfn.CONCAT(KGP[[#This Row],[Reservation]], KGP[[#This Row],[Requirement date (WO component)]],KGP[[#This Row],[Material / Component]],"000",,KGP[[#This Row],[WO number]])</f>
        <v>00001198274541710452872000200083040</v>
      </c>
      <c r="CT136" s="89" t="str">
        <f>VLOOKUP(KGP[[#This Row],[Key]],Reservation!B:B,1,)</f>
        <v>00001198274541710452872000200083040</v>
      </c>
      <c r="CU136" s="89" t="str">
        <f>_xlfn.CONCAT(KGP[[#This Row],[Reservation]],KGP[[#This Row],[Material / Component]],"000",,KGP[[#This Row],[WO number]])</f>
        <v>000011982710452872000200083040</v>
      </c>
      <c r="CV136" s="93" t="str">
        <f>IF(_xlfn.MAXIFS(Reservation!$F:$F,Reservation!$A:$A,KGP[[#This Row],[Logic]])&lt;KGP[[#This Row],[ETA @ Demand plant]],_xlfn.MAXIFS(Reservation!$F:$F,Reservation!$A:$A,KGP[[#This Row],[Logic]]),"")</f>
        <v/>
      </c>
      <c r="CW136" s="89" t="str">
        <f>IF(KGP[[#This Row],[Any order which is ahead (Date)]]="","",VLOOKUP(_xlfn.CONCAT(KGP[[#This Row],[Reservation]],KGP[[#This Row],[Material / Component]],"000",,KGP[[#This Row],[WO number]]),Reservation!$A:$J,10,0))</f>
        <v/>
      </c>
      <c r="CX136" s="89">
        <f t="shared" si="20"/>
        <v>1</v>
      </c>
    </row>
    <row r="137" spans="1:102" s="77" customFormat="1" hidden="1" x14ac:dyDescent="0.2">
      <c r="A137" s="111" t="s">
        <v>851</v>
      </c>
      <c r="B137" s="112"/>
      <c r="C137" s="112"/>
      <c r="D137" s="111" t="s">
        <v>55</v>
      </c>
      <c r="E137" s="113">
        <v>45290</v>
      </c>
      <c r="F137" s="113">
        <v>45293</v>
      </c>
      <c r="G137" s="113">
        <v>45421</v>
      </c>
      <c r="H137" s="112"/>
      <c r="I137" s="113">
        <v>45421</v>
      </c>
      <c r="J137" s="113">
        <v>45427</v>
      </c>
      <c r="K137" s="111" t="s">
        <v>182</v>
      </c>
      <c r="L137" s="112"/>
      <c r="M137" s="111" t="s">
        <v>2395</v>
      </c>
      <c r="N137" s="111" t="s">
        <v>175</v>
      </c>
      <c r="O137" s="111" t="s">
        <v>2396</v>
      </c>
      <c r="P137" s="111" t="s">
        <v>2397</v>
      </c>
      <c r="Q137" s="111" t="s">
        <v>2398</v>
      </c>
      <c r="R137" s="111" t="s">
        <v>344</v>
      </c>
      <c r="S137" s="112"/>
      <c r="T137" s="112"/>
      <c r="U137" s="112"/>
      <c r="V137" s="111" t="s">
        <v>345</v>
      </c>
      <c r="W137" s="112"/>
      <c r="X137" s="111">
        <v>10</v>
      </c>
      <c r="Y137" s="111">
        <v>5</v>
      </c>
      <c r="Z137" s="111" t="s">
        <v>2404</v>
      </c>
      <c r="AA137" s="111" t="s">
        <v>2405</v>
      </c>
      <c r="AB137" s="115">
        <v>1</v>
      </c>
      <c r="AC137" s="115">
        <v>0</v>
      </c>
      <c r="AD137" s="115">
        <v>2</v>
      </c>
      <c r="AE137" s="111" t="s">
        <v>908</v>
      </c>
      <c r="AF137" s="115">
        <v>0</v>
      </c>
      <c r="AG137" s="112"/>
      <c r="AH137" s="111" t="s">
        <v>231</v>
      </c>
      <c r="AI137" s="112"/>
      <c r="AJ137" s="112"/>
      <c r="AK137" s="111">
        <v>0</v>
      </c>
      <c r="AL137" s="115">
        <v>0</v>
      </c>
      <c r="AM137" s="112"/>
      <c r="AN137" s="112"/>
      <c r="AO137" s="111">
        <v>0</v>
      </c>
      <c r="AP137" s="112"/>
      <c r="AQ137" s="112"/>
      <c r="AR137" s="112"/>
      <c r="AS137" s="112"/>
      <c r="AT137" s="112"/>
      <c r="AU137" s="111">
        <v>0</v>
      </c>
      <c r="AV137" s="114">
        <v>0</v>
      </c>
      <c r="AW137" s="111" t="s">
        <v>202</v>
      </c>
      <c r="AX137" s="112"/>
      <c r="AY137" s="112"/>
      <c r="AZ137" s="112"/>
      <c r="BA137" s="112"/>
      <c r="BB137" s="111" t="s">
        <v>52</v>
      </c>
      <c r="BC137" s="111" t="s">
        <v>161</v>
      </c>
      <c r="BD137" s="111" t="s">
        <v>162</v>
      </c>
      <c r="BE137" s="111" t="s">
        <v>2401</v>
      </c>
      <c r="BF137" s="111">
        <v>1</v>
      </c>
      <c r="BG137" s="111" t="s">
        <v>232</v>
      </c>
      <c r="BH137" s="111" t="s">
        <v>164</v>
      </c>
      <c r="BI137" s="111" t="s">
        <v>164</v>
      </c>
      <c r="BJ137" s="112"/>
      <c r="BK137" s="112"/>
      <c r="BL137" s="115">
        <v>0</v>
      </c>
      <c r="BM137" s="112" t="b">
        <f>KGP[[#This Row],[HU Quantity]]=KGP[[#This Row],[Requirement quantity]]</f>
        <v>0</v>
      </c>
      <c r="BN137" s="112"/>
      <c r="BO137" s="112"/>
      <c r="BP137" s="112"/>
      <c r="BQ137" s="111" t="s">
        <v>165</v>
      </c>
      <c r="BR137" s="112"/>
      <c r="BS137" s="112"/>
      <c r="BT137" s="116">
        <v>0</v>
      </c>
      <c r="BU137" s="116">
        <v>0</v>
      </c>
      <c r="BV137" s="113">
        <v>45469</v>
      </c>
      <c r="BW137" s="117">
        <v>0</v>
      </c>
      <c r="BX137" s="117">
        <v>0</v>
      </c>
      <c r="BY137" s="112"/>
      <c r="BZ137" s="112"/>
      <c r="CA137" s="111">
        <v>0</v>
      </c>
      <c r="CB137" s="114">
        <v>0</v>
      </c>
      <c r="CC137" s="112"/>
      <c r="CD137" s="114">
        <v>0</v>
      </c>
      <c r="CE137" s="112"/>
      <c r="CF137" s="112"/>
      <c r="CG137" s="112"/>
      <c r="CH137" s="114">
        <v>0</v>
      </c>
      <c r="CI137" s="35">
        <v>0</v>
      </c>
      <c r="CJ137" s="94">
        <f t="shared" si="14"/>
        <v>0.33333333333333331</v>
      </c>
      <c r="CK137" s="88">
        <f t="shared" si="15"/>
        <v>45393</v>
      </c>
      <c r="CL137" s="89">
        <f t="shared" si="16"/>
        <v>0</v>
      </c>
      <c r="CM137" s="89">
        <f t="shared" si="17"/>
        <v>0</v>
      </c>
      <c r="CN137" s="89" t="str">
        <f t="shared" si="18"/>
        <v>Missing Staging Date</v>
      </c>
      <c r="CO137" s="91"/>
      <c r="CP137" s="89" t="str">
        <f>IF(CQ137="","",IF(CQ137&gt;'Colour coding'!$D$4,"After Turnround",IF(CQ137&gt;'Colour coding'!$D$3+7,"During Turnaround",IF(CQ137&lt;'Colour coding'!$D$3,"On Time"))))</f>
        <v>After Turnround</v>
      </c>
      <c r="CQ137" s="88">
        <f>_xlfn.MAXIFS('Monitor PO'!E:E,'Monitor PO'!K:K,KGP[[#This Row],[Material / Component]])</f>
        <v>45384</v>
      </c>
      <c r="CR137" s="89" t="str">
        <f t="shared" si="19"/>
        <v>Need Purchasing</v>
      </c>
      <c r="CS137" s="89" t="str">
        <f>_xlfn.CONCAT(KGP[[#This Row],[Reservation]], KGP[[#This Row],[Requirement date (WO component)]],KGP[[#This Row],[Material / Component]],"000",,KGP[[#This Row],[WO number]])</f>
        <v>00000992144542110453016000200064912</v>
      </c>
      <c r="CT137" s="89" t="e">
        <f>VLOOKUP(KGP[[#This Row],[Key]],Reservation!B:B,1,)</f>
        <v>#N/A</v>
      </c>
      <c r="CU137" s="89" t="str">
        <f>_xlfn.CONCAT(KGP[[#This Row],[Reservation]],KGP[[#This Row],[Material / Component]],"000",,KGP[[#This Row],[WO number]])</f>
        <v>000009921410453016000200064912</v>
      </c>
      <c r="CV137" s="93" t="str">
        <f>IF(_xlfn.MAXIFS(Reservation!$F:$F,Reservation!$A:$A,KGP[[#This Row],[Logic]])&lt;KGP[[#This Row],[ETA @ Demand plant]],_xlfn.MAXIFS(Reservation!$F:$F,Reservation!$A:$A,KGP[[#This Row],[Logic]]),"")</f>
        <v/>
      </c>
      <c r="CW137" s="89" t="str">
        <f>IF(KGP[[#This Row],[Any order which is ahead (Date)]]="","",VLOOKUP(_xlfn.CONCAT(KGP[[#This Row],[Reservation]],KGP[[#This Row],[Material / Component]],"000",,KGP[[#This Row],[WO number]]),Reservation!$A:$J,10,0))</f>
        <v/>
      </c>
      <c r="CX137" s="89">
        <f t="shared" si="20"/>
        <v>1</v>
      </c>
    </row>
    <row r="138" spans="1:102" s="77" customFormat="1" hidden="1" x14ac:dyDescent="0.2">
      <c r="A138" s="111" t="s">
        <v>851</v>
      </c>
      <c r="B138" s="112"/>
      <c r="C138" s="112"/>
      <c r="D138" s="111" t="s">
        <v>55</v>
      </c>
      <c r="E138" s="113">
        <v>45290</v>
      </c>
      <c r="F138" s="113">
        <v>45293</v>
      </c>
      <c r="G138" s="113">
        <v>45421</v>
      </c>
      <c r="H138" s="112"/>
      <c r="I138" s="113">
        <v>45421</v>
      </c>
      <c r="J138" s="113">
        <v>45427</v>
      </c>
      <c r="K138" s="111" t="s">
        <v>182</v>
      </c>
      <c r="L138" s="112"/>
      <c r="M138" s="111" t="s">
        <v>2436</v>
      </c>
      <c r="N138" s="111" t="s">
        <v>175</v>
      </c>
      <c r="O138" s="111" t="s">
        <v>2437</v>
      </c>
      <c r="P138" s="111" t="s">
        <v>2438</v>
      </c>
      <c r="Q138" s="111" t="s">
        <v>2398</v>
      </c>
      <c r="R138" s="111" t="s">
        <v>344</v>
      </c>
      <c r="S138" s="112"/>
      <c r="T138" s="112"/>
      <c r="U138" s="112"/>
      <c r="V138" s="111" t="s">
        <v>345</v>
      </c>
      <c r="W138" s="112"/>
      <c r="X138" s="111">
        <v>10</v>
      </c>
      <c r="Y138" s="111">
        <v>5</v>
      </c>
      <c r="Z138" s="111" t="s">
        <v>2404</v>
      </c>
      <c r="AA138" s="111" t="s">
        <v>2405</v>
      </c>
      <c r="AB138" s="115">
        <v>1</v>
      </c>
      <c r="AC138" s="115">
        <v>0</v>
      </c>
      <c r="AD138" s="115">
        <v>2</v>
      </c>
      <c r="AE138" s="111" t="s">
        <v>908</v>
      </c>
      <c r="AF138" s="115">
        <v>0</v>
      </c>
      <c r="AG138" s="112"/>
      <c r="AH138" s="111" t="s">
        <v>231</v>
      </c>
      <c r="AI138" s="112"/>
      <c r="AJ138" s="112"/>
      <c r="AK138" s="111">
        <v>0</v>
      </c>
      <c r="AL138" s="115">
        <v>0</v>
      </c>
      <c r="AM138" s="112"/>
      <c r="AN138" s="112"/>
      <c r="AO138" s="111">
        <v>0</v>
      </c>
      <c r="AP138" s="112"/>
      <c r="AQ138" s="112"/>
      <c r="AR138" s="112"/>
      <c r="AS138" s="112"/>
      <c r="AT138" s="112"/>
      <c r="AU138" s="111">
        <v>0</v>
      </c>
      <c r="AV138" s="114">
        <v>0</v>
      </c>
      <c r="AW138" s="111" t="s">
        <v>202</v>
      </c>
      <c r="AX138" s="112"/>
      <c r="AY138" s="112"/>
      <c r="AZ138" s="112"/>
      <c r="BA138" s="112"/>
      <c r="BB138" s="111" t="s">
        <v>52</v>
      </c>
      <c r="BC138" s="111" t="s">
        <v>161</v>
      </c>
      <c r="BD138" s="111" t="s">
        <v>162</v>
      </c>
      <c r="BE138" s="111" t="s">
        <v>2439</v>
      </c>
      <c r="BF138" s="111">
        <v>2</v>
      </c>
      <c r="BG138" s="111" t="s">
        <v>232</v>
      </c>
      <c r="BH138" s="111" t="s">
        <v>164</v>
      </c>
      <c r="BI138" s="111" t="s">
        <v>164</v>
      </c>
      <c r="BJ138" s="112"/>
      <c r="BK138" s="112"/>
      <c r="BL138" s="115">
        <v>0</v>
      </c>
      <c r="BM138" s="112" t="b">
        <f>KGP[[#This Row],[HU Quantity]]=KGP[[#This Row],[Requirement quantity]]</f>
        <v>0</v>
      </c>
      <c r="BN138" s="112"/>
      <c r="BO138" s="112"/>
      <c r="BP138" s="112"/>
      <c r="BQ138" s="111" t="s">
        <v>165</v>
      </c>
      <c r="BR138" s="112"/>
      <c r="BS138" s="112"/>
      <c r="BT138" s="116">
        <v>0</v>
      </c>
      <c r="BU138" s="116">
        <v>0</v>
      </c>
      <c r="BV138" s="113">
        <v>45469</v>
      </c>
      <c r="BW138" s="117">
        <v>0</v>
      </c>
      <c r="BX138" s="117">
        <v>0</v>
      </c>
      <c r="BY138" s="112"/>
      <c r="BZ138" s="112"/>
      <c r="CA138" s="111">
        <v>0</v>
      </c>
      <c r="CB138" s="114">
        <v>0</v>
      </c>
      <c r="CC138" s="112"/>
      <c r="CD138" s="114">
        <v>0</v>
      </c>
      <c r="CE138" s="112"/>
      <c r="CF138" s="112"/>
      <c r="CG138" s="112"/>
      <c r="CH138" s="114">
        <v>0</v>
      </c>
      <c r="CI138" s="35">
        <v>0</v>
      </c>
      <c r="CJ138" s="94">
        <f t="shared" si="14"/>
        <v>0.2</v>
      </c>
      <c r="CK138" s="88">
        <f t="shared" si="15"/>
        <v>45393</v>
      </c>
      <c r="CL138" s="89">
        <f t="shared" si="16"/>
        <v>0</v>
      </c>
      <c r="CM138" s="89">
        <f t="shared" si="17"/>
        <v>0</v>
      </c>
      <c r="CN138" s="89" t="str">
        <f t="shared" si="18"/>
        <v>Missing Staging Date</v>
      </c>
      <c r="CO138" s="91"/>
      <c r="CP138" s="89" t="str">
        <f>IF(CQ138="","",IF(CQ138&gt;'Colour coding'!$D$4,"After Turnround",IF(CQ138&gt;'Colour coding'!$D$3+7,"During Turnaround",IF(CQ138&lt;'Colour coding'!$D$3,"On Time"))))</f>
        <v>After Turnround</v>
      </c>
      <c r="CQ138" s="88">
        <f>_xlfn.MAXIFS('Monitor PO'!E:E,'Monitor PO'!K:K,KGP[[#This Row],[Material / Component]])</f>
        <v>45384</v>
      </c>
      <c r="CR138" s="89" t="str">
        <f t="shared" si="19"/>
        <v>Need Purchasing</v>
      </c>
      <c r="CS138" s="89" t="str">
        <f>_xlfn.CONCAT(KGP[[#This Row],[Reservation]], KGP[[#This Row],[Requirement date (WO component)]],KGP[[#This Row],[Material / Component]],"000",,KGP[[#This Row],[WO number]])</f>
        <v>00001126094542110453016000200078320</v>
      </c>
      <c r="CT138" s="89" t="str">
        <f>VLOOKUP(KGP[[#This Row],[Key]],Reservation!B:B,1,)</f>
        <v>00001126094542110453016000200078320</v>
      </c>
      <c r="CU138" s="89" t="str">
        <f>_xlfn.CONCAT(KGP[[#This Row],[Reservation]],KGP[[#This Row],[Material / Component]],"000",,KGP[[#This Row],[WO number]])</f>
        <v>000011260910453016000200078320</v>
      </c>
      <c r="CV138" s="93" t="str">
        <f>IF(_xlfn.MAXIFS(Reservation!$F:$F,Reservation!$A:$A,KGP[[#This Row],[Logic]])&lt;KGP[[#This Row],[ETA @ Demand plant]],_xlfn.MAXIFS(Reservation!$F:$F,Reservation!$A:$A,KGP[[#This Row],[Logic]]),"")</f>
        <v/>
      </c>
      <c r="CW138" s="89" t="str">
        <f>IF(KGP[[#This Row],[Any order which is ahead (Date)]]="","",VLOOKUP(_xlfn.CONCAT(KGP[[#This Row],[Reservation]],KGP[[#This Row],[Material / Component]],"000",,KGP[[#This Row],[WO number]]),Reservation!$A:$J,10,0))</f>
        <v/>
      </c>
      <c r="CX138" s="89">
        <f t="shared" si="20"/>
        <v>1</v>
      </c>
    </row>
    <row r="139" spans="1:102" s="77" customFormat="1" x14ac:dyDescent="0.2">
      <c r="A139" s="111" t="s">
        <v>940</v>
      </c>
      <c r="B139" s="111" t="s">
        <v>356</v>
      </c>
      <c r="C139" s="112"/>
      <c r="D139" s="111" t="s">
        <v>55</v>
      </c>
      <c r="E139" s="113">
        <v>45290</v>
      </c>
      <c r="F139" s="113">
        <v>45293</v>
      </c>
      <c r="G139" s="113">
        <v>45379</v>
      </c>
      <c r="H139" s="113">
        <v>45343</v>
      </c>
      <c r="I139" s="113">
        <v>45379</v>
      </c>
      <c r="J139" s="113">
        <v>45386</v>
      </c>
      <c r="K139" s="111" t="s">
        <v>182</v>
      </c>
      <c r="L139" s="112"/>
      <c r="M139" s="111" t="s">
        <v>403</v>
      </c>
      <c r="N139" s="111" t="s">
        <v>336</v>
      </c>
      <c r="O139" s="111" t="s">
        <v>1474</v>
      </c>
      <c r="P139" s="111" t="s">
        <v>566</v>
      </c>
      <c r="Q139" s="111" t="s">
        <v>404</v>
      </c>
      <c r="R139" s="111" t="s">
        <v>344</v>
      </c>
      <c r="S139" s="113">
        <v>45379</v>
      </c>
      <c r="T139" s="112"/>
      <c r="U139" s="112"/>
      <c r="V139" s="111" t="s">
        <v>345</v>
      </c>
      <c r="W139" s="112"/>
      <c r="X139" s="111">
        <v>20</v>
      </c>
      <c r="Y139" s="111">
        <v>20</v>
      </c>
      <c r="Z139" s="111" t="s">
        <v>445</v>
      </c>
      <c r="AA139" s="111" t="s">
        <v>446</v>
      </c>
      <c r="AB139" s="115">
        <v>2</v>
      </c>
      <c r="AC139" s="115">
        <v>2</v>
      </c>
      <c r="AD139" s="115">
        <v>0</v>
      </c>
      <c r="AE139" s="111" t="s">
        <v>858</v>
      </c>
      <c r="AF139" s="115">
        <v>0</v>
      </c>
      <c r="AG139" s="111" t="s">
        <v>376</v>
      </c>
      <c r="AH139" s="111" t="s">
        <v>53</v>
      </c>
      <c r="AI139" s="111" t="s">
        <v>345</v>
      </c>
      <c r="AJ139" s="111" t="s">
        <v>407</v>
      </c>
      <c r="AK139" s="111">
        <v>90</v>
      </c>
      <c r="AL139" s="115">
        <v>21</v>
      </c>
      <c r="AM139" s="112"/>
      <c r="AN139" s="112"/>
      <c r="AO139" s="111">
        <v>0</v>
      </c>
      <c r="AP139" s="112"/>
      <c r="AQ139" s="112"/>
      <c r="AR139" s="112"/>
      <c r="AS139" s="112"/>
      <c r="AT139" s="112"/>
      <c r="AU139" s="111">
        <v>0</v>
      </c>
      <c r="AV139" s="114">
        <v>0</v>
      </c>
      <c r="AW139" s="111" t="s">
        <v>51</v>
      </c>
      <c r="AX139" s="112"/>
      <c r="AY139" s="112"/>
      <c r="AZ139" s="112"/>
      <c r="BA139" s="112"/>
      <c r="BB139" s="111" t="s">
        <v>52</v>
      </c>
      <c r="BC139" s="111" t="s">
        <v>213</v>
      </c>
      <c r="BD139" s="111" t="s">
        <v>214</v>
      </c>
      <c r="BE139" s="111" t="s">
        <v>408</v>
      </c>
      <c r="BF139" s="111">
        <v>17</v>
      </c>
      <c r="BG139" s="111" t="s">
        <v>218</v>
      </c>
      <c r="BH139" s="111" t="s">
        <v>164</v>
      </c>
      <c r="BI139" s="111" t="s">
        <v>164</v>
      </c>
      <c r="BJ139" s="111" t="s">
        <v>447</v>
      </c>
      <c r="BK139" s="112"/>
      <c r="BL139" s="115">
        <v>0</v>
      </c>
      <c r="BM139" s="112" t="b">
        <f>KGP[[#This Row],[HU Quantity]]=KGP[[#This Row],[Requirement quantity]]</f>
        <v>0</v>
      </c>
      <c r="BN139" s="112"/>
      <c r="BO139" s="112"/>
      <c r="BP139" s="112"/>
      <c r="BQ139" s="111" t="s">
        <v>165</v>
      </c>
      <c r="BR139" s="112"/>
      <c r="BS139" s="112"/>
      <c r="BT139" s="116">
        <v>0</v>
      </c>
      <c r="BU139" s="116">
        <v>0</v>
      </c>
      <c r="BV139" s="113">
        <v>45473</v>
      </c>
      <c r="BW139" s="117">
        <v>0</v>
      </c>
      <c r="BX139" s="117">
        <v>0</v>
      </c>
      <c r="BY139" s="112"/>
      <c r="BZ139" s="112"/>
      <c r="CA139" s="111">
        <v>0</v>
      </c>
      <c r="CB139" s="114">
        <v>0</v>
      </c>
      <c r="CC139" s="112"/>
      <c r="CD139" s="114">
        <v>0</v>
      </c>
      <c r="CE139" s="112"/>
      <c r="CF139" s="112"/>
      <c r="CG139" s="112"/>
      <c r="CH139" s="114">
        <v>0</v>
      </c>
      <c r="CI139" s="35">
        <v>0</v>
      </c>
      <c r="CJ139" s="94">
        <f t="shared" si="14"/>
        <v>3.8461538461538464E-2</v>
      </c>
      <c r="CK139" s="88">
        <f t="shared" si="15"/>
        <v>45351</v>
      </c>
      <c r="CL139" s="89">
        <f t="shared" si="16"/>
        <v>8</v>
      </c>
      <c r="CM139" s="89">
        <f t="shared" si="17"/>
        <v>36</v>
      </c>
      <c r="CN139" s="89" t="str">
        <f t="shared" si="18"/>
        <v>ON TIME</v>
      </c>
      <c r="CO139" s="91" t="str" cm="1">
        <f t="array" ref="CO139">IFERROR(_xlfn.TEXTJOIN(", ",,_xlfn._xlws.FILTER('Monitor PO'!A:A,'Monitor PO'!K:K=Z139)),"")</f>
        <v/>
      </c>
      <c r="CP139" s="92" t="str">
        <f>IF(CQ139="","",IF(CQ139&gt;'Colour coding'!$D$4,"After Turnround",IF(CQ139&gt;'Colour coding'!$D$3+7,"During Turnaround",IF(CQ139&lt;'Colour coding'!$D$3,"On Time"))))</f>
        <v>On Time</v>
      </c>
      <c r="CQ139" s="88">
        <f>_xlfn.MAXIFS('Monitor PO'!E:E,'Monitor PO'!K:K,KGP[[#This Row],[Material / Component]])</f>
        <v>0</v>
      </c>
      <c r="CR139" s="89" t="str">
        <f t="shared" si="19"/>
        <v>SOH</v>
      </c>
      <c r="CS139" s="89" t="str">
        <f>_xlfn.CONCAT(KGP[[#This Row],[Reservation]], KGP[[#This Row],[Requirement date (WO component)]],KGP[[#This Row],[Material / Component]],"000",,KGP[[#This Row],[WO number]])</f>
        <v>00001334014537910454267000100034857</v>
      </c>
      <c r="CT139" s="89" t="str">
        <f>VLOOKUP(KGP[[#This Row],[Key]],Reservation!B:B,1,)</f>
        <v>00001334014537910454267000100034857</v>
      </c>
      <c r="CU139" s="89" t="str">
        <f>_xlfn.CONCAT(KGP[[#This Row],[Reservation]],KGP[[#This Row],[Material / Component]],"000",,KGP[[#This Row],[WO number]])</f>
        <v>000013340110454267000100034857</v>
      </c>
      <c r="CV139" s="93">
        <f>IF(_xlfn.MAXIFS(Reservation!$F:$F,Reservation!$A:$A,KGP[[#This Row],[Logic]])&lt;KGP[[#This Row],[ETA @ Demand plant]],_xlfn.MAXIFS(Reservation!$F:$F,Reservation!$A:$A,KGP[[#This Row],[Logic]]),"")</f>
        <v>0</v>
      </c>
      <c r="CW139" s="89" t="e">
        <f>IF(KGP[[#This Row],[Any order which is ahead (Date)]]="","",VLOOKUP(_xlfn.CONCAT(KGP[[#This Row],[Reservation]],KGP[[#This Row],[Material / Component]],"000",,KGP[[#This Row],[WO number]]),Reservation!$A:$J,10,0))</f>
        <v>#N/A</v>
      </c>
      <c r="CX139" s="89">
        <f t="shared" si="20"/>
        <v>0</v>
      </c>
    </row>
    <row r="140" spans="1:102" s="77" customFormat="1" x14ac:dyDescent="0.2">
      <c r="A140" s="111" t="s">
        <v>869</v>
      </c>
      <c r="B140" s="111" t="s">
        <v>50</v>
      </c>
      <c r="C140" s="112"/>
      <c r="D140" s="111" t="s">
        <v>55</v>
      </c>
      <c r="E140" s="113">
        <v>45290</v>
      </c>
      <c r="F140" s="113">
        <v>45334</v>
      </c>
      <c r="G140" s="113">
        <v>45419</v>
      </c>
      <c r="H140" s="113">
        <v>45386</v>
      </c>
      <c r="I140" s="113">
        <v>45419</v>
      </c>
      <c r="J140" s="113">
        <v>45420</v>
      </c>
      <c r="K140" s="111" t="s">
        <v>350</v>
      </c>
      <c r="L140" s="112"/>
      <c r="M140" s="111" t="s">
        <v>1931</v>
      </c>
      <c r="N140" s="111" t="s">
        <v>169</v>
      </c>
      <c r="O140" s="111" t="s">
        <v>1932</v>
      </c>
      <c r="P140" s="111" t="s">
        <v>1933</v>
      </c>
      <c r="Q140" s="111" t="s">
        <v>1934</v>
      </c>
      <c r="R140" s="111" t="s">
        <v>344</v>
      </c>
      <c r="S140" s="113">
        <v>45419</v>
      </c>
      <c r="T140" s="112"/>
      <c r="U140" s="112"/>
      <c r="V140" s="111" t="s">
        <v>345</v>
      </c>
      <c r="W140" s="112"/>
      <c r="X140" s="111">
        <v>30</v>
      </c>
      <c r="Y140" s="111">
        <v>30</v>
      </c>
      <c r="Z140" s="111" t="s">
        <v>1949</v>
      </c>
      <c r="AA140" s="111" t="s">
        <v>1950</v>
      </c>
      <c r="AB140" s="115">
        <v>1</v>
      </c>
      <c r="AC140" s="115">
        <v>0</v>
      </c>
      <c r="AD140" s="115">
        <v>0</v>
      </c>
      <c r="AE140" s="111" t="s">
        <v>1951</v>
      </c>
      <c r="AF140" s="115">
        <v>0</v>
      </c>
      <c r="AG140" s="111" t="s">
        <v>376</v>
      </c>
      <c r="AH140" s="111" t="s">
        <v>53</v>
      </c>
      <c r="AI140" s="111" t="s">
        <v>345</v>
      </c>
      <c r="AJ140" s="111" t="s">
        <v>1938</v>
      </c>
      <c r="AK140" s="111">
        <v>50</v>
      </c>
      <c r="AL140" s="115">
        <v>21</v>
      </c>
      <c r="AM140" s="112"/>
      <c r="AN140" s="112"/>
      <c r="AO140" s="111">
        <v>0</v>
      </c>
      <c r="AP140" s="112"/>
      <c r="AQ140" s="112"/>
      <c r="AR140" s="112"/>
      <c r="AS140" s="112"/>
      <c r="AT140" s="112"/>
      <c r="AU140" s="111">
        <v>0</v>
      </c>
      <c r="AV140" s="114">
        <v>0</v>
      </c>
      <c r="AW140" s="111" t="s">
        <v>51</v>
      </c>
      <c r="AX140" s="112"/>
      <c r="AY140" s="112"/>
      <c r="AZ140" s="112"/>
      <c r="BA140" s="112"/>
      <c r="BB140" s="111" t="s">
        <v>52</v>
      </c>
      <c r="BC140" s="111" t="s">
        <v>161</v>
      </c>
      <c r="BD140" s="111" t="s">
        <v>162</v>
      </c>
      <c r="BE140" s="111" t="s">
        <v>1941</v>
      </c>
      <c r="BF140" s="111">
        <v>19</v>
      </c>
      <c r="BG140" s="111" t="s">
        <v>218</v>
      </c>
      <c r="BH140" s="111" t="s">
        <v>164</v>
      </c>
      <c r="BI140" s="111" t="s">
        <v>164</v>
      </c>
      <c r="BJ140" s="111" t="s">
        <v>1952</v>
      </c>
      <c r="BK140" s="112"/>
      <c r="BL140" s="115">
        <v>0</v>
      </c>
      <c r="BM140" s="112" t="b">
        <f>KGP[[#This Row],[HU Quantity]]=KGP[[#This Row],[Requirement quantity]]</f>
        <v>0</v>
      </c>
      <c r="BN140" s="112"/>
      <c r="BO140" s="112"/>
      <c r="BP140" s="112"/>
      <c r="BQ140" s="111" t="s">
        <v>165</v>
      </c>
      <c r="BR140" s="112"/>
      <c r="BS140" s="112"/>
      <c r="BT140" s="116">
        <v>0</v>
      </c>
      <c r="BU140" s="116">
        <v>0</v>
      </c>
      <c r="BV140" s="113">
        <v>45439</v>
      </c>
      <c r="BW140" s="117">
        <v>0</v>
      </c>
      <c r="BX140" s="117">
        <v>0</v>
      </c>
      <c r="BY140" s="112"/>
      <c r="BZ140" s="112"/>
      <c r="CA140" s="111">
        <v>0</v>
      </c>
      <c r="CB140" s="114">
        <v>0</v>
      </c>
      <c r="CC140" s="112"/>
      <c r="CD140" s="114">
        <v>0</v>
      </c>
      <c r="CE140" s="112"/>
      <c r="CF140" s="112"/>
      <c r="CG140" s="112"/>
      <c r="CH140" s="114">
        <v>0</v>
      </c>
      <c r="CI140" s="35">
        <v>0</v>
      </c>
      <c r="CJ140" s="94">
        <f t="shared" si="14"/>
        <v>0.16666666666666666</v>
      </c>
      <c r="CK140" s="88">
        <f t="shared" si="15"/>
        <v>45391</v>
      </c>
      <c r="CL140" s="89">
        <f t="shared" si="16"/>
        <v>5</v>
      </c>
      <c r="CM140" s="89">
        <f t="shared" si="17"/>
        <v>33</v>
      </c>
      <c r="CN140" s="89" t="str">
        <f t="shared" si="18"/>
        <v>ON TIME</v>
      </c>
      <c r="CO140" s="91" t="str" cm="1">
        <f t="array" ref="CO140">IFERROR(_xlfn.TEXTJOIN(", ",,_xlfn._xlws.FILTER('Monitor PO'!A:A,'Monitor PO'!K:K=Z140)),"")</f>
        <v>4500003832</v>
      </c>
      <c r="CP140" s="92" t="str">
        <f>IF(CQ140="","",IF(CQ140&gt;'Colour coding'!$D$4,"After Turnround",IF(CQ140&gt;'Colour coding'!$D$3+7,"During Turnaround",IF(CQ140&lt;'Colour coding'!$D$3,"On Time"))))</f>
        <v>After Turnround</v>
      </c>
      <c r="CQ140" s="88">
        <f>_xlfn.MAXIFS('Monitor PO'!E:E,'Monitor PO'!K:K,KGP[[#This Row],[Material / Component]])</f>
        <v>45386</v>
      </c>
      <c r="CR140" s="89" t="str">
        <f t="shared" si="19"/>
        <v>Need Purchasing</v>
      </c>
      <c r="CS140" s="89" t="str">
        <f>_xlfn.CONCAT(KGP[[#This Row],[Reservation]], KGP[[#This Row],[Requirement date (WO component)]],KGP[[#This Row],[Material / Component]],"000",,KGP[[#This Row],[WO number]])</f>
        <v>00001366174541910458155000100038113</v>
      </c>
      <c r="CT140" s="89" t="str">
        <f>VLOOKUP(KGP[[#This Row],[Key]],Reservation!B:B,1,)</f>
        <v>00001366174541910458155000100038113</v>
      </c>
      <c r="CU140" s="89" t="str">
        <f>_xlfn.CONCAT(KGP[[#This Row],[Reservation]],KGP[[#This Row],[Material / Component]],"000",,KGP[[#This Row],[WO number]])</f>
        <v>000013661710458155000100038113</v>
      </c>
      <c r="CV140" s="93">
        <f>IF(_xlfn.MAXIFS(Reservation!$F:$F,Reservation!$A:$A,KGP[[#This Row],[Logic]])&lt;KGP[[#This Row],[ETA @ Demand plant]],_xlfn.MAXIFS(Reservation!$F:$F,Reservation!$A:$A,KGP[[#This Row],[Logic]]),"")</f>
        <v>0</v>
      </c>
      <c r="CW140" s="89" t="e">
        <f>IF(KGP[[#This Row],[Any order which is ahead (Date)]]="","",VLOOKUP(_xlfn.CONCAT(KGP[[#This Row],[Reservation]],KGP[[#This Row],[Material / Component]],"000",,KGP[[#This Row],[WO number]]),Reservation!$A:$J,10,0))</f>
        <v>#N/A</v>
      </c>
      <c r="CX140" s="89">
        <f t="shared" si="20"/>
        <v>0</v>
      </c>
    </row>
    <row r="141" spans="1:102" s="77" customFormat="1" x14ac:dyDescent="0.2">
      <c r="A141" s="111" t="s">
        <v>851</v>
      </c>
      <c r="B141" s="111" t="s">
        <v>50</v>
      </c>
      <c r="C141" s="112"/>
      <c r="D141" s="111" t="s">
        <v>55</v>
      </c>
      <c r="E141" s="113">
        <v>45290</v>
      </c>
      <c r="F141" s="113">
        <v>45293</v>
      </c>
      <c r="G141" s="113">
        <v>45421</v>
      </c>
      <c r="H141" s="113">
        <v>45405</v>
      </c>
      <c r="I141" s="113">
        <v>45421</v>
      </c>
      <c r="J141" s="113">
        <v>45422</v>
      </c>
      <c r="K141" s="111" t="s">
        <v>182</v>
      </c>
      <c r="L141" s="112"/>
      <c r="M141" s="111" t="s">
        <v>1609</v>
      </c>
      <c r="N141" s="111" t="s">
        <v>332</v>
      </c>
      <c r="O141" s="111" t="s">
        <v>1610</v>
      </c>
      <c r="P141" s="111" t="s">
        <v>1559</v>
      </c>
      <c r="Q141" s="111" t="s">
        <v>1611</v>
      </c>
      <c r="R141" s="111" t="s">
        <v>344</v>
      </c>
      <c r="S141" s="113">
        <v>45421</v>
      </c>
      <c r="T141" s="112"/>
      <c r="U141" s="112"/>
      <c r="V141" s="111" t="s">
        <v>345</v>
      </c>
      <c r="W141" s="112"/>
      <c r="X141" s="111">
        <v>20</v>
      </c>
      <c r="Y141" s="111">
        <v>20</v>
      </c>
      <c r="Z141" s="111" t="s">
        <v>1616</v>
      </c>
      <c r="AA141" s="111" t="s">
        <v>1617</v>
      </c>
      <c r="AB141" s="115">
        <v>1</v>
      </c>
      <c r="AC141" s="115">
        <v>0</v>
      </c>
      <c r="AD141" s="115">
        <v>2</v>
      </c>
      <c r="AE141" s="111" t="s">
        <v>908</v>
      </c>
      <c r="AF141" s="115">
        <v>0</v>
      </c>
      <c r="AG141" s="111" t="s">
        <v>376</v>
      </c>
      <c r="AH141" s="111" t="s">
        <v>53</v>
      </c>
      <c r="AI141" s="111" t="s">
        <v>345</v>
      </c>
      <c r="AJ141" s="111" t="s">
        <v>1614</v>
      </c>
      <c r="AK141" s="111">
        <v>20</v>
      </c>
      <c r="AL141" s="115">
        <v>21</v>
      </c>
      <c r="AM141" s="112"/>
      <c r="AN141" s="112"/>
      <c r="AO141" s="111">
        <v>0</v>
      </c>
      <c r="AP141" s="112"/>
      <c r="AQ141" s="112"/>
      <c r="AR141" s="112"/>
      <c r="AS141" s="112"/>
      <c r="AT141" s="112"/>
      <c r="AU141" s="111">
        <v>0</v>
      </c>
      <c r="AV141" s="114">
        <v>0</v>
      </c>
      <c r="AW141" s="111" t="s">
        <v>193</v>
      </c>
      <c r="AX141" s="112"/>
      <c r="AY141" s="112"/>
      <c r="AZ141" s="112"/>
      <c r="BA141" s="112"/>
      <c r="BB141" s="111" t="s">
        <v>52</v>
      </c>
      <c r="BC141" s="111" t="s">
        <v>161</v>
      </c>
      <c r="BD141" s="111" t="s">
        <v>162</v>
      </c>
      <c r="BE141" s="111" t="s">
        <v>1615</v>
      </c>
      <c r="BF141" s="111">
        <v>7</v>
      </c>
      <c r="BG141" s="111" t="s">
        <v>163</v>
      </c>
      <c r="BH141" s="111" t="s">
        <v>164</v>
      </c>
      <c r="BI141" s="111" t="s">
        <v>164</v>
      </c>
      <c r="BJ141" s="112"/>
      <c r="BK141" s="112"/>
      <c r="BL141" s="115">
        <v>0</v>
      </c>
      <c r="BM141" s="112" t="b">
        <f>KGP[[#This Row],[HU Quantity]]=KGP[[#This Row],[Requirement quantity]]</f>
        <v>0</v>
      </c>
      <c r="BN141" s="112"/>
      <c r="BO141" s="112"/>
      <c r="BP141" s="112"/>
      <c r="BQ141" s="111" t="s">
        <v>165</v>
      </c>
      <c r="BR141" s="111" t="s">
        <v>371</v>
      </c>
      <c r="BS141" s="112"/>
      <c r="BT141" s="116">
        <v>0</v>
      </c>
      <c r="BU141" s="116">
        <v>0</v>
      </c>
      <c r="BV141" s="113">
        <v>45289</v>
      </c>
      <c r="BW141" s="117">
        <v>0</v>
      </c>
      <c r="BX141" s="117">
        <v>0</v>
      </c>
      <c r="BY141" s="112"/>
      <c r="BZ141" s="112"/>
      <c r="CA141" s="111">
        <v>0</v>
      </c>
      <c r="CB141" s="114">
        <v>0</v>
      </c>
      <c r="CC141" s="112"/>
      <c r="CD141" s="114">
        <v>0</v>
      </c>
      <c r="CE141" s="112"/>
      <c r="CF141" s="112"/>
      <c r="CG141" s="112"/>
      <c r="CH141" s="114">
        <v>0</v>
      </c>
      <c r="CI141" s="35">
        <v>0</v>
      </c>
      <c r="CJ141" s="94">
        <f t="shared" si="14"/>
        <v>0.14285714285714285</v>
      </c>
      <c r="CK141" s="88">
        <f t="shared" si="15"/>
        <v>45393</v>
      </c>
      <c r="CL141" s="89">
        <f t="shared" si="16"/>
        <v>-12</v>
      </c>
      <c r="CM141" s="89">
        <f t="shared" si="17"/>
        <v>16</v>
      </c>
      <c r="CN141" s="89" t="str">
        <f t="shared" si="18"/>
        <v>ON TIME</v>
      </c>
      <c r="CO141" s="91" t="str" cm="1">
        <f t="array" ref="CO141">IFERROR(_xlfn.TEXTJOIN(", ",,_xlfn._xlws.FILTER('Monitor PO'!A:A,'Monitor PO'!K:K=Z141)),"")</f>
        <v/>
      </c>
      <c r="CP141" s="92" t="str">
        <f>IF(CQ141="","",IF(CQ141&gt;'Colour coding'!$D$4,"After Turnround",IF(CQ141&gt;'Colour coding'!$D$3+7,"During Turnaround",IF(CQ141&lt;'Colour coding'!$D$3,"On Time"))))</f>
        <v>On Time</v>
      </c>
      <c r="CQ141" s="88">
        <f>_xlfn.MAXIFS('Monitor PO'!E:E,'Monitor PO'!K:K,KGP[[#This Row],[Material / Component]])</f>
        <v>0</v>
      </c>
      <c r="CR141" s="89" t="str">
        <f t="shared" si="19"/>
        <v>Need Purchasing</v>
      </c>
      <c r="CS141" s="89" t="str">
        <f>_xlfn.CONCAT(KGP[[#This Row],[Reservation]], KGP[[#This Row],[Requirement date (WO component)]],KGP[[#This Row],[Material / Component]],"000",,KGP[[#This Row],[WO number]])</f>
        <v>00001347504542110458397000100036218</v>
      </c>
      <c r="CT141" s="89" t="str">
        <f>VLOOKUP(KGP[[#This Row],[Key]],Reservation!B:B,1,)</f>
        <v>00001347504542110458397000100036218</v>
      </c>
      <c r="CU141" s="89" t="str">
        <f>_xlfn.CONCAT(KGP[[#This Row],[Reservation]],KGP[[#This Row],[Material / Component]],"000",,KGP[[#This Row],[WO number]])</f>
        <v>000013475010458397000100036218</v>
      </c>
      <c r="CV141" s="93">
        <f>IF(_xlfn.MAXIFS(Reservation!$F:$F,Reservation!$A:$A,KGP[[#This Row],[Logic]])&lt;KGP[[#This Row],[ETA @ Demand plant]],_xlfn.MAXIFS(Reservation!$F:$F,Reservation!$A:$A,KGP[[#This Row],[Logic]]),"")</f>
        <v>0</v>
      </c>
      <c r="CW141" s="89" t="e">
        <f>IF(KGP[[#This Row],[Any order which is ahead (Date)]]="","",VLOOKUP(_xlfn.CONCAT(KGP[[#This Row],[Reservation]],KGP[[#This Row],[Material / Component]],"000",,KGP[[#This Row],[WO number]]),Reservation!$A:$J,10,0))</f>
        <v>#N/A</v>
      </c>
      <c r="CX141" s="89">
        <f t="shared" si="20"/>
        <v>0</v>
      </c>
    </row>
    <row r="142" spans="1:102" s="77" customFormat="1" x14ac:dyDescent="0.2">
      <c r="A142" s="111" t="s">
        <v>940</v>
      </c>
      <c r="B142" s="111" t="s">
        <v>1771</v>
      </c>
      <c r="C142" s="112"/>
      <c r="D142" s="111" t="s">
        <v>55</v>
      </c>
      <c r="E142" s="113">
        <v>45290</v>
      </c>
      <c r="F142" s="113">
        <v>45292</v>
      </c>
      <c r="G142" s="113">
        <v>45387</v>
      </c>
      <c r="H142" s="113">
        <v>45351</v>
      </c>
      <c r="I142" s="113">
        <v>45387</v>
      </c>
      <c r="J142" s="113">
        <v>45394</v>
      </c>
      <c r="K142" s="111" t="s">
        <v>182</v>
      </c>
      <c r="L142" s="112"/>
      <c r="M142" s="111" t="s">
        <v>698</v>
      </c>
      <c r="N142" s="111" t="s">
        <v>730</v>
      </c>
      <c r="O142" s="111" t="s">
        <v>700</v>
      </c>
      <c r="P142" s="111" t="s">
        <v>359</v>
      </c>
      <c r="Q142" s="111" t="s">
        <v>701</v>
      </c>
      <c r="R142" s="111" t="s">
        <v>344</v>
      </c>
      <c r="S142" s="113">
        <v>45383</v>
      </c>
      <c r="T142" s="112"/>
      <c r="U142" s="112"/>
      <c r="V142" s="111" t="s">
        <v>345</v>
      </c>
      <c r="W142" s="113">
        <v>45367</v>
      </c>
      <c r="X142" s="111">
        <v>20</v>
      </c>
      <c r="Y142" s="111">
        <v>20</v>
      </c>
      <c r="Z142" s="111" t="s">
        <v>731</v>
      </c>
      <c r="AA142" s="111" t="s">
        <v>732</v>
      </c>
      <c r="AB142" s="115">
        <v>4</v>
      </c>
      <c r="AC142" s="115">
        <v>0</v>
      </c>
      <c r="AD142" s="115">
        <v>1</v>
      </c>
      <c r="AE142" s="111" t="s">
        <v>1760</v>
      </c>
      <c r="AF142" s="115">
        <v>6</v>
      </c>
      <c r="AG142" s="111" t="s">
        <v>347</v>
      </c>
      <c r="AH142" s="111" t="s">
        <v>379</v>
      </c>
      <c r="AI142" s="111" t="s">
        <v>345</v>
      </c>
      <c r="AJ142" s="111" t="s">
        <v>704</v>
      </c>
      <c r="AK142" s="111">
        <v>50</v>
      </c>
      <c r="AL142" s="115">
        <v>21</v>
      </c>
      <c r="AM142" s="111" t="s">
        <v>215</v>
      </c>
      <c r="AN142" s="111" t="s">
        <v>733</v>
      </c>
      <c r="AO142" s="111">
        <v>42</v>
      </c>
      <c r="AP142" s="113">
        <v>45351</v>
      </c>
      <c r="AQ142" s="113">
        <v>45365</v>
      </c>
      <c r="AR142" s="111" t="s">
        <v>706</v>
      </c>
      <c r="AS142" s="111" t="s">
        <v>707</v>
      </c>
      <c r="AT142" s="111" t="s">
        <v>1772</v>
      </c>
      <c r="AU142" s="111">
        <v>50</v>
      </c>
      <c r="AV142" s="114">
        <v>1</v>
      </c>
      <c r="AW142" s="111" t="s">
        <v>51</v>
      </c>
      <c r="AX142" s="113">
        <v>45366</v>
      </c>
      <c r="AY142" s="112"/>
      <c r="AZ142" s="111" t="s">
        <v>1762</v>
      </c>
      <c r="BA142" s="111" t="s">
        <v>1763</v>
      </c>
      <c r="BB142" s="111" t="s">
        <v>52</v>
      </c>
      <c r="BC142" s="111" t="s">
        <v>213</v>
      </c>
      <c r="BD142" s="111" t="s">
        <v>214</v>
      </c>
      <c r="BE142" s="111" t="s">
        <v>708</v>
      </c>
      <c r="BF142" s="111">
        <v>42</v>
      </c>
      <c r="BG142" s="111" t="s">
        <v>218</v>
      </c>
      <c r="BH142" s="111" t="s">
        <v>164</v>
      </c>
      <c r="BI142" s="111" t="s">
        <v>164</v>
      </c>
      <c r="BJ142" s="111" t="s">
        <v>1773</v>
      </c>
      <c r="BK142" s="111" t="s">
        <v>1774</v>
      </c>
      <c r="BL142" s="115">
        <v>1</v>
      </c>
      <c r="BM142" s="112" t="b">
        <f>KGP[[#This Row],[HU Quantity]]=KGP[[#This Row],[Requirement quantity]]</f>
        <v>0</v>
      </c>
      <c r="BN142" s="112"/>
      <c r="BO142" s="112"/>
      <c r="BP142" s="112"/>
      <c r="BQ142" s="111" t="s">
        <v>165</v>
      </c>
      <c r="BR142" s="112"/>
      <c r="BS142" s="112"/>
      <c r="BT142" s="116">
        <v>16</v>
      </c>
      <c r="BU142" s="116">
        <v>0</v>
      </c>
      <c r="BV142" s="113">
        <v>45473</v>
      </c>
      <c r="BW142" s="117">
        <v>0</v>
      </c>
      <c r="BX142" s="117">
        <v>0</v>
      </c>
      <c r="BY142" s="113">
        <v>45367</v>
      </c>
      <c r="BZ142" s="112"/>
      <c r="CA142" s="111">
        <v>0</v>
      </c>
      <c r="CB142" s="114">
        <v>0</v>
      </c>
      <c r="CC142" s="112"/>
      <c r="CD142" s="114">
        <v>0</v>
      </c>
      <c r="CE142" s="112"/>
      <c r="CF142" s="112"/>
      <c r="CG142" s="112"/>
      <c r="CH142" s="114">
        <v>0</v>
      </c>
      <c r="CI142" s="35">
        <v>0</v>
      </c>
      <c r="CJ142" s="94">
        <f t="shared" si="14"/>
        <v>2.0408163265306121E-2</v>
      </c>
      <c r="CK142" s="88">
        <f t="shared" si="15"/>
        <v>45359</v>
      </c>
      <c r="CL142" s="89">
        <f t="shared" si="16"/>
        <v>8</v>
      </c>
      <c r="CM142" s="89">
        <f t="shared" si="17"/>
        <v>36</v>
      </c>
      <c r="CN142" s="89" t="str">
        <f t="shared" si="18"/>
        <v>ON TIME</v>
      </c>
      <c r="CO142" s="91" t="str" cm="1">
        <f t="array" ref="CO142">IFERROR(_xlfn.TEXTJOIN(", ",,_xlfn._xlws.FILTER('Monitor PO'!A:A,'Monitor PO'!K:K=Z142)),"")</f>
        <v/>
      </c>
      <c r="CP142" s="92" t="str">
        <f>IF(CQ142="","",IF(CQ142&gt;'Colour coding'!$D$4,"After Turnround",IF(CQ142&gt;'Colour coding'!$D$3+7,"During Turnaround",IF(CQ142&lt;'Colour coding'!$D$3,"On Time"))))</f>
        <v>On Time</v>
      </c>
      <c r="CQ142" s="88">
        <f>_xlfn.MAXIFS('Monitor PO'!E:E,'Monitor PO'!K:K,KGP[[#This Row],[Material / Component]])</f>
        <v>0</v>
      </c>
      <c r="CR142" s="89" t="str">
        <f t="shared" si="19"/>
        <v>Need Purchasing</v>
      </c>
      <c r="CS142" s="89" t="str">
        <f>_xlfn.CONCAT(KGP[[#This Row],[Reservation]], KGP[[#This Row],[Requirement date (WO component)]],KGP[[#This Row],[Material / Component]],"000",,KGP[[#This Row],[WO number]])</f>
        <v>00001360984538710458817000100037574</v>
      </c>
      <c r="CT142" s="89" t="str">
        <f>VLOOKUP(KGP[[#This Row],[Key]],Reservation!B:B,1,)</f>
        <v>00001360984538710458817000100037574</v>
      </c>
      <c r="CU142" s="89" t="str">
        <f>_xlfn.CONCAT(KGP[[#This Row],[Reservation]],KGP[[#This Row],[Material / Component]],"000",,KGP[[#This Row],[WO number]])</f>
        <v>000013609810458817000100037574</v>
      </c>
      <c r="CV142" s="93">
        <f>IF(_xlfn.MAXIFS(Reservation!$F:$F,Reservation!$A:$A,KGP[[#This Row],[Logic]])&lt;KGP[[#This Row],[ETA @ Demand plant]],_xlfn.MAXIFS(Reservation!$F:$F,Reservation!$A:$A,KGP[[#This Row],[Logic]]),"")</f>
        <v>0</v>
      </c>
      <c r="CW142" s="89" t="e">
        <f>IF(KGP[[#This Row],[Any order which is ahead (Date)]]="","",VLOOKUP(_xlfn.CONCAT(KGP[[#This Row],[Reservation]],KGP[[#This Row],[Material / Component]],"000",,KGP[[#This Row],[WO number]]),Reservation!$A:$J,10,0))</f>
        <v>#N/A</v>
      </c>
      <c r="CX142" s="89">
        <f t="shared" si="20"/>
        <v>0</v>
      </c>
    </row>
    <row r="143" spans="1:102" s="77" customFormat="1" x14ac:dyDescent="0.2">
      <c r="A143" s="111" t="s">
        <v>940</v>
      </c>
      <c r="B143" s="111" t="s">
        <v>738</v>
      </c>
      <c r="C143" s="112"/>
      <c r="D143" s="111" t="s">
        <v>55</v>
      </c>
      <c r="E143" s="113">
        <v>45290</v>
      </c>
      <c r="F143" s="113">
        <v>45292</v>
      </c>
      <c r="G143" s="113">
        <v>45387</v>
      </c>
      <c r="H143" s="113">
        <v>45345</v>
      </c>
      <c r="I143" s="113">
        <v>45387</v>
      </c>
      <c r="J143" s="113">
        <v>45394</v>
      </c>
      <c r="K143" s="111" t="s">
        <v>182</v>
      </c>
      <c r="L143" s="112"/>
      <c r="M143" s="111" t="s">
        <v>698</v>
      </c>
      <c r="N143" s="111" t="s">
        <v>742</v>
      </c>
      <c r="O143" s="111" t="s">
        <v>700</v>
      </c>
      <c r="P143" s="111" t="s">
        <v>359</v>
      </c>
      <c r="Q143" s="111" t="s">
        <v>701</v>
      </c>
      <c r="R143" s="111" t="s">
        <v>344</v>
      </c>
      <c r="S143" s="113">
        <v>45377</v>
      </c>
      <c r="T143" s="112"/>
      <c r="U143" s="112"/>
      <c r="V143" s="111" t="s">
        <v>345</v>
      </c>
      <c r="W143" s="113">
        <v>45361</v>
      </c>
      <c r="X143" s="111">
        <v>20</v>
      </c>
      <c r="Y143" s="111">
        <v>20</v>
      </c>
      <c r="Z143" s="111" t="s">
        <v>702</v>
      </c>
      <c r="AA143" s="111" t="s">
        <v>703</v>
      </c>
      <c r="AB143" s="115">
        <v>2</v>
      </c>
      <c r="AC143" s="115">
        <v>0</v>
      </c>
      <c r="AD143" s="115">
        <v>2</v>
      </c>
      <c r="AE143" s="111" t="s">
        <v>941</v>
      </c>
      <c r="AF143" s="115">
        <v>30</v>
      </c>
      <c r="AG143" s="111" t="s">
        <v>487</v>
      </c>
      <c r="AH143" s="111" t="s">
        <v>379</v>
      </c>
      <c r="AI143" s="111" t="s">
        <v>345</v>
      </c>
      <c r="AJ143" s="111" t="s">
        <v>704</v>
      </c>
      <c r="AK143" s="111">
        <v>20</v>
      </c>
      <c r="AL143" s="115">
        <v>21</v>
      </c>
      <c r="AM143" s="111" t="s">
        <v>215</v>
      </c>
      <c r="AN143" s="111" t="s">
        <v>740</v>
      </c>
      <c r="AO143" s="111">
        <v>39</v>
      </c>
      <c r="AP143" s="113">
        <v>45345</v>
      </c>
      <c r="AQ143" s="113">
        <v>45359</v>
      </c>
      <c r="AR143" s="112"/>
      <c r="AS143" s="112"/>
      <c r="AT143" s="112"/>
      <c r="AU143" s="111">
        <v>0</v>
      </c>
      <c r="AV143" s="114">
        <v>0</v>
      </c>
      <c r="AW143" s="111" t="s">
        <v>51</v>
      </c>
      <c r="AX143" s="112"/>
      <c r="AY143" s="112"/>
      <c r="AZ143" s="112"/>
      <c r="BA143" s="112"/>
      <c r="BB143" s="111" t="s">
        <v>52</v>
      </c>
      <c r="BC143" s="111" t="s">
        <v>213</v>
      </c>
      <c r="BD143" s="111" t="s">
        <v>214</v>
      </c>
      <c r="BE143" s="111" t="s">
        <v>708</v>
      </c>
      <c r="BF143" s="111">
        <v>39</v>
      </c>
      <c r="BG143" s="111" t="s">
        <v>218</v>
      </c>
      <c r="BH143" s="111" t="s">
        <v>164</v>
      </c>
      <c r="BI143" s="111" t="s">
        <v>164</v>
      </c>
      <c r="BJ143" s="111" t="s">
        <v>743</v>
      </c>
      <c r="BK143" s="112"/>
      <c r="BL143" s="115">
        <v>0</v>
      </c>
      <c r="BM143" s="112" t="b">
        <f>KGP[[#This Row],[HU Quantity]]=KGP[[#This Row],[Requirement quantity]]</f>
        <v>0</v>
      </c>
      <c r="BN143" s="112"/>
      <c r="BO143" s="112"/>
      <c r="BP143" s="112"/>
      <c r="BQ143" s="111" t="s">
        <v>165</v>
      </c>
      <c r="BR143" s="112"/>
      <c r="BS143" s="112"/>
      <c r="BT143" s="116">
        <v>16</v>
      </c>
      <c r="BU143" s="116">
        <v>0</v>
      </c>
      <c r="BV143" s="113">
        <v>45473</v>
      </c>
      <c r="BW143" s="117">
        <v>0</v>
      </c>
      <c r="BX143" s="117">
        <v>0</v>
      </c>
      <c r="BY143" s="113">
        <v>45361</v>
      </c>
      <c r="BZ143" s="112"/>
      <c r="CA143" s="111">
        <v>0</v>
      </c>
      <c r="CB143" s="114">
        <v>0</v>
      </c>
      <c r="CC143" s="112"/>
      <c r="CD143" s="114">
        <v>2</v>
      </c>
      <c r="CE143" s="112"/>
      <c r="CF143" s="112"/>
      <c r="CG143" s="112"/>
      <c r="CH143" s="114">
        <v>0</v>
      </c>
      <c r="CI143" s="35">
        <v>0</v>
      </c>
      <c r="CJ143" s="94">
        <f t="shared" si="14"/>
        <v>2.0408163265306121E-2</v>
      </c>
      <c r="CK143" s="88">
        <f t="shared" si="15"/>
        <v>45359</v>
      </c>
      <c r="CL143" s="89">
        <f t="shared" si="16"/>
        <v>14</v>
      </c>
      <c r="CM143" s="89">
        <f t="shared" si="17"/>
        <v>42</v>
      </c>
      <c r="CN143" s="89" t="str">
        <f t="shared" si="18"/>
        <v>ON TIME</v>
      </c>
      <c r="CO143" s="91" t="str" cm="1">
        <f t="array" ref="CO143">IFERROR(_xlfn.TEXTJOIN(", ",,_xlfn._xlws.FILTER('Monitor PO'!A:A,'Monitor PO'!K:K=Z143)),"")</f>
        <v/>
      </c>
      <c r="CP143" s="92" t="str">
        <f>IF(CQ143="","",IF(CQ143&gt;'Colour coding'!$D$4,"After Turnround",IF(CQ143&gt;'Colour coding'!$D$3+7,"During Turnaround",IF(CQ143&lt;'Colour coding'!$D$3,"On Time"))))</f>
        <v>On Time</v>
      </c>
      <c r="CQ143" s="88">
        <f>_xlfn.MAXIFS('Monitor PO'!E:E,'Monitor PO'!K:K,KGP[[#This Row],[Material / Component]])</f>
        <v>0</v>
      </c>
      <c r="CR143" s="89" t="str">
        <f t="shared" si="19"/>
        <v>Need Purchasing</v>
      </c>
      <c r="CS143" s="89" t="str">
        <f>_xlfn.CONCAT(KGP[[#This Row],[Reservation]], KGP[[#This Row],[Requirement date (WO component)]],KGP[[#This Row],[Material / Component]],"000",,KGP[[#This Row],[WO number]])</f>
        <v>00001360984538710462880000100037574</v>
      </c>
      <c r="CT143" s="89" t="str">
        <f>VLOOKUP(KGP[[#This Row],[Key]],Reservation!B:B,1,)</f>
        <v>00001360984538710462880000100037574</v>
      </c>
      <c r="CU143" s="89" t="str">
        <f>_xlfn.CONCAT(KGP[[#This Row],[Reservation]],KGP[[#This Row],[Material / Component]],"000",,KGP[[#This Row],[WO number]])</f>
        <v>000013609810462880000100037574</v>
      </c>
      <c r="CV143" s="93">
        <f>IF(_xlfn.MAXIFS(Reservation!$F:$F,Reservation!$A:$A,KGP[[#This Row],[Logic]])&lt;KGP[[#This Row],[ETA @ Demand plant]],_xlfn.MAXIFS(Reservation!$F:$F,Reservation!$A:$A,KGP[[#This Row],[Logic]]),"")</f>
        <v>0</v>
      </c>
      <c r="CW143" s="89" t="e">
        <f>IF(KGP[[#This Row],[Any order which is ahead (Date)]]="","",VLOOKUP(_xlfn.CONCAT(KGP[[#This Row],[Reservation]],KGP[[#This Row],[Material / Component]],"000",,KGP[[#This Row],[WO number]]),Reservation!$A:$J,10,0))</f>
        <v>#N/A</v>
      </c>
      <c r="CX143" s="89">
        <f t="shared" si="20"/>
        <v>0</v>
      </c>
    </row>
    <row r="144" spans="1:102" s="77" customFormat="1" x14ac:dyDescent="0.2">
      <c r="A144" s="111" t="s">
        <v>940</v>
      </c>
      <c r="B144" s="111" t="s">
        <v>738</v>
      </c>
      <c r="C144" s="112"/>
      <c r="D144" s="111" t="s">
        <v>55</v>
      </c>
      <c r="E144" s="113">
        <v>45290</v>
      </c>
      <c r="F144" s="113">
        <v>45292</v>
      </c>
      <c r="G144" s="113">
        <v>45387</v>
      </c>
      <c r="H144" s="113">
        <v>45345</v>
      </c>
      <c r="I144" s="113">
        <v>45387</v>
      </c>
      <c r="J144" s="113">
        <v>45394</v>
      </c>
      <c r="K144" s="111" t="s">
        <v>182</v>
      </c>
      <c r="L144" s="112"/>
      <c r="M144" s="111" t="s">
        <v>698</v>
      </c>
      <c r="N144" s="111" t="s">
        <v>739</v>
      </c>
      <c r="O144" s="111" t="s">
        <v>700</v>
      </c>
      <c r="P144" s="111" t="s">
        <v>359</v>
      </c>
      <c r="Q144" s="111" t="s">
        <v>701</v>
      </c>
      <c r="R144" s="111" t="s">
        <v>344</v>
      </c>
      <c r="S144" s="113">
        <v>45377</v>
      </c>
      <c r="T144" s="112"/>
      <c r="U144" s="112"/>
      <c r="V144" s="111" t="s">
        <v>345</v>
      </c>
      <c r="W144" s="113">
        <v>45361</v>
      </c>
      <c r="X144" s="111">
        <v>20</v>
      </c>
      <c r="Y144" s="111">
        <v>20</v>
      </c>
      <c r="Z144" s="111" t="s">
        <v>710</v>
      </c>
      <c r="AA144" s="111" t="s">
        <v>711</v>
      </c>
      <c r="AB144" s="115">
        <v>1</v>
      </c>
      <c r="AC144" s="115">
        <v>0</v>
      </c>
      <c r="AD144" s="115">
        <v>1</v>
      </c>
      <c r="AE144" s="111" t="s">
        <v>941</v>
      </c>
      <c r="AF144" s="115">
        <v>7</v>
      </c>
      <c r="AG144" s="111" t="s">
        <v>487</v>
      </c>
      <c r="AH144" s="111" t="s">
        <v>379</v>
      </c>
      <c r="AI144" s="111" t="s">
        <v>345</v>
      </c>
      <c r="AJ144" s="111" t="s">
        <v>704</v>
      </c>
      <c r="AK144" s="111">
        <v>30</v>
      </c>
      <c r="AL144" s="115">
        <v>21</v>
      </c>
      <c r="AM144" s="111" t="s">
        <v>215</v>
      </c>
      <c r="AN144" s="111" t="s">
        <v>740</v>
      </c>
      <c r="AO144" s="111">
        <v>40</v>
      </c>
      <c r="AP144" s="113">
        <v>45345</v>
      </c>
      <c r="AQ144" s="113">
        <v>45359</v>
      </c>
      <c r="AR144" s="112"/>
      <c r="AS144" s="112"/>
      <c r="AT144" s="112"/>
      <c r="AU144" s="111">
        <v>0</v>
      </c>
      <c r="AV144" s="114">
        <v>0</v>
      </c>
      <c r="AW144" s="111" t="s">
        <v>51</v>
      </c>
      <c r="AX144" s="112"/>
      <c r="AY144" s="112"/>
      <c r="AZ144" s="112"/>
      <c r="BA144" s="112"/>
      <c r="BB144" s="111" t="s">
        <v>52</v>
      </c>
      <c r="BC144" s="111" t="s">
        <v>213</v>
      </c>
      <c r="BD144" s="111" t="s">
        <v>214</v>
      </c>
      <c r="BE144" s="111" t="s">
        <v>708</v>
      </c>
      <c r="BF144" s="111">
        <v>40</v>
      </c>
      <c r="BG144" s="111" t="s">
        <v>218</v>
      </c>
      <c r="BH144" s="111" t="s">
        <v>164</v>
      </c>
      <c r="BI144" s="111" t="s">
        <v>164</v>
      </c>
      <c r="BJ144" s="111" t="s">
        <v>741</v>
      </c>
      <c r="BK144" s="112"/>
      <c r="BL144" s="115">
        <v>0</v>
      </c>
      <c r="BM144" s="112" t="b">
        <f>KGP[[#This Row],[HU Quantity]]=KGP[[#This Row],[Requirement quantity]]</f>
        <v>0</v>
      </c>
      <c r="BN144" s="112"/>
      <c r="BO144" s="112"/>
      <c r="BP144" s="112"/>
      <c r="BQ144" s="111" t="s">
        <v>165</v>
      </c>
      <c r="BR144" s="112"/>
      <c r="BS144" s="112"/>
      <c r="BT144" s="116">
        <v>16</v>
      </c>
      <c r="BU144" s="116">
        <v>0</v>
      </c>
      <c r="BV144" s="113">
        <v>45473</v>
      </c>
      <c r="BW144" s="117">
        <v>0</v>
      </c>
      <c r="BX144" s="117">
        <v>0</v>
      </c>
      <c r="BY144" s="113">
        <v>45361</v>
      </c>
      <c r="BZ144" s="112"/>
      <c r="CA144" s="111">
        <v>0</v>
      </c>
      <c r="CB144" s="114">
        <v>0</v>
      </c>
      <c r="CC144" s="112"/>
      <c r="CD144" s="114">
        <v>1</v>
      </c>
      <c r="CE144" s="112"/>
      <c r="CF144" s="112"/>
      <c r="CG144" s="112"/>
      <c r="CH144" s="114">
        <v>0</v>
      </c>
      <c r="CI144" s="35">
        <v>0</v>
      </c>
      <c r="CJ144" s="94">
        <f t="shared" si="14"/>
        <v>2.0408163265306121E-2</v>
      </c>
      <c r="CK144" s="88">
        <f t="shared" si="15"/>
        <v>45359</v>
      </c>
      <c r="CL144" s="89">
        <f t="shared" si="16"/>
        <v>14</v>
      </c>
      <c r="CM144" s="89">
        <f t="shared" si="17"/>
        <v>42</v>
      </c>
      <c r="CN144" s="89" t="str">
        <f t="shared" si="18"/>
        <v>ON TIME</v>
      </c>
      <c r="CO144" s="91" t="str" cm="1">
        <f t="array" ref="CO144">IFERROR(_xlfn.TEXTJOIN(", ",,_xlfn._xlws.FILTER('Monitor PO'!A:A,'Monitor PO'!K:K=Z144)),"")</f>
        <v/>
      </c>
      <c r="CP144" s="92" t="str">
        <f>IF(CQ144="","",IF(CQ144&gt;'Colour coding'!$D$4,"After Turnround",IF(CQ144&gt;'Colour coding'!$D$3+7,"During Turnaround",IF(CQ144&lt;'Colour coding'!$D$3,"On Time"))))</f>
        <v>On Time</v>
      </c>
      <c r="CQ144" s="88">
        <f>_xlfn.MAXIFS('Monitor PO'!E:E,'Monitor PO'!K:K,KGP[[#This Row],[Material / Component]])</f>
        <v>0</v>
      </c>
      <c r="CR144" s="89" t="str">
        <f t="shared" si="19"/>
        <v>Need Purchasing</v>
      </c>
      <c r="CS144" s="89" t="str">
        <f>_xlfn.CONCAT(KGP[[#This Row],[Reservation]], KGP[[#This Row],[Requirement date (WO component)]],KGP[[#This Row],[Material / Component]],"000",,KGP[[#This Row],[WO number]])</f>
        <v>00001360984538710463080000100037574</v>
      </c>
      <c r="CT144" s="89" t="str">
        <f>VLOOKUP(KGP[[#This Row],[Key]],Reservation!B:B,1,)</f>
        <v>00001360984538710463080000100037574</v>
      </c>
      <c r="CU144" s="89" t="str">
        <f>_xlfn.CONCAT(KGP[[#This Row],[Reservation]],KGP[[#This Row],[Material / Component]],"000",,KGP[[#This Row],[WO number]])</f>
        <v>000013609810463080000100037574</v>
      </c>
      <c r="CV144" s="93">
        <f>IF(_xlfn.MAXIFS(Reservation!$F:$F,Reservation!$A:$A,KGP[[#This Row],[Logic]])&lt;KGP[[#This Row],[ETA @ Demand plant]],_xlfn.MAXIFS(Reservation!$F:$F,Reservation!$A:$A,KGP[[#This Row],[Logic]]),"")</f>
        <v>0</v>
      </c>
      <c r="CW144" s="89" t="e">
        <f>IF(KGP[[#This Row],[Any order which is ahead (Date)]]="","",VLOOKUP(_xlfn.CONCAT(KGP[[#This Row],[Reservation]],KGP[[#This Row],[Material / Component]],"000",,KGP[[#This Row],[WO number]]),Reservation!$A:$J,10,0))</f>
        <v>#N/A</v>
      </c>
      <c r="CX144" s="89">
        <f t="shared" si="20"/>
        <v>0</v>
      </c>
    </row>
    <row r="145" spans="1:102" s="77" customFormat="1" hidden="1" x14ac:dyDescent="0.2">
      <c r="A145" s="111" t="s">
        <v>940</v>
      </c>
      <c r="B145" s="112"/>
      <c r="C145" s="112"/>
      <c r="D145" s="111" t="s">
        <v>55</v>
      </c>
      <c r="E145" s="113">
        <v>45290</v>
      </c>
      <c r="F145" s="113">
        <v>45292</v>
      </c>
      <c r="G145" s="113">
        <v>45387</v>
      </c>
      <c r="H145" s="112"/>
      <c r="I145" s="113">
        <v>45387</v>
      </c>
      <c r="J145" s="113">
        <v>45394</v>
      </c>
      <c r="K145" s="111" t="s">
        <v>182</v>
      </c>
      <c r="L145" s="112"/>
      <c r="M145" s="111" t="s">
        <v>698</v>
      </c>
      <c r="N145" s="111" t="s">
        <v>723</v>
      </c>
      <c r="O145" s="111" t="s">
        <v>700</v>
      </c>
      <c r="P145" s="111" t="s">
        <v>359</v>
      </c>
      <c r="Q145" s="111" t="s">
        <v>701</v>
      </c>
      <c r="R145" s="111" t="s">
        <v>344</v>
      </c>
      <c r="S145" s="112"/>
      <c r="T145" s="112"/>
      <c r="U145" s="112"/>
      <c r="V145" s="111" t="s">
        <v>345</v>
      </c>
      <c r="W145" s="112"/>
      <c r="X145" s="111">
        <v>20</v>
      </c>
      <c r="Y145" s="111">
        <v>20</v>
      </c>
      <c r="Z145" s="111" t="s">
        <v>724</v>
      </c>
      <c r="AA145" s="111" t="s">
        <v>725</v>
      </c>
      <c r="AB145" s="115">
        <v>1</v>
      </c>
      <c r="AC145" s="115">
        <v>0</v>
      </c>
      <c r="AD145" s="115">
        <v>5</v>
      </c>
      <c r="AE145" s="111" t="s">
        <v>908</v>
      </c>
      <c r="AF145" s="115">
        <v>0</v>
      </c>
      <c r="AG145" s="112"/>
      <c r="AH145" s="111" t="s">
        <v>231</v>
      </c>
      <c r="AI145" s="112"/>
      <c r="AJ145" s="112"/>
      <c r="AK145" s="111">
        <v>0</v>
      </c>
      <c r="AL145" s="115">
        <v>0</v>
      </c>
      <c r="AM145" s="112"/>
      <c r="AN145" s="112"/>
      <c r="AO145" s="111">
        <v>0</v>
      </c>
      <c r="AP145" s="112"/>
      <c r="AQ145" s="112"/>
      <c r="AR145" s="112"/>
      <c r="AS145" s="112"/>
      <c r="AT145" s="112"/>
      <c r="AU145" s="111">
        <v>0</v>
      </c>
      <c r="AV145" s="114">
        <v>0</v>
      </c>
      <c r="AW145" s="111" t="s">
        <v>51</v>
      </c>
      <c r="AX145" s="112"/>
      <c r="AY145" s="112"/>
      <c r="AZ145" s="112"/>
      <c r="BA145" s="112"/>
      <c r="BB145" s="111" t="s">
        <v>52</v>
      </c>
      <c r="BC145" s="111" t="s">
        <v>213</v>
      </c>
      <c r="BD145" s="111" t="s">
        <v>214</v>
      </c>
      <c r="BE145" s="111" t="s">
        <v>708</v>
      </c>
      <c r="BF145" s="111">
        <v>46</v>
      </c>
      <c r="BG145" s="111" t="s">
        <v>218</v>
      </c>
      <c r="BH145" s="111" t="s">
        <v>164</v>
      </c>
      <c r="BI145" s="111" t="s">
        <v>164</v>
      </c>
      <c r="BJ145" s="112"/>
      <c r="BK145" s="112"/>
      <c r="BL145" s="115">
        <v>0</v>
      </c>
      <c r="BM145" s="112" t="b">
        <f>KGP[[#This Row],[HU Quantity]]=KGP[[#This Row],[Requirement quantity]]</f>
        <v>0</v>
      </c>
      <c r="BN145" s="112"/>
      <c r="BO145" s="112"/>
      <c r="BP145" s="112"/>
      <c r="BQ145" s="111" t="s">
        <v>165</v>
      </c>
      <c r="BR145" s="112"/>
      <c r="BS145" s="112"/>
      <c r="BT145" s="116">
        <v>0</v>
      </c>
      <c r="BU145" s="116">
        <v>0</v>
      </c>
      <c r="BV145" s="113">
        <v>45473</v>
      </c>
      <c r="BW145" s="117">
        <v>0</v>
      </c>
      <c r="BX145" s="117">
        <v>0</v>
      </c>
      <c r="BY145" s="112"/>
      <c r="BZ145" s="112"/>
      <c r="CA145" s="111">
        <v>0</v>
      </c>
      <c r="CB145" s="114">
        <v>0</v>
      </c>
      <c r="CC145" s="112"/>
      <c r="CD145" s="114">
        <v>0</v>
      </c>
      <c r="CE145" s="112"/>
      <c r="CF145" s="112"/>
      <c r="CG145" s="112"/>
      <c r="CH145" s="114">
        <v>0</v>
      </c>
      <c r="CI145" s="35">
        <v>0</v>
      </c>
      <c r="CJ145" s="94">
        <f t="shared" si="14"/>
        <v>2.0408163265306121E-2</v>
      </c>
      <c r="CK145" s="88">
        <f t="shared" si="15"/>
        <v>45359</v>
      </c>
      <c r="CL145" s="89">
        <f t="shared" si="16"/>
        <v>0</v>
      </c>
      <c r="CM145" s="89">
        <f t="shared" si="17"/>
        <v>0</v>
      </c>
      <c r="CN145" s="89" t="str">
        <f t="shared" si="18"/>
        <v>Missing Staging Date</v>
      </c>
      <c r="CO145" s="91" t="str" cm="1">
        <f t="array" ref="CO145">IFERROR(_xlfn.TEXTJOIN(", ",,_xlfn._xlws.FILTER('Monitor PO'!A:A,'Monitor PO'!K:K=Z145)),"")</f>
        <v/>
      </c>
      <c r="CP145" s="92" t="str">
        <f>IF(CQ145="","",IF(CQ145&gt;'Colour coding'!$D$4,"After Turnround",IF(CQ145&gt;'Colour coding'!$D$3+7,"During Turnaround",IF(CQ145&lt;'Colour coding'!$D$3,"On Time"))))</f>
        <v>On Time</v>
      </c>
      <c r="CQ145" s="88">
        <f>_xlfn.MAXIFS('Monitor PO'!E:E,'Monitor PO'!K:K,KGP[[#This Row],[Material / Component]])</f>
        <v>0</v>
      </c>
      <c r="CR145" s="89" t="str">
        <f t="shared" si="19"/>
        <v>Need Purchasing</v>
      </c>
      <c r="CS145" s="89" t="str">
        <f>_xlfn.CONCAT(KGP[[#This Row],[Reservation]], KGP[[#This Row],[Requirement date (WO component)]],KGP[[#This Row],[Material / Component]],"000",,KGP[[#This Row],[WO number]])</f>
        <v>00001360984538710463417000100037574</v>
      </c>
      <c r="CT145" s="89" t="str">
        <f>VLOOKUP(KGP[[#This Row],[Key]],Reservation!B:B,1,)</f>
        <v>00001360984538710463417000100037574</v>
      </c>
      <c r="CU145" s="89" t="str">
        <f>_xlfn.CONCAT(KGP[[#This Row],[Reservation]],KGP[[#This Row],[Material / Component]],"000",,KGP[[#This Row],[WO number]])</f>
        <v>000013609810463417000100037574</v>
      </c>
      <c r="CV145" s="93" t="str">
        <f>IF(_xlfn.MAXIFS(Reservation!$F:$F,Reservation!$A:$A,KGP[[#This Row],[Logic]])&lt;KGP[[#This Row],[ETA @ Demand plant]],_xlfn.MAXIFS(Reservation!$F:$F,Reservation!$A:$A,KGP[[#This Row],[Logic]]),"")</f>
        <v/>
      </c>
      <c r="CW145" s="89" t="str">
        <f>IF(KGP[[#This Row],[Any order which is ahead (Date)]]="","",VLOOKUP(_xlfn.CONCAT(KGP[[#This Row],[Reservation]],KGP[[#This Row],[Material / Component]],"000",,KGP[[#This Row],[WO number]]),Reservation!$A:$J,10,0))</f>
        <v/>
      </c>
      <c r="CX145" s="89">
        <f t="shared" si="20"/>
        <v>1</v>
      </c>
    </row>
    <row r="146" spans="1:102" s="77" customFormat="1" x14ac:dyDescent="0.2">
      <c r="A146" s="111" t="s">
        <v>940</v>
      </c>
      <c r="B146" s="111" t="s">
        <v>377</v>
      </c>
      <c r="C146" s="112"/>
      <c r="D146" s="111" t="s">
        <v>55</v>
      </c>
      <c r="E146" s="113">
        <v>45290</v>
      </c>
      <c r="F146" s="113">
        <v>45292</v>
      </c>
      <c r="G146" s="113">
        <v>45387</v>
      </c>
      <c r="H146" s="113">
        <v>45351</v>
      </c>
      <c r="I146" s="113">
        <v>45387</v>
      </c>
      <c r="J146" s="113">
        <v>45394</v>
      </c>
      <c r="K146" s="111" t="s">
        <v>182</v>
      </c>
      <c r="L146" s="112"/>
      <c r="M146" s="111" t="s">
        <v>698</v>
      </c>
      <c r="N146" s="111" t="s">
        <v>726</v>
      </c>
      <c r="O146" s="111" t="s">
        <v>700</v>
      </c>
      <c r="P146" s="111" t="s">
        <v>359</v>
      </c>
      <c r="Q146" s="111" t="s">
        <v>701</v>
      </c>
      <c r="R146" s="111" t="s">
        <v>344</v>
      </c>
      <c r="S146" s="113">
        <v>45391</v>
      </c>
      <c r="T146" s="112"/>
      <c r="U146" s="112"/>
      <c r="V146" s="111" t="s">
        <v>345</v>
      </c>
      <c r="W146" s="113">
        <v>45371</v>
      </c>
      <c r="X146" s="111">
        <v>20</v>
      </c>
      <c r="Y146" s="111">
        <v>20</v>
      </c>
      <c r="Z146" s="111" t="s">
        <v>727</v>
      </c>
      <c r="AA146" s="111" t="s">
        <v>728</v>
      </c>
      <c r="AB146" s="115">
        <v>2</v>
      </c>
      <c r="AC146" s="115">
        <v>0</v>
      </c>
      <c r="AD146" s="115">
        <v>2</v>
      </c>
      <c r="AE146" s="111" t="s">
        <v>1760</v>
      </c>
      <c r="AF146" s="115">
        <v>98</v>
      </c>
      <c r="AG146" s="111" t="s">
        <v>378</v>
      </c>
      <c r="AH146" s="111" t="s">
        <v>379</v>
      </c>
      <c r="AI146" s="111" t="s">
        <v>345</v>
      </c>
      <c r="AJ146" s="111" t="s">
        <v>704</v>
      </c>
      <c r="AK146" s="111">
        <v>60</v>
      </c>
      <c r="AL146" s="115">
        <v>21</v>
      </c>
      <c r="AM146" s="111" t="s">
        <v>215</v>
      </c>
      <c r="AN146" s="111" t="s">
        <v>720</v>
      </c>
      <c r="AO146" s="111">
        <v>43</v>
      </c>
      <c r="AP146" s="113">
        <v>45351</v>
      </c>
      <c r="AQ146" s="113">
        <v>45369</v>
      </c>
      <c r="AR146" s="111" t="s">
        <v>706</v>
      </c>
      <c r="AS146" s="111" t="s">
        <v>721</v>
      </c>
      <c r="AT146" s="112"/>
      <c r="AU146" s="111">
        <v>20</v>
      </c>
      <c r="AV146" s="114">
        <v>2</v>
      </c>
      <c r="AW146" s="111" t="s">
        <v>51</v>
      </c>
      <c r="AX146" s="113">
        <v>45369</v>
      </c>
      <c r="AY146" s="112"/>
      <c r="AZ146" s="111" t="s">
        <v>1766</v>
      </c>
      <c r="BA146" s="112"/>
      <c r="BB146" s="111" t="s">
        <v>52</v>
      </c>
      <c r="BC146" s="111" t="s">
        <v>213</v>
      </c>
      <c r="BD146" s="111" t="s">
        <v>214</v>
      </c>
      <c r="BE146" s="111" t="s">
        <v>708</v>
      </c>
      <c r="BF146" s="111">
        <v>43</v>
      </c>
      <c r="BG146" s="111" t="s">
        <v>218</v>
      </c>
      <c r="BH146" s="111" t="s">
        <v>164</v>
      </c>
      <c r="BI146" s="111" t="s">
        <v>164</v>
      </c>
      <c r="BJ146" s="111" t="s">
        <v>729</v>
      </c>
      <c r="BK146" s="112"/>
      <c r="BL146" s="115">
        <v>0</v>
      </c>
      <c r="BM146" s="112" t="b">
        <f>KGP[[#This Row],[HU Quantity]]=KGP[[#This Row],[Requirement quantity]]</f>
        <v>0</v>
      </c>
      <c r="BN146" s="112"/>
      <c r="BO146" s="112"/>
      <c r="BP146" s="112"/>
      <c r="BQ146" s="111" t="s">
        <v>165</v>
      </c>
      <c r="BR146" s="112"/>
      <c r="BS146" s="112"/>
      <c r="BT146" s="116">
        <v>20</v>
      </c>
      <c r="BU146" s="116">
        <v>0</v>
      </c>
      <c r="BV146" s="113">
        <v>45473</v>
      </c>
      <c r="BW146" s="117">
        <v>0</v>
      </c>
      <c r="BX146" s="117">
        <v>0</v>
      </c>
      <c r="BY146" s="113">
        <v>45371</v>
      </c>
      <c r="BZ146" s="112"/>
      <c r="CA146" s="111">
        <v>0</v>
      </c>
      <c r="CB146" s="114">
        <v>0</v>
      </c>
      <c r="CC146" s="112"/>
      <c r="CD146" s="114">
        <v>0</v>
      </c>
      <c r="CE146" s="112"/>
      <c r="CF146" s="112"/>
      <c r="CG146" s="112"/>
      <c r="CH146" s="114">
        <v>0</v>
      </c>
      <c r="CI146" s="35">
        <v>0</v>
      </c>
      <c r="CJ146" s="94">
        <f t="shared" si="14"/>
        <v>2.0408163265306121E-2</v>
      </c>
      <c r="CK146" s="88">
        <f t="shared" si="15"/>
        <v>45359</v>
      </c>
      <c r="CL146" s="89">
        <f t="shared" si="16"/>
        <v>8</v>
      </c>
      <c r="CM146" s="89">
        <f t="shared" si="17"/>
        <v>36</v>
      </c>
      <c r="CN146" s="89" t="str">
        <f t="shared" si="18"/>
        <v>ON TIME</v>
      </c>
      <c r="CO146" s="91" t="str" cm="1">
        <f t="array" ref="CO146">IFERROR(_xlfn.TEXTJOIN(", ",,_xlfn._xlws.FILTER('Monitor PO'!A:A,'Monitor PO'!K:K=Z146)),"")</f>
        <v>4500004816</v>
      </c>
      <c r="CP146" s="92" t="str">
        <f>IF(CQ146="","",IF(CQ146&gt;'Colour coding'!$D$4,"After Turnround",IF(CQ146&gt;'Colour coding'!$D$3+7,"During Turnaround",IF(CQ146&lt;'Colour coding'!$D$3,"On Time"))))</f>
        <v>During Turnaround</v>
      </c>
      <c r="CQ146" s="88">
        <f>_xlfn.MAXIFS('Monitor PO'!E:E,'Monitor PO'!K:K,KGP[[#This Row],[Material / Component]])</f>
        <v>45369</v>
      </c>
      <c r="CR146" s="89" t="str">
        <f t="shared" si="19"/>
        <v>Need Purchasing</v>
      </c>
      <c r="CS146" s="89" t="str">
        <f>_xlfn.CONCAT(KGP[[#This Row],[Reservation]], KGP[[#This Row],[Requirement date (WO component)]],KGP[[#This Row],[Material / Component]],"000",,KGP[[#This Row],[WO number]])</f>
        <v>00001360984538710463589000100037574</v>
      </c>
      <c r="CT146" s="89" t="str">
        <f>VLOOKUP(KGP[[#This Row],[Key]],Reservation!B:B,1,)</f>
        <v>00001360984538710463589000100037574</v>
      </c>
      <c r="CU146" s="89" t="str">
        <f>_xlfn.CONCAT(KGP[[#This Row],[Reservation]],KGP[[#This Row],[Material / Component]],"000",,KGP[[#This Row],[WO number]])</f>
        <v>000013609810463589000100037574</v>
      </c>
      <c r="CV146" s="93">
        <f>IF(_xlfn.MAXIFS(Reservation!$F:$F,Reservation!$A:$A,KGP[[#This Row],[Logic]])&lt;KGP[[#This Row],[ETA @ Demand plant]],_xlfn.MAXIFS(Reservation!$F:$F,Reservation!$A:$A,KGP[[#This Row],[Logic]]),"")</f>
        <v>0</v>
      </c>
      <c r="CW146" s="89" t="e">
        <f>IF(KGP[[#This Row],[Any order which is ahead (Date)]]="","",VLOOKUP(_xlfn.CONCAT(KGP[[#This Row],[Reservation]],KGP[[#This Row],[Material / Component]],"000",,KGP[[#This Row],[WO number]]),Reservation!$A:$J,10,0))</f>
        <v>#N/A</v>
      </c>
      <c r="CX146" s="89">
        <f t="shared" si="20"/>
        <v>0</v>
      </c>
    </row>
    <row r="147" spans="1:102" s="77" customFormat="1" x14ac:dyDescent="0.2">
      <c r="A147" s="111" t="s">
        <v>851</v>
      </c>
      <c r="B147" s="111" t="s">
        <v>50</v>
      </c>
      <c r="C147" s="112"/>
      <c r="D147" s="111" t="s">
        <v>55</v>
      </c>
      <c r="E147" s="113">
        <v>45290</v>
      </c>
      <c r="F147" s="113">
        <v>45344</v>
      </c>
      <c r="G147" s="113">
        <v>45421</v>
      </c>
      <c r="H147" s="113">
        <v>45344</v>
      </c>
      <c r="I147" s="113">
        <v>45421</v>
      </c>
      <c r="J147" s="113">
        <v>45422</v>
      </c>
      <c r="K147" s="111" t="s">
        <v>182</v>
      </c>
      <c r="L147" s="112"/>
      <c r="M147" s="111" t="s">
        <v>581</v>
      </c>
      <c r="N147" s="111" t="s">
        <v>174</v>
      </c>
      <c r="O147" s="111" t="s">
        <v>582</v>
      </c>
      <c r="P147" s="111" t="s">
        <v>583</v>
      </c>
      <c r="Q147" s="111" t="s">
        <v>584</v>
      </c>
      <c r="R147" s="111" t="s">
        <v>344</v>
      </c>
      <c r="S147" s="113">
        <v>45421</v>
      </c>
      <c r="T147" s="112"/>
      <c r="U147" s="112"/>
      <c r="V147" s="111" t="s">
        <v>345</v>
      </c>
      <c r="W147" s="112"/>
      <c r="X147" s="111">
        <v>10</v>
      </c>
      <c r="Y147" s="111">
        <v>5</v>
      </c>
      <c r="Z147" s="111" t="s">
        <v>585</v>
      </c>
      <c r="AA147" s="111" t="s">
        <v>586</v>
      </c>
      <c r="AB147" s="115">
        <v>4</v>
      </c>
      <c r="AC147" s="115">
        <v>0</v>
      </c>
      <c r="AD147" s="115">
        <v>0</v>
      </c>
      <c r="AE147" s="111" t="s">
        <v>2453</v>
      </c>
      <c r="AF147" s="115">
        <v>0</v>
      </c>
      <c r="AG147" s="111" t="s">
        <v>376</v>
      </c>
      <c r="AH147" s="111" t="s">
        <v>53</v>
      </c>
      <c r="AI147" s="111" t="s">
        <v>345</v>
      </c>
      <c r="AJ147" s="111" t="s">
        <v>587</v>
      </c>
      <c r="AK147" s="111">
        <v>30</v>
      </c>
      <c r="AL147" s="115">
        <v>21</v>
      </c>
      <c r="AM147" s="112"/>
      <c r="AN147" s="112"/>
      <c r="AO147" s="111">
        <v>0</v>
      </c>
      <c r="AP147" s="112"/>
      <c r="AQ147" s="112"/>
      <c r="AR147" s="112"/>
      <c r="AS147" s="112"/>
      <c r="AT147" s="112"/>
      <c r="AU147" s="111">
        <v>0</v>
      </c>
      <c r="AV147" s="114">
        <v>0</v>
      </c>
      <c r="AW147" s="111" t="s">
        <v>51</v>
      </c>
      <c r="AX147" s="112"/>
      <c r="AY147" s="112"/>
      <c r="AZ147" s="112"/>
      <c r="BA147" s="112"/>
      <c r="BB147" s="111" t="s">
        <v>52</v>
      </c>
      <c r="BC147" s="111" t="s">
        <v>213</v>
      </c>
      <c r="BD147" s="111" t="s">
        <v>355</v>
      </c>
      <c r="BE147" s="111" t="s">
        <v>588</v>
      </c>
      <c r="BF147" s="111">
        <v>3</v>
      </c>
      <c r="BG147" s="111" t="s">
        <v>163</v>
      </c>
      <c r="BH147" s="111" t="s">
        <v>164</v>
      </c>
      <c r="BI147" s="111" t="s">
        <v>164</v>
      </c>
      <c r="BJ147" s="111" t="s">
        <v>589</v>
      </c>
      <c r="BK147" s="112"/>
      <c r="BL147" s="115">
        <v>0</v>
      </c>
      <c r="BM147" s="112" t="b">
        <f>KGP[[#This Row],[HU Quantity]]=KGP[[#This Row],[Requirement quantity]]</f>
        <v>0</v>
      </c>
      <c r="BN147" s="112"/>
      <c r="BO147" s="112"/>
      <c r="BP147" s="112"/>
      <c r="BQ147" s="111" t="s">
        <v>165</v>
      </c>
      <c r="BR147" s="112"/>
      <c r="BS147" s="112"/>
      <c r="BT147" s="116">
        <v>0</v>
      </c>
      <c r="BU147" s="116">
        <v>0</v>
      </c>
      <c r="BV147" s="113">
        <v>45452</v>
      </c>
      <c r="BW147" s="117">
        <v>0</v>
      </c>
      <c r="BX147" s="117">
        <v>0</v>
      </c>
      <c r="BY147" s="112"/>
      <c r="BZ147" s="112"/>
      <c r="CA147" s="111">
        <v>0</v>
      </c>
      <c r="CB147" s="114">
        <v>0</v>
      </c>
      <c r="CC147" s="112"/>
      <c r="CD147" s="114">
        <v>0</v>
      </c>
      <c r="CE147" s="112"/>
      <c r="CF147" s="112"/>
      <c r="CG147" s="112"/>
      <c r="CH147" s="114">
        <v>0</v>
      </c>
      <c r="CI147" s="35">
        <v>0</v>
      </c>
      <c r="CJ147" s="94">
        <f t="shared" si="14"/>
        <v>0.33333333333333331</v>
      </c>
      <c r="CK147" s="88">
        <f t="shared" si="15"/>
        <v>45393</v>
      </c>
      <c r="CL147" s="89">
        <f t="shared" si="16"/>
        <v>49</v>
      </c>
      <c r="CM147" s="89">
        <f t="shared" si="17"/>
        <v>77</v>
      </c>
      <c r="CN147" s="89" t="str">
        <f t="shared" si="18"/>
        <v>ON TIME</v>
      </c>
      <c r="CO147" s="91"/>
      <c r="CP147" s="89" t="str">
        <f>IF(CQ147="","",IF(CQ147&gt;'Colour coding'!$D$4,"After Turnround",IF(CQ147&gt;'Colour coding'!$D$3+7,"During Turnaround",IF(CQ147&lt;'Colour coding'!$D$3,"On Time"))))</f>
        <v>During Turnaround</v>
      </c>
      <c r="CQ147" s="88">
        <f>_xlfn.MAXIFS('Monitor PO'!E:E,'Monitor PO'!K:K,KGP[[#This Row],[Material / Component]])</f>
        <v>45366</v>
      </c>
      <c r="CR147" s="89" t="str">
        <f t="shared" si="19"/>
        <v>Need Purchasing</v>
      </c>
      <c r="CS147" s="89" t="str">
        <f>_xlfn.CONCAT(KGP[[#This Row],[Reservation]], KGP[[#This Row],[Requirement date (WO component)]],KGP[[#This Row],[Material / Component]],"000",,KGP[[#This Row],[WO number]])</f>
        <v>00001138564542110467825000200079587</v>
      </c>
      <c r="CT147" s="89" t="str">
        <f>VLOOKUP(KGP[[#This Row],[Key]],Reservation!B:B,1,)</f>
        <v>00001138564542110467825000200079587</v>
      </c>
      <c r="CU147" s="89" t="str">
        <f>_xlfn.CONCAT(KGP[[#This Row],[Reservation]],KGP[[#This Row],[Material / Component]],"000",,KGP[[#This Row],[WO number]])</f>
        <v>000011385610467825000200079587</v>
      </c>
      <c r="CV147" s="93">
        <f>IF(_xlfn.MAXIFS(Reservation!$F:$F,Reservation!$A:$A,KGP[[#This Row],[Logic]])&lt;KGP[[#This Row],[ETA @ Demand plant]],_xlfn.MAXIFS(Reservation!$F:$F,Reservation!$A:$A,KGP[[#This Row],[Logic]]),"")</f>
        <v>0</v>
      </c>
      <c r="CW147" s="89" t="e">
        <f>IF(KGP[[#This Row],[Any order which is ahead (Date)]]="","",VLOOKUP(_xlfn.CONCAT(KGP[[#This Row],[Reservation]],KGP[[#This Row],[Material / Component]],"000",,KGP[[#This Row],[WO number]]),Reservation!$A:$J,10,0))</f>
        <v>#N/A</v>
      </c>
      <c r="CX147" s="89">
        <f t="shared" si="20"/>
        <v>0</v>
      </c>
    </row>
    <row r="148" spans="1:102" s="77" customFormat="1" x14ac:dyDescent="0.2">
      <c r="A148" s="111" t="s">
        <v>851</v>
      </c>
      <c r="B148" s="111" t="s">
        <v>50</v>
      </c>
      <c r="C148" s="112"/>
      <c r="D148" s="111" t="s">
        <v>55</v>
      </c>
      <c r="E148" s="113">
        <v>45290</v>
      </c>
      <c r="F148" s="113">
        <v>45293</v>
      </c>
      <c r="G148" s="113">
        <v>45421</v>
      </c>
      <c r="H148" s="113">
        <v>45343</v>
      </c>
      <c r="I148" s="113">
        <v>45421</v>
      </c>
      <c r="J148" s="113">
        <v>45424</v>
      </c>
      <c r="K148" s="111" t="s">
        <v>182</v>
      </c>
      <c r="L148" s="112"/>
      <c r="M148" s="111" t="s">
        <v>1994</v>
      </c>
      <c r="N148" s="111" t="s">
        <v>176</v>
      </c>
      <c r="O148" s="111" t="s">
        <v>1995</v>
      </c>
      <c r="P148" s="111" t="s">
        <v>1996</v>
      </c>
      <c r="Q148" s="111" t="s">
        <v>1997</v>
      </c>
      <c r="R148" s="111" t="s">
        <v>344</v>
      </c>
      <c r="S148" s="113">
        <v>45421</v>
      </c>
      <c r="T148" s="112"/>
      <c r="U148" s="112"/>
      <c r="V148" s="111" t="s">
        <v>345</v>
      </c>
      <c r="W148" s="112"/>
      <c r="X148" s="111">
        <v>20</v>
      </c>
      <c r="Y148" s="111">
        <v>20</v>
      </c>
      <c r="Z148" s="111" t="s">
        <v>1998</v>
      </c>
      <c r="AA148" s="111" t="s">
        <v>1999</v>
      </c>
      <c r="AB148" s="115">
        <v>1</v>
      </c>
      <c r="AC148" s="115">
        <v>1</v>
      </c>
      <c r="AD148" s="115">
        <v>0</v>
      </c>
      <c r="AE148" s="111" t="s">
        <v>858</v>
      </c>
      <c r="AF148" s="115">
        <v>0</v>
      </c>
      <c r="AG148" s="111" t="s">
        <v>376</v>
      </c>
      <c r="AH148" s="111" t="s">
        <v>53</v>
      </c>
      <c r="AI148" s="111" t="s">
        <v>345</v>
      </c>
      <c r="AJ148" s="111" t="s">
        <v>2000</v>
      </c>
      <c r="AK148" s="111">
        <v>10</v>
      </c>
      <c r="AL148" s="115">
        <v>21</v>
      </c>
      <c r="AM148" s="112"/>
      <c r="AN148" s="112"/>
      <c r="AO148" s="111">
        <v>0</v>
      </c>
      <c r="AP148" s="112"/>
      <c r="AQ148" s="112"/>
      <c r="AR148" s="112"/>
      <c r="AS148" s="112"/>
      <c r="AT148" s="112"/>
      <c r="AU148" s="111">
        <v>0</v>
      </c>
      <c r="AV148" s="114">
        <v>0</v>
      </c>
      <c r="AW148" s="111" t="s">
        <v>51</v>
      </c>
      <c r="AX148" s="112"/>
      <c r="AY148" s="112"/>
      <c r="AZ148" s="112"/>
      <c r="BA148" s="112"/>
      <c r="BB148" s="111" t="s">
        <v>52</v>
      </c>
      <c r="BC148" s="111" t="s">
        <v>161</v>
      </c>
      <c r="BD148" s="111" t="s">
        <v>162</v>
      </c>
      <c r="BE148" s="111" t="s">
        <v>2001</v>
      </c>
      <c r="BF148" s="111">
        <v>1</v>
      </c>
      <c r="BG148" s="111" t="s">
        <v>218</v>
      </c>
      <c r="BH148" s="112"/>
      <c r="BI148" s="112"/>
      <c r="BJ148" s="111" t="s">
        <v>2002</v>
      </c>
      <c r="BK148" s="112"/>
      <c r="BL148" s="115">
        <v>0</v>
      </c>
      <c r="BM148" s="112" t="b">
        <f>KGP[[#This Row],[HU Quantity]]=KGP[[#This Row],[Requirement quantity]]</f>
        <v>0</v>
      </c>
      <c r="BN148" s="112"/>
      <c r="BO148" s="112"/>
      <c r="BP148" s="112"/>
      <c r="BQ148" s="111" t="s">
        <v>165</v>
      </c>
      <c r="BR148" s="112"/>
      <c r="BS148" s="112"/>
      <c r="BT148" s="116">
        <v>0</v>
      </c>
      <c r="BU148" s="116">
        <v>0</v>
      </c>
      <c r="BV148" s="113">
        <v>45107</v>
      </c>
      <c r="BW148" s="117">
        <v>0</v>
      </c>
      <c r="BX148" s="117">
        <v>0</v>
      </c>
      <c r="BY148" s="112"/>
      <c r="BZ148" s="112"/>
      <c r="CA148" s="111">
        <v>0</v>
      </c>
      <c r="CB148" s="114">
        <v>0</v>
      </c>
      <c r="CC148" s="112"/>
      <c r="CD148" s="114">
        <v>0</v>
      </c>
      <c r="CE148" s="112"/>
      <c r="CF148" s="112"/>
      <c r="CG148" s="112"/>
      <c r="CH148" s="114">
        <v>0</v>
      </c>
      <c r="CI148" s="35">
        <v>0</v>
      </c>
      <c r="CJ148" s="94">
        <f t="shared" si="14"/>
        <v>0.5</v>
      </c>
      <c r="CK148" s="88">
        <f t="shared" si="15"/>
        <v>45393</v>
      </c>
      <c r="CL148" s="89">
        <f t="shared" si="16"/>
        <v>50</v>
      </c>
      <c r="CM148" s="89">
        <f t="shared" si="17"/>
        <v>78</v>
      </c>
      <c r="CN148" s="89" t="str">
        <f t="shared" si="18"/>
        <v>ON TIME</v>
      </c>
      <c r="CO148" s="91" t="str" cm="1">
        <f t="array" ref="CO148">IFERROR(_xlfn.TEXTJOIN(", ",,_xlfn._xlws.FILTER('Monitor PO'!A:A,'Monitor PO'!K:K=Z148)),"")</f>
        <v/>
      </c>
      <c r="CP148" s="92" t="str">
        <f>IF(CQ148="","",IF(CQ148&gt;'Colour coding'!$D$4,"After Turnround",IF(CQ148&gt;'Colour coding'!$D$3+7,"During Turnaround",IF(CQ148&lt;'Colour coding'!$D$3,"On Time"))))</f>
        <v>On Time</v>
      </c>
      <c r="CQ148" s="88">
        <f>_xlfn.MAXIFS('Monitor PO'!E:E,'Monitor PO'!K:K,KGP[[#This Row],[Material / Component]])</f>
        <v>0</v>
      </c>
      <c r="CR148" s="89" t="str">
        <f t="shared" si="19"/>
        <v>SOH</v>
      </c>
      <c r="CS148" s="89" t="str">
        <f>_xlfn.CONCAT(KGP[[#This Row],[Reservation]], KGP[[#This Row],[Requirement date (WO component)]],KGP[[#This Row],[Material / Component]],"000",,KGP[[#This Row],[WO number]])</f>
        <v>00001368224542110468800000100038290</v>
      </c>
      <c r="CT148" s="89" t="str">
        <f>VLOOKUP(KGP[[#This Row],[Key]],Reservation!B:B,1,)</f>
        <v>00001368224542110468800000100038290</v>
      </c>
      <c r="CU148" s="89" t="str">
        <f>_xlfn.CONCAT(KGP[[#This Row],[Reservation]],KGP[[#This Row],[Material / Component]],"000",,KGP[[#This Row],[WO number]])</f>
        <v>000013682210468800000100038290</v>
      </c>
      <c r="CV148" s="93">
        <f>IF(_xlfn.MAXIFS(Reservation!$F:$F,Reservation!$A:$A,KGP[[#This Row],[Logic]])&lt;KGP[[#This Row],[ETA @ Demand plant]],_xlfn.MAXIFS(Reservation!$F:$F,Reservation!$A:$A,KGP[[#This Row],[Logic]]),"")</f>
        <v>0</v>
      </c>
      <c r="CW148" s="89" t="e">
        <f>IF(KGP[[#This Row],[Any order which is ahead (Date)]]="","",VLOOKUP(_xlfn.CONCAT(KGP[[#This Row],[Reservation]],KGP[[#This Row],[Material / Component]],"000",,KGP[[#This Row],[WO number]]),Reservation!$A:$J,10,0))</f>
        <v>#N/A</v>
      </c>
      <c r="CX148" s="89">
        <f t="shared" si="20"/>
        <v>0</v>
      </c>
    </row>
    <row r="149" spans="1:102" s="77" customFormat="1" x14ac:dyDescent="0.2">
      <c r="A149" s="111" t="s">
        <v>940</v>
      </c>
      <c r="B149" s="111" t="s">
        <v>50</v>
      </c>
      <c r="C149" s="112"/>
      <c r="D149" s="111" t="s">
        <v>55</v>
      </c>
      <c r="E149" s="113">
        <v>45290</v>
      </c>
      <c r="F149" s="113">
        <v>45293</v>
      </c>
      <c r="G149" s="113">
        <v>45386</v>
      </c>
      <c r="H149" s="113">
        <v>45385</v>
      </c>
      <c r="I149" s="113">
        <v>45386</v>
      </c>
      <c r="J149" s="113">
        <v>45387</v>
      </c>
      <c r="K149" s="111" t="s">
        <v>56</v>
      </c>
      <c r="L149" s="112"/>
      <c r="M149" s="111" t="s">
        <v>554</v>
      </c>
      <c r="N149" s="111" t="s">
        <v>176</v>
      </c>
      <c r="O149" s="111" t="s">
        <v>555</v>
      </c>
      <c r="P149" s="111" t="s">
        <v>556</v>
      </c>
      <c r="Q149" s="111" t="s">
        <v>557</v>
      </c>
      <c r="R149" s="111" t="s">
        <v>344</v>
      </c>
      <c r="S149" s="113">
        <v>45400</v>
      </c>
      <c r="T149" s="112"/>
      <c r="U149" s="112"/>
      <c r="V149" s="111" t="s">
        <v>345</v>
      </c>
      <c r="W149" s="112"/>
      <c r="X149" s="111">
        <v>10</v>
      </c>
      <c r="Y149" s="111">
        <v>5</v>
      </c>
      <c r="Z149" s="111" t="s">
        <v>558</v>
      </c>
      <c r="AA149" s="111" t="s">
        <v>559</v>
      </c>
      <c r="AB149" s="115">
        <v>1</v>
      </c>
      <c r="AC149" s="115">
        <v>0</v>
      </c>
      <c r="AD149" s="115">
        <v>1</v>
      </c>
      <c r="AE149" s="150" t="s">
        <v>3204</v>
      </c>
      <c r="AF149" s="115">
        <v>0</v>
      </c>
      <c r="AG149" s="111" t="s">
        <v>376</v>
      </c>
      <c r="AH149" s="111" t="s">
        <v>53</v>
      </c>
      <c r="AI149" s="111" t="s">
        <v>345</v>
      </c>
      <c r="AJ149" s="111" t="s">
        <v>560</v>
      </c>
      <c r="AK149" s="111">
        <v>10</v>
      </c>
      <c r="AL149" s="115">
        <v>21</v>
      </c>
      <c r="AM149" s="112"/>
      <c r="AN149" s="112"/>
      <c r="AO149" s="111">
        <v>0</v>
      </c>
      <c r="AP149" s="112"/>
      <c r="AQ149" s="112"/>
      <c r="AR149" s="112"/>
      <c r="AS149" s="112"/>
      <c r="AT149" s="112"/>
      <c r="AU149" s="111">
        <v>0</v>
      </c>
      <c r="AV149" s="114">
        <v>0</v>
      </c>
      <c r="AW149" s="111" t="s">
        <v>51</v>
      </c>
      <c r="AX149" s="112"/>
      <c r="AY149" s="112"/>
      <c r="AZ149" s="112"/>
      <c r="BA149" s="112"/>
      <c r="BB149" s="111" t="s">
        <v>52</v>
      </c>
      <c r="BC149" s="111" t="s">
        <v>213</v>
      </c>
      <c r="BD149" s="111" t="s">
        <v>355</v>
      </c>
      <c r="BE149" s="111" t="s">
        <v>561</v>
      </c>
      <c r="BF149" s="111">
        <v>1</v>
      </c>
      <c r="BG149" s="111" t="s">
        <v>163</v>
      </c>
      <c r="BH149" s="111" t="s">
        <v>164</v>
      </c>
      <c r="BI149" s="111" t="s">
        <v>164</v>
      </c>
      <c r="BJ149" s="111" t="s">
        <v>753</v>
      </c>
      <c r="BK149" s="112"/>
      <c r="BL149" s="115">
        <v>0</v>
      </c>
      <c r="BM149" s="112" t="b">
        <f>KGP[[#This Row],[HU Quantity]]=KGP[[#This Row],[Requirement quantity]]</f>
        <v>0</v>
      </c>
      <c r="BN149" s="112"/>
      <c r="BO149" s="112"/>
      <c r="BP149" s="112"/>
      <c r="BQ149" s="111" t="s">
        <v>165</v>
      </c>
      <c r="BR149" s="111" t="s">
        <v>562</v>
      </c>
      <c r="BS149" s="112"/>
      <c r="BT149" s="116">
        <v>0</v>
      </c>
      <c r="BU149" s="116">
        <v>14</v>
      </c>
      <c r="BV149" s="113">
        <v>45416</v>
      </c>
      <c r="BW149" s="117">
        <v>0</v>
      </c>
      <c r="BX149" s="117">
        <v>0</v>
      </c>
      <c r="BY149" s="112"/>
      <c r="BZ149" s="112"/>
      <c r="CA149" s="111">
        <v>0</v>
      </c>
      <c r="CB149" s="114">
        <v>0</v>
      </c>
      <c r="CC149" s="112"/>
      <c r="CD149" s="114">
        <v>0</v>
      </c>
      <c r="CE149" s="112"/>
      <c r="CF149" s="112"/>
      <c r="CG149" s="112"/>
      <c r="CH149" s="114">
        <v>0</v>
      </c>
      <c r="CI149" s="35">
        <v>0</v>
      </c>
      <c r="CJ149" s="94">
        <f t="shared" si="14"/>
        <v>0.5</v>
      </c>
      <c r="CK149" s="88">
        <f t="shared" si="15"/>
        <v>45358</v>
      </c>
      <c r="CL149" s="89">
        <f t="shared" si="16"/>
        <v>-27</v>
      </c>
      <c r="CM149" s="89">
        <f t="shared" si="17"/>
        <v>1</v>
      </c>
      <c r="CN149" s="89" t="str">
        <f t="shared" si="18"/>
        <v>ON TIME</v>
      </c>
      <c r="CO149" s="91"/>
      <c r="CP149" s="89" t="str">
        <f>IF(CQ149="","",IF(CQ149&gt;'Colour coding'!$D$4,"After Turnround",IF(CQ149&gt;'Colour coding'!$D$3+7,"During Turnaround",IF(CQ149&lt;'Colour coding'!$D$3,"On Time"))))</f>
        <v>On Time</v>
      </c>
      <c r="CQ149" s="88">
        <f>_xlfn.MAXIFS('Monitor PO'!E:E,'Monitor PO'!K:K,KGP[[#This Row],[Material / Component]])</f>
        <v>45306</v>
      </c>
      <c r="CR149" s="89" t="str">
        <f t="shared" si="19"/>
        <v>Need Purchasing</v>
      </c>
      <c r="CS149" s="89" t="str">
        <f>_xlfn.CONCAT(KGP[[#This Row],[Reservation]], KGP[[#This Row],[Requirement date (WO component)]],KGP[[#This Row],[Material / Component]],"000",,KGP[[#This Row],[WO number]])</f>
        <v>00001392674538610468906000100040735</v>
      </c>
      <c r="CT149" s="89" t="str">
        <f>VLOOKUP(KGP[[#This Row],[Key]],Reservation!B:B,1,)</f>
        <v>00001392674538610468906000100040735</v>
      </c>
      <c r="CU149" s="89" t="str">
        <f>_xlfn.CONCAT(KGP[[#This Row],[Reservation]],KGP[[#This Row],[Material / Component]],"000",,KGP[[#This Row],[WO number]])</f>
        <v>000013926710468906000100040735</v>
      </c>
      <c r="CV149" s="93">
        <f>IF(_xlfn.MAXIFS(Reservation!$F:$F,Reservation!$A:$A,KGP[[#This Row],[Logic]])&lt;KGP[[#This Row],[ETA @ Demand plant]],_xlfn.MAXIFS(Reservation!$F:$F,Reservation!$A:$A,KGP[[#This Row],[Logic]]),"")</f>
        <v>0</v>
      </c>
      <c r="CW149" s="89" t="e">
        <f>IF(KGP[[#This Row],[Any order which is ahead (Date)]]="","",VLOOKUP(_xlfn.CONCAT(KGP[[#This Row],[Reservation]],KGP[[#This Row],[Material / Component]],"000",,KGP[[#This Row],[WO number]]),Reservation!$A:$J,10,0))</f>
        <v>#N/A</v>
      </c>
      <c r="CX149" s="89">
        <f t="shared" si="20"/>
        <v>0</v>
      </c>
    </row>
    <row r="150" spans="1:102" s="77" customFormat="1" x14ac:dyDescent="0.2">
      <c r="A150" s="111" t="s">
        <v>940</v>
      </c>
      <c r="B150" s="111" t="s">
        <v>50</v>
      </c>
      <c r="C150" s="112"/>
      <c r="D150" s="111" t="s">
        <v>55</v>
      </c>
      <c r="E150" s="113">
        <v>45290</v>
      </c>
      <c r="F150" s="113">
        <v>45293</v>
      </c>
      <c r="G150" s="113">
        <v>45391</v>
      </c>
      <c r="H150" s="113">
        <v>45372</v>
      </c>
      <c r="I150" s="113">
        <v>45379</v>
      </c>
      <c r="J150" s="113">
        <v>45403</v>
      </c>
      <c r="K150" s="111" t="s">
        <v>182</v>
      </c>
      <c r="L150" s="112"/>
      <c r="M150" s="111" t="s">
        <v>2662</v>
      </c>
      <c r="N150" s="111" t="s">
        <v>187</v>
      </c>
      <c r="O150" s="111" t="s">
        <v>2663</v>
      </c>
      <c r="P150" s="111" t="s">
        <v>2664</v>
      </c>
      <c r="Q150" s="111" t="s">
        <v>2665</v>
      </c>
      <c r="R150" s="111" t="s">
        <v>344</v>
      </c>
      <c r="S150" s="113">
        <v>45391</v>
      </c>
      <c r="T150" s="112"/>
      <c r="U150" s="112"/>
      <c r="V150" s="111" t="s">
        <v>345</v>
      </c>
      <c r="W150" s="112"/>
      <c r="X150" s="111">
        <v>10</v>
      </c>
      <c r="Y150" s="111">
        <v>5</v>
      </c>
      <c r="Z150" s="111" t="s">
        <v>2752</v>
      </c>
      <c r="AA150" s="111" t="s">
        <v>2753</v>
      </c>
      <c r="AB150" s="115">
        <v>1</v>
      </c>
      <c r="AC150" s="115">
        <v>0</v>
      </c>
      <c r="AD150" s="115">
        <v>0</v>
      </c>
      <c r="AE150" s="151" t="s">
        <v>3216</v>
      </c>
      <c r="AF150" s="115">
        <v>0</v>
      </c>
      <c r="AG150" s="111" t="s">
        <v>376</v>
      </c>
      <c r="AH150" s="111" t="s">
        <v>53</v>
      </c>
      <c r="AI150" s="111" t="s">
        <v>345</v>
      </c>
      <c r="AJ150" s="111" t="s">
        <v>2668</v>
      </c>
      <c r="AK150" s="111">
        <v>190</v>
      </c>
      <c r="AL150" s="115">
        <v>21</v>
      </c>
      <c r="AM150" s="112"/>
      <c r="AN150" s="112"/>
      <c r="AO150" s="111">
        <v>0</v>
      </c>
      <c r="AP150" s="112"/>
      <c r="AQ150" s="112"/>
      <c r="AR150" s="112"/>
      <c r="AS150" s="112"/>
      <c r="AT150" s="112"/>
      <c r="AU150" s="111">
        <v>0</v>
      </c>
      <c r="AV150" s="114">
        <v>0</v>
      </c>
      <c r="AW150" s="111" t="s">
        <v>51</v>
      </c>
      <c r="AX150" s="112"/>
      <c r="AY150" s="112"/>
      <c r="AZ150" s="112"/>
      <c r="BA150" s="112"/>
      <c r="BB150" s="111" t="s">
        <v>52</v>
      </c>
      <c r="BC150" s="111" t="s">
        <v>213</v>
      </c>
      <c r="BD150" s="111" t="s">
        <v>355</v>
      </c>
      <c r="BE150" s="111" t="s">
        <v>2670</v>
      </c>
      <c r="BF150" s="111">
        <v>28</v>
      </c>
      <c r="BG150" s="111" t="s">
        <v>294</v>
      </c>
      <c r="BH150" s="111" t="s">
        <v>164</v>
      </c>
      <c r="BI150" s="111" t="s">
        <v>164</v>
      </c>
      <c r="BJ150" s="111" t="s">
        <v>2754</v>
      </c>
      <c r="BK150" s="112"/>
      <c r="BL150" s="115">
        <v>0</v>
      </c>
      <c r="BM150" s="112" t="b">
        <f>KGP[[#This Row],[HU Quantity]]=KGP[[#This Row],[Requirement quantity]]</f>
        <v>0</v>
      </c>
      <c r="BN150" s="112"/>
      <c r="BO150" s="112"/>
      <c r="BP150" s="112"/>
      <c r="BQ150" s="111" t="s">
        <v>165</v>
      </c>
      <c r="BR150" s="112"/>
      <c r="BS150" s="112"/>
      <c r="BT150" s="116">
        <v>0</v>
      </c>
      <c r="BU150" s="116">
        <v>0</v>
      </c>
      <c r="BV150" s="113">
        <v>45584</v>
      </c>
      <c r="BW150" s="117">
        <v>0</v>
      </c>
      <c r="BX150" s="117">
        <v>0</v>
      </c>
      <c r="BY150" s="112"/>
      <c r="BZ150" s="112"/>
      <c r="CA150" s="111">
        <v>0</v>
      </c>
      <c r="CB150" s="114">
        <v>0</v>
      </c>
      <c r="CC150" s="112"/>
      <c r="CD150" s="114">
        <v>0</v>
      </c>
      <c r="CE150" s="112"/>
      <c r="CF150" s="112"/>
      <c r="CG150" s="112"/>
      <c r="CH150" s="114">
        <v>0</v>
      </c>
      <c r="CI150" s="35">
        <v>0</v>
      </c>
      <c r="CJ150" s="94">
        <f t="shared" si="14"/>
        <v>1.9230769230769232E-2</v>
      </c>
      <c r="CK150" s="88">
        <f t="shared" si="15"/>
        <v>45363</v>
      </c>
      <c r="CL150" s="89">
        <f t="shared" si="16"/>
        <v>-9</v>
      </c>
      <c r="CM150" s="89">
        <f t="shared" si="17"/>
        <v>19</v>
      </c>
      <c r="CN150" s="89" t="str">
        <f t="shared" si="18"/>
        <v>ON TIME</v>
      </c>
      <c r="CO150" s="91"/>
      <c r="CP150" s="89" t="str">
        <f>IF(CQ150="","",IF(CQ150&gt;'Colour coding'!$D$4,"After Turnround",IF(CQ150&gt;'Colour coding'!$D$3+7,"During Turnaround",IF(CQ150&lt;'Colour coding'!$D$3,"On Time"))))</f>
        <v>After Turnround</v>
      </c>
      <c r="CQ150" s="88">
        <f>_xlfn.MAXIFS('Monitor PO'!E:E,'Monitor PO'!K:K,KGP[[#This Row],[Material / Component]])</f>
        <v>45474</v>
      </c>
      <c r="CR150" s="89" t="str">
        <f t="shared" si="19"/>
        <v>Need Purchasing</v>
      </c>
      <c r="CS150" s="89" t="str">
        <f>_xlfn.CONCAT(KGP[[#This Row],[Reservation]], KGP[[#This Row],[Requirement date (WO component)]],KGP[[#This Row],[Material / Component]],"000",,KGP[[#This Row],[WO number]])</f>
        <v>00001287344539110473813000200090465</v>
      </c>
      <c r="CT150" s="89" t="str">
        <f>VLOOKUP(KGP[[#This Row],[Key]],Reservation!B:B,1,)</f>
        <v>00001287344539110473813000200090465</v>
      </c>
      <c r="CU150" s="89" t="str">
        <f>_xlfn.CONCAT(KGP[[#This Row],[Reservation]],KGP[[#This Row],[Material / Component]],"000",,KGP[[#This Row],[WO number]])</f>
        <v>000012873410473813000200090465</v>
      </c>
      <c r="CV150" s="93">
        <f>IF(_xlfn.MAXIFS(Reservation!$F:$F,Reservation!$A:$A,KGP[[#This Row],[Logic]])&lt;KGP[[#This Row],[ETA @ Demand plant]],_xlfn.MAXIFS(Reservation!$F:$F,Reservation!$A:$A,KGP[[#This Row],[Logic]]),"")</f>
        <v>0</v>
      </c>
      <c r="CW150" s="89" t="e">
        <f>IF(KGP[[#This Row],[Any order which is ahead (Date)]]="","",VLOOKUP(_xlfn.CONCAT(KGP[[#This Row],[Reservation]],KGP[[#This Row],[Material / Component]],"000",,KGP[[#This Row],[WO number]]),Reservation!$A:$J,10,0))</f>
        <v>#N/A</v>
      </c>
      <c r="CX150" s="89">
        <f t="shared" si="20"/>
        <v>0</v>
      </c>
    </row>
    <row r="151" spans="1:102" s="77" customFormat="1" x14ac:dyDescent="0.2">
      <c r="A151" s="111" t="s">
        <v>940</v>
      </c>
      <c r="B151" s="111" t="s">
        <v>50</v>
      </c>
      <c r="C151" s="112"/>
      <c r="D151" s="111" t="s">
        <v>55</v>
      </c>
      <c r="E151" s="113">
        <v>45290</v>
      </c>
      <c r="F151" s="113">
        <v>45293</v>
      </c>
      <c r="G151" s="113">
        <v>45395</v>
      </c>
      <c r="H151" s="113">
        <v>45372</v>
      </c>
      <c r="I151" s="113">
        <v>45382</v>
      </c>
      <c r="J151" s="113">
        <v>45406</v>
      </c>
      <c r="K151" s="111" t="s">
        <v>182</v>
      </c>
      <c r="L151" s="112"/>
      <c r="M151" s="111" t="s">
        <v>2790</v>
      </c>
      <c r="N151" s="111" t="s">
        <v>187</v>
      </c>
      <c r="O151" s="111" t="s">
        <v>2791</v>
      </c>
      <c r="P151" s="111" t="s">
        <v>2792</v>
      </c>
      <c r="Q151" s="111" t="s">
        <v>2665</v>
      </c>
      <c r="R151" s="111" t="s">
        <v>344</v>
      </c>
      <c r="S151" s="113">
        <v>45395</v>
      </c>
      <c r="T151" s="112"/>
      <c r="U151" s="112"/>
      <c r="V151" s="111" t="s">
        <v>345</v>
      </c>
      <c r="W151" s="112"/>
      <c r="X151" s="111">
        <v>10</v>
      </c>
      <c r="Y151" s="111">
        <v>5</v>
      </c>
      <c r="Z151" s="111" t="s">
        <v>2752</v>
      </c>
      <c r="AA151" s="111" t="s">
        <v>2753</v>
      </c>
      <c r="AB151" s="115">
        <v>1</v>
      </c>
      <c r="AC151" s="115">
        <v>0</v>
      </c>
      <c r="AD151" s="115">
        <v>0</v>
      </c>
      <c r="AE151" s="151" t="s">
        <v>3216</v>
      </c>
      <c r="AF151" s="115">
        <v>0</v>
      </c>
      <c r="AG151" s="111" t="s">
        <v>376</v>
      </c>
      <c r="AH151" s="111" t="s">
        <v>53</v>
      </c>
      <c r="AI151" s="111" t="s">
        <v>345</v>
      </c>
      <c r="AJ151" s="111" t="s">
        <v>2795</v>
      </c>
      <c r="AK151" s="111">
        <v>110</v>
      </c>
      <c r="AL151" s="115">
        <v>21</v>
      </c>
      <c r="AM151" s="112"/>
      <c r="AN151" s="112"/>
      <c r="AO151" s="111">
        <v>0</v>
      </c>
      <c r="AP151" s="112"/>
      <c r="AQ151" s="112"/>
      <c r="AR151" s="112"/>
      <c r="AS151" s="112"/>
      <c r="AT151" s="112"/>
      <c r="AU151" s="111">
        <v>0</v>
      </c>
      <c r="AV151" s="114">
        <v>0</v>
      </c>
      <c r="AW151" s="111" t="s">
        <v>51</v>
      </c>
      <c r="AX151" s="112"/>
      <c r="AY151" s="112"/>
      <c r="AZ151" s="112"/>
      <c r="BA151" s="112"/>
      <c r="BB151" s="111" t="s">
        <v>52</v>
      </c>
      <c r="BC151" s="111" t="s">
        <v>213</v>
      </c>
      <c r="BD151" s="111" t="s">
        <v>214</v>
      </c>
      <c r="BE151" s="111" t="s">
        <v>2793</v>
      </c>
      <c r="BF151" s="111">
        <v>29</v>
      </c>
      <c r="BG151" s="111" t="s">
        <v>294</v>
      </c>
      <c r="BH151" s="111" t="s">
        <v>164</v>
      </c>
      <c r="BI151" s="111" t="s">
        <v>164</v>
      </c>
      <c r="BJ151" s="111" t="s">
        <v>2849</v>
      </c>
      <c r="BK151" s="112"/>
      <c r="BL151" s="115">
        <v>0</v>
      </c>
      <c r="BM151" s="112" t="b">
        <f>KGP[[#This Row],[HU Quantity]]=KGP[[#This Row],[Requirement quantity]]</f>
        <v>0</v>
      </c>
      <c r="BN151" s="112"/>
      <c r="BO151" s="112"/>
      <c r="BP151" s="112"/>
      <c r="BQ151" s="111" t="s">
        <v>165</v>
      </c>
      <c r="BR151" s="112"/>
      <c r="BS151" s="112"/>
      <c r="BT151" s="116">
        <v>0</v>
      </c>
      <c r="BU151" s="116">
        <v>0</v>
      </c>
      <c r="BV151" s="113">
        <v>45587</v>
      </c>
      <c r="BW151" s="117">
        <v>0</v>
      </c>
      <c r="BX151" s="117">
        <v>0</v>
      </c>
      <c r="BY151" s="112"/>
      <c r="BZ151" s="112"/>
      <c r="CA151" s="111">
        <v>0</v>
      </c>
      <c r="CB151" s="114">
        <v>0</v>
      </c>
      <c r="CC151" s="112"/>
      <c r="CD151" s="114">
        <v>0</v>
      </c>
      <c r="CE151" s="112"/>
      <c r="CF151" s="112"/>
      <c r="CG151" s="112"/>
      <c r="CH151" s="114">
        <v>0</v>
      </c>
      <c r="CI151" s="35">
        <v>0</v>
      </c>
      <c r="CJ151" s="94">
        <f t="shared" si="14"/>
        <v>1.9230769230769232E-2</v>
      </c>
      <c r="CK151" s="88">
        <f t="shared" si="15"/>
        <v>45367</v>
      </c>
      <c r="CL151" s="89">
        <f t="shared" si="16"/>
        <v>-5</v>
      </c>
      <c r="CM151" s="89">
        <f t="shared" si="17"/>
        <v>23</v>
      </c>
      <c r="CN151" s="89" t="str">
        <f t="shared" si="18"/>
        <v>ON TIME</v>
      </c>
      <c r="CO151" s="91"/>
      <c r="CP151" s="89" t="str">
        <f>IF(CQ151="","",IF(CQ151&gt;'Colour coding'!$D$4,"After Turnround",IF(CQ151&gt;'Colour coding'!$D$3+7,"During Turnaround",IF(CQ151&lt;'Colour coding'!$D$3,"On Time"))))</f>
        <v>After Turnround</v>
      </c>
      <c r="CQ151" s="88">
        <f>_xlfn.MAXIFS('Monitor PO'!E:E,'Monitor PO'!K:K,KGP[[#This Row],[Material / Component]])</f>
        <v>45474</v>
      </c>
      <c r="CR151" s="89" t="str">
        <f t="shared" si="19"/>
        <v>Need Purchasing</v>
      </c>
      <c r="CS151" s="89" t="str">
        <f>_xlfn.CONCAT(KGP[[#This Row],[Reservation]], KGP[[#This Row],[Requirement date (WO component)]],KGP[[#This Row],[Material / Component]],"000",,KGP[[#This Row],[WO number]])</f>
        <v>00001296914539510473813000200091461</v>
      </c>
      <c r="CT151" s="89" t="str">
        <f>VLOOKUP(KGP[[#This Row],[Key]],Reservation!B:B,1,)</f>
        <v>00001296914539510473813000200091461</v>
      </c>
      <c r="CU151" s="89" t="str">
        <f>_xlfn.CONCAT(KGP[[#This Row],[Reservation]],KGP[[#This Row],[Material / Component]],"000",,KGP[[#This Row],[WO number]])</f>
        <v>000012969110473813000200091461</v>
      </c>
      <c r="CV151" s="93">
        <f>IF(_xlfn.MAXIFS(Reservation!$F:$F,Reservation!$A:$A,KGP[[#This Row],[Logic]])&lt;KGP[[#This Row],[ETA @ Demand plant]],_xlfn.MAXIFS(Reservation!$F:$F,Reservation!$A:$A,KGP[[#This Row],[Logic]]),"")</f>
        <v>0</v>
      </c>
      <c r="CW151" s="89" t="e">
        <f>IF(KGP[[#This Row],[Any order which is ahead (Date)]]="","",VLOOKUP(_xlfn.CONCAT(KGP[[#This Row],[Reservation]],KGP[[#This Row],[Material / Component]],"000",,KGP[[#This Row],[WO number]]),Reservation!$A:$J,10,0))</f>
        <v>#N/A</v>
      </c>
      <c r="CX151" s="89">
        <f t="shared" si="20"/>
        <v>0</v>
      </c>
    </row>
    <row r="152" spans="1:102" s="77" customFormat="1" hidden="1" x14ac:dyDescent="0.2">
      <c r="A152" s="111" t="s">
        <v>851</v>
      </c>
      <c r="B152" s="112"/>
      <c r="C152" s="112"/>
      <c r="D152" s="111" t="s">
        <v>55</v>
      </c>
      <c r="E152" s="113">
        <v>45290</v>
      </c>
      <c r="F152" s="113">
        <v>45293</v>
      </c>
      <c r="G152" s="113">
        <v>45421</v>
      </c>
      <c r="H152" s="112"/>
      <c r="I152" s="113">
        <v>45421</v>
      </c>
      <c r="J152" s="113">
        <v>45427</v>
      </c>
      <c r="K152" s="111" t="s">
        <v>182</v>
      </c>
      <c r="L152" s="112"/>
      <c r="M152" s="111" t="s">
        <v>2436</v>
      </c>
      <c r="N152" s="111" t="s">
        <v>219</v>
      </c>
      <c r="O152" s="111" t="s">
        <v>2437</v>
      </c>
      <c r="P152" s="111" t="s">
        <v>2438</v>
      </c>
      <c r="Q152" s="111" t="s">
        <v>2398</v>
      </c>
      <c r="R152" s="111" t="s">
        <v>344</v>
      </c>
      <c r="S152" s="112"/>
      <c r="T152" s="112"/>
      <c r="U152" s="112"/>
      <c r="V152" s="111" t="s">
        <v>345</v>
      </c>
      <c r="W152" s="112"/>
      <c r="X152" s="111">
        <v>10</v>
      </c>
      <c r="Y152" s="111">
        <v>5</v>
      </c>
      <c r="Z152" s="111" t="s">
        <v>2442</v>
      </c>
      <c r="AA152" s="111" t="s">
        <v>2443</v>
      </c>
      <c r="AB152" s="115">
        <v>1</v>
      </c>
      <c r="AC152" s="115">
        <v>1</v>
      </c>
      <c r="AD152" s="115">
        <v>10</v>
      </c>
      <c r="AE152" s="150" t="s">
        <v>3204</v>
      </c>
      <c r="AF152" s="115">
        <v>0</v>
      </c>
      <c r="AG152" s="112"/>
      <c r="AH152" s="111" t="s">
        <v>231</v>
      </c>
      <c r="AI152" s="112"/>
      <c r="AJ152" s="112"/>
      <c r="AK152" s="111">
        <v>0</v>
      </c>
      <c r="AL152" s="115">
        <v>0</v>
      </c>
      <c r="AM152" s="112"/>
      <c r="AN152" s="112"/>
      <c r="AO152" s="111">
        <v>0</v>
      </c>
      <c r="AP152" s="112"/>
      <c r="AQ152" s="112"/>
      <c r="AR152" s="112"/>
      <c r="AS152" s="112"/>
      <c r="AT152" s="112"/>
      <c r="AU152" s="111">
        <v>0</v>
      </c>
      <c r="AV152" s="114">
        <v>0</v>
      </c>
      <c r="AW152" s="111" t="s">
        <v>193</v>
      </c>
      <c r="AX152" s="112"/>
      <c r="AY152" s="112"/>
      <c r="AZ152" s="112"/>
      <c r="BA152" s="112"/>
      <c r="BB152" s="111" t="s">
        <v>52</v>
      </c>
      <c r="BC152" s="111" t="s">
        <v>161</v>
      </c>
      <c r="BD152" s="111" t="s">
        <v>162</v>
      </c>
      <c r="BE152" s="111" t="s">
        <v>2439</v>
      </c>
      <c r="BF152" s="111">
        <v>5</v>
      </c>
      <c r="BG152" s="111" t="s">
        <v>232</v>
      </c>
      <c r="BH152" s="111" t="s">
        <v>164</v>
      </c>
      <c r="BI152" s="111" t="s">
        <v>164</v>
      </c>
      <c r="BJ152" s="112"/>
      <c r="BK152" s="112"/>
      <c r="BL152" s="115">
        <v>0</v>
      </c>
      <c r="BM152" s="112" t="b">
        <f>KGP[[#This Row],[HU Quantity]]=KGP[[#This Row],[Requirement quantity]]</f>
        <v>0</v>
      </c>
      <c r="BN152" s="112"/>
      <c r="BO152" s="112"/>
      <c r="BP152" s="112"/>
      <c r="BQ152" s="111" t="s">
        <v>165</v>
      </c>
      <c r="BR152" s="112"/>
      <c r="BS152" s="112"/>
      <c r="BT152" s="116">
        <v>0</v>
      </c>
      <c r="BU152" s="116">
        <v>0</v>
      </c>
      <c r="BV152" s="113">
        <v>45469</v>
      </c>
      <c r="BW152" s="117">
        <v>0</v>
      </c>
      <c r="BX152" s="117">
        <v>0</v>
      </c>
      <c r="BY152" s="112"/>
      <c r="BZ152" s="112"/>
      <c r="CA152" s="111">
        <v>0</v>
      </c>
      <c r="CB152" s="114">
        <v>0</v>
      </c>
      <c r="CC152" s="112"/>
      <c r="CD152" s="114">
        <v>0</v>
      </c>
      <c r="CE152" s="112"/>
      <c r="CF152" s="112"/>
      <c r="CG152" s="112"/>
      <c r="CH152" s="114">
        <v>0</v>
      </c>
      <c r="CI152" s="35">
        <v>0</v>
      </c>
      <c r="CJ152" s="94">
        <f t="shared" si="14"/>
        <v>0.2</v>
      </c>
      <c r="CK152" s="88">
        <f t="shared" si="15"/>
        <v>45393</v>
      </c>
      <c r="CL152" s="89">
        <f t="shared" si="16"/>
        <v>0</v>
      </c>
      <c r="CM152" s="89">
        <f t="shared" si="17"/>
        <v>0</v>
      </c>
      <c r="CN152" s="89" t="str">
        <f t="shared" si="18"/>
        <v>Missing Staging Date</v>
      </c>
      <c r="CO152" s="91"/>
      <c r="CP152" s="89" t="str">
        <f>IF(CQ152="","",IF(CQ152&gt;'Colour coding'!$D$4,"After Turnround",IF(CQ152&gt;'Colour coding'!$D$3+7,"During Turnaround",IF(CQ152&lt;'Colour coding'!$D$3,"On Time"))))</f>
        <v>On Time</v>
      </c>
      <c r="CQ152" s="88">
        <f>_xlfn.MAXIFS('Monitor PO'!E:E,'Monitor PO'!K:K,KGP[[#This Row],[Material / Component]])</f>
        <v>0</v>
      </c>
      <c r="CR152" s="89" t="str">
        <f t="shared" si="19"/>
        <v>SOH</v>
      </c>
      <c r="CS152" s="89" t="str">
        <f>_xlfn.CONCAT(KGP[[#This Row],[Reservation]], KGP[[#This Row],[Requirement date (WO component)]],KGP[[#This Row],[Material / Component]],"000",,KGP[[#This Row],[WO number]])</f>
        <v>00001126094542110473861000200078320</v>
      </c>
      <c r="CT152" s="89" t="str">
        <f>VLOOKUP(KGP[[#This Row],[Key]],Reservation!B:B,1,)</f>
        <v>00001126094542110473861000200078320</v>
      </c>
      <c r="CU152" s="89" t="str">
        <f>_xlfn.CONCAT(KGP[[#This Row],[Reservation]],KGP[[#This Row],[Material / Component]],"000",,KGP[[#This Row],[WO number]])</f>
        <v>000011260910473861000200078320</v>
      </c>
      <c r="CV152" s="93" t="str">
        <f>IF(_xlfn.MAXIFS(Reservation!$F:$F,Reservation!$A:$A,KGP[[#This Row],[Logic]])&lt;KGP[[#This Row],[ETA @ Demand plant]],_xlfn.MAXIFS(Reservation!$F:$F,Reservation!$A:$A,KGP[[#This Row],[Logic]]),"")</f>
        <v/>
      </c>
      <c r="CW152" s="89" t="str">
        <f>IF(KGP[[#This Row],[Any order which is ahead (Date)]]="","",VLOOKUP(_xlfn.CONCAT(KGP[[#This Row],[Reservation]],KGP[[#This Row],[Material / Component]],"000",,KGP[[#This Row],[WO number]]),Reservation!$A:$J,10,0))</f>
        <v/>
      </c>
      <c r="CX152" s="89">
        <f t="shared" si="20"/>
        <v>1</v>
      </c>
    </row>
    <row r="153" spans="1:102" s="77" customFormat="1" hidden="1" x14ac:dyDescent="0.2">
      <c r="A153" s="111" t="s">
        <v>869</v>
      </c>
      <c r="B153" s="112"/>
      <c r="C153" s="112"/>
      <c r="D153" s="111" t="s">
        <v>55</v>
      </c>
      <c r="E153" s="113">
        <v>45290</v>
      </c>
      <c r="F153" s="113">
        <v>45293</v>
      </c>
      <c r="G153" s="113">
        <v>45406</v>
      </c>
      <c r="H153" s="112"/>
      <c r="I153" s="113">
        <v>45404</v>
      </c>
      <c r="J153" s="113">
        <v>45407</v>
      </c>
      <c r="K153" s="111" t="s">
        <v>2286</v>
      </c>
      <c r="L153" s="112"/>
      <c r="M153" s="111" t="s">
        <v>2477</v>
      </c>
      <c r="N153" s="111" t="s">
        <v>176</v>
      </c>
      <c r="O153" s="111" t="s">
        <v>2478</v>
      </c>
      <c r="P153" s="111" t="s">
        <v>2479</v>
      </c>
      <c r="Q153" s="111" t="s">
        <v>2480</v>
      </c>
      <c r="R153" s="111" t="s">
        <v>344</v>
      </c>
      <c r="S153" s="112"/>
      <c r="T153" s="112"/>
      <c r="U153" s="112"/>
      <c r="V153" s="111" t="s">
        <v>345</v>
      </c>
      <c r="W153" s="112"/>
      <c r="X153" s="111">
        <v>10</v>
      </c>
      <c r="Y153" s="111">
        <v>5</v>
      </c>
      <c r="Z153" s="111" t="s">
        <v>2500</v>
      </c>
      <c r="AA153" s="111" t="s">
        <v>2501</v>
      </c>
      <c r="AB153" s="115">
        <v>4</v>
      </c>
      <c r="AC153" s="115">
        <v>0</v>
      </c>
      <c r="AD153" s="115">
        <v>4</v>
      </c>
      <c r="AE153" s="150" t="s">
        <v>3204</v>
      </c>
      <c r="AF153" s="115">
        <v>0</v>
      </c>
      <c r="AG153" s="112"/>
      <c r="AH153" s="111" t="s">
        <v>231</v>
      </c>
      <c r="AI153" s="112"/>
      <c r="AJ153" s="112"/>
      <c r="AK153" s="111">
        <v>0</v>
      </c>
      <c r="AL153" s="115">
        <v>0</v>
      </c>
      <c r="AM153" s="112"/>
      <c r="AN153" s="112"/>
      <c r="AO153" s="111">
        <v>0</v>
      </c>
      <c r="AP153" s="112"/>
      <c r="AQ153" s="112"/>
      <c r="AR153" s="112"/>
      <c r="AS153" s="112"/>
      <c r="AT153" s="112"/>
      <c r="AU153" s="111">
        <v>0</v>
      </c>
      <c r="AV153" s="114">
        <v>0</v>
      </c>
      <c r="AW153" s="111" t="s">
        <v>51</v>
      </c>
      <c r="AX153" s="112"/>
      <c r="AY153" s="112"/>
      <c r="AZ153" s="112"/>
      <c r="BA153" s="112"/>
      <c r="BB153" s="111" t="s">
        <v>52</v>
      </c>
      <c r="BC153" s="111" t="s">
        <v>161</v>
      </c>
      <c r="BD153" s="111" t="s">
        <v>162</v>
      </c>
      <c r="BE153" s="111" t="s">
        <v>2485</v>
      </c>
      <c r="BF153" s="111">
        <v>1</v>
      </c>
      <c r="BG153" s="111" t="s">
        <v>232</v>
      </c>
      <c r="BH153" s="111" t="s">
        <v>164</v>
      </c>
      <c r="BI153" s="111" t="s">
        <v>164</v>
      </c>
      <c r="BJ153" s="112"/>
      <c r="BK153" s="112"/>
      <c r="BL153" s="115">
        <v>0</v>
      </c>
      <c r="BM153" s="112" t="b">
        <f>KGP[[#This Row],[HU Quantity]]=KGP[[#This Row],[Requirement quantity]]</f>
        <v>0</v>
      </c>
      <c r="BN153" s="112"/>
      <c r="BO153" s="112"/>
      <c r="BP153" s="112"/>
      <c r="BQ153" s="111" t="s">
        <v>165</v>
      </c>
      <c r="BR153" s="111" t="s">
        <v>690</v>
      </c>
      <c r="BS153" s="112"/>
      <c r="BT153" s="116">
        <v>0</v>
      </c>
      <c r="BU153" s="116">
        <v>0</v>
      </c>
      <c r="BV153" s="113">
        <v>45432</v>
      </c>
      <c r="BW153" s="117">
        <v>0</v>
      </c>
      <c r="BX153" s="117">
        <v>0</v>
      </c>
      <c r="BY153" s="112"/>
      <c r="BZ153" s="112"/>
      <c r="CA153" s="111">
        <v>0</v>
      </c>
      <c r="CB153" s="114">
        <v>0</v>
      </c>
      <c r="CC153" s="112"/>
      <c r="CD153" s="114">
        <v>0</v>
      </c>
      <c r="CE153" s="112"/>
      <c r="CF153" s="112"/>
      <c r="CG153" s="112"/>
      <c r="CH153" s="114">
        <v>0</v>
      </c>
      <c r="CI153" s="35">
        <v>0</v>
      </c>
      <c r="CJ153" s="94">
        <f t="shared" si="14"/>
        <v>0.14285714285714285</v>
      </c>
      <c r="CK153" s="88">
        <f t="shared" si="15"/>
        <v>45378</v>
      </c>
      <c r="CL153" s="89">
        <f t="shared" si="16"/>
        <v>0</v>
      </c>
      <c r="CM153" s="89">
        <f t="shared" si="17"/>
        <v>0</v>
      </c>
      <c r="CN153" s="89" t="str">
        <f t="shared" si="18"/>
        <v>Missing Staging Date</v>
      </c>
      <c r="CO153" s="91"/>
      <c r="CP153" s="89" t="str">
        <f>IF(CQ153="","",IF(CQ153&gt;'Colour coding'!$D$4,"After Turnround",IF(CQ153&gt;'Colour coding'!$D$3+7,"During Turnaround",IF(CQ153&lt;'Colour coding'!$D$3,"On Time"))))</f>
        <v>After Turnround</v>
      </c>
      <c r="CQ153" s="88">
        <f>_xlfn.MAXIFS('Monitor PO'!E:E,'Monitor PO'!K:K,KGP[[#This Row],[Material / Component]])</f>
        <v>45396</v>
      </c>
      <c r="CR153" s="89" t="str">
        <f t="shared" si="19"/>
        <v>Need Purchasing</v>
      </c>
      <c r="CS153" s="89" t="str">
        <f>_xlfn.CONCAT(KGP[[#This Row],[Reservation]], KGP[[#This Row],[Requirement date (WO component)]],KGP[[#This Row],[Material / Component]],"000",,KGP[[#This Row],[WO number]])</f>
        <v>00001181694540610476885000200082341</v>
      </c>
      <c r="CT153" s="89" t="str">
        <f>VLOOKUP(KGP[[#This Row],[Key]],Reservation!B:B,1,)</f>
        <v>00001181694540610476885000200082341</v>
      </c>
      <c r="CU153" s="89" t="str">
        <f>_xlfn.CONCAT(KGP[[#This Row],[Reservation]],KGP[[#This Row],[Material / Component]],"000",,KGP[[#This Row],[WO number]])</f>
        <v>000011816910476885000200082341</v>
      </c>
      <c r="CV153" s="93" t="str">
        <f>IF(_xlfn.MAXIFS(Reservation!$F:$F,Reservation!$A:$A,KGP[[#This Row],[Logic]])&lt;KGP[[#This Row],[ETA @ Demand plant]],_xlfn.MAXIFS(Reservation!$F:$F,Reservation!$A:$A,KGP[[#This Row],[Logic]]),"")</f>
        <v/>
      </c>
      <c r="CW153" s="89" t="str">
        <f>IF(KGP[[#This Row],[Any order which is ahead (Date)]]="","",VLOOKUP(_xlfn.CONCAT(KGP[[#This Row],[Reservation]],KGP[[#This Row],[Material / Component]],"000",,KGP[[#This Row],[WO number]]),Reservation!$A:$J,10,0))</f>
        <v/>
      </c>
      <c r="CX153" s="89">
        <f t="shared" si="20"/>
        <v>1</v>
      </c>
    </row>
    <row r="154" spans="1:102" s="77" customFormat="1" hidden="1" x14ac:dyDescent="0.2">
      <c r="A154" s="111" t="s">
        <v>940</v>
      </c>
      <c r="B154" s="112"/>
      <c r="C154" s="112"/>
      <c r="D154" s="111" t="s">
        <v>55</v>
      </c>
      <c r="E154" s="113">
        <v>45290</v>
      </c>
      <c r="F154" s="113">
        <v>45293</v>
      </c>
      <c r="G154" s="113">
        <v>45391</v>
      </c>
      <c r="H154" s="112"/>
      <c r="I154" s="113">
        <v>45379</v>
      </c>
      <c r="J154" s="113">
        <v>45403</v>
      </c>
      <c r="K154" s="111" t="s">
        <v>182</v>
      </c>
      <c r="L154" s="112"/>
      <c r="M154" s="111" t="s">
        <v>2662</v>
      </c>
      <c r="N154" s="111" t="s">
        <v>723</v>
      </c>
      <c r="O154" s="111" t="s">
        <v>2663</v>
      </c>
      <c r="P154" s="111" t="s">
        <v>2664</v>
      </c>
      <c r="Q154" s="111" t="s">
        <v>2665</v>
      </c>
      <c r="R154" s="111" t="s">
        <v>344</v>
      </c>
      <c r="S154" s="112"/>
      <c r="T154" s="112"/>
      <c r="U154" s="112"/>
      <c r="V154" s="111" t="s">
        <v>345</v>
      </c>
      <c r="W154" s="112"/>
      <c r="X154" s="111">
        <v>10</v>
      </c>
      <c r="Y154" s="111">
        <v>5</v>
      </c>
      <c r="Z154" s="111" t="s">
        <v>2762</v>
      </c>
      <c r="AA154" s="111" t="s">
        <v>2763</v>
      </c>
      <c r="AB154" s="115">
        <v>1</v>
      </c>
      <c r="AC154" s="115">
        <v>0</v>
      </c>
      <c r="AD154" s="115">
        <v>4</v>
      </c>
      <c r="AE154" s="150" t="s">
        <v>3204</v>
      </c>
      <c r="AF154" s="115">
        <v>0</v>
      </c>
      <c r="AG154" s="112"/>
      <c r="AH154" s="111" t="s">
        <v>231</v>
      </c>
      <c r="AI154" s="112"/>
      <c r="AJ154" s="112"/>
      <c r="AK154" s="111">
        <v>0</v>
      </c>
      <c r="AL154" s="115">
        <v>0</v>
      </c>
      <c r="AM154" s="112"/>
      <c r="AN154" s="112"/>
      <c r="AO154" s="111">
        <v>0</v>
      </c>
      <c r="AP154" s="112"/>
      <c r="AQ154" s="112"/>
      <c r="AR154" s="112"/>
      <c r="AS154" s="112"/>
      <c r="AT154" s="112"/>
      <c r="AU154" s="111">
        <v>0</v>
      </c>
      <c r="AV154" s="114">
        <v>0</v>
      </c>
      <c r="AW154" s="111" t="s">
        <v>51</v>
      </c>
      <c r="AX154" s="112"/>
      <c r="AY154" s="112"/>
      <c r="AZ154" s="112"/>
      <c r="BA154" s="112"/>
      <c r="BB154" s="111" t="s">
        <v>52</v>
      </c>
      <c r="BC154" s="111" t="s">
        <v>213</v>
      </c>
      <c r="BD154" s="111" t="s">
        <v>355</v>
      </c>
      <c r="BE154" s="111" t="s">
        <v>2670</v>
      </c>
      <c r="BF154" s="111">
        <v>35</v>
      </c>
      <c r="BG154" s="111" t="s">
        <v>294</v>
      </c>
      <c r="BH154" s="111" t="s">
        <v>164</v>
      </c>
      <c r="BI154" s="111" t="s">
        <v>164</v>
      </c>
      <c r="BJ154" s="112"/>
      <c r="BK154" s="112"/>
      <c r="BL154" s="115">
        <v>0</v>
      </c>
      <c r="BM154" s="112" t="b">
        <f>KGP[[#This Row],[HU Quantity]]=KGP[[#This Row],[Requirement quantity]]</f>
        <v>0</v>
      </c>
      <c r="BN154" s="112"/>
      <c r="BO154" s="112"/>
      <c r="BP154" s="112"/>
      <c r="BQ154" s="111" t="s">
        <v>165</v>
      </c>
      <c r="BR154" s="112"/>
      <c r="BS154" s="112"/>
      <c r="BT154" s="116">
        <v>0</v>
      </c>
      <c r="BU154" s="116">
        <v>0</v>
      </c>
      <c r="BV154" s="113">
        <v>45584</v>
      </c>
      <c r="BW154" s="117">
        <v>0</v>
      </c>
      <c r="BX154" s="117">
        <v>0</v>
      </c>
      <c r="BY154" s="112"/>
      <c r="BZ154" s="112"/>
      <c r="CA154" s="111">
        <v>0</v>
      </c>
      <c r="CB154" s="114">
        <v>0</v>
      </c>
      <c r="CC154" s="112"/>
      <c r="CD154" s="114">
        <v>0</v>
      </c>
      <c r="CE154" s="112"/>
      <c r="CF154" s="112"/>
      <c r="CG154" s="112"/>
      <c r="CH154" s="114">
        <v>0</v>
      </c>
      <c r="CI154" s="35">
        <v>0</v>
      </c>
      <c r="CJ154" s="94">
        <f t="shared" si="14"/>
        <v>1.9230769230769232E-2</v>
      </c>
      <c r="CK154" s="88">
        <f t="shared" si="15"/>
        <v>45363</v>
      </c>
      <c r="CL154" s="89">
        <f t="shared" si="16"/>
        <v>0</v>
      </c>
      <c r="CM154" s="89">
        <f t="shared" si="17"/>
        <v>0</v>
      </c>
      <c r="CN154" s="89" t="str">
        <f t="shared" si="18"/>
        <v>Missing Staging Date</v>
      </c>
      <c r="CO154" s="91"/>
      <c r="CP154" s="89" t="str">
        <f>IF(CQ154="","",IF(CQ154&gt;'Colour coding'!$D$4,"After Turnround",IF(CQ154&gt;'Colour coding'!$D$3+7,"During Turnaround",IF(CQ154&lt;'Colour coding'!$D$3,"On Time"))))</f>
        <v>On Time</v>
      </c>
      <c r="CQ154" s="88">
        <f>_xlfn.MAXIFS('Monitor PO'!E:E,'Monitor PO'!K:K,KGP[[#This Row],[Material / Component]])</f>
        <v>0</v>
      </c>
      <c r="CR154" s="89" t="str">
        <f t="shared" si="19"/>
        <v>Need Purchasing</v>
      </c>
      <c r="CS154" s="89" t="str">
        <f>_xlfn.CONCAT(KGP[[#This Row],[Reservation]], KGP[[#This Row],[Requirement date (WO component)]],KGP[[#This Row],[Material / Component]],"000",,KGP[[#This Row],[WO number]])</f>
        <v>00001287344539110477745000200090465</v>
      </c>
      <c r="CT154" s="89" t="str">
        <f>VLOOKUP(KGP[[#This Row],[Key]],Reservation!B:B,1,)</f>
        <v>00001287344539110477745000200090465</v>
      </c>
      <c r="CU154" s="89" t="str">
        <f>_xlfn.CONCAT(KGP[[#This Row],[Reservation]],KGP[[#This Row],[Material / Component]],"000",,KGP[[#This Row],[WO number]])</f>
        <v>000012873410477745000200090465</v>
      </c>
      <c r="CV154" s="93" t="str">
        <f>IF(_xlfn.MAXIFS(Reservation!$F:$F,Reservation!$A:$A,KGP[[#This Row],[Logic]])&lt;KGP[[#This Row],[ETA @ Demand plant]],_xlfn.MAXIFS(Reservation!$F:$F,Reservation!$A:$A,KGP[[#This Row],[Logic]]),"")</f>
        <v/>
      </c>
      <c r="CW154" s="89" t="str">
        <f>IF(KGP[[#This Row],[Any order which is ahead (Date)]]="","",VLOOKUP(_xlfn.CONCAT(KGP[[#This Row],[Reservation]],KGP[[#This Row],[Material / Component]],"000",,KGP[[#This Row],[WO number]]),Reservation!$A:$J,10,0))</f>
        <v/>
      </c>
      <c r="CX154" s="89">
        <f t="shared" si="20"/>
        <v>1</v>
      </c>
    </row>
    <row r="155" spans="1:102" s="77" customFormat="1" hidden="1" x14ac:dyDescent="0.2">
      <c r="A155" s="111" t="s">
        <v>940</v>
      </c>
      <c r="B155" s="112"/>
      <c r="C155" s="112"/>
      <c r="D155" s="111" t="s">
        <v>55</v>
      </c>
      <c r="E155" s="113">
        <v>45290</v>
      </c>
      <c r="F155" s="113">
        <v>45293</v>
      </c>
      <c r="G155" s="113">
        <v>45394</v>
      </c>
      <c r="H155" s="112"/>
      <c r="I155" s="113">
        <v>45382</v>
      </c>
      <c r="J155" s="113">
        <v>45406</v>
      </c>
      <c r="K155" s="111" t="s">
        <v>182</v>
      </c>
      <c r="L155" s="112"/>
      <c r="M155" s="111" t="s">
        <v>2790</v>
      </c>
      <c r="N155" s="111" t="s">
        <v>2828</v>
      </c>
      <c r="O155" s="111" t="s">
        <v>2791</v>
      </c>
      <c r="P155" s="111" t="s">
        <v>2792</v>
      </c>
      <c r="Q155" s="111" t="s">
        <v>2829</v>
      </c>
      <c r="R155" s="111" t="s">
        <v>344</v>
      </c>
      <c r="S155" s="112"/>
      <c r="T155" s="112"/>
      <c r="U155" s="112"/>
      <c r="V155" s="111" t="s">
        <v>345</v>
      </c>
      <c r="W155" s="112"/>
      <c r="X155" s="111">
        <v>10</v>
      </c>
      <c r="Y155" s="111">
        <v>5</v>
      </c>
      <c r="Z155" s="111" t="s">
        <v>2762</v>
      </c>
      <c r="AA155" s="111" t="s">
        <v>2763</v>
      </c>
      <c r="AB155" s="115">
        <v>1</v>
      </c>
      <c r="AC155" s="115">
        <v>0</v>
      </c>
      <c r="AD155" s="115">
        <v>4</v>
      </c>
      <c r="AE155" s="150" t="s">
        <v>3204</v>
      </c>
      <c r="AF155" s="115">
        <v>0</v>
      </c>
      <c r="AG155" s="112"/>
      <c r="AH155" s="111" t="s">
        <v>231</v>
      </c>
      <c r="AI155" s="112"/>
      <c r="AJ155" s="112"/>
      <c r="AK155" s="111">
        <v>0</v>
      </c>
      <c r="AL155" s="115">
        <v>0</v>
      </c>
      <c r="AM155" s="112"/>
      <c r="AN155" s="112"/>
      <c r="AO155" s="111">
        <v>0</v>
      </c>
      <c r="AP155" s="112"/>
      <c r="AQ155" s="112"/>
      <c r="AR155" s="112"/>
      <c r="AS155" s="112"/>
      <c r="AT155" s="112"/>
      <c r="AU155" s="111">
        <v>0</v>
      </c>
      <c r="AV155" s="114">
        <v>0</v>
      </c>
      <c r="AW155" s="111" t="s">
        <v>51</v>
      </c>
      <c r="AX155" s="112"/>
      <c r="AY155" s="112"/>
      <c r="AZ155" s="112"/>
      <c r="BA155" s="112"/>
      <c r="BB155" s="111" t="s">
        <v>52</v>
      </c>
      <c r="BC155" s="111" t="s">
        <v>213</v>
      </c>
      <c r="BD155" s="111" t="s">
        <v>214</v>
      </c>
      <c r="BE155" s="111" t="s">
        <v>2793</v>
      </c>
      <c r="BF155" s="111">
        <v>10</v>
      </c>
      <c r="BG155" s="111" t="s">
        <v>294</v>
      </c>
      <c r="BH155" s="111" t="s">
        <v>164</v>
      </c>
      <c r="BI155" s="111" t="s">
        <v>164</v>
      </c>
      <c r="BJ155" s="112"/>
      <c r="BK155" s="112"/>
      <c r="BL155" s="115">
        <v>0</v>
      </c>
      <c r="BM155" s="112" t="b">
        <f>KGP[[#This Row],[HU Quantity]]=KGP[[#This Row],[Requirement quantity]]</f>
        <v>0</v>
      </c>
      <c r="BN155" s="112"/>
      <c r="BO155" s="112"/>
      <c r="BP155" s="112"/>
      <c r="BQ155" s="111" t="s">
        <v>165</v>
      </c>
      <c r="BR155" s="112"/>
      <c r="BS155" s="112"/>
      <c r="BT155" s="116">
        <v>0</v>
      </c>
      <c r="BU155" s="116">
        <v>0</v>
      </c>
      <c r="BV155" s="113">
        <v>45587</v>
      </c>
      <c r="BW155" s="117">
        <v>0</v>
      </c>
      <c r="BX155" s="117">
        <v>0</v>
      </c>
      <c r="BY155" s="112"/>
      <c r="BZ155" s="112"/>
      <c r="CA155" s="111">
        <v>0</v>
      </c>
      <c r="CB155" s="114">
        <v>0</v>
      </c>
      <c r="CC155" s="112"/>
      <c r="CD155" s="114">
        <v>0</v>
      </c>
      <c r="CE155" s="112"/>
      <c r="CF155" s="112"/>
      <c r="CG155" s="112"/>
      <c r="CH155" s="114">
        <v>0</v>
      </c>
      <c r="CI155" s="35">
        <v>0</v>
      </c>
      <c r="CJ155" s="94">
        <f t="shared" si="14"/>
        <v>1.9230769230769232E-2</v>
      </c>
      <c r="CK155" s="88">
        <f t="shared" si="15"/>
        <v>45366</v>
      </c>
      <c r="CL155" s="89">
        <f t="shared" si="16"/>
        <v>0</v>
      </c>
      <c r="CM155" s="89">
        <f t="shared" si="17"/>
        <v>0</v>
      </c>
      <c r="CN155" s="89" t="str">
        <f t="shared" si="18"/>
        <v>Missing Staging Date</v>
      </c>
      <c r="CO155" s="91"/>
      <c r="CP155" s="89" t="str">
        <f>IF(CQ155="","",IF(CQ155&gt;'Colour coding'!$D$4,"After Turnround",IF(CQ155&gt;'Colour coding'!$D$3+7,"During Turnaround",IF(CQ155&lt;'Colour coding'!$D$3,"On Time"))))</f>
        <v>On Time</v>
      </c>
      <c r="CQ155" s="88">
        <f>_xlfn.MAXIFS('Monitor PO'!E:E,'Monitor PO'!K:K,KGP[[#This Row],[Material / Component]])</f>
        <v>0</v>
      </c>
      <c r="CR155" s="89" t="str">
        <f t="shared" si="19"/>
        <v>Need Purchasing</v>
      </c>
      <c r="CS155" s="89" t="str">
        <f>_xlfn.CONCAT(KGP[[#This Row],[Reservation]], KGP[[#This Row],[Requirement date (WO component)]],KGP[[#This Row],[Material / Component]],"000",,KGP[[#This Row],[WO number]])</f>
        <v>00001296914539410477745000200091461</v>
      </c>
      <c r="CT155" s="89" t="str">
        <f>VLOOKUP(KGP[[#This Row],[Key]],Reservation!B:B,1,)</f>
        <v>00001296914539410477745000200091461</v>
      </c>
      <c r="CU155" s="89" t="str">
        <f>_xlfn.CONCAT(KGP[[#This Row],[Reservation]],KGP[[#This Row],[Material / Component]],"000",,KGP[[#This Row],[WO number]])</f>
        <v>000012969110477745000200091461</v>
      </c>
      <c r="CV155" s="93" t="str">
        <f>IF(_xlfn.MAXIFS(Reservation!$F:$F,Reservation!$A:$A,KGP[[#This Row],[Logic]])&lt;KGP[[#This Row],[ETA @ Demand plant]],_xlfn.MAXIFS(Reservation!$F:$F,Reservation!$A:$A,KGP[[#This Row],[Logic]]),"")</f>
        <v/>
      </c>
      <c r="CW155" s="89" t="str">
        <f>IF(KGP[[#This Row],[Any order which is ahead (Date)]]="","",VLOOKUP(_xlfn.CONCAT(KGP[[#This Row],[Reservation]],KGP[[#This Row],[Material / Component]],"000",,KGP[[#This Row],[WO number]]),Reservation!$A:$J,10,0))</f>
        <v/>
      </c>
      <c r="CX155" s="89">
        <f t="shared" si="20"/>
        <v>1</v>
      </c>
    </row>
    <row r="156" spans="1:102" s="77" customFormat="1" hidden="1" x14ac:dyDescent="0.2">
      <c r="A156" s="111" t="s">
        <v>940</v>
      </c>
      <c r="B156" s="112"/>
      <c r="C156" s="112"/>
      <c r="D156" s="111" t="s">
        <v>55</v>
      </c>
      <c r="E156" s="113">
        <v>45290</v>
      </c>
      <c r="F156" s="113">
        <v>45293</v>
      </c>
      <c r="G156" s="113">
        <v>45394</v>
      </c>
      <c r="H156" s="112"/>
      <c r="I156" s="113">
        <v>45394</v>
      </c>
      <c r="J156" s="113">
        <v>45395</v>
      </c>
      <c r="K156" s="111" t="s">
        <v>182</v>
      </c>
      <c r="L156" s="112"/>
      <c r="M156" s="111" t="s">
        <v>2429</v>
      </c>
      <c r="N156" s="111" t="s">
        <v>216</v>
      </c>
      <c r="O156" s="111" t="s">
        <v>2430</v>
      </c>
      <c r="P156" s="111" t="s">
        <v>2431</v>
      </c>
      <c r="Q156" s="111" t="s">
        <v>2432</v>
      </c>
      <c r="R156" s="111" t="s">
        <v>344</v>
      </c>
      <c r="S156" s="112"/>
      <c r="T156" s="112"/>
      <c r="U156" s="112"/>
      <c r="V156" s="111" t="s">
        <v>345</v>
      </c>
      <c r="W156" s="112"/>
      <c r="X156" s="111">
        <v>10</v>
      </c>
      <c r="Y156" s="111">
        <v>10</v>
      </c>
      <c r="Z156" s="111" t="s">
        <v>2433</v>
      </c>
      <c r="AA156" s="111" t="s">
        <v>2434</v>
      </c>
      <c r="AB156" s="115">
        <v>204</v>
      </c>
      <c r="AC156" s="115">
        <v>204</v>
      </c>
      <c r="AD156" s="115">
        <v>18</v>
      </c>
      <c r="AE156" s="111" t="s">
        <v>941</v>
      </c>
      <c r="AF156" s="115">
        <v>0</v>
      </c>
      <c r="AG156" s="112"/>
      <c r="AH156" s="111" t="s">
        <v>231</v>
      </c>
      <c r="AI156" s="112"/>
      <c r="AJ156" s="112"/>
      <c r="AK156" s="111">
        <v>0</v>
      </c>
      <c r="AL156" s="115">
        <v>0</v>
      </c>
      <c r="AM156" s="112"/>
      <c r="AN156" s="112"/>
      <c r="AO156" s="111">
        <v>0</v>
      </c>
      <c r="AP156" s="112"/>
      <c r="AQ156" s="112"/>
      <c r="AR156" s="112"/>
      <c r="AS156" s="112"/>
      <c r="AT156" s="112"/>
      <c r="AU156" s="111">
        <v>0</v>
      </c>
      <c r="AV156" s="114">
        <v>0</v>
      </c>
      <c r="AW156" s="111" t="s">
        <v>51</v>
      </c>
      <c r="AX156" s="112"/>
      <c r="AY156" s="112"/>
      <c r="AZ156" s="112"/>
      <c r="BA156" s="112"/>
      <c r="BB156" s="111" t="s">
        <v>52</v>
      </c>
      <c r="BC156" s="111" t="s">
        <v>213</v>
      </c>
      <c r="BD156" s="111" t="s">
        <v>355</v>
      </c>
      <c r="BE156" s="111" t="s">
        <v>2435</v>
      </c>
      <c r="BF156" s="111">
        <v>1</v>
      </c>
      <c r="BG156" s="111" t="s">
        <v>232</v>
      </c>
      <c r="BH156" s="111" t="s">
        <v>164</v>
      </c>
      <c r="BI156" s="111" t="s">
        <v>164</v>
      </c>
      <c r="BJ156" s="112"/>
      <c r="BK156" s="112"/>
      <c r="BL156" s="115">
        <v>0</v>
      </c>
      <c r="BM156" s="112" t="b">
        <f>KGP[[#This Row],[HU Quantity]]=KGP[[#This Row],[Requirement quantity]]</f>
        <v>0</v>
      </c>
      <c r="BN156" s="112"/>
      <c r="BO156" s="112"/>
      <c r="BP156" s="112"/>
      <c r="BQ156" s="111" t="s">
        <v>165</v>
      </c>
      <c r="BR156" s="112"/>
      <c r="BS156" s="112"/>
      <c r="BT156" s="116">
        <v>0</v>
      </c>
      <c r="BU156" s="116">
        <v>0</v>
      </c>
      <c r="BV156" s="113">
        <v>45405</v>
      </c>
      <c r="BW156" s="117">
        <v>0</v>
      </c>
      <c r="BX156" s="117">
        <v>0</v>
      </c>
      <c r="BY156" s="112"/>
      <c r="BZ156" s="112"/>
      <c r="CA156" s="111">
        <v>0</v>
      </c>
      <c r="CB156" s="114">
        <v>0</v>
      </c>
      <c r="CC156" s="112"/>
      <c r="CD156" s="114">
        <v>0</v>
      </c>
      <c r="CE156" s="112"/>
      <c r="CF156" s="112"/>
      <c r="CG156" s="112"/>
      <c r="CH156" s="114">
        <v>0</v>
      </c>
      <c r="CI156" s="35">
        <v>0</v>
      </c>
      <c r="CJ156" s="94">
        <f t="shared" si="14"/>
        <v>1</v>
      </c>
      <c r="CK156" s="88">
        <f t="shared" si="15"/>
        <v>45366</v>
      </c>
      <c r="CL156" s="89">
        <f t="shared" si="16"/>
        <v>0</v>
      </c>
      <c r="CM156" s="89">
        <f t="shared" si="17"/>
        <v>0</v>
      </c>
      <c r="CN156" s="89" t="str">
        <f t="shared" si="18"/>
        <v>Missing Staging Date</v>
      </c>
      <c r="CO156" s="91"/>
      <c r="CP156" s="89" t="str">
        <f>IF(CQ156="","",IF(CQ156&gt;'Colour coding'!$D$4,"After Turnround",IF(CQ156&gt;'Colour coding'!$D$3+7,"During Turnaround",IF(CQ156&lt;'Colour coding'!$D$3,"On Time"))))</f>
        <v>On Time</v>
      </c>
      <c r="CQ156" s="88">
        <f>_xlfn.MAXIFS('Monitor PO'!E:E,'Monitor PO'!K:K,KGP[[#This Row],[Material / Component]])</f>
        <v>0</v>
      </c>
      <c r="CR156" s="89" t="str">
        <f t="shared" si="19"/>
        <v>SOH</v>
      </c>
      <c r="CS156" s="89" t="str">
        <f>_xlfn.CONCAT(KGP[[#This Row],[Reservation]], KGP[[#This Row],[Requirement date (WO component)]],KGP[[#This Row],[Material / Component]],"000",,KGP[[#This Row],[WO number]])</f>
        <v>00001085094539410478596000200074182</v>
      </c>
      <c r="CT156" s="89" t="str">
        <f>VLOOKUP(KGP[[#This Row],[Key]],Reservation!B:B,1,)</f>
        <v>00001085094539410478596000200074182</v>
      </c>
      <c r="CU156" s="89" t="str">
        <f>_xlfn.CONCAT(KGP[[#This Row],[Reservation]],KGP[[#This Row],[Material / Component]],"000",,KGP[[#This Row],[WO number]])</f>
        <v>000010850910478596000200074182</v>
      </c>
      <c r="CV156" s="93" t="str">
        <f>IF(_xlfn.MAXIFS(Reservation!$F:$F,Reservation!$A:$A,KGP[[#This Row],[Logic]])&lt;KGP[[#This Row],[ETA @ Demand plant]],_xlfn.MAXIFS(Reservation!$F:$F,Reservation!$A:$A,KGP[[#This Row],[Logic]]),"")</f>
        <v/>
      </c>
      <c r="CW156" s="89" t="str">
        <f>IF(KGP[[#This Row],[Any order which is ahead (Date)]]="","",VLOOKUP(_xlfn.CONCAT(KGP[[#This Row],[Reservation]],KGP[[#This Row],[Material / Component]],"000",,KGP[[#This Row],[WO number]]),Reservation!$A:$J,10,0))</f>
        <v/>
      </c>
      <c r="CX156" s="89">
        <f t="shared" si="20"/>
        <v>1</v>
      </c>
    </row>
    <row r="157" spans="1:102" s="77" customFormat="1" hidden="1" x14ac:dyDescent="0.2">
      <c r="A157" s="111" t="s">
        <v>940</v>
      </c>
      <c r="B157" s="112"/>
      <c r="C157" s="112"/>
      <c r="D157" s="111" t="s">
        <v>55</v>
      </c>
      <c r="E157" s="113">
        <v>45290</v>
      </c>
      <c r="F157" s="113">
        <v>45293</v>
      </c>
      <c r="G157" s="113">
        <v>45393</v>
      </c>
      <c r="H157" s="112"/>
      <c r="I157" s="113">
        <v>45393</v>
      </c>
      <c r="J157" s="113">
        <v>45393</v>
      </c>
      <c r="K157" s="111" t="s">
        <v>182</v>
      </c>
      <c r="L157" s="112"/>
      <c r="M157" s="111" t="s">
        <v>2553</v>
      </c>
      <c r="N157" s="111" t="s">
        <v>176</v>
      </c>
      <c r="O157" s="111" t="s">
        <v>2554</v>
      </c>
      <c r="P157" s="111" t="s">
        <v>2555</v>
      </c>
      <c r="Q157" s="111" t="s">
        <v>2556</v>
      </c>
      <c r="R157" s="111" t="s">
        <v>344</v>
      </c>
      <c r="S157" s="112"/>
      <c r="T157" s="112"/>
      <c r="U157" s="112"/>
      <c r="V157" s="111" t="s">
        <v>345</v>
      </c>
      <c r="W157" s="112"/>
      <c r="X157" s="111">
        <v>10</v>
      </c>
      <c r="Y157" s="111">
        <v>5</v>
      </c>
      <c r="Z157" s="111" t="s">
        <v>2433</v>
      </c>
      <c r="AA157" s="111" t="s">
        <v>2434</v>
      </c>
      <c r="AB157" s="115">
        <v>1</v>
      </c>
      <c r="AC157" s="115">
        <v>204</v>
      </c>
      <c r="AD157" s="115">
        <v>18</v>
      </c>
      <c r="AE157" s="111" t="s">
        <v>908</v>
      </c>
      <c r="AF157" s="115">
        <v>0</v>
      </c>
      <c r="AG157" s="112"/>
      <c r="AH157" s="111" t="s">
        <v>231</v>
      </c>
      <c r="AI157" s="112"/>
      <c r="AJ157" s="112"/>
      <c r="AK157" s="111">
        <v>0</v>
      </c>
      <c r="AL157" s="115">
        <v>0</v>
      </c>
      <c r="AM157" s="112"/>
      <c r="AN157" s="112"/>
      <c r="AO157" s="111">
        <v>0</v>
      </c>
      <c r="AP157" s="112"/>
      <c r="AQ157" s="112"/>
      <c r="AR157" s="112"/>
      <c r="AS157" s="112"/>
      <c r="AT157" s="112"/>
      <c r="AU157" s="111">
        <v>0</v>
      </c>
      <c r="AV157" s="114">
        <v>0</v>
      </c>
      <c r="AW157" s="111" t="s">
        <v>51</v>
      </c>
      <c r="AX157" s="112"/>
      <c r="AY157" s="112"/>
      <c r="AZ157" s="112"/>
      <c r="BA157" s="112"/>
      <c r="BB157" s="111" t="s">
        <v>52</v>
      </c>
      <c r="BC157" s="111" t="s">
        <v>213</v>
      </c>
      <c r="BD157" s="111" t="s">
        <v>355</v>
      </c>
      <c r="BE157" s="111" t="s">
        <v>2559</v>
      </c>
      <c r="BF157" s="111">
        <v>1</v>
      </c>
      <c r="BG157" s="111" t="s">
        <v>232</v>
      </c>
      <c r="BH157" s="111" t="s">
        <v>164</v>
      </c>
      <c r="BI157" s="111" t="s">
        <v>164</v>
      </c>
      <c r="BJ157" s="112"/>
      <c r="BK157" s="112"/>
      <c r="BL157" s="115">
        <v>0</v>
      </c>
      <c r="BM157" s="112" t="b">
        <f>KGP[[#This Row],[HU Quantity]]=KGP[[#This Row],[Requirement quantity]]</f>
        <v>0</v>
      </c>
      <c r="BN157" s="112"/>
      <c r="BO157" s="112"/>
      <c r="BP157" s="112"/>
      <c r="BQ157" s="111" t="s">
        <v>165</v>
      </c>
      <c r="BR157" s="112"/>
      <c r="BS157" s="112"/>
      <c r="BT157" s="116">
        <v>0</v>
      </c>
      <c r="BU157" s="116">
        <v>0</v>
      </c>
      <c r="BV157" s="113">
        <v>45416</v>
      </c>
      <c r="BW157" s="117">
        <v>0</v>
      </c>
      <c r="BX157" s="117">
        <v>0</v>
      </c>
      <c r="BY157" s="112"/>
      <c r="BZ157" s="112"/>
      <c r="CA157" s="111">
        <v>0</v>
      </c>
      <c r="CB157" s="114">
        <v>0</v>
      </c>
      <c r="CC157" s="112"/>
      <c r="CD157" s="114">
        <v>0</v>
      </c>
      <c r="CE157" s="112"/>
      <c r="CF157" s="112"/>
      <c r="CG157" s="112"/>
      <c r="CH157" s="114">
        <v>0</v>
      </c>
      <c r="CI157" s="35">
        <v>0</v>
      </c>
      <c r="CJ157" s="94">
        <f t="shared" si="14"/>
        <v>0.5</v>
      </c>
      <c r="CK157" s="88">
        <f t="shared" si="15"/>
        <v>45365</v>
      </c>
      <c r="CL157" s="89">
        <f t="shared" si="16"/>
        <v>0</v>
      </c>
      <c r="CM157" s="89">
        <f t="shared" si="17"/>
        <v>0</v>
      </c>
      <c r="CN157" s="89" t="str">
        <f t="shared" si="18"/>
        <v>Missing Staging Date</v>
      </c>
      <c r="CO157" s="91"/>
      <c r="CP157" s="89" t="str">
        <f>IF(CQ157="","",IF(CQ157&gt;'Colour coding'!$D$4,"After Turnround",IF(CQ157&gt;'Colour coding'!$D$3+7,"During Turnaround",IF(CQ157&lt;'Colour coding'!$D$3,"On Time"))))</f>
        <v>On Time</v>
      </c>
      <c r="CQ157" s="88">
        <f>_xlfn.MAXIFS('Monitor PO'!E:E,'Monitor PO'!K:K,KGP[[#This Row],[Material / Component]])</f>
        <v>0</v>
      </c>
      <c r="CR157" s="89" t="str">
        <f t="shared" si="19"/>
        <v>SOH</v>
      </c>
      <c r="CS157" s="89" t="str">
        <f>_xlfn.CONCAT(KGP[[#This Row],[Reservation]], KGP[[#This Row],[Requirement date (WO component)]],KGP[[#This Row],[Material / Component]],"000",,KGP[[#This Row],[WO number]])</f>
        <v>00001207094539310478596000200083367</v>
      </c>
      <c r="CT157" s="89" t="str">
        <f>VLOOKUP(KGP[[#This Row],[Key]],Reservation!B:B,1,)</f>
        <v>00001207094539310478596000200083367</v>
      </c>
      <c r="CU157" s="89" t="str">
        <f>_xlfn.CONCAT(KGP[[#This Row],[Reservation]],KGP[[#This Row],[Material / Component]],"000",,KGP[[#This Row],[WO number]])</f>
        <v>000012070910478596000200083367</v>
      </c>
      <c r="CV157" s="93" t="str">
        <f>IF(_xlfn.MAXIFS(Reservation!$F:$F,Reservation!$A:$A,KGP[[#This Row],[Logic]])&lt;KGP[[#This Row],[ETA @ Demand plant]],_xlfn.MAXIFS(Reservation!$F:$F,Reservation!$A:$A,KGP[[#This Row],[Logic]]),"")</f>
        <v/>
      </c>
      <c r="CW157" s="89" t="str">
        <f>IF(KGP[[#This Row],[Any order which is ahead (Date)]]="","",VLOOKUP(_xlfn.CONCAT(KGP[[#This Row],[Reservation]],KGP[[#This Row],[Material / Component]],"000",,KGP[[#This Row],[WO number]]),Reservation!$A:$J,10,0))</f>
        <v/>
      </c>
      <c r="CX157" s="89">
        <f t="shared" si="20"/>
        <v>1</v>
      </c>
    </row>
    <row r="158" spans="1:102" s="77" customFormat="1" hidden="1" x14ac:dyDescent="0.2">
      <c r="A158" s="111" t="s">
        <v>1219</v>
      </c>
      <c r="B158" s="112"/>
      <c r="C158" s="112"/>
      <c r="D158" s="111" t="s">
        <v>55</v>
      </c>
      <c r="E158" s="113">
        <v>45290</v>
      </c>
      <c r="F158" s="113">
        <v>45293</v>
      </c>
      <c r="G158" s="113">
        <v>45387</v>
      </c>
      <c r="H158" s="112"/>
      <c r="I158" s="113">
        <v>45387</v>
      </c>
      <c r="J158" s="113">
        <v>45387</v>
      </c>
      <c r="K158" s="111" t="s">
        <v>182</v>
      </c>
      <c r="L158" s="112"/>
      <c r="M158" s="111" t="s">
        <v>2600</v>
      </c>
      <c r="N158" s="111" t="s">
        <v>175</v>
      </c>
      <c r="O158" s="111" t="s">
        <v>2601</v>
      </c>
      <c r="P158" s="111" t="s">
        <v>2602</v>
      </c>
      <c r="Q158" s="111" t="s">
        <v>2603</v>
      </c>
      <c r="R158" s="111" t="s">
        <v>344</v>
      </c>
      <c r="S158" s="112"/>
      <c r="T158" s="112"/>
      <c r="U158" s="112"/>
      <c r="V158" s="111" t="s">
        <v>345</v>
      </c>
      <c r="W158" s="112"/>
      <c r="X158" s="111">
        <v>10</v>
      </c>
      <c r="Y158" s="111">
        <v>5</v>
      </c>
      <c r="Z158" s="111" t="s">
        <v>2607</v>
      </c>
      <c r="AA158" s="111" t="s">
        <v>2608</v>
      </c>
      <c r="AB158" s="115">
        <v>3</v>
      </c>
      <c r="AC158" s="115">
        <v>7</v>
      </c>
      <c r="AD158" s="115">
        <v>0</v>
      </c>
      <c r="AE158" s="111" t="s">
        <v>858</v>
      </c>
      <c r="AF158" s="115">
        <v>0</v>
      </c>
      <c r="AG158" s="112"/>
      <c r="AH158" s="111" t="s">
        <v>231</v>
      </c>
      <c r="AI158" s="112"/>
      <c r="AJ158" s="112"/>
      <c r="AK158" s="111">
        <v>0</v>
      </c>
      <c r="AL158" s="115">
        <v>0</v>
      </c>
      <c r="AM158" s="112"/>
      <c r="AN158" s="112"/>
      <c r="AO158" s="111">
        <v>0</v>
      </c>
      <c r="AP158" s="112"/>
      <c r="AQ158" s="112"/>
      <c r="AR158" s="112"/>
      <c r="AS158" s="112"/>
      <c r="AT158" s="112"/>
      <c r="AU158" s="111">
        <v>0</v>
      </c>
      <c r="AV158" s="114">
        <v>0</v>
      </c>
      <c r="AW158" s="111" t="s">
        <v>201</v>
      </c>
      <c r="AX158" s="112"/>
      <c r="AY158" s="112"/>
      <c r="AZ158" s="112"/>
      <c r="BA158" s="112"/>
      <c r="BB158" s="111" t="s">
        <v>52</v>
      </c>
      <c r="BC158" s="111" t="s">
        <v>213</v>
      </c>
      <c r="BD158" s="111" t="s">
        <v>355</v>
      </c>
      <c r="BE158" s="111" t="s">
        <v>2606</v>
      </c>
      <c r="BF158" s="111">
        <v>2</v>
      </c>
      <c r="BG158" s="111" t="s">
        <v>232</v>
      </c>
      <c r="BH158" s="111" t="s">
        <v>164</v>
      </c>
      <c r="BI158" s="111" t="s">
        <v>164</v>
      </c>
      <c r="BJ158" s="112"/>
      <c r="BK158" s="112"/>
      <c r="BL158" s="115">
        <v>0</v>
      </c>
      <c r="BM158" s="112" t="b">
        <f>KGP[[#This Row],[HU Quantity]]=KGP[[#This Row],[Requirement quantity]]</f>
        <v>0</v>
      </c>
      <c r="BN158" s="112"/>
      <c r="BO158" s="112"/>
      <c r="BP158" s="112"/>
      <c r="BQ158" s="111" t="s">
        <v>165</v>
      </c>
      <c r="BR158" s="112"/>
      <c r="BS158" s="112"/>
      <c r="BT158" s="116">
        <v>0</v>
      </c>
      <c r="BU158" s="116">
        <v>0</v>
      </c>
      <c r="BV158" s="113">
        <v>45424</v>
      </c>
      <c r="BW158" s="117">
        <v>0</v>
      </c>
      <c r="BX158" s="117">
        <v>0</v>
      </c>
      <c r="BY158" s="112"/>
      <c r="BZ158" s="112"/>
      <c r="CA158" s="111">
        <v>0</v>
      </c>
      <c r="CB158" s="114">
        <v>0</v>
      </c>
      <c r="CC158" s="112"/>
      <c r="CD158" s="114">
        <v>0</v>
      </c>
      <c r="CE158" s="112"/>
      <c r="CF158" s="112"/>
      <c r="CG158" s="112"/>
      <c r="CH158" s="114">
        <v>0</v>
      </c>
      <c r="CI158" s="35">
        <v>0</v>
      </c>
      <c r="CJ158" s="94">
        <f t="shared" si="14"/>
        <v>0.5</v>
      </c>
      <c r="CK158" s="88">
        <f t="shared" si="15"/>
        <v>45359</v>
      </c>
      <c r="CL158" s="89">
        <f t="shared" si="16"/>
        <v>0</v>
      </c>
      <c r="CM158" s="89">
        <f t="shared" si="17"/>
        <v>0</v>
      </c>
      <c r="CN158" s="89" t="str">
        <f t="shared" si="18"/>
        <v>Missing Staging Date</v>
      </c>
      <c r="CO158" s="91"/>
      <c r="CP158" s="89" t="str">
        <f>IF(CQ158="","",IF(CQ158&gt;'Colour coding'!$D$4,"After Turnround",IF(CQ158&gt;'Colour coding'!$D$3+7,"During Turnaround",IF(CQ158&lt;'Colour coding'!$D$3,"On Time"))))</f>
        <v>After Turnround</v>
      </c>
      <c r="CQ158" s="88">
        <f>_xlfn.MAXIFS('Monitor PO'!E:E,'Monitor PO'!K:K,KGP[[#This Row],[Material / Component]])</f>
        <v>45384</v>
      </c>
      <c r="CR158" s="89" t="str">
        <f t="shared" si="19"/>
        <v>SOH</v>
      </c>
      <c r="CS158" s="89" t="str">
        <f>_xlfn.CONCAT(KGP[[#This Row],[Reservation]], KGP[[#This Row],[Requirement date (WO component)]],KGP[[#This Row],[Material / Component]],"000",,KGP[[#This Row],[WO number]])</f>
        <v>00001221144538710479633000200084013</v>
      </c>
      <c r="CT158" s="89" t="str">
        <f>VLOOKUP(KGP[[#This Row],[Key]],Reservation!B:B,1,)</f>
        <v>00001221144538710479633000200084013</v>
      </c>
      <c r="CU158" s="89" t="str">
        <f>_xlfn.CONCAT(KGP[[#This Row],[Reservation]],KGP[[#This Row],[Material / Component]],"000",,KGP[[#This Row],[WO number]])</f>
        <v>000012211410479633000200084013</v>
      </c>
      <c r="CV158" s="93" t="str">
        <f>IF(_xlfn.MAXIFS(Reservation!$F:$F,Reservation!$A:$A,KGP[[#This Row],[Logic]])&lt;KGP[[#This Row],[ETA @ Demand plant]],_xlfn.MAXIFS(Reservation!$F:$F,Reservation!$A:$A,KGP[[#This Row],[Logic]]),"")</f>
        <v/>
      </c>
      <c r="CW158" s="89" t="str">
        <f>IF(KGP[[#This Row],[Any order which is ahead (Date)]]="","",VLOOKUP(_xlfn.CONCAT(KGP[[#This Row],[Reservation]],KGP[[#This Row],[Material / Component]],"000",,KGP[[#This Row],[WO number]]),Reservation!$A:$J,10,0))</f>
        <v/>
      </c>
      <c r="CX158" s="89">
        <f t="shared" si="20"/>
        <v>1</v>
      </c>
    </row>
    <row r="159" spans="1:102" s="77" customFormat="1" hidden="1" x14ac:dyDescent="0.2">
      <c r="A159" s="111" t="s">
        <v>851</v>
      </c>
      <c r="B159" s="112"/>
      <c r="C159" s="112"/>
      <c r="D159" s="111" t="s">
        <v>55</v>
      </c>
      <c r="E159" s="113">
        <v>45290</v>
      </c>
      <c r="F159" s="113">
        <v>45293</v>
      </c>
      <c r="G159" s="113">
        <v>45421</v>
      </c>
      <c r="H159" s="112"/>
      <c r="I159" s="113">
        <v>45421</v>
      </c>
      <c r="J159" s="113">
        <v>45423</v>
      </c>
      <c r="K159" s="111" t="s">
        <v>182</v>
      </c>
      <c r="L159" s="112"/>
      <c r="M159" s="111" t="s">
        <v>2374</v>
      </c>
      <c r="N159" s="111" t="s">
        <v>172</v>
      </c>
      <c r="O159" s="111" t="s">
        <v>2375</v>
      </c>
      <c r="P159" s="111" t="s">
        <v>968</v>
      </c>
      <c r="Q159" s="111" t="s">
        <v>2376</v>
      </c>
      <c r="R159" s="111" t="s">
        <v>344</v>
      </c>
      <c r="S159" s="112"/>
      <c r="T159" s="112"/>
      <c r="U159" s="112"/>
      <c r="V159" s="111" t="s">
        <v>345</v>
      </c>
      <c r="W159" s="112"/>
      <c r="X159" s="111">
        <v>10</v>
      </c>
      <c r="Y159" s="111">
        <v>10</v>
      </c>
      <c r="Z159" s="111" t="s">
        <v>2385</v>
      </c>
      <c r="AA159" s="111" t="s">
        <v>2386</v>
      </c>
      <c r="AB159" s="115">
        <v>2</v>
      </c>
      <c r="AC159" s="115">
        <v>15</v>
      </c>
      <c r="AD159" s="115">
        <v>34</v>
      </c>
      <c r="AE159" s="111" t="s">
        <v>858</v>
      </c>
      <c r="AF159" s="115">
        <v>0</v>
      </c>
      <c r="AG159" s="112"/>
      <c r="AH159" s="111" t="s">
        <v>630</v>
      </c>
      <c r="AI159" s="112"/>
      <c r="AJ159" s="112"/>
      <c r="AK159" s="111">
        <v>0</v>
      </c>
      <c r="AL159" s="115">
        <v>0</v>
      </c>
      <c r="AM159" s="112"/>
      <c r="AN159" s="112"/>
      <c r="AO159" s="111">
        <v>0</v>
      </c>
      <c r="AP159" s="112"/>
      <c r="AQ159" s="112"/>
      <c r="AR159" s="112"/>
      <c r="AS159" s="112"/>
      <c r="AT159" s="112"/>
      <c r="AU159" s="111">
        <v>0</v>
      </c>
      <c r="AV159" s="114">
        <v>0</v>
      </c>
      <c r="AW159" s="111" t="s">
        <v>59</v>
      </c>
      <c r="AX159" s="112"/>
      <c r="AY159" s="112"/>
      <c r="AZ159" s="112"/>
      <c r="BA159" s="112"/>
      <c r="BB159" s="111" t="s">
        <v>52</v>
      </c>
      <c r="BC159" s="111" t="s">
        <v>161</v>
      </c>
      <c r="BD159" s="111" t="s">
        <v>162</v>
      </c>
      <c r="BE159" s="111" t="s">
        <v>2379</v>
      </c>
      <c r="BF159" s="111">
        <v>7</v>
      </c>
      <c r="BG159" s="111" t="s">
        <v>232</v>
      </c>
      <c r="BH159" s="111" t="s">
        <v>164</v>
      </c>
      <c r="BI159" s="111" t="s">
        <v>164</v>
      </c>
      <c r="BJ159" s="112"/>
      <c r="BK159" s="112"/>
      <c r="BL159" s="115">
        <v>0</v>
      </c>
      <c r="BM159" s="112" t="b">
        <f>KGP[[#This Row],[HU Quantity]]=KGP[[#This Row],[Requirement quantity]]</f>
        <v>0</v>
      </c>
      <c r="BN159" s="112"/>
      <c r="BO159" s="112"/>
      <c r="BP159" s="112"/>
      <c r="BQ159" s="111" t="s">
        <v>165</v>
      </c>
      <c r="BR159" s="112"/>
      <c r="BS159" s="112"/>
      <c r="BT159" s="116">
        <v>0</v>
      </c>
      <c r="BU159" s="116">
        <v>0</v>
      </c>
      <c r="BV159" s="113">
        <v>45514</v>
      </c>
      <c r="BW159" s="117">
        <v>0</v>
      </c>
      <c r="BX159" s="117">
        <v>0</v>
      </c>
      <c r="BY159" s="112"/>
      <c r="BZ159" s="112"/>
      <c r="CA159" s="111">
        <v>0</v>
      </c>
      <c r="CB159" s="114">
        <v>0</v>
      </c>
      <c r="CC159" s="112"/>
      <c r="CD159" s="114">
        <v>0</v>
      </c>
      <c r="CE159" s="112"/>
      <c r="CF159" s="112"/>
      <c r="CG159" s="112"/>
      <c r="CH159" s="114">
        <v>0</v>
      </c>
      <c r="CI159" s="35">
        <v>0</v>
      </c>
      <c r="CJ159" s="94">
        <f t="shared" si="14"/>
        <v>0.1111111111111111</v>
      </c>
      <c r="CK159" s="88">
        <f t="shared" si="15"/>
        <v>45393</v>
      </c>
      <c r="CL159" s="89">
        <f t="shared" si="16"/>
        <v>0</v>
      </c>
      <c r="CM159" s="89">
        <f t="shared" si="17"/>
        <v>0</v>
      </c>
      <c r="CN159" s="89" t="str">
        <f t="shared" si="18"/>
        <v>Missing Staging Date</v>
      </c>
      <c r="CO159" s="91"/>
      <c r="CP159" s="89" t="str">
        <f>IF(CQ159="","",IF(CQ159&gt;'Colour coding'!$D$4,"After Turnround",IF(CQ159&gt;'Colour coding'!$D$3+7,"During Turnaround",IF(CQ159&lt;'Colour coding'!$D$3,"On Time"))))</f>
        <v>On Time</v>
      </c>
      <c r="CQ159" s="88">
        <f>_xlfn.MAXIFS('Monitor PO'!E:E,'Monitor PO'!K:K,KGP[[#This Row],[Material / Component]])</f>
        <v>0</v>
      </c>
      <c r="CR159" s="89" t="str">
        <f t="shared" si="19"/>
        <v>SOH</v>
      </c>
      <c r="CS159" s="89" t="str">
        <f>_xlfn.CONCAT(KGP[[#This Row],[Reservation]], KGP[[#This Row],[Requirement date (WO component)]],KGP[[#This Row],[Material / Component]],"000",,KGP[[#This Row],[WO number]])</f>
        <v>00000963414542110482346000200061999</v>
      </c>
      <c r="CT159" s="89" t="e">
        <f>VLOOKUP(KGP[[#This Row],[Key]],Reservation!B:B,1,)</f>
        <v>#N/A</v>
      </c>
      <c r="CU159" s="89" t="str">
        <f>_xlfn.CONCAT(KGP[[#This Row],[Reservation]],KGP[[#This Row],[Material / Component]],"000",,KGP[[#This Row],[WO number]])</f>
        <v>000009634110482346000200061999</v>
      </c>
      <c r="CV159" s="93" t="str">
        <f>IF(_xlfn.MAXIFS(Reservation!$F:$F,Reservation!$A:$A,KGP[[#This Row],[Logic]])&lt;KGP[[#This Row],[ETA @ Demand plant]],_xlfn.MAXIFS(Reservation!$F:$F,Reservation!$A:$A,KGP[[#This Row],[Logic]]),"")</f>
        <v/>
      </c>
      <c r="CW159" s="89" t="str">
        <f>IF(KGP[[#This Row],[Any order which is ahead (Date)]]="","",VLOOKUP(_xlfn.CONCAT(KGP[[#This Row],[Reservation]],KGP[[#This Row],[Material / Component]],"000",,KGP[[#This Row],[WO number]]),Reservation!$A:$J,10,0))</f>
        <v/>
      </c>
      <c r="CX159" s="89">
        <f t="shared" si="20"/>
        <v>1</v>
      </c>
    </row>
    <row r="160" spans="1:102" s="77" customFormat="1" x14ac:dyDescent="0.2">
      <c r="A160" s="111" t="s">
        <v>851</v>
      </c>
      <c r="B160" s="111" t="s">
        <v>50</v>
      </c>
      <c r="C160" s="112"/>
      <c r="D160" s="111" t="s">
        <v>55</v>
      </c>
      <c r="E160" s="113">
        <v>45290</v>
      </c>
      <c r="F160" s="113">
        <v>45293</v>
      </c>
      <c r="G160" s="113">
        <v>45391</v>
      </c>
      <c r="H160" s="113">
        <v>45378</v>
      </c>
      <c r="I160" s="113">
        <v>45421</v>
      </c>
      <c r="J160" s="113">
        <v>45421</v>
      </c>
      <c r="K160" s="111" t="s">
        <v>182</v>
      </c>
      <c r="L160" s="112"/>
      <c r="M160" s="111" t="s">
        <v>861</v>
      </c>
      <c r="N160" s="111" t="s">
        <v>176</v>
      </c>
      <c r="O160" s="111" t="s">
        <v>862</v>
      </c>
      <c r="P160" s="111" t="s">
        <v>863</v>
      </c>
      <c r="Q160" s="111" t="s">
        <v>334</v>
      </c>
      <c r="R160" s="111" t="s">
        <v>344</v>
      </c>
      <c r="S160" s="113">
        <v>45391</v>
      </c>
      <c r="T160" s="111" t="s">
        <v>345</v>
      </c>
      <c r="U160" s="112"/>
      <c r="V160" s="111" t="s">
        <v>346</v>
      </c>
      <c r="W160" s="112"/>
      <c r="X160" s="111">
        <v>10</v>
      </c>
      <c r="Y160" s="111">
        <v>10</v>
      </c>
      <c r="Z160" s="111" t="s">
        <v>864</v>
      </c>
      <c r="AA160" s="111" t="s">
        <v>865</v>
      </c>
      <c r="AB160" s="115">
        <v>1</v>
      </c>
      <c r="AC160" s="115">
        <v>2</v>
      </c>
      <c r="AD160" s="115">
        <v>0</v>
      </c>
      <c r="AE160" s="111" t="s">
        <v>858</v>
      </c>
      <c r="AF160" s="115">
        <v>0</v>
      </c>
      <c r="AG160" s="111" t="s">
        <v>866</v>
      </c>
      <c r="AH160" s="111" t="s">
        <v>53</v>
      </c>
      <c r="AI160" s="111" t="s">
        <v>346</v>
      </c>
      <c r="AJ160" s="111" t="s">
        <v>867</v>
      </c>
      <c r="AK160" s="111">
        <v>10</v>
      </c>
      <c r="AL160" s="115">
        <v>21</v>
      </c>
      <c r="AM160" s="112"/>
      <c r="AN160" s="112"/>
      <c r="AO160" s="111">
        <v>0</v>
      </c>
      <c r="AP160" s="112"/>
      <c r="AQ160" s="112"/>
      <c r="AR160" s="112"/>
      <c r="AS160" s="112"/>
      <c r="AT160" s="112"/>
      <c r="AU160" s="111">
        <v>0</v>
      </c>
      <c r="AV160" s="114">
        <v>0</v>
      </c>
      <c r="AW160" s="111" t="s">
        <v>51</v>
      </c>
      <c r="AX160" s="112"/>
      <c r="AY160" s="112"/>
      <c r="AZ160" s="112"/>
      <c r="BA160" s="112"/>
      <c r="BB160" s="111" t="s">
        <v>52</v>
      </c>
      <c r="BC160" s="111" t="s">
        <v>161</v>
      </c>
      <c r="BD160" s="111" t="s">
        <v>162</v>
      </c>
      <c r="BE160" s="111" t="s">
        <v>868</v>
      </c>
      <c r="BF160" s="111">
        <v>1</v>
      </c>
      <c r="BG160" s="111" t="s">
        <v>163</v>
      </c>
      <c r="BH160" s="111" t="s">
        <v>164</v>
      </c>
      <c r="BI160" s="111" t="s">
        <v>164</v>
      </c>
      <c r="BJ160" s="112"/>
      <c r="BK160" s="112"/>
      <c r="BL160" s="115">
        <v>0</v>
      </c>
      <c r="BM160" s="112" t="b">
        <f>KGP[[#This Row],[HU Quantity]]=KGP[[#This Row],[Requirement quantity]]</f>
        <v>0</v>
      </c>
      <c r="BN160" s="112"/>
      <c r="BO160" s="112"/>
      <c r="BP160" s="112"/>
      <c r="BQ160" s="111" t="s">
        <v>165</v>
      </c>
      <c r="BR160" s="112"/>
      <c r="BS160" s="112"/>
      <c r="BT160" s="116">
        <v>0</v>
      </c>
      <c r="BU160" s="116">
        <v>0</v>
      </c>
      <c r="BV160" s="113">
        <v>45477</v>
      </c>
      <c r="BW160" s="117">
        <v>0</v>
      </c>
      <c r="BX160" s="117">
        <v>0</v>
      </c>
      <c r="BY160" s="112"/>
      <c r="BZ160" s="112"/>
      <c r="CA160" s="111">
        <v>0</v>
      </c>
      <c r="CB160" s="114">
        <v>0</v>
      </c>
      <c r="CC160" s="112"/>
      <c r="CD160" s="114">
        <v>0</v>
      </c>
      <c r="CE160" s="112"/>
      <c r="CF160" s="112"/>
      <c r="CG160" s="112"/>
      <c r="CH160" s="114">
        <v>0</v>
      </c>
      <c r="CI160" s="35">
        <v>0</v>
      </c>
      <c r="CJ160" s="148">
        <f t="shared" si="14"/>
        <v>1</v>
      </c>
      <c r="CK160" s="88">
        <f t="shared" si="15"/>
        <v>45363</v>
      </c>
      <c r="CL160" s="89">
        <f t="shared" si="16"/>
        <v>-15</v>
      </c>
      <c r="CM160" s="90">
        <f t="shared" si="17"/>
        <v>13</v>
      </c>
      <c r="CN160" s="90" t="str">
        <f t="shared" si="18"/>
        <v>ON TIME</v>
      </c>
      <c r="CO160" s="91" t="str" cm="1">
        <f t="array" ref="CO160">IFERROR(_xlfn.TEXTJOIN(", ",,_xlfn._xlws.FILTER('Monitor PO'!A:A,'Monitor PO'!K:K=Z160)),"")</f>
        <v>W451779258</v>
      </c>
      <c r="CP160" s="92" t="str">
        <f>IF(CQ160="","",IF(CQ160&gt;'Colour coding'!$D$4,"After Turnround",IF(CQ160&gt;'Colour coding'!$D$3+7,"During Turnaround",IF(CQ160&lt;'Colour coding'!$D$3,"On Time"))))</f>
        <v>After Turnround</v>
      </c>
      <c r="CQ160" s="88">
        <f>_xlfn.MAXIFS('Monitor PO'!E:E,'Monitor PO'!K:K,KGP[[#This Row],[Material / Component]])</f>
        <v>45427</v>
      </c>
      <c r="CR160" s="89" t="str">
        <f t="shared" si="19"/>
        <v>SOH</v>
      </c>
      <c r="CS160" s="89" t="str">
        <f>_xlfn.CONCAT(KGP[[#This Row],[Reservation]], KGP[[#This Row],[Requirement date (WO component)]],KGP[[#This Row],[Material / Component]],"000",,KGP[[#This Row],[WO number]])</f>
        <v>00000979844539110482558000200063635</v>
      </c>
      <c r="CT160" s="89" t="e">
        <f>VLOOKUP(KGP[[#This Row],[Key]],Reservation!B:B,1,)</f>
        <v>#N/A</v>
      </c>
      <c r="CU160" s="89" t="str">
        <f>_xlfn.CONCAT(KGP[[#This Row],[Reservation]],KGP[[#This Row],[Material / Component]],"000",,KGP[[#This Row],[WO number]])</f>
        <v>000009798410482558000200063635</v>
      </c>
      <c r="CV160" s="93">
        <f>IF(_xlfn.MAXIFS(Reservation!$F:$F,Reservation!$A:$A,KGP[[#This Row],[Logic]])&lt;KGP[[#This Row],[ETA @ Demand plant]],_xlfn.MAXIFS(Reservation!$F:$F,Reservation!$A:$A,KGP[[#This Row],[Logic]]),"")</f>
        <v>0</v>
      </c>
      <c r="CW160" s="89" t="e">
        <f>IF(KGP[[#This Row],[Any order which is ahead (Date)]]="","",VLOOKUP(_xlfn.CONCAT(KGP[[#This Row],[Reservation]],KGP[[#This Row],[Material / Component]],"000",,KGP[[#This Row],[WO number]]),Reservation!$A:$J,10,0))</f>
        <v>#N/A</v>
      </c>
      <c r="CX160" s="89">
        <f t="shared" si="20"/>
        <v>0</v>
      </c>
    </row>
    <row r="161" spans="1:102" s="77" customFormat="1" x14ac:dyDescent="0.2">
      <c r="A161" s="111" t="s">
        <v>869</v>
      </c>
      <c r="B161" s="111" t="s">
        <v>389</v>
      </c>
      <c r="C161" s="112"/>
      <c r="D161" s="111" t="s">
        <v>55</v>
      </c>
      <c r="E161" s="113">
        <v>45290</v>
      </c>
      <c r="F161" s="113">
        <v>45334</v>
      </c>
      <c r="G161" s="113">
        <v>45419</v>
      </c>
      <c r="H161" s="113">
        <v>45386</v>
      </c>
      <c r="I161" s="113">
        <v>45419</v>
      </c>
      <c r="J161" s="113">
        <v>45420</v>
      </c>
      <c r="K161" s="111" t="s">
        <v>350</v>
      </c>
      <c r="L161" s="112"/>
      <c r="M161" s="111" t="s">
        <v>1931</v>
      </c>
      <c r="N161" s="111" t="s">
        <v>166</v>
      </c>
      <c r="O161" s="111" t="s">
        <v>1932</v>
      </c>
      <c r="P161" s="111" t="s">
        <v>1933</v>
      </c>
      <c r="Q161" s="111" t="s">
        <v>1934</v>
      </c>
      <c r="R161" s="111" t="s">
        <v>344</v>
      </c>
      <c r="S161" s="113">
        <v>45416</v>
      </c>
      <c r="T161" s="112"/>
      <c r="U161" s="112"/>
      <c r="V161" s="111" t="s">
        <v>345</v>
      </c>
      <c r="W161" s="113">
        <v>45401</v>
      </c>
      <c r="X161" s="111">
        <v>30</v>
      </c>
      <c r="Y161" s="111">
        <v>30</v>
      </c>
      <c r="Z161" s="111" t="s">
        <v>1943</v>
      </c>
      <c r="AA161" s="111" t="s">
        <v>1944</v>
      </c>
      <c r="AB161" s="115">
        <v>2</v>
      </c>
      <c r="AC161" s="115">
        <v>0</v>
      </c>
      <c r="AD161" s="115">
        <v>0</v>
      </c>
      <c r="AE161" s="111" t="s">
        <v>1945</v>
      </c>
      <c r="AF161" s="115">
        <v>14</v>
      </c>
      <c r="AG161" s="111" t="s">
        <v>329</v>
      </c>
      <c r="AH161" s="111" t="s">
        <v>379</v>
      </c>
      <c r="AI161" s="111" t="s">
        <v>345</v>
      </c>
      <c r="AJ161" s="111" t="s">
        <v>1938</v>
      </c>
      <c r="AK161" s="111">
        <v>40</v>
      </c>
      <c r="AL161" s="115">
        <v>21</v>
      </c>
      <c r="AM161" s="111" t="s">
        <v>215</v>
      </c>
      <c r="AN161" s="111" t="s">
        <v>1946</v>
      </c>
      <c r="AO161" s="111">
        <v>18</v>
      </c>
      <c r="AP161" s="113">
        <v>45344</v>
      </c>
      <c r="AQ161" s="113">
        <v>45399</v>
      </c>
      <c r="AR161" s="111" t="s">
        <v>282</v>
      </c>
      <c r="AS161" s="111" t="s">
        <v>1947</v>
      </c>
      <c r="AT161" s="112"/>
      <c r="AU161" s="111">
        <v>10</v>
      </c>
      <c r="AV161" s="114">
        <v>2</v>
      </c>
      <c r="AW161" s="111" t="s">
        <v>51</v>
      </c>
      <c r="AX161" s="113">
        <v>45399</v>
      </c>
      <c r="AY161" s="112"/>
      <c r="AZ161" s="112"/>
      <c r="BA161" s="112"/>
      <c r="BB161" s="111" t="s">
        <v>52</v>
      </c>
      <c r="BC161" s="111" t="s">
        <v>161</v>
      </c>
      <c r="BD161" s="111" t="s">
        <v>162</v>
      </c>
      <c r="BE161" s="111" t="s">
        <v>1941</v>
      </c>
      <c r="BF161" s="111">
        <v>18</v>
      </c>
      <c r="BG161" s="111" t="s">
        <v>218</v>
      </c>
      <c r="BH161" s="111" t="s">
        <v>164</v>
      </c>
      <c r="BI161" s="111" t="s">
        <v>164</v>
      </c>
      <c r="BJ161" s="111" t="s">
        <v>1948</v>
      </c>
      <c r="BK161" s="112"/>
      <c r="BL161" s="115">
        <v>0</v>
      </c>
      <c r="BM161" s="112" t="b">
        <f>KGP[[#This Row],[HU Quantity]]=KGP[[#This Row],[Requirement quantity]]</f>
        <v>0</v>
      </c>
      <c r="BN161" s="112"/>
      <c r="BO161" s="112"/>
      <c r="BP161" s="112"/>
      <c r="BQ161" s="111" t="s">
        <v>165</v>
      </c>
      <c r="BR161" s="112"/>
      <c r="BS161" s="112"/>
      <c r="BT161" s="116">
        <v>15</v>
      </c>
      <c r="BU161" s="116">
        <v>0</v>
      </c>
      <c r="BV161" s="113">
        <v>45439</v>
      </c>
      <c r="BW161" s="117">
        <v>0</v>
      </c>
      <c r="BX161" s="117">
        <v>0</v>
      </c>
      <c r="BY161" s="113">
        <v>45401</v>
      </c>
      <c r="BZ161" s="112"/>
      <c r="CA161" s="111">
        <v>0</v>
      </c>
      <c r="CB161" s="114">
        <v>0</v>
      </c>
      <c r="CC161" s="112"/>
      <c r="CD161" s="114">
        <v>0</v>
      </c>
      <c r="CE161" s="112"/>
      <c r="CF161" s="112"/>
      <c r="CG161" s="112"/>
      <c r="CH161" s="114">
        <v>0</v>
      </c>
      <c r="CI161" s="35">
        <v>0</v>
      </c>
      <c r="CJ161" s="94">
        <f t="shared" si="14"/>
        <v>0.16666666666666666</v>
      </c>
      <c r="CK161" s="88">
        <f t="shared" si="15"/>
        <v>45391</v>
      </c>
      <c r="CL161" s="89">
        <f t="shared" si="16"/>
        <v>5</v>
      </c>
      <c r="CM161" s="89">
        <f t="shared" si="17"/>
        <v>33</v>
      </c>
      <c r="CN161" s="89" t="str">
        <f t="shared" si="18"/>
        <v>ON TIME</v>
      </c>
      <c r="CO161" s="91" t="str" cm="1">
        <f t="array" ref="CO161">IFERROR(_xlfn.TEXTJOIN(", ",,_xlfn._xlws.FILTER('Monitor PO'!A:A,'Monitor PO'!K:K=Z161)),"")</f>
        <v>4500003833</v>
      </c>
      <c r="CP161" s="92" t="str">
        <f>IF(CQ161="","",IF(CQ161&gt;'Colour coding'!$D$4,"After Turnround",IF(CQ161&gt;'Colour coding'!$D$3+7,"During Turnaround",IF(CQ161&lt;'Colour coding'!$D$3,"On Time"))))</f>
        <v>After Turnround</v>
      </c>
      <c r="CQ161" s="88">
        <f>_xlfn.MAXIFS('Monitor PO'!E:E,'Monitor PO'!K:K,KGP[[#This Row],[Material / Component]])</f>
        <v>45399</v>
      </c>
      <c r="CR161" s="89" t="str">
        <f t="shared" si="19"/>
        <v>Need Purchasing</v>
      </c>
      <c r="CS161" s="89" t="str">
        <f>_xlfn.CONCAT(KGP[[#This Row],[Reservation]], KGP[[#This Row],[Requirement date (WO component)]],KGP[[#This Row],[Material / Component]],"000",,KGP[[#This Row],[WO number]])</f>
        <v>00001366174541910484646000100038113</v>
      </c>
      <c r="CT161" s="89" t="str">
        <f>VLOOKUP(KGP[[#This Row],[Key]],Reservation!B:B,1,)</f>
        <v>00001366174541910484646000100038113</v>
      </c>
      <c r="CU161" s="89" t="str">
        <f>_xlfn.CONCAT(KGP[[#This Row],[Reservation]],KGP[[#This Row],[Material / Component]],"000",,KGP[[#This Row],[WO number]])</f>
        <v>000013661710484646000100038113</v>
      </c>
      <c r="CV161" s="93">
        <f>IF(_xlfn.MAXIFS(Reservation!$F:$F,Reservation!$A:$A,KGP[[#This Row],[Logic]])&lt;KGP[[#This Row],[ETA @ Demand plant]],_xlfn.MAXIFS(Reservation!$F:$F,Reservation!$A:$A,KGP[[#This Row],[Logic]]),"")</f>
        <v>0</v>
      </c>
      <c r="CW161" s="89" t="e">
        <f>IF(KGP[[#This Row],[Any order which is ahead (Date)]]="","",VLOOKUP(_xlfn.CONCAT(KGP[[#This Row],[Reservation]],KGP[[#This Row],[Material / Component]],"000",,KGP[[#This Row],[WO number]]),Reservation!$A:$J,10,0))</f>
        <v>#N/A</v>
      </c>
      <c r="CX161" s="89">
        <f t="shared" si="20"/>
        <v>0</v>
      </c>
    </row>
    <row r="162" spans="1:102" s="77" customFormat="1" hidden="1" x14ac:dyDescent="0.2">
      <c r="A162" s="111" t="s">
        <v>869</v>
      </c>
      <c r="B162" s="112"/>
      <c r="C162" s="112"/>
      <c r="D162" s="111" t="s">
        <v>55</v>
      </c>
      <c r="E162" s="113">
        <v>45290</v>
      </c>
      <c r="F162" s="113">
        <v>45293</v>
      </c>
      <c r="G162" s="113">
        <v>45409</v>
      </c>
      <c r="H162" s="112"/>
      <c r="I162" s="113">
        <v>45409</v>
      </c>
      <c r="J162" s="113">
        <v>45411</v>
      </c>
      <c r="K162" s="111" t="s">
        <v>182</v>
      </c>
      <c r="L162" s="112"/>
      <c r="M162" s="111" t="s">
        <v>2249</v>
      </c>
      <c r="N162" s="111" t="s">
        <v>181</v>
      </c>
      <c r="O162" s="111" t="s">
        <v>2250</v>
      </c>
      <c r="P162" s="111" t="s">
        <v>2251</v>
      </c>
      <c r="Q162" s="111" t="s">
        <v>2252</v>
      </c>
      <c r="R162" s="111" t="s">
        <v>344</v>
      </c>
      <c r="S162" s="112"/>
      <c r="T162" s="112"/>
      <c r="U162" s="112"/>
      <c r="V162" s="111" t="s">
        <v>345</v>
      </c>
      <c r="W162" s="112"/>
      <c r="X162" s="111">
        <v>30</v>
      </c>
      <c r="Y162" s="111">
        <v>30</v>
      </c>
      <c r="Z162" s="111" t="s">
        <v>2253</v>
      </c>
      <c r="AA162" s="111" t="s">
        <v>2254</v>
      </c>
      <c r="AB162" s="115">
        <v>2</v>
      </c>
      <c r="AC162" s="115">
        <v>0</v>
      </c>
      <c r="AD162" s="115">
        <v>1</v>
      </c>
      <c r="AE162" s="111" t="s">
        <v>2255</v>
      </c>
      <c r="AF162" s="115">
        <v>0</v>
      </c>
      <c r="AG162" s="112"/>
      <c r="AH162" s="111" t="s">
        <v>231</v>
      </c>
      <c r="AI162" s="112"/>
      <c r="AJ162" s="112"/>
      <c r="AK162" s="111">
        <v>0</v>
      </c>
      <c r="AL162" s="115">
        <v>0</v>
      </c>
      <c r="AM162" s="112"/>
      <c r="AN162" s="112"/>
      <c r="AO162" s="111">
        <v>0</v>
      </c>
      <c r="AP162" s="112"/>
      <c r="AQ162" s="112"/>
      <c r="AR162" s="112"/>
      <c r="AS162" s="112"/>
      <c r="AT162" s="112"/>
      <c r="AU162" s="111">
        <v>0</v>
      </c>
      <c r="AV162" s="114">
        <v>0</v>
      </c>
      <c r="AW162" s="111" t="s">
        <v>51</v>
      </c>
      <c r="AX162" s="112"/>
      <c r="AY162" s="112"/>
      <c r="AZ162" s="112"/>
      <c r="BA162" s="112"/>
      <c r="BB162" s="111" t="s">
        <v>52</v>
      </c>
      <c r="BC162" s="111" t="s">
        <v>161</v>
      </c>
      <c r="BD162" s="111" t="s">
        <v>162</v>
      </c>
      <c r="BE162" s="111" t="s">
        <v>2256</v>
      </c>
      <c r="BF162" s="111">
        <v>10</v>
      </c>
      <c r="BG162" s="111" t="s">
        <v>232</v>
      </c>
      <c r="BH162" s="111" t="s">
        <v>164</v>
      </c>
      <c r="BI162" s="111" t="s">
        <v>164</v>
      </c>
      <c r="BJ162" s="112"/>
      <c r="BK162" s="112"/>
      <c r="BL162" s="115">
        <v>0</v>
      </c>
      <c r="BM162" s="112" t="b">
        <f>KGP[[#This Row],[HU Quantity]]=KGP[[#This Row],[Requirement quantity]]</f>
        <v>0</v>
      </c>
      <c r="BN162" s="112"/>
      <c r="BO162" s="112"/>
      <c r="BP162" s="112"/>
      <c r="BQ162" s="111" t="s">
        <v>165</v>
      </c>
      <c r="BR162" s="112"/>
      <c r="BS162" s="112"/>
      <c r="BT162" s="116">
        <v>0</v>
      </c>
      <c r="BU162" s="116">
        <v>0</v>
      </c>
      <c r="BV162" s="113">
        <v>44561</v>
      </c>
      <c r="BW162" s="117">
        <v>0</v>
      </c>
      <c r="BX162" s="117">
        <v>0</v>
      </c>
      <c r="BY162" s="112"/>
      <c r="BZ162" s="112"/>
      <c r="CA162" s="111">
        <v>0</v>
      </c>
      <c r="CB162" s="114">
        <v>0</v>
      </c>
      <c r="CC162" s="112"/>
      <c r="CD162" s="114">
        <v>0</v>
      </c>
      <c r="CE162" s="112"/>
      <c r="CF162" s="112"/>
      <c r="CG162" s="112"/>
      <c r="CH162" s="114">
        <v>0</v>
      </c>
      <c r="CI162" s="35">
        <v>0</v>
      </c>
      <c r="CJ162" s="94">
        <f t="shared" si="14"/>
        <v>9.0909090909090912E-2</v>
      </c>
      <c r="CK162" s="88">
        <f t="shared" si="15"/>
        <v>45381</v>
      </c>
      <c r="CL162" s="89">
        <f t="shared" si="16"/>
        <v>0</v>
      </c>
      <c r="CM162" s="89">
        <f t="shared" si="17"/>
        <v>0</v>
      </c>
      <c r="CN162" s="89" t="str">
        <f t="shared" si="18"/>
        <v>Missing Staging Date</v>
      </c>
      <c r="CO162" s="91"/>
      <c r="CP162" s="89" t="b">
        <f>IF(CQ162="","",IF(CQ162&gt;'Colour coding'!$D$4,"After Turnround",IF(CQ162&gt;'Colour coding'!$D$3+7,"During Turnaround",IF(CQ162&lt;'Colour coding'!$D$3,"On Time"))))</f>
        <v>0</v>
      </c>
      <c r="CQ162" s="88">
        <f>_xlfn.MAXIFS('Monitor PO'!E:E,'Monitor PO'!K:K,KGP[[#This Row],[Material / Component]])</f>
        <v>45363</v>
      </c>
      <c r="CR162" s="89" t="str">
        <f t="shared" si="19"/>
        <v>Need Purchasing</v>
      </c>
      <c r="CS162" s="89" t="str">
        <f>_xlfn.CONCAT(KGP[[#This Row],[Reservation]], KGP[[#This Row],[Requirement date (WO component)]],KGP[[#This Row],[Material / Component]],"000",,KGP[[#This Row],[WO number]])</f>
        <v>00001427824540910485935000100044230</v>
      </c>
      <c r="CT162" s="89" t="str">
        <f>VLOOKUP(KGP[[#This Row],[Key]],Reservation!B:B,1,)</f>
        <v>00001427824540910485935000100044230</v>
      </c>
      <c r="CU162" s="89" t="str">
        <f>_xlfn.CONCAT(KGP[[#This Row],[Reservation]],KGP[[#This Row],[Material / Component]],"000",,KGP[[#This Row],[WO number]])</f>
        <v>000014278210485935000100044230</v>
      </c>
      <c r="CV162" s="93" t="str">
        <f>IF(_xlfn.MAXIFS(Reservation!$F:$F,Reservation!$A:$A,KGP[[#This Row],[Logic]])&lt;KGP[[#This Row],[ETA @ Demand plant]],_xlfn.MAXIFS(Reservation!$F:$F,Reservation!$A:$A,KGP[[#This Row],[Logic]]),"")</f>
        <v/>
      </c>
      <c r="CW162" s="89" t="str">
        <f>IF(KGP[[#This Row],[Any order which is ahead (Date)]]="","",VLOOKUP(_xlfn.CONCAT(KGP[[#This Row],[Reservation]],KGP[[#This Row],[Material / Component]],"000",,KGP[[#This Row],[WO number]]),Reservation!$A:$J,10,0))</f>
        <v/>
      </c>
      <c r="CX162" s="89">
        <f t="shared" si="20"/>
        <v>1</v>
      </c>
    </row>
    <row r="163" spans="1:102" s="77" customFormat="1" x14ac:dyDescent="0.2">
      <c r="A163" s="111" t="s">
        <v>869</v>
      </c>
      <c r="B163" s="111" t="s">
        <v>50</v>
      </c>
      <c r="C163" s="112"/>
      <c r="D163" s="111" t="s">
        <v>55</v>
      </c>
      <c r="E163" s="113">
        <v>45290</v>
      </c>
      <c r="F163" s="113">
        <v>45293</v>
      </c>
      <c r="G163" s="113">
        <v>45409</v>
      </c>
      <c r="H163" s="113">
        <v>45385</v>
      </c>
      <c r="I163" s="113">
        <v>45409</v>
      </c>
      <c r="J163" s="113">
        <v>45411</v>
      </c>
      <c r="K163" s="111" t="s">
        <v>182</v>
      </c>
      <c r="L163" s="112"/>
      <c r="M163" s="111" t="s">
        <v>2249</v>
      </c>
      <c r="N163" s="111" t="s">
        <v>332</v>
      </c>
      <c r="O163" s="111" t="s">
        <v>2250</v>
      </c>
      <c r="P163" s="111" t="s">
        <v>2251</v>
      </c>
      <c r="Q163" s="111" t="s">
        <v>2252</v>
      </c>
      <c r="R163" s="111" t="s">
        <v>344</v>
      </c>
      <c r="S163" s="113">
        <v>45409</v>
      </c>
      <c r="T163" s="112"/>
      <c r="U163" s="112"/>
      <c r="V163" s="111" t="s">
        <v>345</v>
      </c>
      <c r="W163" s="112"/>
      <c r="X163" s="111">
        <v>30</v>
      </c>
      <c r="Y163" s="111">
        <v>30</v>
      </c>
      <c r="Z163" s="111" t="s">
        <v>2261</v>
      </c>
      <c r="AA163" s="111" t="s">
        <v>2262</v>
      </c>
      <c r="AB163" s="115">
        <v>1</v>
      </c>
      <c r="AC163" s="115">
        <v>0</v>
      </c>
      <c r="AD163" s="115">
        <v>1</v>
      </c>
      <c r="AE163" s="111" t="s">
        <v>908</v>
      </c>
      <c r="AF163" s="115">
        <v>0</v>
      </c>
      <c r="AG163" s="111" t="s">
        <v>376</v>
      </c>
      <c r="AH163" s="111" t="s">
        <v>53</v>
      </c>
      <c r="AI163" s="111" t="s">
        <v>345</v>
      </c>
      <c r="AJ163" s="111" t="s">
        <v>2263</v>
      </c>
      <c r="AK163" s="111">
        <v>10</v>
      </c>
      <c r="AL163" s="115">
        <v>21</v>
      </c>
      <c r="AM163" s="112"/>
      <c r="AN163" s="112"/>
      <c r="AO163" s="111">
        <v>0</v>
      </c>
      <c r="AP163" s="112"/>
      <c r="AQ163" s="112"/>
      <c r="AR163" s="112"/>
      <c r="AS163" s="112"/>
      <c r="AT163" s="112"/>
      <c r="AU163" s="111">
        <v>0</v>
      </c>
      <c r="AV163" s="114">
        <v>0</v>
      </c>
      <c r="AW163" s="111" t="s">
        <v>51</v>
      </c>
      <c r="AX163" s="112"/>
      <c r="AY163" s="112"/>
      <c r="AZ163" s="112"/>
      <c r="BA163" s="112"/>
      <c r="BB163" s="111" t="s">
        <v>52</v>
      </c>
      <c r="BC163" s="111" t="s">
        <v>161</v>
      </c>
      <c r="BD163" s="111" t="s">
        <v>162</v>
      </c>
      <c r="BE163" s="111" t="s">
        <v>2256</v>
      </c>
      <c r="BF163" s="111">
        <v>11</v>
      </c>
      <c r="BG163" s="111" t="s">
        <v>232</v>
      </c>
      <c r="BH163" s="111" t="s">
        <v>164</v>
      </c>
      <c r="BI163" s="111" t="s">
        <v>164</v>
      </c>
      <c r="BJ163" s="111" t="s">
        <v>2264</v>
      </c>
      <c r="BK163" s="112"/>
      <c r="BL163" s="115">
        <v>0</v>
      </c>
      <c r="BM163" s="112" t="b">
        <f>KGP[[#This Row],[HU Quantity]]=KGP[[#This Row],[Requirement quantity]]</f>
        <v>0</v>
      </c>
      <c r="BN163" s="112"/>
      <c r="BO163" s="112"/>
      <c r="BP163" s="112"/>
      <c r="BQ163" s="111" t="s">
        <v>165</v>
      </c>
      <c r="BR163" s="112"/>
      <c r="BS163" s="112"/>
      <c r="BT163" s="116">
        <v>0</v>
      </c>
      <c r="BU163" s="116">
        <v>0</v>
      </c>
      <c r="BV163" s="113">
        <v>44561</v>
      </c>
      <c r="BW163" s="117">
        <v>0</v>
      </c>
      <c r="BX163" s="117">
        <v>0</v>
      </c>
      <c r="BY163" s="112"/>
      <c r="BZ163" s="112"/>
      <c r="CA163" s="111">
        <v>0</v>
      </c>
      <c r="CB163" s="114">
        <v>0</v>
      </c>
      <c r="CC163" s="112"/>
      <c r="CD163" s="114">
        <v>0</v>
      </c>
      <c r="CE163" s="112"/>
      <c r="CF163" s="112"/>
      <c r="CG163" s="112"/>
      <c r="CH163" s="114">
        <v>0</v>
      </c>
      <c r="CI163" s="35">
        <v>0</v>
      </c>
      <c r="CJ163" s="94">
        <f t="shared" si="14"/>
        <v>9.0909090909090912E-2</v>
      </c>
      <c r="CK163" s="88">
        <f t="shared" si="15"/>
        <v>45381</v>
      </c>
      <c r="CL163" s="89">
        <f t="shared" si="16"/>
        <v>-4</v>
      </c>
      <c r="CM163" s="89">
        <f t="shared" si="17"/>
        <v>24</v>
      </c>
      <c r="CN163" s="89" t="str">
        <f t="shared" si="18"/>
        <v>ON TIME</v>
      </c>
      <c r="CO163" s="91"/>
      <c r="CP163" s="89" t="str">
        <f>IF(CQ163="","",IF(CQ163&gt;'Colour coding'!$D$4,"After Turnround",IF(CQ163&gt;'Colour coding'!$D$3+7,"During Turnaround",IF(CQ163&lt;'Colour coding'!$D$3,"On Time"))))</f>
        <v>After Turnround</v>
      </c>
      <c r="CQ163" s="88">
        <f>_xlfn.MAXIFS('Monitor PO'!E:E,'Monitor PO'!K:K,KGP[[#This Row],[Material / Component]])</f>
        <v>45478</v>
      </c>
      <c r="CR163" s="89" t="str">
        <f t="shared" si="19"/>
        <v>Need Purchasing</v>
      </c>
      <c r="CS163" s="89" t="str">
        <f>_xlfn.CONCAT(KGP[[#This Row],[Reservation]], KGP[[#This Row],[Requirement date (WO component)]],KGP[[#This Row],[Material / Component]],"000",,KGP[[#This Row],[WO number]])</f>
        <v>00001427824540910485937000100044230</v>
      </c>
      <c r="CT163" s="89" t="str">
        <f>VLOOKUP(KGP[[#This Row],[Key]],Reservation!B:B,1,)</f>
        <v>00001427824540910485937000100044230</v>
      </c>
      <c r="CU163" s="89" t="str">
        <f>_xlfn.CONCAT(KGP[[#This Row],[Reservation]],KGP[[#This Row],[Material / Component]],"000",,KGP[[#This Row],[WO number]])</f>
        <v>000014278210485937000100044230</v>
      </c>
      <c r="CV163" s="93">
        <f>IF(_xlfn.MAXIFS(Reservation!$F:$F,Reservation!$A:$A,KGP[[#This Row],[Logic]])&lt;KGP[[#This Row],[ETA @ Demand plant]],_xlfn.MAXIFS(Reservation!$F:$F,Reservation!$A:$A,KGP[[#This Row],[Logic]]),"")</f>
        <v>0</v>
      </c>
      <c r="CW163" s="89" t="e">
        <f>IF(KGP[[#This Row],[Any order which is ahead (Date)]]="","",VLOOKUP(_xlfn.CONCAT(KGP[[#This Row],[Reservation]],KGP[[#This Row],[Material / Component]],"000",,KGP[[#This Row],[WO number]]),Reservation!$A:$J,10,0))</f>
        <v>#N/A</v>
      </c>
      <c r="CX163" s="89">
        <f t="shared" si="20"/>
        <v>0</v>
      </c>
    </row>
    <row r="164" spans="1:102" s="77" customFormat="1" x14ac:dyDescent="0.2">
      <c r="A164" s="111" t="s">
        <v>945</v>
      </c>
      <c r="B164" s="111" t="s">
        <v>50</v>
      </c>
      <c r="C164" s="112"/>
      <c r="D164" s="111" t="s">
        <v>55</v>
      </c>
      <c r="E164" s="113">
        <v>45290</v>
      </c>
      <c r="F164" s="113">
        <v>45293</v>
      </c>
      <c r="G164" s="113">
        <v>45408</v>
      </c>
      <c r="H164" s="113">
        <v>45341</v>
      </c>
      <c r="I164" s="113">
        <v>45408</v>
      </c>
      <c r="J164" s="113">
        <v>45408</v>
      </c>
      <c r="K164" s="111" t="s">
        <v>182</v>
      </c>
      <c r="L164" s="112"/>
      <c r="M164" s="111" t="s">
        <v>2642</v>
      </c>
      <c r="N164" s="111" t="s">
        <v>332</v>
      </c>
      <c r="O164" s="111" t="s">
        <v>2643</v>
      </c>
      <c r="P164" s="111" t="s">
        <v>2644</v>
      </c>
      <c r="Q164" s="111" t="s">
        <v>2645</v>
      </c>
      <c r="R164" s="111" t="s">
        <v>344</v>
      </c>
      <c r="S164" s="113">
        <v>45408</v>
      </c>
      <c r="T164" s="112"/>
      <c r="U164" s="112"/>
      <c r="V164" s="111" t="s">
        <v>345</v>
      </c>
      <c r="W164" s="112"/>
      <c r="X164" s="111">
        <v>20</v>
      </c>
      <c r="Y164" s="111">
        <v>20</v>
      </c>
      <c r="Z164" s="111" t="s">
        <v>2651</v>
      </c>
      <c r="AA164" s="111" t="s">
        <v>2652</v>
      </c>
      <c r="AB164" s="115">
        <v>1</v>
      </c>
      <c r="AC164" s="115">
        <v>0</v>
      </c>
      <c r="AD164" s="115">
        <v>1</v>
      </c>
      <c r="AE164" s="150" t="s">
        <v>3204</v>
      </c>
      <c r="AF164" s="115">
        <v>0</v>
      </c>
      <c r="AG164" s="111" t="s">
        <v>376</v>
      </c>
      <c r="AH164" s="111" t="s">
        <v>53</v>
      </c>
      <c r="AI164" s="111" t="s">
        <v>345</v>
      </c>
      <c r="AJ164" s="111" t="s">
        <v>2648</v>
      </c>
      <c r="AK164" s="111">
        <v>20</v>
      </c>
      <c r="AL164" s="115">
        <v>21</v>
      </c>
      <c r="AM164" s="112"/>
      <c r="AN164" s="112"/>
      <c r="AO164" s="111">
        <v>0</v>
      </c>
      <c r="AP164" s="112"/>
      <c r="AQ164" s="112"/>
      <c r="AR164" s="112"/>
      <c r="AS164" s="112"/>
      <c r="AT164" s="112"/>
      <c r="AU164" s="111">
        <v>0</v>
      </c>
      <c r="AV164" s="114">
        <v>0</v>
      </c>
      <c r="AW164" s="111" t="s">
        <v>204</v>
      </c>
      <c r="AX164" s="112"/>
      <c r="AY164" s="112"/>
      <c r="AZ164" s="112"/>
      <c r="BA164" s="112"/>
      <c r="BB164" s="111" t="s">
        <v>52</v>
      </c>
      <c r="BC164" s="111" t="s">
        <v>213</v>
      </c>
      <c r="BD164" s="111" t="s">
        <v>355</v>
      </c>
      <c r="BE164" s="111" t="s">
        <v>2649</v>
      </c>
      <c r="BF164" s="111">
        <v>5</v>
      </c>
      <c r="BG164" s="111" t="s">
        <v>163</v>
      </c>
      <c r="BH164" s="111" t="s">
        <v>164</v>
      </c>
      <c r="BI164" s="111" t="s">
        <v>164</v>
      </c>
      <c r="BJ164" s="111" t="s">
        <v>2653</v>
      </c>
      <c r="BK164" s="112"/>
      <c r="BL164" s="115">
        <v>0</v>
      </c>
      <c r="BM164" s="112" t="b">
        <f>KGP[[#This Row],[HU Quantity]]=KGP[[#This Row],[Requirement quantity]]</f>
        <v>0</v>
      </c>
      <c r="BN164" s="112"/>
      <c r="BO164" s="112"/>
      <c r="BP164" s="112"/>
      <c r="BQ164" s="111" t="s">
        <v>165</v>
      </c>
      <c r="BR164" s="112"/>
      <c r="BS164" s="112"/>
      <c r="BT164" s="116">
        <v>0</v>
      </c>
      <c r="BU164" s="116">
        <v>0</v>
      </c>
      <c r="BV164" s="113">
        <v>45159</v>
      </c>
      <c r="BW164" s="117">
        <v>0</v>
      </c>
      <c r="BX164" s="117">
        <v>0</v>
      </c>
      <c r="BY164" s="112"/>
      <c r="BZ164" s="112"/>
      <c r="CA164" s="111">
        <v>0</v>
      </c>
      <c r="CB164" s="114">
        <v>0</v>
      </c>
      <c r="CC164" s="112"/>
      <c r="CD164" s="114">
        <v>0</v>
      </c>
      <c r="CE164" s="112"/>
      <c r="CF164" s="112"/>
      <c r="CG164" s="112"/>
      <c r="CH164" s="114">
        <v>0</v>
      </c>
      <c r="CI164" s="35">
        <v>0</v>
      </c>
      <c r="CJ164" s="94">
        <f t="shared" si="14"/>
        <v>0.14285714285714285</v>
      </c>
      <c r="CK164" s="88">
        <f t="shared" si="15"/>
        <v>45380</v>
      </c>
      <c r="CL164" s="89">
        <f t="shared" si="16"/>
        <v>39</v>
      </c>
      <c r="CM164" s="89">
        <f t="shared" si="17"/>
        <v>67</v>
      </c>
      <c r="CN164" s="89" t="str">
        <f t="shared" si="18"/>
        <v>ON TIME</v>
      </c>
      <c r="CO164" s="91"/>
      <c r="CP164" s="89" t="str">
        <f>IF(CQ164="","",IF(CQ164&gt;'Colour coding'!$D$4,"After Turnround",IF(CQ164&gt;'Colour coding'!$D$3+7,"During Turnaround",IF(CQ164&lt;'Colour coding'!$D$3,"On Time"))))</f>
        <v>On Time</v>
      </c>
      <c r="CQ164" s="88">
        <f>_xlfn.MAXIFS('Monitor PO'!E:E,'Monitor PO'!K:K,KGP[[#This Row],[Material / Component]])</f>
        <v>0</v>
      </c>
      <c r="CR164" s="89" t="str">
        <f t="shared" si="19"/>
        <v>Need Purchasing</v>
      </c>
      <c r="CS164" s="89" t="str">
        <f>_xlfn.CONCAT(KGP[[#This Row],[Reservation]], KGP[[#This Row],[Requirement date (WO component)]],KGP[[#This Row],[Material / Component]],"000",,KGP[[#This Row],[WO number]])</f>
        <v>00001275994540810493398000200089401</v>
      </c>
      <c r="CT164" s="89" t="str">
        <f>VLOOKUP(KGP[[#This Row],[Key]],Reservation!B:B,1,)</f>
        <v>00001275994540810493398000200089401</v>
      </c>
      <c r="CU164" s="89" t="str">
        <f>_xlfn.CONCAT(KGP[[#This Row],[Reservation]],KGP[[#This Row],[Material / Component]],"000",,KGP[[#This Row],[WO number]])</f>
        <v>000012759910493398000200089401</v>
      </c>
      <c r="CV164" s="93">
        <f>IF(_xlfn.MAXIFS(Reservation!$F:$F,Reservation!$A:$A,KGP[[#This Row],[Logic]])&lt;KGP[[#This Row],[ETA @ Demand plant]],_xlfn.MAXIFS(Reservation!$F:$F,Reservation!$A:$A,KGP[[#This Row],[Logic]]),"")</f>
        <v>0</v>
      </c>
      <c r="CW164" s="89" t="e">
        <f>IF(KGP[[#This Row],[Any order which is ahead (Date)]]="","",VLOOKUP(_xlfn.CONCAT(KGP[[#This Row],[Reservation]],KGP[[#This Row],[Material / Component]],"000",,KGP[[#This Row],[WO number]]),Reservation!$A:$J,10,0))</f>
        <v>#N/A</v>
      </c>
      <c r="CX164" s="89">
        <f t="shared" si="20"/>
        <v>0</v>
      </c>
    </row>
    <row r="165" spans="1:102" s="77" customFormat="1" hidden="1" x14ac:dyDescent="0.2">
      <c r="A165" s="111" t="s">
        <v>945</v>
      </c>
      <c r="B165" s="111" t="s">
        <v>50</v>
      </c>
      <c r="C165" s="112"/>
      <c r="D165" s="111" t="s">
        <v>55</v>
      </c>
      <c r="E165" s="113">
        <v>45290</v>
      </c>
      <c r="F165" s="113">
        <v>45293</v>
      </c>
      <c r="G165" s="113">
        <v>45408</v>
      </c>
      <c r="H165" s="112"/>
      <c r="I165" s="113">
        <v>45408</v>
      </c>
      <c r="J165" s="113">
        <v>45408</v>
      </c>
      <c r="K165" s="111" t="s">
        <v>182</v>
      </c>
      <c r="L165" s="112"/>
      <c r="M165" s="111" t="s">
        <v>2642</v>
      </c>
      <c r="N165" s="111" t="s">
        <v>177</v>
      </c>
      <c r="O165" s="111" t="s">
        <v>2643</v>
      </c>
      <c r="P165" s="111" t="s">
        <v>2644</v>
      </c>
      <c r="Q165" s="111" t="s">
        <v>2645</v>
      </c>
      <c r="R165" s="111" t="s">
        <v>344</v>
      </c>
      <c r="S165" s="112"/>
      <c r="T165" s="112"/>
      <c r="U165" s="112"/>
      <c r="V165" s="112"/>
      <c r="W165" s="112"/>
      <c r="X165" s="111">
        <v>20</v>
      </c>
      <c r="Y165" s="111">
        <v>20</v>
      </c>
      <c r="Z165" s="111" t="s">
        <v>2651</v>
      </c>
      <c r="AA165" s="111" t="s">
        <v>2652</v>
      </c>
      <c r="AB165" s="115">
        <v>1</v>
      </c>
      <c r="AC165" s="115">
        <v>0</v>
      </c>
      <c r="AD165" s="115">
        <v>0</v>
      </c>
      <c r="AE165" s="149" t="s">
        <v>3203</v>
      </c>
      <c r="AF165" s="115">
        <v>0</v>
      </c>
      <c r="AG165" s="112"/>
      <c r="AH165" s="112"/>
      <c r="AI165" s="112"/>
      <c r="AJ165" s="112"/>
      <c r="AK165" s="111">
        <v>0</v>
      </c>
      <c r="AL165" s="115">
        <v>0</v>
      </c>
      <c r="AM165" s="112"/>
      <c r="AN165" s="112"/>
      <c r="AO165" s="111">
        <v>0</v>
      </c>
      <c r="AP165" s="112"/>
      <c r="AQ165" s="112"/>
      <c r="AR165" s="112"/>
      <c r="AS165" s="112"/>
      <c r="AT165" s="112"/>
      <c r="AU165" s="111">
        <v>0</v>
      </c>
      <c r="AV165" s="114">
        <v>0</v>
      </c>
      <c r="AW165" s="111" t="s">
        <v>204</v>
      </c>
      <c r="AX165" s="112"/>
      <c r="AY165" s="112"/>
      <c r="AZ165" s="112"/>
      <c r="BA165" s="112"/>
      <c r="BB165" s="111" t="s">
        <v>52</v>
      </c>
      <c r="BC165" s="111" t="s">
        <v>213</v>
      </c>
      <c r="BD165" s="111" t="s">
        <v>355</v>
      </c>
      <c r="BE165" s="111" t="s">
        <v>2649</v>
      </c>
      <c r="BF165" s="111">
        <v>2</v>
      </c>
      <c r="BG165" s="111" t="s">
        <v>163</v>
      </c>
      <c r="BH165" s="111" t="s">
        <v>164</v>
      </c>
      <c r="BI165" s="112"/>
      <c r="BJ165" s="111" t="s">
        <v>3178</v>
      </c>
      <c r="BK165" s="112"/>
      <c r="BL165" s="115">
        <v>0</v>
      </c>
      <c r="BM165" s="112" t="b">
        <f>KGP[[#This Row],[HU Quantity]]=KGP[[#This Row],[Requirement quantity]]</f>
        <v>0</v>
      </c>
      <c r="BN165" s="112"/>
      <c r="BO165" s="112"/>
      <c r="BP165" s="112"/>
      <c r="BQ165" s="111" t="s">
        <v>165</v>
      </c>
      <c r="BR165" s="112"/>
      <c r="BS165" s="112"/>
      <c r="BT165" s="116">
        <v>0</v>
      </c>
      <c r="BU165" s="116">
        <v>0</v>
      </c>
      <c r="BV165" s="113">
        <v>45159</v>
      </c>
      <c r="BW165" s="117">
        <v>0</v>
      </c>
      <c r="BX165" s="117">
        <v>0</v>
      </c>
      <c r="BY165" s="112"/>
      <c r="BZ165" s="112"/>
      <c r="CA165" s="111">
        <v>0</v>
      </c>
      <c r="CB165" s="114">
        <v>0</v>
      </c>
      <c r="CC165" s="112"/>
      <c r="CD165" s="114">
        <v>0</v>
      </c>
      <c r="CE165" s="112"/>
      <c r="CF165" s="112"/>
      <c r="CG165" s="112"/>
      <c r="CH165" s="114">
        <v>0</v>
      </c>
      <c r="CI165" s="35">
        <v>0</v>
      </c>
      <c r="CJ165" s="94">
        <f t="shared" si="14"/>
        <v>0.14285714285714285</v>
      </c>
      <c r="CK165" s="88">
        <f t="shared" si="15"/>
        <v>45380</v>
      </c>
      <c r="CL165" s="89">
        <f t="shared" si="16"/>
        <v>0</v>
      </c>
      <c r="CM165" s="89">
        <f t="shared" si="17"/>
        <v>0</v>
      </c>
      <c r="CN165" s="89" t="str">
        <f t="shared" si="18"/>
        <v>Missing Staging Date</v>
      </c>
      <c r="CO165" s="91"/>
      <c r="CP165" s="89" t="str">
        <f>IF(CQ165="","",IF(CQ165&gt;'Colour coding'!$D$4,"After Turnround",IF(CQ165&gt;'Colour coding'!$D$3+7,"During Turnaround",IF(CQ165&lt;'Colour coding'!$D$3,"On Time"))))</f>
        <v>On Time</v>
      </c>
      <c r="CQ165" s="88">
        <f>_xlfn.MAXIFS('Monitor PO'!E:E,'Monitor PO'!K:K,KGP[[#This Row],[Material / Component]])</f>
        <v>0</v>
      </c>
      <c r="CR165" s="89" t="str">
        <f t="shared" si="19"/>
        <v>Need Purchasing</v>
      </c>
      <c r="CS165" s="89" t="str">
        <f>_xlfn.CONCAT(KGP[[#This Row],[Reservation]], KGP[[#This Row],[Requirement date (WO component)]],KGP[[#This Row],[Material / Component]],"000",,KGP[[#This Row],[WO number]])</f>
        <v>00001275994540810493398000200089401</v>
      </c>
      <c r="CT165" s="89" t="str">
        <f>VLOOKUP(KGP[[#This Row],[Key]],Reservation!B:B,1,)</f>
        <v>00001275994540810493398000200089401</v>
      </c>
      <c r="CU165" s="89" t="str">
        <f>_xlfn.CONCAT(KGP[[#This Row],[Reservation]],KGP[[#This Row],[Material / Component]],"000",,KGP[[#This Row],[WO number]])</f>
        <v>000012759910493398000200089401</v>
      </c>
      <c r="CV165" s="93" t="str">
        <f>IF(_xlfn.MAXIFS(Reservation!$F:$F,Reservation!$A:$A,KGP[[#This Row],[Logic]])&lt;KGP[[#This Row],[ETA @ Demand plant]],_xlfn.MAXIFS(Reservation!$F:$F,Reservation!$A:$A,KGP[[#This Row],[Logic]]),"")</f>
        <v/>
      </c>
      <c r="CW165" s="89" t="str">
        <f>IF(KGP[[#This Row],[Any order which is ahead (Date)]]="","",VLOOKUP(_xlfn.CONCAT(KGP[[#This Row],[Reservation]],KGP[[#This Row],[Material / Component]],"000",,KGP[[#This Row],[WO number]]),Reservation!$A:$J,10,0))</f>
        <v/>
      </c>
      <c r="CX165" s="89">
        <f t="shared" si="20"/>
        <v>0</v>
      </c>
    </row>
    <row r="166" spans="1:102" s="77" customFormat="1" x14ac:dyDescent="0.2">
      <c r="A166" s="111" t="s">
        <v>945</v>
      </c>
      <c r="B166" s="111" t="s">
        <v>50</v>
      </c>
      <c r="C166" s="112"/>
      <c r="D166" s="111" t="s">
        <v>55</v>
      </c>
      <c r="E166" s="113">
        <v>45290</v>
      </c>
      <c r="F166" s="113">
        <v>45293</v>
      </c>
      <c r="G166" s="113">
        <v>45408</v>
      </c>
      <c r="H166" s="113">
        <v>45341</v>
      </c>
      <c r="I166" s="113">
        <v>45408</v>
      </c>
      <c r="J166" s="113">
        <v>45408</v>
      </c>
      <c r="K166" s="111" t="s">
        <v>182</v>
      </c>
      <c r="L166" s="112"/>
      <c r="M166" s="111" t="s">
        <v>2642</v>
      </c>
      <c r="N166" s="111" t="s">
        <v>217</v>
      </c>
      <c r="O166" s="111" t="s">
        <v>2643</v>
      </c>
      <c r="P166" s="111" t="s">
        <v>2644</v>
      </c>
      <c r="Q166" s="111" t="s">
        <v>2645</v>
      </c>
      <c r="R166" s="111" t="s">
        <v>344</v>
      </c>
      <c r="S166" s="113">
        <v>45408</v>
      </c>
      <c r="T166" s="112"/>
      <c r="U166" s="112"/>
      <c r="V166" s="111" t="s">
        <v>345</v>
      </c>
      <c r="W166" s="112"/>
      <c r="X166" s="111">
        <v>20</v>
      </c>
      <c r="Y166" s="111">
        <v>20</v>
      </c>
      <c r="Z166" s="111" t="s">
        <v>2659</v>
      </c>
      <c r="AA166" s="111" t="s">
        <v>2660</v>
      </c>
      <c r="AB166" s="115">
        <v>1</v>
      </c>
      <c r="AC166" s="115">
        <v>0</v>
      </c>
      <c r="AD166" s="115">
        <v>1</v>
      </c>
      <c r="AE166" s="111" t="s">
        <v>908</v>
      </c>
      <c r="AF166" s="115">
        <v>0</v>
      </c>
      <c r="AG166" s="111" t="s">
        <v>376</v>
      </c>
      <c r="AH166" s="111" t="s">
        <v>53</v>
      </c>
      <c r="AI166" s="111" t="s">
        <v>345</v>
      </c>
      <c r="AJ166" s="111" t="s">
        <v>2648</v>
      </c>
      <c r="AK166" s="111">
        <v>30</v>
      </c>
      <c r="AL166" s="115">
        <v>21</v>
      </c>
      <c r="AM166" s="112"/>
      <c r="AN166" s="112"/>
      <c r="AO166" s="111">
        <v>0</v>
      </c>
      <c r="AP166" s="112"/>
      <c r="AQ166" s="112"/>
      <c r="AR166" s="112"/>
      <c r="AS166" s="112"/>
      <c r="AT166" s="112"/>
      <c r="AU166" s="111">
        <v>0</v>
      </c>
      <c r="AV166" s="114">
        <v>0</v>
      </c>
      <c r="AW166" s="111" t="s">
        <v>204</v>
      </c>
      <c r="AX166" s="112"/>
      <c r="AY166" s="112"/>
      <c r="AZ166" s="112"/>
      <c r="BA166" s="112"/>
      <c r="BB166" s="111" t="s">
        <v>52</v>
      </c>
      <c r="BC166" s="111" t="s">
        <v>213</v>
      </c>
      <c r="BD166" s="111" t="s">
        <v>355</v>
      </c>
      <c r="BE166" s="111" t="s">
        <v>2649</v>
      </c>
      <c r="BF166" s="111">
        <v>6</v>
      </c>
      <c r="BG166" s="111" t="s">
        <v>163</v>
      </c>
      <c r="BH166" s="111" t="s">
        <v>164</v>
      </c>
      <c r="BI166" s="111" t="s">
        <v>164</v>
      </c>
      <c r="BJ166" s="111" t="s">
        <v>2661</v>
      </c>
      <c r="BK166" s="112"/>
      <c r="BL166" s="115">
        <v>0</v>
      </c>
      <c r="BM166" s="112" t="b">
        <f>KGP[[#This Row],[HU Quantity]]=KGP[[#This Row],[Requirement quantity]]</f>
        <v>0</v>
      </c>
      <c r="BN166" s="112"/>
      <c r="BO166" s="112"/>
      <c r="BP166" s="112"/>
      <c r="BQ166" s="111" t="s">
        <v>165</v>
      </c>
      <c r="BR166" s="112"/>
      <c r="BS166" s="112"/>
      <c r="BT166" s="116">
        <v>0</v>
      </c>
      <c r="BU166" s="116">
        <v>0</v>
      </c>
      <c r="BV166" s="113">
        <v>45159</v>
      </c>
      <c r="BW166" s="117">
        <v>0</v>
      </c>
      <c r="BX166" s="117">
        <v>0</v>
      </c>
      <c r="BY166" s="112"/>
      <c r="BZ166" s="112"/>
      <c r="CA166" s="111">
        <v>0</v>
      </c>
      <c r="CB166" s="114">
        <v>0</v>
      </c>
      <c r="CC166" s="112"/>
      <c r="CD166" s="114">
        <v>0</v>
      </c>
      <c r="CE166" s="112"/>
      <c r="CF166" s="112"/>
      <c r="CG166" s="112"/>
      <c r="CH166" s="114">
        <v>0</v>
      </c>
      <c r="CI166" s="35">
        <v>0</v>
      </c>
      <c r="CJ166" s="94">
        <f t="shared" si="14"/>
        <v>0.14285714285714285</v>
      </c>
      <c r="CK166" s="88">
        <f t="shared" si="15"/>
        <v>45380</v>
      </c>
      <c r="CL166" s="89">
        <f t="shared" si="16"/>
        <v>39</v>
      </c>
      <c r="CM166" s="89">
        <f t="shared" si="17"/>
        <v>67</v>
      </c>
      <c r="CN166" s="89" t="str">
        <f t="shared" si="18"/>
        <v>ON TIME</v>
      </c>
      <c r="CO166" s="91"/>
      <c r="CP166" s="89" t="str">
        <f>IF(CQ166="","",IF(CQ166&gt;'Colour coding'!$D$4,"After Turnround",IF(CQ166&gt;'Colour coding'!$D$3+7,"During Turnaround",IF(CQ166&lt;'Colour coding'!$D$3,"On Time"))))</f>
        <v>On Time</v>
      </c>
      <c r="CQ166" s="88">
        <f>_xlfn.MAXIFS('Monitor PO'!E:E,'Monitor PO'!K:K,KGP[[#This Row],[Material / Component]])</f>
        <v>0</v>
      </c>
      <c r="CR166" s="89" t="str">
        <f t="shared" si="19"/>
        <v>Need Purchasing</v>
      </c>
      <c r="CS166" s="89" t="str">
        <f>_xlfn.CONCAT(KGP[[#This Row],[Reservation]], KGP[[#This Row],[Requirement date (WO component)]],KGP[[#This Row],[Material / Component]],"000",,KGP[[#This Row],[WO number]])</f>
        <v>00001275994540810493399000200089401</v>
      </c>
      <c r="CT166" s="89" t="str">
        <f>VLOOKUP(KGP[[#This Row],[Key]],Reservation!B:B,1,)</f>
        <v>00001275994540810493399000200089401</v>
      </c>
      <c r="CU166" s="89" t="str">
        <f>_xlfn.CONCAT(KGP[[#This Row],[Reservation]],KGP[[#This Row],[Material / Component]],"000",,KGP[[#This Row],[WO number]])</f>
        <v>000012759910493399000200089401</v>
      </c>
      <c r="CV166" s="93">
        <f>IF(_xlfn.MAXIFS(Reservation!$F:$F,Reservation!$A:$A,KGP[[#This Row],[Logic]])&lt;KGP[[#This Row],[ETA @ Demand plant]],_xlfn.MAXIFS(Reservation!$F:$F,Reservation!$A:$A,KGP[[#This Row],[Logic]]),"")</f>
        <v>0</v>
      </c>
      <c r="CW166" s="89" t="e">
        <f>IF(KGP[[#This Row],[Any order which is ahead (Date)]]="","",VLOOKUP(_xlfn.CONCAT(KGP[[#This Row],[Reservation]],KGP[[#This Row],[Material / Component]],"000",,KGP[[#This Row],[WO number]]),Reservation!$A:$J,10,0))</f>
        <v>#N/A</v>
      </c>
      <c r="CX166" s="89">
        <f t="shared" si="20"/>
        <v>0</v>
      </c>
    </row>
    <row r="167" spans="1:102" s="77" customFormat="1" hidden="1" x14ac:dyDescent="0.2">
      <c r="A167" s="111" t="s">
        <v>945</v>
      </c>
      <c r="B167" s="111" t="s">
        <v>50</v>
      </c>
      <c r="C167" s="112"/>
      <c r="D167" s="111" t="s">
        <v>55</v>
      </c>
      <c r="E167" s="113">
        <v>45290</v>
      </c>
      <c r="F167" s="113">
        <v>45293</v>
      </c>
      <c r="G167" s="113">
        <v>45408</v>
      </c>
      <c r="H167" s="112"/>
      <c r="I167" s="113">
        <v>45408</v>
      </c>
      <c r="J167" s="113">
        <v>45408</v>
      </c>
      <c r="K167" s="111" t="s">
        <v>182</v>
      </c>
      <c r="L167" s="112"/>
      <c r="M167" s="111" t="s">
        <v>2642</v>
      </c>
      <c r="N167" s="111" t="s">
        <v>222</v>
      </c>
      <c r="O167" s="111" t="s">
        <v>2643</v>
      </c>
      <c r="P167" s="111" t="s">
        <v>2644</v>
      </c>
      <c r="Q167" s="111" t="s">
        <v>2645</v>
      </c>
      <c r="R167" s="111" t="s">
        <v>344</v>
      </c>
      <c r="S167" s="112"/>
      <c r="T167" s="112"/>
      <c r="U167" s="112"/>
      <c r="V167" s="112"/>
      <c r="W167" s="112"/>
      <c r="X167" s="111">
        <v>20</v>
      </c>
      <c r="Y167" s="111">
        <v>20</v>
      </c>
      <c r="Z167" s="111" t="s">
        <v>2659</v>
      </c>
      <c r="AA167" s="111" t="s">
        <v>2660</v>
      </c>
      <c r="AB167" s="115">
        <v>1</v>
      </c>
      <c r="AC167" s="115">
        <v>0</v>
      </c>
      <c r="AD167" s="115">
        <v>0</v>
      </c>
      <c r="AE167" s="111" t="s">
        <v>941</v>
      </c>
      <c r="AF167" s="115">
        <v>0</v>
      </c>
      <c r="AG167" s="112"/>
      <c r="AH167" s="112"/>
      <c r="AI167" s="112"/>
      <c r="AJ167" s="112"/>
      <c r="AK167" s="111">
        <v>0</v>
      </c>
      <c r="AL167" s="115">
        <v>0</v>
      </c>
      <c r="AM167" s="112"/>
      <c r="AN167" s="112"/>
      <c r="AO167" s="111">
        <v>0</v>
      </c>
      <c r="AP167" s="112"/>
      <c r="AQ167" s="112"/>
      <c r="AR167" s="112"/>
      <c r="AS167" s="112"/>
      <c r="AT167" s="112"/>
      <c r="AU167" s="111">
        <v>0</v>
      </c>
      <c r="AV167" s="114">
        <v>0</v>
      </c>
      <c r="AW167" s="111" t="s">
        <v>204</v>
      </c>
      <c r="AX167" s="112"/>
      <c r="AY167" s="112"/>
      <c r="AZ167" s="112"/>
      <c r="BA167" s="112"/>
      <c r="BB167" s="111" t="s">
        <v>52</v>
      </c>
      <c r="BC167" s="111" t="s">
        <v>213</v>
      </c>
      <c r="BD167" s="111" t="s">
        <v>355</v>
      </c>
      <c r="BE167" s="111" t="s">
        <v>2649</v>
      </c>
      <c r="BF167" s="111">
        <v>3</v>
      </c>
      <c r="BG167" s="111" t="s">
        <v>163</v>
      </c>
      <c r="BH167" s="111" t="s">
        <v>164</v>
      </c>
      <c r="BI167" s="112"/>
      <c r="BJ167" s="111" t="s">
        <v>3179</v>
      </c>
      <c r="BK167" s="112"/>
      <c r="BL167" s="115">
        <v>0</v>
      </c>
      <c r="BM167" s="112" t="b">
        <f>KGP[[#This Row],[HU Quantity]]=KGP[[#This Row],[Requirement quantity]]</f>
        <v>0</v>
      </c>
      <c r="BN167" s="112"/>
      <c r="BO167" s="112"/>
      <c r="BP167" s="112"/>
      <c r="BQ167" s="111" t="s">
        <v>165</v>
      </c>
      <c r="BR167" s="112"/>
      <c r="BS167" s="112"/>
      <c r="BT167" s="116">
        <v>0</v>
      </c>
      <c r="BU167" s="116">
        <v>0</v>
      </c>
      <c r="BV167" s="113">
        <v>45159</v>
      </c>
      <c r="BW167" s="117">
        <v>0</v>
      </c>
      <c r="BX167" s="117">
        <v>0</v>
      </c>
      <c r="BY167" s="112"/>
      <c r="BZ167" s="112"/>
      <c r="CA167" s="111">
        <v>0</v>
      </c>
      <c r="CB167" s="114">
        <v>0</v>
      </c>
      <c r="CC167" s="112"/>
      <c r="CD167" s="114">
        <v>0</v>
      </c>
      <c r="CE167" s="112"/>
      <c r="CF167" s="112"/>
      <c r="CG167" s="112"/>
      <c r="CH167" s="114">
        <v>0</v>
      </c>
      <c r="CI167" s="35">
        <v>0</v>
      </c>
      <c r="CJ167" s="94">
        <f t="shared" si="14"/>
        <v>0.14285714285714285</v>
      </c>
      <c r="CK167" s="88">
        <f t="shared" si="15"/>
        <v>45380</v>
      </c>
      <c r="CL167" s="89">
        <f t="shared" si="16"/>
        <v>0</v>
      </c>
      <c r="CM167" s="89">
        <f t="shared" si="17"/>
        <v>0</v>
      </c>
      <c r="CN167" s="89" t="str">
        <f t="shared" si="18"/>
        <v>Missing Staging Date</v>
      </c>
      <c r="CO167" s="91"/>
      <c r="CP167" s="89" t="str">
        <f>IF(CQ167="","",IF(CQ167&gt;'Colour coding'!$D$4,"After Turnround",IF(CQ167&gt;'Colour coding'!$D$3+7,"During Turnaround",IF(CQ167&lt;'Colour coding'!$D$3,"On Time"))))</f>
        <v>On Time</v>
      </c>
      <c r="CQ167" s="88">
        <f>_xlfn.MAXIFS('Monitor PO'!E:E,'Monitor PO'!K:K,KGP[[#This Row],[Material / Component]])</f>
        <v>0</v>
      </c>
      <c r="CR167" s="89" t="str">
        <f t="shared" si="19"/>
        <v>Need Purchasing</v>
      </c>
      <c r="CS167" s="89" t="str">
        <f>_xlfn.CONCAT(KGP[[#This Row],[Reservation]], KGP[[#This Row],[Requirement date (WO component)]],KGP[[#This Row],[Material / Component]],"000",,KGP[[#This Row],[WO number]])</f>
        <v>00001275994540810493399000200089401</v>
      </c>
      <c r="CT167" s="89" t="str">
        <f>VLOOKUP(KGP[[#This Row],[Key]],Reservation!B:B,1,)</f>
        <v>00001275994540810493399000200089401</v>
      </c>
      <c r="CU167" s="89" t="str">
        <f>_xlfn.CONCAT(KGP[[#This Row],[Reservation]],KGP[[#This Row],[Material / Component]],"000",,KGP[[#This Row],[WO number]])</f>
        <v>000012759910493399000200089401</v>
      </c>
      <c r="CV167" s="93" t="str">
        <f>IF(_xlfn.MAXIFS(Reservation!$F:$F,Reservation!$A:$A,KGP[[#This Row],[Logic]])&lt;KGP[[#This Row],[ETA @ Demand plant]],_xlfn.MAXIFS(Reservation!$F:$F,Reservation!$A:$A,KGP[[#This Row],[Logic]]),"")</f>
        <v/>
      </c>
      <c r="CW167" s="89" t="str">
        <f>IF(KGP[[#This Row],[Any order which is ahead (Date)]]="","",VLOOKUP(_xlfn.CONCAT(KGP[[#This Row],[Reservation]],KGP[[#This Row],[Material / Component]],"000",,KGP[[#This Row],[WO number]]),Reservation!$A:$J,10,0))</f>
        <v/>
      </c>
      <c r="CX167" s="89">
        <f t="shared" si="20"/>
        <v>0</v>
      </c>
    </row>
    <row r="168" spans="1:102" s="77" customFormat="1" x14ac:dyDescent="0.2">
      <c r="A168" s="111" t="s">
        <v>945</v>
      </c>
      <c r="B168" s="111" t="s">
        <v>50</v>
      </c>
      <c r="C168" s="112"/>
      <c r="D168" s="111" t="s">
        <v>55</v>
      </c>
      <c r="E168" s="113">
        <v>45290</v>
      </c>
      <c r="F168" s="113">
        <v>45293</v>
      </c>
      <c r="G168" s="113">
        <v>45408</v>
      </c>
      <c r="H168" s="113">
        <v>45341</v>
      </c>
      <c r="I168" s="113">
        <v>45408</v>
      </c>
      <c r="J168" s="113">
        <v>45408</v>
      </c>
      <c r="K168" s="111" t="s">
        <v>182</v>
      </c>
      <c r="L168" s="112"/>
      <c r="M168" s="111" t="s">
        <v>2642</v>
      </c>
      <c r="N168" s="111" t="s">
        <v>330</v>
      </c>
      <c r="O168" s="111" t="s">
        <v>2643</v>
      </c>
      <c r="P168" s="111" t="s">
        <v>2644</v>
      </c>
      <c r="Q168" s="111" t="s">
        <v>2645</v>
      </c>
      <c r="R168" s="111" t="s">
        <v>344</v>
      </c>
      <c r="S168" s="113">
        <v>45408</v>
      </c>
      <c r="T168" s="112"/>
      <c r="U168" s="112"/>
      <c r="V168" s="111" t="s">
        <v>345</v>
      </c>
      <c r="W168" s="112"/>
      <c r="X168" s="111">
        <v>20</v>
      </c>
      <c r="Y168" s="111">
        <v>20</v>
      </c>
      <c r="Z168" s="111" t="s">
        <v>2646</v>
      </c>
      <c r="AA168" s="111" t="s">
        <v>2647</v>
      </c>
      <c r="AB168" s="115">
        <v>1</v>
      </c>
      <c r="AC168" s="115">
        <v>0</v>
      </c>
      <c r="AD168" s="115">
        <v>1</v>
      </c>
      <c r="AE168" s="111" t="s">
        <v>908</v>
      </c>
      <c r="AF168" s="115">
        <v>0</v>
      </c>
      <c r="AG168" s="111" t="s">
        <v>376</v>
      </c>
      <c r="AH168" s="111" t="s">
        <v>53</v>
      </c>
      <c r="AI168" s="111" t="s">
        <v>345</v>
      </c>
      <c r="AJ168" s="111" t="s">
        <v>2648</v>
      </c>
      <c r="AK168" s="111">
        <v>40</v>
      </c>
      <c r="AL168" s="115">
        <v>21</v>
      </c>
      <c r="AM168" s="112"/>
      <c r="AN168" s="112"/>
      <c r="AO168" s="111">
        <v>0</v>
      </c>
      <c r="AP168" s="112"/>
      <c r="AQ168" s="112"/>
      <c r="AR168" s="112"/>
      <c r="AS168" s="112"/>
      <c r="AT168" s="112"/>
      <c r="AU168" s="111">
        <v>0</v>
      </c>
      <c r="AV168" s="114">
        <v>0</v>
      </c>
      <c r="AW168" s="111" t="s">
        <v>204</v>
      </c>
      <c r="AX168" s="112"/>
      <c r="AY168" s="112"/>
      <c r="AZ168" s="112"/>
      <c r="BA168" s="112"/>
      <c r="BB168" s="111" t="s">
        <v>52</v>
      </c>
      <c r="BC168" s="111" t="s">
        <v>213</v>
      </c>
      <c r="BD168" s="111" t="s">
        <v>355</v>
      </c>
      <c r="BE168" s="111" t="s">
        <v>2649</v>
      </c>
      <c r="BF168" s="111">
        <v>7</v>
      </c>
      <c r="BG168" s="111" t="s">
        <v>163</v>
      </c>
      <c r="BH168" s="111" t="s">
        <v>164</v>
      </c>
      <c r="BI168" s="111" t="s">
        <v>164</v>
      </c>
      <c r="BJ168" s="111" t="s">
        <v>2650</v>
      </c>
      <c r="BK168" s="112"/>
      <c r="BL168" s="115">
        <v>0</v>
      </c>
      <c r="BM168" s="112" t="b">
        <f>KGP[[#This Row],[HU Quantity]]=KGP[[#This Row],[Requirement quantity]]</f>
        <v>0</v>
      </c>
      <c r="BN168" s="112"/>
      <c r="BO168" s="112"/>
      <c r="BP168" s="112"/>
      <c r="BQ168" s="111" t="s">
        <v>165</v>
      </c>
      <c r="BR168" s="112"/>
      <c r="BS168" s="112"/>
      <c r="BT168" s="116">
        <v>0</v>
      </c>
      <c r="BU168" s="116">
        <v>0</v>
      </c>
      <c r="BV168" s="113">
        <v>45159</v>
      </c>
      <c r="BW168" s="117">
        <v>0</v>
      </c>
      <c r="BX168" s="117">
        <v>0</v>
      </c>
      <c r="BY168" s="112"/>
      <c r="BZ168" s="112"/>
      <c r="CA168" s="111">
        <v>0</v>
      </c>
      <c r="CB168" s="114">
        <v>0</v>
      </c>
      <c r="CC168" s="112"/>
      <c r="CD168" s="114">
        <v>0</v>
      </c>
      <c r="CE168" s="112"/>
      <c r="CF168" s="112"/>
      <c r="CG168" s="112"/>
      <c r="CH168" s="114">
        <v>0</v>
      </c>
      <c r="CI168" s="35">
        <v>0</v>
      </c>
      <c r="CJ168" s="94">
        <f t="shared" si="14"/>
        <v>0.14285714285714285</v>
      </c>
      <c r="CK168" s="88">
        <f t="shared" si="15"/>
        <v>45380</v>
      </c>
      <c r="CL168" s="89">
        <f t="shared" si="16"/>
        <v>39</v>
      </c>
      <c r="CM168" s="89">
        <f t="shared" si="17"/>
        <v>67</v>
      </c>
      <c r="CN168" s="89" t="str">
        <f t="shared" si="18"/>
        <v>ON TIME</v>
      </c>
      <c r="CO168" s="91"/>
      <c r="CP168" s="89" t="str">
        <f>IF(CQ168="","",IF(CQ168&gt;'Colour coding'!$D$4,"After Turnround",IF(CQ168&gt;'Colour coding'!$D$3+7,"During Turnaround",IF(CQ168&lt;'Colour coding'!$D$3,"On Time"))))</f>
        <v>On Time</v>
      </c>
      <c r="CQ168" s="88">
        <f>_xlfn.MAXIFS('Monitor PO'!E:E,'Monitor PO'!K:K,KGP[[#This Row],[Material / Component]])</f>
        <v>0</v>
      </c>
      <c r="CR168" s="89" t="str">
        <f t="shared" si="19"/>
        <v>Need Purchasing</v>
      </c>
      <c r="CS168" s="89" t="str">
        <f>_xlfn.CONCAT(KGP[[#This Row],[Reservation]], KGP[[#This Row],[Requirement date (WO component)]],KGP[[#This Row],[Material / Component]],"000",,KGP[[#This Row],[WO number]])</f>
        <v>00001275994540810493402000200089401</v>
      </c>
      <c r="CT168" s="89" t="str">
        <f>VLOOKUP(KGP[[#This Row],[Key]],Reservation!B:B,1,)</f>
        <v>00001275994540810493402000200089401</v>
      </c>
      <c r="CU168" s="89" t="str">
        <f>_xlfn.CONCAT(KGP[[#This Row],[Reservation]],KGP[[#This Row],[Material / Component]],"000",,KGP[[#This Row],[WO number]])</f>
        <v>000012759910493402000200089401</v>
      </c>
      <c r="CV168" s="93">
        <f>IF(_xlfn.MAXIFS(Reservation!$F:$F,Reservation!$A:$A,KGP[[#This Row],[Logic]])&lt;KGP[[#This Row],[ETA @ Demand plant]],_xlfn.MAXIFS(Reservation!$F:$F,Reservation!$A:$A,KGP[[#This Row],[Logic]]),"")</f>
        <v>0</v>
      </c>
      <c r="CW168" s="89" t="e">
        <f>IF(KGP[[#This Row],[Any order which is ahead (Date)]]="","",VLOOKUP(_xlfn.CONCAT(KGP[[#This Row],[Reservation]],KGP[[#This Row],[Material / Component]],"000",,KGP[[#This Row],[WO number]]),Reservation!$A:$J,10,0))</f>
        <v>#N/A</v>
      </c>
      <c r="CX168" s="89">
        <f t="shared" si="20"/>
        <v>0</v>
      </c>
    </row>
    <row r="169" spans="1:102" s="77" customFormat="1" hidden="1" x14ac:dyDescent="0.2">
      <c r="A169" s="111" t="s">
        <v>945</v>
      </c>
      <c r="B169" s="111" t="s">
        <v>50</v>
      </c>
      <c r="C169" s="112"/>
      <c r="D169" s="111" t="s">
        <v>55</v>
      </c>
      <c r="E169" s="113">
        <v>45290</v>
      </c>
      <c r="F169" s="113">
        <v>45293</v>
      </c>
      <c r="G169" s="113">
        <v>45408</v>
      </c>
      <c r="H169" s="112"/>
      <c r="I169" s="113">
        <v>45408</v>
      </c>
      <c r="J169" s="113">
        <v>45408</v>
      </c>
      <c r="K169" s="111" t="s">
        <v>182</v>
      </c>
      <c r="L169" s="112"/>
      <c r="M169" s="111" t="s">
        <v>2642</v>
      </c>
      <c r="N169" s="111" t="s">
        <v>219</v>
      </c>
      <c r="O169" s="111" t="s">
        <v>2643</v>
      </c>
      <c r="P169" s="111" t="s">
        <v>2644</v>
      </c>
      <c r="Q169" s="111" t="s">
        <v>2645</v>
      </c>
      <c r="R169" s="111" t="s">
        <v>344</v>
      </c>
      <c r="S169" s="112"/>
      <c r="T169" s="112"/>
      <c r="U169" s="112"/>
      <c r="V169" s="112"/>
      <c r="W169" s="112"/>
      <c r="X169" s="111">
        <v>20</v>
      </c>
      <c r="Y169" s="111">
        <v>20</v>
      </c>
      <c r="Z169" s="111" t="s">
        <v>2646</v>
      </c>
      <c r="AA169" s="111" t="s">
        <v>2647</v>
      </c>
      <c r="AB169" s="115">
        <v>1</v>
      </c>
      <c r="AC169" s="115">
        <v>0</v>
      </c>
      <c r="AD169" s="115">
        <v>0</v>
      </c>
      <c r="AE169" s="111" t="s">
        <v>941</v>
      </c>
      <c r="AF169" s="115">
        <v>0</v>
      </c>
      <c r="AG169" s="112"/>
      <c r="AH169" s="112"/>
      <c r="AI169" s="112"/>
      <c r="AJ169" s="112"/>
      <c r="AK169" s="111">
        <v>0</v>
      </c>
      <c r="AL169" s="115">
        <v>0</v>
      </c>
      <c r="AM169" s="112"/>
      <c r="AN169" s="112"/>
      <c r="AO169" s="111">
        <v>0</v>
      </c>
      <c r="AP169" s="112"/>
      <c r="AQ169" s="112"/>
      <c r="AR169" s="112"/>
      <c r="AS169" s="112"/>
      <c r="AT169" s="112"/>
      <c r="AU169" s="111">
        <v>0</v>
      </c>
      <c r="AV169" s="114">
        <v>0</v>
      </c>
      <c r="AW169" s="111" t="s">
        <v>204</v>
      </c>
      <c r="AX169" s="112"/>
      <c r="AY169" s="112"/>
      <c r="AZ169" s="112"/>
      <c r="BA169" s="112"/>
      <c r="BB169" s="111" t="s">
        <v>52</v>
      </c>
      <c r="BC169" s="111" t="s">
        <v>213</v>
      </c>
      <c r="BD169" s="111" t="s">
        <v>355</v>
      </c>
      <c r="BE169" s="111" t="s">
        <v>2649</v>
      </c>
      <c r="BF169" s="111">
        <v>4</v>
      </c>
      <c r="BG169" s="111" t="s">
        <v>163</v>
      </c>
      <c r="BH169" s="111" t="s">
        <v>164</v>
      </c>
      <c r="BI169" s="112"/>
      <c r="BJ169" s="111" t="s">
        <v>3180</v>
      </c>
      <c r="BK169" s="112"/>
      <c r="BL169" s="115">
        <v>0</v>
      </c>
      <c r="BM169" s="112" t="b">
        <f>KGP[[#This Row],[HU Quantity]]=KGP[[#This Row],[Requirement quantity]]</f>
        <v>0</v>
      </c>
      <c r="BN169" s="112"/>
      <c r="BO169" s="112"/>
      <c r="BP169" s="112"/>
      <c r="BQ169" s="111" t="s">
        <v>165</v>
      </c>
      <c r="BR169" s="112"/>
      <c r="BS169" s="112"/>
      <c r="BT169" s="116">
        <v>0</v>
      </c>
      <c r="BU169" s="116">
        <v>0</v>
      </c>
      <c r="BV169" s="113">
        <v>45159</v>
      </c>
      <c r="BW169" s="117">
        <v>0</v>
      </c>
      <c r="BX169" s="117">
        <v>0</v>
      </c>
      <c r="BY169" s="112"/>
      <c r="BZ169" s="112"/>
      <c r="CA169" s="111">
        <v>0</v>
      </c>
      <c r="CB169" s="114">
        <v>0</v>
      </c>
      <c r="CC169" s="112"/>
      <c r="CD169" s="114">
        <v>0</v>
      </c>
      <c r="CE169" s="112"/>
      <c r="CF169" s="112"/>
      <c r="CG169" s="112"/>
      <c r="CH169" s="114">
        <v>0</v>
      </c>
      <c r="CI169" s="35">
        <v>0</v>
      </c>
      <c r="CJ169" s="94">
        <f t="shared" si="14"/>
        <v>0.14285714285714285</v>
      </c>
      <c r="CK169" s="88">
        <f t="shared" si="15"/>
        <v>45380</v>
      </c>
      <c r="CL169" s="89">
        <f t="shared" si="16"/>
        <v>0</v>
      </c>
      <c r="CM169" s="89">
        <f t="shared" si="17"/>
        <v>0</v>
      </c>
      <c r="CN169" s="89" t="str">
        <f t="shared" si="18"/>
        <v>Missing Staging Date</v>
      </c>
      <c r="CO169" s="91"/>
      <c r="CP169" s="89" t="str">
        <f>IF(CQ169="","",IF(CQ169&gt;'Colour coding'!$D$4,"After Turnround",IF(CQ169&gt;'Colour coding'!$D$3+7,"During Turnaround",IF(CQ169&lt;'Colour coding'!$D$3,"On Time"))))</f>
        <v>On Time</v>
      </c>
      <c r="CQ169" s="88">
        <f>_xlfn.MAXIFS('Monitor PO'!E:E,'Monitor PO'!K:K,KGP[[#This Row],[Material / Component]])</f>
        <v>0</v>
      </c>
      <c r="CR169" s="89" t="str">
        <f t="shared" si="19"/>
        <v>Need Purchasing</v>
      </c>
      <c r="CS169" s="89" t="str">
        <f>_xlfn.CONCAT(KGP[[#This Row],[Reservation]], KGP[[#This Row],[Requirement date (WO component)]],KGP[[#This Row],[Material / Component]],"000",,KGP[[#This Row],[WO number]])</f>
        <v>00001275994540810493402000200089401</v>
      </c>
      <c r="CT169" s="89" t="str">
        <f>VLOOKUP(KGP[[#This Row],[Key]],Reservation!B:B,1,)</f>
        <v>00001275994540810493402000200089401</v>
      </c>
      <c r="CU169" s="89" t="str">
        <f>_xlfn.CONCAT(KGP[[#This Row],[Reservation]],KGP[[#This Row],[Material / Component]],"000",,KGP[[#This Row],[WO number]])</f>
        <v>000012759910493402000200089401</v>
      </c>
      <c r="CV169" s="93" t="str">
        <f>IF(_xlfn.MAXIFS(Reservation!$F:$F,Reservation!$A:$A,KGP[[#This Row],[Logic]])&lt;KGP[[#This Row],[ETA @ Demand plant]],_xlfn.MAXIFS(Reservation!$F:$F,Reservation!$A:$A,KGP[[#This Row],[Logic]]),"")</f>
        <v/>
      </c>
      <c r="CW169" s="89" t="str">
        <f>IF(KGP[[#This Row],[Any order which is ahead (Date)]]="","",VLOOKUP(_xlfn.CONCAT(KGP[[#This Row],[Reservation]],KGP[[#This Row],[Material / Component]],"000",,KGP[[#This Row],[WO number]]),Reservation!$A:$J,10,0))</f>
        <v/>
      </c>
      <c r="CX169" s="89">
        <f t="shared" si="20"/>
        <v>0</v>
      </c>
    </row>
    <row r="170" spans="1:102" s="77" customFormat="1" x14ac:dyDescent="0.2">
      <c r="A170" s="111" t="s">
        <v>945</v>
      </c>
      <c r="B170" s="111" t="s">
        <v>50</v>
      </c>
      <c r="C170" s="112"/>
      <c r="D170" s="111" t="s">
        <v>55</v>
      </c>
      <c r="E170" s="113">
        <v>45329</v>
      </c>
      <c r="F170" s="113">
        <v>45331</v>
      </c>
      <c r="G170" s="113">
        <v>45400</v>
      </c>
      <c r="H170" s="113">
        <v>45372</v>
      </c>
      <c r="I170" s="113">
        <v>45400</v>
      </c>
      <c r="J170" s="113">
        <v>45400</v>
      </c>
      <c r="K170" s="111" t="s">
        <v>2326</v>
      </c>
      <c r="L170" s="112"/>
      <c r="M170" s="111" t="s">
        <v>2327</v>
      </c>
      <c r="N170" s="111" t="s">
        <v>176</v>
      </c>
      <c r="O170" s="111" t="s">
        <v>2328</v>
      </c>
      <c r="P170" s="111" t="s">
        <v>2329</v>
      </c>
      <c r="Q170" s="111" t="s">
        <v>2330</v>
      </c>
      <c r="R170" s="111" t="s">
        <v>344</v>
      </c>
      <c r="S170" s="113">
        <v>45400</v>
      </c>
      <c r="T170" s="112"/>
      <c r="U170" s="112"/>
      <c r="V170" s="111" t="s">
        <v>345</v>
      </c>
      <c r="W170" s="112"/>
      <c r="X170" s="111">
        <v>30</v>
      </c>
      <c r="Y170" s="111">
        <v>30</v>
      </c>
      <c r="Z170" s="111" t="s">
        <v>2331</v>
      </c>
      <c r="AA170" s="111" t="s">
        <v>2332</v>
      </c>
      <c r="AB170" s="115">
        <v>1</v>
      </c>
      <c r="AC170" s="115">
        <v>0</v>
      </c>
      <c r="AD170" s="115">
        <v>0</v>
      </c>
      <c r="AE170" s="111" t="s">
        <v>898</v>
      </c>
      <c r="AF170" s="115">
        <v>0</v>
      </c>
      <c r="AG170" s="111" t="s">
        <v>376</v>
      </c>
      <c r="AH170" s="111" t="s">
        <v>53</v>
      </c>
      <c r="AI170" s="111" t="s">
        <v>345</v>
      </c>
      <c r="AJ170" s="111" t="s">
        <v>2333</v>
      </c>
      <c r="AK170" s="111">
        <v>10</v>
      </c>
      <c r="AL170" s="115">
        <v>21</v>
      </c>
      <c r="AM170" s="112"/>
      <c r="AN170" s="112"/>
      <c r="AO170" s="111">
        <v>0</v>
      </c>
      <c r="AP170" s="112"/>
      <c r="AQ170" s="112"/>
      <c r="AR170" s="112"/>
      <c r="AS170" s="112"/>
      <c r="AT170" s="112"/>
      <c r="AU170" s="111">
        <v>0</v>
      </c>
      <c r="AV170" s="114">
        <v>0</v>
      </c>
      <c r="AW170" s="111" t="s">
        <v>204</v>
      </c>
      <c r="AX170" s="112"/>
      <c r="AY170" s="112"/>
      <c r="AZ170" s="112"/>
      <c r="BA170" s="112"/>
      <c r="BB170" s="111" t="s">
        <v>52</v>
      </c>
      <c r="BC170" s="111" t="s">
        <v>161</v>
      </c>
      <c r="BD170" s="111" t="s">
        <v>162</v>
      </c>
      <c r="BE170" s="111" t="s">
        <v>2334</v>
      </c>
      <c r="BF170" s="111">
        <v>1</v>
      </c>
      <c r="BG170" s="111" t="s">
        <v>163</v>
      </c>
      <c r="BH170" s="111" t="s">
        <v>164</v>
      </c>
      <c r="BI170" s="111" t="s">
        <v>164</v>
      </c>
      <c r="BJ170" s="111" t="s">
        <v>2335</v>
      </c>
      <c r="BK170" s="112"/>
      <c r="BL170" s="115">
        <v>0</v>
      </c>
      <c r="BM170" s="112" t="b">
        <f>KGP[[#This Row],[HU Quantity]]=KGP[[#This Row],[Requirement quantity]]</f>
        <v>0</v>
      </c>
      <c r="BN170" s="112"/>
      <c r="BO170" s="112"/>
      <c r="BP170" s="112"/>
      <c r="BQ170" s="111" t="s">
        <v>165</v>
      </c>
      <c r="BR170" s="112"/>
      <c r="BS170" s="112"/>
      <c r="BT170" s="116">
        <v>0</v>
      </c>
      <c r="BU170" s="116">
        <v>0</v>
      </c>
      <c r="BV170" s="113">
        <v>45689</v>
      </c>
      <c r="BW170" s="117">
        <v>0</v>
      </c>
      <c r="BX170" s="117">
        <v>0</v>
      </c>
      <c r="BY170" s="112"/>
      <c r="BZ170" s="112"/>
      <c r="CA170" s="111">
        <v>0</v>
      </c>
      <c r="CB170" s="114">
        <v>0</v>
      </c>
      <c r="CC170" s="112"/>
      <c r="CD170" s="114">
        <v>0</v>
      </c>
      <c r="CE170" s="112"/>
      <c r="CF170" s="112"/>
      <c r="CG170" s="112"/>
      <c r="CH170" s="114">
        <v>0</v>
      </c>
      <c r="CI170" s="35">
        <v>0</v>
      </c>
      <c r="CJ170" s="94">
        <f t="shared" si="14"/>
        <v>1</v>
      </c>
      <c r="CK170" s="88">
        <f t="shared" si="15"/>
        <v>45372</v>
      </c>
      <c r="CL170" s="89">
        <f t="shared" si="16"/>
        <v>0</v>
      </c>
      <c r="CM170" s="89">
        <f t="shared" si="17"/>
        <v>28</v>
      </c>
      <c r="CN170" s="89" t="str">
        <f t="shared" si="18"/>
        <v>ON TIME</v>
      </c>
      <c r="CO170" s="91"/>
      <c r="CP170" s="89" t="b">
        <f>IF(CQ170="","",IF(CQ170&gt;'Colour coding'!$D$4,"After Turnround",IF(CQ170&gt;'Colour coding'!$D$3+7,"During Turnaround",IF(CQ170&lt;'Colour coding'!$D$3,"On Time"))))</f>
        <v>0</v>
      </c>
      <c r="CQ170" s="88">
        <f>_xlfn.MAXIFS('Monitor PO'!E:E,'Monitor PO'!K:K,KGP[[#This Row],[Material / Component]])</f>
        <v>45358</v>
      </c>
      <c r="CR170" s="89" t="str">
        <f t="shared" si="19"/>
        <v>Need Purchasing</v>
      </c>
      <c r="CS170" s="89" t="str">
        <f>_xlfn.CONCAT(KGP[[#This Row],[Reservation]], KGP[[#This Row],[Requirement date (WO component)]],KGP[[#This Row],[Material / Component]],"000",,KGP[[#This Row],[WO number]])</f>
        <v>00002194344540010493451000100072801</v>
      </c>
      <c r="CT170" s="89" t="str">
        <f>VLOOKUP(KGP[[#This Row],[Key]],Reservation!B:B,1,)</f>
        <v>00002194344540010493451000100072801</v>
      </c>
      <c r="CU170" s="89" t="str">
        <f>_xlfn.CONCAT(KGP[[#This Row],[Reservation]],KGP[[#This Row],[Material / Component]],"000",,KGP[[#This Row],[WO number]])</f>
        <v>000021943410493451000100072801</v>
      </c>
      <c r="CV170" s="93">
        <f>IF(_xlfn.MAXIFS(Reservation!$F:$F,Reservation!$A:$A,KGP[[#This Row],[Logic]])&lt;KGP[[#This Row],[ETA @ Demand plant]],_xlfn.MAXIFS(Reservation!$F:$F,Reservation!$A:$A,KGP[[#This Row],[Logic]]),"")</f>
        <v>0</v>
      </c>
      <c r="CW170" s="89" t="e">
        <f>IF(KGP[[#This Row],[Any order which is ahead (Date)]]="","",VLOOKUP(_xlfn.CONCAT(KGP[[#This Row],[Reservation]],KGP[[#This Row],[Material / Component]],"000",,KGP[[#This Row],[WO number]]),Reservation!$A:$J,10,0))</f>
        <v>#N/A</v>
      </c>
      <c r="CX170" s="89">
        <f t="shared" si="20"/>
        <v>0</v>
      </c>
    </row>
    <row r="171" spans="1:102" s="77" customFormat="1" x14ac:dyDescent="0.2">
      <c r="A171" s="111" t="s">
        <v>940</v>
      </c>
      <c r="B171" s="111" t="s">
        <v>356</v>
      </c>
      <c r="C171" s="112"/>
      <c r="D171" s="111" t="s">
        <v>55</v>
      </c>
      <c r="E171" s="113">
        <v>45290</v>
      </c>
      <c r="F171" s="113">
        <v>45293</v>
      </c>
      <c r="G171" s="113">
        <v>45379</v>
      </c>
      <c r="H171" s="113">
        <v>45343</v>
      </c>
      <c r="I171" s="113">
        <v>45379</v>
      </c>
      <c r="J171" s="113">
        <v>45386</v>
      </c>
      <c r="K171" s="111" t="s">
        <v>182</v>
      </c>
      <c r="L171" s="112"/>
      <c r="M171" s="111" t="s">
        <v>403</v>
      </c>
      <c r="N171" s="111" t="s">
        <v>331</v>
      </c>
      <c r="O171" s="111" t="s">
        <v>1474</v>
      </c>
      <c r="P171" s="111" t="s">
        <v>566</v>
      </c>
      <c r="Q171" s="111" t="s">
        <v>404</v>
      </c>
      <c r="R171" s="111" t="s">
        <v>344</v>
      </c>
      <c r="S171" s="113">
        <v>45379</v>
      </c>
      <c r="T171" s="112"/>
      <c r="U171" s="112"/>
      <c r="V171" s="111" t="s">
        <v>345</v>
      </c>
      <c r="W171" s="112"/>
      <c r="X171" s="111">
        <v>20</v>
      </c>
      <c r="Y171" s="111">
        <v>20</v>
      </c>
      <c r="Z171" s="111" t="s">
        <v>448</v>
      </c>
      <c r="AA171" s="111" t="s">
        <v>449</v>
      </c>
      <c r="AB171" s="115">
        <v>2</v>
      </c>
      <c r="AC171" s="115">
        <v>2</v>
      </c>
      <c r="AD171" s="115">
        <v>0</v>
      </c>
      <c r="AE171" s="111" t="s">
        <v>858</v>
      </c>
      <c r="AF171" s="115">
        <v>0</v>
      </c>
      <c r="AG171" s="111" t="s">
        <v>376</v>
      </c>
      <c r="AH171" s="111" t="s">
        <v>53</v>
      </c>
      <c r="AI171" s="111" t="s">
        <v>345</v>
      </c>
      <c r="AJ171" s="111" t="s">
        <v>407</v>
      </c>
      <c r="AK171" s="111">
        <v>100</v>
      </c>
      <c r="AL171" s="115">
        <v>21</v>
      </c>
      <c r="AM171" s="112"/>
      <c r="AN171" s="112"/>
      <c r="AO171" s="111">
        <v>0</v>
      </c>
      <c r="AP171" s="112"/>
      <c r="AQ171" s="112"/>
      <c r="AR171" s="112"/>
      <c r="AS171" s="112"/>
      <c r="AT171" s="112"/>
      <c r="AU171" s="111">
        <v>0</v>
      </c>
      <c r="AV171" s="114">
        <v>0</v>
      </c>
      <c r="AW171" s="111" t="s">
        <v>51</v>
      </c>
      <c r="AX171" s="112"/>
      <c r="AY171" s="112"/>
      <c r="AZ171" s="112"/>
      <c r="BA171" s="112"/>
      <c r="BB171" s="111" t="s">
        <v>52</v>
      </c>
      <c r="BC171" s="111" t="s">
        <v>213</v>
      </c>
      <c r="BD171" s="111" t="s">
        <v>214</v>
      </c>
      <c r="BE171" s="111" t="s">
        <v>408</v>
      </c>
      <c r="BF171" s="111">
        <v>18</v>
      </c>
      <c r="BG171" s="111" t="s">
        <v>218</v>
      </c>
      <c r="BH171" s="111" t="s">
        <v>164</v>
      </c>
      <c r="BI171" s="111" t="s">
        <v>164</v>
      </c>
      <c r="BJ171" s="111" t="s">
        <v>450</v>
      </c>
      <c r="BK171" s="112"/>
      <c r="BL171" s="115">
        <v>0</v>
      </c>
      <c r="BM171" s="112" t="b">
        <f>KGP[[#This Row],[HU Quantity]]=KGP[[#This Row],[Requirement quantity]]</f>
        <v>0</v>
      </c>
      <c r="BN171" s="112"/>
      <c r="BO171" s="112"/>
      <c r="BP171" s="112"/>
      <c r="BQ171" s="111" t="s">
        <v>165</v>
      </c>
      <c r="BR171" s="112"/>
      <c r="BS171" s="112"/>
      <c r="BT171" s="116">
        <v>0</v>
      </c>
      <c r="BU171" s="116">
        <v>0</v>
      </c>
      <c r="BV171" s="113">
        <v>45473</v>
      </c>
      <c r="BW171" s="117">
        <v>0</v>
      </c>
      <c r="BX171" s="117">
        <v>0</v>
      </c>
      <c r="BY171" s="112"/>
      <c r="BZ171" s="112"/>
      <c r="CA171" s="111">
        <v>0</v>
      </c>
      <c r="CB171" s="114">
        <v>0</v>
      </c>
      <c r="CC171" s="112"/>
      <c r="CD171" s="114">
        <v>0</v>
      </c>
      <c r="CE171" s="112"/>
      <c r="CF171" s="112"/>
      <c r="CG171" s="112"/>
      <c r="CH171" s="114">
        <v>0</v>
      </c>
      <c r="CI171" s="35">
        <v>0</v>
      </c>
      <c r="CJ171" s="94">
        <f t="shared" si="14"/>
        <v>3.8461538461538464E-2</v>
      </c>
      <c r="CK171" s="88">
        <f t="shared" si="15"/>
        <v>45351</v>
      </c>
      <c r="CL171" s="89">
        <f t="shared" si="16"/>
        <v>8</v>
      </c>
      <c r="CM171" s="89">
        <f t="shared" si="17"/>
        <v>36</v>
      </c>
      <c r="CN171" s="89" t="str">
        <f t="shared" si="18"/>
        <v>ON TIME</v>
      </c>
      <c r="CO171" s="91" t="str" cm="1">
        <f t="array" ref="CO171">IFERROR(_xlfn.TEXTJOIN(", ",,_xlfn._xlws.FILTER('Monitor PO'!A:A,'Monitor PO'!K:K=Z171)),"")</f>
        <v/>
      </c>
      <c r="CP171" s="92" t="str">
        <f>IF(CQ171="","",IF(CQ171&gt;'Colour coding'!$D$4,"After Turnround",IF(CQ171&gt;'Colour coding'!$D$3+7,"During Turnaround",IF(CQ171&lt;'Colour coding'!$D$3,"On Time"))))</f>
        <v>On Time</v>
      </c>
      <c r="CQ171" s="88">
        <f>_xlfn.MAXIFS('Monitor PO'!E:E,'Monitor PO'!K:K,KGP[[#This Row],[Material / Component]])</f>
        <v>0</v>
      </c>
      <c r="CR171" s="89" t="str">
        <f t="shared" si="19"/>
        <v>SOH</v>
      </c>
      <c r="CS171" s="89" t="str">
        <f>_xlfn.CONCAT(KGP[[#This Row],[Reservation]], KGP[[#This Row],[Requirement date (WO component)]],KGP[[#This Row],[Material / Component]],"000",,KGP[[#This Row],[WO number]])</f>
        <v>00001334014537910498808000100034857</v>
      </c>
      <c r="CT171" s="89" t="str">
        <f>VLOOKUP(KGP[[#This Row],[Key]],Reservation!B:B,1,)</f>
        <v>00001334014537910498808000100034857</v>
      </c>
      <c r="CU171" s="89" t="str">
        <f>_xlfn.CONCAT(KGP[[#This Row],[Reservation]],KGP[[#This Row],[Material / Component]],"000",,KGP[[#This Row],[WO number]])</f>
        <v>000013340110498808000100034857</v>
      </c>
      <c r="CV171" s="93">
        <f>IF(_xlfn.MAXIFS(Reservation!$F:$F,Reservation!$A:$A,KGP[[#This Row],[Logic]])&lt;KGP[[#This Row],[ETA @ Demand plant]],_xlfn.MAXIFS(Reservation!$F:$F,Reservation!$A:$A,KGP[[#This Row],[Logic]]),"")</f>
        <v>0</v>
      </c>
      <c r="CW171" s="89" t="e">
        <f>IF(KGP[[#This Row],[Any order which is ahead (Date)]]="","",VLOOKUP(_xlfn.CONCAT(KGP[[#This Row],[Reservation]],KGP[[#This Row],[Material / Component]],"000",,KGP[[#This Row],[WO number]]),Reservation!$A:$J,10,0))</f>
        <v>#N/A</v>
      </c>
      <c r="CX171" s="89">
        <f t="shared" si="20"/>
        <v>0</v>
      </c>
    </row>
    <row r="172" spans="1:102" s="77" customFormat="1" hidden="1" x14ac:dyDescent="0.2">
      <c r="A172" s="111" t="s">
        <v>940</v>
      </c>
      <c r="B172" s="112"/>
      <c r="C172" s="112"/>
      <c r="D172" s="111" t="s">
        <v>55</v>
      </c>
      <c r="E172" s="113">
        <v>45290</v>
      </c>
      <c r="F172" s="113">
        <v>45293</v>
      </c>
      <c r="G172" s="113">
        <v>45379</v>
      </c>
      <c r="H172" s="112"/>
      <c r="I172" s="113">
        <v>45379</v>
      </c>
      <c r="J172" s="113">
        <v>45386</v>
      </c>
      <c r="K172" s="111" t="s">
        <v>182</v>
      </c>
      <c r="L172" s="112"/>
      <c r="M172" s="111" t="s">
        <v>403</v>
      </c>
      <c r="N172" s="111" t="s">
        <v>217</v>
      </c>
      <c r="O172" s="111" t="s">
        <v>1474</v>
      </c>
      <c r="P172" s="111" t="s">
        <v>566</v>
      </c>
      <c r="Q172" s="111" t="s">
        <v>404</v>
      </c>
      <c r="R172" s="111" t="s">
        <v>344</v>
      </c>
      <c r="S172" s="112"/>
      <c r="T172" s="112"/>
      <c r="U172" s="112"/>
      <c r="V172" s="111" t="s">
        <v>345</v>
      </c>
      <c r="W172" s="112"/>
      <c r="X172" s="111">
        <v>20</v>
      </c>
      <c r="Y172" s="111">
        <v>20</v>
      </c>
      <c r="Z172" s="111" t="s">
        <v>451</v>
      </c>
      <c r="AA172" s="111" t="s">
        <v>452</v>
      </c>
      <c r="AB172" s="115">
        <v>40</v>
      </c>
      <c r="AC172" s="115">
        <v>800</v>
      </c>
      <c r="AD172" s="115">
        <v>160</v>
      </c>
      <c r="AE172" s="111" t="s">
        <v>941</v>
      </c>
      <c r="AF172" s="115">
        <v>0</v>
      </c>
      <c r="AG172" s="112"/>
      <c r="AH172" s="111" t="s">
        <v>231</v>
      </c>
      <c r="AI172" s="112"/>
      <c r="AJ172" s="112"/>
      <c r="AK172" s="111">
        <v>0</v>
      </c>
      <c r="AL172" s="115">
        <v>0</v>
      </c>
      <c r="AM172" s="112"/>
      <c r="AN172" s="112"/>
      <c r="AO172" s="111">
        <v>0</v>
      </c>
      <c r="AP172" s="112"/>
      <c r="AQ172" s="112"/>
      <c r="AR172" s="112"/>
      <c r="AS172" s="112"/>
      <c r="AT172" s="112"/>
      <c r="AU172" s="111">
        <v>0</v>
      </c>
      <c r="AV172" s="114">
        <v>0</v>
      </c>
      <c r="AW172" s="111" t="s">
        <v>453</v>
      </c>
      <c r="AX172" s="112"/>
      <c r="AY172" s="112"/>
      <c r="AZ172" s="112"/>
      <c r="BA172" s="112"/>
      <c r="BB172" s="111" t="s">
        <v>52</v>
      </c>
      <c r="BC172" s="111" t="s">
        <v>213</v>
      </c>
      <c r="BD172" s="111" t="s">
        <v>214</v>
      </c>
      <c r="BE172" s="111" t="s">
        <v>408</v>
      </c>
      <c r="BF172" s="111">
        <v>19</v>
      </c>
      <c r="BG172" s="111" t="s">
        <v>218</v>
      </c>
      <c r="BH172" s="111" t="s">
        <v>164</v>
      </c>
      <c r="BI172" s="111" t="s">
        <v>164</v>
      </c>
      <c r="BJ172" s="112"/>
      <c r="BK172" s="112"/>
      <c r="BL172" s="115">
        <v>0</v>
      </c>
      <c r="BM172" s="112" t="b">
        <f>KGP[[#This Row],[HU Quantity]]=KGP[[#This Row],[Requirement quantity]]</f>
        <v>0</v>
      </c>
      <c r="BN172" s="112"/>
      <c r="BO172" s="112"/>
      <c r="BP172" s="112"/>
      <c r="BQ172" s="111" t="s">
        <v>165</v>
      </c>
      <c r="BR172" s="112"/>
      <c r="BS172" s="112"/>
      <c r="BT172" s="116">
        <v>0</v>
      </c>
      <c r="BU172" s="116">
        <v>0</v>
      </c>
      <c r="BV172" s="113">
        <v>45473</v>
      </c>
      <c r="BW172" s="117">
        <v>0</v>
      </c>
      <c r="BX172" s="117">
        <v>0</v>
      </c>
      <c r="BY172" s="112"/>
      <c r="BZ172" s="112"/>
      <c r="CA172" s="111">
        <v>0</v>
      </c>
      <c r="CB172" s="114">
        <v>0</v>
      </c>
      <c r="CC172" s="112"/>
      <c r="CD172" s="114">
        <v>0</v>
      </c>
      <c r="CE172" s="112"/>
      <c r="CF172" s="112"/>
      <c r="CG172" s="112"/>
      <c r="CH172" s="114">
        <v>0</v>
      </c>
      <c r="CI172" s="35">
        <v>0</v>
      </c>
      <c r="CJ172" s="94">
        <f t="shared" si="14"/>
        <v>3.8461538461538464E-2</v>
      </c>
      <c r="CK172" s="88">
        <f t="shared" si="15"/>
        <v>45351</v>
      </c>
      <c r="CL172" s="89">
        <f t="shared" si="16"/>
        <v>0</v>
      </c>
      <c r="CM172" s="89">
        <f t="shared" si="17"/>
        <v>0</v>
      </c>
      <c r="CN172" s="89" t="str">
        <f t="shared" si="18"/>
        <v>Missing Staging Date</v>
      </c>
      <c r="CO172" s="91" t="str" cm="1">
        <f t="array" ref="CO172">IFERROR(_xlfn.TEXTJOIN(", ",,_xlfn._xlws.FILTER('Monitor PO'!A:A,'Monitor PO'!K:K=Z172)),"")</f>
        <v/>
      </c>
      <c r="CP172" s="92" t="str">
        <f>IF(CQ172="","",IF(CQ172&gt;'Colour coding'!$D$4,"After Turnround",IF(CQ172&gt;'Colour coding'!$D$3+7,"During Turnaround",IF(CQ172&lt;'Colour coding'!$D$3,"On Time"))))</f>
        <v>On Time</v>
      </c>
      <c r="CQ172" s="88">
        <f>_xlfn.MAXIFS('Monitor PO'!E:E,'Monitor PO'!K:K,KGP[[#This Row],[Material / Component]])</f>
        <v>0</v>
      </c>
      <c r="CR172" s="89" t="str">
        <f t="shared" si="19"/>
        <v>SOH</v>
      </c>
      <c r="CS172" s="89" t="str">
        <f>_xlfn.CONCAT(KGP[[#This Row],[Reservation]], KGP[[#This Row],[Requirement date (WO component)]],KGP[[#This Row],[Material / Component]],"000",,KGP[[#This Row],[WO number]])</f>
        <v>00001334014537910501971000100034857</v>
      </c>
      <c r="CT172" s="89" t="str">
        <f>VLOOKUP(KGP[[#This Row],[Key]],Reservation!B:B,1,)</f>
        <v>00001334014537910501971000100034857</v>
      </c>
      <c r="CU172" s="89" t="str">
        <f>_xlfn.CONCAT(KGP[[#This Row],[Reservation]],KGP[[#This Row],[Material / Component]],"000",,KGP[[#This Row],[WO number]])</f>
        <v>000013340110501971000100034857</v>
      </c>
      <c r="CV172" s="93" t="str">
        <f>IF(_xlfn.MAXIFS(Reservation!$F:$F,Reservation!$A:$A,KGP[[#This Row],[Logic]])&lt;KGP[[#This Row],[ETA @ Demand plant]],_xlfn.MAXIFS(Reservation!$F:$F,Reservation!$A:$A,KGP[[#This Row],[Logic]]),"")</f>
        <v/>
      </c>
      <c r="CW172" s="89" t="str">
        <f>IF(KGP[[#This Row],[Any order which is ahead (Date)]]="","",VLOOKUP(_xlfn.CONCAT(KGP[[#This Row],[Reservation]],KGP[[#This Row],[Material / Component]],"000",,KGP[[#This Row],[WO number]]),Reservation!$A:$J,10,0))</f>
        <v/>
      </c>
      <c r="CX172" s="89">
        <f t="shared" si="20"/>
        <v>1</v>
      </c>
    </row>
    <row r="173" spans="1:102" s="77" customFormat="1" hidden="1" x14ac:dyDescent="0.2">
      <c r="A173" s="111" t="s">
        <v>869</v>
      </c>
      <c r="B173" s="112"/>
      <c r="C173" s="112"/>
      <c r="D173" s="111" t="s">
        <v>55</v>
      </c>
      <c r="E173" s="113">
        <v>45290</v>
      </c>
      <c r="F173" s="113">
        <v>45293</v>
      </c>
      <c r="G173" s="113">
        <v>45400</v>
      </c>
      <c r="H173" s="112"/>
      <c r="I173" s="113">
        <v>45400</v>
      </c>
      <c r="J173" s="113">
        <v>45401</v>
      </c>
      <c r="K173" s="111" t="s">
        <v>182</v>
      </c>
      <c r="L173" s="112"/>
      <c r="M173" s="111" t="s">
        <v>1462</v>
      </c>
      <c r="N173" s="111" t="s">
        <v>216</v>
      </c>
      <c r="O173" s="111" t="s">
        <v>1463</v>
      </c>
      <c r="P173" s="111" t="s">
        <v>1464</v>
      </c>
      <c r="Q173" s="111" t="s">
        <v>1465</v>
      </c>
      <c r="R173" s="111" t="s">
        <v>344</v>
      </c>
      <c r="S173" s="112"/>
      <c r="T173" s="112"/>
      <c r="U173" s="112"/>
      <c r="V173" s="111" t="s">
        <v>345</v>
      </c>
      <c r="W173" s="112"/>
      <c r="X173" s="111">
        <v>10</v>
      </c>
      <c r="Y173" s="111">
        <v>5</v>
      </c>
      <c r="Z173" s="111" t="s">
        <v>1467</v>
      </c>
      <c r="AA173" s="111" t="s">
        <v>1468</v>
      </c>
      <c r="AB173" s="115">
        <v>1</v>
      </c>
      <c r="AC173" s="115">
        <v>1</v>
      </c>
      <c r="AD173" s="115">
        <v>0</v>
      </c>
      <c r="AE173" s="111" t="s">
        <v>908</v>
      </c>
      <c r="AF173" s="115">
        <v>0</v>
      </c>
      <c r="AG173" s="112"/>
      <c r="AH173" s="111" t="s">
        <v>231</v>
      </c>
      <c r="AI173" s="112"/>
      <c r="AJ173" s="112"/>
      <c r="AK173" s="111">
        <v>0</v>
      </c>
      <c r="AL173" s="115">
        <v>0</v>
      </c>
      <c r="AM173" s="112"/>
      <c r="AN173" s="112"/>
      <c r="AO173" s="111">
        <v>0</v>
      </c>
      <c r="AP173" s="112"/>
      <c r="AQ173" s="112"/>
      <c r="AR173" s="112"/>
      <c r="AS173" s="112"/>
      <c r="AT173" s="112"/>
      <c r="AU173" s="111">
        <v>0</v>
      </c>
      <c r="AV173" s="114">
        <v>0</v>
      </c>
      <c r="AW173" s="111" t="s">
        <v>51</v>
      </c>
      <c r="AX173" s="112"/>
      <c r="AY173" s="112"/>
      <c r="AZ173" s="112"/>
      <c r="BA173" s="112"/>
      <c r="BB173" s="111" t="s">
        <v>52</v>
      </c>
      <c r="BC173" s="111" t="s">
        <v>161</v>
      </c>
      <c r="BD173" s="111" t="s">
        <v>162</v>
      </c>
      <c r="BE173" s="111" t="s">
        <v>1466</v>
      </c>
      <c r="BF173" s="111">
        <v>3</v>
      </c>
      <c r="BG173" s="111" t="s">
        <v>232</v>
      </c>
      <c r="BH173" s="111" t="s">
        <v>164</v>
      </c>
      <c r="BI173" s="111" t="s">
        <v>164</v>
      </c>
      <c r="BJ173" s="112"/>
      <c r="BK173" s="112"/>
      <c r="BL173" s="115">
        <v>0</v>
      </c>
      <c r="BM173" s="112" t="b">
        <f>KGP[[#This Row],[HU Quantity]]=KGP[[#This Row],[Requirement quantity]]</f>
        <v>0</v>
      </c>
      <c r="BN173" s="112"/>
      <c r="BO173" s="112"/>
      <c r="BP173" s="112"/>
      <c r="BQ173" s="111" t="s">
        <v>165</v>
      </c>
      <c r="BR173" s="112"/>
      <c r="BS173" s="112"/>
      <c r="BT173" s="116">
        <v>0</v>
      </c>
      <c r="BU173" s="116">
        <v>0</v>
      </c>
      <c r="BV173" s="113">
        <v>45439</v>
      </c>
      <c r="BW173" s="117">
        <v>0</v>
      </c>
      <c r="BX173" s="117">
        <v>0</v>
      </c>
      <c r="BY173" s="112"/>
      <c r="BZ173" s="112"/>
      <c r="CA173" s="111">
        <v>0</v>
      </c>
      <c r="CB173" s="114">
        <v>0</v>
      </c>
      <c r="CC173" s="112"/>
      <c r="CD173" s="114">
        <v>0</v>
      </c>
      <c r="CE173" s="112"/>
      <c r="CF173" s="112"/>
      <c r="CG173" s="112"/>
      <c r="CH173" s="114">
        <v>0</v>
      </c>
      <c r="CI173" s="35">
        <v>0</v>
      </c>
      <c r="CJ173" s="95">
        <f t="shared" si="14"/>
        <v>0.33333333333333331</v>
      </c>
      <c r="CK173" s="96">
        <f t="shared" si="15"/>
        <v>45372</v>
      </c>
      <c r="CL173" s="97">
        <f t="shared" si="16"/>
        <v>0</v>
      </c>
      <c r="CM173" s="97">
        <f t="shared" si="17"/>
        <v>0</v>
      </c>
      <c r="CN173" s="97" t="str">
        <f t="shared" si="18"/>
        <v>Missing Staging Date</v>
      </c>
      <c r="CO173" s="91" t="str" cm="1">
        <f t="array" ref="CO173">IFERROR(_xlfn.TEXTJOIN(", ",,_xlfn._xlws.FILTER('Monitor PO'!A:A,'Monitor PO'!K:K=Z173)),"")</f>
        <v>4500000887</v>
      </c>
      <c r="CP173" s="98" t="str">
        <f>IF(CQ173="","",IF(CQ173&gt;'Colour coding'!$D$4,"After Turnround",IF(CQ173&gt;'Colour coding'!$D$3+7,"During Turnaround",IF(CQ173&lt;'Colour coding'!$D$3,"On Time"))))</f>
        <v>On Time</v>
      </c>
      <c r="CQ173" s="96">
        <f>_xlfn.MAXIFS('Monitor PO'!E:E,'Monitor PO'!K:K,KGP[[#This Row],[Material / Component]])</f>
        <v>45346</v>
      </c>
      <c r="CR173" s="89" t="str">
        <f t="shared" si="19"/>
        <v>SOH</v>
      </c>
      <c r="CS173" s="97" t="str">
        <f>_xlfn.CONCAT(KGP[[#This Row],[Reservation]], KGP[[#This Row],[Requirement date (WO component)]],KGP[[#This Row],[Material / Component]],"000",,KGP[[#This Row],[WO number]])</f>
        <v>00001332394540010503357000100034735</v>
      </c>
      <c r="CT173" s="97" t="str">
        <f>VLOOKUP(KGP[[#This Row],[Key]],Reservation!B:B,1,)</f>
        <v>00001332394540010503357000100034735</v>
      </c>
      <c r="CU173" s="97" t="str">
        <f>_xlfn.CONCAT(KGP[[#This Row],[Reservation]],KGP[[#This Row],[Material / Component]],"000",,KGP[[#This Row],[WO number]])</f>
        <v>000013323910503357000100034735</v>
      </c>
      <c r="CV173" s="99" t="str">
        <f>IF(_xlfn.MAXIFS(Reservation!$F:$F,Reservation!$A:$A,KGP[[#This Row],[Logic]])&lt;KGP[[#This Row],[ETA @ Demand plant]],_xlfn.MAXIFS(Reservation!$F:$F,Reservation!$A:$A,KGP[[#This Row],[Logic]]),"")</f>
        <v/>
      </c>
      <c r="CW173" s="97" t="str">
        <f>IF(KGP[[#This Row],[Any order which is ahead (Date)]]="","",VLOOKUP(_xlfn.CONCAT(KGP[[#This Row],[Reservation]],KGP[[#This Row],[Material / Component]],"000",,KGP[[#This Row],[WO number]]),Reservation!$A:$J,10,0))</f>
        <v/>
      </c>
      <c r="CX173" s="97">
        <f t="shared" si="20"/>
        <v>1</v>
      </c>
    </row>
    <row r="174" spans="1:102" s="77" customFormat="1" x14ac:dyDescent="0.2">
      <c r="A174" s="111" t="s">
        <v>940</v>
      </c>
      <c r="B174" s="111" t="s">
        <v>356</v>
      </c>
      <c r="C174" s="112"/>
      <c r="D174" s="111" t="s">
        <v>55</v>
      </c>
      <c r="E174" s="113">
        <v>45290</v>
      </c>
      <c r="F174" s="113">
        <v>45293</v>
      </c>
      <c r="G174" s="113">
        <v>45379</v>
      </c>
      <c r="H174" s="113">
        <v>45343</v>
      </c>
      <c r="I174" s="113">
        <v>45379</v>
      </c>
      <c r="J174" s="113">
        <v>45386</v>
      </c>
      <c r="K174" s="111" t="s">
        <v>182</v>
      </c>
      <c r="L174" s="112"/>
      <c r="M174" s="111" t="s">
        <v>403</v>
      </c>
      <c r="N174" s="111" t="s">
        <v>175</v>
      </c>
      <c r="O174" s="111" t="s">
        <v>1474</v>
      </c>
      <c r="P174" s="111" t="s">
        <v>566</v>
      </c>
      <c r="Q174" s="111" t="s">
        <v>404</v>
      </c>
      <c r="R174" s="111" t="s">
        <v>344</v>
      </c>
      <c r="S174" s="113">
        <v>45379</v>
      </c>
      <c r="T174" s="112"/>
      <c r="U174" s="112"/>
      <c r="V174" s="111" t="s">
        <v>345</v>
      </c>
      <c r="W174" s="112"/>
      <c r="X174" s="111">
        <v>20</v>
      </c>
      <c r="Y174" s="111">
        <v>20</v>
      </c>
      <c r="Z174" s="111" t="s">
        <v>410</v>
      </c>
      <c r="AA174" s="111" t="s">
        <v>411</v>
      </c>
      <c r="AB174" s="115">
        <v>1</v>
      </c>
      <c r="AC174" s="115">
        <v>0</v>
      </c>
      <c r="AD174" s="115">
        <v>0</v>
      </c>
      <c r="AE174" s="111" t="s">
        <v>1479</v>
      </c>
      <c r="AF174" s="115">
        <v>0</v>
      </c>
      <c r="AG174" s="111" t="s">
        <v>376</v>
      </c>
      <c r="AH174" s="111" t="s">
        <v>53</v>
      </c>
      <c r="AI174" s="111" t="s">
        <v>345</v>
      </c>
      <c r="AJ174" s="111" t="s">
        <v>407</v>
      </c>
      <c r="AK174" s="111">
        <v>20</v>
      </c>
      <c r="AL174" s="115">
        <v>21</v>
      </c>
      <c r="AM174" s="112"/>
      <c r="AN174" s="112"/>
      <c r="AO174" s="111">
        <v>0</v>
      </c>
      <c r="AP174" s="112"/>
      <c r="AQ174" s="112"/>
      <c r="AR174" s="112"/>
      <c r="AS174" s="112"/>
      <c r="AT174" s="112"/>
      <c r="AU174" s="111">
        <v>0</v>
      </c>
      <c r="AV174" s="114">
        <v>0</v>
      </c>
      <c r="AW174" s="111" t="s">
        <v>51</v>
      </c>
      <c r="AX174" s="112"/>
      <c r="AY174" s="112"/>
      <c r="AZ174" s="112"/>
      <c r="BA174" s="112"/>
      <c r="BB174" s="111" t="s">
        <v>52</v>
      </c>
      <c r="BC174" s="111" t="s">
        <v>213</v>
      </c>
      <c r="BD174" s="111" t="s">
        <v>214</v>
      </c>
      <c r="BE174" s="111" t="s">
        <v>408</v>
      </c>
      <c r="BF174" s="111">
        <v>2</v>
      </c>
      <c r="BG174" s="111" t="s">
        <v>218</v>
      </c>
      <c r="BH174" s="111" t="s">
        <v>164</v>
      </c>
      <c r="BI174" s="111" t="s">
        <v>164</v>
      </c>
      <c r="BJ174" s="111" t="s">
        <v>412</v>
      </c>
      <c r="BK174" s="112"/>
      <c r="BL174" s="115">
        <v>0</v>
      </c>
      <c r="BM174" s="112" t="b">
        <f>KGP[[#This Row],[HU Quantity]]=KGP[[#This Row],[Requirement quantity]]</f>
        <v>0</v>
      </c>
      <c r="BN174" s="112"/>
      <c r="BO174" s="112"/>
      <c r="BP174" s="112"/>
      <c r="BQ174" s="111" t="s">
        <v>165</v>
      </c>
      <c r="BR174" s="112"/>
      <c r="BS174" s="112"/>
      <c r="BT174" s="116">
        <v>0</v>
      </c>
      <c r="BU174" s="116">
        <v>0</v>
      </c>
      <c r="BV174" s="113">
        <v>45473</v>
      </c>
      <c r="BW174" s="117">
        <v>0</v>
      </c>
      <c r="BX174" s="117">
        <v>0</v>
      </c>
      <c r="BY174" s="112"/>
      <c r="BZ174" s="112"/>
      <c r="CA174" s="111">
        <v>0</v>
      </c>
      <c r="CB174" s="114">
        <v>0</v>
      </c>
      <c r="CC174" s="112"/>
      <c r="CD174" s="114">
        <v>0</v>
      </c>
      <c r="CE174" s="112"/>
      <c r="CF174" s="112"/>
      <c r="CG174" s="112"/>
      <c r="CH174" s="114">
        <v>0</v>
      </c>
      <c r="CI174" s="35">
        <v>0</v>
      </c>
      <c r="CJ174" s="94">
        <f t="shared" si="14"/>
        <v>3.8461538461538464E-2</v>
      </c>
      <c r="CK174" s="88">
        <f t="shared" si="15"/>
        <v>45351</v>
      </c>
      <c r="CL174" s="89">
        <f t="shared" si="16"/>
        <v>8</v>
      </c>
      <c r="CM174" s="89">
        <f t="shared" si="17"/>
        <v>36</v>
      </c>
      <c r="CN174" s="89" t="str">
        <f t="shared" si="18"/>
        <v>ON TIME</v>
      </c>
      <c r="CO174" s="91" t="str" cm="1">
        <f t="array" ref="CO174">IFERROR(_xlfn.TEXTJOIN(", ",,_xlfn._xlws.FILTER('Monitor PO'!A:A,'Monitor PO'!K:K=Z174)),"")</f>
        <v/>
      </c>
      <c r="CP174" s="92" t="str">
        <f>IF(CQ174="","",IF(CQ174&gt;'Colour coding'!$D$4,"After Turnround",IF(CQ174&gt;'Colour coding'!$D$3+7,"During Turnaround",IF(CQ174&lt;'Colour coding'!$D$3,"On Time"))))</f>
        <v>On Time</v>
      </c>
      <c r="CQ174" s="88">
        <f>_xlfn.MAXIFS('Monitor PO'!E:E,'Monitor PO'!K:K,KGP[[#This Row],[Material / Component]])</f>
        <v>0</v>
      </c>
      <c r="CR174" s="89" t="str">
        <f t="shared" si="19"/>
        <v>Need Purchasing</v>
      </c>
      <c r="CS174" s="89" t="str">
        <f>_xlfn.CONCAT(KGP[[#This Row],[Reservation]], KGP[[#This Row],[Requirement date (WO component)]],KGP[[#This Row],[Material / Component]],"000",,KGP[[#This Row],[WO number]])</f>
        <v>00001334014537910503782000100034857</v>
      </c>
      <c r="CT174" s="89" t="str">
        <f>VLOOKUP(KGP[[#This Row],[Key]],Reservation!B:B,1,)</f>
        <v>00001334014537910503782000100034857</v>
      </c>
      <c r="CU174" s="89" t="str">
        <f>_xlfn.CONCAT(KGP[[#This Row],[Reservation]],KGP[[#This Row],[Material / Component]],"000",,KGP[[#This Row],[WO number]])</f>
        <v>000013340110503782000100034857</v>
      </c>
      <c r="CV174" s="93">
        <f>IF(_xlfn.MAXIFS(Reservation!$F:$F,Reservation!$A:$A,KGP[[#This Row],[Logic]])&lt;KGP[[#This Row],[ETA @ Demand plant]],_xlfn.MAXIFS(Reservation!$F:$F,Reservation!$A:$A,KGP[[#This Row],[Logic]]),"")</f>
        <v>0</v>
      </c>
      <c r="CW174" s="89" t="e">
        <f>IF(KGP[[#This Row],[Any order which is ahead (Date)]]="","",VLOOKUP(_xlfn.CONCAT(KGP[[#This Row],[Reservation]],KGP[[#This Row],[Material / Component]],"000",,KGP[[#This Row],[WO number]]),Reservation!$A:$J,10,0))</f>
        <v>#N/A</v>
      </c>
      <c r="CX174" s="89">
        <f t="shared" si="20"/>
        <v>0</v>
      </c>
    </row>
    <row r="175" spans="1:102" s="77" customFormat="1" x14ac:dyDescent="0.2">
      <c r="A175" s="111" t="s">
        <v>940</v>
      </c>
      <c r="B175" s="111" t="s">
        <v>356</v>
      </c>
      <c r="C175" s="112"/>
      <c r="D175" s="111" t="s">
        <v>55</v>
      </c>
      <c r="E175" s="113">
        <v>45290</v>
      </c>
      <c r="F175" s="113">
        <v>45293</v>
      </c>
      <c r="G175" s="113">
        <v>45379</v>
      </c>
      <c r="H175" s="113">
        <v>45343</v>
      </c>
      <c r="I175" s="113">
        <v>45379</v>
      </c>
      <c r="J175" s="113">
        <v>45386</v>
      </c>
      <c r="K175" s="111" t="s">
        <v>182</v>
      </c>
      <c r="L175" s="112"/>
      <c r="M175" s="111" t="s">
        <v>403</v>
      </c>
      <c r="N175" s="111" t="s">
        <v>176</v>
      </c>
      <c r="O175" s="111" t="s">
        <v>1474</v>
      </c>
      <c r="P175" s="111" t="s">
        <v>566</v>
      </c>
      <c r="Q175" s="111" t="s">
        <v>404</v>
      </c>
      <c r="R175" s="111" t="s">
        <v>344</v>
      </c>
      <c r="S175" s="113">
        <v>45379</v>
      </c>
      <c r="T175" s="112"/>
      <c r="U175" s="112"/>
      <c r="V175" s="111" t="s">
        <v>345</v>
      </c>
      <c r="W175" s="112"/>
      <c r="X175" s="111">
        <v>20</v>
      </c>
      <c r="Y175" s="111">
        <v>20</v>
      </c>
      <c r="Z175" s="111" t="s">
        <v>405</v>
      </c>
      <c r="AA175" s="111" t="s">
        <v>406</v>
      </c>
      <c r="AB175" s="115">
        <v>1</v>
      </c>
      <c r="AC175" s="115">
        <v>0</v>
      </c>
      <c r="AD175" s="115">
        <v>0</v>
      </c>
      <c r="AE175" s="111" t="s">
        <v>1479</v>
      </c>
      <c r="AF175" s="115">
        <v>0</v>
      </c>
      <c r="AG175" s="111" t="s">
        <v>376</v>
      </c>
      <c r="AH175" s="111" t="s">
        <v>53</v>
      </c>
      <c r="AI175" s="111" t="s">
        <v>345</v>
      </c>
      <c r="AJ175" s="111" t="s">
        <v>407</v>
      </c>
      <c r="AK175" s="111">
        <v>10</v>
      </c>
      <c r="AL175" s="115">
        <v>21</v>
      </c>
      <c r="AM175" s="112"/>
      <c r="AN175" s="112"/>
      <c r="AO175" s="111">
        <v>0</v>
      </c>
      <c r="AP175" s="112"/>
      <c r="AQ175" s="112"/>
      <c r="AR175" s="112"/>
      <c r="AS175" s="112"/>
      <c r="AT175" s="112"/>
      <c r="AU175" s="111">
        <v>0</v>
      </c>
      <c r="AV175" s="114">
        <v>0</v>
      </c>
      <c r="AW175" s="111" t="s">
        <v>51</v>
      </c>
      <c r="AX175" s="112"/>
      <c r="AY175" s="112"/>
      <c r="AZ175" s="112"/>
      <c r="BA175" s="112"/>
      <c r="BB175" s="111" t="s">
        <v>52</v>
      </c>
      <c r="BC175" s="111" t="s">
        <v>213</v>
      </c>
      <c r="BD175" s="111" t="s">
        <v>214</v>
      </c>
      <c r="BE175" s="111" t="s">
        <v>408</v>
      </c>
      <c r="BF175" s="111">
        <v>1</v>
      </c>
      <c r="BG175" s="111" t="s">
        <v>218</v>
      </c>
      <c r="BH175" s="111" t="s">
        <v>164</v>
      </c>
      <c r="BI175" s="111" t="s">
        <v>164</v>
      </c>
      <c r="BJ175" s="111" t="s">
        <v>409</v>
      </c>
      <c r="BK175" s="112"/>
      <c r="BL175" s="115">
        <v>0</v>
      </c>
      <c r="BM175" s="112" t="b">
        <f>KGP[[#This Row],[HU Quantity]]=KGP[[#This Row],[Requirement quantity]]</f>
        <v>0</v>
      </c>
      <c r="BN175" s="112"/>
      <c r="BO175" s="112"/>
      <c r="BP175" s="112"/>
      <c r="BQ175" s="111" t="s">
        <v>165</v>
      </c>
      <c r="BR175" s="112"/>
      <c r="BS175" s="112"/>
      <c r="BT175" s="116">
        <v>0</v>
      </c>
      <c r="BU175" s="116">
        <v>0</v>
      </c>
      <c r="BV175" s="113">
        <v>45473</v>
      </c>
      <c r="BW175" s="117">
        <v>0</v>
      </c>
      <c r="BX175" s="117">
        <v>0</v>
      </c>
      <c r="BY175" s="112"/>
      <c r="BZ175" s="112"/>
      <c r="CA175" s="111">
        <v>0</v>
      </c>
      <c r="CB175" s="114">
        <v>0</v>
      </c>
      <c r="CC175" s="112"/>
      <c r="CD175" s="114">
        <v>0</v>
      </c>
      <c r="CE175" s="112"/>
      <c r="CF175" s="112"/>
      <c r="CG175" s="112"/>
      <c r="CH175" s="114">
        <v>0</v>
      </c>
      <c r="CI175" s="35">
        <v>0</v>
      </c>
      <c r="CJ175" s="94">
        <f t="shared" si="14"/>
        <v>3.8461538461538464E-2</v>
      </c>
      <c r="CK175" s="88">
        <f t="shared" si="15"/>
        <v>45351</v>
      </c>
      <c r="CL175" s="89">
        <f t="shared" si="16"/>
        <v>8</v>
      </c>
      <c r="CM175" s="89">
        <f t="shared" si="17"/>
        <v>36</v>
      </c>
      <c r="CN175" s="89" t="str">
        <f t="shared" si="18"/>
        <v>ON TIME</v>
      </c>
      <c r="CO175" s="91" t="str" cm="1">
        <f t="array" ref="CO175">IFERROR(_xlfn.TEXTJOIN(", ",,_xlfn._xlws.FILTER('Monitor PO'!A:A,'Monitor PO'!K:K=Z175)),"")</f>
        <v/>
      </c>
      <c r="CP175" s="92" t="str">
        <f>IF(CQ175="","",IF(CQ175&gt;'Colour coding'!$D$4,"After Turnround",IF(CQ175&gt;'Colour coding'!$D$3+7,"During Turnaround",IF(CQ175&lt;'Colour coding'!$D$3,"On Time"))))</f>
        <v>On Time</v>
      </c>
      <c r="CQ175" s="88">
        <f>_xlfn.MAXIFS('Monitor PO'!E:E,'Monitor PO'!K:K,KGP[[#This Row],[Material / Component]])</f>
        <v>0</v>
      </c>
      <c r="CR175" s="89" t="str">
        <f t="shared" si="19"/>
        <v>Need Purchasing</v>
      </c>
      <c r="CS175" s="89" t="str">
        <f>_xlfn.CONCAT(KGP[[#This Row],[Reservation]], KGP[[#This Row],[Requirement date (WO component)]],KGP[[#This Row],[Material / Component]],"000",,KGP[[#This Row],[WO number]])</f>
        <v>00001334014537910503783000100034857</v>
      </c>
      <c r="CT175" s="89" t="str">
        <f>VLOOKUP(KGP[[#This Row],[Key]],Reservation!B:B,1,)</f>
        <v>00001334014537910503783000100034857</v>
      </c>
      <c r="CU175" s="89" t="str">
        <f>_xlfn.CONCAT(KGP[[#This Row],[Reservation]],KGP[[#This Row],[Material / Component]],"000",,KGP[[#This Row],[WO number]])</f>
        <v>000013340110503783000100034857</v>
      </c>
      <c r="CV175" s="93">
        <f>IF(_xlfn.MAXIFS(Reservation!$F:$F,Reservation!$A:$A,KGP[[#This Row],[Logic]])&lt;KGP[[#This Row],[ETA @ Demand plant]],_xlfn.MAXIFS(Reservation!$F:$F,Reservation!$A:$A,KGP[[#This Row],[Logic]]),"")</f>
        <v>0</v>
      </c>
      <c r="CW175" s="89" t="e">
        <f>IF(KGP[[#This Row],[Any order which is ahead (Date)]]="","",VLOOKUP(_xlfn.CONCAT(KGP[[#This Row],[Reservation]],KGP[[#This Row],[Material / Component]],"000",,KGP[[#This Row],[WO number]]),Reservation!$A:$J,10,0))</f>
        <v>#N/A</v>
      </c>
      <c r="CX175" s="89">
        <f t="shared" si="20"/>
        <v>0</v>
      </c>
    </row>
    <row r="176" spans="1:102" s="77" customFormat="1" x14ac:dyDescent="0.2">
      <c r="A176" s="111" t="s">
        <v>869</v>
      </c>
      <c r="B176" s="111" t="s">
        <v>50</v>
      </c>
      <c r="C176" s="112"/>
      <c r="D176" s="111" t="s">
        <v>55</v>
      </c>
      <c r="E176" s="113">
        <v>45290</v>
      </c>
      <c r="F176" s="113">
        <v>45293</v>
      </c>
      <c r="G176" s="113">
        <v>45411</v>
      </c>
      <c r="H176" s="113">
        <v>45387</v>
      </c>
      <c r="I176" s="113">
        <v>45409</v>
      </c>
      <c r="J176" s="113">
        <v>45414</v>
      </c>
      <c r="K176" s="111" t="s">
        <v>2362</v>
      </c>
      <c r="L176" s="112"/>
      <c r="M176" s="111" t="s">
        <v>2503</v>
      </c>
      <c r="N176" s="111" t="s">
        <v>216</v>
      </c>
      <c r="O176" s="111" t="s">
        <v>2504</v>
      </c>
      <c r="P176" s="111" t="s">
        <v>2505</v>
      </c>
      <c r="Q176" s="111" t="s">
        <v>2506</v>
      </c>
      <c r="R176" s="111" t="s">
        <v>344</v>
      </c>
      <c r="S176" s="113">
        <v>45411</v>
      </c>
      <c r="T176" s="112"/>
      <c r="U176" s="112"/>
      <c r="V176" s="111" t="s">
        <v>345</v>
      </c>
      <c r="W176" s="112"/>
      <c r="X176" s="111">
        <v>10</v>
      </c>
      <c r="Y176" s="111">
        <v>5</v>
      </c>
      <c r="Z176" s="111" t="s">
        <v>2304</v>
      </c>
      <c r="AA176" s="111" t="s">
        <v>2305</v>
      </c>
      <c r="AB176" s="115">
        <v>24</v>
      </c>
      <c r="AC176" s="115">
        <v>0</v>
      </c>
      <c r="AD176" s="115">
        <v>0</v>
      </c>
      <c r="AE176" s="111" t="s">
        <v>875</v>
      </c>
      <c r="AF176" s="115">
        <v>0</v>
      </c>
      <c r="AG176" s="111" t="s">
        <v>376</v>
      </c>
      <c r="AH176" s="111" t="s">
        <v>53</v>
      </c>
      <c r="AI176" s="111" t="s">
        <v>345</v>
      </c>
      <c r="AJ176" s="111" t="s">
        <v>2507</v>
      </c>
      <c r="AK176" s="111">
        <v>10</v>
      </c>
      <c r="AL176" s="115">
        <v>21</v>
      </c>
      <c r="AM176" s="112"/>
      <c r="AN176" s="112"/>
      <c r="AO176" s="111">
        <v>0</v>
      </c>
      <c r="AP176" s="112"/>
      <c r="AQ176" s="112"/>
      <c r="AR176" s="112"/>
      <c r="AS176" s="112"/>
      <c r="AT176" s="112"/>
      <c r="AU176" s="111">
        <v>0</v>
      </c>
      <c r="AV176" s="114">
        <v>0</v>
      </c>
      <c r="AW176" s="111" t="s">
        <v>51</v>
      </c>
      <c r="AX176" s="112"/>
      <c r="AY176" s="112"/>
      <c r="AZ176" s="112"/>
      <c r="BA176" s="112"/>
      <c r="BB176" s="111" t="s">
        <v>52</v>
      </c>
      <c r="BC176" s="111" t="s">
        <v>161</v>
      </c>
      <c r="BD176" s="111" t="s">
        <v>162</v>
      </c>
      <c r="BE176" s="111" t="s">
        <v>2508</v>
      </c>
      <c r="BF176" s="111">
        <v>2</v>
      </c>
      <c r="BG176" s="111" t="s">
        <v>232</v>
      </c>
      <c r="BH176" s="111" t="s">
        <v>164</v>
      </c>
      <c r="BI176" s="111" t="s">
        <v>164</v>
      </c>
      <c r="BJ176" s="111" t="s">
        <v>2509</v>
      </c>
      <c r="BK176" s="112"/>
      <c r="BL176" s="115">
        <v>0</v>
      </c>
      <c r="BM176" s="112" t="b">
        <f>KGP[[#This Row],[HU Quantity]]=KGP[[#This Row],[Requirement quantity]]</f>
        <v>0</v>
      </c>
      <c r="BN176" s="112"/>
      <c r="BO176" s="112"/>
      <c r="BP176" s="112"/>
      <c r="BQ176" s="111" t="s">
        <v>165</v>
      </c>
      <c r="BR176" s="112"/>
      <c r="BS176" s="112"/>
      <c r="BT176" s="116">
        <v>0</v>
      </c>
      <c r="BU176" s="116">
        <v>0</v>
      </c>
      <c r="BV176" s="113">
        <v>45444</v>
      </c>
      <c r="BW176" s="117">
        <v>0</v>
      </c>
      <c r="BX176" s="117">
        <v>0</v>
      </c>
      <c r="BY176" s="112"/>
      <c r="BZ176" s="112"/>
      <c r="CA176" s="111">
        <v>0</v>
      </c>
      <c r="CB176" s="114">
        <v>0</v>
      </c>
      <c r="CC176" s="112"/>
      <c r="CD176" s="114">
        <v>24</v>
      </c>
      <c r="CE176" s="112"/>
      <c r="CF176" s="112"/>
      <c r="CG176" s="112"/>
      <c r="CH176" s="114">
        <v>0</v>
      </c>
      <c r="CI176" s="35">
        <v>0</v>
      </c>
      <c r="CJ176" s="94">
        <f t="shared" si="14"/>
        <v>0.5</v>
      </c>
      <c r="CK176" s="88">
        <f t="shared" si="15"/>
        <v>45383</v>
      </c>
      <c r="CL176" s="89">
        <f t="shared" si="16"/>
        <v>-4</v>
      </c>
      <c r="CM176" s="89">
        <f t="shared" si="17"/>
        <v>24</v>
      </c>
      <c r="CN176" s="89" t="str">
        <f t="shared" si="18"/>
        <v>ON TIME</v>
      </c>
      <c r="CO176" s="91"/>
      <c r="CP176" s="89" t="str">
        <f>IF(CQ176="","",IF(CQ176&gt;'Colour coding'!$D$4,"After Turnround",IF(CQ176&gt;'Colour coding'!$D$3+7,"During Turnaround",IF(CQ176&lt;'Colour coding'!$D$3,"On Time"))))</f>
        <v>After Turnround</v>
      </c>
      <c r="CQ176" s="88">
        <f>_xlfn.MAXIFS('Monitor PO'!E:E,'Monitor PO'!K:K,KGP[[#This Row],[Material / Component]])</f>
        <v>45392</v>
      </c>
      <c r="CR176" s="89" t="str">
        <f t="shared" si="19"/>
        <v>Need Purchasing</v>
      </c>
      <c r="CS176" s="89" t="str">
        <f>_xlfn.CONCAT(KGP[[#This Row],[Reservation]], KGP[[#This Row],[Requirement date (WO component)]],KGP[[#This Row],[Material / Component]],"000",,KGP[[#This Row],[WO number]])</f>
        <v>00001182574541110503901000200082353</v>
      </c>
      <c r="CT176" s="89" t="str">
        <f>VLOOKUP(KGP[[#This Row],[Key]],Reservation!B:B,1,)</f>
        <v>00001182574541110503901000200082353</v>
      </c>
      <c r="CU176" s="89" t="str">
        <f>_xlfn.CONCAT(KGP[[#This Row],[Reservation]],KGP[[#This Row],[Material / Component]],"000",,KGP[[#This Row],[WO number]])</f>
        <v>000011825710503901000200082353</v>
      </c>
      <c r="CV176" s="93">
        <f>IF(_xlfn.MAXIFS(Reservation!$F:$F,Reservation!$A:$A,KGP[[#This Row],[Logic]])&lt;KGP[[#This Row],[ETA @ Demand plant]],_xlfn.MAXIFS(Reservation!$F:$F,Reservation!$A:$A,KGP[[#This Row],[Logic]]),"")</f>
        <v>0</v>
      </c>
      <c r="CW176" s="89" t="e">
        <f>IF(KGP[[#This Row],[Any order which is ahead (Date)]]="","",VLOOKUP(_xlfn.CONCAT(KGP[[#This Row],[Reservation]],KGP[[#This Row],[Material / Component]],"000",,KGP[[#This Row],[WO number]]),Reservation!$A:$J,10,0))</f>
        <v>#N/A</v>
      </c>
      <c r="CX176" s="89">
        <f t="shared" si="20"/>
        <v>0</v>
      </c>
    </row>
    <row r="177" spans="1:102" s="77" customFormat="1" hidden="1" x14ac:dyDescent="0.2">
      <c r="A177" s="111" t="s">
        <v>945</v>
      </c>
      <c r="B177" s="112"/>
      <c r="C177" s="112"/>
      <c r="D177" s="111" t="s">
        <v>55</v>
      </c>
      <c r="E177" s="113">
        <v>45290</v>
      </c>
      <c r="F177" s="113">
        <v>45293</v>
      </c>
      <c r="G177" s="113">
        <v>45410</v>
      </c>
      <c r="H177" s="112"/>
      <c r="I177" s="113">
        <v>45410</v>
      </c>
      <c r="J177" s="113">
        <v>45410</v>
      </c>
      <c r="K177" s="111" t="s">
        <v>182</v>
      </c>
      <c r="L177" s="112"/>
      <c r="M177" s="111" t="s">
        <v>2585</v>
      </c>
      <c r="N177" s="111" t="s">
        <v>176</v>
      </c>
      <c r="O177" s="111" t="s">
        <v>2586</v>
      </c>
      <c r="P177" s="111" t="s">
        <v>2587</v>
      </c>
      <c r="Q177" s="111" t="s">
        <v>2588</v>
      </c>
      <c r="R177" s="111" t="s">
        <v>344</v>
      </c>
      <c r="S177" s="112"/>
      <c r="T177" s="112"/>
      <c r="U177" s="112"/>
      <c r="V177" s="111" t="s">
        <v>345</v>
      </c>
      <c r="W177" s="112"/>
      <c r="X177" s="111">
        <v>10</v>
      </c>
      <c r="Y177" s="111">
        <v>10</v>
      </c>
      <c r="Z177" s="111" t="s">
        <v>2589</v>
      </c>
      <c r="AA177" s="111" t="s">
        <v>2590</v>
      </c>
      <c r="AB177" s="115">
        <v>1</v>
      </c>
      <c r="AC177" s="115">
        <v>5</v>
      </c>
      <c r="AD177" s="115">
        <v>1</v>
      </c>
      <c r="AE177" s="111" t="s">
        <v>908</v>
      </c>
      <c r="AF177" s="115">
        <v>0</v>
      </c>
      <c r="AG177" s="112"/>
      <c r="AH177" s="111" t="s">
        <v>231</v>
      </c>
      <c r="AI177" s="112"/>
      <c r="AJ177" s="112"/>
      <c r="AK177" s="111">
        <v>0</v>
      </c>
      <c r="AL177" s="115">
        <v>0</v>
      </c>
      <c r="AM177" s="112"/>
      <c r="AN177" s="112"/>
      <c r="AO177" s="111">
        <v>0</v>
      </c>
      <c r="AP177" s="112"/>
      <c r="AQ177" s="112"/>
      <c r="AR177" s="112"/>
      <c r="AS177" s="112"/>
      <c r="AT177" s="112"/>
      <c r="AU177" s="111">
        <v>0</v>
      </c>
      <c r="AV177" s="114">
        <v>0</v>
      </c>
      <c r="AW177" s="111" t="s">
        <v>193</v>
      </c>
      <c r="AX177" s="112"/>
      <c r="AY177" s="112"/>
      <c r="AZ177" s="112"/>
      <c r="BA177" s="112"/>
      <c r="BB177" s="111" t="s">
        <v>52</v>
      </c>
      <c r="BC177" s="111" t="s">
        <v>161</v>
      </c>
      <c r="BD177" s="111" t="s">
        <v>162</v>
      </c>
      <c r="BE177" s="111" t="s">
        <v>2591</v>
      </c>
      <c r="BF177" s="111">
        <v>1</v>
      </c>
      <c r="BG177" s="111" t="s">
        <v>232</v>
      </c>
      <c r="BH177" s="111" t="s">
        <v>164</v>
      </c>
      <c r="BI177" s="111" t="s">
        <v>164</v>
      </c>
      <c r="BJ177" s="112"/>
      <c r="BK177" s="112"/>
      <c r="BL177" s="115">
        <v>0</v>
      </c>
      <c r="BM177" s="112" t="b">
        <f>KGP[[#This Row],[HU Quantity]]=KGP[[#This Row],[Requirement quantity]]</f>
        <v>0</v>
      </c>
      <c r="BN177" s="112"/>
      <c r="BO177" s="112"/>
      <c r="BP177" s="112"/>
      <c r="BQ177" s="111" t="s">
        <v>165</v>
      </c>
      <c r="BR177" s="112"/>
      <c r="BS177" s="112"/>
      <c r="BT177" s="116">
        <v>0</v>
      </c>
      <c r="BU177" s="116">
        <v>0</v>
      </c>
      <c r="BV177" s="113">
        <v>45424</v>
      </c>
      <c r="BW177" s="117">
        <v>0</v>
      </c>
      <c r="BX177" s="117">
        <v>0</v>
      </c>
      <c r="BY177" s="112"/>
      <c r="BZ177" s="112"/>
      <c r="CA177" s="111">
        <v>0</v>
      </c>
      <c r="CB177" s="114">
        <v>0</v>
      </c>
      <c r="CC177" s="112"/>
      <c r="CD177" s="114">
        <v>0</v>
      </c>
      <c r="CE177" s="112"/>
      <c r="CF177" s="112"/>
      <c r="CG177" s="112"/>
      <c r="CH177" s="114">
        <v>0</v>
      </c>
      <c r="CI177" s="35">
        <v>0</v>
      </c>
      <c r="CJ177" s="94">
        <f t="shared" si="14"/>
        <v>1</v>
      </c>
      <c r="CK177" s="88">
        <f t="shared" si="15"/>
        <v>45382</v>
      </c>
      <c r="CL177" s="89">
        <f t="shared" si="16"/>
        <v>0</v>
      </c>
      <c r="CM177" s="89">
        <f t="shared" si="17"/>
        <v>0</v>
      </c>
      <c r="CN177" s="89" t="str">
        <f t="shared" si="18"/>
        <v>Missing Staging Date</v>
      </c>
      <c r="CO177" s="91"/>
      <c r="CP177" s="89" t="str">
        <f>IF(CQ177="","",IF(CQ177&gt;'Colour coding'!$D$4,"After Turnround",IF(CQ177&gt;'Colour coding'!$D$3+7,"During Turnaround",IF(CQ177&lt;'Colour coding'!$D$3,"On Time"))))</f>
        <v>After Turnround</v>
      </c>
      <c r="CQ177" s="88">
        <f>_xlfn.MAXIFS('Monitor PO'!E:E,'Monitor PO'!K:K,KGP[[#This Row],[Material / Component]])</f>
        <v>45470</v>
      </c>
      <c r="CR177" s="89" t="str">
        <f t="shared" si="19"/>
        <v>SOH</v>
      </c>
      <c r="CS177" s="89" t="str">
        <f>_xlfn.CONCAT(KGP[[#This Row],[Reservation]], KGP[[#This Row],[Requirement date (WO component)]],KGP[[#This Row],[Material / Component]],"000",,KGP[[#This Row],[WO number]])</f>
        <v>00001221064541010504876000200084010</v>
      </c>
      <c r="CT177" s="89" t="str">
        <f>VLOOKUP(KGP[[#This Row],[Key]],Reservation!B:B,1,)</f>
        <v>00001221064541010504876000200084010</v>
      </c>
      <c r="CU177" s="89" t="str">
        <f>_xlfn.CONCAT(KGP[[#This Row],[Reservation]],KGP[[#This Row],[Material / Component]],"000",,KGP[[#This Row],[WO number]])</f>
        <v>000012210610504876000200084010</v>
      </c>
      <c r="CV177" s="93" t="str">
        <f>IF(_xlfn.MAXIFS(Reservation!$F:$F,Reservation!$A:$A,KGP[[#This Row],[Logic]])&lt;KGP[[#This Row],[ETA @ Demand plant]],_xlfn.MAXIFS(Reservation!$F:$F,Reservation!$A:$A,KGP[[#This Row],[Logic]]),"")</f>
        <v/>
      </c>
      <c r="CW177" s="89" t="str">
        <f>IF(KGP[[#This Row],[Any order which is ahead (Date)]]="","",VLOOKUP(_xlfn.CONCAT(KGP[[#This Row],[Reservation]],KGP[[#This Row],[Material / Component]],"000",,KGP[[#This Row],[WO number]]),Reservation!$A:$J,10,0))</f>
        <v/>
      </c>
      <c r="CX177" s="89">
        <f t="shared" si="20"/>
        <v>1</v>
      </c>
    </row>
    <row r="178" spans="1:102" s="77" customFormat="1" hidden="1" x14ac:dyDescent="0.2">
      <c r="A178" s="111" t="s">
        <v>945</v>
      </c>
      <c r="B178" s="112"/>
      <c r="C178" s="112"/>
      <c r="D178" s="111" t="s">
        <v>55</v>
      </c>
      <c r="E178" s="113">
        <v>45290</v>
      </c>
      <c r="F178" s="113">
        <v>45293</v>
      </c>
      <c r="G178" s="113">
        <v>45409</v>
      </c>
      <c r="H178" s="112"/>
      <c r="I178" s="113">
        <v>45409</v>
      </c>
      <c r="J178" s="113">
        <v>45409</v>
      </c>
      <c r="K178" s="111" t="s">
        <v>182</v>
      </c>
      <c r="L178" s="112"/>
      <c r="M178" s="111" t="s">
        <v>2592</v>
      </c>
      <c r="N178" s="111" t="s">
        <v>176</v>
      </c>
      <c r="O178" s="111" t="s">
        <v>2593</v>
      </c>
      <c r="P178" s="111" t="s">
        <v>2594</v>
      </c>
      <c r="Q178" s="111" t="s">
        <v>2588</v>
      </c>
      <c r="R178" s="111" t="s">
        <v>344</v>
      </c>
      <c r="S178" s="112"/>
      <c r="T178" s="112"/>
      <c r="U178" s="112"/>
      <c r="V178" s="111" t="s">
        <v>345</v>
      </c>
      <c r="W178" s="112"/>
      <c r="X178" s="111">
        <v>10</v>
      </c>
      <c r="Y178" s="111">
        <v>10</v>
      </c>
      <c r="Z178" s="111" t="s">
        <v>2589</v>
      </c>
      <c r="AA178" s="111" t="s">
        <v>2590</v>
      </c>
      <c r="AB178" s="115">
        <v>1</v>
      </c>
      <c r="AC178" s="115">
        <v>5</v>
      </c>
      <c r="AD178" s="115">
        <v>1</v>
      </c>
      <c r="AE178" s="111" t="s">
        <v>908</v>
      </c>
      <c r="AF178" s="115">
        <v>0</v>
      </c>
      <c r="AG178" s="112"/>
      <c r="AH178" s="111" t="s">
        <v>231</v>
      </c>
      <c r="AI178" s="112"/>
      <c r="AJ178" s="112"/>
      <c r="AK178" s="111">
        <v>0</v>
      </c>
      <c r="AL178" s="115">
        <v>0</v>
      </c>
      <c r="AM178" s="112"/>
      <c r="AN178" s="112"/>
      <c r="AO178" s="111">
        <v>0</v>
      </c>
      <c r="AP178" s="112"/>
      <c r="AQ178" s="112"/>
      <c r="AR178" s="112"/>
      <c r="AS178" s="112"/>
      <c r="AT178" s="112"/>
      <c r="AU178" s="111">
        <v>0</v>
      </c>
      <c r="AV178" s="114">
        <v>0</v>
      </c>
      <c r="AW178" s="111" t="s">
        <v>193</v>
      </c>
      <c r="AX178" s="112"/>
      <c r="AY178" s="112"/>
      <c r="AZ178" s="112"/>
      <c r="BA178" s="112"/>
      <c r="BB178" s="111" t="s">
        <v>52</v>
      </c>
      <c r="BC178" s="111" t="s">
        <v>161</v>
      </c>
      <c r="BD178" s="111" t="s">
        <v>162</v>
      </c>
      <c r="BE178" s="111" t="s">
        <v>2595</v>
      </c>
      <c r="BF178" s="111">
        <v>1</v>
      </c>
      <c r="BG178" s="111" t="s">
        <v>232</v>
      </c>
      <c r="BH178" s="111" t="s">
        <v>164</v>
      </c>
      <c r="BI178" s="111" t="s">
        <v>164</v>
      </c>
      <c r="BJ178" s="112"/>
      <c r="BK178" s="112"/>
      <c r="BL178" s="115">
        <v>0</v>
      </c>
      <c r="BM178" s="112" t="b">
        <f>KGP[[#This Row],[HU Quantity]]=KGP[[#This Row],[Requirement quantity]]</f>
        <v>0</v>
      </c>
      <c r="BN178" s="112"/>
      <c r="BO178" s="112"/>
      <c r="BP178" s="112"/>
      <c r="BQ178" s="111" t="s">
        <v>165</v>
      </c>
      <c r="BR178" s="112"/>
      <c r="BS178" s="112"/>
      <c r="BT178" s="116">
        <v>0</v>
      </c>
      <c r="BU178" s="116">
        <v>0</v>
      </c>
      <c r="BV178" s="113">
        <v>45424</v>
      </c>
      <c r="BW178" s="117">
        <v>0</v>
      </c>
      <c r="BX178" s="117">
        <v>0</v>
      </c>
      <c r="BY178" s="112"/>
      <c r="BZ178" s="112"/>
      <c r="CA178" s="111">
        <v>0</v>
      </c>
      <c r="CB178" s="114">
        <v>0</v>
      </c>
      <c r="CC178" s="112"/>
      <c r="CD178" s="114">
        <v>0</v>
      </c>
      <c r="CE178" s="112"/>
      <c r="CF178" s="112"/>
      <c r="CG178" s="112"/>
      <c r="CH178" s="114">
        <v>0</v>
      </c>
      <c r="CI178" s="35">
        <v>0</v>
      </c>
      <c r="CJ178" s="94">
        <f t="shared" si="14"/>
        <v>1</v>
      </c>
      <c r="CK178" s="88">
        <f t="shared" si="15"/>
        <v>45381</v>
      </c>
      <c r="CL178" s="89">
        <f t="shared" si="16"/>
        <v>0</v>
      </c>
      <c r="CM178" s="89">
        <f t="shared" si="17"/>
        <v>0</v>
      </c>
      <c r="CN178" s="89" t="str">
        <f t="shared" si="18"/>
        <v>Missing Staging Date</v>
      </c>
      <c r="CO178" s="91"/>
      <c r="CP178" s="89" t="str">
        <f>IF(CQ178="","",IF(CQ178&gt;'Colour coding'!$D$4,"After Turnround",IF(CQ178&gt;'Colour coding'!$D$3+7,"During Turnaround",IF(CQ178&lt;'Colour coding'!$D$3,"On Time"))))</f>
        <v>After Turnround</v>
      </c>
      <c r="CQ178" s="88">
        <f>_xlfn.MAXIFS('Monitor PO'!E:E,'Monitor PO'!K:K,KGP[[#This Row],[Material / Component]])</f>
        <v>45470</v>
      </c>
      <c r="CR178" s="89" t="str">
        <f t="shared" si="19"/>
        <v>SOH</v>
      </c>
      <c r="CS178" s="89" t="str">
        <f>_xlfn.CONCAT(KGP[[#This Row],[Reservation]], KGP[[#This Row],[Requirement date (WO component)]],KGP[[#This Row],[Material / Component]],"000",,KGP[[#This Row],[WO number]])</f>
        <v>00001221094540910504876000200084011</v>
      </c>
      <c r="CT178" s="89" t="str">
        <f>VLOOKUP(KGP[[#This Row],[Key]],Reservation!B:B,1,)</f>
        <v>00001221094540910504876000200084011</v>
      </c>
      <c r="CU178" s="89" t="str">
        <f>_xlfn.CONCAT(KGP[[#This Row],[Reservation]],KGP[[#This Row],[Material / Component]],"000",,KGP[[#This Row],[WO number]])</f>
        <v>000012210910504876000200084011</v>
      </c>
      <c r="CV178" s="93" t="str">
        <f>IF(_xlfn.MAXIFS(Reservation!$F:$F,Reservation!$A:$A,KGP[[#This Row],[Logic]])&lt;KGP[[#This Row],[ETA @ Demand plant]],_xlfn.MAXIFS(Reservation!$F:$F,Reservation!$A:$A,KGP[[#This Row],[Logic]]),"")</f>
        <v/>
      </c>
      <c r="CW178" s="89" t="str">
        <f>IF(KGP[[#This Row],[Any order which is ahead (Date)]]="","",VLOOKUP(_xlfn.CONCAT(KGP[[#This Row],[Reservation]],KGP[[#This Row],[Material / Component]],"000",,KGP[[#This Row],[WO number]]),Reservation!$A:$J,10,0))</f>
        <v/>
      </c>
      <c r="CX178" s="89">
        <f t="shared" si="20"/>
        <v>1</v>
      </c>
    </row>
    <row r="179" spans="1:102" s="77" customFormat="1" hidden="1" x14ac:dyDescent="0.2">
      <c r="A179" s="111" t="s">
        <v>945</v>
      </c>
      <c r="B179" s="112"/>
      <c r="C179" s="112"/>
      <c r="D179" s="111" t="s">
        <v>55</v>
      </c>
      <c r="E179" s="113">
        <v>45290</v>
      </c>
      <c r="F179" s="113">
        <v>45293</v>
      </c>
      <c r="G179" s="113">
        <v>45408</v>
      </c>
      <c r="H179" s="112"/>
      <c r="I179" s="113">
        <v>45408</v>
      </c>
      <c r="J179" s="113">
        <v>45408</v>
      </c>
      <c r="K179" s="111" t="s">
        <v>182</v>
      </c>
      <c r="L179" s="112"/>
      <c r="M179" s="111" t="s">
        <v>2596</v>
      </c>
      <c r="N179" s="111" t="s">
        <v>176</v>
      </c>
      <c r="O179" s="111" t="s">
        <v>2597</v>
      </c>
      <c r="P179" s="111" t="s">
        <v>2598</v>
      </c>
      <c r="Q179" s="111" t="s">
        <v>2588</v>
      </c>
      <c r="R179" s="111" t="s">
        <v>344</v>
      </c>
      <c r="S179" s="112"/>
      <c r="T179" s="112"/>
      <c r="U179" s="112"/>
      <c r="V179" s="111" t="s">
        <v>345</v>
      </c>
      <c r="W179" s="112"/>
      <c r="X179" s="111">
        <v>10</v>
      </c>
      <c r="Y179" s="111">
        <v>10</v>
      </c>
      <c r="Z179" s="111" t="s">
        <v>2589</v>
      </c>
      <c r="AA179" s="111" t="s">
        <v>2590</v>
      </c>
      <c r="AB179" s="115">
        <v>1</v>
      </c>
      <c r="AC179" s="115">
        <v>5</v>
      </c>
      <c r="AD179" s="115">
        <v>1</v>
      </c>
      <c r="AE179" s="111" t="s">
        <v>908</v>
      </c>
      <c r="AF179" s="115">
        <v>0</v>
      </c>
      <c r="AG179" s="112"/>
      <c r="AH179" s="111" t="s">
        <v>231</v>
      </c>
      <c r="AI179" s="112"/>
      <c r="AJ179" s="112"/>
      <c r="AK179" s="111">
        <v>0</v>
      </c>
      <c r="AL179" s="115">
        <v>0</v>
      </c>
      <c r="AM179" s="112"/>
      <c r="AN179" s="112"/>
      <c r="AO179" s="111">
        <v>0</v>
      </c>
      <c r="AP179" s="112"/>
      <c r="AQ179" s="112"/>
      <c r="AR179" s="112"/>
      <c r="AS179" s="112"/>
      <c r="AT179" s="112"/>
      <c r="AU179" s="111">
        <v>0</v>
      </c>
      <c r="AV179" s="114">
        <v>0</v>
      </c>
      <c r="AW179" s="111" t="s">
        <v>193</v>
      </c>
      <c r="AX179" s="112"/>
      <c r="AY179" s="112"/>
      <c r="AZ179" s="112"/>
      <c r="BA179" s="112"/>
      <c r="BB179" s="111" t="s">
        <v>52</v>
      </c>
      <c r="BC179" s="111" t="s">
        <v>161</v>
      </c>
      <c r="BD179" s="111" t="s">
        <v>162</v>
      </c>
      <c r="BE179" s="111" t="s">
        <v>2599</v>
      </c>
      <c r="BF179" s="111">
        <v>1</v>
      </c>
      <c r="BG179" s="111" t="s">
        <v>232</v>
      </c>
      <c r="BH179" s="111" t="s">
        <v>164</v>
      </c>
      <c r="BI179" s="111" t="s">
        <v>164</v>
      </c>
      <c r="BJ179" s="112"/>
      <c r="BK179" s="112"/>
      <c r="BL179" s="115">
        <v>0</v>
      </c>
      <c r="BM179" s="112" t="b">
        <f>KGP[[#This Row],[HU Quantity]]=KGP[[#This Row],[Requirement quantity]]</f>
        <v>0</v>
      </c>
      <c r="BN179" s="112"/>
      <c r="BO179" s="112"/>
      <c r="BP179" s="112"/>
      <c r="BQ179" s="111" t="s">
        <v>165</v>
      </c>
      <c r="BR179" s="112"/>
      <c r="BS179" s="112"/>
      <c r="BT179" s="116">
        <v>0</v>
      </c>
      <c r="BU179" s="116">
        <v>0</v>
      </c>
      <c r="BV179" s="113">
        <v>45424</v>
      </c>
      <c r="BW179" s="117">
        <v>0</v>
      </c>
      <c r="BX179" s="117">
        <v>0</v>
      </c>
      <c r="BY179" s="112"/>
      <c r="BZ179" s="112"/>
      <c r="CA179" s="111">
        <v>0</v>
      </c>
      <c r="CB179" s="114">
        <v>0</v>
      </c>
      <c r="CC179" s="112"/>
      <c r="CD179" s="114">
        <v>0</v>
      </c>
      <c r="CE179" s="112"/>
      <c r="CF179" s="112"/>
      <c r="CG179" s="112"/>
      <c r="CH179" s="114">
        <v>0</v>
      </c>
      <c r="CI179" s="35">
        <v>0</v>
      </c>
      <c r="CJ179" s="94">
        <f t="shared" si="14"/>
        <v>1</v>
      </c>
      <c r="CK179" s="88">
        <f t="shared" si="15"/>
        <v>45380</v>
      </c>
      <c r="CL179" s="89">
        <f t="shared" si="16"/>
        <v>0</v>
      </c>
      <c r="CM179" s="89">
        <f t="shared" si="17"/>
        <v>0</v>
      </c>
      <c r="CN179" s="89" t="str">
        <f t="shared" si="18"/>
        <v>Missing Staging Date</v>
      </c>
      <c r="CO179" s="91"/>
      <c r="CP179" s="89" t="str">
        <f>IF(CQ179="","",IF(CQ179&gt;'Colour coding'!$D$4,"After Turnround",IF(CQ179&gt;'Colour coding'!$D$3+7,"During Turnaround",IF(CQ179&lt;'Colour coding'!$D$3,"On Time"))))</f>
        <v>After Turnround</v>
      </c>
      <c r="CQ179" s="88">
        <f>_xlfn.MAXIFS('Monitor PO'!E:E,'Monitor PO'!K:K,KGP[[#This Row],[Material / Component]])</f>
        <v>45470</v>
      </c>
      <c r="CR179" s="89" t="str">
        <f t="shared" si="19"/>
        <v>SOH</v>
      </c>
      <c r="CS179" s="89" t="str">
        <f>_xlfn.CONCAT(KGP[[#This Row],[Reservation]], KGP[[#This Row],[Requirement date (WO component)]],KGP[[#This Row],[Material / Component]],"000",,KGP[[#This Row],[WO number]])</f>
        <v>00001221124540810504876000200084012</v>
      </c>
      <c r="CT179" s="89" t="str">
        <f>VLOOKUP(KGP[[#This Row],[Key]],Reservation!B:B,1,)</f>
        <v>00001221124540810504876000200084012</v>
      </c>
      <c r="CU179" s="89" t="str">
        <f>_xlfn.CONCAT(KGP[[#This Row],[Reservation]],KGP[[#This Row],[Material / Component]],"000",,KGP[[#This Row],[WO number]])</f>
        <v>000012211210504876000200084012</v>
      </c>
      <c r="CV179" s="93" t="str">
        <f>IF(_xlfn.MAXIFS(Reservation!$F:$F,Reservation!$A:$A,KGP[[#This Row],[Logic]])&lt;KGP[[#This Row],[ETA @ Demand plant]],_xlfn.MAXIFS(Reservation!$F:$F,Reservation!$A:$A,KGP[[#This Row],[Logic]]),"")</f>
        <v/>
      </c>
      <c r="CW179" s="89" t="str">
        <f>IF(KGP[[#This Row],[Any order which is ahead (Date)]]="","",VLOOKUP(_xlfn.CONCAT(KGP[[#This Row],[Reservation]],KGP[[#This Row],[Material / Component]],"000",,KGP[[#This Row],[WO number]]),Reservation!$A:$J,10,0))</f>
        <v/>
      </c>
      <c r="CX179" s="89">
        <f t="shared" si="20"/>
        <v>1</v>
      </c>
    </row>
    <row r="180" spans="1:102" s="77" customFormat="1" x14ac:dyDescent="0.2">
      <c r="A180" s="111" t="s">
        <v>851</v>
      </c>
      <c r="B180" s="111" t="s">
        <v>50</v>
      </c>
      <c r="C180" s="112"/>
      <c r="D180" s="111" t="s">
        <v>55</v>
      </c>
      <c r="E180" s="113">
        <v>45302</v>
      </c>
      <c r="F180" s="113">
        <v>45324</v>
      </c>
      <c r="G180" s="113">
        <v>45421</v>
      </c>
      <c r="H180" s="113">
        <v>45405</v>
      </c>
      <c r="I180" s="113">
        <v>45421</v>
      </c>
      <c r="J180" s="113">
        <v>45479</v>
      </c>
      <c r="K180" s="111" t="s">
        <v>56</v>
      </c>
      <c r="L180" s="112"/>
      <c r="M180" s="111" t="s">
        <v>2920</v>
      </c>
      <c r="N180" s="111" t="s">
        <v>171</v>
      </c>
      <c r="O180" s="111" t="s">
        <v>2921</v>
      </c>
      <c r="P180" s="111" t="s">
        <v>2922</v>
      </c>
      <c r="Q180" s="111" t="s">
        <v>2923</v>
      </c>
      <c r="R180" s="111" t="s">
        <v>344</v>
      </c>
      <c r="S180" s="113">
        <v>45421</v>
      </c>
      <c r="T180" s="112"/>
      <c r="U180" s="112"/>
      <c r="V180" s="111" t="s">
        <v>345</v>
      </c>
      <c r="W180" s="112"/>
      <c r="X180" s="111">
        <v>20</v>
      </c>
      <c r="Y180" s="111">
        <v>20</v>
      </c>
      <c r="Z180" s="111" t="s">
        <v>2929</v>
      </c>
      <c r="AA180" s="111" t="s">
        <v>2930</v>
      </c>
      <c r="AB180" s="115">
        <v>50</v>
      </c>
      <c r="AC180" s="115">
        <v>0</v>
      </c>
      <c r="AD180" s="115">
        <v>0</v>
      </c>
      <c r="AE180" s="111" t="s">
        <v>941</v>
      </c>
      <c r="AF180" s="115">
        <v>0</v>
      </c>
      <c r="AG180" s="111" t="s">
        <v>60</v>
      </c>
      <c r="AH180" s="111" t="s">
        <v>53</v>
      </c>
      <c r="AI180" s="111" t="s">
        <v>345</v>
      </c>
      <c r="AJ180" s="111" t="s">
        <v>2926</v>
      </c>
      <c r="AK180" s="111">
        <v>40</v>
      </c>
      <c r="AL180" s="115">
        <v>21</v>
      </c>
      <c r="AM180" s="112"/>
      <c r="AN180" s="112"/>
      <c r="AO180" s="111">
        <v>0</v>
      </c>
      <c r="AP180" s="112"/>
      <c r="AQ180" s="112"/>
      <c r="AR180" s="112"/>
      <c r="AS180" s="112"/>
      <c r="AT180" s="112"/>
      <c r="AU180" s="111">
        <v>0</v>
      </c>
      <c r="AV180" s="114">
        <v>0</v>
      </c>
      <c r="AW180" s="111" t="s">
        <v>203</v>
      </c>
      <c r="AX180" s="112"/>
      <c r="AY180" s="112"/>
      <c r="AZ180" s="112"/>
      <c r="BA180" s="112"/>
      <c r="BB180" s="111" t="s">
        <v>52</v>
      </c>
      <c r="BC180" s="111" t="s">
        <v>208</v>
      </c>
      <c r="BD180" s="111" t="s">
        <v>209</v>
      </c>
      <c r="BE180" s="111" t="s">
        <v>2927</v>
      </c>
      <c r="BF180" s="111">
        <v>4</v>
      </c>
      <c r="BG180" s="111" t="s">
        <v>163</v>
      </c>
      <c r="BH180" s="111" t="s">
        <v>164</v>
      </c>
      <c r="BI180" s="111" t="s">
        <v>164</v>
      </c>
      <c r="BJ180" s="112"/>
      <c r="BK180" s="112"/>
      <c r="BL180" s="115">
        <v>0</v>
      </c>
      <c r="BM180" s="112" t="b">
        <f>KGP[[#This Row],[HU Quantity]]=KGP[[#This Row],[Requirement quantity]]</f>
        <v>0</v>
      </c>
      <c r="BN180" s="112"/>
      <c r="BO180" s="112"/>
      <c r="BP180" s="112"/>
      <c r="BQ180" s="111" t="s">
        <v>165</v>
      </c>
      <c r="BR180" s="112"/>
      <c r="BS180" s="112"/>
      <c r="BT180" s="116">
        <v>0</v>
      </c>
      <c r="BU180" s="116">
        <v>0</v>
      </c>
      <c r="BV180" s="113">
        <v>45473</v>
      </c>
      <c r="BW180" s="117">
        <v>0</v>
      </c>
      <c r="BX180" s="117">
        <v>0</v>
      </c>
      <c r="BY180" s="112"/>
      <c r="BZ180" s="112"/>
      <c r="CA180" s="111">
        <v>0</v>
      </c>
      <c r="CB180" s="114">
        <v>0</v>
      </c>
      <c r="CC180" s="112"/>
      <c r="CD180" s="114">
        <v>0</v>
      </c>
      <c r="CE180" s="112"/>
      <c r="CF180" s="112"/>
      <c r="CG180" s="112"/>
      <c r="CH180" s="114">
        <v>0</v>
      </c>
      <c r="CI180" s="35">
        <v>0</v>
      </c>
      <c r="CJ180" s="94">
        <f t="shared" si="14"/>
        <v>0.2</v>
      </c>
      <c r="CK180" s="88">
        <f t="shared" si="15"/>
        <v>45393</v>
      </c>
      <c r="CL180" s="89">
        <f t="shared" si="16"/>
        <v>-12</v>
      </c>
      <c r="CM180" s="89">
        <f t="shared" si="17"/>
        <v>16</v>
      </c>
      <c r="CN180" s="89" t="str">
        <f t="shared" si="18"/>
        <v>ON TIME</v>
      </c>
      <c r="CO180" s="91"/>
      <c r="CP180" s="89" t="str">
        <f>IF(CQ180="","",IF(CQ180&gt;'Colour coding'!$D$4,"After Turnround",IF(CQ180&gt;'Colour coding'!$D$3+7,"During Turnaround",IF(CQ180&lt;'Colour coding'!$D$3,"On Time"))))</f>
        <v>After Turnround</v>
      </c>
      <c r="CQ180" s="88">
        <f>_xlfn.MAXIFS('Monitor PO'!E:E,'Monitor PO'!K:K,KGP[[#This Row],[Material / Component]])</f>
        <v>45390</v>
      </c>
      <c r="CR180" s="89" t="str">
        <f t="shared" si="19"/>
        <v>Need Purchasing</v>
      </c>
      <c r="CS180" s="89" t="str">
        <f>_xlfn.CONCAT(KGP[[#This Row],[Reservation]], KGP[[#This Row],[Requirement date (WO component)]],KGP[[#This Row],[Material / Component]],"000",,KGP[[#This Row],[WO number]])</f>
        <v>00002135914542110506101000600002860</v>
      </c>
      <c r="CT180" s="89" t="str">
        <f>VLOOKUP(KGP[[#This Row],[Key]],Reservation!B:B,1,)</f>
        <v>00002135914542110506101000600002860</v>
      </c>
      <c r="CU180" s="89" t="str">
        <f>_xlfn.CONCAT(KGP[[#This Row],[Reservation]],KGP[[#This Row],[Material / Component]],"000",,KGP[[#This Row],[WO number]])</f>
        <v>000021359110506101000600002860</v>
      </c>
      <c r="CV180" s="93">
        <f>IF(_xlfn.MAXIFS(Reservation!$F:$F,Reservation!$A:$A,KGP[[#This Row],[Logic]])&lt;KGP[[#This Row],[ETA @ Demand plant]],_xlfn.MAXIFS(Reservation!$F:$F,Reservation!$A:$A,KGP[[#This Row],[Logic]]),"")</f>
        <v>0</v>
      </c>
      <c r="CW180" s="89" t="e">
        <f>IF(KGP[[#This Row],[Any order which is ahead (Date)]]="","",VLOOKUP(_xlfn.CONCAT(KGP[[#This Row],[Reservation]],KGP[[#This Row],[Material / Component]],"000",,KGP[[#This Row],[WO number]]),Reservation!$A:$J,10,0))</f>
        <v>#N/A</v>
      </c>
      <c r="CX180" s="89">
        <f t="shared" si="20"/>
        <v>0</v>
      </c>
    </row>
    <row r="181" spans="1:102" s="77" customFormat="1" x14ac:dyDescent="0.2">
      <c r="A181" s="111" t="s">
        <v>851</v>
      </c>
      <c r="B181" s="111" t="s">
        <v>50</v>
      </c>
      <c r="C181" s="112"/>
      <c r="D181" s="111" t="s">
        <v>55</v>
      </c>
      <c r="E181" s="113">
        <v>45302</v>
      </c>
      <c r="F181" s="113">
        <v>45324</v>
      </c>
      <c r="G181" s="113">
        <v>45421</v>
      </c>
      <c r="H181" s="113">
        <v>45364</v>
      </c>
      <c r="I181" s="113">
        <v>45421</v>
      </c>
      <c r="J181" s="113">
        <v>45479</v>
      </c>
      <c r="K181" s="111" t="s">
        <v>56</v>
      </c>
      <c r="L181" s="112"/>
      <c r="M181" s="111" t="s">
        <v>2920</v>
      </c>
      <c r="N181" s="111" t="s">
        <v>176</v>
      </c>
      <c r="O181" s="111" t="s">
        <v>2921</v>
      </c>
      <c r="P181" s="111" t="s">
        <v>2922</v>
      </c>
      <c r="Q181" s="111" t="s">
        <v>2923</v>
      </c>
      <c r="R181" s="111" t="s">
        <v>344</v>
      </c>
      <c r="S181" s="113">
        <v>45421</v>
      </c>
      <c r="T181" s="112"/>
      <c r="U181" s="112"/>
      <c r="V181" s="111" t="s">
        <v>345</v>
      </c>
      <c r="W181" s="112"/>
      <c r="X181" s="111">
        <v>20</v>
      </c>
      <c r="Y181" s="111">
        <v>20</v>
      </c>
      <c r="Z181" s="111" t="s">
        <v>2929</v>
      </c>
      <c r="AA181" s="111" t="s">
        <v>2930</v>
      </c>
      <c r="AB181" s="115">
        <v>50</v>
      </c>
      <c r="AC181" s="115">
        <v>0</v>
      </c>
      <c r="AD181" s="115">
        <v>0</v>
      </c>
      <c r="AE181" s="111" t="s">
        <v>898</v>
      </c>
      <c r="AF181" s="115">
        <v>0</v>
      </c>
      <c r="AG181" s="111" t="s">
        <v>376</v>
      </c>
      <c r="AH181" s="111" t="s">
        <v>53</v>
      </c>
      <c r="AI181" s="111" t="s">
        <v>345</v>
      </c>
      <c r="AJ181" s="111" t="s">
        <v>2926</v>
      </c>
      <c r="AK181" s="111">
        <v>10</v>
      </c>
      <c r="AL181" s="115">
        <v>21</v>
      </c>
      <c r="AM181" s="112"/>
      <c r="AN181" s="112"/>
      <c r="AO181" s="111">
        <v>0</v>
      </c>
      <c r="AP181" s="112"/>
      <c r="AQ181" s="112"/>
      <c r="AR181" s="112"/>
      <c r="AS181" s="112"/>
      <c r="AT181" s="112"/>
      <c r="AU181" s="111">
        <v>0</v>
      </c>
      <c r="AV181" s="114">
        <v>0</v>
      </c>
      <c r="AW181" s="111" t="s">
        <v>203</v>
      </c>
      <c r="AX181" s="112"/>
      <c r="AY181" s="112"/>
      <c r="AZ181" s="112"/>
      <c r="BA181" s="112"/>
      <c r="BB181" s="111" t="s">
        <v>52</v>
      </c>
      <c r="BC181" s="111" t="s">
        <v>208</v>
      </c>
      <c r="BD181" s="111" t="s">
        <v>209</v>
      </c>
      <c r="BE181" s="111" t="s">
        <v>2927</v>
      </c>
      <c r="BF181" s="111">
        <v>1</v>
      </c>
      <c r="BG181" s="111" t="s">
        <v>163</v>
      </c>
      <c r="BH181" s="111" t="s">
        <v>164</v>
      </c>
      <c r="BI181" s="111" t="s">
        <v>164</v>
      </c>
      <c r="BJ181" s="111" t="s">
        <v>2934</v>
      </c>
      <c r="BK181" s="112"/>
      <c r="BL181" s="115">
        <v>0</v>
      </c>
      <c r="BM181" s="112" t="b">
        <f>KGP[[#This Row],[HU Quantity]]=KGP[[#This Row],[Requirement quantity]]</f>
        <v>0</v>
      </c>
      <c r="BN181" s="112"/>
      <c r="BO181" s="112"/>
      <c r="BP181" s="112"/>
      <c r="BQ181" s="111" t="s">
        <v>165</v>
      </c>
      <c r="BR181" s="112"/>
      <c r="BS181" s="112"/>
      <c r="BT181" s="116">
        <v>0</v>
      </c>
      <c r="BU181" s="116">
        <v>0</v>
      </c>
      <c r="BV181" s="113">
        <v>45473</v>
      </c>
      <c r="BW181" s="117">
        <v>0</v>
      </c>
      <c r="BX181" s="117">
        <v>0</v>
      </c>
      <c r="BY181" s="112"/>
      <c r="BZ181" s="112"/>
      <c r="CA181" s="111">
        <v>0</v>
      </c>
      <c r="CB181" s="114">
        <v>0</v>
      </c>
      <c r="CC181" s="112"/>
      <c r="CD181" s="114">
        <v>0</v>
      </c>
      <c r="CE181" s="112"/>
      <c r="CF181" s="112"/>
      <c r="CG181" s="112"/>
      <c r="CH181" s="114">
        <v>0</v>
      </c>
      <c r="CI181" s="35">
        <v>0</v>
      </c>
      <c r="CJ181" s="94">
        <f t="shared" si="14"/>
        <v>0.2</v>
      </c>
      <c r="CK181" s="88">
        <f t="shared" si="15"/>
        <v>45393</v>
      </c>
      <c r="CL181" s="89">
        <f t="shared" si="16"/>
        <v>29</v>
      </c>
      <c r="CM181" s="89">
        <f t="shared" si="17"/>
        <v>57</v>
      </c>
      <c r="CN181" s="89" t="str">
        <f t="shared" si="18"/>
        <v>ON TIME</v>
      </c>
      <c r="CO181" s="91"/>
      <c r="CP181" s="89" t="str">
        <f>IF(CQ181="","",IF(CQ181&gt;'Colour coding'!$D$4,"After Turnround",IF(CQ181&gt;'Colour coding'!$D$3+7,"During Turnaround",IF(CQ181&lt;'Colour coding'!$D$3,"On Time"))))</f>
        <v>After Turnround</v>
      </c>
      <c r="CQ181" s="88">
        <f>_xlfn.MAXIFS('Monitor PO'!E:E,'Monitor PO'!K:K,KGP[[#This Row],[Material / Component]])</f>
        <v>45390</v>
      </c>
      <c r="CR181" s="89" t="str">
        <f t="shared" si="19"/>
        <v>Need Purchasing</v>
      </c>
      <c r="CS181" s="89" t="str">
        <f>_xlfn.CONCAT(KGP[[#This Row],[Reservation]], KGP[[#This Row],[Requirement date (WO component)]],KGP[[#This Row],[Material / Component]],"000",,KGP[[#This Row],[WO number]])</f>
        <v>00002135914542110506101000600002860</v>
      </c>
      <c r="CT181" s="89" t="str">
        <f>VLOOKUP(KGP[[#This Row],[Key]],Reservation!B:B,1,)</f>
        <v>00002135914542110506101000600002860</v>
      </c>
      <c r="CU181" s="89" t="str">
        <f>_xlfn.CONCAT(KGP[[#This Row],[Reservation]],KGP[[#This Row],[Material / Component]],"000",,KGP[[#This Row],[WO number]])</f>
        <v>000021359110506101000600002860</v>
      </c>
      <c r="CV181" s="93">
        <f>IF(_xlfn.MAXIFS(Reservation!$F:$F,Reservation!$A:$A,KGP[[#This Row],[Logic]])&lt;KGP[[#This Row],[ETA @ Demand plant]],_xlfn.MAXIFS(Reservation!$F:$F,Reservation!$A:$A,KGP[[#This Row],[Logic]]),"")</f>
        <v>0</v>
      </c>
      <c r="CW181" s="89" t="e">
        <f>IF(KGP[[#This Row],[Any order which is ahead (Date)]]="","",VLOOKUP(_xlfn.CONCAT(KGP[[#This Row],[Reservation]],KGP[[#This Row],[Material / Component]],"000",,KGP[[#This Row],[WO number]]),Reservation!$A:$J,10,0))</f>
        <v>#N/A</v>
      </c>
      <c r="CX181" s="89">
        <f t="shared" si="20"/>
        <v>0</v>
      </c>
    </row>
    <row r="182" spans="1:102" s="77" customFormat="1" x14ac:dyDescent="0.2">
      <c r="A182" s="111" t="s">
        <v>869</v>
      </c>
      <c r="B182" s="111" t="s">
        <v>50</v>
      </c>
      <c r="C182" s="112"/>
      <c r="D182" s="111" t="s">
        <v>55</v>
      </c>
      <c r="E182" s="113">
        <v>45290</v>
      </c>
      <c r="F182" s="113">
        <v>45322</v>
      </c>
      <c r="G182" s="113">
        <v>45416</v>
      </c>
      <c r="H182" s="113">
        <v>45385</v>
      </c>
      <c r="I182" s="113">
        <v>45416</v>
      </c>
      <c r="J182" s="113">
        <v>45417</v>
      </c>
      <c r="K182" s="111" t="s">
        <v>350</v>
      </c>
      <c r="L182" s="112"/>
      <c r="M182" s="111" t="s">
        <v>2137</v>
      </c>
      <c r="N182" s="111" t="s">
        <v>174</v>
      </c>
      <c r="O182" s="111" t="s">
        <v>2138</v>
      </c>
      <c r="P182" s="111" t="s">
        <v>2139</v>
      </c>
      <c r="Q182" s="111" t="s">
        <v>1741</v>
      </c>
      <c r="R182" s="111" t="s">
        <v>344</v>
      </c>
      <c r="S182" s="113">
        <v>45416</v>
      </c>
      <c r="T182" s="112"/>
      <c r="U182" s="112"/>
      <c r="V182" s="111" t="s">
        <v>345</v>
      </c>
      <c r="W182" s="112"/>
      <c r="X182" s="111">
        <v>30</v>
      </c>
      <c r="Y182" s="111">
        <v>30</v>
      </c>
      <c r="Z182" s="111" t="s">
        <v>2140</v>
      </c>
      <c r="AA182" s="111" t="s">
        <v>2141</v>
      </c>
      <c r="AB182" s="115">
        <v>2</v>
      </c>
      <c r="AC182" s="115">
        <v>0</v>
      </c>
      <c r="AD182" s="115">
        <v>0</v>
      </c>
      <c r="AE182" s="111" t="s">
        <v>2142</v>
      </c>
      <c r="AF182" s="115">
        <v>0</v>
      </c>
      <c r="AG182" s="111" t="s">
        <v>376</v>
      </c>
      <c r="AH182" s="111" t="s">
        <v>53</v>
      </c>
      <c r="AI182" s="111" t="s">
        <v>345</v>
      </c>
      <c r="AJ182" s="111" t="s">
        <v>2143</v>
      </c>
      <c r="AK182" s="111">
        <v>20</v>
      </c>
      <c r="AL182" s="115">
        <v>21</v>
      </c>
      <c r="AM182" s="112"/>
      <c r="AN182" s="112"/>
      <c r="AO182" s="111">
        <v>0</v>
      </c>
      <c r="AP182" s="112"/>
      <c r="AQ182" s="112"/>
      <c r="AR182" s="112"/>
      <c r="AS182" s="112"/>
      <c r="AT182" s="112"/>
      <c r="AU182" s="111">
        <v>0</v>
      </c>
      <c r="AV182" s="114">
        <v>0</v>
      </c>
      <c r="AW182" s="111" t="s">
        <v>51</v>
      </c>
      <c r="AX182" s="112"/>
      <c r="AY182" s="112"/>
      <c r="AZ182" s="112"/>
      <c r="BA182" s="112"/>
      <c r="BB182" s="111" t="s">
        <v>52</v>
      </c>
      <c r="BC182" s="111" t="s">
        <v>161</v>
      </c>
      <c r="BD182" s="111" t="s">
        <v>162</v>
      </c>
      <c r="BE182" s="111" t="s">
        <v>2144</v>
      </c>
      <c r="BF182" s="111">
        <v>3</v>
      </c>
      <c r="BG182" s="111" t="s">
        <v>218</v>
      </c>
      <c r="BH182" s="111" t="s">
        <v>164</v>
      </c>
      <c r="BI182" s="111" t="s">
        <v>164</v>
      </c>
      <c r="BJ182" s="111" t="s">
        <v>2145</v>
      </c>
      <c r="BK182" s="112"/>
      <c r="BL182" s="115">
        <v>0</v>
      </c>
      <c r="BM182" s="112" t="b">
        <f>KGP[[#This Row],[HU Quantity]]=KGP[[#This Row],[Requirement quantity]]</f>
        <v>0</v>
      </c>
      <c r="BN182" s="112"/>
      <c r="BO182" s="112"/>
      <c r="BP182" s="112"/>
      <c r="BQ182" s="111" t="s">
        <v>165</v>
      </c>
      <c r="BR182" s="112"/>
      <c r="BS182" s="112"/>
      <c r="BT182" s="116">
        <v>0</v>
      </c>
      <c r="BU182" s="116">
        <v>0</v>
      </c>
      <c r="BV182" s="113">
        <v>45073</v>
      </c>
      <c r="BW182" s="117">
        <v>0</v>
      </c>
      <c r="BX182" s="117">
        <v>0</v>
      </c>
      <c r="BY182" s="112"/>
      <c r="BZ182" s="112"/>
      <c r="CA182" s="111">
        <v>0</v>
      </c>
      <c r="CB182" s="114">
        <v>0</v>
      </c>
      <c r="CC182" s="112"/>
      <c r="CD182" s="114">
        <v>0</v>
      </c>
      <c r="CE182" s="112"/>
      <c r="CF182" s="112"/>
      <c r="CG182" s="112"/>
      <c r="CH182" s="114">
        <v>0</v>
      </c>
      <c r="CI182" s="35">
        <v>0</v>
      </c>
      <c r="CJ182" s="94">
        <f t="shared" si="14"/>
        <v>0.33333333333333331</v>
      </c>
      <c r="CK182" s="88">
        <f t="shared" si="15"/>
        <v>45388</v>
      </c>
      <c r="CL182" s="89">
        <f t="shared" si="16"/>
        <v>3</v>
      </c>
      <c r="CM182" s="89">
        <f t="shared" si="17"/>
        <v>31</v>
      </c>
      <c r="CN182" s="89" t="str">
        <f t="shared" si="18"/>
        <v>ON TIME</v>
      </c>
      <c r="CO182" s="91" t="str" cm="1">
        <f t="array" ref="CO182">IFERROR(_xlfn.TEXTJOIN(", ",,_xlfn._xlws.FILTER('Monitor PO'!A:A,'Monitor PO'!K:K=Z182)),"")</f>
        <v>4500001460</v>
      </c>
      <c r="CP182" s="92" t="str">
        <f>IF(CQ182="","",IF(CQ182&gt;'Colour coding'!$D$4,"After Turnround",IF(CQ182&gt;'Colour coding'!$D$3+7,"During Turnaround",IF(CQ182&lt;'Colour coding'!$D$3,"On Time"))))</f>
        <v>After Turnround</v>
      </c>
      <c r="CQ182" s="88">
        <f>_xlfn.MAXIFS('Monitor PO'!E:E,'Monitor PO'!K:K,KGP[[#This Row],[Material / Component]])</f>
        <v>45385</v>
      </c>
      <c r="CR182" s="89" t="str">
        <f t="shared" si="19"/>
        <v>Need Purchasing</v>
      </c>
      <c r="CS182" s="89" t="str">
        <f>_xlfn.CONCAT(KGP[[#This Row],[Reservation]], KGP[[#This Row],[Requirement date (WO component)]],KGP[[#This Row],[Material / Component]],"000",,KGP[[#This Row],[WO number]])</f>
        <v>00001375194541610507576000100039045</v>
      </c>
      <c r="CT182" s="89" t="str">
        <f>VLOOKUP(KGP[[#This Row],[Key]],Reservation!B:B,1,)</f>
        <v>00001375194541610507576000100039045</v>
      </c>
      <c r="CU182" s="89" t="str">
        <f>_xlfn.CONCAT(KGP[[#This Row],[Reservation]],KGP[[#This Row],[Material / Component]],"000",,KGP[[#This Row],[WO number]])</f>
        <v>000013751910507576000100039045</v>
      </c>
      <c r="CV182" s="93">
        <f>IF(_xlfn.MAXIFS(Reservation!$F:$F,Reservation!$A:$A,KGP[[#This Row],[Logic]])&lt;KGP[[#This Row],[ETA @ Demand plant]],_xlfn.MAXIFS(Reservation!$F:$F,Reservation!$A:$A,KGP[[#This Row],[Logic]]),"")</f>
        <v>0</v>
      </c>
      <c r="CW182" s="89" t="e">
        <f>IF(KGP[[#This Row],[Any order which is ahead (Date)]]="","",VLOOKUP(_xlfn.CONCAT(KGP[[#This Row],[Reservation]],KGP[[#This Row],[Material / Component]],"000",,KGP[[#This Row],[WO number]]),Reservation!$A:$J,10,0))</f>
        <v>#N/A</v>
      </c>
      <c r="CX182" s="89">
        <f t="shared" si="20"/>
        <v>0</v>
      </c>
    </row>
    <row r="183" spans="1:102" s="77" customFormat="1" x14ac:dyDescent="0.2">
      <c r="A183" s="111" t="s">
        <v>851</v>
      </c>
      <c r="B183" s="111" t="s">
        <v>50</v>
      </c>
      <c r="C183" s="112"/>
      <c r="D183" s="111" t="s">
        <v>55</v>
      </c>
      <c r="E183" s="113">
        <v>45290</v>
      </c>
      <c r="F183" s="113">
        <v>45344</v>
      </c>
      <c r="G183" s="113">
        <v>45421</v>
      </c>
      <c r="H183" s="113">
        <v>45344</v>
      </c>
      <c r="I183" s="113">
        <v>45421</v>
      </c>
      <c r="J183" s="113">
        <v>45422</v>
      </c>
      <c r="K183" s="111" t="s">
        <v>182</v>
      </c>
      <c r="L183" s="112"/>
      <c r="M183" s="111" t="s">
        <v>581</v>
      </c>
      <c r="N183" s="111" t="s">
        <v>175</v>
      </c>
      <c r="O183" s="111" t="s">
        <v>582</v>
      </c>
      <c r="P183" s="111" t="s">
        <v>583</v>
      </c>
      <c r="Q183" s="111" t="s">
        <v>584</v>
      </c>
      <c r="R183" s="111" t="s">
        <v>344</v>
      </c>
      <c r="S183" s="113">
        <v>45421</v>
      </c>
      <c r="T183" s="112"/>
      <c r="U183" s="112"/>
      <c r="V183" s="111" t="s">
        <v>345</v>
      </c>
      <c r="W183" s="112"/>
      <c r="X183" s="111">
        <v>10</v>
      </c>
      <c r="Y183" s="111">
        <v>5</v>
      </c>
      <c r="Z183" s="111" t="s">
        <v>590</v>
      </c>
      <c r="AA183" s="111" t="s">
        <v>591</v>
      </c>
      <c r="AB183" s="115">
        <v>1</v>
      </c>
      <c r="AC183" s="115">
        <v>1</v>
      </c>
      <c r="AD183" s="115">
        <v>0</v>
      </c>
      <c r="AE183" s="111" t="s">
        <v>858</v>
      </c>
      <c r="AF183" s="115">
        <v>0</v>
      </c>
      <c r="AG183" s="111" t="s">
        <v>376</v>
      </c>
      <c r="AH183" s="111" t="s">
        <v>53</v>
      </c>
      <c r="AI183" s="111" t="s">
        <v>345</v>
      </c>
      <c r="AJ183" s="111" t="s">
        <v>587</v>
      </c>
      <c r="AK183" s="111">
        <v>20</v>
      </c>
      <c r="AL183" s="115">
        <v>21</v>
      </c>
      <c r="AM183" s="112"/>
      <c r="AN183" s="112"/>
      <c r="AO183" s="111">
        <v>0</v>
      </c>
      <c r="AP183" s="112"/>
      <c r="AQ183" s="112"/>
      <c r="AR183" s="112"/>
      <c r="AS183" s="112"/>
      <c r="AT183" s="112"/>
      <c r="AU183" s="111">
        <v>0</v>
      </c>
      <c r="AV183" s="114">
        <v>0</v>
      </c>
      <c r="AW183" s="111" t="s">
        <v>204</v>
      </c>
      <c r="AX183" s="112"/>
      <c r="AY183" s="111" t="s">
        <v>61</v>
      </c>
      <c r="AZ183" s="112"/>
      <c r="BA183" s="112"/>
      <c r="BB183" s="111" t="s">
        <v>52</v>
      </c>
      <c r="BC183" s="111" t="s">
        <v>213</v>
      </c>
      <c r="BD183" s="111" t="s">
        <v>355</v>
      </c>
      <c r="BE183" s="111" t="s">
        <v>588</v>
      </c>
      <c r="BF183" s="111">
        <v>2</v>
      </c>
      <c r="BG183" s="111" t="s">
        <v>163</v>
      </c>
      <c r="BH183" s="111" t="s">
        <v>164</v>
      </c>
      <c r="BI183" s="111" t="s">
        <v>164</v>
      </c>
      <c r="BJ183" s="111" t="s">
        <v>592</v>
      </c>
      <c r="BK183" s="112"/>
      <c r="BL183" s="115">
        <v>0</v>
      </c>
      <c r="BM183" s="112" t="b">
        <f>KGP[[#This Row],[HU Quantity]]=KGP[[#This Row],[Requirement quantity]]</f>
        <v>0</v>
      </c>
      <c r="BN183" s="112"/>
      <c r="BO183" s="112"/>
      <c r="BP183" s="112"/>
      <c r="BQ183" s="111" t="s">
        <v>165</v>
      </c>
      <c r="BR183" s="112"/>
      <c r="BS183" s="112"/>
      <c r="BT183" s="116">
        <v>0</v>
      </c>
      <c r="BU183" s="116">
        <v>0</v>
      </c>
      <c r="BV183" s="113">
        <v>45452</v>
      </c>
      <c r="BW183" s="117">
        <v>0</v>
      </c>
      <c r="BX183" s="117">
        <v>0</v>
      </c>
      <c r="BY183" s="112"/>
      <c r="BZ183" s="112"/>
      <c r="CA183" s="111">
        <v>0</v>
      </c>
      <c r="CB183" s="114">
        <v>0</v>
      </c>
      <c r="CC183" s="112"/>
      <c r="CD183" s="114">
        <v>0</v>
      </c>
      <c r="CE183" s="112"/>
      <c r="CF183" s="112"/>
      <c r="CG183" s="112"/>
      <c r="CH183" s="114">
        <v>0</v>
      </c>
      <c r="CI183" s="35">
        <v>0</v>
      </c>
      <c r="CJ183" s="94">
        <f t="shared" si="14"/>
        <v>0.33333333333333331</v>
      </c>
      <c r="CK183" s="88">
        <f t="shared" si="15"/>
        <v>45393</v>
      </c>
      <c r="CL183" s="89">
        <f t="shared" si="16"/>
        <v>49</v>
      </c>
      <c r="CM183" s="89">
        <f t="shared" si="17"/>
        <v>77</v>
      </c>
      <c r="CN183" s="89" t="str">
        <f t="shared" si="18"/>
        <v>ON TIME</v>
      </c>
      <c r="CO183" s="91"/>
      <c r="CP183" s="89" t="str">
        <f>IF(CQ183="","",IF(CQ183&gt;'Colour coding'!$D$4,"After Turnround",IF(CQ183&gt;'Colour coding'!$D$3+7,"During Turnaround",IF(CQ183&lt;'Colour coding'!$D$3,"On Time"))))</f>
        <v>On Time</v>
      </c>
      <c r="CQ183" s="88">
        <f>_xlfn.MAXIFS('Monitor PO'!E:E,'Monitor PO'!K:K,KGP[[#This Row],[Material / Component]])</f>
        <v>0</v>
      </c>
      <c r="CR183" s="89" t="str">
        <f t="shared" si="19"/>
        <v>SOH</v>
      </c>
      <c r="CS183" s="89" t="str">
        <f>_xlfn.CONCAT(KGP[[#This Row],[Reservation]], KGP[[#This Row],[Requirement date (WO component)]],KGP[[#This Row],[Material / Component]],"000",,KGP[[#This Row],[WO number]])</f>
        <v>00001138564542110507776000200079587</v>
      </c>
      <c r="CT183" s="89" t="str">
        <f>VLOOKUP(KGP[[#This Row],[Key]],Reservation!B:B,1,)</f>
        <v>00001138564542110507776000200079587</v>
      </c>
      <c r="CU183" s="89" t="str">
        <f>_xlfn.CONCAT(KGP[[#This Row],[Reservation]],KGP[[#This Row],[Material / Component]],"000",,KGP[[#This Row],[WO number]])</f>
        <v>000011385610507776000200079587</v>
      </c>
      <c r="CV183" s="93">
        <f>IF(_xlfn.MAXIFS(Reservation!$F:$F,Reservation!$A:$A,KGP[[#This Row],[Logic]])&lt;KGP[[#This Row],[ETA @ Demand plant]],_xlfn.MAXIFS(Reservation!$F:$F,Reservation!$A:$A,KGP[[#This Row],[Logic]]),"")</f>
        <v>0</v>
      </c>
      <c r="CW183" s="89" t="e">
        <f>IF(KGP[[#This Row],[Any order which is ahead (Date)]]="","",VLOOKUP(_xlfn.CONCAT(KGP[[#This Row],[Reservation]],KGP[[#This Row],[Material / Component]],"000",,KGP[[#This Row],[WO number]]),Reservation!$A:$J,10,0))</f>
        <v>#N/A</v>
      </c>
      <c r="CX183" s="89">
        <f t="shared" si="20"/>
        <v>0</v>
      </c>
    </row>
    <row r="184" spans="1:102" s="77" customFormat="1" x14ac:dyDescent="0.2">
      <c r="A184" s="111" t="s">
        <v>851</v>
      </c>
      <c r="B184" s="111" t="s">
        <v>50</v>
      </c>
      <c r="C184" s="112"/>
      <c r="D184" s="111" t="s">
        <v>55</v>
      </c>
      <c r="E184" s="113">
        <v>45290</v>
      </c>
      <c r="F184" s="113">
        <v>45301</v>
      </c>
      <c r="G184" s="113">
        <v>45421</v>
      </c>
      <c r="H184" s="113">
        <v>45405</v>
      </c>
      <c r="I184" s="113">
        <v>45421</v>
      </c>
      <c r="J184" s="113">
        <v>45421</v>
      </c>
      <c r="K184" s="111" t="s">
        <v>56</v>
      </c>
      <c r="L184" s="112"/>
      <c r="M184" s="111" t="s">
        <v>1159</v>
      </c>
      <c r="N184" s="111" t="s">
        <v>176</v>
      </c>
      <c r="O184" s="111" t="s">
        <v>1160</v>
      </c>
      <c r="P184" s="111" t="s">
        <v>1161</v>
      </c>
      <c r="Q184" s="111" t="s">
        <v>1162</v>
      </c>
      <c r="R184" s="111" t="s">
        <v>344</v>
      </c>
      <c r="S184" s="113">
        <v>45421</v>
      </c>
      <c r="T184" s="112"/>
      <c r="U184" s="112"/>
      <c r="V184" s="111" t="s">
        <v>345</v>
      </c>
      <c r="W184" s="112"/>
      <c r="X184" s="111">
        <v>20</v>
      </c>
      <c r="Y184" s="111">
        <v>20</v>
      </c>
      <c r="Z184" s="111" t="s">
        <v>1163</v>
      </c>
      <c r="AA184" s="111" t="s">
        <v>1164</v>
      </c>
      <c r="AB184" s="115">
        <v>4</v>
      </c>
      <c r="AC184" s="115">
        <v>4</v>
      </c>
      <c r="AD184" s="115">
        <v>0</v>
      </c>
      <c r="AE184" s="111" t="s">
        <v>858</v>
      </c>
      <c r="AF184" s="115">
        <v>0</v>
      </c>
      <c r="AG184" s="111" t="s">
        <v>376</v>
      </c>
      <c r="AH184" s="111" t="s">
        <v>53</v>
      </c>
      <c r="AI184" s="111" t="s">
        <v>345</v>
      </c>
      <c r="AJ184" s="111" t="s">
        <v>1165</v>
      </c>
      <c r="AK184" s="111">
        <v>10</v>
      </c>
      <c r="AL184" s="115">
        <v>21</v>
      </c>
      <c r="AM184" s="112"/>
      <c r="AN184" s="112"/>
      <c r="AO184" s="111">
        <v>0</v>
      </c>
      <c r="AP184" s="112"/>
      <c r="AQ184" s="112"/>
      <c r="AR184" s="112"/>
      <c r="AS184" s="112"/>
      <c r="AT184" s="112"/>
      <c r="AU184" s="111">
        <v>0</v>
      </c>
      <c r="AV184" s="114">
        <v>0</v>
      </c>
      <c r="AW184" s="111" t="s">
        <v>51</v>
      </c>
      <c r="AX184" s="112"/>
      <c r="AY184" s="112"/>
      <c r="AZ184" s="112"/>
      <c r="BA184" s="112"/>
      <c r="BB184" s="111" t="s">
        <v>52</v>
      </c>
      <c r="BC184" s="111" t="s">
        <v>161</v>
      </c>
      <c r="BD184" s="111" t="s">
        <v>162</v>
      </c>
      <c r="BE184" s="111" t="s">
        <v>1166</v>
      </c>
      <c r="BF184" s="111">
        <v>1</v>
      </c>
      <c r="BG184" s="111" t="s">
        <v>163</v>
      </c>
      <c r="BH184" s="111" t="s">
        <v>164</v>
      </c>
      <c r="BI184" s="111" t="s">
        <v>164</v>
      </c>
      <c r="BJ184" s="111" t="s">
        <v>1167</v>
      </c>
      <c r="BK184" s="112"/>
      <c r="BL184" s="115">
        <v>0</v>
      </c>
      <c r="BM184" s="112" t="b">
        <f>KGP[[#This Row],[HU Quantity]]=KGP[[#This Row],[Requirement quantity]]</f>
        <v>0</v>
      </c>
      <c r="BN184" s="112"/>
      <c r="BO184" s="112"/>
      <c r="BP184" s="112"/>
      <c r="BQ184" s="111" t="s">
        <v>165</v>
      </c>
      <c r="BR184" s="112"/>
      <c r="BS184" s="112"/>
      <c r="BT184" s="116">
        <v>0</v>
      </c>
      <c r="BU184" s="116">
        <v>0</v>
      </c>
      <c r="BV184" s="113">
        <v>45473</v>
      </c>
      <c r="BW184" s="117">
        <v>0</v>
      </c>
      <c r="BX184" s="117">
        <v>0</v>
      </c>
      <c r="BY184" s="112"/>
      <c r="BZ184" s="112"/>
      <c r="CA184" s="111">
        <v>0</v>
      </c>
      <c r="CB184" s="114">
        <v>0</v>
      </c>
      <c r="CC184" s="112"/>
      <c r="CD184" s="114">
        <v>0</v>
      </c>
      <c r="CE184" s="112"/>
      <c r="CF184" s="112"/>
      <c r="CG184" s="112"/>
      <c r="CH184" s="114">
        <v>0</v>
      </c>
      <c r="CI184" s="35">
        <v>0</v>
      </c>
      <c r="CJ184" s="148">
        <f t="shared" si="14"/>
        <v>0.5</v>
      </c>
      <c r="CK184" s="88">
        <f t="shared" si="15"/>
        <v>45393</v>
      </c>
      <c r="CL184" s="89">
        <f t="shared" si="16"/>
        <v>-12</v>
      </c>
      <c r="CM184" s="90">
        <f t="shared" si="17"/>
        <v>16</v>
      </c>
      <c r="CN184" s="90" t="str">
        <f t="shared" si="18"/>
        <v>ON TIME</v>
      </c>
      <c r="CO184" s="91" t="str" cm="1">
        <f t="array" ref="CO184">IFERROR(_xlfn.TEXTJOIN(", ",,_xlfn._xlws.FILTER('Monitor PO'!A:A,'Monitor PO'!K:K=Z184)),"")</f>
        <v>4500001334</v>
      </c>
      <c r="CP184" s="92" t="str">
        <f>IF(CQ184="","",IF(CQ184&gt;'Colour coding'!$D$4,"After Turnround",IF(CQ184&gt;'Colour coding'!$D$3+7,"During Turnaround",IF(CQ184&lt;'Colour coding'!$D$3,"On Time"))))</f>
        <v>After Turnround</v>
      </c>
      <c r="CQ184" s="88">
        <f>_xlfn.MAXIFS('Monitor PO'!E:E,'Monitor PO'!K:K,KGP[[#This Row],[Material / Component]])</f>
        <v>45379</v>
      </c>
      <c r="CR184" s="89" t="str">
        <f t="shared" si="19"/>
        <v>SOH</v>
      </c>
      <c r="CS184" s="89" t="str">
        <f>_xlfn.CONCAT(KGP[[#This Row],[Reservation]], KGP[[#This Row],[Requirement date (WO component)]],KGP[[#This Row],[Material / Component]],"000",,KGP[[#This Row],[WO number]])</f>
        <v>00001316674542110508764000100033135</v>
      </c>
      <c r="CT184" s="89" t="str">
        <f>VLOOKUP(KGP[[#This Row],[Key]],Reservation!B:B,1,)</f>
        <v>00001316674542110508764000100033135</v>
      </c>
      <c r="CU184" s="89" t="str">
        <f>_xlfn.CONCAT(KGP[[#This Row],[Reservation]],KGP[[#This Row],[Material / Component]],"000",,KGP[[#This Row],[WO number]])</f>
        <v>000013166710508764000100033135</v>
      </c>
      <c r="CV184" s="93">
        <f>IF(_xlfn.MAXIFS(Reservation!$F:$F,Reservation!$A:$A,KGP[[#This Row],[Logic]])&lt;KGP[[#This Row],[ETA @ Demand plant]],_xlfn.MAXIFS(Reservation!$F:$F,Reservation!$A:$A,KGP[[#This Row],[Logic]]),"")</f>
        <v>0</v>
      </c>
      <c r="CW184" s="89" t="e">
        <f>IF(KGP[[#This Row],[Any order which is ahead (Date)]]="","",VLOOKUP(_xlfn.CONCAT(KGP[[#This Row],[Reservation]],KGP[[#This Row],[Material / Component]],"000",,KGP[[#This Row],[WO number]]),Reservation!$A:$J,10,0))</f>
        <v>#N/A</v>
      </c>
      <c r="CX184" s="89">
        <f t="shared" si="20"/>
        <v>0</v>
      </c>
    </row>
    <row r="185" spans="1:102" s="77" customFormat="1" x14ac:dyDescent="0.2">
      <c r="A185" s="111" t="s">
        <v>869</v>
      </c>
      <c r="B185" s="111" t="s">
        <v>50</v>
      </c>
      <c r="C185" s="112"/>
      <c r="D185" s="111" t="s">
        <v>55</v>
      </c>
      <c r="E185" s="113">
        <v>45290</v>
      </c>
      <c r="F185" s="113">
        <v>45293</v>
      </c>
      <c r="G185" s="113">
        <v>45401</v>
      </c>
      <c r="H185" s="113">
        <v>45428</v>
      </c>
      <c r="I185" s="113">
        <v>45400</v>
      </c>
      <c r="J185" s="113">
        <v>45401</v>
      </c>
      <c r="K185" s="111" t="s">
        <v>682</v>
      </c>
      <c r="L185" s="112"/>
      <c r="M185" s="111" t="s">
        <v>1784</v>
      </c>
      <c r="N185" s="111" t="s">
        <v>171</v>
      </c>
      <c r="O185" s="111" t="s">
        <v>1785</v>
      </c>
      <c r="P185" s="111" t="s">
        <v>1786</v>
      </c>
      <c r="Q185" s="111" t="s">
        <v>1787</v>
      </c>
      <c r="R185" s="111" t="s">
        <v>344</v>
      </c>
      <c r="S185" s="113">
        <v>45443</v>
      </c>
      <c r="T185" s="112"/>
      <c r="U185" s="112"/>
      <c r="V185" s="111" t="s">
        <v>345</v>
      </c>
      <c r="W185" s="112"/>
      <c r="X185" s="111">
        <v>30</v>
      </c>
      <c r="Y185" s="111">
        <v>30</v>
      </c>
      <c r="Z185" s="111" t="s">
        <v>1796</v>
      </c>
      <c r="AA185" s="111" t="s">
        <v>1797</v>
      </c>
      <c r="AB185" s="115">
        <v>1</v>
      </c>
      <c r="AC185" s="115">
        <v>1</v>
      </c>
      <c r="AD185" s="115">
        <v>0</v>
      </c>
      <c r="AE185" s="111" t="s">
        <v>54</v>
      </c>
      <c r="AF185" s="115">
        <v>0</v>
      </c>
      <c r="AG185" s="111" t="s">
        <v>376</v>
      </c>
      <c r="AH185" s="111" t="s">
        <v>53</v>
      </c>
      <c r="AI185" s="111" t="s">
        <v>345</v>
      </c>
      <c r="AJ185" s="111" t="s">
        <v>1790</v>
      </c>
      <c r="AK185" s="111">
        <v>10</v>
      </c>
      <c r="AL185" s="115">
        <v>21</v>
      </c>
      <c r="AM185" s="112"/>
      <c r="AN185" s="112"/>
      <c r="AO185" s="111">
        <v>0</v>
      </c>
      <c r="AP185" s="112"/>
      <c r="AQ185" s="112"/>
      <c r="AR185" s="112"/>
      <c r="AS185" s="112"/>
      <c r="AT185" s="112"/>
      <c r="AU185" s="111">
        <v>0</v>
      </c>
      <c r="AV185" s="114">
        <v>0</v>
      </c>
      <c r="AW185" s="111" t="s">
        <v>203</v>
      </c>
      <c r="AX185" s="112"/>
      <c r="AY185" s="112"/>
      <c r="AZ185" s="112"/>
      <c r="BA185" s="112"/>
      <c r="BB185" s="111" t="s">
        <v>52</v>
      </c>
      <c r="BC185" s="111" t="s">
        <v>161</v>
      </c>
      <c r="BD185" s="111" t="s">
        <v>162</v>
      </c>
      <c r="BE185" s="111" t="s">
        <v>1791</v>
      </c>
      <c r="BF185" s="111">
        <v>1</v>
      </c>
      <c r="BG185" s="111" t="s">
        <v>163</v>
      </c>
      <c r="BH185" s="111" t="s">
        <v>164</v>
      </c>
      <c r="BI185" s="111" t="s">
        <v>164</v>
      </c>
      <c r="BJ185" s="111" t="s">
        <v>1798</v>
      </c>
      <c r="BK185" s="112"/>
      <c r="BL185" s="115">
        <v>0</v>
      </c>
      <c r="BM185" s="112" t="b">
        <f>KGP[[#This Row],[HU Quantity]]=KGP[[#This Row],[Requirement quantity]]</f>
        <v>0</v>
      </c>
      <c r="BN185" s="112"/>
      <c r="BO185" s="112"/>
      <c r="BP185" s="112"/>
      <c r="BQ185" s="111" t="s">
        <v>165</v>
      </c>
      <c r="BR185" s="112"/>
      <c r="BS185" s="112"/>
      <c r="BT185" s="116">
        <v>0</v>
      </c>
      <c r="BU185" s="116">
        <v>42</v>
      </c>
      <c r="BV185" s="113">
        <v>45537</v>
      </c>
      <c r="BW185" s="117">
        <v>0</v>
      </c>
      <c r="BX185" s="117">
        <v>0</v>
      </c>
      <c r="BY185" s="112"/>
      <c r="BZ185" s="112"/>
      <c r="CA185" s="111">
        <v>0</v>
      </c>
      <c r="CB185" s="114">
        <v>0</v>
      </c>
      <c r="CC185" s="112"/>
      <c r="CD185" s="114">
        <v>0</v>
      </c>
      <c r="CE185" s="112"/>
      <c r="CF185" s="112"/>
      <c r="CG185" s="112"/>
      <c r="CH185" s="114">
        <v>0</v>
      </c>
      <c r="CI185" s="35">
        <v>0</v>
      </c>
      <c r="CJ185" s="94">
        <f t="shared" si="14"/>
        <v>0.33333333333333331</v>
      </c>
      <c r="CK185" s="88">
        <f t="shared" si="15"/>
        <v>45373</v>
      </c>
      <c r="CL185" s="89">
        <f t="shared" si="16"/>
        <v>-55</v>
      </c>
      <c r="CM185" s="89">
        <f t="shared" si="17"/>
        <v>-27</v>
      </c>
      <c r="CN185" s="89" t="str">
        <f t="shared" si="18"/>
        <v>Delayed</v>
      </c>
      <c r="CO185" s="91" t="str" cm="1">
        <f t="array" ref="CO185">IFERROR(_xlfn.TEXTJOIN(", ",,_xlfn._xlws.FILTER('Monitor PO'!A:A,'Monitor PO'!K:K=Z185)),"")</f>
        <v/>
      </c>
      <c r="CP185" s="92" t="str">
        <f>IF(CQ185="","",IF(CQ185&gt;'Colour coding'!$D$4,"After Turnround",IF(CQ185&gt;'Colour coding'!$D$3+7,"During Turnaround",IF(CQ185&lt;'Colour coding'!$D$3,"On Time"))))</f>
        <v>On Time</v>
      </c>
      <c r="CQ185" s="88">
        <f>_xlfn.MAXIFS('Monitor PO'!E:E,'Monitor PO'!K:K,KGP[[#This Row],[Material / Component]])</f>
        <v>0</v>
      </c>
      <c r="CR185" s="89" t="str">
        <f t="shared" si="19"/>
        <v>SOH</v>
      </c>
      <c r="CS185" s="89" t="str">
        <f>_xlfn.CONCAT(KGP[[#This Row],[Reservation]], KGP[[#This Row],[Requirement date (WO component)]],KGP[[#This Row],[Material / Component]],"000",,KGP[[#This Row],[WO number]])</f>
        <v>00001361654540110509009000100037641</v>
      </c>
      <c r="CT185" s="89" t="str">
        <f>VLOOKUP(KGP[[#This Row],[Key]],Reservation!B:B,1,)</f>
        <v>00001361654540110509009000100037641</v>
      </c>
      <c r="CU185" s="89" t="str">
        <f>_xlfn.CONCAT(KGP[[#This Row],[Reservation]],KGP[[#This Row],[Material / Component]],"000",,KGP[[#This Row],[WO number]])</f>
        <v>000013616510509009000100037641</v>
      </c>
      <c r="CV185" s="93">
        <f>IF(_xlfn.MAXIFS(Reservation!$F:$F,Reservation!$A:$A,KGP[[#This Row],[Logic]])&lt;KGP[[#This Row],[ETA @ Demand plant]],_xlfn.MAXIFS(Reservation!$F:$F,Reservation!$A:$A,KGP[[#This Row],[Logic]]),"")</f>
        <v>0</v>
      </c>
      <c r="CW185" s="89" t="e">
        <f>IF(KGP[[#This Row],[Any order which is ahead (Date)]]="","",VLOOKUP(_xlfn.CONCAT(KGP[[#This Row],[Reservation]],KGP[[#This Row],[Material / Component]],"000",,KGP[[#This Row],[WO number]]),Reservation!$A:$J,10,0))</f>
        <v>#N/A</v>
      </c>
      <c r="CX185" s="89">
        <f t="shared" si="20"/>
        <v>0</v>
      </c>
    </row>
    <row r="186" spans="1:102" s="77" customFormat="1" hidden="1" x14ac:dyDescent="0.2">
      <c r="A186" s="111" t="s">
        <v>869</v>
      </c>
      <c r="B186" s="112"/>
      <c r="C186" s="112"/>
      <c r="D186" s="111" t="s">
        <v>55</v>
      </c>
      <c r="E186" s="113">
        <v>45290</v>
      </c>
      <c r="F186" s="113">
        <v>45301</v>
      </c>
      <c r="G186" s="113">
        <v>45419</v>
      </c>
      <c r="H186" s="112"/>
      <c r="I186" s="113">
        <v>45419</v>
      </c>
      <c r="J186" s="113">
        <v>45419</v>
      </c>
      <c r="K186" s="111" t="s">
        <v>56</v>
      </c>
      <c r="L186" s="112"/>
      <c r="M186" s="111" t="s">
        <v>1262</v>
      </c>
      <c r="N186" s="111" t="s">
        <v>176</v>
      </c>
      <c r="O186" s="111" t="s">
        <v>1263</v>
      </c>
      <c r="P186" s="111" t="s">
        <v>1264</v>
      </c>
      <c r="Q186" s="111" t="s">
        <v>1265</v>
      </c>
      <c r="R186" s="111" t="s">
        <v>344</v>
      </c>
      <c r="S186" s="112"/>
      <c r="T186" s="112"/>
      <c r="U186" s="112"/>
      <c r="V186" s="111" t="s">
        <v>345</v>
      </c>
      <c r="W186" s="112"/>
      <c r="X186" s="111">
        <v>30</v>
      </c>
      <c r="Y186" s="111">
        <v>30</v>
      </c>
      <c r="Z186" s="111" t="s">
        <v>1266</v>
      </c>
      <c r="AA186" s="111" t="s">
        <v>1267</v>
      </c>
      <c r="AB186" s="115">
        <v>1</v>
      </c>
      <c r="AC186" s="115">
        <v>0</v>
      </c>
      <c r="AD186" s="115">
        <v>4</v>
      </c>
      <c r="AE186" s="111" t="s">
        <v>908</v>
      </c>
      <c r="AF186" s="115">
        <v>0</v>
      </c>
      <c r="AG186" s="112"/>
      <c r="AH186" s="111" t="s">
        <v>231</v>
      </c>
      <c r="AI186" s="112"/>
      <c r="AJ186" s="112"/>
      <c r="AK186" s="111">
        <v>0</v>
      </c>
      <c r="AL186" s="115">
        <v>0</v>
      </c>
      <c r="AM186" s="112"/>
      <c r="AN186" s="112"/>
      <c r="AO186" s="111">
        <v>0</v>
      </c>
      <c r="AP186" s="112"/>
      <c r="AQ186" s="112"/>
      <c r="AR186" s="112"/>
      <c r="AS186" s="112"/>
      <c r="AT186" s="112"/>
      <c r="AU186" s="111">
        <v>0</v>
      </c>
      <c r="AV186" s="114">
        <v>0</v>
      </c>
      <c r="AW186" s="111" t="s">
        <v>51</v>
      </c>
      <c r="AX186" s="112"/>
      <c r="AY186" s="112"/>
      <c r="AZ186" s="112"/>
      <c r="BA186" s="112"/>
      <c r="BB186" s="111" t="s">
        <v>52</v>
      </c>
      <c r="BC186" s="111" t="s">
        <v>161</v>
      </c>
      <c r="BD186" s="111" t="s">
        <v>162</v>
      </c>
      <c r="BE186" s="111" t="s">
        <v>1268</v>
      </c>
      <c r="BF186" s="111">
        <v>1</v>
      </c>
      <c r="BG186" s="111" t="s">
        <v>232</v>
      </c>
      <c r="BH186" s="111" t="s">
        <v>164</v>
      </c>
      <c r="BI186" s="111" t="s">
        <v>164</v>
      </c>
      <c r="BJ186" s="112"/>
      <c r="BK186" s="112"/>
      <c r="BL186" s="115">
        <v>0</v>
      </c>
      <c r="BM186" s="112" t="b">
        <f>KGP[[#This Row],[HU Quantity]]=KGP[[#This Row],[Requirement quantity]]</f>
        <v>0</v>
      </c>
      <c r="BN186" s="112"/>
      <c r="BO186" s="112"/>
      <c r="BP186" s="112"/>
      <c r="BQ186" s="111" t="s">
        <v>165</v>
      </c>
      <c r="BR186" s="112"/>
      <c r="BS186" s="112"/>
      <c r="BT186" s="116">
        <v>0</v>
      </c>
      <c r="BU186" s="116">
        <v>0</v>
      </c>
      <c r="BV186" s="113">
        <v>45657</v>
      </c>
      <c r="BW186" s="117">
        <v>0</v>
      </c>
      <c r="BX186" s="117">
        <v>0</v>
      </c>
      <c r="BY186" s="112"/>
      <c r="BZ186" s="112"/>
      <c r="CA186" s="111">
        <v>0</v>
      </c>
      <c r="CB186" s="114">
        <v>0</v>
      </c>
      <c r="CC186" s="112"/>
      <c r="CD186" s="114">
        <v>0</v>
      </c>
      <c r="CE186" s="112"/>
      <c r="CF186" s="112"/>
      <c r="CG186" s="112"/>
      <c r="CH186" s="114">
        <v>0</v>
      </c>
      <c r="CI186" s="35">
        <v>0</v>
      </c>
      <c r="CJ186" s="148">
        <f t="shared" si="14"/>
        <v>0.5</v>
      </c>
      <c r="CK186" s="88">
        <f t="shared" si="15"/>
        <v>45391</v>
      </c>
      <c r="CL186" s="89">
        <f t="shared" si="16"/>
        <v>0</v>
      </c>
      <c r="CM186" s="90">
        <f t="shared" si="17"/>
        <v>0</v>
      </c>
      <c r="CN186" s="90" t="str">
        <f t="shared" si="18"/>
        <v>Missing Staging Date</v>
      </c>
      <c r="CO186" s="91" t="str" cm="1">
        <f t="array" ref="CO186">IFERROR(_xlfn.TEXTJOIN(", ",,_xlfn._xlws.FILTER('Monitor PO'!A:A,'Monitor PO'!K:K=Z186)),"")</f>
        <v/>
      </c>
      <c r="CP186" s="92" t="str">
        <f>IF(CQ186="","",IF(CQ186&gt;'Colour coding'!$D$4,"After Turnround",IF(CQ186&gt;'Colour coding'!$D$3+7,"During Turnaround",IF(CQ186&lt;'Colour coding'!$D$3,"On Time"))))</f>
        <v>On Time</v>
      </c>
      <c r="CQ186" s="88">
        <f>_xlfn.MAXIFS('Monitor PO'!E:E,'Monitor PO'!K:K,KGP[[#This Row],[Material / Component]])</f>
        <v>0</v>
      </c>
      <c r="CR186" s="89" t="str">
        <f t="shared" si="19"/>
        <v>Need Purchasing</v>
      </c>
      <c r="CS186" s="89" t="str">
        <f>_xlfn.CONCAT(KGP[[#This Row],[Reservation]], KGP[[#This Row],[Requirement date (WO component)]],KGP[[#This Row],[Material / Component]],"000",,KGP[[#This Row],[WO number]])</f>
        <v>00001322764541910509062000100033784</v>
      </c>
      <c r="CT186" s="89" t="str">
        <f>VLOOKUP(KGP[[#This Row],[Key]],Reservation!B:B,1,)</f>
        <v>00001322764541910509062000100033784</v>
      </c>
      <c r="CU186" s="89" t="str">
        <f>_xlfn.CONCAT(KGP[[#This Row],[Reservation]],KGP[[#This Row],[Material / Component]],"000",,KGP[[#This Row],[WO number]])</f>
        <v>000013227610509062000100033784</v>
      </c>
      <c r="CV186" s="93" t="str">
        <f>IF(_xlfn.MAXIFS(Reservation!$F:$F,Reservation!$A:$A,KGP[[#This Row],[Logic]])&lt;KGP[[#This Row],[ETA @ Demand plant]],_xlfn.MAXIFS(Reservation!$F:$F,Reservation!$A:$A,KGP[[#This Row],[Logic]]),"")</f>
        <v/>
      </c>
      <c r="CW186" s="89" t="str">
        <f>IF(KGP[[#This Row],[Any order which is ahead (Date)]]="","",VLOOKUP(_xlfn.CONCAT(KGP[[#This Row],[Reservation]],KGP[[#This Row],[Material / Component]],"000",,KGP[[#This Row],[WO number]]),Reservation!$A:$J,10,0))</f>
        <v/>
      </c>
      <c r="CX186" s="89">
        <f t="shared" si="20"/>
        <v>1</v>
      </c>
    </row>
    <row r="187" spans="1:102" s="77" customFormat="1" hidden="1" x14ac:dyDescent="0.2">
      <c r="A187" s="111" t="s">
        <v>869</v>
      </c>
      <c r="B187" s="112"/>
      <c r="C187" s="112"/>
      <c r="D187" s="111" t="s">
        <v>55</v>
      </c>
      <c r="E187" s="113">
        <v>45290</v>
      </c>
      <c r="F187" s="113">
        <v>45293</v>
      </c>
      <c r="G187" s="113">
        <v>45414</v>
      </c>
      <c r="H187" s="112"/>
      <c r="I187" s="113">
        <v>45413</v>
      </c>
      <c r="J187" s="113">
        <v>45415</v>
      </c>
      <c r="K187" s="111" t="s">
        <v>182</v>
      </c>
      <c r="L187" s="112"/>
      <c r="M187" s="111" t="s">
        <v>2511</v>
      </c>
      <c r="N187" s="111" t="s">
        <v>219</v>
      </c>
      <c r="O187" s="111" t="s">
        <v>2512</v>
      </c>
      <c r="P187" s="111" t="s">
        <v>2513</v>
      </c>
      <c r="Q187" s="111" t="s">
        <v>631</v>
      </c>
      <c r="R187" s="111" t="s">
        <v>344</v>
      </c>
      <c r="S187" s="112"/>
      <c r="T187" s="112"/>
      <c r="U187" s="112"/>
      <c r="V187" s="111" t="s">
        <v>345</v>
      </c>
      <c r="W187" s="112"/>
      <c r="X187" s="111">
        <v>10</v>
      </c>
      <c r="Y187" s="111">
        <v>10</v>
      </c>
      <c r="Z187" s="111" t="s">
        <v>2514</v>
      </c>
      <c r="AA187" s="111" t="s">
        <v>2515</v>
      </c>
      <c r="AB187" s="115">
        <v>1</v>
      </c>
      <c r="AC187" s="115">
        <v>1</v>
      </c>
      <c r="AD187" s="115">
        <v>6</v>
      </c>
      <c r="AE187" s="111" t="s">
        <v>908</v>
      </c>
      <c r="AF187" s="115">
        <v>0</v>
      </c>
      <c r="AG187" s="112"/>
      <c r="AH187" s="111" t="s">
        <v>231</v>
      </c>
      <c r="AI187" s="112"/>
      <c r="AJ187" s="112"/>
      <c r="AK187" s="111">
        <v>0</v>
      </c>
      <c r="AL187" s="115">
        <v>0</v>
      </c>
      <c r="AM187" s="112"/>
      <c r="AN187" s="112"/>
      <c r="AO187" s="111">
        <v>0</v>
      </c>
      <c r="AP187" s="112"/>
      <c r="AQ187" s="112"/>
      <c r="AR187" s="112"/>
      <c r="AS187" s="112"/>
      <c r="AT187" s="112"/>
      <c r="AU187" s="111">
        <v>0</v>
      </c>
      <c r="AV187" s="114">
        <v>0</v>
      </c>
      <c r="AW187" s="111" t="s">
        <v>51</v>
      </c>
      <c r="AX187" s="112"/>
      <c r="AY187" s="112"/>
      <c r="AZ187" s="112"/>
      <c r="BA187" s="112"/>
      <c r="BB187" s="111" t="s">
        <v>52</v>
      </c>
      <c r="BC187" s="111" t="s">
        <v>161</v>
      </c>
      <c r="BD187" s="111" t="s">
        <v>162</v>
      </c>
      <c r="BE187" s="111" t="s">
        <v>2516</v>
      </c>
      <c r="BF187" s="111">
        <v>6</v>
      </c>
      <c r="BG187" s="111" t="s">
        <v>232</v>
      </c>
      <c r="BH187" s="111" t="s">
        <v>164</v>
      </c>
      <c r="BI187" s="111" t="s">
        <v>164</v>
      </c>
      <c r="BJ187" s="112"/>
      <c r="BK187" s="112"/>
      <c r="BL187" s="115">
        <v>0</v>
      </c>
      <c r="BM187" s="112" t="b">
        <f>KGP[[#This Row],[HU Quantity]]=KGP[[#This Row],[Requirement quantity]]</f>
        <v>0</v>
      </c>
      <c r="BN187" s="112"/>
      <c r="BO187" s="112"/>
      <c r="BP187" s="112"/>
      <c r="BQ187" s="111" t="s">
        <v>165</v>
      </c>
      <c r="BR187" s="112"/>
      <c r="BS187" s="112"/>
      <c r="BT187" s="116">
        <v>0</v>
      </c>
      <c r="BU187" s="116">
        <v>0</v>
      </c>
      <c r="BV187" s="113">
        <v>45509</v>
      </c>
      <c r="BW187" s="117">
        <v>0</v>
      </c>
      <c r="BX187" s="117">
        <v>0</v>
      </c>
      <c r="BY187" s="112"/>
      <c r="BZ187" s="112"/>
      <c r="CA187" s="111">
        <v>0</v>
      </c>
      <c r="CB187" s="114">
        <v>0</v>
      </c>
      <c r="CC187" s="112"/>
      <c r="CD187" s="114">
        <v>0</v>
      </c>
      <c r="CE187" s="112"/>
      <c r="CF187" s="112"/>
      <c r="CG187" s="112"/>
      <c r="CH187" s="114">
        <v>0</v>
      </c>
      <c r="CI187" s="35">
        <v>0</v>
      </c>
      <c r="CJ187" s="94">
        <f t="shared" si="14"/>
        <v>0.16666666666666666</v>
      </c>
      <c r="CK187" s="88">
        <f t="shared" si="15"/>
        <v>45386</v>
      </c>
      <c r="CL187" s="89">
        <f t="shared" si="16"/>
        <v>0</v>
      </c>
      <c r="CM187" s="89">
        <f t="shared" si="17"/>
        <v>0</v>
      </c>
      <c r="CN187" s="89" t="str">
        <f t="shared" si="18"/>
        <v>Missing Staging Date</v>
      </c>
      <c r="CO187" s="91"/>
      <c r="CP187" s="89" t="str">
        <f>IF(CQ187="","",IF(CQ187&gt;'Colour coding'!$D$4,"After Turnround",IF(CQ187&gt;'Colour coding'!$D$3+7,"During Turnaround",IF(CQ187&lt;'Colour coding'!$D$3,"On Time"))))</f>
        <v>On Time</v>
      </c>
      <c r="CQ187" s="88">
        <f>_xlfn.MAXIFS('Monitor PO'!E:E,'Monitor PO'!K:K,KGP[[#This Row],[Material / Component]])</f>
        <v>0</v>
      </c>
      <c r="CR187" s="89" t="str">
        <f t="shared" si="19"/>
        <v>SOH</v>
      </c>
      <c r="CS187" s="89" t="str">
        <f>_xlfn.CONCAT(KGP[[#This Row],[Reservation]], KGP[[#This Row],[Requirement date (WO component)]],KGP[[#This Row],[Material / Component]],"000",,KGP[[#This Row],[WO number]])</f>
        <v>00001182814541410509101000200082368</v>
      </c>
      <c r="CT187" s="89" t="str">
        <f>VLOOKUP(KGP[[#This Row],[Key]],Reservation!B:B,1,)</f>
        <v>00001182814541410509101000200082368</v>
      </c>
      <c r="CU187" s="89" t="str">
        <f>_xlfn.CONCAT(KGP[[#This Row],[Reservation]],KGP[[#This Row],[Material / Component]],"000",,KGP[[#This Row],[WO number]])</f>
        <v>000011828110509101000200082368</v>
      </c>
      <c r="CV187" s="93" t="str">
        <f>IF(_xlfn.MAXIFS(Reservation!$F:$F,Reservation!$A:$A,KGP[[#This Row],[Logic]])&lt;KGP[[#This Row],[ETA @ Demand plant]],_xlfn.MAXIFS(Reservation!$F:$F,Reservation!$A:$A,KGP[[#This Row],[Logic]]),"")</f>
        <v/>
      </c>
      <c r="CW187" s="89" t="str">
        <f>IF(KGP[[#This Row],[Any order which is ahead (Date)]]="","",VLOOKUP(_xlfn.CONCAT(KGP[[#This Row],[Reservation]],KGP[[#This Row],[Material / Component]],"000",,KGP[[#This Row],[WO number]]),Reservation!$A:$J,10,0))</f>
        <v/>
      </c>
      <c r="CX187" s="89">
        <f t="shared" si="20"/>
        <v>1</v>
      </c>
    </row>
    <row r="188" spans="1:102" s="77" customFormat="1" x14ac:dyDescent="0.2">
      <c r="A188" s="111" t="s">
        <v>869</v>
      </c>
      <c r="B188" s="111" t="s">
        <v>50</v>
      </c>
      <c r="C188" s="112"/>
      <c r="D188" s="111" t="s">
        <v>55</v>
      </c>
      <c r="E188" s="113">
        <v>45290</v>
      </c>
      <c r="F188" s="113">
        <v>45349</v>
      </c>
      <c r="G188" s="113">
        <v>45417</v>
      </c>
      <c r="H188" s="113">
        <v>45386</v>
      </c>
      <c r="I188" s="113">
        <v>45416</v>
      </c>
      <c r="J188" s="113">
        <v>45419</v>
      </c>
      <c r="K188" s="111" t="s">
        <v>350</v>
      </c>
      <c r="L188" s="112"/>
      <c r="M188" s="111" t="s">
        <v>1970</v>
      </c>
      <c r="N188" s="111" t="s">
        <v>170</v>
      </c>
      <c r="O188" s="111" t="s">
        <v>1971</v>
      </c>
      <c r="P188" s="111" t="s">
        <v>1933</v>
      </c>
      <c r="Q188" s="111" t="s">
        <v>1972</v>
      </c>
      <c r="R188" s="111" t="s">
        <v>344</v>
      </c>
      <c r="S188" s="113">
        <v>45417</v>
      </c>
      <c r="T188" s="112"/>
      <c r="U188" s="112"/>
      <c r="V188" s="111" t="s">
        <v>345</v>
      </c>
      <c r="W188" s="112"/>
      <c r="X188" s="111">
        <v>30</v>
      </c>
      <c r="Y188" s="111">
        <v>30</v>
      </c>
      <c r="Z188" s="111" t="s">
        <v>1991</v>
      </c>
      <c r="AA188" s="111" t="s">
        <v>1992</v>
      </c>
      <c r="AB188" s="115">
        <v>3</v>
      </c>
      <c r="AC188" s="115">
        <v>0</v>
      </c>
      <c r="AD188" s="115">
        <v>0</v>
      </c>
      <c r="AE188" s="111" t="s">
        <v>898</v>
      </c>
      <c r="AF188" s="115">
        <v>0</v>
      </c>
      <c r="AG188" s="111" t="s">
        <v>376</v>
      </c>
      <c r="AH188" s="111" t="s">
        <v>53</v>
      </c>
      <c r="AI188" s="111" t="s">
        <v>345</v>
      </c>
      <c r="AJ188" s="111" t="s">
        <v>1975</v>
      </c>
      <c r="AK188" s="111">
        <v>20</v>
      </c>
      <c r="AL188" s="115">
        <v>21</v>
      </c>
      <c r="AM188" s="112"/>
      <c r="AN188" s="112"/>
      <c r="AO188" s="111">
        <v>0</v>
      </c>
      <c r="AP188" s="112"/>
      <c r="AQ188" s="112"/>
      <c r="AR188" s="112"/>
      <c r="AS188" s="112"/>
      <c r="AT188" s="112"/>
      <c r="AU188" s="111">
        <v>0</v>
      </c>
      <c r="AV188" s="114">
        <v>0</v>
      </c>
      <c r="AW188" s="111" t="s">
        <v>51</v>
      </c>
      <c r="AX188" s="112"/>
      <c r="AY188" s="112"/>
      <c r="AZ188" s="112"/>
      <c r="BA188" s="112"/>
      <c r="BB188" s="111" t="s">
        <v>52</v>
      </c>
      <c r="BC188" s="111" t="s">
        <v>161</v>
      </c>
      <c r="BD188" s="111" t="s">
        <v>162</v>
      </c>
      <c r="BE188" s="111" t="s">
        <v>1978</v>
      </c>
      <c r="BF188" s="111">
        <v>5</v>
      </c>
      <c r="BG188" s="111" t="s">
        <v>218</v>
      </c>
      <c r="BH188" s="111" t="s">
        <v>164</v>
      </c>
      <c r="BI188" s="111" t="s">
        <v>164</v>
      </c>
      <c r="BJ188" s="111" t="s">
        <v>1993</v>
      </c>
      <c r="BK188" s="112"/>
      <c r="BL188" s="115">
        <v>0</v>
      </c>
      <c r="BM188" s="112" t="b">
        <f>KGP[[#This Row],[HU Quantity]]=KGP[[#This Row],[Requirement quantity]]</f>
        <v>0</v>
      </c>
      <c r="BN188" s="112"/>
      <c r="BO188" s="112"/>
      <c r="BP188" s="112"/>
      <c r="BQ188" s="111" t="s">
        <v>165</v>
      </c>
      <c r="BR188" s="112"/>
      <c r="BS188" s="112"/>
      <c r="BT188" s="116">
        <v>0</v>
      </c>
      <c r="BU188" s="116">
        <v>0</v>
      </c>
      <c r="BV188" s="113">
        <v>45439</v>
      </c>
      <c r="BW188" s="117">
        <v>0</v>
      </c>
      <c r="BX188" s="117">
        <v>0</v>
      </c>
      <c r="BY188" s="112"/>
      <c r="BZ188" s="112"/>
      <c r="CA188" s="111">
        <v>0</v>
      </c>
      <c r="CB188" s="114">
        <v>0</v>
      </c>
      <c r="CC188" s="112"/>
      <c r="CD188" s="114">
        <v>0</v>
      </c>
      <c r="CE188" s="112"/>
      <c r="CF188" s="112"/>
      <c r="CG188" s="112"/>
      <c r="CH188" s="114">
        <v>0</v>
      </c>
      <c r="CI188" s="35">
        <v>0</v>
      </c>
      <c r="CJ188" s="94">
        <f t="shared" si="14"/>
        <v>0.16666666666666666</v>
      </c>
      <c r="CK188" s="88">
        <f t="shared" si="15"/>
        <v>45389</v>
      </c>
      <c r="CL188" s="89">
        <f t="shared" si="16"/>
        <v>3</v>
      </c>
      <c r="CM188" s="89">
        <f t="shared" si="17"/>
        <v>31</v>
      </c>
      <c r="CN188" s="89" t="str">
        <f t="shared" si="18"/>
        <v>ON TIME</v>
      </c>
      <c r="CO188" s="91" t="str" cm="1">
        <f t="array" ref="CO188">IFERROR(_xlfn.TEXTJOIN(", ",,_xlfn._xlws.FILTER('Monitor PO'!A:A,'Monitor PO'!K:K=Z188)),"")</f>
        <v>4500004421</v>
      </c>
      <c r="CP188" s="92" t="str">
        <f>IF(CQ188="","",IF(CQ188&gt;'Colour coding'!$D$4,"After Turnround",IF(CQ188&gt;'Colour coding'!$D$3+7,"During Turnaround",IF(CQ188&lt;'Colour coding'!$D$3,"On Time"))))</f>
        <v>After Turnround</v>
      </c>
      <c r="CQ188" s="88">
        <f>_xlfn.MAXIFS('Monitor PO'!E:E,'Monitor PO'!K:K,KGP[[#This Row],[Material / Component]])</f>
        <v>45386</v>
      </c>
      <c r="CR188" s="89" t="str">
        <f t="shared" si="19"/>
        <v>Need Purchasing</v>
      </c>
      <c r="CS188" s="89" t="str">
        <f>_xlfn.CONCAT(KGP[[#This Row],[Reservation]], KGP[[#This Row],[Requirement date (WO component)]],KGP[[#This Row],[Material / Component]],"000",,KGP[[#This Row],[WO number]])</f>
        <v>00001366884541710515037000100038184</v>
      </c>
      <c r="CT188" s="89" t="str">
        <f>VLOOKUP(KGP[[#This Row],[Key]],Reservation!B:B,1,)</f>
        <v>00001366884541710515037000100038184</v>
      </c>
      <c r="CU188" s="89" t="str">
        <f>_xlfn.CONCAT(KGP[[#This Row],[Reservation]],KGP[[#This Row],[Material / Component]],"000",,KGP[[#This Row],[WO number]])</f>
        <v>000013668810515037000100038184</v>
      </c>
      <c r="CV188" s="93">
        <f>IF(_xlfn.MAXIFS(Reservation!$F:$F,Reservation!$A:$A,KGP[[#This Row],[Logic]])&lt;KGP[[#This Row],[ETA @ Demand plant]],_xlfn.MAXIFS(Reservation!$F:$F,Reservation!$A:$A,KGP[[#This Row],[Logic]]),"")</f>
        <v>0</v>
      </c>
      <c r="CW188" s="89" t="e">
        <f>IF(KGP[[#This Row],[Any order which is ahead (Date)]]="","",VLOOKUP(_xlfn.CONCAT(KGP[[#This Row],[Reservation]],KGP[[#This Row],[Material / Component]],"000",,KGP[[#This Row],[WO number]]),Reservation!$A:$J,10,0))</f>
        <v>#N/A</v>
      </c>
      <c r="CX188" s="89">
        <f t="shared" si="20"/>
        <v>0</v>
      </c>
    </row>
    <row r="189" spans="1:102" s="77" customFormat="1" hidden="1" x14ac:dyDescent="0.2">
      <c r="A189" s="111" t="s">
        <v>945</v>
      </c>
      <c r="B189" s="112"/>
      <c r="C189" s="112"/>
      <c r="D189" s="111" t="s">
        <v>55</v>
      </c>
      <c r="E189" s="113">
        <v>45290</v>
      </c>
      <c r="F189" s="113">
        <v>45293</v>
      </c>
      <c r="G189" s="113">
        <v>45414</v>
      </c>
      <c r="H189" s="112"/>
      <c r="I189" s="113">
        <v>45414</v>
      </c>
      <c r="J189" s="113">
        <v>45414</v>
      </c>
      <c r="K189" s="111" t="s">
        <v>182</v>
      </c>
      <c r="L189" s="112"/>
      <c r="M189" s="111" t="s">
        <v>2534</v>
      </c>
      <c r="N189" s="111" t="s">
        <v>216</v>
      </c>
      <c r="O189" s="111" t="s">
        <v>2535</v>
      </c>
      <c r="P189" s="111" t="s">
        <v>2536</v>
      </c>
      <c r="Q189" s="111" t="s">
        <v>2537</v>
      </c>
      <c r="R189" s="111" t="s">
        <v>344</v>
      </c>
      <c r="S189" s="112"/>
      <c r="T189" s="112"/>
      <c r="U189" s="112"/>
      <c r="V189" s="111" t="s">
        <v>345</v>
      </c>
      <c r="W189" s="112"/>
      <c r="X189" s="111">
        <v>20</v>
      </c>
      <c r="Y189" s="111">
        <v>20</v>
      </c>
      <c r="Z189" s="111" t="s">
        <v>2538</v>
      </c>
      <c r="AA189" s="111" t="s">
        <v>2539</v>
      </c>
      <c r="AB189" s="115">
        <v>11</v>
      </c>
      <c r="AC189" s="115">
        <v>15</v>
      </c>
      <c r="AD189" s="115">
        <v>7</v>
      </c>
      <c r="AE189" s="111" t="s">
        <v>858</v>
      </c>
      <c r="AF189" s="115">
        <v>0</v>
      </c>
      <c r="AG189" s="112"/>
      <c r="AH189" s="111" t="s">
        <v>231</v>
      </c>
      <c r="AI189" s="112"/>
      <c r="AJ189" s="112"/>
      <c r="AK189" s="111">
        <v>0</v>
      </c>
      <c r="AL189" s="115">
        <v>0</v>
      </c>
      <c r="AM189" s="112"/>
      <c r="AN189" s="112"/>
      <c r="AO189" s="111">
        <v>0</v>
      </c>
      <c r="AP189" s="112"/>
      <c r="AQ189" s="112"/>
      <c r="AR189" s="112"/>
      <c r="AS189" s="112"/>
      <c r="AT189" s="112"/>
      <c r="AU189" s="111">
        <v>0</v>
      </c>
      <c r="AV189" s="114">
        <v>0</v>
      </c>
      <c r="AW189" s="111" t="s">
        <v>51</v>
      </c>
      <c r="AX189" s="112"/>
      <c r="AY189" s="112"/>
      <c r="AZ189" s="112"/>
      <c r="BA189" s="112"/>
      <c r="BB189" s="111" t="s">
        <v>52</v>
      </c>
      <c r="BC189" s="111" t="s">
        <v>161</v>
      </c>
      <c r="BD189" s="111" t="s">
        <v>162</v>
      </c>
      <c r="BE189" s="111" t="s">
        <v>2540</v>
      </c>
      <c r="BF189" s="111">
        <v>1</v>
      </c>
      <c r="BG189" s="111" t="s">
        <v>232</v>
      </c>
      <c r="BH189" s="111" t="s">
        <v>164</v>
      </c>
      <c r="BI189" s="111" t="s">
        <v>164</v>
      </c>
      <c r="BJ189" s="112"/>
      <c r="BK189" s="112"/>
      <c r="BL189" s="115">
        <v>0</v>
      </c>
      <c r="BM189" s="112" t="b">
        <f>KGP[[#This Row],[HU Quantity]]=KGP[[#This Row],[Requirement quantity]]</f>
        <v>0</v>
      </c>
      <c r="BN189" s="112"/>
      <c r="BO189" s="112"/>
      <c r="BP189" s="112"/>
      <c r="BQ189" s="111" t="s">
        <v>165</v>
      </c>
      <c r="BR189" s="112"/>
      <c r="BS189" s="112"/>
      <c r="BT189" s="116">
        <v>0</v>
      </c>
      <c r="BU189" s="116">
        <v>0</v>
      </c>
      <c r="BV189" s="113">
        <v>45414</v>
      </c>
      <c r="BW189" s="117">
        <v>0</v>
      </c>
      <c r="BX189" s="117">
        <v>0</v>
      </c>
      <c r="BY189" s="112"/>
      <c r="BZ189" s="112"/>
      <c r="CA189" s="111">
        <v>0</v>
      </c>
      <c r="CB189" s="114">
        <v>0</v>
      </c>
      <c r="CC189" s="112"/>
      <c r="CD189" s="114">
        <v>0</v>
      </c>
      <c r="CE189" s="112"/>
      <c r="CF189" s="112"/>
      <c r="CG189" s="112"/>
      <c r="CH189" s="114">
        <v>0</v>
      </c>
      <c r="CI189" s="35">
        <v>0</v>
      </c>
      <c r="CJ189" s="94">
        <f t="shared" si="14"/>
        <v>1</v>
      </c>
      <c r="CK189" s="88">
        <f t="shared" si="15"/>
        <v>45386</v>
      </c>
      <c r="CL189" s="89">
        <f t="shared" si="16"/>
        <v>0</v>
      </c>
      <c r="CM189" s="89">
        <f t="shared" si="17"/>
        <v>0</v>
      </c>
      <c r="CN189" s="89" t="str">
        <f t="shared" si="18"/>
        <v>Missing Staging Date</v>
      </c>
      <c r="CO189" s="91"/>
      <c r="CP189" s="89" t="str">
        <f>IF(CQ189="","",IF(CQ189&gt;'Colour coding'!$D$4,"After Turnround",IF(CQ189&gt;'Colour coding'!$D$3+7,"During Turnaround",IF(CQ189&lt;'Colour coding'!$D$3,"On Time"))))</f>
        <v>On Time</v>
      </c>
      <c r="CQ189" s="88">
        <f>_xlfn.MAXIFS('Monitor PO'!E:E,'Monitor PO'!K:K,KGP[[#This Row],[Material / Component]])</f>
        <v>0</v>
      </c>
      <c r="CR189" s="89" t="str">
        <f t="shared" si="19"/>
        <v>SOH</v>
      </c>
      <c r="CS189" s="89" t="str">
        <f>_xlfn.CONCAT(KGP[[#This Row],[Reservation]], KGP[[#This Row],[Requirement date (WO component)]],KGP[[#This Row],[Material / Component]],"000",,KGP[[#This Row],[WO number]])</f>
        <v>00001204514541410520559000200083256</v>
      </c>
      <c r="CT189" s="89" t="str">
        <f>VLOOKUP(KGP[[#This Row],[Key]],Reservation!B:B,1,)</f>
        <v>00001204514541410520559000200083256</v>
      </c>
      <c r="CU189" s="89" t="str">
        <f>_xlfn.CONCAT(KGP[[#This Row],[Reservation]],KGP[[#This Row],[Material / Component]],"000",,KGP[[#This Row],[WO number]])</f>
        <v>000012045110520559000200083256</v>
      </c>
      <c r="CV189" s="93" t="str">
        <f>IF(_xlfn.MAXIFS(Reservation!$F:$F,Reservation!$A:$A,KGP[[#This Row],[Logic]])&lt;KGP[[#This Row],[ETA @ Demand plant]],_xlfn.MAXIFS(Reservation!$F:$F,Reservation!$A:$A,KGP[[#This Row],[Logic]]),"")</f>
        <v/>
      </c>
      <c r="CW189" s="89" t="str">
        <f>IF(KGP[[#This Row],[Any order which is ahead (Date)]]="","",VLOOKUP(_xlfn.CONCAT(KGP[[#This Row],[Reservation]],KGP[[#This Row],[Material / Component]],"000",,KGP[[#This Row],[WO number]]),Reservation!$A:$J,10,0))</f>
        <v/>
      </c>
      <c r="CX189" s="89">
        <f t="shared" si="20"/>
        <v>1</v>
      </c>
    </row>
    <row r="190" spans="1:102" s="77" customFormat="1" x14ac:dyDescent="0.2">
      <c r="A190" s="111" t="s">
        <v>940</v>
      </c>
      <c r="B190" s="111" t="s">
        <v>50</v>
      </c>
      <c r="C190" s="112"/>
      <c r="D190" s="111" t="s">
        <v>55</v>
      </c>
      <c r="E190" s="113">
        <v>45290</v>
      </c>
      <c r="F190" s="113">
        <v>45293</v>
      </c>
      <c r="G190" s="113">
        <v>45391</v>
      </c>
      <c r="H190" s="113">
        <v>45372</v>
      </c>
      <c r="I190" s="113">
        <v>45379</v>
      </c>
      <c r="J190" s="113">
        <v>45403</v>
      </c>
      <c r="K190" s="111" t="s">
        <v>182</v>
      </c>
      <c r="L190" s="112"/>
      <c r="M190" s="111" t="s">
        <v>2662</v>
      </c>
      <c r="N190" s="111" t="s">
        <v>190</v>
      </c>
      <c r="O190" s="111" t="s">
        <v>2663</v>
      </c>
      <c r="P190" s="111" t="s">
        <v>2664</v>
      </c>
      <c r="Q190" s="111" t="s">
        <v>2665</v>
      </c>
      <c r="R190" s="111" t="s">
        <v>344</v>
      </c>
      <c r="S190" s="113">
        <v>45391</v>
      </c>
      <c r="T190" s="112"/>
      <c r="U190" s="112"/>
      <c r="V190" s="111" t="s">
        <v>345</v>
      </c>
      <c r="W190" s="112"/>
      <c r="X190" s="111">
        <v>10</v>
      </c>
      <c r="Y190" s="111">
        <v>5</v>
      </c>
      <c r="Z190" s="111" t="s">
        <v>2775</v>
      </c>
      <c r="AA190" s="111" t="s">
        <v>2776</v>
      </c>
      <c r="AB190" s="115">
        <v>1</v>
      </c>
      <c r="AC190" s="115">
        <v>2</v>
      </c>
      <c r="AD190" s="115">
        <v>0</v>
      </c>
      <c r="AE190" s="111" t="s">
        <v>858</v>
      </c>
      <c r="AF190" s="115">
        <v>0</v>
      </c>
      <c r="AG190" s="111" t="s">
        <v>376</v>
      </c>
      <c r="AH190" s="111" t="s">
        <v>53</v>
      </c>
      <c r="AI190" s="111" t="s">
        <v>345</v>
      </c>
      <c r="AJ190" s="111" t="s">
        <v>2668</v>
      </c>
      <c r="AK190" s="111">
        <v>170</v>
      </c>
      <c r="AL190" s="115">
        <v>21</v>
      </c>
      <c r="AM190" s="112"/>
      <c r="AN190" s="112"/>
      <c r="AO190" s="111">
        <v>0</v>
      </c>
      <c r="AP190" s="112"/>
      <c r="AQ190" s="112"/>
      <c r="AR190" s="112"/>
      <c r="AS190" s="112"/>
      <c r="AT190" s="112"/>
      <c r="AU190" s="111">
        <v>0</v>
      </c>
      <c r="AV190" s="114">
        <v>0</v>
      </c>
      <c r="AW190" s="111" t="s">
        <v>204</v>
      </c>
      <c r="AX190" s="112"/>
      <c r="AY190" s="112"/>
      <c r="AZ190" s="112"/>
      <c r="BA190" s="112"/>
      <c r="BB190" s="111" t="s">
        <v>52</v>
      </c>
      <c r="BC190" s="111" t="s">
        <v>213</v>
      </c>
      <c r="BD190" s="111" t="s">
        <v>355</v>
      </c>
      <c r="BE190" s="111" t="s">
        <v>2670</v>
      </c>
      <c r="BF190" s="111">
        <v>26</v>
      </c>
      <c r="BG190" s="111" t="s">
        <v>294</v>
      </c>
      <c r="BH190" s="111" t="s">
        <v>164</v>
      </c>
      <c r="BI190" s="111" t="s">
        <v>164</v>
      </c>
      <c r="BJ190" s="111" t="s">
        <v>2777</v>
      </c>
      <c r="BK190" s="112"/>
      <c r="BL190" s="115">
        <v>0</v>
      </c>
      <c r="BM190" s="112" t="b">
        <f>KGP[[#This Row],[HU Quantity]]=KGP[[#This Row],[Requirement quantity]]</f>
        <v>0</v>
      </c>
      <c r="BN190" s="112"/>
      <c r="BO190" s="112"/>
      <c r="BP190" s="112"/>
      <c r="BQ190" s="111" t="s">
        <v>165</v>
      </c>
      <c r="BR190" s="112"/>
      <c r="BS190" s="112"/>
      <c r="BT190" s="116">
        <v>0</v>
      </c>
      <c r="BU190" s="116">
        <v>0</v>
      </c>
      <c r="BV190" s="113">
        <v>45584</v>
      </c>
      <c r="BW190" s="117">
        <v>0</v>
      </c>
      <c r="BX190" s="117">
        <v>0</v>
      </c>
      <c r="BY190" s="112"/>
      <c r="BZ190" s="112"/>
      <c r="CA190" s="111">
        <v>0</v>
      </c>
      <c r="CB190" s="114">
        <v>0</v>
      </c>
      <c r="CC190" s="112"/>
      <c r="CD190" s="114">
        <v>0</v>
      </c>
      <c r="CE190" s="112"/>
      <c r="CF190" s="112"/>
      <c r="CG190" s="112"/>
      <c r="CH190" s="114">
        <v>0</v>
      </c>
      <c r="CI190" s="35">
        <v>0</v>
      </c>
      <c r="CJ190" s="94">
        <f t="shared" si="14"/>
        <v>1.9230769230769232E-2</v>
      </c>
      <c r="CK190" s="88">
        <f t="shared" si="15"/>
        <v>45363</v>
      </c>
      <c r="CL190" s="89">
        <f t="shared" si="16"/>
        <v>-9</v>
      </c>
      <c r="CM190" s="89">
        <f t="shared" si="17"/>
        <v>19</v>
      </c>
      <c r="CN190" s="89" t="str">
        <f t="shared" si="18"/>
        <v>ON TIME</v>
      </c>
      <c r="CO190" s="91"/>
      <c r="CP190" s="89" t="str">
        <f>IF(CQ190="","",IF(CQ190&gt;'Colour coding'!$D$4,"After Turnround",IF(CQ190&gt;'Colour coding'!$D$3+7,"During Turnaround",IF(CQ190&lt;'Colour coding'!$D$3,"On Time"))))</f>
        <v>On Time</v>
      </c>
      <c r="CQ190" s="88">
        <f>_xlfn.MAXIFS('Monitor PO'!E:E,'Monitor PO'!K:K,KGP[[#This Row],[Material / Component]])</f>
        <v>0</v>
      </c>
      <c r="CR190" s="89" t="str">
        <f t="shared" si="19"/>
        <v>SOH</v>
      </c>
      <c r="CS190" s="89" t="str">
        <f>_xlfn.CONCAT(KGP[[#This Row],[Reservation]], KGP[[#This Row],[Requirement date (WO component)]],KGP[[#This Row],[Material / Component]],"000",,KGP[[#This Row],[WO number]])</f>
        <v>00001287344539110527555000200090465</v>
      </c>
      <c r="CT190" s="89" t="str">
        <f>VLOOKUP(KGP[[#This Row],[Key]],Reservation!B:B,1,)</f>
        <v>00001287344539110527555000200090465</v>
      </c>
      <c r="CU190" s="89" t="str">
        <f>_xlfn.CONCAT(KGP[[#This Row],[Reservation]],KGP[[#This Row],[Material / Component]],"000",,KGP[[#This Row],[WO number]])</f>
        <v>000012873410527555000200090465</v>
      </c>
      <c r="CV190" s="93">
        <f>IF(_xlfn.MAXIFS(Reservation!$F:$F,Reservation!$A:$A,KGP[[#This Row],[Logic]])&lt;KGP[[#This Row],[ETA @ Demand plant]],_xlfn.MAXIFS(Reservation!$F:$F,Reservation!$A:$A,KGP[[#This Row],[Logic]]),"")</f>
        <v>0</v>
      </c>
      <c r="CW190" s="89" t="e">
        <f>IF(KGP[[#This Row],[Any order which is ahead (Date)]]="","",VLOOKUP(_xlfn.CONCAT(KGP[[#This Row],[Reservation]],KGP[[#This Row],[Material / Component]],"000",,KGP[[#This Row],[WO number]]),Reservation!$A:$J,10,0))</f>
        <v>#N/A</v>
      </c>
      <c r="CX190" s="89">
        <f t="shared" si="20"/>
        <v>0</v>
      </c>
    </row>
    <row r="191" spans="1:102" s="77" customFormat="1" x14ac:dyDescent="0.2">
      <c r="A191" s="111" t="s">
        <v>940</v>
      </c>
      <c r="B191" s="111" t="s">
        <v>50</v>
      </c>
      <c r="C191" s="112"/>
      <c r="D191" s="111" t="s">
        <v>55</v>
      </c>
      <c r="E191" s="113">
        <v>45290</v>
      </c>
      <c r="F191" s="113">
        <v>45293</v>
      </c>
      <c r="G191" s="113">
        <v>45391</v>
      </c>
      <c r="H191" s="113">
        <v>45372</v>
      </c>
      <c r="I191" s="113">
        <v>45379</v>
      </c>
      <c r="J191" s="113">
        <v>45403</v>
      </c>
      <c r="K191" s="111" t="s">
        <v>182</v>
      </c>
      <c r="L191" s="112"/>
      <c r="M191" s="111" t="s">
        <v>2662</v>
      </c>
      <c r="N191" s="111" t="s">
        <v>196</v>
      </c>
      <c r="O191" s="111" t="s">
        <v>2663</v>
      </c>
      <c r="P191" s="111" t="s">
        <v>2664</v>
      </c>
      <c r="Q191" s="111" t="s">
        <v>2665</v>
      </c>
      <c r="R191" s="111" t="s">
        <v>344</v>
      </c>
      <c r="S191" s="113">
        <v>45391</v>
      </c>
      <c r="T191" s="112"/>
      <c r="U191" s="112"/>
      <c r="V191" s="111" t="s">
        <v>345</v>
      </c>
      <c r="W191" s="112"/>
      <c r="X191" s="111">
        <v>10</v>
      </c>
      <c r="Y191" s="111">
        <v>5</v>
      </c>
      <c r="Z191" s="111" t="s">
        <v>2775</v>
      </c>
      <c r="AA191" s="111" t="s">
        <v>2776</v>
      </c>
      <c r="AB191" s="115">
        <v>1</v>
      </c>
      <c r="AC191" s="115">
        <v>2</v>
      </c>
      <c r="AD191" s="115">
        <v>0</v>
      </c>
      <c r="AE191" s="111" t="s">
        <v>858</v>
      </c>
      <c r="AF191" s="115">
        <v>0</v>
      </c>
      <c r="AG191" s="111" t="s">
        <v>376</v>
      </c>
      <c r="AH191" s="111" t="s">
        <v>53</v>
      </c>
      <c r="AI191" s="111" t="s">
        <v>345</v>
      </c>
      <c r="AJ191" s="111" t="s">
        <v>2668</v>
      </c>
      <c r="AK191" s="111">
        <v>160</v>
      </c>
      <c r="AL191" s="115">
        <v>21</v>
      </c>
      <c r="AM191" s="112"/>
      <c r="AN191" s="112"/>
      <c r="AO191" s="111">
        <v>0</v>
      </c>
      <c r="AP191" s="112"/>
      <c r="AQ191" s="112"/>
      <c r="AR191" s="112"/>
      <c r="AS191" s="112"/>
      <c r="AT191" s="112"/>
      <c r="AU191" s="111">
        <v>0</v>
      </c>
      <c r="AV191" s="114">
        <v>0</v>
      </c>
      <c r="AW191" s="111" t="s">
        <v>204</v>
      </c>
      <c r="AX191" s="112"/>
      <c r="AY191" s="112"/>
      <c r="AZ191" s="112"/>
      <c r="BA191" s="112"/>
      <c r="BB191" s="111" t="s">
        <v>52</v>
      </c>
      <c r="BC191" s="111" t="s">
        <v>213</v>
      </c>
      <c r="BD191" s="111" t="s">
        <v>355</v>
      </c>
      <c r="BE191" s="111" t="s">
        <v>2670</v>
      </c>
      <c r="BF191" s="111">
        <v>25</v>
      </c>
      <c r="BG191" s="111" t="s">
        <v>294</v>
      </c>
      <c r="BH191" s="111" t="s">
        <v>164</v>
      </c>
      <c r="BI191" s="111" t="s">
        <v>164</v>
      </c>
      <c r="BJ191" s="111" t="s">
        <v>2785</v>
      </c>
      <c r="BK191" s="112"/>
      <c r="BL191" s="115">
        <v>0</v>
      </c>
      <c r="BM191" s="112" t="b">
        <f>KGP[[#This Row],[HU Quantity]]=KGP[[#This Row],[Requirement quantity]]</f>
        <v>0</v>
      </c>
      <c r="BN191" s="112"/>
      <c r="BO191" s="112"/>
      <c r="BP191" s="112"/>
      <c r="BQ191" s="111" t="s">
        <v>165</v>
      </c>
      <c r="BR191" s="112"/>
      <c r="BS191" s="112"/>
      <c r="BT191" s="116">
        <v>0</v>
      </c>
      <c r="BU191" s="116">
        <v>0</v>
      </c>
      <c r="BV191" s="113">
        <v>45584</v>
      </c>
      <c r="BW191" s="117">
        <v>0</v>
      </c>
      <c r="BX191" s="117">
        <v>0</v>
      </c>
      <c r="BY191" s="112"/>
      <c r="BZ191" s="112"/>
      <c r="CA191" s="111">
        <v>0</v>
      </c>
      <c r="CB191" s="114">
        <v>0</v>
      </c>
      <c r="CC191" s="112"/>
      <c r="CD191" s="114">
        <v>0</v>
      </c>
      <c r="CE191" s="112"/>
      <c r="CF191" s="112"/>
      <c r="CG191" s="112"/>
      <c r="CH191" s="114">
        <v>0</v>
      </c>
      <c r="CI191" s="35">
        <v>0</v>
      </c>
      <c r="CJ191" s="94">
        <f t="shared" si="14"/>
        <v>1.9230769230769232E-2</v>
      </c>
      <c r="CK191" s="88">
        <f t="shared" si="15"/>
        <v>45363</v>
      </c>
      <c r="CL191" s="89">
        <f t="shared" si="16"/>
        <v>-9</v>
      </c>
      <c r="CM191" s="89">
        <f t="shared" si="17"/>
        <v>19</v>
      </c>
      <c r="CN191" s="89" t="str">
        <f t="shared" si="18"/>
        <v>ON TIME</v>
      </c>
      <c r="CO191" s="91"/>
      <c r="CP191" s="89" t="str">
        <f>IF(CQ191="","",IF(CQ191&gt;'Colour coding'!$D$4,"After Turnround",IF(CQ191&gt;'Colour coding'!$D$3+7,"During Turnaround",IF(CQ191&lt;'Colour coding'!$D$3,"On Time"))))</f>
        <v>On Time</v>
      </c>
      <c r="CQ191" s="88">
        <f>_xlfn.MAXIFS('Monitor PO'!E:E,'Monitor PO'!K:K,KGP[[#This Row],[Material / Component]])</f>
        <v>0</v>
      </c>
      <c r="CR191" s="89" t="str">
        <f t="shared" si="19"/>
        <v>SOH</v>
      </c>
      <c r="CS191" s="89" t="str">
        <f>_xlfn.CONCAT(KGP[[#This Row],[Reservation]], KGP[[#This Row],[Requirement date (WO component)]],KGP[[#This Row],[Material / Component]],"000",,KGP[[#This Row],[WO number]])</f>
        <v>00001287344539110527555000200090465</v>
      </c>
      <c r="CT191" s="89" t="str">
        <f>VLOOKUP(KGP[[#This Row],[Key]],Reservation!B:B,1,)</f>
        <v>00001287344539110527555000200090465</v>
      </c>
      <c r="CU191" s="89" t="str">
        <f>_xlfn.CONCAT(KGP[[#This Row],[Reservation]],KGP[[#This Row],[Material / Component]],"000",,KGP[[#This Row],[WO number]])</f>
        <v>000012873410527555000200090465</v>
      </c>
      <c r="CV191" s="93">
        <f>IF(_xlfn.MAXIFS(Reservation!$F:$F,Reservation!$A:$A,KGP[[#This Row],[Logic]])&lt;KGP[[#This Row],[ETA @ Demand plant]],_xlfn.MAXIFS(Reservation!$F:$F,Reservation!$A:$A,KGP[[#This Row],[Logic]]),"")</f>
        <v>0</v>
      </c>
      <c r="CW191" s="89" t="e">
        <f>IF(KGP[[#This Row],[Any order which is ahead (Date)]]="","",VLOOKUP(_xlfn.CONCAT(KGP[[#This Row],[Reservation]],KGP[[#This Row],[Material / Component]],"000",,KGP[[#This Row],[WO number]]),Reservation!$A:$J,10,0))</f>
        <v>#N/A</v>
      </c>
      <c r="CX191" s="89">
        <f t="shared" si="20"/>
        <v>0</v>
      </c>
    </row>
    <row r="192" spans="1:102" s="77" customFormat="1" x14ac:dyDescent="0.2">
      <c r="A192" s="111" t="s">
        <v>869</v>
      </c>
      <c r="B192" s="111" t="s">
        <v>50</v>
      </c>
      <c r="C192" s="112"/>
      <c r="D192" s="111" t="s">
        <v>55</v>
      </c>
      <c r="E192" s="113">
        <v>45290</v>
      </c>
      <c r="F192" s="113">
        <v>45293</v>
      </c>
      <c r="G192" s="113">
        <v>45406</v>
      </c>
      <c r="H192" s="113">
        <v>45366</v>
      </c>
      <c r="I192" s="113">
        <v>45404</v>
      </c>
      <c r="J192" s="113">
        <v>45407</v>
      </c>
      <c r="K192" s="111" t="s">
        <v>2286</v>
      </c>
      <c r="L192" s="112"/>
      <c r="M192" s="111" t="s">
        <v>2477</v>
      </c>
      <c r="N192" s="111" t="s">
        <v>175</v>
      </c>
      <c r="O192" s="111" t="s">
        <v>2478</v>
      </c>
      <c r="P192" s="111" t="s">
        <v>2479</v>
      </c>
      <c r="Q192" s="111" t="s">
        <v>2480</v>
      </c>
      <c r="R192" s="111" t="s">
        <v>344</v>
      </c>
      <c r="S192" s="113">
        <v>45406</v>
      </c>
      <c r="T192" s="112"/>
      <c r="U192" s="112"/>
      <c r="V192" s="111" t="s">
        <v>345</v>
      </c>
      <c r="W192" s="112"/>
      <c r="X192" s="111">
        <v>10</v>
      </c>
      <c r="Y192" s="111">
        <v>5</v>
      </c>
      <c r="Z192" s="111" t="s">
        <v>2488</v>
      </c>
      <c r="AA192" s="111" t="s">
        <v>2489</v>
      </c>
      <c r="AB192" s="115">
        <v>32</v>
      </c>
      <c r="AC192" s="115">
        <v>0</v>
      </c>
      <c r="AD192" s="115">
        <v>0</v>
      </c>
      <c r="AE192" s="111" t="s">
        <v>875</v>
      </c>
      <c r="AF192" s="115">
        <v>0</v>
      </c>
      <c r="AG192" s="111" t="s">
        <v>876</v>
      </c>
      <c r="AH192" s="111" t="s">
        <v>53</v>
      </c>
      <c r="AI192" s="111" t="s">
        <v>345</v>
      </c>
      <c r="AJ192" s="111" t="s">
        <v>2483</v>
      </c>
      <c r="AK192" s="111">
        <v>10</v>
      </c>
      <c r="AL192" s="115">
        <v>21</v>
      </c>
      <c r="AM192" s="112"/>
      <c r="AN192" s="112"/>
      <c r="AO192" s="111">
        <v>0</v>
      </c>
      <c r="AP192" s="112"/>
      <c r="AQ192" s="112"/>
      <c r="AR192" s="112"/>
      <c r="AS192" s="112"/>
      <c r="AT192" s="112"/>
      <c r="AU192" s="111">
        <v>0</v>
      </c>
      <c r="AV192" s="114">
        <v>0</v>
      </c>
      <c r="AW192" s="111" t="s">
        <v>51</v>
      </c>
      <c r="AX192" s="112"/>
      <c r="AY192" s="112"/>
      <c r="AZ192" s="112"/>
      <c r="BA192" s="111" t="s">
        <v>2484</v>
      </c>
      <c r="BB192" s="111" t="s">
        <v>52</v>
      </c>
      <c r="BC192" s="111" t="s">
        <v>161</v>
      </c>
      <c r="BD192" s="111" t="s">
        <v>162</v>
      </c>
      <c r="BE192" s="111" t="s">
        <v>2485</v>
      </c>
      <c r="BF192" s="111">
        <v>2</v>
      </c>
      <c r="BG192" s="111" t="s">
        <v>232</v>
      </c>
      <c r="BH192" s="111" t="s">
        <v>164</v>
      </c>
      <c r="BI192" s="111" t="s">
        <v>164</v>
      </c>
      <c r="BJ192" s="111" t="s">
        <v>2490</v>
      </c>
      <c r="BK192" s="111" t="s">
        <v>963</v>
      </c>
      <c r="BL192" s="115">
        <v>16</v>
      </c>
      <c r="BM192" s="112" t="b">
        <f>KGP[[#This Row],[HU Quantity]]=KGP[[#This Row],[Requirement quantity]]</f>
        <v>0</v>
      </c>
      <c r="BN192" s="111" t="s">
        <v>2491</v>
      </c>
      <c r="BO192" s="112"/>
      <c r="BP192" s="112"/>
      <c r="BQ192" s="111" t="s">
        <v>165</v>
      </c>
      <c r="BR192" s="111" t="s">
        <v>690</v>
      </c>
      <c r="BS192" s="113">
        <v>45381</v>
      </c>
      <c r="BT192" s="116">
        <v>0</v>
      </c>
      <c r="BU192" s="116">
        <v>0</v>
      </c>
      <c r="BV192" s="113">
        <v>45432</v>
      </c>
      <c r="BW192" s="117">
        <v>0</v>
      </c>
      <c r="BX192" s="117">
        <v>0</v>
      </c>
      <c r="BY192" s="112"/>
      <c r="BZ192" s="112"/>
      <c r="CA192" s="111">
        <v>0</v>
      </c>
      <c r="CB192" s="114">
        <v>0</v>
      </c>
      <c r="CC192" s="111" t="s">
        <v>374</v>
      </c>
      <c r="CD192" s="114">
        <v>32</v>
      </c>
      <c r="CE192" s="111" t="s">
        <v>349</v>
      </c>
      <c r="CF192" s="112"/>
      <c r="CG192" s="111" t="s">
        <v>965</v>
      </c>
      <c r="CH192" s="114">
        <v>0</v>
      </c>
      <c r="CI192" s="35">
        <v>0</v>
      </c>
      <c r="CJ192" s="94">
        <f t="shared" si="14"/>
        <v>0.14285714285714285</v>
      </c>
      <c r="CK192" s="88">
        <f t="shared" si="15"/>
        <v>45378</v>
      </c>
      <c r="CL192" s="89">
        <f t="shared" si="16"/>
        <v>12</v>
      </c>
      <c r="CM192" s="89">
        <f t="shared" si="17"/>
        <v>40</v>
      </c>
      <c r="CN192" s="89" t="str">
        <f t="shared" si="18"/>
        <v>ON TIME</v>
      </c>
      <c r="CO192" s="91"/>
      <c r="CP192" s="89" t="str">
        <f>IF(CQ192="","",IF(CQ192&gt;'Colour coding'!$D$4,"After Turnround",IF(CQ192&gt;'Colour coding'!$D$3+7,"During Turnaround",IF(CQ192&lt;'Colour coding'!$D$3,"On Time"))))</f>
        <v>On Time</v>
      </c>
      <c r="CQ192" s="88">
        <f>_xlfn.MAXIFS('Monitor PO'!E:E,'Monitor PO'!K:K,KGP[[#This Row],[Material / Component]])</f>
        <v>0</v>
      </c>
      <c r="CR192" s="89" t="str">
        <f t="shared" si="19"/>
        <v>Need Purchasing</v>
      </c>
      <c r="CS192" s="89" t="str">
        <f>_xlfn.CONCAT(KGP[[#This Row],[Reservation]], KGP[[#This Row],[Requirement date (WO component)]],KGP[[#This Row],[Material / Component]],"000",,KGP[[#This Row],[WO number]])</f>
        <v>00001181694540610530706000200082341</v>
      </c>
      <c r="CT192" s="89" t="str">
        <f>VLOOKUP(KGP[[#This Row],[Key]],Reservation!B:B,1,)</f>
        <v>00001181694540610530706000200082341</v>
      </c>
      <c r="CU192" s="89" t="str">
        <f>_xlfn.CONCAT(KGP[[#This Row],[Reservation]],KGP[[#This Row],[Material / Component]],"000",,KGP[[#This Row],[WO number]])</f>
        <v>000011816910530706000200082341</v>
      </c>
      <c r="CV192" s="93">
        <f>IF(_xlfn.MAXIFS(Reservation!$F:$F,Reservation!$A:$A,KGP[[#This Row],[Logic]])&lt;KGP[[#This Row],[ETA @ Demand plant]],_xlfn.MAXIFS(Reservation!$F:$F,Reservation!$A:$A,KGP[[#This Row],[Logic]]),"")</f>
        <v>0</v>
      </c>
      <c r="CW192" s="89" t="e">
        <f>IF(KGP[[#This Row],[Any order which is ahead (Date)]]="","",VLOOKUP(_xlfn.CONCAT(KGP[[#This Row],[Reservation]],KGP[[#This Row],[Material / Component]],"000",,KGP[[#This Row],[WO number]]),Reservation!$A:$J,10,0))</f>
        <v>#N/A</v>
      </c>
      <c r="CX192" s="89">
        <f t="shared" si="20"/>
        <v>0</v>
      </c>
    </row>
    <row r="193" spans="1:102" s="77" customFormat="1" x14ac:dyDescent="0.2">
      <c r="A193" s="111" t="s">
        <v>869</v>
      </c>
      <c r="B193" s="111" t="s">
        <v>50</v>
      </c>
      <c r="C193" s="112"/>
      <c r="D193" s="111" t="s">
        <v>55</v>
      </c>
      <c r="E193" s="113">
        <v>45290</v>
      </c>
      <c r="F193" s="113">
        <v>45293</v>
      </c>
      <c r="G193" s="113">
        <v>45406</v>
      </c>
      <c r="H193" s="113">
        <v>45366</v>
      </c>
      <c r="I193" s="113">
        <v>45404</v>
      </c>
      <c r="J193" s="113">
        <v>45407</v>
      </c>
      <c r="K193" s="111" t="s">
        <v>2286</v>
      </c>
      <c r="L193" s="112"/>
      <c r="M193" s="111" t="s">
        <v>2477</v>
      </c>
      <c r="N193" s="111" t="s">
        <v>175</v>
      </c>
      <c r="O193" s="111" t="s">
        <v>2478</v>
      </c>
      <c r="P193" s="111" t="s">
        <v>2479</v>
      </c>
      <c r="Q193" s="111" t="s">
        <v>2480</v>
      </c>
      <c r="R193" s="111" t="s">
        <v>344</v>
      </c>
      <c r="S193" s="113">
        <v>45406</v>
      </c>
      <c r="T193" s="112"/>
      <c r="U193" s="112"/>
      <c r="V193" s="111" t="s">
        <v>345</v>
      </c>
      <c r="W193" s="112"/>
      <c r="X193" s="111">
        <v>10</v>
      </c>
      <c r="Y193" s="111">
        <v>5</v>
      </c>
      <c r="Z193" s="111" t="s">
        <v>2488</v>
      </c>
      <c r="AA193" s="111" t="s">
        <v>2489</v>
      </c>
      <c r="AB193" s="115">
        <v>32</v>
      </c>
      <c r="AC193" s="115">
        <v>0</v>
      </c>
      <c r="AD193" s="115">
        <v>0</v>
      </c>
      <c r="AE193" s="111" t="s">
        <v>875</v>
      </c>
      <c r="AF193" s="115">
        <v>0</v>
      </c>
      <c r="AG193" s="111" t="s">
        <v>876</v>
      </c>
      <c r="AH193" s="111" t="s">
        <v>53</v>
      </c>
      <c r="AI193" s="111" t="s">
        <v>345</v>
      </c>
      <c r="AJ193" s="111" t="s">
        <v>2483</v>
      </c>
      <c r="AK193" s="111">
        <v>10</v>
      </c>
      <c r="AL193" s="115">
        <v>21</v>
      </c>
      <c r="AM193" s="112"/>
      <c r="AN193" s="112"/>
      <c r="AO193" s="111">
        <v>0</v>
      </c>
      <c r="AP193" s="112"/>
      <c r="AQ193" s="112"/>
      <c r="AR193" s="112"/>
      <c r="AS193" s="112"/>
      <c r="AT193" s="112"/>
      <c r="AU193" s="111">
        <v>0</v>
      </c>
      <c r="AV193" s="114">
        <v>0</v>
      </c>
      <c r="AW193" s="111" t="s">
        <v>51</v>
      </c>
      <c r="AX193" s="112"/>
      <c r="AY193" s="112"/>
      <c r="AZ193" s="112"/>
      <c r="BA193" s="111" t="s">
        <v>2484</v>
      </c>
      <c r="BB193" s="111" t="s">
        <v>52</v>
      </c>
      <c r="BC193" s="111" t="s">
        <v>161</v>
      </c>
      <c r="BD193" s="111" t="s">
        <v>162</v>
      </c>
      <c r="BE193" s="111" t="s">
        <v>2485</v>
      </c>
      <c r="BF193" s="111">
        <v>2</v>
      </c>
      <c r="BG193" s="111" t="s">
        <v>232</v>
      </c>
      <c r="BH193" s="111" t="s">
        <v>164</v>
      </c>
      <c r="BI193" s="111" t="s">
        <v>164</v>
      </c>
      <c r="BJ193" s="111" t="s">
        <v>2490</v>
      </c>
      <c r="BK193" s="111" t="s">
        <v>963</v>
      </c>
      <c r="BL193" s="115">
        <v>16</v>
      </c>
      <c r="BM193" s="112" t="b">
        <f>KGP[[#This Row],[HU Quantity]]=KGP[[#This Row],[Requirement quantity]]</f>
        <v>0</v>
      </c>
      <c r="BN193" s="111" t="s">
        <v>2502</v>
      </c>
      <c r="BO193" s="112"/>
      <c r="BP193" s="112"/>
      <c r="BQ193" s="111" t="s">
        <v>165</v>
      </c>
      <c r="BR193" s="111" t="s">
        <v>690</v>
      </c>
      <c r="BS193" s="113">
        <v>45381</v>
      </c>
      <c r="BT193" s="116">
        <v>0</v>
      </c>
      <c r="BU193" s="116">
        <v>0</v>
      </c>
      <c r="BV193" s="113">
        <v>45432</v>
      </c>
      <c r="BW193" s="117">
        <v>0</v>
      </c>
      <c r="BX193" s="117">
        <v>0</v>
      </c>
      <c r="BY193" s="112"/>
      <c r="BZ193" s="112"/>
      <c r="CA193" s="111">
        <v>0</v>
      </c>
      <c r="CB193" s="114">
        <v>0</v>
      </c>
      <c r="CC193" s="111" t="s">
        <v>374</v>
      </c>
      <c r="CD193" s="114">
        <v>32</v>
      </c>
      <c r="CE193" s="111" t="s">
        <v>349</v>
      </c>
      <c r="CF193" s="112"/>
      <c r="CG193" s="111" t="s">
        <v>965</v>
      </c>
      <c r="CH193" s="114">
        <v>0</v>
      </c>
      <c r="CI193" s="35">
        <v>0</v>
      </c>
      <c r="CJ193" s="94">
        <f t="shared" si="14"/>
        <v>0.14285714285714285</v>
      </c>
      <c r="CK193" s="88">
        <f t="shared" si="15"/>
        <v>45378</v>
      </c>
      <c r="CL193" s="89">
        <f t="shared" si="16"/>
        <v>12</v>
      </c>
      <c r="CM193" s="89">
        <f t="shared" si="17"/>
        <v>40</v>
      </c>
      <c r="CN193" s="89" t="str">
        <f t="shared" si="18"/>
        <v>ON TIME</v>
      </c>
      <c r="CO193" s="91"/>
      <c r="CP193" s="89" t="str">
        <f>IF(CQ193="","",IF(CQ193&gt;'Colour coding'!$D$4,"After Turnround",IF(CQ193&gt;'Colour coding'!$D$3+7,"During Turnaround",IF(CQ193&lt;'Colour coding'!$D$3,"On Time"))))</f>
        <v>On Time</v>
      </c>
      <c r="CQ193" s="88">
        <f>_xlfn.MAXIFS('Monitor PO'!E:E,'Monitor PO'!K:K,KGP[[#This Row],[Material / Component]])</f>
        <v>0</v>
      </c>
      <c r="CR193" s="89" t="str">
        <f t="shared" si="19"/>
        <v>Need Purchasing</v>
      </c>
      <c r="CS193" s="89" t="str">
        <f>_xlfn.CONCAT(KGP[[#This Row],[Reservation]], KGP[[#This Row],[Requirement date (WO component)]],KGP[[#This Row],[Material / Component]],"000",,KGP[[#This Row],[WO number]])</f>
        <v>00001181694540610530706000200082341</v>
      </c>
      <c r="CT193" s="89" t="str">
        <f>VLOOKUP(KGP[[#This Row],[Key]],Reservation!B:B,1,)</f>
        <v>00001181694540610530706000200082341</v>
      </c>
      <c r="CU193" s="89" t="str">
        <f>_xlfn.CONCAT(KGP[[#This Row],[Reservation]],KGP[[#This Row],[Material / Component]],"000",,KGP[[#This Row],[WO number]])</f>
        <v>000011816910530706000200082341</v>
      </c>
      <c r="CV193" s="93">
        <f>IF(_xlfn.MAXIFS(Reservation!$F:$F,Reservation!$A:$A,KGP[[#This Row],[Logic]])&lt;KGP[[#This Row],[ETA @ Demand plant]],_xlfn.MAXIFS(Reservation!$F:$F,Reservation!$A:$A,KGP[[#This Row],[Logic]]),"")</f>
        <v>0</v>
      </c>
      <c r="CW193" s="89" t="e">
        <f>IF(KGP[[#This Row],[Any order which is ahead (Date)]]="","",VLOOKUP(_xlfn.CONCAT(KGP[[#This Row],[Reservation]],KGP[[#This Row],[Material / Component]],"000",,KGP[[#This Row],[WO number]]),Reservation!$A:$J,10,0))</f>
        <v>#N/A</v>
      </c>
      <c r="CX193" s="89">
        <f t="shared" si="20"/>
        <v>0</v>
      </c>
    </row>
    <row r="194" spans="1:102" s="77" customFormat="1" hidden="1" x14ac:dyDescent="0.2">
      <c r="A194" s="111" t="s">
        <v>869</v>
      </c>
      <c r="B194" s="112"/>
      <c r="C194" s="112"/>
      <c r="D194" s="111" t="s">
        <v>55</v>
      </c>
      <c r="E194" s="113">
        <v>45290</v>
      </c>
      <c r="F194" s="113">
        <v>45293</v>
      </c>
      <c r="G194" s="113">
        <v>45400</v>
      </c>
      <c r="H194" s="112"/>
      <c r="I194" s="113">
        <v>45400</v>
      </c>
      <c r="J194" s="113">
        <v>45401</v>
      </c>
      <c r="K194" s="111" t="s">
        <v>182</v>
      </c>
      <c r="L194" s="112"/>
      <c r="M194" s="111" t="s">
        <v>1312</v>
      </c>
      <c r="N194" s="111" t="s">
        <v>177</v>
      </c>
      <c r="O194" s="111" t="s">
        <v>1313</v>
      </c>
      <c r="P194" s="111" t="s">
        <v>1314</v>
      </c>
      <c r="Q194" s="111" t="s">
        <v>1315</v>
      </c>
      <c r="R194" s="111" t="s">
        <v>344</v>
      </c>
      <c r="S194" s="112"/>
      <c r="T194" s="112"/>
      <c r="U194" s="112"/>
      <c r="V194" s="111" t="s">
        <v>345</v>
      </c>
      <c r="W194" s="112"/>
      <c r="X194" s="111">
        <v>20</v>
      </c>
      <c r="Y194" s="111">
        <v>20</v>
      </c>
      <c r="Z194" s="111" t="s">
        <v>1316</v>
      </c>
      <c r="AA194" s="111" t="s">
        <v>1317</v>
      </c>
      <c r="AB194" s="115">
        <v>3</v>
      </c>
      <c r="AC194" s="115">
        <v>6</v>
      </c>
      <c r="AD194" s="115">
        <v>0</v>
      </c>
      <c r="AE194" s="111" t="s">
        <v>1318</v>
      </c>
      <c r="AF194" s="115">
        <v>0</v>
      </c>
      <c r="AG194" s="112"/>
      <c r="AH194" s="111" t="s">
        <v>231</v>
      </c>
      <c r="AI194" s="112"/>
      <c r="AJ194" s="112"/>
      <c r="AK194" s="111">
        <v>0</v>
      </c>
      <c r="AL194" s="115">
        <v>0</v>
      </c>
      <c r="AM194" s="112"/>
      <c r="AN194" s="112"/>
      <c r="AO194" s="111">
        <v>0</v>
      </c>
      <c r="AP194" s="112"/>
      <c r="AQ194" s="112"/>
      <c r="AR194" s="112"/>
      <c r="AS194" s="112"/>
      <c r="AT194" s="112"/>
      <c r="AU194" s="111">
        <v>0</v>
      </c>
      <c r="AV194" s="114">
        <v>0</v>
      </c>
      <c r="AW194" s="111" t="s">
        <v>207</v>
      </c>
      <c r="AX194" s="112"/>
      <c r="AY194" s="112"/>
      <c r="AZ194" s="112"/>
      <c r="BA194" s="112"/>
      <c r="BB194" s="111" t="s">
        <v>52</v>
      </c>
      <c r="BC194" s="111" t="s">
        <v>161</v>
      </c>
      <c r="BD194" s="111" t="s">
        <v>162</v>
      </c>
      <c r="BE194" s="111" t="s">
        <v>1319</v>
      </c>
      <c r="BF194" s="111">
        <v>2</v>
      </c>
      <c r="BG194" s="111" t="s">
        <v>232</v>
      </c>
      <c r="BH194" s="111" t="s">
        <v>164</v>
      </c>
      <c r="BI194" s="111" t="s">
        <v>164</v>
      </c>
      <c r="BJ194" s="112"/>
      <c r="BK194" s="112"/>
      <c r="BL194" s="115">
        <v>0</v>
      </c>
      <c r="BM194" s="112" t="b">
        <f>KGP[[#This Row],[HU Quantity]]=KGP[[#This Row],[Requirement quantity]]</f>
        <v>0</v>
      </c>
      <c r="BN194" s="112"/>
      <c r="BO194" s="112"/>
      <c r="BP194" s="112"/>
      <c r="BQ194" s="111" t="s">
        <v>165</v>
      </c>
      <c r="BR194" s="112"/>
      <c r="BS194" s="112"/>
      <c r="BT194" s="116">
        <v>0</v>
      </c>
      <c r="BU194" s="116">
        <v>0</v>
      </c>
      <c r="BV194" s="113">
        <v>45459</v>
      </c>
      <c r="BW194" s="117">
        <v>0</v>
      </c>
      <c r="BX194" s="117">
        <v>0</v>
      </c>
      <c r="BY194" s="112"/>
      <c r="BZ194" s="112"/>
      <c r="CA194" s="111">
        <v>0</v>
      </c>
      <c r="CB194" s="114">
        <v>0</v>
      </c>
      <c r="CC194" s="112"/>
      <c r="CD194" s="114">
        <v>0</v>
      </c>
      <c r="CE194" s="112"/>
      <c r="CF194" s="112"/>
      <c r="CG194" s="112"/>
      <c r="CH194" s="114">
        <v>0</v>
      </c>
      <c r="CI194" s="35">
        <v>0</v>
      </c>
      <c r="CJ194" s="148">
        <f t="shared" ref="CJ194:CJ257" si="21">1/COUNTIF(M:M,M194)</f>
        <v>0.5</v>
      </c>
      <c r="CK194" s="88">
        <f t="shared" ref="CK194:CK257" si="22">G194-28</f>
        <v>45372</v>
      </c>
      <c r="CL194" s="89">
        <f t="shared" ref="CL194:CL257" si="23">IF(ISBLANK(H194),0,CK194-H194)</f>
        <v>0</v>
      </c>
      <c r="CM194" s="90">
        <f t="shared" ref="CM194:CM257" si="24">IF(ISBLANK(H194),0,G194-H194)</f>
        <v>0</v>
      </c>
      <c r="CN194" s="90" t="str">
        <f t="shared" ref="CN194:CN257" si="25">IF(ISNUMBER(CM194), IF(CM194&gt;0,"ON TIME",IF(CM194&lt;0,"Delayed","Missing Staging Date")))</f>
        <v>Missing Staging Date</v>
      </c>
      <c r="CO194" s="91" t="str" cm="1">
        <f t="array" ref="CO194">IFERROR(_xlfn.TEXTJOIN(", ",,_xlfn._xlws.FILTER('Monitor PO'!A:A,'Monitor PO'!K:K=Z194)),"")</f>
        <v/>
      </c>
      <c r="CP194" s="92" t="str">
        <f>IF(CQ194="","",IF(CQ194&gt;'Colour coding'!$D$4,"After Turnround",IF(CQ194&gt;'Colour coding'!$D$3+7,"During Turnaround",IF(CQ194&lt;'Colour coding'!$D$3,"On Time"))))</f>
        <v>On Time</v>
      </c>
      <c r="CQ194" s="88">
        <f>_xlfn.MAXIFS('Monitor PO'!E:E,'Monitor PO'!K:K,KGP[[#This Row],[Material / Component]])</f>
        <v>0</v>
      </c>
      <c r="CR194" s="89" t="str">
        <f t="shared" ref="CR194:CR257" si="26">IF(ISBLANK(Z194), "Delivered Pre S4H",IF(AC194&gt;=AB194,"SOH","Need Purchasing"))</f>
        <v>SOH</v>
      </c>
      <c r="CS194" s="89" t="str">
        <f>_xlfn.CONCAT(KGP[[#This Row],[Reservation]], KGP[[#This Row],[Requirement date (WO component)]],KGP[[#This Row],[Material / Component]],"000",,KGP[[#This Row],[WO number]])</f>
        <v>00001326064540010533202000100034052</v>
      </c>
      <c r="CT194" s="89" t="str">
        <f>VLOOKUP(KGP[[#This Row],[Key]],Reservation!B:B,1,)</f>
        <v>00001326064540010533202000100034052</v>
      </c>
      <c r="CU194" s="89" t="str">
        <f>_xlfn.CONCAT(KGP[[#This Row],[Reservation]],KGP[[#This Row],[Material / Component]],"000",,KGP[[#This Row],[WO number]])</f>
        <v>000013260610533202000100034052</v>
      </c>
      <c r="CV194" s="93" t="str">
        <f>IF(_xlfn.MAXIFS(Reservation!$F:$F,Reservation!$A:$A,KGP[[#This Row],[Logic]])&lt;KGP[[#This Row],[ETA @ Demand plant]],_xlfn.MAXIFS(Reservation!$F:$F,Reservation!$A:$A,KGP[[#This Row],[Logic]]),"")</f>
        <v/>
      </c>
      <c r="CW194" s="89" t="str">
        <f>IF(KGP[[#This Row],[Any order which is ahead (Date)]]="","",VLOOKUP(_xlfn.CONCAT(KGP[[#This Row],[Reservation]],KGP[[#This Row],[Material / Component]],"000",,KGP[[#This Row],[WO number]]),Reservation!$A:$J,10,0))</f>
        <v/>
      </c>
      <c r="CX194" s="89">
        <f t="shared" ref="CX194:CX257" si="27">IFERROR(IF(OR(IFERROR(SEARCH("SP13",AH194),FALSE),IFERROR(SEARCH("SP11",AH194),FALSE)),1,0),0)</f>
        <v>1</v>
      </c>
    </row>
    <row r="195" spans="1:102" s="77" customFormat="1" x14ac:dyDescent="0.2">
      <c r="A195" s="111" t="s">
        <v>945</v>
      </c>
      <c r="B195" s="111" t="s">
        <v>50</v>
      </c>
      <c r="C195" s="112"/>
      <c r="D195" s="111" t="s">
        <v>55</v>
      </c>
      <c r="E195" s="113">
        <v>45290</v>
      </c>
      <c r="F195" s="113">
        <v>45293</v>
      </c>
      <c r="G195" s="113">
        <v>45401</v>
      </c>
      <c r="H195" s="113">
        <v>45385</v>
      </c>
      <c r="I195" s="113">
        <v>45401</v>
      </c>
      <c r="J195" s="113">
        <v>45406</v>
      </c>
      <c r="K195" s="111" t="s">
        <v>182</v>
      </c>
      <c r="L195" s="112"/>
      <c r="M195" s="111" t="s">
        <v>1333</v>
      </c>
      <c r="N195" s="111" t="s">
        <v>222</v>
      </c>
      <c r="O195" s="111" t="s">
        <v>1334</v>
      </c>
      <c r="P195" s="111" t="s">
        <v>1335</v>
      </c>
      <c r="Q195" s="111" t="s">
        <v>1336</v>
      </c>
      <c r="R195" s="111" t="s">
        <v>344</v>
      </c>
      <c r="S195" s="113">
        <v>45401</v>
      </c>
      <c r="T195" s="112"/>
      <c r="U195" s="112"/>
      <c r="V195" s="111" t="s">
        <v>345</v>
      </c>
      <c r="W195" s="112"/>
      <c r="X195" s="111">
        <v>10</v>
      </c>
      <c r="Y195" s="111">
        <v>5</v>
      </c>
      <c r="Z195" s="111" t="s">
        <v>1344</v>
      </c>
      <c r="AA195" s="111" t="s">
        <v>1345</v>
      </c>
      <c r="AB195" s="115">
        <v>4</v>
      </c>
      <c r="AC195" s="115">
        <v>4</v>
      </c>
      <c r="AD195" s="115">
        <v>0</v>
      </c>
      <c r="AE195" s="111" t="s">
        <v>875</v>
      </c>
      <c r="AF195" s="115">
        <v>0</v>
      </c>
      <c r="AG195" s="111" t="s">
        <v>376</v>
      </c>
      <c r="AH195" s="111" t="s">
        <v>53</v>
      </c>
      <c r="AI195" s="111" t="s">
        <v>345</v>
      </c>
      <c r="AJ195" s="111" t="s">
        <v>1339</v>
      </c>
      <c r="AK195" s="111">
        <v>190</v>
      </c>
      <c r="AL195" s="115">
        <v>21</v>
      </c>
      <c r="AM195" s="112"/>
      <c r="AN195" s="112"/>
      <c r="AO195" s="111">
        <v>0</v>
      </c>
      <c r="AP195" s="112"/>
      <c r="AQ195" s="112"/>
      <c r="AR195" s="112"/>
      <c r="AS195" s="112"/>
      <c r="AT195" s="112"/>
      <c r="AU195" s="111">
        <v>0</v>
      </c>
      <c r="AV195" s="114">
        <v>0</v>
      </c>
      <c r="AW195" s="111" t="s">
        <v>51</v>
      </c>
      <c r="AX195" s="112"/>
      <c r="AY195" s="112"/>
      <c r="AZ195" s="112"/>
      <c r="BA195" s="112"/>
      <c r="BB195" s="111" t="s">
        <v>52</v>
      </c>
      <c r="BC195" s="111" t="s">
        <v>161</v>
      </c>
      <c r="BD195" s="111" t="s">
        <v>162</v>
      </c>
      <c r="BE195" s="111" t="s">
        <v>1341</v>
      </c>
      <c r="BF195" s="111">
        <v>23</v>
      </c>
      <c r="BG195" s="111" t="s">
        <v>163</v>
      </c>
      <c r="BH195" s="111" t="s">
        <v>164</v>
      </c>
      <c r="BI195" s="111" t="s">
        <v>164</v>
      </c>
      <c r="BJ195" s="111" t="s">
        <v>1346</v>
      </c>
      <c r="BK195" s="112"/>
      <c r="BL195" s="115">
        <v>0</v>
      </c>
      <c r="BM195" s="112" t="b">
        <f>KGP[[#This Row],[HU Quantity]]=KGP[[#This Row],[Requirement quantity]]</f>
        <v>0</v>
      </c>
      <c r="BN195" s="112"/>
      <c r="BO195" s="112"/>
      <c r="BP195" s="112"/>
      <c r="BQ195" s="111" t="s">
        <v>165</v>
      </c>
      <c r="BR195" s="111" t="s">
        <v>565</v>
      </c>
      <c r="BS195" s="112"/>
      <c r="BT195" s="116">
        <v>0</v>
      </c>
      <c r="BU195" s="116">
        <v>0</v>
      </c>
      <c r="BV195" s="113">
        <v>45531</v>
      </c>
      <c r="BW195" s="117">
        <v>0</v>
      </c>
      <c r="BX195" s="117">
        <v>0</v>
      </c>
      <c r="BY195" s="112"/>
      <c r="BZ195" s="112"/>
      <c r="CA195" s="111">
        <v>0</v>
      </c>
      <c r="CB195" s="114">
        <v>0</v>
      </c>
      <c r="CC195" s="112"/>
      <c r="CD195" s="114">
        <v>0</v>
      </c>
      <c r="CE195" s="112"/>
      <c r="CF195" s="112"/>
      <c r="CG195" s="112"/>
      <c r="CH195" s="114">
        <v>0</v>
      </c>
      <c r="CI195" s="35">
        <v>0</v>
      </c>
      <c r="CJ195" s="148">
        <f t="shared" si="21"/>
        <v>4.3478260869565216E-2</v>
      </c>
      <c r="CK195" s="88">
        <f t="shared" si="22"/>
        <v>45373</v>
      </c>
      <c r="CL195" s="89">
        <f t="shared" si="23"/>
        <v>-12</v>
      </c>
      <c r="CM195" s="90">
        <f t="shared" si="24"/>
        <v>16</v>
      </c>
      <c r="CN195" s="90" t="str">
        <f t="shared" si="25"/>
        <v>ON TIME</v>
      </c>
      <c r="CO195" s="91" t="str" cm="1">
        <f t="array" ref="CO195">IFERROR(_xlfn.TEXTJOIN(", ",,_xlfn._xlws.FILTER('Monitor PO'!A:A,'Monitor PO'!K:K=Z195)),"")</f>
        <v/>
      </c>
      <c r="CP195" s="92" t="str">
        <f>IF(CQ195="","",IF(CQ195&gt;'Colour coding'!$D$4,"After Turnround",IF(CQ195&gt;'Colour coding'!$D$3+7,"During Turnaround",IF(CQ195&lt;'Colour coding'!$D$3,"On Time"))))</f>
        <v>On Time</v>
      </c>
      <c r="CQ195" s="88">
        <f>_xlfn.MAXIFS('Monitor PO'!E:E,'Monitor PO'!K:K,KGP[[#This Row],[Material / Component]])</f>
        <v>0</v>
      </c>
      <c r="CR195" s="89" t="str">
        <f t="shared" si="26"/>
        <v>SOH</v>
      </c>
      <c r="CS195" s="89" t="str">
        <f>_xlfn.CONCAT(KGP[[#This Row],[Reservation]], KGP[[#This Row],[Requirement date (WO component)]],KGP[[#This Row],[Material / Component]],"000",,KGP[[#This Row],[WO number]])</f>
        <v>00001325684540110534107000100034084</v>
      </c>
      <c r="CT195" s="89" t="str">
        <f>VLOOKUP(KGP[[#This Row],[Key]],Reservation!B:B,1,)</f>
        <v>00001325684540110534107000100034084</v>
      </c>
      <c r="CU195" s="89" t="str">
        <f>_xlfn.CONCAT(KGP[[#This Row],[Reservation]],KGP[[#This Row],[Material / Component]],"000",,KGP[[#This Row],[WO number]])</f>
        <v>000013256810534107000100034084</v>
      </c>
      <c r="CV195" s="93">
        <f>IF(_xlfn.MAXIFS(Reservation!$F:$F,Reservation!$A:$A,KGP[[#This Row],[Logic]])&lt;KGP[[#This Row],[ETA @ Demand plant]],_xlfn.MAXIFS(Reservation!$F:$F,Reservation!$A:$A,KGP[[#This Row],[Logic]]),"")</f>
        <v>0</v>
      </c>
      <c r="CW195" s="89" t="e">
        <f>IF(KGP[[#This Row],[Any order which is ahead (Date)]]="","",VLOOKUP(_xlfn.CONCAT(KGP[[#This Row],[Reservation]],KGP[[#This Row],[Material / Component]],"000",,KGP[[#This Row],[WO number]]),Reservation!$A:$J,10,0))</f>
        <v>#N/A</v>
      </c>
      <c r="CX195" s="89">
        <f t="shared" si="27"/>
        <v>0</v>
      </c>
    </row>
    <row r="196" spans="1:102" s="77" customFormat="1" x14ac:dyDescent="0.2">
      <c r="A196" s="111" t="s">
        <v>945</v>
      </c>
      <c r="B196" s="111" t="s">
        <v>50</v>
      </c>
      <c r="C196" s="112"/>
      <c r="D196" s="111" t="s">
        <v>55</v>
      </c>
      <c r="E196" s="113">
        <v>45290</v>
      </c>
      <c r="F196" s="113">
        <v>45293</v>
      </c>
      <c r="G196" s="113">
        <v>45401</v>
      </c>
      <c r="H196" s="113">
        <v>45385</v>
      </c>
      <c r="I196" s="113">
        <v>45401</v>
      </c>
      <c r="J196" s="113">
        <v>45406</v>
      </c>
      <c r="K196" s="111" t="s">
        <v>182</v>
      </c>
      <c r="L196" s="112"/>
      <c r="M196" s="111" t="s">
        <v>1333</v>
      </c>
      <c r="N196" s="111" t="s">
        <v>1413</v>
      </c>
      <c r="O196" s="111" t="s">
        <v>1334</v>
      </c>
      <c r="P196" s="111" t="s">
        <v>1335</v>
      </c>
      <c r="Q196" s="111" t="s">
        <v>1336</v>
      </c>
      <c r="R196" s="111" t="s">
        <v>344</v>
      </c>
      <c r="S196" s="113">
        <v>45401</v>
      </c>
      <c r="T196" s="112"/>
      <c r="U196" s="112"/>
      <c r="V196" s="111" t="s">
        <v>345</v>
      </c>
      <c r="W196" s="112"/>
      <c r="X196" s="111">
        <v>10</v>
      </c>
      <c r="Y196" s="111">
        <v>5</v>
      </c>
      <c r="Z196" s="111" t="s">
        <v>1414</v>
      </c>
      <c r="AA196" s="111" t="s">
        <v>1415</v>
      </c>
      <c r="AB196" s="115">
        <v>2</v>
      </c>
      <c r="AC196" s="115">
        <v>2</v>
      </c>
      <c r="AD196" s="115">
        <v>0</v>
      </c>
      <c r="AE196" s="111" t="s">
        <v>875</v>
      </c>
      <c r="AF196" s="115">
        <v>0</v>
      </c>
      <c r="AG196" s="111" t="s">
        <v>376</v>
      </c>
      <c r="AH196" s="111" t="s">
        <v>53</v>
      </c>
      <c r="AI196" s="111" t="s">
        <v>345</v>
      </c>
      <c r="AJ196" s="111" t="s">
        <v>1339</v>
      </c>
      <c r="AK196" s="111">
        <v>40</v>
      </c>
      <c r="AL196" s="115">
        <v>21</v>
      </c>
      <c r="AM196" s="112"/>
      <c r="AN196" s="112"/>
      <c r="AO196" s="111">
        <v>0</v>
      </c>
      <c r="AP196" s="112"/>
      <c r="AQ196" s="112"/>
      <c r="AR196" s="112"/>
      <c r="AS196" s="112"/>
      <c r="AT196" s="112"/>
      <c r="AU196" s="111">
        <v>0</v>
      </c>
      <c r="AV196" s="114">
        <v>0</v>
      </c>
      <c r="AW196" s="111" t="s">
        <v>51</v>
      </c>
      <c r="AX196" s="112"/>
      <c r="AY196" s="112"/>
      <c r="AZ196" s="112"/>
      <c r="BA196" s="112"/>
      <c r="BB196" s="111" t="s">
        <v>52</v>
      </c>
      <c r="BC196" s="111" t="s">
        <v>161</v>
      </c>
      <c r="BD196" s="111" t="s">
        <v>162</v>
      </c>
      <c r="BE196" s="111" t="s">
        <v>1341</v>
      </c>
      <c r="BF196" s="111">
        <v>8</v>
      </c>
      <c r="BG196" s="111" t="s">
        <v>163</v>
      </c>
      <c r="BH196" s="111" t="s">
        <v>164</v>
      </c>
      <c r="BI196" s="111" t="s">
        <v>164</v>
      </c>
      <c r="BJ196" s="111" t="s">
        <v>1416</v>
      </c>
      <c r="BK196" s="112"/>
      <c r="BL196" s="115">
        <v>0</v>
      </c>
      <c r="BM196" s="112" t="b">
        <f>KGP[[#This Row],[HU Quantity]]=KGP[[#This Row],[Requirement quantity]]</f>
        <v>0</v>
      </c>
      <c r="BN196" s="112"/>
      <c r="BO196" s="112"/>
      <c r="BP196" s="112"/>
      <c r="BQ196" s="111" t="s">
        <v>165</v>
      </c>
      <c r="BR196" s="111" t="s">
        <v>371</v>
      </c>
      <c r="BS196" s="112"/>
      <c r="BT196" s="116">
        <v>0</v>
      </c>
      <c r="BU196" s="116">
        <v>0</v>
      </c>
      <c r="BV196" s="113">
        <v>45531</v>
      </c>
      <c r="BW196" s="117">
        <v>0</v>
      </c>
      <c r="BX196" s="117">
        <v>0</v>
      </c>
      <c r="BY196" s="112"/>
      <c r="BZ196" s="112"/>
      <c r="CA196" s="111">
        <v>0</v>
      </c>
      <c r="CB196" s="114">
        <v>0</v>
      </c>
      <c r="CC196" s="112"/>
      <c r="CD196" s="114">
        <v>0</v>
      </c>
      <c r="CE196" s="112"/>
      <c r="CF196" s="112"/>
      <c r="CG196" s="112"/>
      <c r="CH196" s="114">
        <v>0</v>
      </c>
      <c r="CI196" s="35">
        <v>0</v>
      </c>
      <c r="CJ196" s="94">
        <f t="shared" si="21"/>
        <v>4.3478260869565216E-2</v>
      </c>
      <c r="CK196" s="88">
        <f t="shared" si="22"/>
        <v>45373</v>
      </c>
      <c r="CL196" s="89">
        <f t="shared" si="23"/>
        <v>-12</v>
      </c>
      <c r="CM196" s="89">
        <f t="shared" si="24"/>
        <v>16</v>
      </c>
      <c r="CN196" s="89" t="str">
        <f t="shared" si="25"/>
        <v>ON TIME</v>
      </c>
      <c r="CO196" s="91" t="str" cm="1">
        <f t="array" ref="CO196">IFERROR(_xlfn.TEXTJOIN(", ",,_xlfn._xlws.FILTER('Monitor PO'!A:A,'Monitor PO'!K:K=Z196)),"")</f>
        <v/>
      </c>
      <c r="CP196" s="92" t="str">
        <f>IF(CQ196="","",IF(CQ196&gt;'Colour coding'!$D$4,"After Turnround",IF(CQ196&gt;'Colour coding'!$D$3+7,"During Turnaround",IF(CQ196&lt;'Colour coding'!$D$3,"On Time"))))</f>
        <v>On Time</v>
      </c>
      <c r="CQ196" s="88">
        <f>_xlfn.MAXIFS('Monitor PO'!E:E,'Monitor PO'!K:K,KGP[[#This Row],[Material / Component]])</f>
        <v>0</v>
      </c>
      <c r="CR196" s="89" t="str">
        <f t="shared" si="26"/>
        <v>SOH</v>
      </c>
      <c r="CS196" s="89" t="str">
        <f>_xlfn.CONCAT(KGP[[#This Row],[Reservation]], KGP[[#This Row],[Requirement date (WO component)]],KGP[[#This Row],[Material / Component]],"000",,KGP[[#This Row],[WO number]])</f>
        <v>00001325684540110534326000100034084</v>
      </c>
      <c r="CT196" s="89" t="str">
        <f>VLOOKUP(KGP[[#This Row],[Key]],Reservation!B:B,1,)</f>
        <v>00001325684540110534326000100034084</v>
      </c>
      <c r="CU196" s="89" t="str">
        <f>_xlfn.CONCAT(KGP[[#This Row],[Reservation]],KGP[[#This Row],[Material / Component]],"000",,KGP[[#This Row],[WO number]])</f>
        <v>000013256810534326000100034084</v>
      </c>
      <c r="CV196" s="93">
        <f>IF(_xlfn.MAXIFS(Reservation!$F:$F,Reservation!$A:$A,KGP[[#This Row],[Logic]])&lt;KGP[[#This Row],[ETA @ Demand plant]],_xlfn.MAXIFS(Reservation!$F:$F,Reservation!$A:$A,KGP[[#This Row],[Logic]]),"")</f>
        <v>0</v>
      </c>
      <c r="CW196" s="89" t="e">
        <f>IF(KGP[[#This Row],[Any order which is ahead (Date)]]="","",VLOOKUP(_xlfn.CONCAT(KGP[[#This Row],[Reservation]],KGP[[#This Row],[Material / Component]],"000",,KGP[[#This Row],[WO number]]),Reservation!$A:$J,10,0))</f>
        <v>#N/A</v>
      </c>
      <c r="CX196" s="89">
        <f t="shared" si="27"/>
        <v>0</v>
      </c>
    </row>
    <row r="197" spans="1:102" s="77" customFormat="1" x14ac:dyDescent="0.2">
      <c r="A197" s="111" t="s">
        <v>945</v>
      </c>
      <c r="B197" s="111" t="s">
        <v>50</v>
      </c>
      <c r="C197" s="112"/>
      <c r="D197" s="111" t="s">
        <v>55</v>
      </c>
      <c r="E197" s="113">
        <v>45290</v>
      </c>
      <c r="F197" s="113">
        <v>45293</v>
      </c>
      <c r="G197" s="113">
        <v>45401</v>
      </c>
      <c r="H197" s="113">
        <v>45385</v>
      </c>
      <c r="I197" s="113">
        <v>45401</v>
      </c>
      <c r="J197" s="113">
        <v>45406</v>
      </c>
      <c r="K197" s="111" t="s">
        <v>182</v>
      </c>
      <c r="L197" s="112"/>
      <c r="M197" s="111" t="s">
        <v>1333</v>
      </c>
      <c r="N197" s="111" t="s">
        <v>1365</v>
      </c>
      <c r="O197" s="111" t="s">
        <v>1334</v>
      </c>
      <c r="P197" s="111" t="s">
        <v>1335</v>
      </c>
      <c r="Q197" s="111" t="s">
        <v>1336</v>
      </c>
      <c r="R197" s="111" t="s">
        <v>344</v>
      </c>
      <c r="S197" s="113">
        <v>45401</v>
      </c>
      <c r="T197" s="112"/>
      <c r="U197" s="112"/>
      <c r="V197" s="111" t="s">
        <v>345</v>
      </c>
      <c r="W197" s="112"/>
      <c r="X197" s="111">
        <v>10</v>
      </c>
      <c r="Y197" s="111">
        <v>5</v>
      </c>
      <c r="Z197" s="111" t="s">
        <v>1366</v>
      </c>
      <c r="AA197" s="111" t="s">
        <v>1367</v>
      </c>
      <c r="AB197" s="115">
        <v>4</v>
      </c>
      <c r="AC197" s="115">
        <v>4</v>
      </c>
      <c r="AD197" s="115">
        <v>0</v>
      </c>
      <c r="AE197" s="111" t="s">
        <v>1368</v>
      </c>
      <c r="AF197" s="115">
        <v>0</v>
      </c>
      <c r="AG197" s="111" t="s">
        <v>376</v>
      </c>
      <c r="AH197" s="111" t="s">
        <v>53</v>
      </c>
      <c r="AI197" s="111" t="s">
        <v>345</v>
      </c>
      <c r="AJ197" s="111" t="s">
        <v>1339</v>
      </c>
      <c r="AK197" s="111">
        <v>70</v>
      </c>
      <c r="AL197" s="115">
        <v>21</v>
      </c>
      <c r="AM197" s="112"/>
      <c r="AN197" s="112"/>
      <c r="AO197" s="111">
        <v>0</v>
      </c>
      <c r="AP197" s="112"/>
      <c r="AQ197" s="112"/>
      <c r="AR197" s="112"/>
      <c r="AS197" s="112"/>
      <c r="AT197" s="112"/>
      <c r="AU197" s="111">
        <v>0</v>
      </c>
      <c r="AV197" s="114">
        <v>0</v>
      </c>
      <c r="AW197" s="111" t="s">
        <v>51</v>
      </c>
      <c r="AX197" s="112"/>
      <c r="AY197" s="112"/>
      <c r="AZ197" s="112"/>
      <c r="BA197" s="112"/>
      <c r="BB197" s="111" t="s">
        <v>52</v>
      </c>
      <c r="BC197" s="111" t="s">
        <v>161</v>
      </c>
      <c r="BD197" s="111" t="s">
        <v>162</v>
      </c>
      <c r="BE197" s="111" t="s">
        <v>1341</v>
      </c>
      <c r="BF197" s="111">
        <v>11</v>
      </c>
      <c r="BG197" s="111" t="s">
        <v>163</v>
      </c>
      <c r="BH197" s="111" t="s">
        <v>164</v>
      </c>
      <c r="BI197" s="111" t="s">
        <v>164</v>
      </c>
      <c r="BJ197" s="111" t="s">
        <v>1369</v>
      </c>
      <c r="BK197" s="112"/>
      <c r="BL197" s="115">
        <v>0</v>
      </c>
      <c r="BM197" s="112" t="b">
        <f>KGP[[#This Row],[HU Quantity]]=KGP[[#This Row],[Requirement quantity]]</f>
        <v>0</v>
      </c>
      <c r="BN197" s="112"/>
      <c r="BO197" s="112"/>
      <c r="BP197" s="112"/>
      <c r="BQ197" s="111" t="s">
        <v>165</v>
      </c>
      <c r="BR197" s="111" t="s">
        <v>371</v>
      </c>
      <c r="BS197" s="112"/>
      <c r="BT197" s="116">
        <v>0</v>
      </c>
      <c r="BU197" s="116">
        <v>0</v>
      </c>
      <c r="BV197" s="113">
        <v>45531</v>
      </c>
      <c r="BW197" s="117">
        <v>0</v>
      </c>
      <c r="BX197" s="117">
        <v>0</v>
      </c>
      <c r="BY197" s="112"/>
      <c r="BZ197" s="112"/>
      <c r="CA197" s="111">
        <v>0</v>
      </c>
      <c r="CB197" s="114">
        <v>0</v>
      </c>
      <c r="CC197" s="112"/>
      <c r="CD197" s="114">
        <v>0</v>
      </c>
      <c r="CE197" s="112"/>
      <c r="CF197" s="112"/>
      <c r="CG197" s="112"/>
      <c r="CH197" s="114">
        <v>0</v>
      </c>
      <c r="CI197" s="35">
        <v>0</v>
      </c>
      <c r="CJ197" s="94">
        <f t="shared" si="21"/>
        <v>4.3478260869565216E-2</v>
      </c>
      <c r="CK197" s="88">
        <f t="shared" si="22"/>
        <v>45373</v>
      </c>
      <c r="CL197" s="89">
        <f t="shared" si="23"/>
        <v>-12</v>
      </c>
      <c r="CM197" s="89">
        <f t="shared" si="24"/>
        <v>16</v>
      </c>
      <c r="CN197" s="89" t="str">
        <f t="shared" si="25"/>
        <v>ON TIME</v>
      </c>
      <c r="CO197" s="91" t="str" cm="1">
        <f t="array" ref="CO197">IFERROR(_xlfn.TEXTJOIN(", ",,_xlfn._xlws.FILTER('Monitor PO'!A:A,'Monitor PO'!K:K=Z197)),"")</f>
        <v/>
      </c>
      <c r="CP197" s="92" t="str">
        <f>IF(CQ197="","",IF(CQ197&gt;'Colour coding'!$D$4,"After Turnround",IF(CQ197&gt;'Colour coding'!$D$3+7,"During Turnaround",IF(CQ197&lt;'Colour coding'!$D$3,"On Time"))))</f>
        <v>On Time</v>
      </c>
      <c r="CQ197" s="88">
        <f>_xlfn.MAXIFS('Monitor PO'!E:E,'Monitor PO'!K:K,KGP[[#This Row],[Material / Component]])</f>
        <v>0</v>
      </c>
      <c r="CR197" s="89" t="str">
        <f t="shared" si="26"/>
        <v>SOH</v>
      </c>
      <c r="CS197" s="89" t="str">
        <f>_xlfn.CONCAT(KGP[[#This Row],[Reservation]], KGP[[#This Row],[Requirement date (WO component)]],KGP[[#This Row],[Material / Component]],"000",,KGP[[#This Row],[WO number]])</f>
        <v>00001325684540110534346000100034084</v>
      </c>
      <c r="CT197" s="89" t="str">
        <f>VLOOKUP(KGP[[#This Row],[Key]],Reservation!B:B,1,)</f>
        <v>00001325684540110534346000100034084</v>
      </c>
      <c r="CU197" s="89" t="str">
        <f>_xlfn.CONCAT(KGP[[#This Row],[Reservation]],KGP[[#This Row],[Material / Component]],"000",,KGP[[#This Row],[WO number]])</f>
        <v>000013256810534346000100034084</v>
      </c>
      <c r="CV197" s="93">
        <f>IF(_xlfn.MAXIFS(Reservation!$F:$F,Reservation!$A:$A,KGP[[#This Row],[Logic]])&lt;KGP[[#This Row],[ETA @ Demand plant]],_xlfn.MAXIFS(Reservation!$F:$F,Reservation!$A:$A,KGP[[#This Row],[Logic]]),"")</f>
        <v>0</v>
      </c>
      <c r="CW197" s="89" t="e">
        <f>IF(KGP[[#This Row],[Any order which is ahead (Date)]]="","",VLOOKUP(_xlfn.CONCAT(KGP[[#This Row],[Reservation]],KGP[[#This Row],[Material / Component]],"000",,KGP[[#This Row],[WO number]]),Reservation!$A:$J,10,0))</f>
        <v>#N/A</v>
      </c>
      <c r="CX197" s="89">
        <f t="shared" si="27"/>
        <v>0</v>
      </c>
    </row>
    <row r="198" spans="1:102" s="77" customFormat="1" x14ac:dyDescent="0.2">
      <c r="A198" s="111" t="s">
        <v>945</v>
      </c>
      <c r="B198" s="111" t="s">
        <v>50</v>
      </c>
      <c r="C198" s="112"/>
      <c r="D198" s="111" t="s">
        <v>55</v>
      </c>
      <c r="E198" s="113">
        <v>45290</v>
      </c>
      <c r="F198" s="113">
        <v>45293</v>
      </c>
      <c r="G198" s="113">
        <v>45401</v>
      </c>
      <c r="H198" s="113">
        <v>45385</v>
      </c>
      <c r="I198" s="113">
        <v>45401</v>
      </c>
      <c r="J198" s="113">
        <v>45406</v>
      </c>
      <c r="K198" s="111" t="s">
        <v>182</v>
      </c>
      <c r="L198" s="112"/>
      <c r="M198" s="111" t="s">
        <v>1333</v>
      </c>
      <c r="N198" s="111" t="s">
        <v>331</v>
      </c>
      <c r="O198" s="111" t="s">
        <v>1334</v>
      </c>
      <c r="P198" s="111" t="s">
        <v>1335</v>
      </c>
      <c r="Q198" s="111" t="s">
        <v>1336</v>
      </c>
      <c r="R198" s="111" t="s">
        <v>344</v>
      </c>
      <c r="S198" s="113">
        <v>45401</v>
      </c>
      <c r="T198" s="112"/>
      <c r="U198" s="112"/>
      <c r="V198" s="111" t="s">
        <v>345</v>
      </c>
      <c r="W198" s="112"/>
      <c r="X198" s="111">
        <v>10</v>
      </c>
      <c r="Y198" s="111">
        <v>5</v>
      </c>
      <c r="Z198" s="111" t="s">
        <v>1362</v>
      </c>
      <c r="AA198" s="111" t="s">
        <v>1363</v>
      </c>
      <c r="AB198" s="115">
        <v>4</v>
      </c>
      <c r="AC198" s="115">
        <v>4</v>
      </c>
      <c r="AD198" s="115">
        <v>0</v>
      </c>
      <c r="AE198" s="111" t="s">
        <v>858</v>
      </c>
      <c r="AF198" s="115">
        <v>0</v>
      </c>
      <c r="AG198" s="111" t="s">
        <v>376</v>
      </c>
      <c r="AH198" s="111" t="s">
        <v>53</v>
      </c>
      <c r="AI198" s="111" t="s">
        <v>345</v>
      </c>
      <c r="AJ198" s="111" t="s">
        <v>1339</v>
      </c>
      <c r="AK198" s="111">
        <v>80</v>
      </c>
      <c r="AL198" s="115">
        <v>21</v>
      </c>
      <c r="AM198" s="112"/>
      <c r="AN198" s="112"/>
      <c r="AO198" s="111">
        <v>0</v>
      </c>
      <c r="AP198" s="112"/>
      <c r="AQ198" s="112"/>
      <c r="AR198" s="112"/>
      <c r="AS198" s="112"/>
      <c r="AT198" s="112"/>
      <c r="AU198" s="111">
        <v>0</v>
      </c>
      <c r="AV198" s="114">
        <v>0</v>
      </c>
      <c r="AW198" s="111" t="s">
        <v>51</v>
      </c>
      <c r="AX198" s="112"/>
      <c r="AY198" s="112"/>
      <c r="AZ198" s="112"/>
      <c r="BA198" s="112"/>
      <c r="BB198" s="111" t="s">
        <v>52</v>
      </c>
      <c r="BC198" s="111" t="s">
        <v>161</v>
      </c>
      <c r="BD198" s="111" t="s">
        <v>162</v>
      </c>
      <c r="BE198" s="111" t="s">
        <v>1341</v>
      </c>
      <c r="BF198" s="111">
        <v>12</v>
      </c>
      <c r="BG198" s="111" t="s">
        <v>163</v>
      </c>
      <c r="BH198" s="111" t="s">
        <v>164</v>
      </c>
      <c r="BI198" s="111" t="s">
        <v>164</v>
      </c>
      <c r="BJ198" s="111" t="s">
        <v>1364</v>
      </c>
      <c r="BK198" s="112"/>
      <c r="BL198" s="115">
        <v>0</v>
      </c>
      <c r="BM198" s="112" t="b">
        <f>KGP[[#This Row],[HU Quantity]]=KGP[[#This Row],[Requirement quantity]]</f>
        <v>0</v>
      </c>
      <c r="BN198" s="112"/>
      <c r="BO198" s="112"/>
      <c r="BP198" s="112"/>
      <c r="BQ198" s="111" t="s">
        <v>165</v>
      </c>
      <c r="BR198" s="111" t="s">
        <v>371</v>
      </c>
      <c r="BS198" s="112"/>
      <c r="BT198" s="116">
        <v>0</v>
      </c>
      <c r="BU198" s="116">
        <v>0</v>
      </c>
      <c r="BV198" s="113">
        <v>45531</v>
      </c>
      <c r="BW198" s="117">
        <v>0</v>
      </c>
      <c r="BX198" s="117">
        <v>0</v>
      </c>
      <c r="BY198" s="112"/>
      <c r="BZ198" s="112"/>
      <c r="CA198" s="111">
        <v>0</v>
      </c>
      <c r="CB198" s="114">
        <v>0</v>
      </c>
      <c r="CC198" s="112"/>
      <c r="CD198" s="114">
        <v>0</v>
      </c>
      <c r="CE198" s="112"/>
      <c r="CF198" s="112"/>
      <c r="CG198" s="112"/>
      <c r="CH198" s="114">
        <v>0</v>
      </c>
      <c r="CI198" s="35">
        <v>0</v>
      </c>
      <c r="CJ198" s="148">
        <f t="shared" si="21"/>
        <v>4.3478260869565216E-2</v>
      </c>
      <c r="CK198" s="88">
        <f t="shared" si="22"/>
        <v>45373</v>
      </c>
      <c r="CL198" s="89">
        <f t="shared" si="23"/>
        <v>-12</v>
      </c>
      <c r="CM198" s="90">
        <f t="shared" si="24"/>
        <v>16</v>
      </c>
      <c r="CN198" s="90" t="str">
        <f t="shared" si="25"/>
        <v>ON TIME</v>
      </c>
      <c r="CO198" s="91" t="str" cm="1">
        <f t="array" ref="CO198">IFERROR(_xlfn.TEXTJOIN(", ",,_xlfn._xlws.FILTER('Monitor PO'!A:A,'Monitor PO'!K:K=Z198)),"")</f>
        <v/>
      </c>
      <c r="CP198" s="92" t="str">
        <f>IF(CQ198="","",IF(CQ198&gt;'Colour coding'!$D$4,"After Turnround",IF(CQ198&gt;'Colour coding'!$D$3+7,"During Turnaround",IF(CQ198&lt;'Colour coding'!$D$3,"On Time"))))</f>
        <v>On Time</v>
      </c>
      <c r="CQ198" s="88">
        <f>_xlfn.MAXIFS('Monitor PO'!E:E,'Monitor PO'!K:K,KGP[[#This Row],[Material / Component]])</f>
        <v>0</v>
      </c>
      <c r="CR198" s="89" t="str">
        <f t="shared" si="26"/>
        <v>SOH</v>
      </c>
      <c r="CS198" s="89" t="str">
        <f>_xlfn.CONCAT(KGP[[#This Row],[Reservation]], KGP[[#This Row],[Requirement date (WO component)]],KGP[[#This Row],[Material / Component]],"000",,KGP[[#This Row],[WO number]])</f>
        <v>00001325684540110534347000100034084</v>
      </c>
      <c r="CT198" s="89" t="str">
        <f>VLOOKUP(KGP[[#This Row],[Key]],Reservation!B:B,1,)</f>
        <v>00001325684540110534347000100034084</v>
      </c>
      <c r="CU198" s="89" t="str">
        <f>_xlfn.CONCAT(KGP[[#This Row],[Reservation]],KGP[[#This Row],[Material / Component]],"000",,KGP[[#This Row],[WO number]])</f>
        <v>000013256810534347000100034084</v>
      </c>
      <c r="CV198" s="93">
        <f>IF(_xlfn.MAXIFS(Reservation!$F:$F,Reservation!$A:$A,KGP[[#This Row],[Logic]])&lt;KGP[[#This Row],[ETA @ Demand plant]],_xlfn.MAXIFS(Reservation!$F:$F,Reservation!$A:$A,KGP[[#This Row],[Logic]]),"")</f>
        <v>0</v>
      </c>
      <c r="CW198" s="89" t="e">
        <f>IF(KGP[[#This Row],[Any order which is ahead (Date)]]="","",VLOOKUP(_xlfn.CONCAT(KGP[[#This Row],[Reservation]],KGP[[#This Row],[Material / Component]],"000",,KGP[[#This Row],[WO number]]),Reservation!$A:$J,10,0))</f>
        <v>#N/A</v>
      </c>
      <c r="CX198" s="89">
        <f t="shared" si="27"/>
        <v>0</v>
      </c>
    </row>
    <row r="199" spans="1:102" s="77" customFormat="1" x14ac:dyDescent="0.2">
      <c r="A199" s="111" t="s">
        <v>945</v>
      </c>
      <c r="B199" s="111" t="s">
        <v>50</v>
      </c>
      <c r="C199" s="112"/>
      <c r="D199" s="111" t="s">
        <v>55</v>
      </c>
      <c r="E199" s="113">
        <v>45290</v>
      </c>
      <c r="F199" s="113">
        <v>45293</v>
      </c>
      <c r="G199" s="113">
        <v>45401</v>
      </c>
      <c r="H199" s="113">
        <v>45385</v>
      </c>
      <c r="I199" s="113">
        <v>45401</v>
      </c>
      <c r="J199" s="113">
        <v>45406</v>
      </c>
      <c r="K199" s="111" t="s">
        <v>182</v>
      </c>
      <c r="L199" s="112"/>
      <c r="M199" s="111" t="s">
        <v>1333</v>
      </c>
      <c r="N199" s="111" t="s">
        <v>336</v>
      </c>
      <c r="O199" s="111" t="s">
        <v>1334</v>
      </c>
      <c r="P199" s="111" t="s">
        <v>1335</v>
      </c>
      <c r="Q199" s="111" t="s">
        <v>1336</v>
      </c>
      <c r="R199" s="111" t="s">
        <v>344</v>
      </c>
      <c r="S199" s="113">
        <v>45401</v>
      </c>
      <c r="T199" s="112"/>
      <c r="U199" s="112"/>
      <c r="V199" s="111" t="s">
        <v>345</v>
      </c>
      <c r="W199" s="112"/>
      <c r="X199" s="111">
        <v>10</v>
      </c>
      <c r="Y199" s="111">
        <v>5</v>
      </c>
      <c r="Z199" s="111" t="s">
        <v>1347</v>
      </c>
      <c r="AA199" s="111" t="s">
        <v>1348</v>
      </c>
      <c r="AB199" s="115">
        <v>2</v>
      </c>
      <c r="AC199" s="115">
        <v>2</v>
      </c>
      <c r="AD199" s="115">
        <v>0</v>
      </c>
      <c r="AE199" s="111" t="s">
        <v>858</v>
      </c>
      <c r="AF199" s="115">
        <v>0</v>
      </c>
      <c r="AG199" s="111" t="s">
        <v>376</v>
      </c>
      <c r="AH199" s="111" t="s">
        <v>53</v>
      </c>
      <c r="AI199" s="111" t="s">
        <v>345</v>
      </c>
      <c r="AJ199" s="111" t="s">
        <v>1339</v>
      </c>
      <c r="AK199" s="111">
        <v>100</v>
      </c>
      <c r="AL199" s="115">
        <v>21</v>
      </c>
      <c r="AM199" s="112"/>
      <c r="AN199" s="112"/>
      <c r="AO199" s="111">
        <v>0</v>
      </c>
      <c r="AP199" s="112"/>
      <c r="AQ199" s="112"/>
      <c r="AR199" s="112"/>
      <c r="AS199" s="112"/>
      <c r="AT199" s="112"/>
      <c r="AU199" s="111">
        <v>0</v>
      </c>
      <c r="AV199" s="114">
        <v>0</v>
      </c>
      <c r="AW199" s="111" t="s">
        <v>51</v>
      </c>
      <c r="AX199" s="112"/>
      <c r="AY199" s="112"/>
      <c r="AZ199" s="112"/>
      <c r="BA199" s="112"/>
      <c r="BB199" s="111" t="s">
        <v>52</v>
      </c>
      <c r="BC199" s="111" t="s">
        <v>161</v>
      </c>
      <c r="BD199" s="111" t="s">
        <v>162</v>
      </c>
      <c r="BE199" s="111" t="s">
        <v>1341</v>
      </c>
      <c r="BF199" s="111">
        <v>14</v>
      </c>
      <c r="BG199" s="111" t="s">
        <v>163</v>
      </c>
      <c r="BH199" s="111" t="s">
        <v>164</v>
      </c>
      <c r="BI199" s="111" t="s">
        <v>164</v>
      </c>
      <c r="BJ199" s="111" t="s">
        <v>1349</v>
      </c>
      <c r="BK199" s="112"/>
      <c r="BL199" s="115">
        <v>0</v>
      </c>
      <c r="BM199" s="112" t="b">
        <f>KGP[[#This Row],[HU Quantity]]=KGP[[#This Row],[Requirement quantity]]</f>
        <v>0</v>
      </c>
      <c r="BN199" s="112"/>
      <c r="BO199" s="112"/>
      <c r="BP199" s="112"/>
      <c r="BQ199" s="111" t="s">
        <v>165</v>
      </c>
      <c r="BR199" s="111" t="s">
        <v>371</v>
      </c>
      <c r="BS199" s="112"/>
      <c r="BT199" s="116">
        <v>0</v>
      </c>
      <c r="BU199" s="116">
        <v>0</v>
      </c>
      <c r="BV199" s="113">
        <v>45531</v>
      </c>
      <c r="BW199" s="117">
        <v>0</v>
      </c>
      <c r="BX199" s="117">
        <v>0</v>
      </c>
      <c r="BY199" s="112"/>
      <c r="BZ199" s="112"/>
      <c r="CA199" s="111">
        <v>0</v>
      </c>
      <c r="CB199" s="114">
        <v>0</v>
      </c>
      <c r="CC199" s="112"/>
      <c r="CD199" s="114">
        <v>0</v>
      </c>
      <c r="CE199" s="112"/>
      <c r="CF199" s="112"/>
      <c r="CG199" s="112"/>
      <c r="CH199" s="114">
        <v>0</v>
      </c>
      <c r="CI199" s="35">
        <v>0</v>
      </c>
      <c r="CJ199" s="148">
        <f t="shared" si="21"/>
        <v>4.3478260869565216E-2</v>
      </c>
      <c r="CK199" s="88">
        <f t="shared" si="22"/>
        <v>45373</v>
      </c>
      <c r="CL199" s="89">
        <f t="shared" si="23"/>
        <v>-12</v>
      </c>
      <c r="CM199" s="90">
        <f t="shared" si="24"/>
        <v>16</v>
      </c>
      <c r="CN199" s="90" t="str">
        <f t="shared" si="25"/>
        <v>ON TIME</v>
      </c>
      <c r="CO199" s="91" t="str" cm="1">
        <f t="array" ref="CO199">IFERROR(_xlfn.TEXTJOIN(", ",,_xlfn._xlws.FILTER('Monitor PO'!A:A,'Monitor PO'!K:K=Z199)),"")</f>
        <v/>
      </c>
      <c r="CP199" s="92" t="str">
        <f>IF(CQ199="","",IF(CQ199&gt;'Colour coding'!$D$4,"After Turnround",IF(CQ199&gt;'Colour coding'!$D$3+7,"During Turnaround",IF(CQ199&lt;'Colour coding'!$D$3,"On Time"))))</f>
        <v>On Time</v>
      </c>
      <c r="CQ199" s="88">
        <f>_xlfn.MAXIFS('Monitor PO'!E:E,'Monitor PO'!K:K,KGP[[#This Row],[Material / Component]])</f>
        <v>0</v>
      </c>
      <c r="CR199" s="89" t="str">
        <f t="shared" si="26"/>
        <v>SOH</v>
      </c>
      <c r="CS199" s="89" t="str">
        <f>_xlfn.CONCAT(KGP[[#This Row],[Reservation]], KGP[[#This Row],[Requirement date (WO component)]],KGP[[#This Row],[Material / Component]],"000",,KGP[[#This Row],[WO number]])</f>
        <v>00001325684540110534372000100034084</v>
      </c>
      <c r="CT199" s="89" t="str">
        <f>VLOOKUP(KGP[[#This Row],[Key]],Reservation!B:B,1,)</f>
        <v>00001325684540110534372000100034084</v>
      </c>
      <c r="CU199" s="89" t="str">
        <f>_xlfn.CONCAT(KGP[[#This Row],[Reservation]],KGP[[#This Row],[Material / Component]],"000",,KGP[[#This Row],[WO number]])</f>
        <v>000013256810534372000100034084</v>
      </c>
      <c r="CV199" s="93">
        <f>IF(_xlfn.MAXIFS(Reservation!$F:$F,Reservation!$A:$A,KGP[[#This Row],[Logic]])&lt;KGP[[#This Row],[ETA @ Demand plant]],_xlfn.MAXIFS(Reservation!$F:$F,Reservation!$A:$A,KGP[[#This Row],[Logic]]),"")</f>
        <v>0</v>
      </c>
      <c r="CW199" s="89" t="e">
        <f>IF(KGP[[#This Row],[Any order which is ahead (Date)]]="","",VLOOKUP(_xlfn.CONCAT(KGP[[#This Row],[Reservation]],KGP[[#This Row],[Material / Component]],"000",,KGP[[#This Row],[WO number]]),Reservation!$A:$J,10,0))</f>
        <v>#N/A</v>
      </c>
      <c r="CX199" s="89">
        <f t="shared" si="27"/>
        <v>0</v>
      </c>
    </row>
    <row r="200" spans="1:102" s="77" customFormat="1" x14ac:dyDescent="0.2">
      <c r="A200" s="111" t="s">
        <v>851</v>
      </c>
      <c r="B200" s="111" t="s">
        <v>50</v>
      </c>
      <c r="C200" s="112"/>
      <c r="D200" s="111" t="s">
        <v>55</v>
      </c>
      <c r="E200" s="113">
        <v>45290</v>
      </c>
      <c r="F200" s="113">
        <v>45301</v>
      </c>
      <c r="G200" s="113">
        <v>45421</v>
      </c>
      <c r="H200" s="113">
        <v>45405</v>
      </c>
      <c r="I200" s="113">
        <v>45421</v>
      </c>
      <c r="J200" s="113">
        <v>45422</v>
      </c>
      <c r="K200" s="111" t="s">
        <v>182</v>
      </c>
      <c r="L200" s="112"/>
      <c r="M200" s="111" t="s">
        <v>902</v>
      </c>
      <c r="N200" s="111" t="s">
        <v>176</v>
      </c>
      <c r="O200" s="111" t="s">
        <v>903</v>
      </c>
      <c r="P200" s="111" t="s">
        <v>904</v>
      </c>
      <c r="Q200" s="111" t="s">
        <v>1231</v>
      </c>
      <c r="R200" s="111" t="s">
        <v>344</v>
      </c>
      <c r="S200" s="113">
        <v>45421</v>
      </c>
      <c r="T200" s="112"/>
      <c r="U200" s="112"/>
      <c r="V200" s="111" t="s">
        <v>345</v>
      </c>
      <c r="W200" s="112"/>
      <c r="X200" s="111">
        <v>20</v>
      </c>
      <c r="Y200" s="111">
        <v>20</v>
      </c>
      <c r="Z200" s="111" t="s">
        <v>1232</v>
      </c>
      <c r="AA200" s="111" t="s">
        <v>1233</v>
      </c>
      <c r="AB200" s="115">
        <v>2</v>
      </c>
      <c r="AC200" s="115">
        <v>0</v>
      </c>
      <c r="AD200" s="115">
        <v>0</v>
      </c>
      <c r="AE200" s="111" t="s">
        <v>898</v>
      </c>
      <c r="AF200" s="115">
        <v>0</v>
      </c>
      <c r="AG200" s="111" t="s">
        <v>376</v>
      </c>
      <c r="AH200" s="111" t="s">
        <v>53</v>
      </c>
      <c r="AI200" s="111" t="s">
        <v>345</v>
      </c>
      <c r="AJ200" s="111" t="s">
        <v>1234</v>
      </c>
      <c r="AK200" s="111">
        <v>10</v>
      </c>
      <c r="AL200" s="115">
        <v>21</v>
      </c>
      <c r="AM200" s="112"/>
      <c r="AN200" s="112"/>
      <c r="AO200" s="111">
        <v>0</v>
      </c>
      <c r="AP200" s="112"/>
      <c r="AQ200" s="112"/>
      <c r="AR200" s="112"/>
      <c r="AS200" s="112"/>
      <c r="AT200" s="112"/>
      <c r="AU200" s="111">
        <v>0</v>
      </c>
      <c r="AV200" s="114">
        <v>0</v>
      </c>
      <c r="AW200" s="111" t="s">
        <v>51</v>
      </c>
      <c r="AX200" s="112"/>
      <c r="AY200" s="112"/>
      <c r="AZ200" s="112"/>
      <c r="BA200" s="112"/>
      <c r="BB200" s="111" t="s">
        <v>52</v>
      </c>
      <c r="BC200" s="111" t="s">
        <v>161</v>
      </c>
      <c r="BD200" s="111" t="s">
        <v>162</v>
      </c>
      <c r="BE200" s="111" t="s">
        <v>909</v>
      </c>
      <c r="BF200" s="111">
        <v>1</v>
      </c>
      <c r="BG200" s="111" t="s">
        <v>232</v>
      </c>
      <c r="BH200" s="111" t="s">
        <v>164</v>
      </c>
      <c r="BI200" s="111" t="s">
        <v>164</v>
      </c>
      <c r="BJ200" s="112"/>
      <c r="BK200" s="112"/>
      <c r="BL200" s="115">
        <v>0</v>
      </c>
      <c r="BM200" s="112" t="b">
        <f>KGP[[#This Row],[HU Quantity]]=KGP[[#This Row],[Requirement quantity]]</f>
        <v>0</v>
      </c>
      <c r="BN200" s="112"/>
      <c r="BO200" s="112"/>
      <c r="BP200" s="112"/>
      <c r="BQ200" s="111" t="s">
        <v>165</v>
      </c>
      <c r="BR200" s="111" t="s">
        <v>371</v>
      </c>
      <c r="BS200" s="112"/>
      <c r="BT200" s="116">
        <v>0</v>
      </c>
      <c r="BU200" s="116">
        <v>0</v>
      </c>
      <c r="BV200" s="113">
        <v>45598</v>
      </c>
      <c r="BW200" s="117">
        <v>0</v>
      </c>
      <c r="BX200" s="117">
        <v>0</v>
      </c>
      <c r="BY200" s="112"/>
      <c r="BZ200" s="112"/>
      <c r="CA200" s="111">
        <v>0</v>
      </c>
      <c r="CB200" s="114">
        <v>0</v>
      </c>
      <c r="CC200" s="112"/>
      <c r="CD200" s="114">
        <v>0</v>
      </c>
      <c r="CE200" s="112"/>
      <c r="CF200" s="112"/>
      <c r="CG200" s="112"/>
      <c r="CH200" s="114">
        <v>0</v>
      </c>
      <c r="CI200" s="35">
        <v>0</v>
      </c>
      <c r="CJ200" s="148">
        <f t="shared" si="21"/>
        <v>0.33333333333333331</v>
      </c>
      <c r="CK200" s="88">
        <f t="shared" si="22"/>
        <v>45393</v>
      </c>
      <c r="CL200" s="89">
        <f t="shared" si="23"/>
        <v>-12</v>
      </c>
      <c r="CM200" s="90">
        <f t="shared" si="24"/>
        <v>16</v>
      </c>
      <c r="CN200" s="90" t="str">
        <f t="shared" si="25"/>
        <v>ON TIME</v>
      </c>
      <c r="CO200" s="91" t="str" cm="1">
        <f t="array" ref="CO200">IFERROR(_xlfn.TEXTJOIN(", ",,_xlfn._xlws.FILTER('Monitor PO'!A:A,'Monitor PO'!K:K=Z200)),"")</f>
        <v>4500000548</v>
      </c>
      <c r="CP200" s="92" t="str">
        <f>IF(CQ200="","",IF(CQ200&gt;'Colour coding'!$D$4,"After Turnround",IF(CQ200&gt;'Colour coding'!$D$3+7,"During Turnaround",IF(CQ200&lt;'Colour coding'!$D$3,"On Time"))))</f>
        <v>During Turnaround</v>
      </c>
      <c r="CQ200" s="88">
        <f>_xlfn.MAXIFS('Monitor PO'!E:E,'Monitor PO'!K:K,KGP[[#This Row],[Material / Component]])</f>
        <v>45378</v>
      </c>
      <c r="CR200" s="89" t="str">
        <f t="shared" si="26"/>
        <v>Need Purchasing</v>
      </c>
      <c r="CS200" s="89" t="str">
        <f>_xlfn.CONCAT(KGP[[#This Row],[Reservation]], KGP[[#This Row],[Requirement date (WO component)]],KGP[[#This Row],[Material / Component]],"000",,KGP[[#This Row],[WO number]])</f>
        <v>00001321494542110534478000100033628</v>
      </c>
      <c r="CT200" s="89" t="str">
        <f>VLOOKUP(KGP[[#This Row],[Key]],Reservation!B:B,1,)</f>
        <v>00001321494542110534478000100033628</v>
      </c>
      <c r="CU200" s="89" t="str">
        <f>_xlfn.CONCAT(KGP[[#This Row],[Reservation]],KGP[[#This Row],[Material / Component]],"000",,KGP[[#This Row],[WO number]])</f>
        <v>000013214910534478000100033628</v>
      </c>
      <c r="CV200" s="93">
        <f>IF(_xlfn.MAXIFS(Reservation!$F:$F,Reservation!$A:$A,KGP[[#This Row],[Logic]])&lt;KGP[[#This Row],[ETA @ Demand plant]],_xlfn.MAXIFS(Reservation!$F:$F,Reservation!$A:$A,KGP[[#This Row],[Logic]]),"")</f>
        <v>0</v>
      </c>
      <c r="CW200" s="89" t="e">
        <f>IF(KGP[[#This Row],[Any order which is ahead (Date)]]="","",VLOOKUP(_xlfn.CONCAT(KGP[[#This Row],[Reservation]],KGP[[#This Row],[Material / Component]],"000",,KGP[[#This Row],[WO number]]),Reservation!$A:$J,10,0))</f>
        <v>#N/A</v>
      </c>
      <c r="CX200" s="89">
        <f t="shared" si="27"/>
        <v>0</v>
      </c>
    </row>
    <row r="201" spans="1:102" s="77" customFormat="1" x14ac:dyDescent="0.2">
      <c r="A201" s="111" t="s">
        <v>940</v>
      </c>
      <c r="B201" s="111" t="s">
        <v>356</v>
      </c>
      <c r="C201" s="112"/>
      <c r="D201" s="111" t="s">
        <v>55</v>
      </c>
      <c r="E201" s="113">
        <v>45290</v>
      </c>
      <c r="F201" s="113">
        <v>45293</v>
      </c>
      <c r="G201" s="113">
        <v>45379</v>
      </c>
      <c r="H201" s="113">
        <v>45371</v>
      </c>
      <c r="I201" s="113">
        <v>45379</v>
      </c>
      <c r="J201" s="113">
        <v>45386</v>
      </c>
      <c r="K201" s="111" t="s">
        <v>182</v>
      </c>
      <c r="L201" s="112"/>
      <c r="M201" s="111" t="s">
        <v>403</v>
      </c>
      <c r="N201" s="111" t="s">
        <v>1379</v>
      </c>
      <c r="O201" s="111" t="s">
        <v>1474</v>
      </c>
      <c r="P201" s="111" t="s">
        <v>566</v>
      </c>
      <c r="Q201" s="111" t="s">
        <v>404</v>
      </c>
      <c r="R201" s="111" t="s">
        <v>344</v>
      </c>
      <c r="S201" s="113">
        <v>45388</v>
      </c>
      <c r="T201" s="112"/>
      <c r="U201" s="112"/>
      <c r="V201" s="111" t="s">
        <v>345</v>
      </c>
      <c r="W201" s="112"/>
      <c r="X201" s="111">
        <v>20</v>
      </c>
      <c r="Y201" s="111">
        <v>20</v>
      </c>
      <c r="Z201" s="111" t="s">
        <v>429</v>
      </c>
      <c r="AA201" s="111" t="s">
        <v>430</v>
      </c>
      <c r="AB201" s="115">
        <v>1</v>
      </c>
      <c r="AC201" s="115">
        <v>0</v>
      </c>
      <c r="AD201" s="115">
        <v>1</v>
      </c>
      <c r="AE201" s="111" t="s">
        <v>1476</v>
      </c>
      <c r="AF201" s="115">
        <v>0</v>
      </c>
      <c r="AG201" s="111" t="s">
        <v>376</v>
      </c>
      <c r="AH201" s="111" t="s">
        <v>53</v>
      </c>
      <c r="AI201" s="111" t="s">
        <v>345</v>
      </c>
      <c r="AJ201" s="111" t="s">
        <v>407</v>
      </c>
      <c r="AK201" s="111">
        <v>140</v>
      </c>
      <c r="AL201" s="115">
        <v>21</v>
      </c>
      <c r="AM201" s="112"/>
      <c r="AN201" s="112"/>
      <c r="AO201" s="111">
        <v>0</v>
      </c>
      <c r="AP201" s="112"/>
      <c r="AQ201" s="112"/>
      <c r="AR201" s="112"/>
      <c r="AS201" s="112"/>
      <c r="AT201" s="112"/>
      <c r="AU201" s="111">
        <v>0</v>
      </c>
      <c r="AV201" s="114">
        <v>0</v>
      </c>
      <c r="AW201" s="111" t="s">
        <v>204</v>
      </c>
      <c r="AX201" s="112"/>
      <c r="AY201" s="112"/>
      <c r="AZ201" s="112"/>
      <c r="BA201" s="112"/>
      <c r="BB201" s="111" t="s">
        <v>52</v>
      </c>
      <c r="BC201" s="111" t="s">
        <v>213</v>
      </c>
      <c r="BD201" s="111" t="s">
        <v>214</v>
      </c>
      <c r="BE201" s="111" t="s">
        <v>408</v>
      </c>
      <c r="BF201" s="111">
        <v>23</v>
      </c>
      <c r="BG201" s="111" t="s">
        <v>218</v>
      </c>
      <c r="BH201" s="111" t="s">
        <v>164</v>
      </c>
      <c r="BI201" s="111" t="s">
        <v>164</v>
      </c>
      <c r="BJ201" s="111" t="s">
        <v>1477</v>
      </c>
      <c r="BK201" s="112"/>
      <c r="BL201" s="115">
        <v>0</v>
      </c>
      <c r="BM201" s="112" t="b">
        <f>KGP[[#This Row],[HU Quantity]]=KGP[[#This Row],[Requirement quantity]]</f>
        <v>0</v>
      </c>
      <c r="BN201" s="112"/>
      <c r="BO201" s="112"/>
      <c r="BP201" s="112"/>
      <c r="BQ201" s="111" t="s">
        <v>165</v>
      </c>
      <c r="BR201" s="112"/>
      <c r="BS201" s="112"/>
      <c r="BT201" s="116">
        <v>0</v>
      </c>
      <c r="BU201" s="116">
        <v>9</v>
      </c>
      <c r="BV201" s="113">
        <v>45473</v>
      </c>
      <c r="BW201" s="117">
        <v>0</v>
      </c>
      <c r="BX201" s="117">
        <v>0</v>
      </c>
      <c r="BY201" s="112"/>
      <c r="BZ201" s="112"/>
      <c r="CA201" s="111">
        <v>0</v>
      </c>
      <c r="CB201" s="114">
        <v>0</v>
      </c>
      <c r="CC201" s="112"/>
      <c r="CD201" s="114">
        <v>0</v>
      </c>
      <c r="CE201" s="112"/>
      <c r="CF201" s="112"/>
      <c r="CG201" s="112"/>
      <c r="CH201" s="114">
        <v>0</v>
      </c>
      <c r="CI201" s="35">
        <v>0</v>
      </c>
      <c r="CJ201" s="94">
        <f t="shared" si="21"/>
        <v>3.8461538461538464E-2</v>
      </c>
      <c r="CK201" s="88">
        <f t="shared" si="22"/>
        <v>45351</v>
      </c>
      <c r="CL201" s="89">
        <f t="shared" si="23"/>
        <v>-20</v>
      </c>
      <c r="CM201" s="89">
        <f t="shared" si="24"/>
        <v>8</v>
      </c>
      <c r="CN201" s="89" t="str">
        <f t="shared" si="25"/>
        <v>ON TIME</v>
      </c>
      <c r="CO201" s="91" t="str" cm="1">
        <f t="array" ref="CO201">IFERROR(_xlfn.TEXTJOIN(", ",,_xlfn._xlws.FILTER('Monitor PO'!A:A,'Monitor PO'!K:K=Z201)),"")</f>
        <v/>
      </c>
      <c r="CP201" s="92" t="str">
        <f>IF(CQ201="","",IF(CQ201&gt;'Colour coding'!$D$4,"After Turnround",IF(CQ201&gt;'Colour coding'!$D$3+7,"During Turnaround",IF(CQ201&lt;'Colour coding'!$D$3,"On Time"))))</f>
        <v>On Time</v>
      </c>
      <c r="CQ201" s="88">
        <f>_xlfn.MAXIFS('Monitor PO'!E:E,'Monitor PO'!K:K,KGP[[#This Row],[Material / Component]])</f>
        <v>0</v>
      </c>
      <c r="CR201" s="89" t="str">
        <f t="shared" si="26"/>
        <v>Need Purchasing</v>
      </c>
      <c r="CS201" s="89" t="str">
        <f>_xlfn.CONCAT(KGP[[#This Row],[Reservation]], KGP[[#This Row],[Requirement date (WO component)]],KGP[[#This Row],[Material / Component]],"000",,KGP[[#This Row],[WO number]])</f>
        <v>00001334014537910534799000100034857</v>
      </c>
      <c r="CT201" s="89" t="str">
        <f>VLOOKUP(KGP[[#This Row],[Key]],Reservation!B:B,1,)</f>
        <v>00001334014537910534799000100034857</v>
      </c>
      <c r="CU201" s="89" t="str">
        <f>_xlfn.CONCAT(KGP[[#This Row],[Reservation]],KGP[[#This Row],[Material / Component]],"000",,KGP[[#This Row],[WO number]])</f>
        <v>000013340110534799000100034857</v>
      </c>
      <c r="CV201" s="93">
        <f>IF(_xlfn.MAXIFS(Reservation!$F:$F,Reservation!$A:$A,KGP[[#This Row],[Logic]])&lt;KGP[[#This Row],[ETA @ Demand plant]],_xlfn.MAXIFS(Reservation!$F:$F,Reservation!$A:$A,KGP[[#This Row],[Logic]]),"")</f>
        <v>0</v>
      </c>
      <c r="CW201" s="89" t="e">
        <f>IF(KGP[[#This Row],[Any order which is ahead (Date)]]="","",VLOOKUP(_xlfn.CONCAT(KGP[[#This Row],[Reservation]],KGP[[#This Row],[Material / Component]],"000",,KGP[[#This Row],[WO number]]),Reservation!$A:$J,10,0))</f>
        <v>#N/A</v>
      </c>
      <c r="CX201" s="89">
        <f t="shared" si="27"/>
        <v>0</v>
      </c>
    </row>
    <row r="202" spans="1:102" s="77" customFormat="1" hidden="1" x14ac:dyDescent="0.2">
      <c r="A202" s="111" t="s">
        <v>869</v>
      </c>
      <c r="B202" s="112"/>
      <c r="C202" s="112"/>
      <c r="D202" s="111" t="s">
        <v>55</v>
      </c>
      <c r="E202" s="113">
        <v>45290</v>
      </c>
      <c r="F202" s="113">
        <v>45293</v>
      </c>
      <c r="G202" s="113">
        <v>45406</v>
      </c>
      <c r="H202" s="112"/>
      <c r="I202" s="113">
        <v>45406</v>
      </c>
      <c r="J202" s="113">
        <v>45407</v>
      </c>
      <c r="K202" s="111" t="s">
        <v>182</v>
      </c>
      <c r="L202" s="112"/>
      <c r="M202" s="111" t="s">
        <v>2635</v>
      </c>
      <c r="N202" s="111" t="s">
        <v>219</v>
      </c>
      <c r="O202" s="111" t="s">
        <v>2636</v>
      </c>
      <c r="P202" s="111" t="s">
        <v>2513</v>
      </c>
      <c r="Q202" s="111" t="s">
        <v>631</v>
      </c>
      <c r="R202" s="111" t="s">
        <v>344</v>
      </c>
      <c r="S202" s="112"/>
      <c r="T202" s="112"/>
      <c r="U202" s="112"/>
      <c r="V202" s="111" t="s">
        <v>345</v>
      </c>
      <c r="W202" s="112"/>
      <c r="X202" s="111">
        <v>10</v>
      </c>
      <c r="Y202" s="111">
        <v>10</v>
      </c>
      <c r="Z202" s="111" t="s">
        <v>2637</v>
      </c>
      <c r="AA202" s="111" t="s">
        <v>2638</v>
      </c>
      <c r="AB202" s="115">
        <v>1</v>
      </c>
      <c r="AC202" s="115">
        <v>1</v>
      </c>
      <c r="AD202" s="115">
        <v>5</v>
      </c>
      <c r="AE202" s="111" t="s">
        <v>908</v>
      </c>
      <c r="AF202" s="115">
        <v>0</v>
      </c>
      <c r="AG202" s="112"/>
      <c r="AH202" s="111" t="s">
        <v>231</v>
      </c>
      <c r="AI202" s="112"/>
      <c r="AJ202" s="112"/>
      <c r="AK202" s="111">
        <v>0</v>
      </c>
      <c r="AL202" s="115">
        <v>0</v>
      </c>
      <c r="AM202" s="112"/>
      <c r="AN202" s="112"/>
      <c r="AO202" s="111">
        <v>0</v>
      </c>
      <c r="AP202" s="112"/>
      <c r="AQ202" s="112"/>
      <c r="AR202" s="112"/>
      <c r="AS202" s="112"/>
      <c r="AT202" s="112"/>
      <c r="AU202" s="111">
        <v>0</v>
      </c>
      <c r="AV202" s="114">
        <v>0</v>
      </c>
      <c r="AW202" s="111" t="s">
        <v>51</v>
      </c>
      <c r="AX202" s="112"/>
      <c r="AY202" s="112"/>
      <c r="AZ202" s="112"/>
      <c r="BA202" s="112"/>
      <c r="BB202" s="111" t="s">
        <v>52</v>
      </c>
      <c r="BC202" s="111" t="s">
        <v>161</v>
      </c>
      <c r="BD202" s="111" t="s">
        <v>162</v>
      </c>
      <c r="BE202" s="111" t="s">
        <v>2639</v>
      </c>
      <c r="BF202" s="111">
        <v>4</v>
      </c>
      <c r="BG202" s="111" t="s">
        <v>232</v>
      </c>
      <c r="BH202" s="111" t="s">
        <v>164</v>
      </c>
      <c r="BI202" s="111" t="s">
        <v>164</v>
      </c>
      <c r="BJ202" s="112"/>
      <c r="BK202" s="112"/>
      <c r="BL202" s="115">
        <v>0</v>
      </c>
      <c r="BM202" s="112" t="b">
        <f>KGP[[#This Row],[HU Quantity]]=KGP[[#This Row],[Requirement quantity]]</f>
        <v>0</v>
      </c>
      <c r="BN202" s="112"/>
      <c r="BO202" s="112"/>
      <c r="BP202" s="112"/>
      <c r="BQ202" s="111" t="s">
        <v>165</v>
      </c>
      <c r="BR202" s="112"/>
      <c r="BS202" s="112"/>
      <c r="BT202" s="116">
        <v>0</v>
      </c>
      <c r="BU202" s="116">
        <v>0</v>
      </c>
      <c r="BV202" s="113">
        <v>45149</v>
      </c>
      <c r="BW202" s="117">
        <v>0</v>
      </c>
      <c r="BX202" s="117">
        <v>0</v>
      </c>
      <c r="BY202" s="112"/>
      <c r="BZ202" s="112"/>
      <c r="CA202" s="111">
        <v>0</v>
      </c>
      <c r="CB202" s="114">
        <v>0</v>
      </c>
      <c r="CC202" s="112"/>
      <c r="CD202" s="114">
        <v>0</v>
      </c>
      <c r="CE202" s="112"/>
      <c r="CF202" s="112"/>
      <c r="CG202" s="112"/>
      <c r="CH202" s="114">
        <v>0</v>
      </c>
      <c r="CI202" s="35">
        <v>0</v>
      </c>
      <c r="CJ202" s="94">
        <f t="shared" si="21"/>
        <v>0.25</v>
      </c>
      <c r="CK202" s="88">
        <f t="shared" si="22"/>
        <v>45378</v>
      </c>
      <c r="CL202" s="89">
        <f t="shared" si="23"/>
        <v>0</v>
      </c>
      <c r="CM202" s="89">
        <f t="shared" si="24"/>
        <v>0</v>
      </c>
      <c r="CN202" s="89" t="str">
        <f t="shared" si="25"/>
        <v>Missing Staging Date</v>
      </c>
      <c r="CO202" s="91"/>
      <c r="CP202" s="89" t="str">
        <f>IF(CQ202="","",IF(CQ202&gt;'Colour coding'!$D$4,"After Turnround",IF(CQ202&gt;'Colour coding'!$D$3+7,"During Turnaround",IF(CQ202&lt;'Colour coding'!$D$3,"On Time"))))</f>
        <v>On Time</v>
      </c>
      <c r="CQ202" s="88">
        <f>_xlfn.MAXIFS('Monitor PO'!E:E,'Monitor PO'!K:K,KGP[[#This Row],[Material / Component]])</f>
        <v>0</v>
      </c>
      <c r="CR202" s="89" t="str">
        <f t="shared" si="26"/>
        <v>SOH</v>
      </c>
      <c r="CS202" s="89" t="str">
        <f>_xlfn.CONCAT(KGP[[#This Row],[Reservation]], KGP[[#This Row],[Requirement date (WO component)]],KGP[[#This Row],[Material / Component]],"000",,KGP[[#This Row],[WO number]])</f>
        <v>00001273184540610537213000200089100</v>
      </c>
      <c r="CT202" s="89" t="str">
        <f>VLOOKUP(KGP[[#This Row],[Key]],Reservation!B:B,1,)</f>
        <v>00001273184540610537213000200089100</v>
      </c>
      <c r="CU202" s="89" t="str">
        <f>_xlfn.CONCAT(KGP[[#This Row],[Reservation]],KGP[[#This Row],[Material / Component]],"000",,KGP[[#This Row],[WO number]])</f>
        <v>000012731810537213000200089100</v>
      </c>
      <c r="CV202" s="93" t="str">
        <f>IF(_xlfn.MAXIFS(Reservation!$F:$F,Reservation!$A:$A,KGP[[#This Row],[Logic]])&lt;KGP[[#This Row],[ETA @ Demand plant]],_xlfn.MAXIFS(Reservation!$F:$F,Reservation!$A:$A,KGP[[#This Row],[Logic]]),"")</f>
        <v/>
      </c>
      <c r="CW202" s="89" t="str">
        <f>IF(KGP[[#This Row],[Any order which is ahead (Date)]]="","",VLOOKUP(_xlfn.CONCAT(KGP[[#This Row],[Reservation]],KGP[[#This Row],[Material / Component]],"000",,KGP[[#This Row],[WO number]]),Reservation!$A:$J,10,0))</f>
        <v/>
      </c>
      <c r="CX202" s="89">
        <f t="shared" si="27"/>
        <v>1</v>
      </c>
    </row>
    <row r="203" spans="1:102" s="77" customFormat="1" x14ac:dyDescent="0.2">
      <c r="A203" s="111" t="s">
        <v>940</v>
      </c>
      <c r="B203" s="111" t="s">
        <v>356</v>
      </c>
      <c r="C203" s="112"/>
      <c r="D203" s="111" t="s">
        <v>55</v>
      </c>
      <c r="E203" s="113">
        <v>45290</v>
      </c>
      <c r="F203" s="113">
        <v>45292</v>
      </c>
      <c r="G203" s="113">
        <v>45331</v>
      </c>
      <c r="H203" s="113">
        <v>45329</v>
      </c>
      <c r="I203" s="113">
        <v>45318</v>
      </c>
      <c r="J203" s="113">
        <v>45319</v>
      </c>
      <c r="K203" s="111" t="s">
        <v>182</v>
      </c>
      <c r="L203" s="112"/>
      <c r="M203" s="111" t="s">
        <v>357</v>
      </c>
      <c r="N203" s="111" t="s">
        <v>176</v>
      </c>
      <c r="O203" s="111" t="s">
        <v>358</v>
      </c>
      <c r="P203" s="111" t="s">
        <v>359</v>
      </c>
      <c r="Q203" s="111" t="s">
        <v>360</v>
      </c>
      <c r="R203" s="111" t="s">
        <v>344</v>
      </c>
      <c r="S203" s="113">
        <v>45334</v>
      </c>
      <c r="T203" s="111" t="s">
        <v>345</v>
      </c>
      <c r="U203" s="112"/>
      <c r="V203" s="111" t="s">
        <v>352</v>
      </c>
      <c r="W203" s="112"/>
      <c r="X203" s="111">
        <v>30</v>
      </c>
      <c r="Y203" s="111">
        <v>30</v>
      </c>
      <c r="Z203" s="111" t="s">
        <v>353</v>
      </c>
      <c r="AA203" s="111" t="s">
        <v>354</v>
      </c>
      <c r="AB203" s="115">
        <v>2</v>
      </c>
      <c r="AC203" s="115">
        <v>1</v>
      </c>
      <c r="AD203" s="115">
        <v>0</v>
      </c>
      <c r="AE203" s="111" t="s">
        <v>941</v>
      </c>
      <c r="AF203" s="115">
        <v>0</v>
      </c>
      <c r="AG203" s="111" t="s">
        <v>361</v>
      </c>
      <c r="AH203" s="111" t="s">
        <v>53</v>
      </c>
      <c r="AI203" s="111" t="s">
        <v>352</v>
      </c>
      <c r="AJ203" s="111" t="s">
        <v>362</v>
      </c>
      <c r="AK203" s="111">
        <v>10</v>
      </c>
      <c r="AL203" s="115">
        <v>21</v>
      </c>
      <c r="AM203" s="112"/>
      <c r="AN203" s="112"/>
      <c r="AO203" s="111">
        <v>0</v>
      </c>
      <c r="AP203" s="112"/>
      <c r="AQ203" s="112"/>
      <c r="AR203" s="112"/>
      <c r="AS203" s="112"/>
      <c r="AT203" s="112"/>
      <c r="AU203" s="111">
        <v>0</v>
      </c>
      <c r="AV203" s="114">
        <v>0</v>
      </c>
      <c r="AW203" s="111" t="s">
        <v>51</v>
      </c>
      <c r="AX203" s="112"/>
      <c r="AY203" s="112"/>
      <c r="AZ203" s="112"/>
      <c r="BA203" s="111" t="s">
        <v>363</v>
      </c>
      <c r="BB203" s="111" t="s">
        <v>52</v>
      </c>
      <c r="BC203" s="111" t="s">
        <v>213</v>
      </c>
      <c r="BD203" s="111" t="s">
        <v>214</v>
      </c>
      <c r="BE203" s="111" t="s">
        <v>364</v>
      </c>
      <c r="BF203" s="111">
        <v>9</v>
      </c>
      <c r="BG203" s="111" t="s">
        <v>163</v>
      </c>
      <c r="BH203" s="111" t="s">
        <v>164</v>
      </c>
      <c r="BI203" s="111" t="s">
        <v>164</v>
      </c>
      <c r="BJ203" s="111" t="s">
        <v>365</v>
      </c>
      <c r="BK203" s="111" t="s">
        <v>366</v>
      </c>
      <c r="BL203" s="115">
        <v>1</v>
      </c>
      <c r="BM203" s="112" t="b">
        <f>KGP[[#This Row],[HU Quantity]]=KGP[[#This Row],[Requirement quantity]]</f>
        <v>0</v>
      </c>
      <c r="BN203" s="112"/>
      <c r="BO203" s="112"/>
      <c r="BP203" s="112"/>
      <c r="BQ203" s="111" t="s">
        <v>165</v>
      </c>
      <c r="BR203" s="112"/>
      <c r="BS203" s="112"/>
      <c r="BT203" s="116">
        <v>0</v>
      </c>
      <c r="BU203" s="116">
        <v>3</v>
      </c>
      <c r="BV203" s="113">
        <v>45473</v>
      </c>
      <c r="BW203" s="117">
        <v>0</v>
      </c>
      <c r="BX203" s="117">
        <v>0</v>
      </c>
      <c r="BY203" s="112"/>
      <c r="BZ203" s="112"/>
      <c r="CA203" s="111">
        <v>0</v>
      </c>
      <c r="CB203" s="114">
        <v>0</v>
      </c>
      <c r="CC203" s="111" t="s">
        <v>348</v>
      </c>
      <c r="CD203" s="114">
        <v>0</v>
      </c>
      <c r="CE203" s="111" t="s">
        <v>367</v>
      </c>
      <c r="CF203" s="112"/>
      <c r="CG203" s="111" t="s">
        <v>368</v>
      </c>
      <c r="CH203" s="114">
        <v>0</v>
      </c>
      <c r="CI203" s="35">
        <v>0</v>
      </c>
      <c r="CJ203" s="148">
        <f t="shared" si="21"/>
        <v>0.1111111111111111</v>
      </c>
      <c r="CK203" s="88">
        <f t="shared" si="22"/>
        <v>45303</v>
      </c>
      <c r="CL203" s="89">
        <f t="shared" si="23"/>
        <v>-26</v>
      </c>
      <c r="CM203" s="90">
        <f t="shared" si="24"/>
        <v>2</v>
      </c>
      <c r="CN203" s="90" t="str">
        <f t="shared" si="25"/>
        <v>ON TIME</v>
      </c>
      <c r="CO203" s="91" t="str" cm="1">
        <f t="array" ref="CO203">IFERROR(_xlfn.TEXTJOIN(", ",,_xlfn._xlws.FILTER('Monitor PO'!A:A,'Monitor PO'!K:K=Z203)),"")</f>
        <v/>
      </c>
      <c r="CP203" s="92" t="str">
        <f>IF(CQ203="","",IF(CQ203&gt;'Colour coding'!$D$4,"After Turnround",IF(CQ203&gt;'Colour coding'!$D$3+7,"During Turnaround",IF(CQ203&lt;'Colour coding'!$D$3,"On Time"))))</f>
        <v>On Time</v>
      </c>
      <c r="CQ203" s="88">
        <f>_xlfn.MAXIFS('Monitor PO'!E:E,'Monitor PO'!K:K,KGP[[#This Row],[Material / Component]])</f>
        <v>0</v>
      </c>
      <c r="CR203" s="89" t="str">
        <f t="shared" si="26"/>
        <v>Need Purchasing</v>
      </c>
      <c r="CS203" s="89" t="str">
        <f>_xlfn.CONCAT(KGP[[#This Row],[Reservation]], KGP[[#This Row],[Requirement date (WO component)]],KGP[[#This Row],[Material / Component]],"000",,KGP[[#This Row],[WO number]])</f>
        <v>00001361614533110537786000100037577</v>
      </c>
      <c r="CT203" s="89" t="str">
        <f>VLOOKUP(KGP[[#This Row],[Key]],Reservation!B:B,1,)</f>
        <v>00001361614533110537786000100037577</v>
      </c>
      <c r="CU203" s="89" t="str">
        <f>_xlfn.CONCAT(KGP[[#This Row],[Reservation]],KGP[[#This Row],[Material / Component]],"000",,KGP[[#This Row],[WO number]])</f>
        <v>000013616110537786000100037577</v>
      </c>
      <c r="CV203" s="93">
        <f>IF(_xlfn.MAXIFS(Reservation!$F:$F,Reservation!$A:$A,KGP[[#This Row],[Logic]])&lt;KGP[[#This Row],[ETA @ Demand plant]],_xlfn.MAXIFS(Reservation!$F:$F,Reservation!$A:$A,KGP[[#This Row],[Logic]]),"")</f>
        <v>0</v>
      </c>
      <c r="CW203" s="89" t="e">
        <f>IF(KGP[[#This Row],[Any order which is ahead (Date)]]="","",VLOOKUP(_xlfn.CONCAT(KGP[[#This Row],[Reservation]],KGP[[#This Row],[Material / Component]],"000",,KGP[[#This Row],[WO number]]),Reservation!$A:$J,10,0))</f>
        <v>#N/A</v>
      </c>
      <c r="CX203" s="89">
        <f t="shared" si="27"/>
        <v>0</v>
      </c>
    </row>
    <row r="204" spans="1:102" s="77" customFormat="1" x14ac:dyDescent="0.2">
      <c r="A204" s="111" t="s">
        <v>940</v>
      </c>
      <c r="B204" s="111" t="s">
        <v>356</v>
      </c>
      <c r="C204" s="112"/>
      <c r="D204" s="111" t="s">
        <v>55</v>
      </c>
      <c r="E204" s="113">
        <v>45290</v>
      </c>
      <c r="F204" s="113">
        <v>45292</v>
      </c>
      <c r="G204" s="113">
        <v>45331</v>
      </c>
      <c r="H204" s="113">
        <v>45329</v>
      </c>
      <c r="I204" s="113">
        <v>45318</v>
      </c>
      <c r="J204" s="113">
        <v>45319</v>
      </c>
      <c r="K204" s="111" t="s">
        <v>182</v>
      </c>
      <c r="L204" s="112"/>
      <c r="M204" s="111" t="s">
        <v>357</v>
      </c>
      <c r="N204" s="111" t="s">
        <v>176</v>
      </c>
      <c r="O204" s="111" t="s">
        <v>358</v>
      </c>
      <c r="P204" s="111" t="s">
        <v>359</v>
      </c>
      <c r="Q204" s="111" t="s">
        <v>360</v>
      </c>
      <c r="R204" s="111" t="s">
        <v>344</v>
      </c>
      <c r="S204" s="113">
        <v>45334</v>
      </c>
      <c r="T204" s="111" t="s">
        <v>345</v>
      </c>
      <c r="U204" s="112"/>
      <c r="V204" s="111" t="s">
        <v>352</v>
      </c>
      <c r="W204" s="112"/>
      <c r="X204" s="111">
        <v>30</v>
      </c>
      <c r="Y204" s="111">
        <v>30</v>
      </c>
      <c r="Z204" s="111" t="s">
        <v>353</v>
      </c>
      <c r="AA204" s="111" t="s">
        <v>354</v>
      </c>
      <c r="AB204" s="115">
        <v>2</v>
      </c>
      <c r="AC204" s="115">
        <v>1</v>
      </c>
      <c r="AD204" s="115">
        <v>0</v>
      </c>
      <c r="AE204" s="111" t="s">
        <v>941</v>
      </c>
      <c r="AF204" s="115">
        <v>0</v>
      </c>
      <c r="AG204" s="111" t="s">
        <v>361</v>
      </c>
      <c r="AH204" s="111" t="s">
        <v>53</v>
      </c>
      <c r="AI204" s="111" t="s">
        <v>352</v>
      </c>
      <c r="AJ204" s="111" t="s">
        <v>362</v>
      </c>
      <c r="AK204" s="111">
        <v>10</v>
      </c>
      <c r="AL204" s="115">
        <v>21</v>
      </c>
      <c r="AM204" s="112"/>
      <c r="AN204" s="112"/>
      <c r="AO204" s="111">
        <v>0</v>
      </c>
      <c r="AP204" s="112"/>
      <c r="AQ204" s="112"/>
      <c r="AR204" s="112"/>
      <c r="AS204" s="112"/>
      <c r="AT204" s="112"/>
      <c r="AU204" s="111">
        <v>0</v>
      </c>
      <c r="AV204" s="114">
        <v>0</v>
      </c>
      <c r="AW204" s="111" t="s">
        <v>51</v>
      </c>
      <c r="AX204" s="112"/>
      <c r="AY204" s="112"/>
      <c r="AZ204" s="112"/>
      <c r="BA204" s="111" t="s">
        <v>363</v>
      </c>
      <c r="BB204" s="111" t="s">
        <v>52</v>
      </c>
      <c r="BC204" s="111" t="s">
        <v>213</v>
      </c>
      <c r="BD204" s="111" t="s">
        <v>214</v>
      </c>
      <c r="BE204" s="111" t="s">
        <v>364</v>
      </c>
      <c r="BF204" s="111">
        <v>9</v>
      </c>
      <c r="BG204" s="111" t="s">
        <v>163</v>
      </c>
      <c r="BH204" s="111" t="s">
        <v>164</v>
      </c>
      <c r="BI204" s="111" t="s">
        <v>164</v>
      </c>
      <c r="BJ204" s="111" t="s">
        <v>365</v>
      </c>
      <c r="BK204" s="111" t="s">
        <v>369</v>
      </c>
      <c r="BL204" s="115">
        <v>1</v>
      </c>
      <c r="BM204" s="112" t="b">
        <f>KGP[[#This Row],[HU Quantity]]=KGP[[#This Row],[Requirement quantity]]</f>
        <v>0</v>
      </c>
      <c r="BN204" s="112"/>
      <c r="BO204" s="112"/>
      <c r="BP204" s="112"/>
      <c r="BQ204" s="111" t="s">
        <v>165</v>
      </c>
      <c r="BR204" s="112"/>
      <c r="BS204" s="112"/>
      <c r="BT204" s="116">
        <v>0</v>
      </c>
      <c r="BU204" s="116">
        <v>3</v>
      </c>
      <c r="BV204" s="113">
        <v>45473</v>
      </c>
      <c r="BW204" s="117">
        <v>0</v>
      </c>
      <c r="BX204" s="117">
        <v>0</v>
      </c>
      <c r="BY204" s="112"/>
      <c r="BZ204" s="112"/>
      <c r="CA204" s="111">
        <v>0</v>
      </c>
      <c r="CB204" s="114">
        <v>0</v>
      </c>
      <c r="CC204" s="111" t="s">
        <v>348</v>
      </c>
      <c r="CD204" s="114">
        <v>0</v>
      </c>
      <c r="CE204" s="111" t="s">
        <v>367</v>
      </c>
      <c r="CF204" s="112"/>
      <c r="CG204" s="111" t="s">
        <v>368</v>
      </c>
      <c r="CH204" s="114">
        <v>0</v>
      </c>
      <c r="CI204" s="35">
        <v>0</v>
      </c>
      <c r="CJ204" s="148">
        <f t="shared" si="21"/>
        <v>0.1111111111111111</v>
      </c>
      <c r="CK204" s="88">
        <f t="shared" si="22"/>
        <v>45303</v>
      </c>
      <c r="CL204" s="89">
        <f t="shared" si="23"/>
        <v>-26</v>
      </c>
      <c r="CM204" s="90">
        <f t="shared" si="24"/>
        <v>2</v>
      </c>
      <c r="CN204" s="90" t="str">
        <f t="shared" si="25"/>
        <v>ON TIME</v>
      </c>
      <c r="CO204" s="91" t="str" cm="1">
        <f t="array" ref="CO204">IFERROR(_xlfn.TEXTJOIN(", ",,_xlfn._xlws.FILTER('Monitor PO'!A:A,'Monitor PO'!K:K=Z204)),"")</f>
        <v/>
      </c>
      <c r="CP204" s="92" t="str">
        <f>IF(CQ204="","",IF(CQ204&gt;'Colour coding'!$D$4,"After Turnround",IF(CQ204&gt;'Colour coding'!$D$3+7,"During Turnaround",IF(CQ204&lt;'Colour coding'!$D$3,"On Time"))))</f>
        <v>On Time</v>
      </c>
      <c r="CQ204" s="88">
        <f>_xlfn.MAXIFS('Monitor PO'!E:E,'Monitor PO'!K:K,KGP[[#This Row],[Material / Component]])</f>
        <v>0</v>
      </c>
      <c r="CR204" s="89" t="str">
        <f t="shared" si="26"/>
        <v>Need Purchasing</v>
      </c>
      <c r="CS204" s="89" t="str">
        <f>_xlfn.CONCAT(KGP[[#This Row],[Reservation]], KGP[[#This Row],[Requirement date (WO component)]],KGP[[#This Row],[Material / Component]],"000",,KGP[[#This Row],[WO number]])</f>
        <v>00001361614533110537786000100037577</v>
      </c>
      <c r="CT204" s="89" t="str">
        <f>VLOOKUP(KGP[[#This Row],[Key]],Reservation!B:B,1,)</f>
        <v>00001361614533110537786000100037577</v>
      </c>
      <c r="CU204" s="89" t="str">
        <f>_xlfn.CONCAT(KGP[[#This Row],[Reservation]],KGP[[#This Row],[Material / Component]],"000",,KGP[[#This Row],[WO number]])</f>
        <v>000013616110537786000100037577</v>
      </c>
      <c r="CV204" s="93">
        <f>IF(_xlfn.MAXIFS(Reservation!$F:$F,Reservation!$A:$A,KGP[[#This Row],[Logic]])&lt;KGP[[#This Row],[ETA @ Demand plant]],_xlfn.MAXIFS(Reservation!$F:$F,Reservation!$A:$A,KGP[[#This Row],[Logic]]),"")</f>
        <v>0</v>
      </c>
      <c r="CW204" s="89" t="e">
        <f>IF(KGP[[#This Row],[Any order which is ahead (Date)]]="","",VLOOKUP(_xlfn.CONCAT(KGP[[#This Row],[Reservation]],KGP[[#This Row],[Material / Component]],"000",,KGP[[#This Row],[WO number]]),Reservation!$A:$J,10,0))</f>
        <v>#N/A</v>
      </c>
      <c r="CX204" s="89">
        <f t="shared" si="27"/>
        <v>0</v>
      </c>
    </row>
    <row r="205" spans="1:102" s="77" customFormat="1" x14ac:dyDescent="0.2">
      <c r="A205" s="111" t="s">
        <v>869</v>
      </c>
      <c r="B205" s="111" t="s">
        <v>50</v>
      </c>
      <c r="C205" s="112"/>
      <c r="D205" s="111" t="s">
        <v>55</v>
      </c>
      <c r="E205" s="113">
        <v>45290</v>
      </c>
      <c r="F205" s="113">
        <v>45349</v>
      </c>
      <c r="G205" s="113">
        <v>45417</v>
      </c>
      <c r="H205" s="113">
        <v>45386</v>
      </c>
      <c r="I205" s="113">
        <v>45416</v>
      </c>
      <c r="J205" s="113">
        <v>45419</v>
      </c>
      <c r="K205" s="111" t="s">
        <v>350</v>
      </c>
      <c r="L205" s="112"/>
      <c r="M205" s="111" t="s">
        <v>1970</v>
      </c>
      <c r="N205" s="111" t="s">
        <v>171</v>
      </c>
      <c r="O205" s="111" t="s">
        <v>1971</v>
      </c>
      <c r="P205" s="111" t="s">
        <v>1933</v>
      </c>
      <c r="Q205" s="111" t="s">
        <v>1972</v>
      </c>
      <c r="R205" s="111" t="s">
        <v>344</v>
      </c>
      <c r="S205" s="113">
        <v>45417</v>
      </c>
      <c r="T205" s="112"/>
      <c r="U205" s="112"/>
      <c r="V205" s="111" t="s">
        <v>345</v>
      </c>
      <c r="W205" s="112"/>
      <c r="X205" s="111">
        <v>30</v>
      </c>
      <c r="Y205" s="111">
        <v>30</v>
      </c>
      <c r="Z205" s="111" t="s">
        <v>1988</v>
      </c>
      <c r="AA205" s="111" t="s">
        <v>1989</v>
      </c>
      <c r="AB205" s="115">
        <v>2</v>
      </c>
      <c r="AC205" s="115">
        <v>0</v>
      </c>
      <c r="AD205" s="115">
        <v>0</v>
      </c>
      <c r="AE205" s="111" t="s">
        <v>898</v>
      </c>
      <c r="AF205" s="115">
        <v>0</v>
      </c>
      <c r="AG205" s="111" t="s">
        <v>376</v>
      </c>
      <c r="AH205" s="111" t="s">
        <v>53</v>
      </c>
      <c r="AI205" s="111" t="s">
        <v>345</v>
      </c>
      <c r="AJ205" s="111" t="s">
        <v>1975</v>
      </c>
      <c r="AK205" s="111">
        <v>10</v>
      </c>
      <c r="AL205" s="115">
        <v>21</v>
      </c>
      <c r="AM205" s="112"/>
      <c r="AN205" s="112"/>
      <c r="AO205" s="111">
        <v>0</v>
      </c>
      <c r="AP205" s="112"/>
      <c r="AQ205" s="112"/>
      <c r="AR205" s="112"/>
      <c r="AS205" s="112"/>
      <c r="AT205" s="112"/>
      <c r="AU205" s="111">
        <v>0</v>
      </c>
      <c r="AV205" s="114">
        <v>0</v>
      </c>
      <c r="AW205" s="111" t="s">
        <v>51</v>
      </c>
      <c r="AX205" s="112"/>
      <c r="AY205" s="112"/>
      <c r="AZ205" s="112"/>
      <c r="BA205" s="112"/>
      <c r="BB205" s="111" t="s">
        <v>52</v>
      </c>
      <c r="BC205" s="111" t="s">
        <v>161</v>
      </c>
      <c r="BD205" s="111" t="s">
        <v>162</v>
      </c>
      <c r="BE205" s="111" t="s">
        <v>1978</v>
      </c>
      <c r="BF205" s="111">
        <v>4</v>
      </c>
      <c r="BG205" s="111" t="s">
        <v>218</v>
      </c>
      <c r="BH205" s="111" t="s">
        <v>164</v>
      </c>
      <c r="BI205" s="111" t="s">
        <v>164</v>
      </c>
      <c r="BJ205" s="111" t="s">
        <v>1990</v>
      </c>
      <c r="BK205" s="112"/>
      <c r="BL205" s="115">
        <v>0</v>
      </c>
      <c r="BM205" s="112" t="b">
        <f>KGP[[#This Row],[HU Quantity]]=KGP[[#This Row],[Requirement quantity]]</f>
        <v>0</v>
      </c>
      <c r="BN205" s="112"/>
      <c r="BO205" s="112"/>
      <c r="BP205" s="112"/>
      <c r="BQ205" s="111" t="s">
        <v>165</v>
      </c>
      <c r="BR205" s="112"/>
      <c r="BS205" s="112"/>
      <c r="BT205" s="116">
        <v>0</v>
      </c>
      <c r="BU205" s="116">
        <v>0</v>
      </c>
      <c r="BV205" s="113">
        <v>45439</v>
      </c>
      <c r="BW205" s="117">
        <v>0</v>
      </c>
      <c r="BX205" s="117">
        <v>0</v>
      </c>
      <c r="BY205" s="112"/>
      <c r="BZ205" s="112"/>
      <c r="CA205" s="111">
        <v>0</v>
      </c>
      <c r="CB205" s="114">
        <v>0</v>
      </c>
      <c r="CC205" s="112"/>
      <c r="CD205" s="114">
        <v>0</v>
      </c>
      <c r="CE205" s="112"/>
      <c r="CF205" s="112"/>
      <c r="CG205" s="112"/>
      <c r="CH205" s="114">
        <v>0</v>
      </c>
      <c r="CI205" s="35">
        <v>0</v>
      </c>
      <c r="CJ205" s="94">
        <f t="shared" si="21"/>
        <v>0.16666666666666666</v>
      </c>
      <c r="CK205" s="88">
        <f t="shared" si="22"/>
        <v>45389</v>
      </c>
      <c r="CL205" s="89">
        <f t="shared" si="23"/>
        <v>3</v>
      </c>
      <c r="CM205" s="89">
        <f t="shared" si="24"/>
        <v>31</v>
      </c>
      <c r="CN205" s="89" t="str">
        <f t="shared" si="25"/>
        <v>ON TIME</v>
      </c>
      <c r="CO205" s="91" t="str" cm="1">
        <f t="array" ref="CO205">IFERROR(_xlfn.TEXTJOIN(", ",,_xlfn._xlws.FILTER('Monitor PO'!A:A,'Monitor PO'!K:K=Z205)),"")</f>
        <v>4500004421</v>
      </c>
      <c r="CP205" s="92" t="str">
        <f>IF(CQ205="","",IF(CQ205&gt;'Colour coding'!$D$4,"After Turnround",IF(CQ205&gt;'Colour coding'!$D$3+7,"During Turnaround",IF(CQ205&lt;'Colour coding'!$D$3,"On Time"))))</f>
        <v>After Turnround</v>
      </c>
      <c r="CQ205" s="88">
        <f>_xlfn.MAXIFS('Monitor PO'!E:E,'Monitor PO'!K:K,KGP[[#This Row],[Material / Component]])</f>
        <v>45386</v>
      </c>
      <c r="CR205" s="89" t="str">
        <f t="shared" si="26"/>
        <v>Need Purchasing</v>
      </c>
      <c r="CS205" s="89" t="str">
        <f>_xlfn.CONCAT(KGP[[#This Row],[Reservation]], KGP[[#This Row],[Requirement date (WO component)]],KGP[[#This Row],[Material / Component]],"000",,KGP[[#This Row],[WO number]])</f>
        <v>00001366884541710543114000100038184</v>
      </c>
      <c r="CT205" s="89" t="str">
        <f>VLOOKUP(KGP[[#This Row],[Key]],Reservation!B:B,1,)</f>
        <v>00001366884541710543114000100038184</v>
      </c>
      <c r="CU205" s="89" t="str">
        <f>_xlfn.CONCAT(KGP[[#This Row],[Reservation]],KGP[[#This Row],[Material / Component]],"000",,KGP[[#This Row],[WO number]])</f>
        <v>000013668810543114000100038184</v>
      </c>
      <c r="CV205" s="93">
        <f>IF(_xlfn.MAXIFS(Reservation!$F:$F,Reservation!$A:$A,KGP[[#This Row],[Logic]])&lt;KGP[[#This Row],[ETA @ Demand plant]],_xlfn.MAXIFS(Reservation!$F:$F,Reservation!$A:$A,KGP[[#This Row],[Logic]]),"")</f>
        <v>0</v>
      </c>
      <c r="CW205" s="89" t="e">
        <f>IF(KGP[[#This Row],[Any order which is ahead (Date)]]="","",VLOOKUP(_xlfn.CONCAT(KGP[[#This Row],[Reservation]],KGP[[#This Row],[Material / Component]],"000",,KGP[[#This Row],[WO number]]),Reservation!$A:$J,10,0))</f>
        <v>#N/A</v>
      </c>
      <c r="CX205" s="89">
        <f t="shared" si="27"/>
        <v>0</v>
      </c>
    </row>
    <row r="206" spans="1:102" s="77" customFormat="1" x14ac:dyDescent="0.2">
      <c r="A206" s="111" t="s">
        <v>869</v>
      </c>
      <c r="B206" s="111" t="s">
        <v>50</v>
      </c>
      <c r="C206" s="112"/>
      <c r="D206" s="111" t="s">
        <v>55</v>
      </c>
      <c r="E206" s="113">
        <v>45290</v>
      </c>
      <c r="F206" s="113">
        <v>45293</v>
      </c>
      <c r="G206" s="113">
        <v>45401</v>
      </c>
      <c r="H206" s="113">
        <v>45428</v>
      </c>
      <c r="I206" s="113">
        <v>45400</v>
      </c>
      <c r="J206" s="113">
        <v>45401</v>
      </c>
      <c r="K206" s="111" t="s">
        <v>682</v>
      </c>
      <c r="L206" s="112"/>
      <c r="M206" s="111" t="s">
        <v>1784</v>
      </c>
      <c r="N206" s="111" t="s">
        <v>173</v>
      </c>
      <c r="O206" s="111" t="s">
        <v>1785</v>
      </c>
      <c r="P206" s="111" t="s">
        <v>1786</v>
      </c>
      <c r="Q206" s="111" t="s">
        <v>1787</v>
      </c>
      <c r="R206" s="111" t="s">
        <v>344</v>
      </c>
      <c r="S206" s="113">
        <v>45443</v>
      </c>
      <c r="T206" s="112"/>
      <c r="U206" s="112"/>
      <c r="V206" s="111" t="s">
        <v>345</v>
      </c>
      <c r="W206" s="112"/>
      <c r="X206" s="111">
        <v>30</v>
      </c>
      <c r="Y206" s="111">
        <v>30</v>
      </c>
      <c r="Z206" s="111" t="s">
        <v>1788</v>
      </c>
      <c r="AA206" s="111" t="s">
        <v>1789</v>
      </c>
      <c r="AB206" s="115">
        <v>100</v>
      </c>
      <c r="AC206" s="115">
        <v>100</v>
      </c>
      <c r="AD206" s="115">
        <v>0</v>
      </c>
      <c r="AE206" s="111" t="s">
        <v>54</v>
      </c>
      <c r="AF206" s="115">
        <v>0</v>
      </c>
      <c r="AG206" s="111" t="s">
        <v>376</v>
      </c>
      <c r="AH206" s="111" t="s">
        <v>53</v>
      </c>
      <c r="AI206" s="111" t="s">
        <v>345</v>
      </c>
      <c r="AJ206" s="111" t="s">
        <v>1790</v>
      </c>
      <c r="AK206" s="111">
        <v>30</v>
      </c>
      <c r="AL206" s="115">
        <v>21</v>
      </c>
      <c r="AM206" s="112"/>
      <c r="AN206" s="112"/>
      <c r="AO206" s="111">
        <v>0</v>
      </c>
      <c r="AP206" s="112"/>
      <c r="AQ206" s="112"/>
      <c r="AR206" s="112"/>
      <c r="AS206" s="112"/>
      <c r="AT206" s="112"/>
      <c r="AU206" s="111">
        <v>0</v>
      </c>
      <c r="AV206" s="114">
        <v>0</v>
      </c>
      <c r="AW206" s="111" t="s">
        <v>51</v>
      </c>
      <c r="AX206" s="112"/>
      <c r="AY206" s="112"/>
      <c r="AZ206" s="112"/>
      <c r="BA206" s="112"/>
      <c r="BB206" s="111" t="s">
        <v>52</v>
      </c>
      <c r="BC206" s="111" t="s">
        <v>161</v>
      </c>
      <c r="BD206" s="111" t="s">
        <v>162</v>
      </c>
      <c r="BE206" s="111" t="s">
        <v>1791</v>
      </c>
      <c r="BF206" s="111">
        <v>3</v>
      </c>
      <c r="BG206" s="111" t="s">
        <v>163</v>
      </c>
      <c r="BH206" s="111" t="s">
        <v>164</v>
      </c>
      <c r="BI206" s="111" t="s">
        <v>164</v>
      </c>
      <c r="BJ206" s="111" t="s">
        <v>1792</v>
      </c>
      <c r="BK206" s="112"/>
      <c r="BL206" s="115">
        <v>0</v>
      </c>
      <c r="BM206" s="112" t="b">
        <f>KGP[[#This Row],[HU Quantity]]=KGP[[#This Row],[Requirement quantity]]</f>
        <v>0</v>
      </c>
      <c r="BN206" s="112"/>
      <c r="BO206" s="112"/>
      <c r="BP206" s="112"/>
      <c r="BQ206" s="111" t="s">
        <v>165</v>
      </c>
      <c r="BR206" s="112"/>
      <c r="BS206" s="112"/>
      <c r="BT206" s="116">
        <v>0</v>
      </c>
      <c r="BU206" s="116">
        <v>42</v>
      </c>
      <c r="BV206" s="113">
        <v>45537</v>
      </c>
      <c r="BW206" s="117">
        <v>0</v>
      </c>
      <c r="BX206" s="117">
        <v>0</v>
      </c>
      <c r="BY206" s="112"/>
      <c r="BZ206" s="112"/>
      <c r="CA206" s="111">
        <v>0</v>
      </c>
      <c r="CB206" s="114">
        <v>0</v>
      </c>
      <c r="CC206" s="112"/>
      <c r="CD206" s="114">
        <v>0</v>
      </c>
      <c r="CE206" s="112"/>
      <c r="CF206" s="112"/>
      <c r="CG206" s="112"/>
      <c r="CH206" s="114">
        <v>0</v>
      </c>
      <c r="CI206" s="35">
        <v>0</v>
      </c>
      <c r="CJ206" s="94">
        <f t="shared" si="21"/>
        <v>0.33333333333333331</v>
      </c>
      <c r="CK206" s="88">
        <f t="shared" si="22"/>
        <v>45373</v>
      </c>
      <c r="CL206" s="89">
        <f t="shared" si="23"/>
        <v>-55</v>
      </c>
      <c r="CM206" s="89">
        <f t="shared" si="24"/>
        <v>-27</v>
      </c>
      <c r="CN206" s="89" t="str">
        <f t="shared" si="25"/>
        <v>Delayed</v>
      </c>
      <c r="CO206" s="91" t="str" cm="1">
        <f t="array" ref="CO206">IFERROR(_xlfn.TEXTJOIN(", ",,_xlfn._xlws.FILTER('Monitor PO'!A:A,'Monitor PO'!K:K=Z206)),"")</f>
        <v/>
      </c>
      <c r="CP206" s="92" t="str">
        <f>IF(CQ206="","",IF(CQ206&gt;'Colour coding'!$D$4,"After Turnround",IF(CQ206&gt;'Colour coding'!$D$3+7,"During Turnaround",IF(CQ206&lt;'Colour coding'!$D$3,"On Time"))))</f>
        <v>On Time</v>
      </c>
      <c r="CQ206" s="88">
        <f>_xlfn.MAXIFS('Monitor PO'!E:E,'Monitor PO'!K:K,KGP[[#This Row],[Material / Component]])</f>
        <v>0</v>
      </c>
      <c r="CR206" s="89" t="str">
        <f t="shared" si="26"/>
        <v>SOH</v>
      </c>
      <c r="CS206" s="89" t="str">
        <f>_xlfn.CONCAT(KGP[[#This Row],[Reservation]], KGP[[#This Row],[Requirement date (WO component)]],KGP[[#This Row],[Material / Component]],"000",,KGP[[#This Row],[WO number]])</f>
        <v>00001361654540110546632000100037641</v>
      </c>
      <c r="CT206" s="89" t="str">
        <f>VLOOKUP(KGP[[#This Row],[Key]],Reservation!B:B,1,)</f>
        <v>00001361654540110546632000100037641</v>
      </c>
      <c r="CU206" s="89" t="str">
        <f>_xlfn.CONCAT(KGP[[#This Row],[Reservation]],KGP[[#This Row],[Material / Component]],"000",,KGP[[#This Row],[WO number]])</f>
        <v>000013616510546632000100037641</v>
      </c>
      <c r="CV206" s="93">
        <f>IF(_xlfn.MAXIFS(Reservation!$F:$F,Reservation!$A:$A,KGP[[#This Row],[Logic]])&lt;KGP[[#This Row],[ETA @ Demand plant]],_xlfn.MAXIFS(Reservation!$F:$F,Reservation!$A:$A,KGP[[#This Row],[Logic]]),"")</f>
        <v>0</v>
      </c>
      <c r="CW206" s="89" t="e">
        <f>IF(KGP[[#This Row],[Any order which is ahead (Date)]]="","",VLOOKUP(_xlfn.CONCAT(KGP[[#This Row],[Reservation]],KGP[[#This Row],[Material / Component]],"000",,KGP[[#This Row],[WO number]]),Reservation!$A:$J,10,0))</f>
        <v>#N/A</v>
      </c>
      <c r="CX206" s="89">
        <f t="shared" si="27"/>
        <v>0</v>
      </c>
    </row>
    <row r="207" spans="1:102" s="77" customFormat="1" hidden="1" x14ac:dyDescent="0.2">
      <c r="A207" s="111" t="s">
        <v>869</v>
      </c>
      <c r="B207" s="112"/>
      <c r="C207" s="112"/>
      <c r="D207" s="111" t="s">
        <v>55</v>
      </c>
      <c r="E207" s="113">
        <v>45290</v>
      </c>
      <c r="F207" s="113">
        <v>45328</v>
      </c>
      <c r="G207" s="113">
        <v>45406</v>
      </c>
      <c r="H207" s="112"/>
      <c r="I207" s="113">
        <v>45406</v>
      </c>
      <c r="J207" s="113">
        <v>45406</v>
      </c>
      <c r="K207" s="111" t="s">
        <v>56</v>
      </c>
      <c r="L207" s="112"/>
      <c r="M207" s="111" t="s">
        <v>911</v>
      </c>
      <c r="N207" s="111" t="s">
        <v>176</v>
      </c>
      <c r="O207" s="111" t="s">
        <v>912</v>
      </c>
      <c r="P207" s="111" t="s">
        <v>913</v>
      </c>
      <c r="Q207" s="111" t="s">
        <v>1237</v>
      </c>
      <c r="R207" s="111" t="s">
        <v>344</v>
      </c>
      <c r="S207" s="112"/>
      <c r="T207" s="112"/>
      <c r="U207" s="112"/>
      <c r="V207" s="111" t="s">
        <v>345</v>
      </c>
      <c r="W207" s="112"/>
      <c r="X207" s="111">
        <v>10</v>
      </c>
      <c r="Y207" s="111">
        <v>5</v>
      </c>
      <c r="Z207" s="111" t="s">
        <v>1240</v>
      </c>
      <c r="AA207" s="111" t="s">
        <v>1241</v>
      </c>
      <c r="AB207" s="115">
        <v>1</v>
      </c>
      <c r="AC207" s="115">
        <v>0</v>
      </c>
      <c r="AD207" s="115">
        <v>0</v>
      </c>
      <c r="AE207" s="111" t="s">
        <v>930</v>
      </c>
      <c r="AF207" s="115">
        <v>0</v>
      </c>
      <c r="AG207" s="112"/>
      <c r="AH207" s="111" t="s">
        <v>231</v>
      </c>
      <c r="AI207" s="112"/>
      <c r="AJ207" s="112"/>
      <c r="AK207" s="111">
        <v>0</v>
      </c>
      <c r="AL207" s="115">
        <v>0</v>
      </c>
      <c r="AM207" s="112"/>
      <c r="AN207" s="112"/>
      <c r="AO207" s="111">
        <v>0</v>
      </c>
      <c r="AP207" s="112"/>
      <c r="AQ207" s="112"/>
      <c r="AR207" s="112"/>
      <c r="AS207" s="112"/>
      <c r="AT207" s="112"/>
      <c r="AU207" s="111">
        <v>0</v>
      </c>
      <c r="AV207" s="114">
        <v>0</v>
      </c>
      <c r="AW207" s="111" t="s">
        <v>51</v>
      </c>
      <c r="AX207" s="112"/>
      <c r="AY207" s="112"/>
      <c r="AZ207" s="112"/>
      <c r="BA207" s="112"/>
      <c r="BB207" s="111" t="s">
        <v>52</v>
      </c>
      <c r="BC207" s="111" t="s">
        <v>161</v>
      </c>
      <c r="BD207" s="111" t="s">
        <v>162</v>
      </c>
      <c r="BE207" s="111" t="s">
        <v>922</v>
      </c>
      <c r="BF207" s="111">
        <v>1</v>
      </c>
      <c r="BG207" s="111" t="s">
        <v>218</v>
      </c>
      <c r="BH207" s="111" t="s">
        <v>164</v>
      </c>
      <c r="BI207" s="111" t="s">
        <v>164</v>
      </c>
      <c r="BJ207" s="112"/>
      <c r="BK207" s="112"/>
      <c r="BL207" s="115">
        <v>0</v>
      </c>
      <c r="BM207" s="112" t="b">
        <f>KGP[[#This Row],[HU Quantity]]=KGP[[#This Row],[Requirement quantity]]</f>
        <v>0</v>
      </c>
      <c r="BN207" s="112"/>
      <c r="BO207" s="112"/>
      <c r="BP207" s="112"/>
      <c r="BQ207" s="111" t="s">
        <v>165</v>
      </c>
      <c r="BR207" s="112"/>
      <c r="BS207" s="112"/>
      <c r="BT207" s="116">
        <v>0</v>
      </c>
      <c r="BU207" s="116">
        <v>0</v>
      </c>
      <c r="BV207" s="113">
        <v>45439</v>
      </c>
      <c r="BW207" s="117">
        <v>0</v>
      </c>
      <c r="BX207" s="117">
        <v>0</v>
      </c>
      <c r="BY207" s="112"/>
      <c r="BZ207" s="112"/>
      <c r="CA207" s="111">
        <v>0</v>
      </c>
      <c r="CB207" s="114">
        <v>0</v>
      </c>
      <c r="CC207" s="112"/>
      <c r="CD207" s="114">
        <v>0</v>
      </c>
      <c r="CE207" s="112"/>
      <c r="CF207" s="112"/>
      <c r="CG207" s="112"/>
      <c r="CH207" s="114">
        <v>0</v>
      </c>
      <c r="CI207" s="35">
        <v>0</v>
      </c>
      <c r="CJ207" s="148">
        <f t="shared" si="21"/>
        <v>0.33333333333333331</v>
      </c>
      <c r="CK207" s="88">
        <f t="shared" si="22"/>
        <v>45378</v>
      </c>
      <c r="CL207" s="89">
        <f t="shared" si="23"/>
        <v>0</v>
      </c>
      <c r="CM207" s="90">
        <f t="shared" si="24"/>
        <v>0</v>
      </c>
      <c r="CN207" s="90" t="str">
        <f t="shared" si="25"/>
        <v>Missing Staging Date</v>
      </c>
      <c r="CO207" s="91" t="str" cm="1">
        <f t="array" ref="CO207">IFERROR(_xlfn.TEXTJOIN(", ",,_xlfn._xlws.FILTER('Monitor PO'!A:A,'Monitor PO'!K:K=Z207)),"")</f>
        <v/>
      </c>
      <c r="CP207" s="92" t="str">
        <f>IF(CQ207="","",IF(CQ207&gt;'Colour coding'!$D$4,"After Turnround",IF(CQ207&gt;'Colour coding'!$D$3+7,"During Turnaround",IF(CQ207&lt;'Colour coding'!$D$3,"On Time"))))</f>
        <v>On Time</v>
      </c>
      <c r="CQ207" s="88">
        <f>_xlfn.MAXIFS('Monitor PO'!E:E,'Monitor PO'!K:K,KGP[[#This Row],[Material / Component]])</f>
        <v>0</v>
      </c>
      <c r="CR207" s="89" t="str">
        <f t="shared" si="26"/>
        <v>Need Purchasing</v>
      </c>
      <c r="CS207" s="89" t="str">
        <f>_xlfn.CONCAT(KGP[[#This Row],[Reservation]], KGP[[#This Row],[Requirement date (WO component)]],KGP[[#This Row],[Material / Component]],"000",,KGP[[#This Row],[WO number]])</f>
        <v>00001321894540610547280000100033657</v>
      </c>
      <c r="CT207" s="89" t="str">
        <f>VLOOKUP(KGP[[#This Row],[Key]],Reservation!B:B,1,)</f>
        <v>00001321894540610547280000100033657</v>
      </c>
      <c r="CU207" s="89" t="str">
        <f>_xlfn.CONCAT(KGP[[#This Row],[Reservation]],KGP[[#This Row],[Material / Component]],"000",,KGP[[#This Row],[WO number]])</f>
        <v>000013218910547280000100033657</v>
      </c>
      <c r="CV207" s="93" t="str">
        <f>IF(_xlfn.MAXIFS(Reservation!$F:$F,Reservation!$A:$A,KGP[[#This Row],[Logic]])&lt;KGP[[#This Row],[ETA @ Demand plant]],_xlfn.MAXIFS(Reservation!$F:$F,Reservation!$A:$A,KGP[[#This Row],[Logic]]),"")</f>
        <v/>
      </c>
      <c r="CW207" s="89" t="str">
        <f>IF(KGP[[#This Row],[Any order which is ahead (Date)]]="","",VLOOKUP(_xlfn.CONCAT(KGP[[#This Row],[Reservation]],KGP[[#This Row],[Material / Component]],"000",,KGP[[#This Row],[WO number]]),Reservation!$A:$J,10,0))</f>
        <v/>
      </c>
      <c r="CX207" s="89">
        <f t="shared" si="27"/>
        <v>1</v>
      </c>
    </row>
    <row r="208" spans="1:102" s="77" customFormat="1" hidden="1" x14ac:dyDescent="0.2">
      <c r="A208" s="111" t="s">
        <v>869</v>
      </c>
      <c r="B208" s="112"/>
      <c r="C208" s="112"/>
      <c r="D208" s="111" t="s">
        <v>55</v>
      </c>
      <c r="E208" s="113">
        <v>45290</v>
      </c>
      <c r="F208" s="113">
        <v>45328</v>
      </c>
      <c r="G208" s="113">
        <v>45406</v>
      </c>
      <c r="H208" s="112"/>
      <c r="I208" s="113">
        <v>45406</v>
      </c>
      <c r="J208" s="113">
        <v>45406</v>
      </c>
      <c r="K208" s="111" t="s">
        <v>56</v>
      </c>
      <c r="L208" s="112"/>
      <c r="M208" s="111" t="s">
        <v>911</v>
      </c>
      <c r="N208" s="111" t="s">
        <v>175</v>
      </c>
      <c r="O208" s="111" t="s">
        <v>912</v>
      </c>
      <c r="P208" s="111" t="s">
        <v>913</v>
      </c>
      <c r="Q208" s="111" t="s">
        <v>1237</v>
      </c>
      <c r="R208" s="111" t="s">
        <v>344</v>
      </c>
      <c r="S208" s="112"/>
      <c r="T208" s="112"/>
      <c r="U208" s="112"/>
      <c r="V208" s="111" t="s">
        <v>345</v>
      </c>
      <c r="W208" s="112"/>
      <c r="X208" s="111">
        <v>10</v>
      </c>
      <c r="Y208" s="111">
        <v>5</v>
      </c>
      <c r="Z208" s="111" t="s">
        <v>1238</v>
      </c>
      <c r="AA208" s="111" t="s">
        <v>1239</v>
      </c>
      <c r="AB208" s="115">
        <v>1</v>
      </c>
      <c r="AC208" s="115">
        <v>0</v>
      </c>
      <c r="AD208" s="115">
        <v>0</v>
      </c>
      <c r="AE208" s="111" t="s">
        <v>930</v>
      </c>
      <c r="AF208" s="115">
        <v>0</v>
      </c>
      <c r="AG208" s="112"/>
      <c r="AH208" s="111" t="s">
        <v>231</v>
      </c>
      <c r="AI208" s="112"/>
      <c r="AJ208" s="112"/>
      <c r="AK208" s="111">
        <v>0</v>
      </c>
      <c r="AL208" s="115">
        <v>0</v>
      </c>
      <c r="AM208" s="112"/>
      <c r="AN208" s="112"/>
      <c r="AO208" s="111">
        <v>0</v>
      </c>
      <c r="AP208" s="112"/>
      <c r="AQ208" s="112"/>
      <c r="AR208" s="112"/>
      <c r="AS208" s="112"/>
      <c r="AT208" s="112"/>
      <c r="AU208" s="111">
        <v>0</v>
      </c>
      <c r="AV208" s="114">
        <v>0</v>
      </c>
      <c r="AW208" s="111" t="s">
        <v>51</v>
      </c>
      <c r="AX208" s="112"/>
      <c r="AY208" s="112"/>
      <c r="AZ208" s="112"/>
      <c r="BA208" s="112"/>
      <c r="BB208" s="111" t="s">
        <v>52</v>
      </c>
      <c r="BC208" s="111" t="s">
        <v>161</v>
      </c>
      <c r="BD208" s="111" t="s">
        <v>162</v>
      </c>
      <c r="BE208" s="111" t="s">
        <v>922</v>
      </c>
      <c r="BF208" s="111">
        <v>2</v>
      </c>
      <c r="BG208" s="111" t="s">
        <v>218</v>
      </c>
      <c r="BH208" s="111" t="s">
        <v>164</v>
      </c>
      <c r="BI208" s="111" t="s">
        <v>164</v>
      </c>
      <c r="BJ208" s="112"/>
      <c r="BK208" s="112"/>
      <c r="BL208" s="115">
        <v>0</v>
      </c>
      <c r="BM208" s="112" t="b">
        <f>KGP[[#This Row],[HU Quantity]]=KGP[[#This Row],[Requirement quantity]]</f>
        <v>0</v>
      </c>
      <c r="BN208" s="112"/>
      <c r="BO208" s="112"/>
      <c r="BP208" s="112"/>
      <c r="BQ208" s="111" t="s">
        <v>165</v>
      </c>
      <c r="BR208" s="112"/>
      <c r="BS208" s="112"/>
      <c r="BT208" s="116">
        <v>0</v>
      </c>
      <c r="BU208" s="116">
        <v>0</v>
      </c>
      <c r="BV208" s="113">
        <v>45439</v>
      </c>
      <c r="BW208" s="117">
        <v>0</v>
      </c>
      <c r="BX208" s="117">
        <v>0</v>
      </c>
      <c r="BY208" s="112"/>
      <c r="BZ208" s="112"/>
      <c r="CA208" s="111">
        <v>0</v>
      </c>
      <c r="CB208" s="114">
        <v>0</v>
      </c>
      <c r="CC208" s="112"/>
      <c r="CD208" s="114">
        <v>0</v>
      </c>
      <c r="CE208" s="112"/>
      <c r="CF208" s="112"/>
      <c r="CG208" s="112"/>
      <c r="CH208" s="114">
        <v>0</v>
      </c>
      <c r="CI208" s="35">
        <v>0</v>
      </c>
      <c r="CJ208" s="148">
        <f t="shared" si="21"/>
        <v>0.33333333333333331</v>
      </c>
      <c r="CK208" s="88">
        <f t="shared" si="22"/>
        <v>45378</v>
      </c>
      <c r="CL208" s="89">
        <f t="shared" si="23"/>
        <v>0</v>
      </c>
      <c r="CM208" s="90">
        <f t="shared" si="24"/>
        <v>0</v>
      </c>
      <c r="CN208" s="90" t="str">
        <f t="shared" si="25"/>
        <v>Missing Staging Date</v>
      </c>
      <c r="CO208" s="91" t="str" cm="1">
        <f t="array" ref="CO208">IFERROR(_xlfn.TEXTJOIN(", ",,_xlfn._xlws.FILTER('Monitor PO'!A:A,'Monitor PO'!K:K=Z208)),"")</f>
        <v/>
      </c>
      <c r="CP208" s="92" t="str">
        <f>IF(CQ208="","",IF(CQ208&gt;'Colour coding'!$D$4,"After Turnround",IF(CQ208&gt;'Colour coding'!$D$3+7,"During Turnaround",IF(CQ208&lt;'Colour coding'!$D$3,"On Time"))))</f>
        <v>On Time</v>
      </c>
      <c r="CQ208" s="88">
        <f>_xlfn.MAXIFS('Monitor PO'!E:E,'Monitor PO'!K:K,KGP[[#This Row],[Material / Component]])</f>
        <v>0</v>
      </c>
      <c r="CR208" s="89" t="str">
        <f t="shared" si="26"/>
        <v>Need Purchasing</v>
      </c>
      <c r="CS208" s="89" t="str">
        <f>_xlfn.CONCAT(KGP[[#This Row],[Reservation]], KGP[[#This Row],[Requirement date (WO component)]],KGP[[#This Row],[Material / Component]],"000",,KGP[[#This Row],[WO number]])</f>
        <v>00001321894540610547281000100033657</v>
      </c>
      <c r="CT208" s="89" t="str">
        <f>VLOOKUP(KGP[[#This Row],[Key]],Reservation!B:B,1,)</f>
        <v>00001321894540610547281000100033657</v>
      </c>
      <c r="CU208" s="89" t="str">
        <f>_xlfn.CONCAT(KGP[[#This Row],[Reservation]],KGP[[#This Row],[Material / Component]],"000",,KGP[[#This Row],[WO number]])</f>
        <v>000013218910547281000100033657</v>
      </c>
      <c r="CV208" s="93" t="str">
        <f>IF(_xlfn.MAXIFS(Reservation!$F:$F,Reservation!$A:$A,KGP[[#This Row],[Logic]])&lt;KGP[[#This Row],[ETA @ Demand plant]],_xlfn.MAXIFS(Reservation!$F:$F,Reservation!$A:$A,KGP[[#This Row],[Logic]]),"")</f>
        <v/>
      </c>
      <c r="CW208" s="89" t="str">
        <f>IF(KGP[[#This Row],[Any order which is ahead (Date)]]="","",VLOOKUP(_xlfn.CONCAT(KGP[[#This Row],[Reservation]],KGP[[#This Row],[Material / Component]],"000",,KGP[[#This Row],[WO number]]),Reservation!$A:$J,10,0))</f>
        <v/>
      </c>
      <c r="CX208" s="89">
        <f t="shared" si="27"/>
        <v>1</v>
      </c>
    </row>
    <row r="209" spans="1:102" s="77" customFormat="1" x14ac:dyDescent="0.2">
      <c r="A209" s="111" t="s">
        <v>940</v>
      </c>
      <c r="B209" s="111" t="s">
        <v>356</v>
      </c>
      <c r="C209" s="112"/>
      <c r="D209" s="111" t="s">
        <v>55</v>
      </c>
      <c r="E209" s="113">
        <v>45290</v>
      </c>
      <c r="F209" s="113">
        <v>45293</v>
      </c>
      <c r="G209" s="113">
        <v>45379</v>
      </c>
      <c r="H209" s="113">
        <v>45342</v>
      </c>
      <c r="I209" s="113">
        <v>45379</v>
      </c>
      <c r="J209" s="113">
        <v>45401</v>
      </c>
      <c r="K209" s="111" t="s">
        <v>182</v>
      </c>
      <c r="L209" s="112"/>
      <c r="M209" s="111" t="s">
        <v>634</v>
      </c>
      <c r="N209" s="111" t="s">
        <v>170</v>
      </c>
      <c r="O209" s="111" t="s">
        <v>635</v>
      </c>
      <c r="P209" s="111" t="s">
        <v>636</v>
      </c>
      <c r="Q209" s="111" t="s">
        <v>637</v>
      </c>
      <c r="R209" s="111" t="s">
        <v>344</v>
      </c>
      <c r="S209" s="113">
        <v>45379</v>
      </c>
      <c r="T209" s="112"/>
      <c r="U209" s="112"/>
      <c r="V209" s="111" t="s">
        <v>345</v>
      </c>
      <c r="W209" s="112"/>
      <c r="X209" s="111">
        <v>20</v>
      </c>
      <c r="Y209" s="111">
        <v>20</v>
      </c>
      <c r="Z209" s="111" t="s">
        <v>668</v>
      </c>
      <c r="AA209" s="111" t="s">
        <v>669</v>
      </c>
      <c r="AB209" s="115">
        <v>100</v>
      </c>
      <c r="AC209" s="115">
        <v>0</v>
      </c>
      <c r="AD209" s="115">
        <v>0</v>
      </c>
      <c r="AE209" s="111" t="s">
        <v>941</v>
      </c>
      <c r="AF209" s="115">
        <v>0</v>
      </c>
      <c r="AG209" s="111" t="s">
        <v>376</v>
      </c>
      <c r="AH209" s="111" t="s">
        <v>53</v>
      </c>
      <c r="AI209" s="111" t="s">
        <v>345</v>
      </c>
      <c r="AJ209" s="111" t="s">
        <v>640</v>
      </c>
      <c r="AK209" s="111">
        <v>10</v>
      </c>
      <c r="AL209" s="115">
        <v>21</v>
      </c>
      <c r="AM209" s="112"/>
      <c r="AN209" s="112"/>
      <c r="AO209" s="111">
        <v>0</v>
      </c>
      <c r="AP209" s="112"/>
      <c r="AQ209" s="112"/>
      <c r="AR209" s="112"/>
      <c r="AS209" s="112"/>
      <c r="AT209" s="112"/>
      <c r="AU209" s="111">
        <v>0</v>
      </c>
      <c r="AV209" s="114">
        <v>0</v>
      </c>
      <c r="AW209" s="111" t="s">
        <v>58</v>
      </c>
      <c r="AX209" s="112"/>
      <c r="AY209" s="112"/>
      <c r="AZ209" s="112"/>
      <c r="BA209" s="112"/>
      <c r="BB209" s="111" t="s">
        <v>52</v>
      </c>
      <c r="BC209" s="111" t="s">
        <v>213</v>
      </c>
      <c r="BD209" s="111" t="s">
        <v>214</v>
      </c>
      <c r="BE209" s="111" t="s">
        <v>646</v>
      </c>
      <c r="BF209" s="111">
        <v>5</v>
      </c>
      <c r="BG209" s="111" t="s">
        <v>294</v>
      </c>
      <c r="BH209" s="111" t="s">
        <v>164</v>
      </c>
      <c r="BI209" s="111" t="s">
        <v>164</v>
      </c>
      <c r="BJ209" s="111" t="s">
        <v>670</v>
      </c>
      <c r="BK209" s="112"/>
      <c r="BL209" s="115">
        <v>0</v>
      </c>
      <c r="BM209" s="112" t="b">
        <f>KGP[[#This Row],[HU Quantity]]=KGP[[#This Row],[Requirement quantity]]</f>
        <v>0</v>
      </c>
      <c r="BN209" s="112"/>
      <c r="BO209" s="112"/>
      <c r="BP209" s="112"/>
      <c r="BQ209" s="111" t="s">
        <v>165</v>
      </c>
      <c r="BR209" s="112"/>
      <c r="BS209" s="112"/>
      <c r="BT209" s="116">
        <v>0</v>
      </c>
      <c r="BU209" s="116">
        <v>0</v>
      </c>
      <c r="BV209" s="113">
        <v>45375</v>
      </c>
      <c r="BW209" s="117">
        <v>0</v>
      </c>
      <c r="BX209" s="117">
        <v>0</v>
      </c>
      <c r="BY209" s="112"/>
      <c r="BZ209" s="112"/>
      <c r="CA209" s="111">
        <v>0</v>
      </c>
      <c r="CB209" s="114">
        <v>0</v>
      </c>
      <c r="CC209" s="112"/>
      <c r="CD209" s="114">
        <v>0</v>
      </c>
      <c r="CE209" s="112"/>
      <c r="CF209" s="112"/>
      <c r="CG209" s="112"/>
      <c r="CH209" s="114">
        <v>0</v>
      </c>
      <c r="CI209" s="35">
        <v>0</v>
      </c>
      <c r="CJ209" s="94">
        <f t="shared" si="21"/>
        <v>0.1</v>
      </c>
      <c r="CK209" s="88">
        <f t="shared" si="22"/>
        <v>45351</v>
      </c>
      <c r="CL209" s="89">
        <f t="shared" si="23"/>
        <v>9</v>
      </c>
      <c r="CM209" s="89">
        <f t="shared" si="24"/>
        <v>37</v>
      </c>
      <c r="CN209" s="89" t="str">
        <f t="shared" si="25"/>
        <v>ON TIME</v>
      </c>
      <c r="CO209" s="91"/>
      <c r="CP209" s="89" t="str">
        <f>IF(CQ209="","",IF(CQ209&gt;'Colour coding'!$D$4,"After Turnround",IF(CQ209&gt;'Colour coding'!$D$3+7,"During Turnaround",IF(CQ209&lt;'Colour coding'!$D$3,"On Time"))))</f>
        <v>On Time</v>
      </c>
      <c r="CQ209" s="88">
        <f>_xlfn.MAXIFS('Monitor PO'!E:E,'Monitor PO'!K:K,KGP[[#This Row],[Material / Component]])</f>
        <v>45336</v>
      </c>
      <c r="CR209" s="89" t="str">
        <f t="shared" si="26"/>
        <v>Need Purchasing</v>
      </c>
      <c r="CS209" s="89" t="str">
        <f>_xlfn.CONCAT(KGP[[#This Row],[Reservation]], KGP[[#This Row],[Requirement date (WO component)]],KGP[[#This Row],[Material / Component]],"000",,KGP[[#This Row],[WO number]])</f>
        <v>00000843624537910547649000600001447</v>
      </c>
      <c r="CT209" s="89" t="e">
        <f>VLOOKUP(KGP[[#This Row],[Key]],Reservation!B:B,1,)</f>
        <v>#N/A</v>
      </c>
      <c r="CU209" s="89" t="str">
        <f>_xlfn.CONCAT(KGP[[#This Row],[Reservation]],KGP[[#This Row],[Material / Component]],"000",,KGP[[#This Row],[WO number]])</f>
        <v>000008436210547649000600001447</v>
      </c>
      <c r="CV209" s="93">
        <f>IF(_xlfn.MAXIFS(Reservation!$F:$F,Reservation!$A:$A,KGP[[#This Row],[Logic]])&lt;KGP[[#This Row],[ETA @ Demand plant]],_xlfn.MAXIFS(Reservation!$F:$F,Reservation!$A:$A,KGP[[#This Row],[Logic]]),"")</f>
        <v>0</v>
      </c>
      <c r="CW209" s="89" t="e">
        <f>IF(KGP[[#This Row],[Any order which is ahead (Date)]]="","",VLOOKUP(_xlfn.CONCAT(KGP[[#This Row],[Reservation]],KGP[[#This Row],[Material / Component]],"000",,KGP[[#This Row],[WO number]]),Reservation!$A:$J,10,0))</f>
        <v>#N/A</v>
      </c>
      <c r="CX209" s="89">
        <f t="shared" si="27"/>
        <v>0</v>
      </c>
    </row>
    <row r="210" spans="1:102" s="77" customFormat="1" hidden="1" x14ac:dyDescent="0.2">
      <c r="A210" s="111" t="s">
        <v>2019</v>
      </c>
      <c r="B210" s="112"/>
      <c r="C210" s="112"/>
      <c r="D210" s="111" t="s">
        <v>55</v>
      </c>
      <c r="E210" s="113">
        <v>45290</v>
      </c>
      <c r="F210" s="113">
        <v>45293</v>
      </c>
      <c r="G210" s="113">
        <v>45421</v>
      </c>
      <c r="H210" s="112"/>
      <c r="I210" s="113">
        <v>45421</v>
      </c>
      <c r="J210" s="113">
        <v>45421</v>
      </c>
      <c r="K210" s="111" t="s">
        <v>182</v>
      </c>
      <c r="L210" s="112"/>
      <c r="M210" s="111" t="s">
        <v>2620</v>
      </c>
      <c r="N210" s="111" t="s">
        <v>174</v>
      </c>
      <c r="O210" s="111" t="s">
        <v>2621</v>
      </c>
      <c r="P210" s="111" t="s">
        <v>2622</v>
      </c>
      <c r="Q210" s="111" t="s">
        <v>2623</v>
      </c>
      <c r="R210" s="111" t="s">
        <v>344</v>
      </c>
      <c r="S210" s="112"/>
      <c r="T210" s="112"/>
      <c r="U210" s="112"/>
      <c r="V210" s="111" t="s">
        <v>345</v>
      </c>
      <c r="W210" s="112"/>
      <c r="X210" s="111">
        <v>255</v>
      </c>
      <c r="Y210" s="111">
        <v>99</v>
      </c>
      <c r="Z210" s="111" t="s">
        <v>2624</v>
      </c>
      <c r="AA210" s="111" t="s">
        <v>2625</v>
      </c>
      <c r="AB210" s="115">
        <v>2</v>
      </c>
      <c r="AC210" s="115">
        <v>0</v>
      </c>
      <c r="AD210" s="115">
        <v>2</v>
      </c>
      <c r="AE210" s="111" t="s">
        <v>2626</v>
      </c>
      <c r="AF210" s="115">
        <v>0</v>
      </c>
      <c r="AG210" s="112"/>
      <c r="AH210" s="111" t="s">
        <v>231</v>
      </c>
      <c r="AI210" s="112"/>
      <c r="AJ210" s="112"/>
      <c r="AK210" s="111">
        <v>0</v>
      </c>
      <c r="AL210" s="115">
        <v>0</v>
      </c>
      <c r="AM210" s="112"/>
      <c r="AN210" s="112"/>
      <c r="AO210" s="111">
        <v>0</v>
      </c>
      <c r="AP210" s="112"/>
      <c r="AQ210" s="112"/>
      <c r="AR210" s="112"/>
      <c r="AS210" s="112"/>
      <c r="AT210" s="112"/>
      <c r="AU210" s="111">
        <v>0</v>
      </c>
      <c r="AV210" s="114">
        <v>0</v>
      </c>
      <c r="AW210" s="111" t="s">
        <v>51</v>
      </c>
      <c r="AX210" s="112"/>
      <c r="AY210" s="112"/>
      <c r="AZ210" s="112"/>
      <c r="BA210" s="112"/>
      <c r="BB210" s="111" t="s">
        <v>52</v>
      </c>
      <c r="BC210" s="111" t="s">
        <v>213</v>
      </c>
      <c r="BD210" s="111" t="s">
        <v>355</v>
      </c>
      <c r="BE210" s="111" t="s">
        <v>2627</v>
      </c>
      <c r="BF210" s="111">
        <v>3</v>
      </c>
      <c r="BG210" s="111" t="s">
        <v>232</v>
      </c>
      <c r="BH210" s="111" t="s">
        <v>164</v>
      </c>
      <c r="BI210" s="111" t="s">
        <v>164</v>
      </c>
      <c r="BJ210" s="112"/>
      <c r="BK210" s="112"/>
      <c r="BL210" s="115">
        <v>0</v>
      </c>
      <c r="BM210" s="112" t="b">
        <f>KGP[[#This Row],[HU Quantity]]=KGP[[#This Row],[Requirement quantity]]</f>
        <v>0</v>
      </c>
      <c r="BN210" s="112"/>
      <c r="BO210" s="112"/>
      <c r="BP210" s="112"/>
      <c r="BQ210" s="111" t="s">
        <v>2628</v>
      </c>
      <c r="BR210" s="112"/>
      <c r="BS210" s="112"/>
      <c r="BT210" s="116">
        <v>0</v>
      </c>
      <c r="BU210" s="116">
        <v>0</v>
      </c>
      <c r="BV210" s="113">
        <v>45344</v>
      </c>
      <c r="BW210" s="117">
        <v>0</v>
      </c>
      <c r="BX210" s="117">
        <v>0</v>
      </c>
      <c r="BY210" s="112"/>
      <c r="BZ210" s="112"/>
      <c r="CA210" s="111">
        <v>0</v>
      </c>
      <c r="CB210" s="114">
        <v>0</v>
      </c>
      <c r="CC210" s="112"/>
      <c r="CD210" s="114">
        <v>0</v>
      </c>
      <c r="CE210" s="112"/>
      <c r="CF210" s="112"/>
      <c r="CG210" s="112"/>
      <c r="CH210" s="114">
        <v>0</v>
      </c>
      <c r="CI210" s="35">
        <v>0</v>
      </c>
      <c r="CJ210" s="94">
        <f t="shared" si="21"/>
        <v>0.5</v>
      </c>
      <c r="CK210" s="88">
        <f t="shared" si="22"/>
        <v>45393</v>
      </c>
      <c r="CL210" s="89">
        <f t="shared" si="23"/>
        <v>0</v>
      </c>
      <c r="CM210" s="89">
        <f t="shared" si="24"/>
        <v>0</v>
      </c>
      <c r="CN210" s="89" t="str">
        <f t="shared" si="25"/>
        <v>Missing Staging Date</v>
      </c>
      <c r="CO210" s="91"/>
      <c r="CP210" s="89" t="str">
        <f>IF(CQ210="","",IF(CQ210&gt;'Colour coding'!$D$4,"After Turnround",IF(CQ210&gt;'Colour coding'!$D$3+7,"During Turnaround",IF(CQ210&lt;'Colour coding'!$D$3,"On Time"))))</f>
        <v>On Time</v>
      </c>
      <c r="CQ210" s="88">
        <f>_xlfn.MAXIFS('Monitor PO'!E:E,'Monitor PO'!K:K,KGP[[#This Row],[Material / Component]])</f>
        <v>0</v>
      </c>
      <c r="CR210" s="89" t="str">
        <f t="shared" si="26"/>
        <v>Need Purchasing</v>
      </c>
      <c r="CS210" s="89" t="str">
        <f>_xlfn.CONCAT(KGP[[#This Row],[Reservation]], KGP[[#This Row],[Requirement date (WO component)]],KGP[[#This Row],[Material / Component]],"000",,KGP[[#This Row],[WO number]])</f>
        <v>00001252504542110561611000200086992</v>
      </c>
      <c r="CT210" s="89" t="str">
        <f>VLOOKUP(KGP[[#This Row],[Key]],Reservation!B:B,1,)</f>
        <v>00001252504542110561611000200086992</v>
      </c>
      <c r="CU210" s="89" t="str">
        <f>_xlfn.CONCAT(KGP[[#This Row],[Reservation]],KGP[[#This Row],[Material / Component]],"000",,KGP[[#This Row],[WO number]])</f>
        <v>000012525010561611000200086992</v>
      </c>
      <c r="CV210" s="93" t="str">
        <f>IF(_xlfn.MAXIFS(Reservation!$F:$F,Reservation!$A:$A,KGP[[#This Row],[Logic]])&lt;KGP[[#This Row],[ETA @ Demand plant]],_xlfn.MAXIFS(Reservation!$F:$F,Reservation!$A:$A,KGP[[#This Row],[Logic]]),"")</f>
        <v/>
      </c>
      <c r="CW210" s="89" t="str">
        <f>IF(KGP[[#This Row],[Any order which is ahead (Date)]]="","",VLOOKUP(_xlfn.CONCAT(KGP[[#This Row],[Reservation]],KGP[[#This Row],[Material / Component]],"000",,KGP[[#This Row],[WO number]]),Reservation!$A:$J,10,0))</f>
        <v/>
      </c>
      <c r="CX210" s="89">
        <f t="shared" si="27"/>
        <v>1</v>
      </c>
    </row>
    <row r="211" spans="1:102" s="77" customFormat="1" hidden="1" x14ac:dyDescent="0.2">
      <c r="A211" s="111" t="s">
        <v>945</v>
      </c>
      <c r="B211" s="112"/>
      <c r="C211" s="112"/>
      <c r="D211" s="111" t="s">
        <v>55</v>
      </c>
      <c r="E211" s="113">
        <v>45290</v>
      </c>
      <c r="F211" s="113">
        <v>45293</v>
      </c>
      <c r="G211" s="113">
        <v>45411</v>
      </c>
      <c r="H211" s="112"/>
      <c r="I211" s="113">
        <v>45411</v>
      </c>
      <c r="J211" s="113">
        <v>45411</v>
      </c>
      <c r="K211" s="111" t="s">
        <v>182</v>
      </c>
      <c r="L211" s="112"/>
      <c r="M211" s="111" t="s">
        <v>2422</v>
      </c>
      <c r="N211" s="111" t="s">
        <v>176</v>
      </c>
      <c r="O211" s="111" t="s">
        <v>2423</v>
      </c>
      <c r="P211" s="111" t="s">
        <v>2424</v>
      </c>
      <c r="Q211" s="111" t="s">
        <v>2425</v>
      </c>
      <c r="R211" s="111" t="s">
        <v>344</v>
      </c>
      <c r="S211" s="112"/>
      <c r="T211" s="112"/>
      <c r="U211" s="112"/>
      <c r="V211" s="111" t="s">
        <v>345</v>
      </c>
      <c r="W211" s="112"/>
      <c r="X211" s="111">
        <v>20</v>
      </c>
      <c r="Y211" s="111">
        <v>20</v>
      </c>
      <c r="Z211" s="111" t="s">
        <v>2426</v>
      </c>
      <c r="AA211" s="111" t="s">
        <v>2427</v>
      </c>
      <c r="AB211" s="115">
        <v>4</v>
      </c>
      <c r="AC211" s="115">
        <v>0</v>
      </c>
      <c r="AD211" s="115">
        <v>16</v>
      </c>
      <c r="AE211" s="111" t="s">
        <v>908</v>
      </c>
      <c r="AF211" s="115">
        <v>0</v>
      </c>
      <c r="AG211" s="112"/>
      <c r="AH211" s="111" t="s">
        <v>231</v>
      </c>
      <c r="AI211" s="112"/>
      <c r="AJ211" s="112"/>
      <c r="AK211" s="111">
        <v>0</v>
      </c>
      <c r="AL211" s="115">
        <v>0</v>
      </c>
      <c r="AM211" s="112"/>
      <c r="AN211" s="112"/>
      <c r="AO211" s="111">
        <v>0</v>
      </c>
      <c r="AP211" s="112"/>
      <c r="AQ211" s="112"/>
      <c r="AR211" s="112"/>
      <c r="AS211" s="112"/>
      <c r="AT211" s="112"/>
      <c r="AU211" s="111">
        <v>0</v>
      </c>
      <c r="AV211" s="114">
        <v>0</v>
      </c>
      <c r="AW211" s="111" t="s">
        <v>51</v>
      </c>
      <c r="AX211" s="112"/>
      <c r="AY211" s="112"/>
      <c r="AZ211" s="112"/>
      <c r="BA211" s="112"/>
      <c r="BB211" s="111" t="s">
        <v>52</v>
      </c>
      <c r="BC211" s="111" t="s">
        <v>161</v>
      </c>
      <c r="BD211" s="111" t="s">
        <v>162</v>
      </c>
      <c r="BE211" s="111" t="s">
        <v>2428</v>
      </c>
      <c r="BF211" s="111">
        <v>1</v>
      </c>
      <c r="BG211" s="111" t="s">
        <v>232</v>
      </c>
      <c r="BH211" s="111" t="s">
        <v>164</v>
      </c>
      <c r="BI211" s="111" t="s">
        <v>164</v>
      </c>
      <c r="BJ211" s="112"/>
      <c r="BK211" s="112"/>
      <c r="BL211" s="115">
        <v>0</v>
      </c>
      <c r="BM211" s="112" t="b">
        <f>KGP[[#This Row],[HU Quantity]]=KGP[[#This Row],[Requirement quantity]]</f>
        <v>0</v>
      </c>
      <c r="BN211" s="112"/>
      <c r="BO211" s="112"/>
      <c r="BP211" s="112"/>
      <c r="BQ211" s="111" t="s">
        <v>165</v>
      </c>
      <c r="BR211" s="112"/>
      <c r="BS211" s="112"/>
      <c r="BT211" s="116">
        <v>0</v>
      </c>
      <c r="BU211" s="116">
        <v>0</v>
      </c>
      <c r="BV211" s="113">
        <v>45421</v>
      </c>
      <c r="BW211" s="117">
        <v>0</v>
      </c>
      <c r="BX211" s="117">
        <v>0</v>
      </c>
      <c r="BY211" s="112"/>
      <c r="BZ211" s="112"/>
      <c r="CA211" s="111">
        <v>0</v>
      </c>
      <c r="CB211" s="114">
        <v>0</v>
      </c>
      <c r="CC211" s="112"/>
      <c r="CD211" s="114">
        <v>0</v>
      </c>
      <c r="CE211" s="112"/>
      <c r="CF211" s="112"/>
      <c r="CG211" s="112"/>
      <c r="CH211" s="114">
        <v>0</v>
      </c>
      <c r="CI211" s="35">
        <v>0</v>
      </c>
      <c r="CJ211" s="94">
        <f t="shared" si="21"/>
        <v>1</v>
      </c>
      <c r="CK211" s="88">
        <f t="shared" si="22"/>
        <v>45383</v>
      </c>
      <c r="CL211" s="89">
        <f t="shared" si="23"/>
        <v>0</v>
      </c>
      <c r="CM211" s="89">
        <f t="shared" si="24"/>
        <v>0</v>
      </c>
      <c r="CN211" s="89" t="str">
        <f t="shared" si="25"/>
        <v>Missing Staging Date</v>
      </c>
      <c r="CO211" s="91"/>
      <c r="CP211" s="89" t="str">
        <f>IF(CQ211="","",IF(CQ211&gt;'Colour coding'!$D$4,"After Turnround",IF(CQ211&gt;'Colour coding'!$D$3+7,"During Turnaround",IF(CQ211&lt;'Colour coding'!$D$3,"On Time"))))</f>
        <v>On Time</v>
      </c>
      <c r="CQ211" s="88">
        <f>_xlfn.MAXIFS('Monitor PO'!E:E,'Monitor PO'!K:K,KGP[[#This Row],[Material / Component]])</f>
        <v>0</v>
      </c>
      <c r="CR211" s="89" t="str">
        <f t="shared" si="26"/>
        <v>Need Purchasing</v>
      </c>
      <c r="CS211" s="89" t="str">
        <f>_xlfn.CONCAT(KGP[[#This Row],[Reservation]], KGP[[#This Row],[Requirement date (WO component)]],KGP[[#This Row],[Material / Component]],"000",,KGP[[#This Row],[WO number]])</f>
        <v>00001075034541110563505000200073134</v>
      </c>
      <c r="CT211" s="89" t="str">
        <f>VLOOKUP(KGP[[#This Row],[Key]],Reservation!B:B,1,)</f>
        <v>00001075034541110563505000200073134</v>
      </c>
      <c r="CU211" s="89" t="str">
        <f>_xlfn.CONCAT(KGP[[#This Row],[Reservation]],KGP[[#This Row],[Material / Component]],"000",,KGP[[#This Row],[WO number]])</f>
        <v>000010750310563505000200073134</v>
      </c>
      <c r="CV211" s="93" t="str">
        <f>IF(_xlfn.MAXIFS(Reservation!$F:$F,Reservation!$A:$A,KGP[[#This Row],[Logic]])&lt;KGP[[#This Row],[ETA @ Demand plant]],_xlfn.MAXIFS(Reservation!$F:$F,Reservation!$A:$A,KGP[[#This Row],[Logic]]),"")</f>
        <v/>
      </c>
      <c r="CW211" s="89" t="str">
        <f>IF(KGP[[#This Row],[Any order which is ahead (Date)]]="","",VLOOKUP(_xlfn.CONCAT(KGP[[#This Row],[Reservation]],KGP[[#This Row],[Material / Component]],"000",,KGP[[#This Row],[WO number]]),Reservation!$A:$J,10,0))</f>
        <v/>
      </c>
      <c r="CX211" s="89">
        <f t="shared" si="27"/>
        <v>1</v>
      </c>
    </row>
    <row r="212" spans="1:102" s="77" customFormat="1" x14ac:dyDescent="0.2">
      <c r="A212" s="111" t="s">
        <v>851</v>
      </c>
      <c r="B212" s="111" t="s">
        <v>50</v>
      </c>
      <c r="C212" s="112"/>
      <c r="D212" s="111" t="s">
        <v>55</v>
      </c>
      <c r="E212" s="113">
        <v>45302</v>
      </c>
      <c r="F212" s="113">
        <v>45324</v>
      </c>
      <c r="G212" s="113">
        <v>45421</v>
      </c>
      <c r="H212" s="113">
        <v>45364</v>
      </c>
      <c r="I212" s="113">
        <v>45421</v>
      </c>
      <c r="J212" s="113">
        <v>45479</v>
      </c>
      <c r="K212" s="111" t="s">
        <v>56</v>
      </c>
      <c r="L212" s="112"/>
      <c r="M212" s="111" t="s">
        <v>2920</v>
      </c>
      <c r="N212" s="111" t="s">
        <v>175</v>
      </c>
      <c r="O212" s="111" t="s">
        <v>2921</v>
      </c>
      <c r="P212" s="111" t="s">
        <v>2922</v>
      </c>
      <c r="Q212" s="111" t="s">
        <v>2923</v>
      </c>
      <c r="R212" s="111" t="s">
        <v>344</v>
      </c>
      <c r="S212" s="113">
        <v>45421</v>
      </c>
      <c r="T212" s="112"/>
      <c r="U212" s="112"/>
      <c r="V212" s="111" t="s">
        <v>345</v>
      </c>
      <c r="W212" s="112"/>
      <c r="X212" s="111">
        <v>20</v>
      </c>
      <c r="Y212" s="111">
        <v>20</v>
      </c>
      <c r="Z212" s="111" t="s">
        <v>2931</v>
      </c>
      <c r="AA212" s="111" t="s">
        <v>2932</v>
      </c>
      <c r="AB212" s="115">
        <v>100</v>
      </c>
      <c r="AC212" s="115">
        <v>0</v>
      </c>
      <c r="AD212" s="115">
        <v>0</v>
      </c>
      <c r="AE212" s="111" t="s">
        <v>898</v>
      </c>
      <c r="AF212" s="115">
        <v>0</v>
      </c>
      <c r="AG212" s="111" t="s">
        <v>376</v>
      </c>
      <c r="AH212" s="111" t="s">
        <v>53</v>
      </c>
      <c r="AI212" s="111" t="s">
        <v>345</v>
      </c>
      <c r="AJ212" s="111" t="s">
        <v>2926</v>
      </c>
      <c r="AK212" s="111">
        <v>20</v>
      </c>
      <c r="AL212" s="115">
        <v>21</v>
      </c>
      <c r="AM212" s="112"/>
      <c r="AN212" s="112"/>
      <c r="AO212" s="111">
        <v>0</v>
      </c>
      <c r="AP212" s="112"/>
      <c r="AQ212" s="112"/>
      <c r="AR212" s="112"/>
      <c r="AS212" s="112"/>
      <c r="AT212" s="112"/>
      <c r="AU212" s="111">
        <v>0</v>
      </c>
      <c r="AV212" s="114">
        <v>0</v>
      </c>
      <c r="AW212" s="111" t="s">
        <v>203</v>
      </c>
      <c r="AX212" s="112"/>
      <c r="AY212" s="112"/>
      <c r="AZ212" s="112"/>
      <c r="BA212" s="112"/>
      <c r="BB212" s="111" t="s">
        <v>52</v>
      </c>
      <c r="BC212" s="111" t="s">
        <v>208</v>
      </c>
      <c r="BD212" s="111" t="s">
        <v>209</v>
      </c>
      <c r="BE212" s="111" t="s">
        <v>2927</v>
      </c>
      <c r="BF212" s="111">
        <v>2</v>
      </c>
      <c r="BG212" s="111" t="s">
        <v>163</v>
      </c>
      <c r="BH212" s="111" t="s">
        <v>164</v>
      </c>
      <c r="BI212" s="111" t="s">
        <v>164</v>
      </c>
      <c r="BJ212" s="111" t="s">
        <v>2933</v>
      </c>
      <c r="BK212" s="112"/>
      <c r="BL212" s="115">
        <v>0</v>
      </c>
      <c r="BM212" s="112" t="b">
        <f>KGP[[#This Row],[HU Quantity]]=KGP[[#This Row],[Requirement quantity]]</f>
        <v>0</v>
      </c>
      <c r="BN212" s="112"/>
      <c r="BO212" s="112"/>
      <c r="BP212" s="112"/>
      <c r="BQ212" s="111" t="s">
        <v>165</v>
      </c>
      <c r="BR212" s="112"/>
      <c r="BS212" s="112"/>
      <c r="BT212" s="116">
        <v>0</v>
      </c>
      <c r="BU212" s="116">
        <v>0</v>
      </c>
      <c r="BV212" s="113">
        <v>45473</v>
      </c>
      <c r="BW212" s="117">
        <v>0</v>
      </c>
      <c r="BX212" s="117">
        <v>0</v>
      </c>
      <c r="BY212" s="112"/>
      <c r="BZ212" s="112"/>
      <c r="CA212" s="111">
        <v>0</v>
      </c>
      <c r="CB212" s="114">
        <v>0</v>
      </c>
      <c r="CC212" s="112"/>
      <c r="CD212" s="114">
        <v>0</v>
      </c>
      <c r="CE212" s="112"/>
      <c r="CF212" s="112"/>
      <c r="CG212" s="112"/>
      <c r="CH212" s="114">
        <v>0</v>
      </c>
      <c r="CI212" s="35">
        <v>0</v>
      </c>
      <c r="CJ212" s="94">
        <f t="shared" si="21"/>
        <v>0.2</v>
      </c>
      <c r="CK212" s="88">
        <f t="shared" si="22"/>
        <v>45393</v>
      </c>
      <c r="CL212" s="89">
        <f t="shared" si="23"/>
        <v>29</v>
      </c>
      <c r="CM212" s="89">
        <f t="shared" si="24"/>
        <v>57</v>
      </c>
      <c r="CN212" s="89" t="str">
        <f t="shared" si="25"/>
        <v>ON TIME</v>
      </c>
      <c r="CO212" s="91"/>
      <c r="CP212" s="89" t="str">
        <f>IF(CQ212="","",IF(CQ212&gt;'Colour coding'!$D$4,"After Turnround",IF(CQ212&gt;'Colour coding'!$D$3+7,"During Turnaround",IF(CQ212&lt;'Colour coding'!$D$3,"On Time"))))</f>
        <v>After Turnround</v>
      </c>
      <c r="CQ212" s="88">
        <f>_xlfn.MAXIFS('Monitor PO'!E:E,'Monitor PO'!K:K,KGP[[#This Row],[Material / Component]])</f>
        <v>45390</v>
      </c>
      <c r="CR212" s="89" t="str">
        <f t="shared" si="26"/>
        <v>Need Purchasing</v>
      </c>
      <c r="CS212" s="89" t="str">
        <f>_xlfn.CONCAT(KGP[[#This Row],[Reservation]], KGP[[#This Row],[Requirement date (WO component)]],KGP[[#This Row],[Material / Component]],"000",,KGP[[#This Row],[WO number]])</f>
        <v>00002135914542110564774000600002860</v>
      </c>
      <c r="CT212" s="89" t="str">
        <f>VLOOKUP(KGP[[#This Row],[Key]],Reservation!B:B,1,)</f>
        <v>00002135914542110564774000600002860</v>
      </c>
      <c r="CU212" s="89" t="str">
        <f>_xlfn.CONCAT(KGP[[#This Row],[Reservation]],KGP[[#This Row],[Material / Component]],"000",,KGP[[#This Row],[WO number]])</f>
        <v>000021359110564774000600002860</v>
      </c>
      <c r="CV212" s="93">
        <f>IF(_xlfn.MAXIFS(Reservation!$F:$F,Reservation!$A:$A,KGP[[#This Row],[Logic]])&lt;KGP[[#This Row],[ETA @ Demand plant]],_xlfn.MAXIFS(Reservation!$F:$F,Reservation!$A:$A,KGP[[#This Row],[Logic]]),"")</f>
        <v>0</v>
      </c>
      <c r="CW212" s="89" t="e">
        <f>IF(KGP[[#This Row],[Any order which is ahead (Date)]]="","",VLOOKUP(_xlfn.CONCAT(KGP[[#This Row],[Reservation]],KGP[[#This Row],[Material / Component]],"000",,KGP[[#This Row],[WO number]]),Reservation!$A:$J,10,0))</f>
        <v>#N/A</v>
      </c>
      <c r="CX212" s="89">
        <f t="shared" si="27"/>
        <v>0</v>
      </c>
    </row>
    <row r="213" spans="1:102" s="77" customFormat="1" x14ac:dyDescent="0.2">
      <c r="A213" s="111" t="s">
        <v>945</v>
      </c>
      <c r="B213" s="111" t="s">
        <v>50</v>
      </c>
      <c r="C213" s="112"/>
      <c r="D213" s="111" t="s">
        <v>55</v>
      </c>
      <c r="E213" s="113">
        <v>45290</v>
      </c>
      <c r="F213" s="113">
        <v>45293</v>
      </c>
      <c r="G213" s="113">
        <v>45401</v>
      </c>
      <c r="H213" s="113">
        <v>45385</v>
      </c>
      <c r="I213" s="113">
        <v>45401</v>
      </c>
      <c r="J213" s="113">
        <v>45406</v>
      </c>
      <c r="K213" s="111" t="s">
        <v>182</v>
      </c>
      <c r="L213" s="112"/>
      <c r="M213" s="111" t="s">
        <v>1333</v>
      </c>
      <c r="N213" s="111" t="s">
        <v>335</v>
      </c>
      <c r="O213" s="111" t="s">
        <v>1334</v>
      </c>
      <c r="P213" s="111" t="s">
        <v>1335</v>
      </c>
      <c r="Q213" s="111" t="s">
        <v>1336</v>
      </c>
      <c r="R213" s="111" t="s">
        <v>344</v>
      </c>
      <c r="S213" s="113">
        <v>45401</v>
      </c>
      <c r="T213" s="112"/>
      <c r="U213" s="112"/>
      <c r="V213" s="111" t="s">
        <v>345</v>
      </c>
      <c r="W213" s="112"/>
      <c r="X213" s="111">
        <v>10</v>
      </c>
      <c r="Y213" s="111">
        <v>5</v>
      </c>
      <c r="Z213" s="111" t="s">
        <v>1358</v>
      </c>
      <c r="AA213" s="111" t="s">
        <v>1359</v>
      </c>
      <c r="AB213" s="115">
        <v>8</v>
      </c>
      <c r="AC213" s="115">
        <v>4</v>
      </c>
      <c r="AD213" s="115">
        <v>4</v>
      </c>
      <c r="AE213" s="111" t="s">
        <v>875</v>
      </c>
      <c r="AF213" s="115">
        <v>0</v>
      </c>
      <c r="AG213" s="111" t="s">
        <v>876</v>
      </c>
      <c r="AH213" s="111" t="s">
        <v>53</v>
      </c>
      <c r="AI213" s="111" t="s">
        <v>345</v>
      </c>
      <c r="AJ213" s="111" t="s">
        <v>1339</v>
      </c>
      <c r="AK213" s="111">
        <v>180</v>
      </c>
      <c r="AL213" s="115">
        <v>21</v>
      </c>
      <c r="AM213" s="112"/>
      <c r="AN213" s="112"/>
      <c r="AO213" s="111">
        <v>0</v>
      </c>
      <c r="AP213" s="112"/>
      <c r="AQ213" s="112"/>
      <c r="AR213" s="112"/>
      <c r="AS213" s="112"/>
      <c r="AT213" s="112"/>
      <c r="AU213" s="111">
        <v>0</v>
      </c>
      <c r="AV213" s="114">
        <v>0</v>
      </c>
      <c r="AW213" s="111" t="s">
        <v>51</v>
      </c>
      <c r="AX213" s="112"/>
      <c r="AY213" s="112"/>
      <c r="AZ213" s="112"/>
      <c r="BA213" s="111" t="s">
        <v>1340</v>
      </c>
      <c r="BB213" s="111" t="s">
        <v>52</v>
      </c>
      <c r="BC213" s="111" t="s">
        <v>161</v>
      </c>
      <c r="BD213" s="111" t="s">
        <v>162</v>
      </c>
      <c r="BE213" s="111" t="s">
        <v>1341</v>
      </c>
      <c r="BF213" s="111">
        <v>22</v>
      </c>
      <c r="BG213" s="111" t="s">
        <v>163</v>
      </c>
      <c r="BH213" s="111" t="s">
        <v>164</v>
      </c>
      <c r="BI213" s="111" t="s">
        <v>164</v>
      </c>
      <c r="BJ213" s="111" t="s">
        <v>1360</v>
      </c>
      <c r="BK213" s="111" t="s">
        <v>963</v>
      </c>
      <c r="BL213" s="115">
        <v>4</v>
      </c>
      <c r="BM213" s="112" t="b">
        <f>KGP[[#This Row],[HU Quantity]]=KGP[[#This Row],[Requirement quantity]]</f>
        <v>0</v>
      </c>
      <c r="BN213" s="111" t="s">
        <v>1361</v>
      </c>
      <c r="BO213" s="112"/>
      <c r="BP213" s="112"/>
      <c r="BQ213" s="111" t="s">
        <v>165</v>
      </c>
      <c r="BR213" s="111" t="s">
        <v>371</v>
      </c>
      <c r="BS213" s="113">
        <v>45381</v>
      </c>
      <c r="BT213" s="116">
        <v>0</v>
      </c>
      <c r="BU213" s="116">
        <v>0</v>
      </c>
      <c r="BV213" s="113">
        <v>45531</v>
      </c>
      <c r="BW213" s="117">
        <v>0</v>
      </c>
      <c r="BX213" s="117">
        <v>0</v>
      </c>
      <c r="BY213" s="112"/>
      <c r="BZ213" s="112"/>
      <c r="CA213" s="111">
        <v>0</v>
      </c>
      <c r="CB213" s="114">
        <v>0</v>
      </c>
      <c r="CC213" s="111" t="s">
        <v>374</v>
      </c>
      <c r="CD213" s="114">
        <v>4</v>
      </c>
      <c r="CE213" s="111" t="s">
        <v>349</v>
      </c>
      <c r="CF213" s="112"/>
      <c r="CG213" s="111" t="s">
        <v>965</v>
      </c>
      <c r="CH213" s="114">
        <v>0</v>
      </c>
      <c r="CI213" s="35">
        <v>0</v>
      </c>
      <c r="CJ213" s="148">
        <f t="shared" si="21"/>
        <v>4.3478260869565216E-2</v>
      </c>
      <c r="CK213" s="88">
        <f t="shared" si="22"/>
        <v>45373</v>
      </c>
      <c r="CL213" s="89">
        <f t="shared" si="23"/>
        <v>-12</v>
      </c>
      <c r="CM213" s="90">
        <f t="shared" si="24"/>
        <v>16</v>
      </c>
      <c r="CN213" s="90" t="str">
        <f t="shared" si="25"/>
        <v>ON TIME</v>
      </c>
      <c r="CO213" s="91" t="str" cm="1">
        <f t="array" ref="CO213">IFERROR(_xlfn.TEXTJOIN(", ",,_xlfn._xlws.FILTER('Monitor PO'!A:A,'Monitor PO'!K:K=Z213)),"")</f>
        <v/>
      </c>
      <c r="CP213" s="92" t="str">
        <f>IF(CQ213="","",IF(CQ213&gt;'Colour coding'!$D$4,"After Turnround",IF(CQ213&gt;'Colour coding'!$D$3+7,"During Turnaround",IF(CQ213&lt;'Colour coding'!$D$3,"On Time"))))</f>
        <v>On Time</v>
      </c>
      <c r="CQ213" s="88">
        <f>_xlfn.MAXIFS('Monitor PO'!E:E,'Monitor PO'!K:K,KGP[[#This Row],[Material / Component]])</f>
        <v>0</v>
      </c>
      <c r="CR213" s="89" t="str">
        <f t="shared" si="26"/>
        <v>Need Purchasing</v>
      </c>
      <c r="CS213" s="89" t="str">
        <f>_xlfn.CONCAT(KGP[[#This Row],[Reservation]], KGP[[#This Row],[Requirement date (WO component)]],KGP[[#This Row],[Material / Component]],"000",,KGP[[#This Row],[WO number]])</f>
        <v>00001325684540110565086000100034084</v>
      </c>
      <c r="CT213" s="89" t="str">
        <f>VLOOKUP(KGP[[#This Row],[Key]],Reservation!B:B,1,)</f>
        <v>00001325684540110565086000100034084</v>
      </c>
      <c r="CU213" s="89" t="str">
        <f>_xlfn.CONCAT(KGP[[#This Row],[Reservation]],KGP[[#This Row],[Material / Component]],"000",,KGP[[#This Row],[WO number]])</f>
        <v>000013256810565086000100034084</v>
      </c>
      <c r="CV213" s="93">
        <f>IF(_xlfn.MAXIFS(Reservation!$F:$F,Reservation!$A:$A,KGP[[#This Row],[Logic]])&lt;KGP[[#This Row],[ETA @ Demand plant]],_xlfn.MAXIFS(Reservation!$F:$F,Reservation!$A:$A,KGP[[#This Row],[Logic]]),"")</f>
        <v>0</v>
      </c>
      <c r="CW213" s="89" t="e">
        <f>IF(KGP[[#This Row],[Any order which is ahead (Date)]]="","",VLOOKUP(_xlfn.CONCAT(KGP[[#This Row],[Reservation]],KGP[[#This Row],[Material / Component]],"000",,KGP[[#This Row],[WO number]]),Reservation!$A:$J,10,0))</f>
        <v>#N/A</v>
      </c>
      <c r="CX213" s="89">
        <f t="shared" si="27"/>
        <v>0</v>
      </c>
    </row>
    <row r="214" spans="1:102" s="77" customFormat="1" x14ac:dyDescent="0.2">
      <c r="A214" s="111" t="s">
        <v>851</v>
      </c>
      <c r="B214" s="111" t="s">
        <v>50</v>
      </c>
      <c r="C214" s="112"/>
      <c r="D214" s="111" t="s">
        <v>55</v>
      </c>
      <c r="E214" s="113">
        <v>45302</v>
      </c>
      <c r="F214" s="113">
        <v>45324</v>
      </c>
      <c r="G214" s="113">
        <v>45421</v>
      </c>
      <c r="H214" s="113">
        <v>45364</v>
      </c>
      <c r="I214" s="113">
        <v>45421</v>
      </c>
      <c r="J214" s="113">
        <v>45479</v>
      </c>
      <c r="K214" s="111" t="s">
        <v>56</v>
      </c>
      <c r="L214" s="112"/>
      <c r="M214" s="111" t="s">
        <v>2920</v>
      </c>
      <c r="N214" s="111" t="s">
        <v>174</v>
      </c>
      <c r="O214" s="111" t="s">
        <v>2921</v>
      </c>
      <c r="P214" s="111" t="s">
        <v>2922</v>
      </c>
      <c r="Q214" s="111" t="s">
        <v>2923</v>
      </c>
      <c r="R214" s="111" t="s">
        <v>344</v>
      </c>
      <c r="S214" s="113">
        <v>45421</v>
      </c>
      <c r="T214" s="112"/>
      <c r="U214" s="112"/>
      <c r="V214" s="111" t="s">
        <v>345</v>
      </c>
      <c r="W214" s="112"/>
      <c r="X214" s="111">
        <v>20</v>
      </c>
      <c r="Y214" s="111">
        <v>20</v>
      </c>
      <c r="Z214" s="111" t="s">
        <v>2924</v>
      </c>
      <c r="AA214" s="111" t="s">
        <v>2925</v>
      </c>
      <c r="AB214" s="115">
        <v>6</v>
      </c>
      <c r="AC214" s="115">
        <v>0</v>
      </c>
      <c r="AD214" s="115">
        <v>0</v>
      </c>
      <c r="AE214" s="111" t="s">
        <v>898</v>
      </c>
      <c r="AF214" s="115">
        <v>0</v>
      </c>
      <c r="AG214" s="111" t="s">
        <v>376</v>
      </c>
      <c r="AH214" s="111" t="s">
        <v>53</v>
      </c>
      <c r="AI214" s="111" t="s">
        <v>345</v>
      </c>
      <c r="AJ214" s="111" t="s">
        <v>2926</v>
      </c>
      <c r="AK214" s="111">
        <v>30</v>
      </c>
      <c r="AL214" s="115">
        <v>21</v>
      </c>
      <c r="AM214" s="112"/>
      <c r="AN214" s="112"/>
      <c r="AO214" s="111">
        <v>0</v>
      </c>
      <c r="AP214" s="112"/>
      <c r="AQ214" s="112"/>
      <c r="AR214" s="112"/>
      <c r="AS214" s="112"/>
      <c r="AT214" s="112"/>
      <c r="AU214" s="111">
        <v>0</v>
      </c>
      <c r="AV214" s="114">
        <v>0</v>
      </c>
      <c r="AW214" s="111" t="s">
        <v>51</v>
      </c>
      <c r="AX214" s="112"/>
      <c r="AY214" s="112"/>
      <c r="AZ214" s="112"/>
      <c r="BA214" s="112"/>
      <c r="BB214" s="111" t="s">
        <v>52</v>
      </c>
      <c r="BC214" s="111" t="s">
        <v>208</v>
      </c>
      <c r="BD214" s="111" t="s">
        <v>209</v>
      </c>
      <c r="BE214" s="111" t="s">
        <v>2927</v>
      </c>
      <c r="BF214" s="111">
        <v>3</v>
      </c>
      <c r="BG214" s="111" t="s">
        <v>163</v>
      </c>
      <c r="BH214" s="111" t="s">
        <v>164</v>
      </c>
      <c r="BI214" s="111" t="s">
        <v>164</v>
      </c>
      <c r="BJ214" s="111" t="s">
        <v>2928</v>
      </c>
      <c r="BK214" s="112"/>
      <c r="BL214" s="115">
        <v>0</v>
      </c>
      <c r="BM214" s="112" t="b">
        <f>KGP[[#This Row],[HU Quantity]]=KGP[[#This Row],[Requirement quantity]]</f>
        <v>0</v>
      </c>
      <c r="BN214" s="112"/>
      <c r="BO214" s="112"/>
      <c r="BP214" s="112"/>
      <c r="BQ214" s="111" t="s">
        <v>165</v>
      </c>
      <c r="BR214" s="112"/>
      <c r="BS214" s="112"/>
      <c r="BT214" s="116">
        <v>0</v>
      </c>
      <c r="BU214" s="116">
        <v>0</v>
      </c>
      <c r="BV214" s="113">
        <v>45473</v>
      </c>
      <c r="BW214" s="117">
        <v>0</v>
      </c>
      <c r="BX214" s="117">
        <v>0</v>
      </c>
      <c r="BY214" s="112"/>
      <c r="BZ214" s="112"/>
      <c r="CA214" s="111">
        <v>0</v>
      </c>
      <c r="CB214" s="114">
        <v>0</v>
      </c>
      <c r="CC214" s="112"/>
      <c r="CD214" s="114">
        <v>0</v>
      </c>
      <c r="CE214" s="112"/>
      <c r="CF214" s="112"/>
      <c r="CG214" s="112"/>
      <c r="CH214" s="114">
        <v>0</v>
      </c>
      <c r="CI214" s="35">
        <v>0</v>
      </c>
      <c r="CJ214" s="94">
        <f t="shared" si="21"/>
        <v>0.2</v>
      </c>
      <c r="CK214" s="88">
        <f t="shared" si="22"/>
        <v>45393</v>
      </c>
      <c r="CL214" s="89">
        <f t="shared" si="23"/>
        <v>29</v>
      </c>
      <c r="CM214" s="89">
        <f t="shared" si="24"/>
        <v>57</v>
      </c>
      <c r="CN214" s="89" t="str">
        <f t="shared" si="25"/>
        <v>ON TIME</v>
      </c>
      <c r="CO214" s="91"/>
      <c r="CP214" s="89" t="str">
        <f>IF(CQ214="","",IF(CQ214&gt;'Colour coding'!$D$4,"After Turnround",IF(CQ214&gt;'Colour coding'!$D$3+7,"During Turnaround",IF(CQ214&lt;'Colour coding'!$D$3,"On Time"))))</f>
        <v>After Turnround</v>
      </c>
      <c r="CQ214" s="88">
        <f>_xlfn.MAXIFS('Monitor PO'!E:E,'Monitor PO'!K:K,KGP[[#This Row],[Material / Component]])</f>
        <v>45390</v>
      </c>
      <c r="CR214" s="89" t="str">
        <f t="shared" si="26"/>
        <v>Need Purchasing</v>
      </c>
      <c r="CS214" s="89" t="str">
        <f>_xlfn.CONCAT(KGP[[#This Row],[Reservation]], KGP[[#This Row],[Requirement date (WO component)]],KGP[[#This Row],[Material / Component]],"000",,KGP[[#This Row],[WO number]])</f>
        <v>00002135914542110565211000600002860</v>
      </c>
      <c r="CT214" s="89" t="str">
        <f>VLOOKUP(KGP[[#This Row],[Key]],Reservation!B:B,1,)</f>
        <v>00002135914542110565211000600002860</v>
      </c>
      <c r="CU214" s="89" t="str">
        <f>_xlfn.CONCAT(KGP[[#This Row],[Reservation]],KGP[[#This Row],[Material / Component]],"000",,KGP[[#This Row],[WO number]])</f>
        <v>000021359110565211000600002860</v>
      </c>
      <c r="CV214" s="93">
        <f>IF(_xlfn.MAXIFS(Reservation!$F:$F,Reservation!$A:$A,KGP[[#This Row],[Logic]])&lt;KGP[[#This Row],[ETA @ Demand plant]],_xlfn.MAXIFS(Reservation!$F:$F,Reservation!$A:$A,KGP[[#This Row],[Logic]]),"")</f>
        <v>0</v>
      </c>
      <c r="CW214" s="89" t="e">
        <f>IF(KGP[[#This Row],[Any order which is ahead (Date)]]="","",VLOOKUP(_xlfn.CONCAT(KGP[[#This Row],[Reservation]],KGP[[#This Row],[Material / Component]],"000",,KGP[[#This Row],[WO number]]),Reservation!$A:$J,10,0))</f>
        <v>#N/A</v>
      </c>
      <c r="CX214" s="89">
        <f t="shared" si="27"/>
        <v>0</v>
      </c>
    </row>
    <row r="215" spans="1:102" s="77" customFormat="1" x14ac:dyDescent="0.2">
      <c r="A215" s="111" t="s">
        <v>945</v>
      </c>
      <c r="B215" s="111" t="s">
        <v>50</v>
      </c>
      <c r="C215" s="112"/>
      <c r="D215" s="111" t="s">
        <v>55</v>
      </c>
      <c r="E215" s="113">
        <v>45290</v>
      </c>
      <c r="F215" s="113">
        <v>45293</v>
      </c>
      <c r="G215" s="113">
        <v>45401</v>
      </c>
      <c r="H215" s="113">
        <v>45385</v>
      </c>
      <c r="I215" s="113">
        <v>45401</v>
      </c>
      <c r="J215" s="113">
        <v>45406</v>
      </c>
      <c r="K215" s="111" t="s">
        <v>182</v>
      </c>
      <c r="L215" s="112"/>
      <c r="M215" s="111" t="s">
        <v>1333</v>
      </c>
      <c r="N215" s="111" t="s">
        <v>1393</v>
      </c>
      <c r="O215" s="111" t="s">
        <v>1334</v>
      </c>
      <c r="P215" s="111" t="s">
        <v>1335</v>
      </c>
      <c r="Q215" s="111" t="s">
        <v>1336</v>
      </c>
      <c r="R215" s="111" t="s">
        <v>344</v>
      </c>
      <c r="S215" s="113">
        <v>45401</v>
      </c>
      <c r="T215" s="112"/>
      <c r="U215" s="112"/>
      <c r="V215" s="111" t="s">
        <v>345</v>
      </c>
      <c r="W215" s="112"/>
      <c r="X215" s="111">
        <v>10</v>
      </c>
      <c r="Y215" s="111">
        <v>5</v>
      </c>
      <c r="Z215" s="111" t="s">
        <v>1394</v>
      </c>
      <c r="AA215" s="111" t="s">
        <v>1395</v>
      </c>
      <c r="AB215" s="115">
        <v>4</v>
      </c>
      <c r="AC215" s="115">
        <v>4</v>
      </c>
      <c r="AD215" s="115">
        <v>0</v>
      </c>
      <c r="AE215" s="111" t="s">
        <v>875</v>
      </c>
      <c r="AF215" s="115">
        <v>0</v>
      </c>
      <c r="AG215" s="111" t="s">
        <v>376</v>
      </c>
      <c r="AH215" s="111" t="s">
        <v>53</v>
      </c>
      <c r="AI215" s="111" t="s">
        <v>345</v>
      </c>
      <c r="AJ215" s="111" t="s">
        <v>1339</v>
      </c>
      <c r="AK215" s="111">
        <v>130</v>
      </c>
      <c r="AL215" s="115">
        <v>21</v>
      </c>
      <c r="AM215" s="112"/>
      <c r="AN215" s="112"/>
      <c r="AO215" s="111">
        <v>0</v>
      </c>
      <c r="AP215" s="112"/>
      <c r="AQ215" s="112"/>
      <c r="AR215" s="112"/>
      <c r="AS215" s="112"/>
      <c r="AT215" s="112"/>
      <c r="AU215" s="111">
        <v>0</v>
      </c>
      <c r="AV215" s="114">
        <v>0</v>
      </c>
      <c r="AW215" s="111" t="s">
        <v>51</v>
      </c>
      <c r="AX215" s="112"/>
      <c r="AY215" s="112"/>
      <c r="AZ215" s="112"/>
      <c r="BA215" s="112"/>
      <c r="BB215" s="111" t="s">
        <v>52</v>
      </c>
      <c r="BC215" s="111" t="s">
        <v>161</v>
      </c>
      <c r="BD215" s="111" t="s">
        <v>162</v>
      </c>
      <c r="BE215" s="111" t="s">
        <v>1341</v>
      </c>
      <c r="BF215" s="111">
        <v>17</v>
      </c>
      <c r="BG215" s="111" t="s">
        <v>163</v>
      </c>
      <c r="BH215" s="111" t="s">
        <v>164</v>
      </c>
      <c r="BI215" s="111" t="s">
        <v>164</v>
      </c>
      <c r="BJ215" s="111" t="s">
        <v>1396</v>
      </c>
      <c r="BK215" s="112"/>
      <c r="BL215" s="115">
        <v>0</v>
      </c>
      <c r="BM215" s="112" t="b">
        <f>KGP[[#This Row],[HU Quantity]]=KGP[[#This Row],[Requirement quantity]]</f>
        <v>0</v>
      </c>
      <c r="BN215" s="112"/>
      <c r="BO215" s="112"/>
      <c r="BP215" s="112"/>
      <c r="BQ215" s="111" t="s">
        <v>165</v>
      </c>
      <c r="BR215" s="111" t="s">
        <v>371</v>
      </c>
      <c r="BS215" s="112"/>
      <c r="BT215" s="116">
        <v>0</v>
      </c>
      <c r="BU215" s="116">
        <v>0</v>
      </c>
      <c r="BV215" s="113">
        <v>45531</v>
      </c>
      <c r="BW215" s="117">
        <v>0</v>
      </c>
      <c r="BX215" s="117">
        <v>0</v>
      </c>
      <c r="BY215" s="112"/>
      <c r="BZ215" s="112"/>
      <c r="CA215" s="111">
        <v>0</v>
      </c>
      <c r="CB215" s="114">
        <v>0</v>
      </c>
      <c r="CC215" s="112"/>
      <c r="CD215" s="114">
        <v>0</v>
      </c>
      <c r="CE215" s="112"/>
      <c r="CF215" s="112"/>
      <c r="CG215" s="112"/>
      <c r="CH215" s="114">
        <v>0</v>
      </c>
      <c r="CI215" s="35">
        <v>0</v>
      </c>
      <c r="CJ215" s="94">
        <f t="shared" si="21"/>
        <v>4.3478260869565216E-2</v>
      </c>
      <c r="CK215" s="88">
        <f t="shared" si="22"/>
        <v>45373</v>
      </c>
      <c r="CL215" s="89">
        <f t="shared" si="23"/>
        <v>-12</v>
      </c>
      <c r="CM215" s="89">
        <f t="shared" si="24"/>
        <v>16</v>
      </c>
      <c r="CN215" s="89" t="str">
        <f t="shared" si="25"/>
        <v>ON TIME</v>
      </c>
      <c r="CO215" s="91" t="str" cm="1">
        <f t="array" ref="CO215">IFERROR(_xlfn.TEXTJOIN(", ",,_xlfn._xlws.FILTER('Monitor PO'!A:A,'Monitor PO'!K:K=Z215)),"")</f>
        <v/>
      </c>
      <c r="CP215" s="92" t="str">
        <f>IF(CQ215="","",IF(CQ215&gt;'Colour coding'!$D$4,"After Turnround",IF(CQ215&gt;'Colour coding'!$D$3+7,"During Turnaround",IF(CQ215&lt;'Colour coding'!$D$3,"On Time"))))</f>
        <v>On Time</v>
      </c>
      <c r="CQ215" s="88">
        <f>_xlfn.MAXIFS('Monitor PO'!E:E,'Monitor PO'!K:K,KGP[[#This Row],[Material / Component]])</f>
        <v>0</v>
      </c>
      <c r="CR215" s="89" t="str">
        <f t="shared" si="26"/>
        <v>SOH</v>
      </c>
      <c r="CS215" s="89" t="str">
        <f>_xlfn.CONCAT(KGP[[#This Row],[Reservation]], KGP[[#This Row],[Requirement date (WO component)]],KGP[[#This Row],[Material / Component]],"000",,KGP[[#This Row],[WO number]])</f>
        <v>00001325684540110568264000100034084</v>
      </c>
      <c r="CT215" s="89" t="str">
        <f>VLOOKUP(KGP[[#This Row],[Key]],Reservation!B:B,1,)</f>
        <v>00001325684540110568264000100034084</v>
      </c>
      <c r="CU215" s="89" t="str">
        <f>_xlfn.CONCAT(KGP[[#This Row],[Reservation]],KGP[[#This Row],[Material / Component]],"000",,KGP[[#This Row],[WO number]])</f>
        <v>000013256810568264000100034084</v>
      </c>
      <c r="CV215" s="93">
        <f>IF(_xlfn.MAXIFS(Reservation!$F:$F,Reservation!$A:$A,KGP[[#This Row],[Logic]])&lt;KGP[[#This Row],[ETA @ Demand plant]],_xlfn.MAXIFS(Reservation!$F:$F,Reservation!$A:$A,KGP[[#This Row],[Logic]]),"")</f>
        <v>0</v>
      </c>
      <c r="CW215" s="89" t="e">
        <f>IF(KGP[[#This Row],[Any order which is ahead (Date)]]="","",VLOOKUP(_xlfn.CONCAT(KGP[[#This Row],[Reservation]],KGP[[#This Row],[Material / Component]],"000",,KGP[[#This Row],[WO number]]),Reservation!$A:$J,10,0))</f>
        <v>#N/A</v>
      </c>
      <c r="CX215" s="89">
        <f t="shared" si="27"/>
        <v>0</v>
      </c>
    </row>
    <row r="216" spans="1:102" s="77" customFormat="1" x14ac:dyDescent="0.2">
      <c r="A216" s="111" t="s">
        <v>940</v>
      </c>
      <c r="B216" s="111" t="s">
        <v>50</v>
      </c>
      <c r="C216" s="112"/>
      <c r="D216" s="111" t="s">
        <v>55</v>
      </c>
      <c r="E216" s="113">
        <v>45290</v>
      </c>
      <c r="F216" s="113">
        <v>45293</v>
      </c>
      <c r="G216" s="113">
        <v>45395</v>
      </c>
      <c r="H216" s="113">
        <v>45372</v>
      </c>
      <c r="I216" s="113">
        <v>45382</v>
      </c>
      <c r="J216" s="113">
        <v>45406</v>
      </c>
      <c r="K216" s="111" t="s">
        <v>182</v>
      </c>
      <c r="L216" s="112"/>
      <c r="M216" s="111" t="s">
        <v>2790</v>
      </c>
      <c r="N216" s="111" t="s">
        <v>170</v>
      </c>
      <c r="O216" s="111" t="s">
        <v>2791</v>
      </c>
      <c r="P216" s="111" t="s">
        <v>2792</v>
      </c>
      <c r="Q216" s="111" t="s">
        <v>2665</v>
      </c>
      <c r="R216" s="111" t="s">
        <v>344</v>
      </c>
      <c r="S216" s="113">
        <v>45395</v>
      </c>
      <c r="T216" s="112"/>
      <c r="U216" s="112"/>
      <c r="V216" s="111" t="s">
        <v>345</v>
      </c>
      <c r="W216" s="112"/>
      <c r="X216" s="111">
        <v>10</v>
      </c>
      <c r="Y216" s="111">
        <v>5</v>
      </c>
      <c r="Z216" s="111" t="s">
        <v>2673</v>
      </c>
      <c r="AA216" s="111" t="s">
        <v>2674</v>
      </c>
      <c r="AB216" s="115">
        <v>1</v>
      </c>
      <c r="AC216" s="115">
        <v>2</v>
      </c>
      <c r="AD216" s="115">
        <v>2</v>
      </c>
      <c r="AE216" s="111" t="s">
        <v>858</v>
      </c>
      <c r="AF216" s="115">
        <v>0</v>
      </c>
      <c r="AG216" s="111" t="s">
        <v>376</v>
      </c>
      <c r="AH216" s="111" t="s">
        <v>53</v>
      </c>
      <c r="AI216" s="111" t="s">
        <v>345</v>
      </c>
      <c r="AJ216" s="111" t="s">
        <v>2795</v>
      </c>
      <c r="AK216" s="111">
        <v>10</v>
      </c>
      <c r="AL216" s="115">
        <v>21</v>
      </c>
      <c r="AM216" s="112"/>
      <c r="AN216" s="112"/>
      <c r="AO216" s="111">
        <v>0</v>
      </c>
      <c r="AP216" s="112"/>
      <c r="AQ216" s="112"/>
      <c r="AR216" s="112"/>
      <c r="AS216" s="112"/>
      <c r="AT216" s="112"/>
      <c r="AU216" s="111">
        <v>0</v>
      </c>
      <c r="AV216" s="114">
        <v>0</v>
      </c>
      <c r="AW216" s="111" t="s">
        <v>51</v>
      </c>
      <c r="AX216" s="112"/>
      <c r="AY216" s="112"/>
      <c r="AZ216" s="112"/>
      <c r="BA216" s="112"/>
      <c r="BB216" s="111" t="s">
        <v>52</v>
      </c>
      <c r="BC216" s="111" t="s">
        <v>213</v>
      </c>
      <c r="BD216" s="111" t="s">
        <v>214</v>
      </c>
      <c r="BE216" s="111" t="s">
        <v>2793</v>
      </c>
      <c r="BF216" s="111">
        <v>11</v>
      </c>
      <c r="BG216" s="111" t="s">
        <v>294</v>
      </c>
      <c r="BH216" s="111" t="s">
        <v>164</v>
      </c>
      <c r="BI216" s="111" t="s">
        <v>164</v>
      </c>
      <c r="BJ216" s="111" t="s">
        <v>2812</v>
      </c>
      <c r="BK216" s="112"/>
      <c r="BL216" s="115">
        <v>0</v>
      </c>
      <c r="BM216" s="112" t="b">
        <f>KGP[[#This Row],[HU Quantity]]=KGP[[#This Row],[Requirement quantity]]</f>
        <v>0</v>
      </c>
      <c r="BN216" s="112"/>
      <c r="BO216" s="112"/>
      <c r="BP216" s="112"/>
      <c r="BQ216" s="111" t="s">
        <v>165</v>
      </c>
      <c r="BR216" s="111" t="s">
        <v>178</v>
      </c>
      <c r="BS216" s="112"/>
      <c r="BT216" s="116">
        <v>0</v>
      </c>
      <c r="BU216" s="116">
        <v>0</v>
      </c>
      <c r="BV216" s="113">
        <v>45587</v>
      </c>
      <c r="BW216" s="117">
        <v>0</v>
      </c>
      <c r="BX216" s="117">
        <v>0</v>
      </c>
      <c r="BY216" s="112"/>
      <c r="BZ216" s="112"/>
      <c r="CA216" s="111">
        <v>0</v>
      </c>
      <c r="CB216" s="114">
        <v>0</v>
      </c>
      <c r="CC216" s="112"/>
      <c r="CD216" s="114">
        <v>0</v>
      </c>
      <c r="CE216" s="112"/>
      <c r="CF216" s="112"/>
      <c r="CG216" s="112"/>
      <c r="CH216" s="114">
        <v>0</v>
      </c>
      <c r="CI216" s="35">
        <v>0</v>
      </c>
      <c r="CJ216" s="94">
        <f t="shared" si="21"/>
        <v>1.9230769230769232E-2</v>
      </c>
      <c r="CK216" s="88">
        <f t="shared" si="22"/>
        <v>45367</v>
      </c>
      <c r="CL216" s="89">
        <f t="shared" si="23"/>
        <v>-5</v>
      </c>
      <c r="CM216" s="89">
        <f t="shared" si="24"/>
        <v>23</v>
      </c>
      <c r="CN216" s="89" t="str">
        <f t="shared" si="25"/>
        <v>ON TIME</v>
      </c>
      <c r="CO216" s="91"/>
      <c r="CP216" s="89" t="str">
        <f>IF(CQ216="","",IF(CQ216&gt;'Colour coding'!$D$4,"After Turnround",IF(CQ216&gt;'Colour coding'!$D$3+7,"During Turnaround",IF(CQ216&lt;'Colour coding'!$D$3,"On Time"))))</f>
        <v>On Time</v>
      </c>
      <c r="CQ216" s="88">
        <f>_xlfn.MAXIFS('Monitor PO'!E:E,'Monitor PO'!K:K,KGP[[#This Row],[Material / Component]])</f>
        <v>0</v>
      </c>
      <c r="CR216" s="89" t="str">
        <f t="shared" si="26"/>
        <v>SOH</v>
      </c>
      <c r="CS216" s="89" t="str">
        <f>_xlfn.CONCAT(KGP[[#This Row],[Reservation]], KGP[[#This Row],[Requirement date (WO component)]],KGP[[#This Row],[Material / Component]],"000",,KGP[[#This Row],[WO number]])</f>
        <v>00001296914539510569059000200091461</v>
      </c>
      <c r="CT216" s="89" t="str">
        <f>VLOOKUP(KGP[[#This Row],[Key]],Reservation!B:B,1,)</f>
        <v>00001296914539510569059000200091461</v>
      </c>
      <c r="CU216" s="89" t="str">
        <f>_xlfn.CONCAT(KGP[[#This Row],[Reservation]],KGP[[#This Row],[Material / Component]],"000",,KGP[[#This Row],[WO number]])</f>
        <v>000012969110569059000200091461</v>
      </c>
      <c r="CV216" s="93">
        <f>IF(_xlfn.MAXIFS(Reservation!$F:$F,Reservation!$A:$A,KGP[[#This Row],[Logic]])&lt;KGP[[#This Row],[ETA @ Demand plant]],_xlfn.MAXIFS(Reservation!$F:$F,Reservation!$A:$A,KGP[[#This Row],[Logic]]),"")</f>
        <v>0</v>
      </c>
      <c r="CW216" s="89" t="e">
        <f>IF(KGP[[#This Row],[Any order which is ahead (Date)]]="","",VLOOKUP(_xlfn.CONCAT(KGP[[#This Row],[Reservation]],KGP[[#This Row],[Material / Component]],"000",,KGP[[#This Row],[WO number]]),Reservation!$A:$J,10,0))</f>
        <v>#N/A</v>
      </c>
      <c r="CX216" s="89">
        <f t="shared" si="27"/>
        <v>0</v>
      </c>
    </row>
    <row r="217" spans="1:102" s="77" customFormat="1" x14ac:dyDescent="0.2">
      <c r="A217" s="111" t="s">
        <v>940</v>
      </c>
      <c r="B217" s="111" t="s">
        <v>50</v>
      </c>
      <c r="C217" s="112"/>
      <c r="D217" s="111" t="s">
        <v>55</v>
      </c>
      <c r="E217" s="113">
        <v>45290</v>
      </c>
      <c r="F217" s="113">
        <v>45293</v>
      </c>
      <c r="G217" s="113">
        <v>45395</v>
      </c>
      <c r="H217" s="113">
        <v>45372</v>
      </c>
      <c r="I217" s="113">
        <v>45382</v>
      </c>
      <c r="J217" s="113">
        <v>45406</v>
      </c>
      <c r="K217" s="111" t="s">
        <v>182</v>
      </c>
      <c r="L217" s="112"/>
      <c r="M217" s="111" t="s">
        <v>2790</v>
      </c>
      <c r="N217" s="111" t="s">
        <v>332</v>
      </c>
      <c r="O217" s="111" t="s">
        <v>2791</v>
      </c>
      <c r="P217" s="111" t="s">
        <v>2792</v>
      </c>
      <c r="Q217" s="111" t="s">
        <v>2665</v>
      </c>
      <c r="R217" s="111" t="s">
        <v>344</v>
      </c>
      <c r="S217" s="113">
        <v>45395</v>
      </c>
      <c r="T217" s="112"/>
      <c r="U217" s="112"/>
      <c r="V217" s="111" t="s">
        <v>345</v>
      </c>
      <c r="W217" s="112"/>
      <c r="X217" s="111">
        <v>10</v>
      </c>
      <c r="Y217" s="111">
        <v>5</v>
      </c>
      <c r="Z217" s="111" t="s">
        <v>2673</v>
      </c>
      <c r="AA217" s="111" t="s">
        <v>2674</v>
      </c>
      <c r="AB217" s="115">
        <v>1</v>
      </c>
      <c r="AC217" s="115">
        <v>2</v>
      </c>
      <c r="AD217" s="115">
        <v>2</v>
      </c>
      <c r="AE217" s="111" t="s">
        <v>858</v>
      </c>
      <c r="AF217" s="115">
        <v>0</v>
      </c>
      <c r="AG217" s="111" t="s">
        <v>376</v>
      </c>
      <c r="AH217" s="111" t="s">
        <v>53</v>
      </c>
      <c r="AI217" s="111" t="s">
        <v>345</v>
      </c>
      <c r="AJ217" s="111" t="s">
        <v>2795</v>
      </c>
      <c r="AK217" s="111">
        <v>170</v>
      </c>
      <c r="AL217" s="115">
        <v>21</v>
      </c>
      <c r="AM217" s="112"/>
      <c r="AN217" s="112"/>
      <c r="AO217" s="111">
        <v>0</v>
      </c>
      <c r="AP217" s="112"/>
      <c r="AQ217" s="112"/>
      <c r="AR217" s="112"/>
      <c r="AS217" s="112"/>
      <c r="AT217" s="112"/>
      <c r="AU217" s="111">
        <v>0</v>
      </c>
      <c r="AV217" s="114">
        <v>0</v>
      </c>
      <c r="AW217" s="111" t="s">
        <v>51</v>
      </c>
      <c r="AX217" s="112"/>
      <c r="AY217" s="112"/>
      <c r="AZ217" s="112"/>
      <c r="BA217" s="112"/>
      <c r="BB217" s="111" t="s">
        <v>52</v>
      </c>
      <c r="BC217" s="111" t="s">
        <v>213</v>
      </c>
      <c r="BD217" s="111" t="s">
        <v>214</v>
      </c>
      <c r="BE217" s="111" t="s">
        <v>2793</v>
      </c>
      <c r="BF217" s="111">
        <v>43</v>
      </c>
      <c r="BG217" s="111" t="s">
        <v>294</v>
      </c>
      <c r="BH217" s="111" t="s">
        <v>164</v>
      </c>
      <c r="BI217" s="111" t="s">
        <v>164</v>
      </c>
      <c r="BJ217" s="111" t="s">
        <v>2846</v>
      </c>
      <c r="BK217" s="112"/>
      <c r="BL217" s="115">
        <v>0</v>
      </c>
      <c r="BM217" s="112" t="b">
        <f>KGP[[#This Row],[HU Quantity]]=KGP[[#This Row],[Requirement quantity]]</f>
        <v>0</v>
      </c>
      <c r="BN217" s="112"/>
      <c r="BO217" s="112"/>
      <c r="BP217" s="112"/>
      <c r="BQ217" s="111" t="s">
        <v>165</v>
      </c>
      <c r="BR217" s="112"/>
      <c r="BS217" s="112"/>
      <c r="BT217" s="116">
        <v>0</v>
      </c>
      <c r="BU217" s="116">
        <v>0</v>
      </c>
      <c r="BV217" s="113">
        <v>45587</v>
      </c>
      <c r="BW217" s="117">
        <v>0</v>
      </c>
      <c r="BX217" s="117">
        <v>0</v>
      </c>
      <c r="BY217" s="112"/>
      <c r="BZ217" s="112"/>
      <c r="CA217" s="111">
        <v>0</v>
      </c>
      <c r="CB217" s="114">
        <v>0</v>
      </c>
      <c r="CC217" s="112"/>
      <c r="CD217" s="114">
        <v>0</v>
      </c>
      <c r="CE217" s="112"/>
      <c r="CF217" s="112"/>
      <c r="CG217" s="112"/>
      <c r="CH217" s="114">
        <v>0</v>
      </c>
      <c r="CI217" s="35">
        <v>0</v>
      </c>
      <c r="CJ217" s="94">
        <f t="shared" si="21"/>
        <v>1.9230769230769232E-2</v>
      </c>
      <c r="CK217" s="88">
        <f t="shared" si="22"/>
        <v>45367</v>
      </c>
      <c r="CL217" s="89">
        <f t="shared" si="23"/>
        <v>-5</v>
      </c>
      <c r="CM217" s="89">
        <f t="shared" si="24"/>
        <v>23</v>
      </c>
      <c r="CN217" s="89" t="str">
        <f t="shared" si="25"/>
        <v>ON TIME</v>
      </c>
      <c r="CO217" s="91"/>
      <c r="CP217" s="89" t="str">
        <f>IF(CQ217="","",IF(CQ217&gt;'Colour coding'!$D$4,"After Turnround",IF(CQ217&gt;'Colour coding'!$D$3+7,"During Turnaround",IF(CQ217&lt;'Colour coding'!$D$3,"On Time"))))</f>
        <v>On Time</v>
      </c>
      <c r="CQ217" s="88">
        <f>_xlfn.MAXIFS('Monitor PO'!E:E,'Monitor PO'!K:K,KGP[[#This Row],[Material / Component]])</f>
        <v>0</v>
      </c>
      <c r="CR217" s="89" t="str">
        <f t="shared" si="26"/>
        <v>SOH</v>
      </c>
      <c r="CS217" s="89" t="str">
        <f>_xlfn.CONCAT(KGP[[#This Row],[Reservation]], KGP[[#This Row],[Requirement date (WO component)]],KGP[[#This Row],[Material / Component]],"000",,KGP[[#This Row],[WO number]])</f>
        <v>00001296914539510569059000200091461</v>
      </c>
      <c r="CT217" s="89" t="str">
        <f>VLOOKUP(KGP[[#This Row],[Key]],Reservation!B:B,1,)</f>
        <v>00001296914539510569059000200091461</v>
      </c>
      <c r="CU217" s="89" t="str">
        <f>_xlfn.CONCAT(KGP[[#This Row],[Reservation]],KGP[[#This Row],[Material / Component]],"000",,KGP[[#This Row],[WO number]])</f>
        <v>000012969110569059000200091461</v>
      </c>
      <c r="CV217" s="93">
        <f>IF(_xlfn.MAXIFS(Reservation!$F:$F,Reservation!$A:$A,KGP[[#This Row],[Logic]])&lt;KGP[[#This Row],[ETA @ Demand plant]],_xlfn.MAXIFS(Reservation!$F:$F,Reservation!$A:$A,KGP[[#This Row],[Logic]]),"")</f>
        <v>0</v>
      </c>
      <c r="CW217" s="89" t="e">
        <f>IF(KGP[[#This Row],[Any order which is ahead (Date)]]="","",VLOOKUP(_xlfn.CONCAT(KGP[[#This Row],[Reservation]],KGP[[#This Row],[Material / Component]],"000",,KGP[[#This Row],[WO number]]),Reservation!$A:$J,10,0))</f>
        <v>#N/A</v>
      </c>
      <c r="CX217" s="89">
        <f t="shared" si="27"/>
        <v>0</v>
      </c>
    </row>
    <row r="218" spans="1:102" s="77" customFormat="1" x14ac:dyDescent="0.2">
      <c r="A218" s="111" t="s">
        <v>851</v>
      </c>
      <c r="B218" s="111" t="s">
        <v>50</v>
      </c>
      <c r="C218" s="112"/>
      <c r="D218" s="111" t="s">
        <v>55</v>
      </c>
      <c r="E218" s="113">
        <v>45290</v>
      </c>
      <c r="F218" s="113">
        <v>45293</v>
      </c>
      <c r="G218" s="113">
        <v>45421</v>
      </c>
      <c r="H218" s="113">
        <v>45405</v>
      </c>
      <c r="I218" s="113">
        <v>45421</v>
      </c>
      <c r="J218" s="113">
        <v>45422</v>
      </c>
      <c r="K218" s="111" t="s">
        <v>182</v>
      </c>
      <c r="L218" s="112"/>
      <c r="M218" s="111" t="s">
        <v>1609</v>
      </c>
      <c r="N218" s="111" t="s">
        <v>210</v>
      </c>
      <c r="O218" s="111" t="s">
        <v>1610</v>
      </c>
      <c r="P218" s="111" t="s">
        <v>1559</v>
      </c>
      <c r="Q218" s="111" t="s">
        <v>1611</v>
      </c>
      <c r="R218" s="111" t="s">
        <v>344</v>
      </c>
      <c r="S218" s="113">
        <v>45421</v>
      </c>
      <c r="T218" s="112"/>
      <c r="U218" s="112"/>
      <c r="V218" s="111" t="s">
        <v>345</v>
      </c>
      <c r="W218" s="112"/>
      <c r="X218" s="111">
        <v>20</v>
      </c>
      <c r="Y218" s="111">
        <v>20</v>
      </c>
      <c r="Z218" s="111" t="s">
        <v>1612</v>
      </c>
      <c r="AA218" s="111" t="s">
        <v>1613</v>
      </c>
      <c r="AB218" s="115">
        <v>2</v>
      </c>
      <c r="AC218" s="115">
        <v>2</v>
      </c>
      <c r="AD218" s="115">
        <v>0</v>
      </c>
      <c r="AE218" s="111" t="s">
        <v>908</v>
      </c>
      <c r="AF218" s="115">
        <v>0</v>
      </c>
      <c r="AG218" s="111" t="s">
        <v>376</v>
      </c>
      <c r="AH218" s="111" t="s">
        <v>53</v>
      </c>
      <c r="AI218" s="111" t="s">
        <v>345</v>
      </c>
      <c r="AJ218" s="111" t="s">
        <v>1614</v>
      </c>
      <c r="AK218" s="111">
        <v>10</v>
      </c>
      <c r="AL218" s="115">
        <v>21</v>
      </c>
      <c r="AM218" s="112"/>
      <c r="AN218" s="112"/>
      <c r="AO218" s="111">
        <v>0</v>
      </c>
      <c r="AP218" s="112"/>
      <c r="AQ218" s="112"/>
      <c r="AR218" s="112"/>
      <c r="AS218" s="112"/>
      <c r="AT218" s="112"/>
      <c r="AU218" s="111">
        <v>0</v>
      </c>
      <c r="AV218" s="114">
        <v>0</v>
      </c>
      <c r="AW218" s="111" t="s">
        <v>51</v>
      </c>
      <c r="AX218" s="112"/>
      <c r="AY218" s="112"/>
      <c r="AZ218" s="112"/>
      <c r="BA218" s="112"/>
      <c r="BB218" s="111" t="s">
        <v>52</v>
      </c>
      <c r="BC218" s="111" t="s">
        <v>161</v>
      </c>
      <c r="BD218" s="111" t="s">
        <v>162</v>
      </c>
      <c r="BE218" s="111" t="s">
        <v>1615</v>
      </c>
      <c r="BF218" s="111">
        <v>6</v>
      </c>
      <c r="BG218" s="111" t="s">
        <v>163</v>
      </c>
      <c r="BH218" s="111" t="s">
        <v>164</v>
      </c>
      <c r="BI218" s="111" t="s">
        <v>164</v>
      </c>
      <c r="BJ218" s="112"/>
      <c r="BK218" s="112"/>
      <c r="BL218" s="115">
        <v>0</v>
      </c>
      <c r="BM218" s="112" t="b">
        <f>KGP[[#This Row],[HU Quantity]]=KGP[[#This Row],[Requirement quantity]]</f>
        <v>0</v>
      </c>
      <c r="BN218" s="112"/>
      <c r="BO218" s="112"/>
      <c r="BP218" s="112"/>
      <c r="BQ218" s="111" t="s">
        <v>165</v>
      </c>
      <c r="BR218" s="111" t="s">
        <v>371</v>
      </c>
      <c r="BS218" s="112"/>
      <c r="BT218" s="116">
        <v>0</v>
      </c>
      <c r="BU218" s="116">
        <v>0</v>
      </c>
      <c r="BV218" s="113">
        <v>45289</v>
      </c>
      <c r="BW218" s="117">
        <v>0</v>
      </c>
      <c r="BX218" s="117">
        <v>0</v>
      </c>
      <c r="BY218" s="112"/>
      <c r="BZ218" s="112"/>
      <c r="CA218" s="111">
        <v>0</v>
      </c>
      <c r="CB218" s="114">
        <v>0</v>
      </c>
      <c r="CC218" s="112"/>
      <c r="CD218" s="114">
        <v>0</v>
      </c>
      <c r="CE218" s="112"/>
      <c r="CF218" s="112"/>
      <c r="CG218" s="112"/>
      <c r="CH218" s="114">
        <v>0</v>
      </c>
      <c r="CI218" s="35">
        <v>0</v>
      </c>
      <c r="CJ218" s="94">
        <f t="shared" si="21"/>
        <v>0.14285714285714285</v>
      </c>
      <c r="CK218" s="88">
        <f t="shared" si="22"/>
        <v>45393</v>
      </c>
      <c r="CL218" s="89">
        <f t="shared" si="23"/>
        <v>-12</v>
      </c>
      <c r="CM218" s="89">
        <f t="shared" si="24"/>
        <v>16</v>
      </c>
      <c r="CN218" s="89" t="str">
        <f t="shared" si="25"/>
        <v>ON TIME</v>
      </c>
      <c r="CO218" s="91" t="str" cm="1">
        <f t="array" ref="CO218">IFERROR(_xlfn.TEXTJOIN(", ",,_xlfn._xlws.FILTER('Monitor PO'!A:A,'Monitor PO'!K:K=Z218)),"")</f>
        <v/>
      </c>
      <c r="CP218" s="92" t="str">
        <f>IF(CQ218="","",IF(CQ218&gt;'Colour coding'!$D$4,"After Turnround",IF(CQ218&gt;'Colour coding'!$D$3+7,"During Turnaround",IF(CQ218&lt;'Colour coding'!$D$3,"On Time"))))</f>
        <v>On Time</v>
      </c>
      <c r="CQ218" s="88">
        <f>_xlfn.MAXIFS('Monitor PO'!E:E,'Monitor PO'!K:K,KGP[[#This Row],[Material / Component]])</f>
        <v>0</v>
      </c>
      <c r="CR218" s="89" t="str">
        <f t="shared" si="26"/>
        <v>SOH</v>
      </c>
      <c r="CS218" s="89" t="str">
        <f>_xlfn.CONCAT(KGP[[#This Row],[Reservation]], KGP[[#This Row],[Requirement date (WO component)]],KGP[[#This Row],[Material / Component]],"000",,KGP[[#This Row],[WO number]])</f>
        <v>00001347504542110569848000100036218</v>
      </c>
      <c r="CT218" s="89" t="str">
        <f>VLOOKUP(KGP[[#This Row],[Key]],Reservation!B:B,1,)</f>
        <v>00001347504542110569848000100036218</v>
      </c>
      <c r="CU218" s="89" t="str">
        <f>_xlfn.CONCAT(KGP[[#This Row],[Reservation]],KGP[[#This Row],[Material / Component]],"000",,KGP[[#This Row],[WO number]])</f>
        <v>000013475010569848000100036218</v>
      </c>
      <c r="CV218" s="93">
        <f>IF(_xlfn.MAXIFS(Reservation!$F:$F,Reservation!$A:$A,KGP[[#This Row],[Logic]])&lt;KGP[[#This Row],[ETA @ Demand plant]],_xlfn.MAXIFS(Reservation!$F:$F,Reservation!$A:$A,KGP[[#This Row],[Logic]]),"")</f>
        <v>0</v>
      </c>
      <c r="CW218" s="89" t="e">
        <f>IF(KGP[[#This Row],[Any order which is ahead (Date)]]="","",VLOOKUP(_xlfn.CONCAT(KGP[[#This Row],[Reservation]],KGP[[#This Row],[Material / Component]],"000",,KGP[[#This Row],[WO number]]),Reservation!$A:$J,10,0))</f>
        <v>#N/A</v>
      </c>
      <c r="CX218" s="89">
        <f t="shared" si="27"/>
        <v>0</v>
      </c>
    </row>
    <row r="219" spans="1:102" s="77" customFormat="1" hidden="1" x14ac:dyDescent="0.2">
      <c r="A219" s="111" t="s">
        <v>869</v>
      </c>
      <c r="B219" s="112"/>
      <c r="C219" s="112"/>
      <c r="D219" s="111" t="s">
        <v>55</v>
      </c>
      <c r="E219" s="113">
        <v>45290</v>
      </c>
      <c r="F219" s="113">
        <v>45293</v>
      </c>
      <c r="G219" s="113">
        <v>45406</v>
      </c>
      <c r="H219" s="112"/>
      <c r="I219" s="113">
        <v>45406</v>
      </c>
      <c r="J219" s="113">
        <v>45407</v>
      </c>
      <c r="K219" s="111" t="s">
        <v>182</v>
      </c>
      <c r="L219" s="112"/>
      <c r="M219" s="111" t="s">
        <v>2635</v>
      </c>
      <c r="N219" s="111" t="s">
        <v>171</v>
      </c>
      <c r="O219" s="111" t="s">
        <v>2636</v>
      </c>
      <c r="P219" s="111" t="s">
        <v>2513</v>
      </c>
      <c r="Q219" s="111" t="s">
        <v>631</v>
      </c>
      <c r="R219" s="111" t="s">
        <v>344</v>
      </c>
      <c r="S219" s="112"/>
      <c r="T219" s="112"/>
      <c r="U219" s="112"/>
      <c r="V219" s="111" t="s">
        <v>345</v>
      </c>
      <c r="W219" s="112"/>
      <c r="X219" s="111">
        <v>10</v>
      </c>
      <c r="Y219" s="111">
        <v>10</v>
      </c>
      <c r="Z219" s="111" t="s">
        <v>2640</v>
      </c>
      <c r="AA219" s="111" t="s">
        <v>2641</v>
      </c>
      <c r="AB219" s="115">
        <v>2</v>
      </c>
      <c r="AC219" s="115">
        <v>2</v>
      </c>
      <c r="AD219" s="115">
        <v>2</v>
      </c>
      <c r="AE219" s="111" t="s">
        <v>908</v>
      </c>
      <c r="AF219" s="115">
        <v>0</v>
      </c>
      <c r="AG219" s="112"/>
      <c r="AH219" s="111" t="s">
        <v>231</v>
      </c>
      <c r="AI219" s="112"/>
      <c r="AJ219" s="112"/>
      <c r="AK219" s="111">
        <v>0</v>
      </c>
      <c r="AL219" s="115">
        <v>0</v>
      </c>
      <c r="AM219" s="112"/>
      <c r="AN219" s="112"/>
      <c r="AO219" s="111">
        <v>0</v>
      </c>
      <c r="AP219" s="112"/>
      <c r="AQ219" s="112"/>
      <c r="AR219" s="112"/>
      <c r="AS219" s="112"/>
      <c r="AT219" s="112"/>
      <c r="AU219" s="111">
        <v>0</v>
      </c>
      <c r="AV219" s="114">
        <v>0</v>
      </c>
      <c r="AW219" s="111" t="s">
        <v>51</v>
      </c>
      <c r="AX219" s="112"/>
      <c r="AY219" s="112"/>
      <c r="AZ219" s="112"/>
      <c r="BA219" s="112"/>
      <c r="BB219" s="111" t="s">
        <v>52</v>
      </c>
      <c r="BC219" s="111" t="s">
        <v>161</v>
      </c>
      <c r="BD219" s="111" t="s">
        <v>162</v>
      </c>
      <c r="BE219" s="111" t="s">
        <v>2639</v>
      </c>
      <c r="BF219" s="111">
        <v>3</v>
      </c>
      <c r="BG219" s="111" t="s">
        <v>232</v>
      </c>
      <c r="BH219" s="111" t="s">
        <v>164</v>
      </c>
      <c r="BI219" s="111" t="s">
        <v>164</v>
      </c>
      <c r="BJ219" s="112"/>
      <c r="BK219" s="112"/>
      <c r="BL219" s="115">
        <v>0</v>
      </c>
      <c r="BM219" s="112" t="b">
        <f>KGP[[#This Row],[HU Quantity]]=KGP[[#This Row],[Requirement quantity]]</f>
        <v>0</v>
      </c>
      <c r="BN219" s="112"/>
      <c r="BO219" s="112"/>
      <c r="BP219" s="112"/>
      <c r="BQ219" s="111" t="s">
        <v>165</v>
      </c>
      <c r="BR219" s="112"/>
      <c r="BS219" s="112"/>
      <c r="BT219" s="116">
        <v>0</v>
      </c>
      <c r="BU219" s="116">
        <v>0</v>
      </c>
      <c r="BV219" s="113">
        <v>45149</v>
      </c>
      <c r="BW219" s="117">
        <v>0</v>
      </c>
      <c r="BX219" s="117">
        <v>0</v>
      </c>
      <c r="BY219" s="112"/>
      <c r="BZ219" s="112"/>
      <c r="CA219" s="111">
        <v>0</v>
      </c>
      <c r="CB219" s="114">
        <v>0</v>
      </c>
      <c r="CC219" s="112"/>
      <c r="CD219" s="114">
        <v>0</v>
      </c>
      <c r="CE219" s="112"/>
      <c r="CF219" s="112"/>
      <c r="CG219" s="112"/>
      <c r="CH219" s="114">
        <v>0</v>
      </c>
      <c r="CI219" s="35">
        <v>0</v>
      </c>
      <c r="CJ219" s="94">
        <f t="shared" si="21"/>
        <v>0.25</v>
      </c>
      <c r="CK219" s="88">
        <f t="shared" si="22"/>
        <v>45378</v>
      </c>
      <c r="CL219" s="89">
        <f t="shared" si="23"/>
        <v>0</v>
      </c>
      <c r="CM219" s="89">
        <f t="shared" si="24"/>
        <v>0</v>
      </c>
      <c r="CN219" s="89" t="str">
        <f t="shared" si="25"/>
        <v>Missing Staging Date</v>
      </c>
      <c r="CO219" s="91"/>
      <c r="CP219" s="89" t="str">
        <f>IF(CQ219="","",IF(CQ219&gt;'Colour coding'!$D$4,"After Turnround",IF(CQ219&gt;'Colour coding'!$D$3+7,"During Turnaround",IF(CQ219&lt;'Colour coding'!$D$3,"On Time"))))</f>
        <v>On Time</v>
      </c>
      <c r="CQ219" s="88">
        <f>_xlfn.MAXIFS('Monitor PO'!E:E,'Monitor PO'!K:K,KGP[[#This Row],[Material / Component]])</f>
        <v>0</v>
      </c>
      <c r="CR219" s="89" t="str">
        <f t="shared" si="26"/>
        <v>SOH</v>
      </c>
      <c r="CS219" s="89" t="str">
        <f>_xlfn.CONCAT(KGP[[#This Row],[Reservation]], KGP[[#This Row],[Requirement date (WO component)]],KGP[[#This Row],[Material / Component]],"000",,KGP[[#This Row],[WO number]])</f>
        <v>00001273184540610572710000200089100</v>
      </c>
      <c r="CT219" s="89" t="str">
        <f>VLOOKUP(KGP[[#This Row],[Key]],Reservation!B:B,1,)</f>
        <v>00001273184540610572710000200089100</v>
      </c>
      <c r="CU219" s="89" t="str">
        <f>_xlfn.CONCAT(KGP[[#This Row],[Reservation]],KGP[[#This Row],[Material / Component]],"000",,KGP[[#This Row],[WO number]])</f>
        <v>000012731810572710000200089100</v>
      </c>
      <c r="CV219" s="93" t="str">
        <f>IF(_xlfn.MAXIFS(Reservation!$F:$F,Reservation!$A:$A,KGP[[#This Row],[Logic]])&lt;KGP[[#This Row],[ETA @ Demand plant]],_xlfn.MAXIFS(Reservation!$F:$F,Reservation!$A:$A,KGP[[#This Row],[Logic]]),"")</f>
        <v/>
      </c>
      <c r="CW219" s="89" t="str">
        <f>IF(KGP[[#This Row],[Any order which is ahead (Date)]]="","",VLOOKUP(_xlfn.CONCAT(KGP[[#This Row],[Reservation]],KGP[[#This Row],[Material / Component]],"000",,KGP[[#This Row],[WO number]]),Reservation!$A:$J,10,0))</f>
        <v/>
      </c>
      <c r="CX219" s="89">
        <f t="shared" si="27"/>
        <v>1</v>
      </c>
    </row>
    <row r="220" spans="1:102" s="77" customFormat="1" x14ac:dyDescent="0.2">
      <c r="A220" s="111" t="s">
        <v>940</v>
      </c>
      <c r="B220" s="111" t="s">
        <v>356</v>
      </c>
      <c r="C220" s="112"/>
      <c r="D220" s="111" t="s">
        <v>55</v>
      </c>
      <c r="E220" s="113">
        <v>45290</v>
      </c>
      <c r="F220" s="113">
        <v>45293</v>
      </c>
      <c r="G220" s="113">
        <v>45379</v>
      </c>
      <c r="H220" s="113">
        <v>45342</v>
      </c>
      <c r="I220" s="113">
        <v>45379</v>
      </c>
      <c r="J220" s="113">
        <v>45379</v>
      </c>
      <c r="K220" s="111" t="s">
        <v>182</v>
      </c>
      <c r="L220" s="112"/>
      <c r="M220" s="111" t="s">
        <v>614</v>
      </c>
      <c r="N220" s="111" t="s">
        <v>176</v>
      </c>
      <c r="O220" s="111" t="s">
        <v>615</v>
      </c>
      <c r="P220" s="111" t="s">
        <v>616</v>
      </c>
      <c r="Q220" s="111" t="s">
        <v>613</v>
      </c>
      <c r="R220" s="111" t="s">
        <v>344</v>
      </c>
      <c r="S220" s="113">
        <v>45379</v>
      </c>
      <c r="T220" s="112"/>
      <c r="U220" s="112"/>
      <c r="V220" s="111" t="s">
        <v>345</v>
      </c>
      <c r="W220" s="112"/>
      <c r="X220" s="111">
        <v>10</v>
      </c>
      <c r="Y220" s="111">
        <v>5</v>
      </c>
      <c r="Z220" s="111" t="s">
        <v>617</v>
      </c>
      <c r="AA220" s="111" t="s">
        <v>618</v>
      </c>
      <c r="AB220" s="115">
        <v>1</v>
      </c>
      <c r="AC220" s="115">
        <v>2</v>
      </c>
      <c r="AD220" s="115">
        <v>1</v>
      </c>
      <c r="AE220" s="111" t="s">
        <v>2612</v>
      </c>
      <c r="AF220" s="115">
        <v>0</v>
      </c>
      <c r="AG220" s="111" t="s">
        <v>376</v>
      </c>
      <c r="AH220" s="111" t="s">
        <v>53</v>
      </c>
      <c r="AI220" s="111" t="s">
        <v>345</v>
      </c>
      <c r="AJ220" s="111" t="s">
        <v>619</v>
      </c>
      <c r="AK220" s="111">
        <v>10</v>
      </c>
      <c r="AL220" s="115">
        <v>21</v>
      </c>
      <c r="AM220" s="112"/>
      <c r="AN220" s="112"/>
      <c r="AO220" s="111">
        <v>0</v>
      </c>
      <c r="AP220" s="112"/>
      <c r="AQ220" s="112"/>
      <c r="AR220" s="112"/>
      <c r="AS220" s="112"/>
      <c r="AT220" s="112"/>
      <c r="AU220" s="111">
        <v>0</v>
      </c>
      <c r="AV220" s="114">
        <v>0</v>
      </c>
      <c r="AW220" s="111" t="s">
        <v>51</v>
      </c>
      <c r="AX220" s="112"/>
      <c r="AY220" s="112"/>
      <c r="AZ220" s="112"/>
      <c r="BA220" s="112"/>
      <c r="BB220" s="111" t="s">
        <v>52</v>
      </c>
      <c r="BC220" s="111" t="s">
        <v>213</v>
      </c>
      <c r="BD220" s="111" t="s">
        <v>214</v>
      </c>
      <c r="BE220" s="111" t="s">
        <v>620</v>
      </c>
      <c r="BF220" s="111">
        <v>1</v>
      </c>
      <c r="BG220" s="111" t="s">
        <v>163</v>
      </c>
      <c r="BH220" s="111" t="s">
        <v>164</v>
      </c>
      <c r="BI220" s="111" t="s">
        <v>164</v>
      </c>
      <c r="BJ220" s="111" t="s">
        <v>621</v>
      </c>
      <c r="BK220" s="112"/>
      <c r="BL220" s="115">
        <v>0</v>
      </c>
      <c r="BM220" s="112" t="b">
        <f>KGP[[#This Row],[HU Quantity]]=KGP[[#This Row],[Requirement quantity]]</f>
        <v>0</v>
      </c>
      <c r="BN220" s="112"/>
      <c r="BO220" s="112"/>
      <c r="BP220" s="112"/>
      <c r="BQ220" s="111" t="s">
        <v>165</v>
      </c>
      <c r="BR220" s="112"/>
      <c r="BS220" s="112"/>
      <c r="BT220" s="116">
        <v>0</v>
      </c>
      <c r="BU220" s="116">
        <v>0</v>
      </c>
      <c r="BV220" s="113">
        <v>45395</v>
      </c>
      <c r="BW220" s="117">
        <v>0</v>
      </c>
      <c r="BX220" s="117">
        <v>0</v>
      </c>
      <c r="BY220" s="112"/>
      <c r="BZ220" s="112"/>
      <c r="CA220" s="111">
        <v>0</v>
      </c>
      <c r="CB220" s="114">
        <v>0</v>
      </c>
      <c r="CC220" s="112"/>
      <c r="CD220" s="114">
        <v>0</v>
      </c>
      <c r="CE220" s="112"/>
      <c r="CF220" s="112"/>
      <c r="CG220" s="112"/>
      <c r="CH220" s="114">
        <v>0</v>
      </c>
      <c r="CI220" s="35">
        <v>0</v>
      </c>
      <c r="CJ220" s="94">
        <f t="shared" si="21"/>
        <v>1</v>
      </c>
      <c r="CK220" s="88">
        <f t="shared" si="22"/>
        <v>45351</v>
      </c>
      <c r="CL220" s="89">
        <f t="shared" si="23"/>
        <v>9</v>
      </c>
      <c r="CM220" s="89">
        <f t="shared" si="24"/>
        <v>37</v>
      </c>
      <c r="CN220" s="89" t="str">
        <f t="shared" si="25"/>
        <v>ON TIME</v>
      </c>
      <c r="CO220" s="91"/>
      <c r="CP220" s="89" t="str">
        <f>IF(CQ220="","",IF(CQ220&gt;'Colour coding'!$D$4,"After Turnround",IF(CQ220&gt;'Colour coding'!$D$3+7,"During Turnaround",IF(CQ220&lt;'Colour coding'!$D$3,"On Time"))))</f>
        <v>On Time</v>
      </c>
      <c r="CQ220" s="88">
        <f>_xlfn.MAXIFS('Monitor PO'!E:E,'Monitor PO'!K:K,KGP[[#This Row],[Material / Component]])</f>
        <v>0</v>
      </c>
      <c r="CR220" s="89" t="str">
        <f t="shared" si="26"/>
        <v>SOH</v>
      </c>
      <c r="CS220" s="89" t="str">
        <f>_xlfn.CONCAT(KGP[[#This Row],[Reservation]], KGP[[#This Row],[Requirement date (WO component)]],KGP[[#This Row],[Material / Component]],"000",,KGP[[#This Row],[WO number]])</f>
        <v>00001234124537910574508000200085162</v>
      </c>
      <c r="CT220" s="89" t="str">
        <f>VLOOKUP(KGP[[#This Row],[Key]],Reservation!B:B,1,)</f>
        <v>00001234124537910574508000200085162</v>
      </c>
      <c r="CU220" s="89" t="str">
        <f>_xlfn.CONCAT(KGP[[#This Row],[Reservation]],KGP[[#This Row],[Material / Component]],"000",,KGP[[#This Row],[WO number]])</f>
        <v>000012341210574508000200085162</v>
      </c>
      <c r="CV220" s="93">
        <f>IF(_xlfn.MAXIFS(Reservation!$F:$F,Reservation!$A:$A,KGP[[#This Row],[Logic]])&lt;KGP[[#This Row],[ETA @ Demand plant]],_xlfn.MAXIFS(Reservation!$F:$F,Reservation!$A:$A,KGP[[#This Row],[Logic]]),"")</f>
        <v>0</v>
      </c>
      <c r="CW220" s="89" t="e">
        <f>IF(KGP[[#This Row],[Any order which is ahead (Date)]]="","",VLOOKUP(_xlfn.CONCAT(KGP[[#This Row],[Reservation]],KGP[[#This Row],[Material / Component]],"000",,KGP[[#This Row],[WO number]]),Reservation!$A:$J,10,0))</f>
        <v>#N/A</v>
      </c>
      <c r="CX220" s="89">
        <f t="shared" si="27"/>
        <v>0</v>
      </c>
    </row>
    <row r="221" spans="1:102" s="77" customFormat="1" x14ac:dyDescent="0.2">
      <c r="A221" s="111" t="s">
        <v>940</v>
      </c>
      <c r="B221" s="111" t="s">
        <v>50</v>
      </c>
      <c r="C221" s="112"/>
      <c r="D221" s="111" t="s">
        <v>55</v>
      </c>
      <c r="E221" s="113">
        <v>45290</v>
      </c>
      <c r="F221" s="113">
        <v>45293</v>
      </c>
      <c r="G221" s="113">
        <v>45391</v>
      </c>
      <c r="H221" s="113">
        <v>45372</v>
      </c>
      <c r="I221" s="113">
        <v>45379</v>
      </c>
      <c r="J221" s="113">
        <v>45403</v>
      </c>
      <c r="K221" s="111" t="s">
        <v>182</v>
      </c>
      <c r="L221" s="112"/>
      <c r="M221" s="111" t="s">
        <v>2662</v>
      </c>
      <c r="N221" s="111" t="s">
        <v>177</v>
      </c>
      <c r="O221" s="111" t="s">
        <v>2663</v>
      </c>
      <c r="P221" s="111" t="s">
        <v>2664</v>
      </c>
      <c r="Q221" s="111" t="s">
        <v>2665</v>
      </c>
      <c r="R221" s="111" t="s">
        <v>344</v>
      </c>
      <c r="S221" s="113">
        <v>45391</v>
      </c>
      <c r="T221" s="112"/>
      <c r="U221" s="112"/>
      <c r="V221" s="111" t="s">
        <v>345</v>
      </c>
      <c r="W221" s="112"/>
      <c r="X221" s="111">
        <v>10</v>
      </c>
      <c r="Y221" s="111">
        <v>5</v>
      </c>
      <c r="Z221" s="111" t="s">
        <v>2764</v>
      </c>
      <c r="AA221" s="111" t="s">
        <v>2765</v>
      </c>
      <c r="AB221" s="115">
        <v>1</v>
      </c>
      <c r="AC221" s="115">
        <v>4</v>
      </c>
      <c r="AD221" s="115">
        <v>0</v>
      </c>
      <c r="AE221" s="111" t="s">
        <v>2740</v>
      </c>
      <c r="AF221" s="115">
        <v>0</v>
      </c>
      <c r="AG221" s="111" t="s">
        <v>376</v>
      </c>
      <c r="AH221" s="111" t="s">
        <v>53</v>
      </c>
      <c r="AI221" s="111" t="s">
        <v>345</v>
      </c>
      <c r="AJ221" s="111" t="s">
        <v>2668</v>
      </c>
      <c r="AK221" s="111">
        <v>270</v>
      </c>
      <c r="AL221" s="115">
        <v>21</v>
      </c>
      <c r="AM221" s="112"/>
      <c r="AN221" s="112"/>
      <c r="AO221" s="111">
        <v>0</v>
      </c>
      <c r="AP221" s="112"/>
      <c r="AQ221" s="112"/>
      <c r="AR221" s="112"/>
      <c r="AS221" s="112"/>
      <c r="AT221" s="112"/>
      <c r="AU221" s="111">
        <v>0</v>
      </c>
      <c r="AV221" s="114">
        <v>0</v>
      </c>
      <c r="AW221" s="111" t="s">
        <v>51</v>
      </c>
      <c r="AX221" s="112"/>
      <c r="AY221" s="112"/>
      <c r="AZ221" s="112"/>
      <c r="BA221" s="112"/>
      <c r="BB221" s="111" t="s">
        <v>52</v>
      </c>
      <c r="BC221" s="111" t="s">
        <v>213</v>
      </c>
      <c r="BD221" s="111" t="s">
        <v>355</v>
      </c>
      <c r="BE221" s="111" t="s">
        <v>2670</v>
      </c>
      <c r="BF221" s="111">
        <v>45</v>
      </c>
      <c r="BG221" s="111" t="s">
        <v>294</v>
      </c>
      <c r="BH221" s="111" t="s">
        <v>164</v>
      </c>
      <c r="BI221" s="111" t="s">
        <v>164</v>
      </c>
      <c r="BJ221" s="111" t="s">
        <v>2766</v>
      </c>
      <c r="BK221" s="112"/>
      <c r="BL221" s="115">
        <v>0</v>
      </c>
      <c r="BM221" s="112" t="b">
        <f>KGP[[#This Row],[HU Quantity]]=KGP[[#This Row],[Requirement quantity]]</f>
        <v>0</v>
      </c>
      <c r="BN221" s="112"/>
      <c r="BO221" s="112"/>
      <c r="BP221" s="112"/>
      <c r="BQ221" s="111" t="s">
        <v>165</v>
      </c>
      <c r="BR221" s="112"/>
      <c r="BS221" s="112"/>
      <c r="BT221" s="116">
        <v>0</v>
      </c>
      <c r="BU221" s="116">
        <v>0</v>
      </c>
      <c r="BV221" s="113">
        <v>45584</v>
      </c>
      <c r="BW221" s="117">
        <v>0</v>
      </c>
      <c r="BX221" s="117">
        <v>0</v>
      </c>
      <c r="BY221" s="112"/>
      <c r="BZ221" s="112"/>
      <c r="CA221" s="111">
        <v>0</v>
      </c>
      <c r="CB221" s="114">
        <v>0</v>
      </c>
      <c r="CC221" s="112"/>
      <c r="CD221" s="114">
        <v>0</v>
      </c>
      <c r="CE221" s="112"/>
      <c r="CF221" s="112"/>
      <c r="CG221" s="112"/>
      <c r="CH221" s="114">
        <v>0</v>
      </c>
      <c r="CI221" s="35">
        <v>0</v>
      </c>
      <c r="CJ221" s="94">
        <f t="shared" si="21"/>
        <v>1.9230769230769232E-2</v>
      </c>
      <c r="CK221" s="88">
        <f t="shared" si="22"/>
        <v>45363</v>
      </c>
      <c r="CL221" s="89">
        <f t="shared" si="23"/>
        <v>-9</v>
      </c>
      <c r="CM221" s="89">
        <f t="shared" si="24"/>
        <v>19</v>
      </c>
      <c r="CN221" s="89" t="str">
        <f t="shared" si="25"/>
        <v>ON TIME</v>
      </c>
      <c r="CO221" s="91"/>
      <c r="CP221" s="89" t="str">
        <f>IF(CQ221="","",IF(CQ221&gt;'Colour coding'!$D$4,"After Turnround",IF(CQ221&gt;'Colour coding'!$D$3+7,"During Turnaround",IF(CQ221&lt;'Colour coding'!$D$3,"On Time"))))</f>
        <v>On Time</v>
      </c>
      <c r="CQ221" s="88">
        <f>_xlfn.MAXIFS('Monitor PO'!E:E,'Monitor PO'!K:K,KGP[[#This Row],[Material / Component]])</f>
        <v>0</v>
      </c>
      <c r="CR221" s="89" t="str">
        <f t="shared" si="26"/>
        <v>SOH</v>
      </c>
      <c r="CS221" s="89" t="str">
        <f>_xlfn.CONCAT(KGP[[#This Row],[Reservation]], KGP[[#This Row],[Requirement date (WO component)]],KGP[[#This Row],[Material / Component]],"000",,KGP[[#This Row],[WO number]])</f>
        <v>00001287344539110575223000200090465</v>
      </c>
      <c r="CT221" s="89" t="str">
        <f>VLOOKUP(KGP[[#This Row],[Key]],Reservation!B:B,1,)</f>
        <v>00001287344539110575223000200090465</v>
      </c>
      <c r="CU221" s="89" t="str">
        <f>_xlfn.CONCAT(KGP[[#This Row],[Reservation]],KGP[[#This Row],[Material / Component]],"000",,KGP[[#This Row],[WO number]])</f>
        <v>000012873410575223000200090465</v>
      </c>
      <c r="CV221" s="93">
        <f>IF(_xlfn.MAXIFS(Reservation!$F:$F,Reservation!$A:$A,KGP[[#This Row],[Logic]])&lt;KGP[[#This Row],[ETA @ Demand plant]],_xlfn.MAXIFS(Reservation!$F:$F,Reservation!$A:$A,KGP[[#This Row],[Logic]]),"")</f>
        <v>0</v>
      </c>
      <c r="CW221" s="89" t="e">
        <f>IF(KGP[[#This Row],[Any order which is ahead (Date)]]="","",VLOOKUP(_xlfn.CONCAT(KGP[[#This Row],[Reservation]],KGP[[#This Row],[Material / Component]],"000",,KGP[[#This Row],[WO number]]),Reservation!$A:$J,10,0))</f>
        <v>#N/A</v>
      </c>
      <c r="CX221" s="89">
        <f t="shared" si="27"/>
        <v>0</v>
      </c>
    </row>
    <row r="222" spans="1:102" s="77" customFormat="1" x14ac:dyDescent="0.2">
      <c r="A222" s="111" t="s">
        <v>940</v>
      </c>
      <c r="B222" s="111" t="s">
        <v>50</v>
      </c>
      <c r="C222" s="112"/>
      <c r="D222" s="111" t="s">
        <v>55</v>
      </c>
      <c r="E222" s="113">
        <v>45290</v>
      </c>
      <c r="F222" s="113">
        <v>45293</v>
      </c>
      <c r="G222" s="113">
        <v>45391</v>
      </c>
      <c r="H222" s="113">
        <v>45372</v>
      </c>
      <c r="I222" s="113">
        <v>45379</v>
      </c>
      <c r="J222" s="113">
        <v>45403</v>
      </c>
      <c r="K222" s="111" t="s">
        <v>182</v>
      </c>
      <c r="L222" s="112"/>
      <c r="M222" s="111" t="s">
        <v>2662</v>
      </c>
      <c r="N222" s="111" t="s">
        <v>216</v>
      </c>
      <c r="O222" s="111" t="s">
        <v>2663</v>
      </c>
      <c r="P222" s="111" t="s">
        <v>2664</v>
      </c>
      <c r="Q222" s="111" t="s">
        <v>2665</v>
      </c>
      <c r="R222" s="111" t="s">
        <v>344</v>
      </c>
      <c r="S222" s="113">
        <v>45391</v>
      </c>
      <c r="T222" s="112"/>
      <c r="U222" s="112"/>
      <c r="V222" s="111" t="s">
        <v>345</v>
      </c>
      <c r="W222" s="112"/>
      <c r="X222" s="111">
        <v>10</v>
      </c>
      <c r="Y222" s="111">
        <v>5</v>
      </c>
      <c r="Z222" s="111" t="s">
        <v>2764</v>
      </c>
      <c r="AA222" s="111" t="s">
        <v>2765</v>
      </c>
      <c r="AB222" s="115">
        <v>1</v>
      </c>
      <c r="AC222" s="115">
        <v>4</v>
      </c>
      <c r="AD222" s="115">
        <v>0</v>
      </c>
      <c r="AE222" s="111" t="s">
        <v>858</v>
      </c>
      <c r="AF222" s="115">
        <v>0</v>
      </c>
      <c r="AG222" s="111" t="s">
        <v>376</v>
      </c>
      <c r="AH222" s="111" t="s">
        <v>53</v>
      </c>
      <c r="AI222" s="111" t="s">
        <v>345</v>
      </c>
      <c r="AJ222" s="111" t="s">
        <v>2668</v>
      </c>
      <c r="AK222" s="111">
        <v>260</v>
      </c>
      <c r="AL222" s="115">
        <v>21</v>
      </c>
      <c r="AM222" s="112"/>
      <c r="AN222" s="112"/>
      <c r="AO222" s="111">
        <v>0</v>
      </c>
      <c r="AP222" s="112"/>
      <c r="AQ222" s="112"/>
      <c r="AR222" s="112"/>
      <c r="AS222" s="112"/>
      <c r="AT222" s="112"/>
      <c r="AU222" s="111">
        <v>0</v>
      </c>
      <c r="AV222" s="114">
        <v>0</v>
      </c>
      <c r="AW222" s="111" t="s">
        <v>51</v>
      </c>
      <c r="AX222" s="112"/>
      <c r="AY222" s="112"/>
      <c r="AZ222" s="112"/>
      <c r="BA222" s="112"/>
      <c r="BB222" s="111" t="s">
        <v>52</v>
      </c>
      <c r="BC222" s="111" t="s">
        <v>213</v>
      </c>
      <c r="BD222" s="111" t="s">
        <v>355</v>
      </c>
      <c r="BE222" s="111" t="s">
        <v>2670</v>
      </c>
      <c r="BF222" s="111">
        <v>44</v>
      </c>
      <c r="BG222" s="111" t="s">
        <v>294</v>
      </c>
      <c r="BH222" s="111" t="s">
        <v>164</v>
      </c>
      <c r="BI222" s="111" t="s">
        <v>164</v>
      </c>
      <c r="BJ222" s="111" t="s">
        <v>2774</v>
      </c>
      <c r="BK222" s="112"/>
      <c r="BL222" s="115">
        <v>0</v>
      </c>
      <c r="BM222" s="112" t="b">
        <f>KGP[[#This Row],[HU Quantity]]=KGP[[#This Row],[Requirement quantity]]</f>
        <v>0</v>
      </c>
      <c r="BN222" s="112"/>
      <c r="BO222" s="112"/>
      <c r="BP222" s="112"/>
      <c r="BQ222" s="111" t="s">
        <v>165</v>
      </c>
      <c r="BR222" s="112"/>
      <c r="BS222" s="112"/>
      <c r="BT222" s="116">
        <v>0</v>
      </c>
      <c r="BU222" s="116">
        <v>0</v>
      </c>
      <c r="BV222" s="113">
        <v>45584</v>
      </c>
      <c r="BW222" s="117">
        <v>0</v>
      </c>
      <c r="BX222" s="117">
        <v>0</v>
      </c>
      <c r="BY222" s="112"/>
      <c r="BZ222" s="112"/>
      <c r="CA222" s="111">
        <v>0</v>
      </c>
      <c r="CB222" s="114">
        <v>0</v>
      </c>
      <c r="CC222" s="112"/>
      <c r="CD222" s="114">
        <v>0</v>
      </c>
      <c r="CE222" s="112"/>
      <c r="CF222" s="112"/>
      <c r="CG222" s="112"/>
      <c r="CH222" s="114">
        <v>0</v>
      </c>
      <c r="CI222" s="35">
        <v>0</v>
      </c>
      <c r="CJ222" s="94">
        <f t="shared" si="21"/>
        <v>1.9230769230769232E-2</v>
      </c>
      <c r="CK222" s="88">
        <f t="shared" si="22"/>
        <v>45363</v>
      </c>
      <c r="CL222" s="89">
        <f t="shared" si="23"/>
        <v>-9</v>
      </c>
      <c r="CM222" s="89">
        <f t="shared" si="24"/>
        <v>19</v>
      </c>
      <c r="CN222" s="89" t="str">
        <f t="shared" si="25"/>
        <v>ON TIME</v>
      </c>
      <c r="CO222" s="91"/>
      <c r="CP222" s="89" t="str">
        <f>IF(CQ222="","",IF(CQ222&gt;'Colour coding'!$D$4,"After Turnround",IF(CQ222&gt;'Colour coding'!$D$3+7,"During Turnaround",IF(CQ222&lt;'Colour coding'!$D$3,"On Time"))))</f>
        <v>On Time</v>
      </c>
      <c r="CQ222" s="88">
        <f>_xlfn.MAXIFS('Monitor PO'!E:E,'Monitor PO'!K:K,KGP[[#This Row],[Material / Component]])</f>
        <v>0</v>
      </c>
      <c r="CR222" s="89" t="str">
        <f t="shared" si="26"/>
        <v>SOH</v>
      </c>
      <c r="CS222" s="89" t="str">
        <f>_xlfn.CONCAT(KGP[[#This Row],[Reservation]], KGP[[#This Row],[Requirement date (WO component)]],KGP[[#This Row],[Material / Component]],"000",,KGP[[#This Row],[WO number]])</f>
        <v>00001287344539110575223000200090465</v>
      </c>
      <c r="CT222" s="89" t="str">
        <f>VLOOKUP(KGP[[#This Row],[Key]],Reservation!B:B,1,)</f>
        <v>00001287344539110575223000200090465</v>
      </c>
      <c r="CU222" s="89" t="str">
        <f>_xlfn.CONCAT(KGP[[#This Row],[Reservation]],KGP[[#This Row],[Material / Component]],"000",,KGP[[#This Row],[WO number]])</f>
        <v>000012873410575223000200090465</v>
      </c>
      <c r="CV222" s="93">
        <f>IF(_xlfn.MAXIFS(Reservation!$F:$F,Reservation!$A:$A,KGP[[#This Row],[Logic]])&lt;KGP[[#This Row],[ETA @ Demand plant]],_xlfn.MAXIFS(Reservation!$F:$F,Reservation!$A:$A,KGP[[#This Row],[Logic]]),"")</f>
        <v>0</v>
      </c>
      <c r="CW222" s="89" t="e">
        <f>IF(KGP[[#This Row],[Any order which is ahead (Date)]]="","",VLOOKUP(_xlfn.CONCAT(KGP[[#This Row],[Reservation]],KGP[[#This Row],[Material / Component]],"000",,KGP[[#This Row],[WO number]]),Reservation!$A:$J,10,0))</f>
        <v>#N/A</v>
      </c>
      <c r="CX222" s="89">
        <f t="shared" si="27"/>
        <v>0</v>
      </c>
    </row>
    <row r="223" spans="1:102" s="77" customFormat="1" x14ac:dyDescent="0.2">
      <c r="A223" s="111" t="s">
        <v>940</v>
      </c>
      <c r="B223" s="111" t="s">
        <v>50</v>
      </c>
      <c r="C223" s="112"/>
      <c r="D223" s="111" t="s">
        <v>55</v>
      </c>
      <c r="E223" s="113">
        <v>45290</v>
      </c>
      <c r="F223" s="113">
        <v>45293</v>
      </c>
      <c r="G223" s="113">
        <v>45395</v>
      </c>
      <c r="H223" s="113">
        <v>45372</v>
      </c>
      <c r="I223" s="113">
        <v>45382</v>
      </c>
      <c r="J223" s="113">
        <v>45406</v>
      </c>
      <c r="K223" s="111" t="s">
        <v>182</v>
      </c>
      <c r="L223" s="112"/>
      <c r="M223" s="111" t="s">
        <v>2790</v>
      </c>
      <c r="N223" s="111" t="s">
        <v>216</v>
      </c>
      <c r="O223" s="111" t="s">
        <v>2791</v>
      </c>
      <c r="P223" s="111" t="s">
        <v>2792</v>
      </c>
      <c r="Q223" s="111" t="s">
        <v>2665</v>
      </c>
      <c r="R223" s="111" t="s">
        <v>344</v>
      </c>
      <c r="S223" s="113">
        <v>45395</v>
      </c>
      <c r="T223" s="112"/>
      <c r="U223" s="112"/>
      <c r="V223" s="111" t="s">
        <v>345</v>
      </c>
      <c r="W223" s="112"/>
      <c r="X223" s="111">
        <v>10</v>
      </c>
      <c r="Y223" s="111">
        <v>5</v>
      </c>
      <c r="Z223" s="111" t="s">
        <v>2764</v>
      </c>
      <c r="AA223" s="111" t="s">
        <v>2765</v>
      </c>
      <c r="AB223" s="115">
        <v>1</v>
      </c>
      <c r="AC223" s="115">
        <v>4</v>
      </c>
      <c r="AD223" s="115">
        <v>0</v>
      </c>
      <c r="AE223" s="111" t="s">
        <v>858</v>
      </c>
      <c r="AF223" s="115">
        <v>0</v>
      </c>
      <c r="AG223" s="111" t="s">
        <v>376</v>
      </c>
      <c r="AH223" s="111" t="s">
        <v>53</v>
      </c>
      <c r="AI223" s="111" t="s">
        <v>345</v>
      </c>
      <c r="AJ223" s="111" t="s">
        <v>2795</v>
      </c>
      <c r="AK223" s="111">
        <v>180</v>
      </c>
      <c r="AL223" s="115">
        <v>21</v>
      </c>
      <c r="AM223" s="112"/>
      <c r="AN223" s="112"/>
      <c r="AO223" s="111">
        <v>0</v>
      </c>
      <c r="AP223" s="112"/>
      <c r="AQ223" s="112"/>
      <c r="AR223" s="112"/>
      <c r="AS223" s="112"/>
      <c r="AT223" s="112"/>
      <c r="AU223" s="111">
        <v>0</v>
      </c>
      <c r="AV223" s="114">
        <v>0</v>
      </c>
      <c r="AW223" s="111" t="s">
        <v>51</v>
      </c>
      <c r="AX223" s="112"/>
      <c r="AY223" s="112"/>
      <c r="AZ223" s="112"/>
      <c r="BA223" s="112"/>
      <c r="BB223" s="111" t="s">
        <v>52</v>
      </c>
      <c r="BC223" s="111" t="s">
        <v>213</v>
      </c>
      <c r="BD223" s="111" t="s">
        <v>214</v>
      </c>
      <c r="BE223" s="111" t="s">
        <v>2793</v>
      </c>
      <c r="BF223" s="111">
        <v>44</v>
      </c>
      <c r="BG223" s="111" t="s">
        <v>294</v>
      </c>
      <c r="BH223" s="111" t="s">
        <v>164</v>
      </c>
      <c r="BI223" s="111" t="s">
        <v>164</v>
      </c>
      <c r="BJ223" s="111" t="s">
        <v>2816</v>
      </c>
      <c r="BK223" s="112"/>
      <c r="BL223" s="115">
        <v>0</v>
      </c>
      <c r="BM223" s="112" t="b">
        <f>KGP[[#This Row],[HU Quantity]]=KGP[[#This Row],[Requirement quantity]]</f>
        <v>0</v>
      </c>
      <c r="BN223" s="112"/>
      <c r="BO223" s="112"/>
      <c r="BP223" s="112"/>
      <c r="BQ223" s="111" t="s">
        <v>165</v>
      </c>
      <c r="BR223" s="112"/>
      <c r="BS223" s="112"/>
      <c r="BT223" s="116">
        <v>0</v>
      </c>
      <c r="BU223" s="116">
        <v>0</v>
      </c>
      <c r="BV223" s="113">
        <v>45587</v>
      </c>
      <c r="BW223" s="117">
        <v>0</v>
      </c>
      <c r="BX223" s="117">
        <v>0</v>
      </c>
      <c r="BY223" s="112"/>
      <c r="BZ223" s="112"/>
      <c r="CA223" s="111">
        <v>0</v>
      </c>
      <c r="CB223" s="114">
        <v>0</v>
      </c>
      <c r="CC223" s="112"/>
      <c r="CD223" s="114">
        <v>0</v>
      </c>
      <c r="CE223" s="112"/>
      <c r="CF223" s="112"/>
      <c r="CG223" s="112"/>
      <c r="CH223" s="114">
        <v>0</v>
      </c>
      <c r="CI223" s="35">
        <v>0</v>
      </c>
      <c r="CJ223" s="94">
        <f t="shared" si="21"/>
        <v>1.9230769230769232E-2</v>
      </c>
      <c r="CK223" s="88">
        <f t="shared" si="22"/>
        <v>45367</v>
      </c>
      <c r="CL223" s="89">
        <f t="shared" si="23"/>
        <v>-5</v>
      </c>
      <c r="CM223" s="89">
        <f t="shared" si="24"/>
        <v>23</v>
      </c>
      <c r="CN223" s="89" t="str">
        <f t="shared" si="25"/>
        <v>ON TIME</v>
      </c>
      <c r="CO223" s="91"/>
      <c r="CP223" s="89" t="str">
        <f>IF(CQ223="","",IF(CQ223&gt;'Colour coding'!$D$4,"After Turnround",IF(CQ223&gt;'Colour coding'!$D$3+7,"During Turnaround",IF(CQ223&lt;'Colour coding'!$D$3,"On Time"))))</f>
        <v>On Time</v>
      </c>
      <c r="CQ223" s="88">
        <f>_xlfn.MAXIFS('Monitor PO'!E:E,'Monitor PO'!K:K,KGP[[#This Row],[Material / Component]])</f>
        <v>0</v>
      </c>
      <c r="CR223" s="89" t="str">
        <f t="shared" si="26"/>
        <v>SOH</v>
      </c>
      <c r="CS223" s="89" t="str">
        <f>_xlfn.CONCAT(KGP[[#This Row],[Reservation]], KGP[[#This Row],[Requirement date (WO component)]],KGP[[#This Row],[Material / Component]],"000",,KGP[[#This Row],[WO number]])</f>
        <v>00001296914539510575223000200091461</v>
      </c>
      <c r="CT223" s="89" t="str">
        <f>VLOOKUP(KGP[[#This Row],[Key]],Reservation!B:B,1,)</f>
        <v>00001296914539510575223000200091461</v>
      </c>
      <c r="CU223" s="89" t="str">
        <f>_xlfn.CONCAT(KGP[[#This Row],[Reservation]],KGP[[#This Row],[Material / Component]],"000",,KGP[[#This Row],[WO number]])</f>
        <v>000012969110575223000200091461</v>
      </c>
      <c r="CV223" s="93">
        <f>IF(_xlfn.MAXIFS(Reservation!$F:$F,Reservation!$A:$A,KGP[[#This Row],[Logic]])&lt;KGP[[#This Row],[ETA @ Demand plant]],_xlfn.MAXIFS(Reservation!$F:$F,Reservation!$A:$A,KGP[[#This Row],[Logic]]),"")</f>
        <v>0</v>
      </c>
      <c r="CW223" s="89" t="e">
        <f>IF(KGP[[#This Row],[Any order which is ahead (Date)]]="","",VLOOKUP(_xlfn.CONCAT(KGP[[#This Row],[Reservation]],KGP[[#This Row],[Material / Component]],"000",,KGP[[#This Row],[WO number]]),Reservation!$A:$J,10,0))</f>
        <v>#N/A</v>
      </c>
      <c r="CX223" s="89">
        <f t="shared" si="27"/>
        <v>0</v>
      </c>
    </row>
    <row r="224" spans="1:102" s="77" customFormat="1" x14ac:dyDescent="0.2">
      <c r="A224" s="111" t="s">
        <v>940</v>
      </c>
      <c r="B224" s="111" t="s">
        <v>50</v>
      </c>
      <c r="C224" s="112"/>
      <c r="D224" s="111" t="s">
        <v>55</v>
      </c>
      <c r="E224" s="113">
        <v>45290</v>
      </c>
      <c r="F224" s="113">
        <v>45293</v>
      </c>
      <c r="G224" s="113">
        <v>45395</v>
      </c>
      <c r="H224" s="113">
        <v>45372</v>
      </c>
      <c r="I224" s="113">
        <v>45382</v>
      </c>
      <c r="J224" s="113">
        <v>45406</v>
      </c>
      <c r="K224" s="111" t="s">
        <v>182</v>
      </c>
      <c r="L224" s="112"/>
      <c r="M224" s="111" t="s">
        <v>2790</v>
      </c>
      <c r="N224" s="111" t="s">
        <v>177</v>
      </c>
      <c r="O224" s="111" t="s">
        <v>2791</v>
      </c>
      <c r="P224" s="111" t="s">
        <v>2792</v>
      </c>
      <c r="Q224" s="111" t="s">
        <v>2665</v>
      </c>
      <c r="R224" s="111" t="s">
        <v>344</v>
      </c>
      <c r="S224" s="113">
        <v>45395</v>
      </c>
      <c r="T224" s="112"/>
      <c r="U224" s="112"/>
      <c r="V224" s="111" t="s">
        <v>345</v>
      </c>
      <c r="W224" s="112"/>
      <c r="X224" s="111">
        <v>10</v>
      </c>
      <c r="Y224" s="111">
        <v>5</v>
      </c>
      <c r="Z224" s="111" t="s">
        <v>2764</v>
      </c>
      <c r="AA224" s="111" t="s">
        <v>2765</v>
      </c>
      <c r="AB224" s="115">
        <v>1</v>
      </c>
      <c r="AC224" s="115">
        <v>4</v>
      </c>
      <c r="AD224" s="115">
        <v>0</v>
      </c>
      <c r="AE224" s="111" t="s">
        <v>858</v>
      </c>
      <c r="AF224" s="115">
        <v>0</v>
      </c>
      <c r="AG224" s="111" t="s">
        <v>376</v>
      </c>
      <c r="AH224" s="111" t="s">
        <v>53</v>
      </c>
      <c r="AI224" s="111" t="s">
        <v>345</v>
      </c>
      <c r="AJ224" s="111" t="s">
        <v>2795</v>
      </c>
      <c r="AK224" s="111">
        <v>190</v>
      </c>
      <c r="AL224" s="115">
        <v>21</v>
      </c>
      <c r="AM224" s="112"/>
      <c r="AN224" s="112"/>
      <c r="AO224" s="111">
        <v>0</v>
      </c>
      <c r="AP224" s="112"/>
      <c r="AQ224" s="112"/>
      <c r="AR224" s="112"/>
      <c r="AS224" s="112"/>
      <c r="AT224" s="112"/>
      <c r="AU224" s="111">
        <v>0</v>
      </c>
      <c r="AV224" s="114">
        <v>0</v>
      </c>
      <c r="AW224" s="111" t="s">
        <v>51</v>
      </c>
      <c r="AX224" s="112"/>
      <c r="AY224" s="112"/>
      <c r="AZ224" s="112"/>
      <c r="BA224" s="112"/>
      <c r="BB224" s="111" t="s">
        <v>52</v>
      </c>
      <c r="BC224" s="111" t="s">
        <v>213</v>
      </c>
      <c r="BD224" s="111" t="s">
        <v>214</v>
      </c>
      <c r="BE224" s="111" t="s">
        <v>2793</v>
      </c>
      <c r="BF224" s="111">
        <v>45</v>
      </c>
      <c r="BG224" s="111" t="s">
        <v>294</v>
      </c>
      <c r="BH224" s="111" t="s">
        <v>164</v>
      </c>
      <c r="BI224" s="111" t="s">
        <v>164</v>
      </c>
      <c r="BJ224" s="111" t="s">
        <v>2839</v>
      </c>
      <c r="BK224" s="112"/>
      <c r="BL224" s="115">
        <v>0</v>
      </c>
      <c r="BM224" s="112" t="b">
        <f>KGP[[#This Row],[HU Quantity]]=KGP[[#This Row],[Requirement quantity]]</f>
        <v>0</v>
      </c>
      <c r="BN224" s="112"/>
      <c r="BO224" s="112"/>
      <c r="BP224" s="112"/>
      <c r="BQ224" s="111" t="s">
        <v>165</v>
      </c>
      <c r="BR224" s="112"/>
      <c r="BS224" s="112"/>
      <c r="BT224" s="116">
        <v>0</v>
      </c>
      <c r="BU224" s="116">
        <v>0</v>
      </c>
      <c r="BV224" s="113">
        <v>45587</v>
      </c>
      <c r="BW224" s="117">
        <v>0</v>
      </c>
      <c r="BX224" s="117">
        <v>0</v>
      </c>
      <c r="BY224" s="112"/>
      <c r="BZ224" s="112"/>
      <c r="CA224" s="111">
        <v>0</v>
      </c>
      <c r="CB224" s="114">
        <v>0</v>
      </c>
      <c r="CC224" s="112"/>
      <c r="CD224" s="114">
        <v>0</v>
      </c>
      <c r="CE224" s="112"/>
      <c r="CF224" s="112"/>
      <c r="CG224" s="112"/>
      <c r="CH224" s="114">
        <v>0</v>
      </c>
      <c r="CI224" s="35">
        <v>0</v>
      </c>
      <c r="CJ224" s="94">
        <f t="shared" si="21"/>
        <v>1.9230769230769232E-2</v>
      </c>
      <c r="CK224" s="88">
        <f t="shared" si="22"/>
        <v>45367</v>
      </c>
      <c r="CL224" s="89">
        <f t="shared" si="23"/>
        <v>-5</v>
      </c>
      <c r="CM224" s="89">
        <f t="shared" si="24"/>
        <v>23</v>
      </c>
      <c r="CN224" s="89" t="str">
        <f t="shared" si="25"/>
        <v>ON TIME</v>
      </c>
      <c r="CO224" s="91"/>
      <c r="CP224" s="89" t="str">
        <f>IF(CQ224="","",IF(CQ224&gt;'Colour coding'!$D$4,"After Turnround",IF(CQ224&gt;'Colour coding'!$D$3+7,"During Turnaround",IF(CQ224&lt;'Colour coding'!$D$3,"On Time"))))</f>
        <v>On Time</v>
      </c>
      <c r="CQ224" s="88">
        <f>_xlfn.MAXIFS('Monitor PO'!E:E,'Monitor PO'!K:K,KGP[[#This Row],[Material / Component]])</f>
        <v>0</v>
      </c>
      <c r="CR224" s="89" t="str">
        <f t="shared" si="26"/>
        <v>SOH</v>
      </c>
      <c r="CS224" s="89" t="str">
        <f>_xlfn.CONCAT(KGP[[#This Row],[Reservation]], KGP[[#This Row],[Requirement date (WO component)]],KGP[[#This Row],[Material / Component]],"000",,KGP[[#This Row],[WO number]])</f>
        <v>00001296914539510575223000200091461</v>
      </c>
      <c r="CT224" s="89" t="str">
        <f>VLOOKUP(KGP[[#This Row],[Key]],Reservation!B:B,1,)</f>
        <v>00001296914539510575223000200091461</v>
      </c>
      <c r="CU224" s="89" t="str">
        <f>_xlfn.CONCAT(KGP[[#This Row],[Reservation]],KGP[[#This Row],[Material / Component]],"000",,KGP[[#This Row],[WO number]])</f>
        <v>000012969110575223000200091461</v>
      </c>
      <c r="CV224" s="93">
        <f>IF(_xlfn.MAXIFS(Reservation!$F:$F,Reservation!$A:$A,KGP[[#This Row],[Logic]])&lt;KGP[[#This Row],[ETA @ Demand plant]],_xlfn.MAXIFS(Reservation!$F:$F,Reservation!$A:$A,KGP[[#This Row],[Logic]]),"")</f>
        <v>0</v>
      </c>
      <c r="CW224" s="89" t="e">
        <f>IF(KGP[[#This Row],[Any order which is ahead (Date)]]="","",VLOOKUP(_xlfn.CONCAT(KGP[[#This Row],[Reservation]],KGP[[#This Row],[Material / Component]],"000",,KGP[[#This Row],[WO number]]),Reservation!$A:$J,10,0))</f>
        <v>#N/A</v>
      </c>
      <c r="CX224" s="89">
        <f t="shared" si="27"/>
        <v>0</v>
      </c>
    </row>
    <row r="225" spans="1:102" s="77" customFormat="1" x14ac:dyDescent="0.2">
      <c r="A225" s="111" t="s">
        <v>851</v>
      </c>
      <c r="B225" s="111" t="s">
        <v>50</v>
      </c>
      <c r="C225" s="112"/>
      <c r="D225" s="111" t="s">
        <v>55</v>
      </c>
      <c r="E225" s="113">
        <v>45290</v>
      </c>
      <c r="F225" s="113">
        <v>45293</v>
      </c>
      <c r="G225" s="113">
        <v>45421</v>
      </c>
      <c r="H225" s="113">
        <v>45405</v>
      </c>
      <c r="I225" s="113">
        <v>45421</v>
      </c>
      <c r="J225" s="113">
        <v>45423</v>
      </c>
      <c r="K225" s="111" t="s">
        <v>182</v>
      </c>
      <c r="L225" s="112"/>
      <c r="M225" s="111" t="s">
        <v>2374</v>
      </c>
      <c r="N225" s="111" t="s">
        <v>210</v>
      </c>
      <c r="O225" s="111" t="s">
        <v>2375</v>
      </c>
      <c r="P225" s="111" t="s">
        <v>968</v>
      </c>
      <c r="Q225" s="111" t="s">
        <v>2376</v>
      </c>
      <c r="R225" s="111" t="s">
        <v>344</v>
      </c>
      <c r="S225" s="113">
        <v>45421</v>
      </c>
      <c r="T225" s="112"/>
      <c r="U225" s="112"/>
      <c r="V225" s="111" t="s">
        <v>345</v>
      </c>
      <c r="W225" s="112"/>
      <c r="X225" s="111">
        <v>10</v>
      </c>
      <c r="Y225" s="111">
        <v>10</v>
      </c>
      <c r="Z225" s="111" t="s">
        <v>2380</v>
      </c>
      <c r="AA225" s="111" t="s">
        <v>2381</v>
      </c>
      <c r="AB225" s="115">
        <v>1</v>
      </c>
      <c r="AC225" s="115">
        <v>0</v>
      </c>
      <c r="AD225" s="115">
        <v>0</v>
      </c>
      <c r="AE225" s="111" t="s">
        <v>898</v>
      </c>
      <c r="AF225" s="115">
        <v>0</v>
      </c>
      <c r="AG225" s="111" t="s">
        <v>376</v>
      </c>
      <c r="AH225" s="111" t="s">
        <v>53</v>
      </c>
      <c r="AI225" s="111" t="s">
        <v>345</v>
      </c>
      <c r="AJ225" s="111" t="s">
        <v>2382</v>
      </c>
      <c r="AK225" s="111">
        <v>10</v>
      </c>
      <c r="AL225" s="115">
        <v>21</v>
      </c>
      <c r="AM225" s="112"/>
      <c r="AN225" s="112"/>
      <c r="AO225" s="111">
        <v>0</v>
      </c>
      <c r="AP225" s="112"/>
      <c r="AQ225" s="112"/>
      <c r="AR225" s="112"/>
      <c r="AS225" s="112"/>
      <c r="AT225" s="112"/>
      <c r="AU225" s="111">
        <v>0</v>
      </c>
      <c r="AV225" s="114">
        <v>0</v>
      </c>
      <c r="AW225" s="111" t="s">
        <v>51</v>
      </c>
      <c r="AX225" s="112"/>
      <c r="AY225" s="112"/>
      <c r="AZ225" s="112"/>
      <c r="BA225" s="112"/>
      <c r="BB225" s="111" t="s">
        <v>52</v>
      </c>
      <c r="BC225" s="111" t="s">
        <v>161</v>
      </c>
      <c r="BD225" s="111" t="s">
        <v>162</v>
      </c>
      <c r="BE225" s="111" t="s">
        <v>2379</v>
      </c>
      <c r="BF225" s="111">
        <v>9</v>
      </c>
      <c r="BG225" s="111" t="s">
        <v>232</v>
      </c>
      <c r="BH225" s="111" t="s">
        <v>164</v>
      </c>
      <c r="BI225" s="111" t="s">
        <v>164</v>
      </c>
      <c r="BJ225" s="112"/>
      <c r="BK225" s="112"/>
      <c r="BL225" s="115">
        <v>0</v>
      </c>
      <c r="BM225" s="112" t="b">
        <f>KGP[[#This Row],[HU Quantity]]=KGP[[#This Row],[Requirement quantity]]</f>
        <v>0</v>
      </c>
      <c r="BN225" s="112"/>
      <c r="BO225" s="112"/>
      <c r="BP225" s="112"/>
      <c r="BQ225" s="111" t="s">
        <v>165</v>
      </c>
      <c r="BR225" s="112"/>
      <c r="BS225" s="112"/>
      <c r="BT225" s="116">
        <v>0</v>
      </c>
      <c r="BU225" s="116">
        <v>0</v>
      </c>
      <c r="BV225" s="113">
        <v>45514</v>
      </c>
      <c r="BW225" s="117">
        <v>0</v>
      </c>
      <c r="BX225" s="117">
        <v>0</v>
      </c>
      <c r="BY225" s="112"/>
      <c r="BZ225" s="112"/>
      <c r="CA225" s="111">
        <v>0</v>
      </c>
      <c r="CB225" s="114">
        <v>0</v>
      </c>
      <c r="CC225" s="112"/>
      <c r="CD225" s="114">
        <v>0</v>
      </c>
      <c r="CE225" s="112"/>
      <c r="CF225" s="112"/>
      <c r="CG225" s="112"/>
      <c r="CH225" s="114">
        <v>0</v>
      </c>
      <c r="CI225" s="35">
        <v>0</v>
      </c>
      <c r="CJ225" s="94">
        <f t="shared" si="21"/>
        <v>0.1111111111111111</v>
      </c>
      <c r="CK225" s="88">
        <f t="shared" si="22"/>
        <v>45393</v>
      </c>
      <c r="CL225" s="89">
        <f t="shared" si="23"/>
        <v>-12</v>
      </c>
      <c r="CM225" s="89">
        <f t="shared" si="24"/>
        <v>16</v>
      </c>
      <c r="CN225" s="89" t="str">
        <f t="shared" si="25"/>
        <v>ON TIME</v>
      </c>
      <c r="CO225" s="91"/>
      <c r="CP225" s="89" t="str">
        <f>IF(CQ225="","",IF(CQ225&gt;'Colour coding'!$D$4,"After Turnround",IF(CQ225&gt;'Colour coding'!$D$3+7,"During Turnaround",IF(CQ225&lt;'Colour coding'!$D$3,"On Time"))))</f>
        <v>On Time</v>
      </c>
      <c r="CQ225" s="88">
        <f>_xlfn.MAXIFS('Monitor PO'!E:E,'Monitor PO'!K:K,KGP[[#This Row],[Material / Component]])</f>
        <v>45260</v>
      </c>
      <c r="CR225" s="89" t="str">
        <f t="shared" si="26"/>
        <v>Need Purchasing</v>
      </c>
      <c r="CS225" s="89" t="str">
        <f>_xlfn.CONCAT(KGP[[#This Row],[Reservation]], KGP[[#This Row],[Requirement date (WO component)]],KGP[[#This Row],[Material / Component]],"000",,KGP[[#This Row],[WO number]])</f>
        <v>00000963414542110576543000200061999</v>
      </c>
      <c r="CT225" s="89" t="e">
        <f>VLOOKUP(KGP[[#This Row],[Key]],Reservation!B:B,1,)</f>
        <v>#N/A</v>
      </c>
      <c r="CU225" s="89" t="str">
        <f>_xlfn.CONCAT(KGP[[#This Row],[Reservation]],KGP[[#This Row],[Material / Component]],"000",,KGP[[#This Row],[WO number]])</f>
        <v>000009634110576543000200061999</v>
      </c>
      <c r="CV225" s="93">
        <f>IF(_xlfn.MAXIFS(Reservation!$F:$F,Reservation!$A:$A,KGP[[#This Row],[Logic]])&lt;KGP[[#This Row],[ETA @ Demand plant]],_xlfn.MAXIFS(Reservation!$F:$F,Reservation!$A:$A,KGP[[#This Row],[Logic]]),"")</f>
        <v>0</v>
      </c>
      <c r="CW225" s="89" t="e">
        <f>IF(KGP[[#This Row],[Any order which is ahead (Date)]]="","",VLOOKUP(_xlfn.CONCAT(KGP[[#This Row],[Reservation]],KGP[[#This Row],[Material / Component]],"000",,KGP[[#This Row],[WO number]]),Reservation!$A:$J,10,0))</f>
        <v>#N/A</v>
      </c>
      <c r="CX225" s="89">
        <f t="shared" si="27"/>
        <v>0</v>
      </c>
    </row>
    <row r="226" spans="1:102" s="77" customFormat="1" x14ac:dyDescent="0.2">
      <c r="A226" s="111" t="s">
        <v>869</v>
      </c>
      <c r="B226" s="111" t="s">
        <v>50</v>
      </c>
      <c r="C226" s="112"/>
      <c r="D226" s="111" t="s">
        <v>55</v>
      </c>
      <c r="E226" s="113">
        <v>45290</v>
      </c>
      <c r="F226" s="113">
        <v>45331</v>
      </c>
      <c r="G226" s="113">
        <v>45413</v>
      </c>
      <c r="H226" s="113">
        <v>45405</v>
      </c>
      <c r="I226" s="113">
        <v>45413</v>
      </c>
      <c r="J226" s="113">
        <v>45414</v>
      </c>
      <c r="K226" s="111" t="s">
        <v>56</v>
      </c>
      <c r="L226" s="112"/>
      <c r="M226" s="111" t="s">
        <v>1059</v>
      </c>
      <c r="N226" s="111" t="s">
        <v>175</v>
      </c>
      <c r="O226" s="111" t="s">
        <v>1060</v>
      </c>
      <c r="P226" s="111" t="s">
        <v>1061</v>
      </c>
      <c r="Q226" s="111" t="s">
        <v>1062</v>
      </c>
      <c r="R226" s="111" t="s">
        <v>344</v>
      </c>
      <c r="S226" s="113">
        <v>45421</v>
      </c>
      <c r="T226" s="112"/>
      <c r="U226" s="112"/>
      <c r="V226" s="111" t="s">
        <v>345</v>
      </c>
      <c r="W226" s="112"/>
      <c r="X226" s="111">
        <v>10</v>
      </c>
      <c r="Y226" s="111">
        <v>5</v>
      </c>
      <c r="Z226" s="111" t="s">
        <v>1072</v>
      </c>
      <c r="AA226" s="111" t="s">
        <v>1073</v>
      </c>
      <c r="AB226" s="115">
        <v>3</v>
      </c>
      <c r="AC226" s="115">
        <v>0</v>
      </c>
      <c r="AD226" s="115">
        <v>0</v>
      </c>
      <c r="AE226" s="111" t="s">
        <v>898</v>
      </c>
      <c r="AF226" s="115">
        <v>0</v>
      </c>
      <c r="AG226" s="111" t="s">
        <v>376</v>
      </c>
      <c r="AH226" s="111" t="s">
        <v>53</v>
      </c>
      <c r="AI226" s="111" t="s">
        <v>345</v>
      </c>
      <c r="AJ226" s="111" t="s">
        <v>1065</v>
      </c>
      <c r="AK226" s="111">
        <v>20</v>
      </c>
      <c r="AL226" s="115">
        <v>21</v>
      </c>
      <c r="AM226" s="112"/>
      <c r="AN226" s="112"/>
      <c r="AO226" s="111">
        <v>0</v>
      </c>
      <c r="AP226" s="112"/>
      <c r="AQ226" s="112"/>
      <c r="AR226" s="112"/>
      <c r="AS226" s="112"/>
      <c r="AT226" s="112"/>
      <c r="AU226" s="111">
        <v>0</v>
      </c>
      <c r="AV226" s="114">
        <v>0</v>
      </c>
      <c r="AW226" s="111" t="s">
        <v>51</v>
      </c>
      <c r="AX226" s="112"/>
      <c r="AY226" s="112"/>
      <c r="AZ226" s="112"/>
      <c r="BA226" s="112"/>
      <c r="BB226" s="111" t="s">
        <v>52</v>
      </c>
      <c r="BC226" s="111" t="s">
        <v>161</v>
      </c>
      <c r="BD226" s="111" t="s">
        <v>162</v>
      </c>
      <c r="BE226" s="111" t="s">
        <v>1070</v>
      </c>
      <c r="BF226" s="111">
        <v>2</v>
      </c>
      <c r="BG226" s="111" t="s">
        <v>163</v>
      </c>
      <c r="BH226" s="111" t="s">
        <v>164</v>
      </c>
      <c r="BI226" s="111" t="s">
        <v>164</v>
      </c>
      <c r="BJ226" s="111" t="s">
        <v>1074</v>
      </c>
      <c r="BK226" s="112"/>
      <c r="BL226" s="115">
        <v>0</v>
      </c>
      <c r="BM226" s="112" t="b">
        <f>KGP[[#This Row],[HU Quantity]]=KGP[[#This Row],[Requirement quantity]]</f>
        <v>0</v>
      </c>
      <c r="BN226" s="112"/>
      <c r="BO226" s="112"/>
      <c r="BP226" s="112"/>
      <c r="BQ226" s="111" t="s">
        <v>165</v>
      </c>
      <c r="BR226" s="112"/>
      <c r="BS226" s="112"/>
      <c r="BT226" s="116">
        <v>0</v>
      </c>
      <c r="BU226" s="116">
        <v>8</v>
      </c>
      <c r="BV226" s="113">
        <v>46169</v>
      </c>
      <c r="BW226" s="117">
        <v>0</v>
      </c>
      <c r="BX226" s="117">
        <v>0</v>
      </c>
      <c r="BY226" s="112"/>
      <c r="BZ226" s="112"/>
      <c r="CA226" s="111">
        <v>0</v>
      </c>
      <c r="CB226" s="114">
        <v>0</v>
      </c>
      <c r="CC226" s="112"/>
      <c r="CD226" s="114">
        <v>0</v>
      </c>
      <c r="CE226" s="112"/>
      <c r="CF226" s="112"/>
      <c r="CG226" s="112"/>
      <c r="CH226" s="114">
        <v>0</v>
      </c>
      <c r="CI226" s="35">
        <v>0</v>
      </c>
      <c r="CJ226" s="148">
        <f t="shared" si="21"/>
        <v>0.25</v>
      </c>
      <c r="CK226" s="88">
        <f t="shared" si="22"/>
        <v>45385</v>
      </c>
      <c r="CL226" s="89">
        <f t="shared" si="23"/>
        <v>-20</v>
      </c>
      <c r="CM226" s="90">
        <f t="shared" si="24"/>
        <v>8</v>
      </c>
      <c r="CN226" s="90" t="str">
        <f t="shared" si="25"/>
        <v>ON TIME</v>
      </c>
      <c r="CO226" s="91" t="str" cm="1">
        <f t="array" ref="CO226">IFERROR(_xlfn.TEXTJOIN(", ",,_xlfn._xlws.FILTER('Monitor PO'!A:A,'Monitor PO'!K:K=Z226)),"")</f>
        <v>4500002479</v>
      </c>
      <c r="CP226" s="92" t="str">
        <f>IF(CQ226="","",IF(CQ226&gt;'Colour coding'!$D$4,"After Turnround",IF(CQ226&gt;'Colour coding'!$D$3+7,"During Turnaround",IF(CQ226&lt;'Colour coding'!$D$3,"On Time"))))</f>
        <v>On Time</v>
      </c>
      <c r="CQ226" s="88">
        <f>_xlfn.MAXIFS('Monitor PO'!E:E,'Monitor PO'!K:K,KGP[[#This Row],[Material / Component]])</f>
        <v>45351</v>
      </c>
      <c r="CR226" s="89" t="str">
        <f t="shared" si="26"/>
        <v>Need Purchasing</v>
      </c>
      <c r="CS226" s="89" t="str">
        <f>_xlfn.CONCAT(KGP[[#This Row],[Reservation]], KGP[[#This Row],[Requirement date (WO component)]],KGP[[#This Row],[Material / Component]],"000",,KGP[[#This Row],[WO number]])</f>
        <v>00001310214541310583038000100032477</v>
      </c>
      <c r="CT226" s="89" t="str">
        <f>VLOOKUP(KGP[[#This Row],[Key]],Reservation!B:B,1,)</f>
        <v>00001310214541310583038000100032477</v>
      </c>
      <c r="CU226" s="89" t="str">
        <f>_xlfn.CONCAT(KGP[[#This Row],[Reservation]],KGP[[#This Row],[Material / Component]],"000",,KGP[[#This Row],[WO number]])</f>
        <v>000013102110583038000100032477</v>
      </c>
      <c r="CV226" s="93">
        <f>IF(_xlfn.MAXIFS(Reservation!$F:$F,Reservation!$A:$A,KGP[[#This Row],[Logic]])&lt;KGP[[#This Row],[ETA @ Demand plant]],_xlfn.MAXIFS(Reservation!$F:$F,Reservation!$A:$A,KGP[[#This Row],[Logic]]),"")</f>
        <v>0</v>
      </c>
      <c r="CW226" s="89" t="e">
        <f>IF(KGP[[#This Row],[Any order which is ahead (Date)]]="","",VLOOKUP(_xlfn.CONCAT(KGP[[#This Row],[Reservation]],KGP[[#This Row],[Material / Component]],"000",,KGP[[#This Row],[WO number]]),Reservation!$A:$J,10,0))</f>
        <v>#N/A</v>
      </c>
      <c r="CX226" s="89">
        <f t="shared" si="27"/>
        <v>0</v>
      </c>
    </row>
    <row r="227" spans="1:102" s="77" customFormat="1" x14ac:dyDescent="0.2">
      <c r="A227" s="111" t="s">
        <v>869</v>
      </c>
      <c r="B227" s="111" t="s">
        <v>50</v>
      </c>
      <c r="C227" s="112"/>
      <c r="D227" s="111" t="s">
        <v>55</v>
      </c>
      <c r="E227" s="113">
        <v>45290</v>
      </c>
      <c r="F227" s="113">
        <v>45331</v>
      </c>
      <c r="G227" s="113">
        <v>45413</v>
      </c>
      <c r="H227" s="113">
        <v>45405</v>
      </c>
      <c r="I227" s="113">
        <v>45413</v>
      </c>
      <c r="J227" s="113">
        <v>45414</v>
      </c>
      <c r="K227" s="111" t="s">
        <v>56</v>
      </c>
      <c r="L227" s="112"/>
      <c r="M227" s="111" t="s">
        <v>1059</v>
      </c>
      <c r="N227" s="111" t="s">
        <v>176</v>
      </c>
      <c r="O227" s="111" t="s">
        <v>1060</v>
      </c>
      <c r="P227" s="111" t="s">
        <v>1061</v>
      </c>
      <c r="Q227" s="111" t="s">
        <v>1062</v>
      </c>
      <c r="R227" s="111" t="s">
        <v>344</v>
      </c>
      <c r="S227" s="113">
        <v>45421</v>
      </c>
      <c r="T227" s="112"/>
      <c r="U227" s="112"/>
      <c r="V227" s="111" t="s">
        <v>345</v>
      </c>
      <c r="W227" s="112"/>
      <c r="X227" s="111">
        <v>10</v>
      </c>
      <c r="Y227" s="111">
        <v>5</v>
      </c>
      <c r="Z227" s="111" t="s">
        <v>1081</v>
      </c>
      <c r="AA227" s="111" t="s">
        <v>1082</v>
      </c>
      <c r="AB227" s="115">
        <v>100</v>
      </c>
      <c r="AC227" s="115">
        <v>0</v>
      </c>
      <c r="AD227" s="115">
        <v>0</v>
      </c>
      <c r="AE227" s="111" t="s">
        <v>898</v>
      </c>
      <c r="AF227" s="115">
        <v>0</v>
      </c>
      <c r="AG227" s="111" t="s">
        <v>376</v>
      </c>
      <c r="AH227" s="111" t="s">
        <v>53</v>
      </c>
      <c r="AI227" s="111" t="s">
        <v>345</v>
      </c>
      <c r="AJ227" s="111" t="s">
        <v>1065</v>
      </c>
      <c r="AK227" s="111">
        <v>10</v>
      </c>
      <c r="AL227" s="115">
        <v>21</v>
      </c>
      <c r="AM227" s="112"/>
      <c r="AN227" s="112"/>
      <c r="AO227" s="111">
        <v>0</v>
      </c>
      <c r="AP227" s="112"/>
      <c r="AQ227" s="112"/>
      <c r="AR227" s="112"/>
      <c r="AS227" s="112"/>
      <c r="AT227" s="112"/>
      <c r="AU227" s="111">
        <v>0</v>
      </c>
      <c r="AV227" s="114">
        <v>0</v>
      </c>
      <c r="AW227" s="111" t="s">
        <v>51</v>
      </c>
      <c r="AX227" s="112"/>
      <c r="AY227" s="112"/>
      <c r="AZ227" s="112"/>
      <c r="BA227" s="112"/>
      <c r="BB227" s="111" t="s">
        <v>52</v>
      </c>
      <c r="BC227" s="111" t="s">
        <v>161</v>
      </c>
      <c r="BD227" s="111" t="s">
        <v>162</v>
      </c>
      <c r="BE227" s="111" t="s">
        <v>1070</v>
      </c>
      <c r="BF227" s="111">
        <v>1</v>
      </c>
      <c r="BG227" s="111" t="s">
        <v>163</v>
      </c>
      <c r="BH227" s="111" t="s">
        <v>164</v>
      </c>
      <c r="BI227" s="111" t="s">
        <v>164</v>
      </c>
      <c r="BJ227" s="111" t="s">
        <v>1083</v>
      </c>
      <c r="BK227" s="112"/>
      <c r="BL227" s="115">
        <v>0</v>
      </c>
      <c r="BM227" s="112" t="b">
        <f>KGP[[#This Row],[HU Quantity]]=KGP[[#This Row],[Requirement quantity]]</f>
        <v>0</v>
      </c>
      <c r="BN227" s="112"/>
      <c r="BO227" s="112"/>
      <c r="BP227" s="112"/>
      <c r="BQ227" s="111" t="s">
        <v>165</v>
      </c>
      <c r="BR227" s="112"/>
      <c r="BS227" s="112"/>
      <c r="BT227" s="116">
        <v>0</v>
      </c>
      <c r="BU227" s="116">
        <v>8</v>
      </c>
      <c r="BV227" s="113">
        <v>46169</v>
      </c>
      <c r="BW227" s="117">
        <v>0</v>
      </c>
      <c r="BX227" s="117">
        <v>0</v>
      </c>
      <c r="BY227" s="112"/>
      <c r="BZ227" s="112"/>
      <c r="CA227" s="111">
        <v>0</v>
      </c>
      <c r="CB227" s="114">
        <v>0</v>
      </c>
      <c r="CC227" s="112"/>
      <c r="CD227" s="114">
        <v>0</v>
      </c>
      <c r="CE227" s="112"/>
      <c r="CF227" s="112"/>
      <c r="CG227" s="112"/>
      <c r="CH227" s="114">
        <v>0</v>
      </c>
      <c r="CI227" s="35">
        <v>0</v>
      </c>
      <c r="CJ227" s="148">
        <f t="shared" si="21"/>
        <v>0.25</v>
      </c>
      <c r="CK227" s="88">
        <f t="shared" si="22"/>
        <v>45385</v>
      </c>
      <c r="CL227" s="89">
        <f t="shared" si="23"/>
        <v>-20</v>
      </c>
      <c r="CM227" s="90">
        <f t="shared" si="24"/>
        <v>8</v>
      </c>
      <c r="CN227" s="90" t="str">
        <f t="shared" si="25"/>
        <v>ON TIME</v>
      </c>
      <c r="CO227" s="91" t="str" cm="1">
        <f t="array" ref="CO227">IFERROR(_xlfn.TEXTJOIN(", ",,_xlfn._xlws.FILTER('Monitor PO'!A:A,'Monitor PO'!K:K=Z227)),"")</f>
        <v>4500003280</v>
      </c>
      <c r="CP227" s="92" t="str">
        <f>IF(CQ227="","",IF(CQ227&gt;'Colour coding'!$D$4,"After Turnround",IF(CQ227&gt;'Colour coding'!$D$3+7,"During Turnaround",IF(CQ227&lt;'Colour coding'!$D$3,"On Time"))))</f>
        <v>After Turnround</v>
      </c>
      <c r="CQ227" s="88">
        <f>_xlfn.MAXIFS('Monitor PO'!E:E,'Monitor PO'!K:K,KGP[[#This Row],[Material / Component]])</f>
        <v>45431</v>
      </c>
      <c r="CR227" s="89" t="str">
        <f t="shared" si="26"/>
        <v>Need Purchasing</v>
      </c>
      <c r="CS227" s="89" t="str">
        <f>_xlfn.CONCAT(KGP[[#This Row],[Reservation]], KGP[[#This Row],[Requirement date (WO component)]],KGP[[#This Row],[Material / Component]],"000",,KGP[[#This Row],[WO number]])</f>
        <v>00001310214541310583039000100032477</v>
      </c>
      <c r="CT227" s="89" t="str">
        <f>VLOOKUP(KGP[[#This Row],[Key]],Reservation!B:B,1,)</f>
        <v>00001310214541310583039000100032477</v>
      </c>
      <c r="CU227" s="89" t="str">
        <f>_xlfn.CONCAT(KGP[[#This Row],[Reservation]],KGP[[#This Row],[Material / Component]],"000",,KGP[[#This Row],[WO number]])</f>
        <v>000013102110583039000100032477</v>
      </c>
      <c r="CV227" s="93">
        <f>IF(_xlfn.MAXIFS(Reservation!$F:$F,Reservation!$A:$A,KGP[[#This Row],[Logic]])&lt;KGP[[#This Row],[ETA @ Demand plant]],_xlfn.MAXIFS(Reservation!$F:$F,Reservation!$A:$A,KGP[[#This Row],[Logic]]),"")</f>
        <v>0</v>
      </c>
      <c r="CW227" s="89" t="e">
        <f>IF(KGP[[#This Row],[Any order which is ahead (Date)]]="","",VLOOKUP(_xlfn.CONCAT(KGP[[#This Row],[Reservation]],KGP[[#This Row],[Material / Component]],"000",,KGP[[#This Row],[WO number]]),Reservation!$A:$J,10,0))</f>
        <v>#N/A</v>
      </c>
      <c r="CX227" s="89">
        <f t="shared" si="27"/>
        <v>0</v>
      </c>
    </row>
    <row r="228" spans="1:102" s="77" customFormat="1" x14ac:dyDescent="0.2">
      <c r="A228" s="111" t="s">
        <v>851</v>
      </c>
      <c r="B228" s="111" t="s">
        <v>50</v>
      </c>
      <c r="C228" s="112"/>
      <c r="D228" s="111" t="s">
        <v>55</v>
      </c>
      <c r="E228" s="113">
        <v>45290</v>
      </c>
      <c r="F228" s="113">
        <v>45293</v>
      </c>
      <c r="G228" s="113">
        <v>45421</v>
      </c>
      <c r="H228" s="113">
        <v>45405</v>
      </c>
      <c r="I228" s="113">
        <v>45421</v>
      </c>
      <c r="J228" s="113">
        <v>45427</v>
      </c>
      <c r="K228" s="111" t="s">
        <v>182</v>
      </c>
      <c r="L228" s="112"/>
      <c r="M228" s="111" t="s">
        <v>2172</v>
      </c>
      <c r="N228" s="111" t="s">
        <v>336</v>
      </c>
      <c r="O228" s="111" t="s">
        <v>2174</v>
      </c>
      <c r="P228" s="111" t="s">
        <v>1559</v>
      </c>
      <c r="Q228" s="111" t="s">
        <v>2175</v>
      </c>
      <c r="R228" s="111" t="s">
        <v>344</v>
      </c>
      <c r="S228" s="113">
        <v>45421</v>
      </c>
      <c r="T228" s="112"/>
      <c r="U228" s="112"/>
      <c r="V228" s="111" t="s">
        <v>345</v>
      </c>
      <c r="W228" s="112"/>
      <c r="X228" s="111">
        <v>20</v>
      </c>
      <c r="Y228" s="111">
        <v>20</v>
      </c>
      <c r="Z228" s="111" t="s">
        <v>2195</v>
      </c>
      <c r="AA228" s="111" t="s">
        <v>2196</v>
      </c>
      <c r="AB228" s="115">
        <v>3</v>
      </c>
      <c r="AC228" s="115">
        <v>3</v>
      </c>
      <c r="AD228" s="115">
        <v>0</v>
      </c>
      <c r="AE228" s="111" t="s">
        <v>858</v>
      </c>
      <c r="AF228" s="115">
        <v>0</v>
      </c>
      <c r="AG228" s="111" t="s">
        <v>376</v>
      </c>
      <c r="AH228" s="111" t="s">
        <v>53</v>
      </c>
      <c r="AI228" s="111" t="s">
        <v>345</v>
      </c>
      <c r="AJ228" s="111" t="s">
        <v>2178</v>
      </c>
      <c r="AK228" s="111">
        <v>20</v>
      </c>
      <c r="AL228" s="115">
        <v>21</v>
      </c>
      <c r="AM228" s="112"/>
      <c r="AN228" s="112"/>
      <c r="AO228" s="111">
        <v>0</v>
      </c>
      <c r="AP228" s="112"/>
      <c r="AQ228" s="112"/>
      <c r="AR228" s="112"/>
      <c r="AS228" s="112"/>
      <c r="AT228" s="112"/>
      <c r="AU228" s="111">
        <v>0</v>
      </c>
      <c r="AV228" s="114">
        <v>0</v>
      </c>
      <c r="AW228" s="111" t="s">
        <v>59</v>
      </c>
      <c r="AX228" s="112"/>
      <c r="AY228" s="112"/>
      <c r="AZ228" s="112"/>
      <c r="BA228" s="112"/>
      <c r="BB228" s="111" t="s">
        <v>52</v>
      </c>
      <c r="BC228" s="111" t="s">
        <v>161</v>
      </c>
      <c r="BD228" s="111" t="s">
        <v>162</v>
      </c>
      <c r="BE228" s="111" t="s">
        <v>2179</v>
      </c>
      <c r="BF228" s="111">
        <v>5</v>
      </c>
      <c r="BG228" s="111" t="s">
        <v>232</v>
      </c>
      <c r="BH228" s="111" t="s">
        <v>164</v>
      </c>
      <c r="BI228" s="111" t="s">
        <v>164</v>
      </c>
      <c r="BJ228" s="112"/>
      <c r="BK228" s="112"/>
      <c r="BL228" s="115">
        <v>0</v>
      </c>
      <c r="BM228" s="112" t="b">
        <f>KGP[[#This Row],[HU Quantity]]=KGP[[#This Row],[Requirement quantity]]</f>
        <v>0</v>
      </c>
      <c r="BN228" s="112"/>
      <c r="BO228" s="112"/>
      <c r="BP228" s="112"/>
      <c r="BQ228" s="111" t="s">
        <v>165</v>
      </c>
      <c r="BR228" s="111" t="s">
        <v>2180</v>
      </c>
      <c r="BS228" s="112"/>
      <c r="BT228" s="116">
        <v>0</v>
      </c>
      <c r="BU228" s="116">
        <v>0</v>
      </c>
      <c r="BV228" s="113">
        <v>45260</v>
      </c>
      <c r="BW228" s="117">
        <v>0</v>
      </c>
      <c r="BX228" s="117">
        <v>0</v>
      </c>
      <c r="BY228" s="112"/>
      <c r="BZ228" s="112"/>
      <c r="CA228" s="111">
        <v>0</v>
      </c>
      <c r="CB228" s="114">
        <v>0</v>
      </c>
      <c r="CC228" s="112"/>
      <c r="CD228" s="114">
        <v>0</v>
      </c>
      <c r="CE228" s="112"/>
      <c r="CF228" s="112"/>
      <c r="CG228" s="112"/>
      <c r="CH228" s="114">
        <v>0</v>
      </c>
      <c r="CI228" s="35">
        <v>0</v>
      </c>
      <c r="CJ228" s="94">
        <f t="shared" si="21"/>
        <v>9.0909090909090912E-2</v>
      </c>
      <c r="CK228" s="88">
        <f t="shared" si="22"/>
        <v>45393</v>
      </c>
      <c r="CL228" s="89">
        <f t="shared" si="23"/>
        <v>-12</v>
      </c>
      <c r="CM228" s="89">
        <f t="shared" si="24"/>
        <v>16</v>
      </c>
      <c r="CN228" s="89" t="str">
        <f t="shared" si="25"/>
        <v>ON TIME</v>
      </c>
      <c r="CO228" s="91"/>
      <c r="CP228" s="89" t="str">
        <f>IF(CQ228="","",IF(CQ228&gt;'Colour coding'!$D$4,"After Turnround",IF(CQ228&gt;'Colour coding'!$D$3+7,"During Turnaround",IF(CQ228&lt;'Colour coding'!$D$3,"On Time"))))</f>
        <v>On Time</v>
      </c>
      <c r="CQ228" s="88">
        <f>_xlfn.MAXIFS('Monitor PO'!E:E,'Monitor PO'!K:K,KGP[[#This Row],[Material / Component]])</f>
        <v>0</v>
      </c>
      <c r="CR228" s="89" t="str">
        <f t="shared" si="26"/>
        <v>SOH</v>
      </c>
      <c r="CS228" s="89" t="str">
        <f>_xlfn.CONCAT(KGP[[#This Row],[Reservation]], KGP[[#This Row],[Requirement date (WO component)]],KGP[[#This Row],[Material / Component]],"000",,KGP[[#This Row],[WO number]])</f>
        <v>00001380454542110584159000100039544</v>
      </c>
      <c r="CT228" s="89" t="str">
        <f>VLOOKUP(KGP[[#This Row],[Key]],Reservation!B:B,1,)</f>
        <v>00001380454542110584159000100039544</v>
      </c>
      <c r="CU228" s="89" t="str">
        <f>_xlfn.CONCAT(KGP[[#This Row],[Reservation]],KGP[[#This Row],[Material / Component]],"000",,KGP[[#This Row],[WO number]])</f>
        <v>000013804510584159000100039544</v>
      </c>
      <c r="CV228" s="93">
        <f>IF(_xlfn.MAXIFS(Reservation!$F:$F,Reservation!$A:$A,KGP[[#This Row],[Logic]])&lt;KGP[[#This Row],[ETA @ Demand plant]],_xlfn.MAXIFS(Reservation!$F:$F,Reservation!$A:$A,KGP[[#This Row],[Logic]]),"")</f>
        <v>0</v>
      </c>
      <c r="CW228" s="89" t="e">
        <f>IF(KGP[[#This Row],[Any order which is ahead (Date)]]="","",VLOOKUP(_xlfn.CONCAT(KGP[[#This Row],[Reservation]],KGP[[#This Row],[Material / Component]],"000",,KGP[[#This Row],[WO number]]),Reservation!$A:$J,10,0))</f>
        <v>#N/A</v>
      </c>
      <c r="CX228" s="89">
        <f t="shared" si="27"/>
        <v>0</v>
      </c>
    </row>
    <row r="229" spans="1:102" s="77" customFormat="1" x14ac:dyDescent="0.2">
      <c r="A229" s="111" t="s">
        <v>940</v>
      </c>
      <c r="B229" s="111" t="s">
        <v>50</v>
      </c>
      <c r="C229" s="112"/>
      <c r="D229" s="111" t="s">
        <v>55</v>
      </c>
      <c r="E229" s="113">
        <v>45290</v>
      </c>
      <c r="F229" s="113">
        <v>45293</v>
      </c>
      <c r="G229" s="113">
        <v>45391</v>
      </c>
      <c r="H229" s="113">
        <v>45372</v>
      </c>
      <c r="I229" s="113">
        <v>45379</v>
      </c>
      <c r="J229" s="113">
        <v>45403</v>
      </c>
      <c r="K229" s="111" t="s">
        <v>182</v>
      </c>
      <c r="L229" s="112"/>
      <c r="M229" s="111" t="s">
        <v>2662</v>
      </c>
      <c r="N229" s="111" t="s">
        <v>222</v>
      </c>
      <c r="O229" s="111" t="s">
        <v>2663</v>
      </c>
      <c r="P229" s="111" t="s">
        <v>2664</v>
      </c>
      <c r="Q229" s="111" t="s">
        <v>2665</v>
      </c>
      <c r="R229" s="111" t="s">
        <v>344</v>
      </c>
      <c r="S229" s="113">
        <v>45391</v>
      </c>
      <c r="T229" s="112"/>
      <c r="U229" s="112"/>
      <c r="V229" s="111" t="s">
        <v>345</v>
      </c>
      <c r="W229" s="112"/>
      <c r="X229" s="111">
        <v>10</v>
      </c>
      <c r="Y229" s="111">
        <v>5</v>
      </c>
      <c r="Z229" s="111" t="s">
        <v>2714</v>
      </c>
      <c r="AA229" s="111" t="s">
        <v>2715</v>
      </c>
      <c r="AB229" s="115">
        <v>1</v>
      </c>
      <c r="AC229" s="115">
        <v>4</v>
      </c>
      <c r="AD229" s="115">
        <v>0</v>
      </c>
      <c r="AE229" s="111" t="s">
        <v>858</v>
      </c>
      <c r="AF229" s="115">
        <v>0</v>
      </c>
      <c r="AG229" s="111" t="s">
        <v>376</v>
      </c>
      <c r="AH229" s="111" t="s">
        <v>53</v>
      </c>
      <c r="AI229" s="111" t="s">
        <v>345</v>
      </c>
      <c r="AJ229" s="111" t="s">
        <v>2668</v>
      </c>
      <c r="AK229" s="111">
        <v>290</v>
      </c>
      <c r="AL229" s="115">
        <v>21</v>
      </c>
      <c r="AM229" s="112"/>
      <c r="AN229" s="112"/>
      <c r="AO229" s="111">
        <v>0</v>
      </c>
      <c r="AP229" s="112"/>
      <c r="AQ229" s="112"/>
      <c r="AR229" s="112"/>
      <c r="AS229" s="112"/>
      <c r="AT229" s="112"/>
      <c r="AU229" s="111">
        <v>0</v>
      </c>
      <c r="AV229" s="114">
        <v>0</v>
      </c>
      <c r="AW229" s="111" t="s">
        <v>51</v>
      </c>
      <c r="AX229" s="112"/>
      <c r="AY229" s="112"/>
      <c r="AZ229" s="112"/>
      <c r="BA229" s="112"/>
      <c r="BB229" s="111" t="s">
        <v>52</v>
      </c>
      <c r="BC229" s="111" t="s">
        <v>213</v>
      </c>
      <c r="BD229" s="111" t="s">
        <v>355</v>
      </c>
      <c r="BE229" s="111" t="s">
        <v>2670</v>
      </c>
      <c r="BF229" s="111">
        <v>47</v>
      </c>
      <c r="BG229" s="111" t="s">
        <v>294</v>
      </c>
      <c r="BH229" s="111" t="s">
        <v>164</v>
      </c>
      <c r="BI229" s="111" t="s">
        <v>164</v>
      </c>
      <c r="BJ229" s="111" t="s">
        <v>2716</v>
      </c>
      <c r="BK229" s="112"/>
      <c r="BL229" s="115">
        <v>0</v>
      </c>
      <c r="BM229" s="112" t="b">
        <f>KGP[[#This Row],[HU Quantity]]=KGP[[#This Row],[Requirement quantity]]</f>
        <v>0</v>
      </c>
      <c r="BN229" s="112"/>
      <c r="BO229" s="112"/>
      <c r="BP229" s="112"/>
      <c r="BQ229" s="111" t="s">
        <v>165</v>
      </c>
      <c r="BR229" s="112"/>
      <c r="BS229" s="112"/>
      <c r="BT229" s="116">
        <v>0</v>
      </c>
      <c r="BU229" s="116">
        <v>0</v>
      </c>
      <c r="BV229" s="113">
        <v>45584</v>
      </c>
      <c r="BW229" s="117">
        <v>0</v>
      </c>
      <c r="BX229" s="117">
        <v>0</v>
      </c>
      <c r="BY229" s="112"/>
      <c r="BZ229" s="112"/>
      <c r="CA229" s="111">
        <v>0</v>
      </c>
      <c r="CB229" s="114">
        <v>0</v>
      </c>
      <c r="CC229" s="112"/>
      <c r="CD229" s="114">
        <v>0</v>
      </c>
      <c r="CE229" s="112"/>
      <c r="CF229" s="112"/>
      <c r="CG229" s="112"/>
      <c r="CH229" s="114">
        <v>0</v>
      </c>
      <c r="CI229" s="35">
        <v>0</v>
      </c>
      <c r="CJ229" s="94">
        <f t="shared" si="21"/>
        <v>1.9230769230769232E-2</v>
      </c>
      <c r="CK229" s="88">
        <f t="shared" si="22"/>
        <v>45363</v>
      </c>
      <c r="CL229" s="89">
        <f t="shared" si="23"/>
        <v>-9</v>
      </c>
      <c r="CM229" s="89">
        <f t="shared" si="24"/>
        <v>19</v>
      </c>
      <c r="CN229" s="89" t="str">
        <f t="shared" si="25"/>
        <v>ON TIME</v>
      </c>
      <c r="CO229" s="91"/>
      <c r="CP229" s="89" t="str">
        <f>IF(CQ229="","",IF(CQ229&gt;'Colour coding'!$D$4,"After Turnround",IF(CQ229&gt;'Colour coding'!$D$3+7,"During Turnaround",IF(CQ229&lt;'Colour coding'!$D$3,"On Time"))))</f>
        <v>On Time</v>
      </c>
      <c r="CQ229" s="88">
        <f>_xlfn.MAXIFS('Monitor PO'!E:E,'Monitor PO'!K:K,KGP[[#This Row],[Material / Component]])</f>
        <v>0</v>
      </c>
      <c r="CR229" s="89" t="str">
        <f t="shared" si="26"/>
        <v>SOH</v>
      </c>
      <c r="CS229" s="89" t="str">
        <f>_xlfn.CONCAT(KGP[[#This Row],[Reservation]], KGP[[#This Row],[Requirement date (WO component)]],KGP[[#This Row],[Material / Component]],"000",,KGP[[#This Row],[WO number]])</f>
        <v>00001287344539110584918000200090465</v>
      </c>
      <c r="CT229" s="89" t="str">
        <f>VLOOKUP(KGP[[#This Row],[Key]],Reservation!B:B,1,)</f>
        <v>00001287344539110584918000200090465</v>
      </c>
      <c r="CU229" s="89" t="str">
        <f>_xlfn.CONCAT(KGP[[#This Row],[Reservation]],KGP[[#This Row],[Material / Component]],"000",,KGP[[#This Row],[WO number]])</f>
        <v>000012873410584918000200090465</v>
      </c>
      <c r="CV229" s="93">
        <f>IF(_xlfn.MAXIFS(Reservation!$F:$F,Reservation!$A:$A,KGP[[#This Row],[Logic]])&lt;KGP[[#This Row],[ETA @ Demand plant]],_xlfn.MAXIFS(Reservation!$F:$F,Reservation!$A:$A,KGP[[#This Row],[Logic]]),"")</f>
        <v>0</v>
      </c>
      <c r="CW229" s="89" t="e">
        <f>IF(KGP[[#This Row],[Any order which is ahead (Date)]]="","",VLOOKUP(_xlfn.CONCAT(KGP[[#This Row],[Reservation]],KGP[[#This Row],[Material / Component]],"000",,KGP[[#This Row],[WO number]]),Reservation!$A:$J,10,0))</f>
        <v>#N/A</v>
      </c>
      <c r="CX229" s="89">
        <f t="shared" si="27"/>
        <v>0</v>
      </c>
    </row>
    <row r="230" spans="1:102" s="77" customFormat="1" x14ac:dyDescent="0.2">
      <c r="A230" s="111" t="s">
        <v>940</v>
      </c>
      <c r="B230" s="111" t="s">
        <v>50</v>
      </c>
      <c r="C230" s="112"/>
      <c r="D230" s="111" t="s">
        <v>55</v>
      </c>
      <c r="E230" s="113">
        <v>45290</v>
      </c>
      <c r="F230" s="113">
        <v>45293</v>
      </c>
      <c r="G230" s="113">
        <v>45391</v>
      </c>
      <c r="H230" s="113">
        <v>45372</v>
      </c>
      <c r="I230" s="113">
        <v>45379</v>
      </c>
      <c r="J230" s="113">
        <v>45403</v>
      </c>
      <c r="K230" s="111" t="s">
        <v>182</v>
      </c>
      <c r="L230" s="112"/>
      <c r="M230" s="111" t="s">
        <v>2662</v>
      </c>
      <c r="N230" s="111" t="s">
        <v>219</v>
      </c>
      <c r="O230" s="111" t="s">
        <v>2663</v>
      </c>
      <c r="P230" s="111" t="s">
        <v>2664</v>
      </c>
      <c r="Q230" s="111" t="s">
        <v>2665</v>
      </c>
      <c r="R230" s="111" t="s">
        <v>344</v>
      </c>
      <c r="S230" s="113">
        <v>45391</v>
      </c>
      <c r="T230" s="112"/>
      <c r="U230" s="112"/>
      <c r="V230" s="111" t="s">
        <v>345</v>
      </c>
      <c r="W230" s="112"/>
      <c r="X230" s="111">
        <v>10</v>
      </c>
      <c r="Y230" s="111">
        <v>5</v>
      </c>
      <c r="Z230" s="111" t="s">
        <v>2714</v>
      </c>
      <c r="AA230" s="111" t="s">
        <v>2715</v>
      </c>
      <c r="AB230" s="115">
        <v>1</v>
      </c>
      <c r="AC230" s="115">
        <v>4</v>
      </c>
      <c r="AD230" s="115">
        <v>0</v>
      </c>
      <c r="AE230" s="111" t="s">
        <v>858</v>
      </c>
      <c r="AF230" s="115">
        <v>0</v>
      </c>
      <c r="AG230" s="111" t="s">
        <v>376</v>
      </c>
      <c r="AH230" s="111" t="s">
        <v>53</v>
      </c>
      <c r="AI230" s="111" t="s">
        <v>345</v>
      </c>
      <c r="AJ230" s="111" t="s">
        <v>2668</v>
      </c>
      <c r="AK230" s="111">
        <v>280</v>
      </c>
      <c r="AL230" s="115">
        <v>21</v>
      </c>
      <c r="AM230" s="112"/>
      <c r="AN230" s="112"/>
      <c r="AO230" s="111">
        <v>0</v>
      </c>
      <c r="AP230" s="112"/>
      <c r="AQ230" s="112"/>
      <c r="AR230" s="112"/>
      <c r="AS230" s="112"/>
      <c r="AT230" s="112"/>
      <c r="AU230" s="111">
        <v>0</v>
      </c>
      <c r="AV230" s="114">
        <v>0</v>
      </c>
      <c r="AW230" s="111" t="s">
        <v>51</v>
      </c>
      <c r="AX230" s="112"/>
      <c r="AY230" s="112"/>
      <c r="AZ230" s="112"/>
      <c r="BA230" s="112"/>
      <c r="BB230" s="111" t="s">
        <v>52</v>
      </c>
      <c r="BC230" s="111" t="s">
        <v>213</v>
      </c>
      <c r="BD230" s="111" t="s">
        <v>355</v>
      </c>
      <c r="BE230" s="111" t="s">
        <v>2670</v>
      </c>
      <c r="BF230" s="111">
        <v>46</v>
      </c>
      <c r="BG230" s="111" t="s">
        <v>294</v>
      </c>
      <c r="BH230" s="111" t="s">
        <v>164</v>
      </c>
      <c r="BI230" s="111" t="s">
        <v>164</v>
      </c>
      <c r="BJ230" s="111" t="s">
        <v>2782</v>
      </c>
      <c r="BK230" s="112"/>
      <c r="BL230" s="115">
        <v>0</v>
      </c>
      <c r="BM230" s="112" t="b">
        <f>KGP[[#This Row],[HU Quantity]]=KGP[[#This Row],[Requirement quantity]]</f>
        <v>0</v>
      </c>
      <c r="BN230" s="112"/>
      <c r="BO230" s="112"/>
      <c r="BP230" s="112"/>
      <c r="BQ230" s="111" t="s">
        <v>165</v>
      </c>
      <c r="BR230" s="112"/>
      <c r="BS230" s="112"/>
      <c r="BT230" s="116">
        <v>0</v>
      </c>
      <c r="BU230" s="116">
        <v>0</v>
      </c>
      <c r="BV230" s="113">
        <v>45584</v>
      </c>
      <c r="BW230" s="117">
        <v>0</v>
      </c>
      <c r="BX230" s="117">
        <v>0</v>
      </c>
      <c r="BY230" s="112"/>
      <c r="BZ230" s="112"/>
      <c r="CA230" s="111">
        <v>0</v>
      </c>
      <c r="CB230" s="114">
        <v>0</v>
      </c>
      <c r="CC230" s="112"/>
      <c r="CD230" s="114">
        <v>0</v>
      </c>
      <c r="CE230" s="112"/>
      <c r="CF230" s="112"/>
      <c r="CG230" s="112"/>
      <c r="CH230" s="114">
        <v>0</v>
      </c>
      <c r="CI230" s="35">
        <v>0</v>
      </c>
      <c r="CJ230" s="94">
        <f t="shared" si="21"/>
        <v>1.9230769230769232E-2</v>
      </c>
      <c r="CK230" s="88">
        <f t="shared" si="22"/>
        <v>45363</v>
      </c>
      <c r="CL230" s="89">
        <f t="shared" si="23"/>
        <v>-9</v>
      </c>
      <c r="CM230" s="89">
        <f t="shared" si="24"/>
        <v>19</v>
      </c>
      <c r="CN230" s="89" t="str">
        <f t="shared" si="25"/>
        <v>ON TIME</v>
      </c>
      <c r="CO230" s="91"/>
      <c r="CP230" s="89" t="str">
        <f>IF(CQ230="","",IF(CQ230&gt;'Colour coding'!$D$4,"After Turnround",IF(CQ230&gt;'Colour coding'!$D$3+7,"During Turnaround",IF(CQ230&lt;'Colour coding'!$D$3,"On Time"))))</f>
        <v>On Time</v>
      </c>
      <c r="CQ230" s="88">
        <f>_xlfn.MAXIFS('Monitor PO'!E:E,'Monitor PO'!K:K,KGP[[#This Row],[Material / Component]])</f>
        <v>0</v>
      </c>
      <c r="CR230" s="89" t="str">
        <f t="shared" si="26"/>
        <v>SOH</v>
      </c>
      <c r="CS230" s="89" t="str">
        <f>_xlfn.CONCAT(KGP[[#This Row],[Reservation]], KGP[[#This Row],[Requirement date (WO component)]],KGP[[#This Row],[Material / Component]],"000",,KGP[[#This Row],[WO number]])</f>
        <v>00001287344539110584918000200090465</v>
      </c>
      <c r="CT230" s="89" t="str">
        <f>VLOOKUP(KGP[[#This Row],[Key]],Reservation!B:B,1,)</f>
        <v>00001287344539110584918000200090465</v>
      </c>
      <c r="CU230" s="89" t="str">
        <f>_xlfn.CONCAT(KGP[[#This Row],[Reservation]],KGP[[#This Row],[Material / Component]],"000",,KGP[[#This Row],[WO number]])</f>
        <v>000012873410584918000200090465</v>
      </c>
      <c r="CV230" s="93">
        <f>IF(_xlfn.MAXIFS(Reservation!$F:$F,Reservation!$A:$A,KGP[[#This Row],[Logic]])&lt;KGP[[#This Row],[ETA @ Demand plant]],_xlfn.MAXIFS(Reservation!$F:$F,Reservation!$A:$A,KGP[[#This Row],[Logic]]),"")</f>
        <v>0</v>
      </c>
      <c r="CW230" s="89" t="e">
        <f>IF(KGP[[#This Row],[Any order which is ahead (Date)]]="","",VLOOKUP(_xlfn.CONCAT(KGP[[#This Row],[Reservation]],KGP[[#This Row],[Material / Component]],"000",,KGP[[#This Row],[WO number]]),Reservation!$A:$J,10,0))</f>
        <v>#N/A</v>
      </c>
      <c r="CX230" s="89">
        <f t="shared" si="27"/>
        <v>0</v>
      </c>
    </row>
    <row r="231" spans="1:102" s="77" customFormat="1" x14ac:dyDescent="0.2">
      <c r="A231" s="111" t="s">
        <v>940</v>
      </c>
      <c r="B231" s="111" t="s">
        <v>50</v>
      </c>
      <c r="C231" s="112"/>
      <c r="D231" s="111" t="s">
        <v>55</v>
      </c>
      <c r="E231" s="113">
        <v>45290</v>
      </c>
      <c r="F231" s="113">
        <v>45293</v>
      </c>
      <c r="G231" s="113">
        <v>45395</v>
      </c>
      <c r="H231" s="113">
        <v>45372</v>
      </c>
      <c r="I231" s="113">
        <v>45382</v>
      </c>
      <c r="J231" s="113">
        <v>45406</v>
      </c>
      <c r="K231" s="111" t="s">
        <v>182</v>
      </c>
      <c r="L231" s="112"/>
      <c r="M231" s="111" t="s">
        <v>2790</v>
      </c>
      <c r="N231" s="111" t="s">
        <v>222</v>
      </c>
      <c r="O231" s="111" t="s">
        <v>2791</v>
      </c>
      <c r="P231" s="111" t="s">
        <v>2792</v>
      </c>
      <c r="Q231" s="111" t="s">
        <v>2665</v>
      </c>
      <c r="R231" s="111" t="s">
        <v>344</v>
      </c>
      <c r="S231" s="113">
        <v>45395</v>
      </c>
      <c r="T231" s="112"/>
      <c r="U231" s="112"/>
      <c r="V231" s="111" t="s">
        <v>345</v>
      </c>
      <c r="W231" s="112"/>
      <c r="X231" s="111">
        <v>10</v>
      </c>
      <c r="Y231" s="111">
        <v>5</v>
      </c>
      <c r="Z231" s="111" t="s">
        <v>2714</v>
      </c>
      <c r="AA231" s="111" t="s">
        <v>2715</v>
      </c>
      <c r="AB231" s="115">
        <v>1</v>
      </c>
      <c r="AC231" s="115">
        <v>4</v>
      </c>
      <c r="AD231" s="115">
        <v>0</v>
      </c>
      <c r="AE231" s="111" t="s">
        <v>858</v>
      </c>
      <c r="AF231" s="115">
        <v>0</v>
      </c>
      <c r="AG231" s="111" t="s">
        <v>376</v>
      </c>
      <c r="AH231" s="111" t="s">
        <v>53</v>
      </c>
      <c r="AI231" s="111" t="s">
        <v>345</v>
      </c>
      <c r="AJ231" s="111" t="s">
        <v>2795</v>
      </c>
      <c r="AK231" s="111">
        <v>210</v>
      </c>
      <c r="AL231" s="115">
        <v>21</v>
      </c>
      <c r="AM231" s="112"/>
      <c r="AN231" s="112"/>
      <c r="AO231" s="111">
        <v>0</v>
      </c>
      <c r="AP231" s="112"/>
      <c r="AQ231" s="112"/>
      <c r="AR231" s="112"/>
      <c r="AS231" s="112"/>
      <c r="AT231" s="112"/>
      <c r="AU231" s="111">
        <v>0</v>
      </c>
      <c r="AV231" s="114">
        <v>0</v>
      </c>
      <c r="AW231" s="111" t="s">
        <v>51</v>
      </c>
      <c r="AX231" s="112"/>
      <c r="AY231" s="112"/>
      <c r="AZ231" s="112"/>
      <c r="BA231" s="112"/>
      <c r="BB231" s="111" t="s">
        <v>52</v>
      </c>
      <c r="BC231" s="111" t="s">
        <v>213</v>
      </c>
      <c r="BD231" s="111" t="s">
        <v>214</v>
      </c>
      <c r="BE231" s="111" t="s">
        <v>2793</v>
      </c>
      <c r="BF231" s="111">
        <v>47</v>
      </c>
      <c r="BG231" s="111" t="s">
        <v>294</v>
      </c>
      <c r="BH231" s="111" t="s">
        <v>164</v>
      </c>
      <c r="BI231" s="111" t="s">
        <v>164</v>
      </c>
      <c r="BJ231" s="111" t="s">
        <v>2800</v>
      </c>
      <c r="BK231" s="112"/>
      <c r="BL231" s="115">
        <v>0</v>
      </c>
      <c r="BM231" s="112" t="b">
        <f>KGP[[#This Row],[HU Quantity]]=KGP[[#This Row],[Requirement quantity]]</f>
        <v>0</v>
      </c>
      <c r="BN231" s="112"/>
      <c r="BO231" s="112"/>
      <c r="BP231" s="112"/>
      <c r="BQ231" s="111" t="s">
        <v>165</v>
      </c>
      <c r="BR231" s="112"/>
      <c r="BS231" s="112"/>
      <c r="BT231" s="116">
        <v>0</v>
      </c>
      <c r="BU231" s="116">
        <v>0</v>
      </c>
      <c r="BV231" s="113">
        <v>45587</v>
      </c>
      <c r="BW231" s="117">
        <v>0</v>
      </c>
      <c r="BX231" s="117">
        <v>0</v>
      </c>
      <c r="BY231" s="112"/>
      <c r="BZ231" s="112"/>
      <c r="CA231" s="111">
        <v>0</v>
      </c>
      <c r="CB231" s="114">
        <v>0</v>
      </c>
      <c r="CC231" s="112"/>
      <c r="CD231" s="114">
        <v>0</v>
      </c>
      <c r="CE231" s="112"/>
      <c r="CF231" s="112"/>
      <c r="CG231" s="112"/>
      <c r="CH231" s="114">
        <v>0</v>
      </c>
      <c r="CI231" s="35">
        <v>0</v>
      </c>
      <c r="CJ231" s="94">
        <f t="shared" si="21"/>
        <v>1.9230769230769232E-2</v>
      </c>
      <c r="CK231" s="88">
        <f t="shared" si="22"/>
        <v>45367</v>
      </c>
      <c r="CL231" s="89">
        <f t="shared" si="23"/>
        <v>-5</v>
      </c>
      <c r="CM231" s="89">
        <f t="shared" si="24"/>
        <v>23</v>
      </c>
      <c r="CN231" s="89" t="str">
        <f t="shared" si="25"/>
        <v>ON TIME</v>
      </c>
      <c r="CO231" s="91"/>
      <c r="CP231" s="89" t="str">
        <f>IF(CQ231="","",IF(CQ231&gt;'Colour coding'!$D$4,"After Turnround",IF(CQ231&gt;'Colour coding'!$D$3+7,"During Turnaround",IF(CQ231&lt;'Colour coding'!$D$3,"On Time"))))</f>
        <v>On Time</v>
      </c>
      <c r="CQ231" s="88">
        <f>_xlfn.MAXIFS('Monitor PO'!E:E,'Monitor PO'!K:K,KGP[[#This Row],[Material / Component]])</f>
        <v>0</v>
      </c>
      <c r="CR231" s="89" t="str">
        <f t="shared" si="26"/>
        <v>SOH</v>
      </c>
      <c r="CS231" s="89" t="str">
        <f>_xlfn.CONCAT(KGP[[#This Row],[Reservation]], KGP[[#This Row],[Requirement date (WO component)]],KGP[[#This Row],[Material / Component]],"000",,KGP[[#This Row],[WO number]])</f>
        <v>00001296914539510584918000200091461</v>
      </c>
      <c r="CT231" s="89" t="str">
        <f>VLOOKUP(KGP[[#This Row],[Key]],Reservation!B:B,1,)</f>
        <v>00001296914539510584918000200091461</v>
      </c>
      <c r="CU231" s="89" t="str">
        <f>_xlfn.CONCAT(KGP[[#This Row],[Reservation]],KGP[[#This Row],[Material / Component]],"000",,KGP[[#This Row],[WO number]])</f>
        <v>000012969110584918000200091461</v>
      </c>
      <c r="CV231" s="93">
        <f>IF(_xlfn.MAXIFS(Reservation!$F:$F,Reservation!$A:$A,KGP[[#This Row],[Logic]])&lt;KGP[[#This Row],[ETA @ Demand plant]],_xlfn.MAXIFS(Reservation!$F:$F,Reservation!$A:$A,KGP[[#This Row],[Logic]]),"")</f>
        <v>0</v>
      </c>
      <c r="CW231" s="89" t="e">
        <f>IF(KGP[[#This Row],[Any order which is ahead (Date)]]="","",VLOOKUP(_xlfn.CONCAT(KGP[[#This Row],[Reservation]],KGP[[#This Row],[Material / Component]],"000",,KGP[[#This Row],[WO number]]),Reservation!$A:$J,10,0))</f>
        <v>#N/A</v>
      </c>
      <c r="CX231" s="89">
        <f t="shared" si="27"/>
        <v>0</v>
      </c>
    </row>
    <row r="232" spans="1:102" s="77" customFormat="1" x14ac:dyDescent="0.2">
      <c r="A232" s="111" t="s">
        <v>940</v>
      </c>
      <c r="B232" s="111" t="s">
        <v>50</v>
      </c>
      <c r="C232" s="112"/>
      <c r="D232" s="111" t="s">
        <v>55</v>
      </c>
      <c r="E232" s="113">
        <v>45290</v>
      </c>
      <c r="F232" s="113">
        <v>45293</v>
      </c>
      <c r="G232" s="113">
        <v>45395</v>
      </c>
      <c r="H232" s="113">
        <v>45372</v>
      </c>
      <c r="I232" s="113">
        <v>45382</v>
      </c>
      <c r="J232" s="113">
        <v>45406</v>
      </c>
      <c r="K232" s="111" t="s">
        <v>182</v>
      </c>
      <c r="L232" s="112"/>
      <c r="M232" s="111" t="s">
        <v>2790</v>
      </c>
      <c r="N232" s="111" t="s">
        <v>219</v>
      </c>
      <c r="O232" s="111" t="s">
        <v>2791</v>
      </c>
      <c r="P232" s="111" t="s">
        <v>2792</v>
      </c>
      <c r="Q232" s="111" t="s">
        <v>2665</v>
      </c>
      <c r="R232" s="111" t="s">
        <v>344</v>
      </c>
      <c r="S232" s="113">
        <v>45395</v>
      </c>
      <c r="T232" s="112"/>
      <c r="U232" s="112"/>
      <c r="V232" s="111" t="s">
        <v>345</v>
      </c>
      <c r="W232" s="112"/>
      <c r="X232" s="111">
        <v>10</v>
      </c>
      <c r="Y232" s="111">
        <v>5</v>
      </c>
      <c r="Z232" s="111" t="s">
        <v>2714</v>
      </c>
      <c r="AA232" s="111" t="s">
        <v>2715</v>
      </c>
      <c r="AB232" s="115">
        <v>1</v>
      </c>
      <c r="AC232" s="115">
        <v>4</v>
      </c>
      <c r="AD232" s="115">
        <v>0</v>
      </c>
      <c r="AE232" s="111" t="s">
        <v>858</v>
      </c>
      <c r="AF232" s="115">
        <v>0</v>
      </c>
      <c r="AG232" s="111" t="s">
        <v>376</v>
      </c>
      <c r="AH232" s="111" t="s">
        <v>53</v>
      </c>
      <c r="AI232" s="111" t="s">
        <v>345</v>
      </c>
      <c r="AJ232" s="111" t="s">
        <v>2795</v>
      </c>
      <c r="AK232" s="111">
        <v>200</v>
      </c>
      <c r="AL232" s="115">
        <v>21</v>
      </c>
      <c r="AM232" s="112"/>
      <c r="AN232" s="112"/>
      <c r="AO232" s="111">
        <v>0</v>
      </c>
      <c r="AP232" s="112"/>
      <c r="AQ232" s="112"/>
      <c r="AR232" s="112"/>
      <c r="AS232" s="112"/>
      <c r="AT232" s="112"/>
      <c r="AU232" s="111">
        <v>0</v>
      </c>
      <c r="AV232" s="114">
        <v>0</v>
      </c>
      <c r="AW232" s="111" t="s">
        <v>51</v>
      </c>
      <c r="AX232" s="112"/>
      <c r="AY232" s="112"/>
      <c r="AZ232" s="112"/>
      <c r="BA232" s="112"/>
      <c r="BB232" s="111" t="s">
        <v>52</v>
      </c>
      <c r="BC232" s="111" t="s">
        <v>213</v>
      </c>
      <c r="BD232" s="111" t="s">
        <v>214</v>
      </c>
      <c r="BE232" s="111" t="s">
        <v>2793</v>
      </c>
      <c r="BF232" s="111">
        <v>46</v>
      </c>
      <c r="BG232" s="111" t="s">
        <v>294</v>
      </c>
      <c r="BH232" s="111" t="s">
        <v>164</v>
      </c>
      <c r="BI232" s="111" t="s">
        <v>164</v>
      </c>
      <c r="BJ232" s="111" t="s">
        <v>2821</v>
      </c>
      <c r="BK232" s="112"/>
      <c r="BL232" s="115">
        <v>0</v>
      </c>
      <c r="BM232" s="112" t="b">
        <f>KGP[[#This Row],[HU Quantity]]=KGP[[#This Row],[Requirement quantity]]</f>
        <v>0</v>
      </c>
      <c r="BN232" s="112"/>
      <c r="BO232" s="112"/>
      <c r="BP232" s="112"/>
      <c r="BQ232" s="111" t="s">
        <v>165</v>
      </c>
      <c r="BR232" s="112"/>
      <c r="BS232" s="112"/>
      <c r="BT232" s="116">
        <v>0</v>
      </c>
      <c r="BU232" s="116">
        <v>0</v>
      </c>
      <c r="BV232" s="113">
        <v>45587</v>
      </c>
      <c r="BW232" s="117">
        <v>0</v>
      </c>
      <c r="BX232" s="117">
        <v>0</v>
      </c>
      <c r="BY232" s="112"/>
      <c r="BZ232" s="112"/>
      <c r="CA232" s="111">
        <v>0</v>
      </c>
      <c r="CB232" s="114">
        <v>0</v>
      </c>
      <c r="CC232" s="112"/>
      <c r="CD232" s="114">
        <v>0</v>
      </c>
      <c r="CE232" s="112"/>
      <c r="CF232" s="112"/>
      <c r="CG232" s="112"/>
      <c r="CH232" s="114">
        <v>0</v>
      </c>
      <c r="CI232" s="35">
        <v>0</v>
      </c>
      <c r="CJ232" s="94">
        <f t="shared" si="21"/>
        <v>1.9230769230769232E-2</v>
      </c>
      <c r="CK232" s="88">
        <f t="shared" si="22"/>
        <v>45367</v>
      </c>
      <c r="CL232" s="89">
        <f t="shared" si="23"/>
        <v>-5</v>
      </c>
      <c r="CM232" s="89">
        <f t="shared" si="24"/>
        <v>23</v>
      </c>
      <c r="CN232" s="89" t="str">
        <f t="shared" si="25"/>
        <v>ON TIME</v>
      </c>
      <c r="CO232" s="91"/>
      <c r="CP232" s="89" t="str">
        <f>IF(CQ232="","",IF(CQ232&gt;'Colour coding'!$D$4,"After Turnround",IF(CQ232&gt;'Colour coding'!$D$3+7,"During Turnaround",IF(CQ232&lt;'Colour coding'!$D$3,"On Time"))))</f>
        <v>On Time</v>
      </c>
      <c r="CQ232" s="88">
        <f>_xlfn.MAXIFS('Monitor PO'!E:E,'Monitor PO'!K:K,KGP[[#This Row],[Material / Component]])</f>
        <v>0</v>
      </c>
      <c r="CR232" s="89" t="str">
        <f t="shared" si="26"/>
        <v>SOH</v>
      </c>
      <c r="CS232" s="89" t="str">
        <f>_xlfn.CONCAT(KGP[[#This Row],[Reservation]], KGP[[#This Row],[Requirement date (WO component)]],KGP[[#This Row],[Material / Component]],"000",,KGP[[#This Row],[WO number]])</f>
        <v>00001296914539510584918000200091461</v>
      </c>
      <c r="CT232" s="89" t="str">
        <f>VLOOKUP(KGP[[#This Row],[Key]],Reservation!B:B,1,)</f>
        <v>00001296914539510584918000200091461</v>
      </c>
      <c r="CU232" s="89" t="str">
        <f>_xlfn.CONCAT(KGP[[#This Row],[Reservation]],KGP[[#This Row],[Material / Component]],"000",,KGP[[#This Row],[WO number]])</f>
        <v>000012969110584918000200091461</v>
      </c>
      <c r="CV232" s="93">
        <f>IF(_xlfn.MAXIFS(Reservation!$F:$F,Reservation!$A:$A,KGP[[#This Row],[Logic]])&lt;KGP[[#This Row],[ETA @ Demand plant]],_xlfn.MAXIFS(Reservation!$F:$F,Reservation!$A:$A,KGP[[#This Row],[Logic]]),"")</f>
        <v>0</v>
      </c>
      <c r="CW232" s="89" t="e">
        <f>IF(KGP[[#This Row],[Any order which is ahead (Date)]]="","",VLOOKUP(_xlfn.CONCAT(KGP[[#This Row],[Reservation]],KGP[[#This Row],[Material / Component]],"000",,KGP[[#This Row],[WO number]]),Reservation!$A:$J,10,0))</f>
        <v>#N/A</v>
      </c>
      <c r="CX232" s="89">
        <f t="shared" si="27"/>
        <v>0</v>
      </c>
    </row>
    <row r="233" spans="1:102" s="77" customFormat="1" x14ac:dyDescent="0.2">
      <c r="A233" s="111" t="s">
        <v>869</v>
      </c>
      <c r="B233" s="111" t="s">
        <v>50</v>
      </c>
      <c r="C233" s="112"/>
      <c r="D233" s="111" t="s">
        <v>55</v>
      </c>
      <c r="E233" s="113">
        <v>45290</v>
      </c>
      <c r="F233" s="113">
        <v>45293</v>
      </c>
      <c r="G233" s="113">
        <v>45403</v>
      </c>
      <c r="H233" s="113">
        <v>45385</v>
      </c>
      <c r="I233" s="113">
        <v>45403</v>
      </c>
      <c r="J233" s="113">
        <v>45404</v>
      </c>
      <c r="K233" s="111" t="s">
        <v>350</v>
      </c>
      <c r="L233" s="112"/>
      <c r="M233" s="111" t="s">
        <v>1824</v>
      </c>
      <c r="N233" s="111" t="s">
        <v>174</v>
      </c>
      <c r="O233" s="111" t="s">
        <v>1825</v>
      </c>
      <c r="P233" s="111" t="s">
        <v>1826</v>
      </c>
      <c r="Q233" s="111" t="s">
        <v>1827</v>
      </c>
      <c r="R233" s="111" t="s">
        <v>344</v>
      </c>
      <c r="S233" s="113">
        <v>45403</v>
      </c>
      <c r="T233" s="112"/>
      <c r="U233" s="112"/>
      <c r="V233" s="111" t="s">
        <v>345</v>
      </c>
      <c r="W233" s="112"/>
      <c r="X233" s="111">
        <v>30</v>
      </c>
      <c r="Y233" s="111">
        <v>30</v>
      </c>
      <c r="Z233" s="111" t="s">
        <v>1732</v>
      </c>
      <c r="AA233" s="111" t="s">
        <v>1733</v>
      </c>
      <c r="AB233" s="115">
        <v>24</v>
      </c>
      <c r="AC233" s="115">
        <v>4</v>
      </c>
      <c r="AD233" s="115">
        <v>0</v>
      </c>
      <c r="AE233" s="111" t="s">
        <v>875</v>
      </c>
      <c r="AF233" s="115">
        <v>0</v>
      </c>
      <c r="AG233" s="111" t="s">
        <v>370</v>
      </c>
      <c r="AH233" s="111" t="s">
        <v>53</v>
      </c>
      <c r="AI233" s="111" t="s">
        <v>345</v>
      </c>
      <c r="AJ233" s="111" t="s">
        <v>1830</v>
      </c>
      <c r="AK233" s="111">
        <v>30</v>
      </c>
      <c r="AL233" s="115">
        <v>21</v>
      </c>
      <c r="AM233" s="112"/>
      <c r="AN233" s="112"/>
      <c r="AO233" s="111">
        <v>0</v>
      </c>
      <c r="AP233" s="112"/>
      <c r="AQ233" s="112"/>
      <c r="AR233" s="112"/>
      <c r="AS233" s="112"/>
      <c r="AT233" s="112"/>
      <c r="AU233" s="111">
        <v>0</v>
      </c>
      <c r="AV233" s="114">
        <v>0</v>
      </c>
      <c r="AW233" s="111" t="s">
        <v>51</v>
      </c>
      <c r="AX233" s="112"/>
      <c r="AY233" s="112"/>
      <c r="AZ233" s="112"/>
      <c r="BA233" s="111" t="s">
        <v>1836</v>
      </c>
      <c r="BB233" s="111" t="s">
        <v>52</v>
      </c>
      <c r="BC233" s="111" t="s">
        <v>161</v>
      </c>
      <c r="BD233" s="111" t="s">
        <v>162</v>
      </c>
      <c r="BE233" s="111" t="s">
        <v>1832</v>
      </c>
      <c r="BF233" s="111">
        <v>3</v>
      </c>
      <c r="BG233" s="111" t="s">
        <v>218</v>
      </c>
      <c r="BH233" s="111" t="s">
        <v>164</v>
      </c>
      <c r="BI233" s="111" t="s">
        <v>164</v>
      </c>
      <c r="BJ233" s="111" t="s">
        <v>1837</v>
      </c>
      <c r="BK233" s="111" t="s">
        <v>1013</v>
      </c>
      <c r="BL233" s="115">
        <v>20</v>
      </c>
      <c r="BM233" s="112" t="b">
        <f>KGP[[#This Row],[HU Quantity]]=KGP[[#This Row],[Requirement quantity]]</f>
        <v>0</v>
      </c>
      <c r="BN233" s="111" t="s">
        <v>1838</v>
      </c>
      <c r="BO233" s="112"/>
      <c r="BP233" s="112"/>
      <c r="BQ233" s="111" t="s">
        <v>165</v>
      </c>
      <c r="BR233" s="112"/>
      <c r="BS233" s="112"/>
      <c r="BT233" s="116">
        <v>0</v>
      </c>
      <c r="BU233" s="116">
        <v>0</v>
      </c>
      <c r="BV233" s="113">
        <v>45473</v>
      </c>
      <c r="BW233" s="117">
        <v>0</v>
      </c>
      <c r="BX233" s="117">
        <v>0</v>
      </c>
      <c r="BY233" s="112"/>
      <c r="BZ233" s="112"/>
      <c r="CA233" s="111">
        <v>0</v>
      </c>
      <c r="CB233" s="114">
        <v>0</v>
      </c>
      <c r="CC233" s="111" t="s">
        <v>348</v>
      </c>
      <c r="CD233" s="114">
        <v>24</v>
      </c>
      <c r="CE233" s="111" t="s">
        <v>245</v>
      </c>
      <c r="CF233" s="112"/>
      <c r="CG233" s="111" t="s">
        <v>1015</v>
      </c>
      <c r="CH233" s="114">
        <v>0</v>
      </c>
      <c r="CI233" s="35">
        <v>0</v>
      </c>
      <c r="CJ233" s="94">
        <f t="shared" si="21"/>
        <v>0.14285714285714285</v>
      </c>
      <c r="CK233" s="88">
        <f t="shared" si="22"/>
        <v>45375</v>
      </c>
      <c r="CL233" s="89">
        <f t="shared" si="23"/>
        <v>-10</v>
      </c>
      <c r="CM233" s="89">
        <f t="shared" si="24"/>
        <v>18</v>
      </c>
      <c r="CN233" s="89" t="str">
        <f t="shared" si="25"/>
        <v>ON TIME</v>
      </c>
      <c r="CO233" s="91" t="str" cm="1">
        <f t="array" ref="CO233">IFERROR(_xlfn.TEXTJOIN(", ",,_xlfn._xlws.FILTER('Monitor PO'!A:A,'Monitor PO'!K:K=Z233)),"")</f>
        <v/>
      </c>
      <c r="CP233" s="92" t="str">
        <f>IF(CQ233="","",IF(CQ233&gt;'Colour coding'!$D$4,"After Turnround",IF(CQ233&gt;'Colour coding'!$D$3+7,"During Turnaround",IF(CQ233&lt;'Colour coding'!$D$3,"On Time"))))</f>
        <v>On Time</v>
      </c>
      <c r="CQ233" s="88">
        <f>_xlfn.MAXIFS('Monitor PO'!E:E,'Monitor PO'!K:K,KGP[[#This Row],[Material / Component]])</f>
        <v>0</v>
      </c>
      <c r="CR233" s="89" t="str">
        <f t="shared" si="26"/>
        <v>Need Purchasing</v>
      </c>
      <c r="CS233" s="89" t="str">
        <f>_xlfn.CONCAT(KGP[[#This Row],[Reservation]], KGP[[#This Row],[Requirement date (WO component)]],KGP[[#This Row],[Material / Component]],"000",,KGP[[#This Row],[WO number]])</f>
        <v>00001363444540310586379000100037863</v>
      </c>
      <c r="CT233" s="89" t="str">
        <f>VLOOKUP(KGP[[#This Row],[Key]],Reservation!B:B,1,)</f>
        <v>00001363444540310586379000100037863</v>
      </c>
      <c r="CU233" s="89" t="str">
        <f>_xlfn.CONCAT(KGP[[#This Row],[Reservation]],KGP[[#This Row],[Material / Component]],"000",,KGP[[#This Row],[WO number]])</f>
        <v>000013634410586379000100037863</v>
      </c>
      <c r="CV233" s="93">
        <f>IF(_xlfn.MAXIFS(Reservation!$F:$F,Reservation!$A:$A,KGP[[#This Row],[Logic]])&lt;KGP[[#This Row],[ETA @ Demand plant]],_xlfn.MAXIFS(Reservation!$F:$F,Reservation!$A:$A,KGP[[#This Row],[Logic]]),"")</f>
        <v>0</v>
      </c>
      <c r="CW233" s="89" t="e">
        <f>IF(KGP[[#This Row],[Any order which is ahead (Date)]]="","",VLOOKUP(_xlfn.CONCAT(KGP[[#This Row],[Reservation]],KGP[[#This Row],[Material / Component]],"000",,KGP[[#This Row],[WO number]]),Reservation!$A:$J,10,0))</f>
        <v>#N/A</v>
      </c>
      <c r="CX233" s="89">
        <f t="shared" si="27"/>
        <v>0</v>
      </c>
    </row>
    <row r="234" spans="1:102" s="77" customFormat="1" x14ac:dyDescent="0.2">
      <c r="A234" s="111" t="s">
        <v>869</v>
      </c>
      <c r="B234" s="111" t="s">
        <v>50</v>
      </c>
      <c r="C234" s="112"/>
      <c r="D234" s="111" t="s">
        <v>55</v>
      </c>
      <c r="E234" s="113">
        <v>45290</v>
      </c>
      <c r="F234" s="113">
        <v>45293</v>
      </c>
      <c r="G234" s="113">
        <v>45385</v>
      </c>
      <c r="H234" s="113">
        <v>45391</v>
      </c>
      <c r="I234" s="113">
        <v>45381</v>
      </c>
      <c r="J234" s="113">
        <v>45390</v>
      </c>
      <c r="K234" s="111" t="s">
        <v>350</v>
      </c>
      <c r="L234" s="112"/>
      <c r="M234" s="111" t="s">
        <v>2223</v>
      </c>
      <c r="N234" s="111" t="s">
        <v>172</v>
      </c>
      <c r="O234" s="111" t="s">
        <v>2224</v>
      </c>
      <c r="P234" s="111" t="s">
        <v>2225</v>
      </c>
      <c r="Q234" s="111" t="s">
        <v>2226</v>
      </c>
      <c r="R234" s="111" t="s">
        <v>344</v>
      </c>
      <c r="S234" s="113">
        <v>45406</v>
      </c>
      <c r="T234" s="112"/>
      <c r="U234" s="112"/>
      <c r="V234" s="111" t="s">
        <v>345</v>
      </c>
      <c r="W234" s="112"/>
      <c r="X234" s="111">
        <v>20</v>
      </c>
      <c r="Y234" s="111">
        <v>20</v>
      </c>
      <c r="Z234" s="111" t="s">
        <v>1709</v>
      </c>
      <c r="AA234" s="111" t="s">
        <v>1710</v>
      </c>
      <c r="AB234" s="115">
        <v>8</v>
      </c>
      <c r="AC234" s="115">
        <v>8</v>
      </c>
      <c r="AD234" s="115">
        <v>0</v>
      </c>
      <c r="AE234" s="111" t="s">
        <v>2227</v>
      </c>
      <c r="AF234" s="115">
        <v>0</v>
      </c>
      <c r="AG234" s="111" t="s">
        <v>376</v>
      </c>
      <c r="AH234" s="111" t="s">
        <v>53</v>
      </c>
      <c r="AI234" s="111" t="s">
        <v>345</v>
      </c>
      <c r="AJ234" s="111" t="s">
        <v>2228</v>
      </c>
      <c r="AK234" s="111">
        <v>10</v>
      </c>
      <c r="AL234" s="115">
        <v>21</v>
      </c>
      <c r="AM234" s="112"/>
      <c r="AN234" s="112"/>
      <c r="AO234" s="111">
        <v>0</v>
      </c>
      <c r="AP234" s="112"/>
      <c r="AQ234" s="112"/>
      <c r="AR234" s="112"/>
      <c r="AS234" s="112"/>
      <c r="AT234" s="112"/>
      <c r="AU234" s="111">
        <v>0</v>
      </c>
      <c r="AV234" s="114">
        <v>0</v>
      </c>
      <c r="AW234" s="111" t="s">
        <v>51</v>
      </c>
      <c r="AX234" s="112"/>
      <c r="AY234" s="112"/>
      <c r="AZ234" s="112"/>
      <c r="BA234" s="112"/>
      <c r="BB234" s="111" t="s">
        <v>52</v>
      </c>
      <c r="BC234" s="111" t="s">
        <v>161</v>
      </c>
      <c r="BD234" s="111" t="s">
        <v>162</v>
      </c>
      <c r="BE234" s="111" t="s">
        <v>2229</v>
      </c>
      <c r="BF234" s="111">
        <v>1</v>
      </c>
      <c r="BG234" s="111" t="s">
        <v>163</v>
      </c>
      <c r="BH234" s="111" t="s">
        <v>164</v>
      </c>
      <c r="BI234" s="111" t="s">
        <v>164</v>
      </c>
      <c r="BJ234" s="111" t="s">
        <v>2230</v>
      </c>
      <c r="BK234" s="112"/>
      <c r="BL234" s="115">
        <v>0</v>
      </c>
      <c r="BM234" s="112" t="b">
        <f>KGP[[#This Row],[HU Quantity]]=KGP[[#This Row],[Requirement quantity]]</f>
        <v>0</v>
      </c>
      <c r="BN234" s="112"/>
      <c r="BO234" s="112"/>
      <c r="BP234" s="112"/>
      <c r="BQ234" s="111" t="s">
        <v>165</v>
      </c>
      <c r="BR234" s="112"/>
      <c r="BS234" s="112"/>
      <c r="BT234" s="116">
        <v>0</v>
      </c>
      <c r="BU234" s="116">
        <v>21</v>
      </c>
      <c r="BV234" s="113">
        <v>45107</v>
      </c>
      <c r="BW234" s="117">
        <v>0</v>
      </c>
      <c r="BX234" s="117">
        <v>0</v>
      </c>
      <c r="BY234" s="112"/>
      <c r="BZ234" s="112"/>
      <c r="CA234" s="111">
        <v>0</v>
      </c>
      <c r="CB234" s="114">
        <v>0</v>
      </c>
      <c r="CC234" s="112"/>
      <c r="CD234" s="114">
        <v>4</v>
      </c>
      <c r="CE234" s="112"/>
      <c r="CF234" s="112"/>
      <c r="CG234" s="112"/>
      <c r="CH234" s="114">
        <v>0</v>
      </c>
      <c r="CI234" s="35">
        <v>0</v>
      </c>
      <c r="CJ234" s="94">
        <f t="shared" si="21"/>
        <v>0.33333333333333331</v>
      </c>
      <c r="CK234" s="88">
        <f t="shared" si="22"/>
        <v>45357</v>
      </c>
      <c r="CL234" s="89">
        <f t="shared" si="23"/>
        <v>-34</v>
      </c>
      <c r="CM234" s="89">
        <f t="shared" si="24"/>
        <v>-6</v>
      </c>
      <c r="CN234" s="89" t="str">
        <f t="shared" si="25"/>
        <v>Delayed</v>
      </c>
      <c r="CO234" s="91"/>
      <c r="CP234" s="89" t="str">
        <f>IF(CQ234="","",IF(CQ234&gt;'Colour coding'!$D$4,"After Turnround",IF(CQ234&gt;'Colour coding'!$D$3+7,"During Turnaround",IF(CQ234&lt;'Colour coding'!$D$3,"On Time"))))</f>
        <v>On Time</v>
      </c>
      <c r="CQ234" s="88">
        <f>_xlfn.MAXIFS('Monitor PO'!E:E,'Monitor PO'!K:K,KGP[[#This Row],[Material / Component]])</f>
        <v>0</v>
      </c>
      <c r="CR234" s="89" t="str">
        <f t="shared" si="26"/>
        <v>SOH</v>
      </c>
      <c r="CS234" s="89" t="str">
        <f>_xlfn.CONCAT(KGP[[#This Row],[Reservation]], KGP[[#This Row],[Requirement date (WO component)]],KGP[[#This Row],[Material / Component]],"000",,KGP[[#This Row],[WO number]])</f>
        <v>00001395254538510586381000100040991</v>
      </c>
      <c r="CT234" s="89" t="str">
        <f>VLOOKUP(KGP[[#This Row],[Key]],Reservation!B:B,1,)</f>
        <v>00001395254538510586381000100040991</v>
      </c>
      <c r="CU234" s="89" t="str">
        <f>_xlfn.CONCAT(KGP[[#This Row],[Reservation]],KGP[[#This Row],[Material / Component]],"000",,KGP[[#This Row],[WO number]])</f>
        <v>000013952510586381000100040991</v>
      </c>
      <c r="CV234" s="93">
        <f>IF(_xlfn.MAXIFS(Reservation!$F:$F,Reservation!$A:$A,KGP[[#This Row],[Logic]])&lt;KGP[[#This Row],[ETA @ Demand plant]],_xlfn.MAXIFS(Reservation!$F:$F,Reservation!$A:$A,KGP[[#This Row],[Logic]]),"")</f>
        <v>0</v>
      </c>
      <c r="CW234" s="89" t="e">
        <f>IF(KGP[[#This Row],[Any order which is ahead (Date)]]="","",VLOOKUP(_xlfn.CONCAT(KGP[[#This Row],[Reservation]],KGP[[#This Row],[Material / Component]],"000",,KGP[[#This Row],[WO number]]),Reservation!$A:$J,10,0))</f>
        <v>#N/A</v>
      </c>
      <c r="CX234" s="89">
        <f t="shared" si="27"/>
        <v>0</v>
      </c>
    </row>
    <row r="235" spans="1:102" s="77" customFormat="1" x14ac:dyDescent="0.2">
      <c r="A235" s="111" t="s">
        <v>851</v>
      </c>
      <c r="B235" s="111" t="s">
        <v>50</v>
      </c>
      <c r="C235" s="112"/>
      <c r="D235" s="111" t="s">
        <v>55</v>
      </c>
      <c r="E235" s="113">
        <v>45290</v>
      </c>
      <c r="F235" s="113">
        <v>45344</v>
      </c>
      <c r="G235" s="113">
        <v>45421</v>
      </c>
      <c r="H235" s="113">
        <v>45358</v>
      </c>
      <c r="I235" s="113">
        <v>45421</v>
      </c>
      <c r="J235" s="113">
        <v>45422</v>
      </c>
      <c r="K235" s="111" t="s">
        <v>182</v>
      </c>
      <c r="L235" s="112"/>
      <c r="M235" s="111" t="s">
        <v>581</v>
      </c>
      <c r="N235" s="111" t="s">
        <v>171</v>
      </c>
      <c r="O235" s="111" t="s">
        <v>582</v>
      </c>
      <c r="P235" s="111" t="s">
        <v>583</v>
      </c>
      <c r="Q235" s="111" t="s">
        <v>584</v>
      </c>
      <c r="R235" s="111" t="s">
        <v>344</v>
      </c>
      <c r="S235" s="113">
        <v>45421</v>
      </c>
      <c r="T235" s="112"/>
      <c r="U235" s="112"/>
      <c r="V235" s="111" t="s">
        <v>345</v>
      </c>
      <c r="W235" s="112"/>
      <c r="X235" s="111">
        <v>10</v>
      </c>
      <c r="Y235" s="111">
        <v>5</v>
      </c>
      <c r="Z235" s="111" t="s">
        <v>755</v>
      </c>
      <c r="AA235" s="111" t="s">
        <v>756</v>
      </c>
      <c r="AB235" s="115">
        <v>1</v>
      </c>
      <c r="AC235" s="115">
        <v>0</v>
      </c>
      <c r="AD235" s="115">
        <v>0</v>
      </c>
      <c r="AE235" s="111" t="s">
        <v>1308</v>
      </c>
      <c r="AF235" s="115">
        <v>0</v>
      </c>
      <c r="AG235" s="111" t="s">
        <v>376</v>
      </c>
      <c r="AH235" s="111" t="s">
        <v>53</v>
      </c>
      <c r="AI235" s="111" t="s">
        <v>345</v>
      </c>
      <c r="AJ235" s="111" t="s">
        <v>587</v>
      </c>
      <c r="AK235" s="111">
        <v>40</v>
      </c>
      <c r="AL235" s="115">
        <v>21</v>
      </c>
      <c r="AM235" s="112"/>
      <c r="AN235" s="112"/>
      <c r="AO235" s="111">
        <v>0</v>
      </c>
      <c r="AP235" s="112"/>
      <c r="AQ235" s="112"/>
      <c r="AR235" s="112"/>
      <c r="AS235" s="112"/>
      <c r="AT235" s="112"/>
      <c r="AU235" s="111">
        <v>0</v>
      </c>
      <c r="AV235" s="114">
        <v>0</v>
      </c>
      <c r="AW235" s="111" t="s">
        <v>51</v>
      </c>
      <c r="AX235" s="112"/>
      <c r="AY235" s="112"/>
      <c r="AZ235" s="112"/>
      <c r="BA235" s="112"/>
      <c r="BB235" s="111" t="s">
        <v>52</v>
      </c>
      <c r="BC235" s="111" t="s">
        <v>213</v>
      </c>
      <c r="BD235" s="111" t="s">
        <v>355</v>
      </c>
      <c r="BE235" s="111" t="s">
        <v>588</v>
      </c>
      <c r="BF235" s="111">
        <v>4</v>
      </c>
      <c r="BG235" s="111" t="s">
        <v>163</v>
      </c>
      <c r="BH235" s="111" t="s">
        <v>164</v>
      </c>
      <c r="BI235" s="111" t="s">
        <v>164</v>
      </c>
      <c r="BJ235" s="111" t="s">
        <v>2452</v>
      </c>
      <c r="BK235" s="112"/>
      <c r="BL235" s="115">
        <v>0</v>
      </c>
      <c r="BM235" s="112" t="b">
        <f>KGP[[#This Row],[HU Quantity]]=KGP[[#This Row],[Requirement quantity]]</f>
        <v>0</v>
      </c>
      <c r="BN235" s="112"/>
      <c r="BO235" s="112"/>
      <c r="BP235" s="112"/>
      <c r="BQ235" s="111" t="s">
        <v>165</v>
      </c>
      <c r="BR235" s="112"/>
      <c r="BS235" s="112"/>
      <c r="BT235" s="116">
        <v>0</v>
      </c>
      <c r="BU235" s="116">
        <v>0</v>
      </c>
      <c r="BV235" s="113">
        <v>45452</v>
      </c>
      <c r="BW235" s="117">
        <v>0</v>
      </c>
      <c r="BX235" s="117">
        <v>0</v>
      </c>
      <c r="BY235" s="112"/>
      <c r="BZ235" s="112"/>
      <c r="CA235" s="111">
        <v>0</v>
      </c>
      <c r="CB235" s="114">
        <v>0</v>
      </c>
      <c r="CC235" s="112"/>
      <c r="CD235" s="114">
        <v>0</v>
      </c>
      <c r="CE235" s="112"/>
      <c r="CF235" s="112"/>
      <c r="CG235" s="112"/>
      <c r="CH235" s="114">
        <v>0</v>
      </c>
      <c r="CI235" s="35">
        <v>0</v>
      </c>
      <c r="CJ235" s="94">
        <f t="shared" si="21"/>
        <v>0.33333333333333331</v>
      </c>
      <c r="CK235" s="88">
        <f t="shared" si="22"/>
        <v>45393</v>
      </c>
      <c r="CL235" s="89">
        <f t="shared" si="23"/>
        <v>35</v>
      </c>
      <c r="CM235" s="89">
        <f t="shared" si="24"/>
        <v>63</v>
      </c>
      <c r="CN235" s="89" t="str">
        <f t="shared" si="25"/>
        <v>ON TIME</v>
      </c>
      <c r="CO235" s="91"/>
      <c r="CP235" s="89" t="str">
        <f>IF(CQ235="","",IF(CQ235&gt;'Colour coding'!$D$4,"After Turnround",IF(CQ235&gt;'Colour coding'!$D$3+7,"During Turnaround",IF(CQ235&lt;'Colour coding'!$D$3,"On Time"))))</f>
        <v>After Turnround</v>
      </c>
      <c r="CQ235" s="88">
        <f>_xlfn.MAXIFS('Monitor PO'!E:E,'Monitor PO'!K:K,KGP[[#This Row],[Material / Component]])</f>
        <v>45516</v>
      </c>
      <c r="CR235" s="89" t="str">
        <f t="shared" si="26"/>
        <v>Need Purchasing</v>
      </c>
      <c r="CS235" s="89" t="str">
        <f>_xlfn.CONCAT(KGP[[#This Row],[Reservation]], KGP[[#This Row],[Requirement date (WO component)]],KGP[[#This Row],[Material / Component]],"000",,KGP[[#This Row],[WO number]])</f>
        <v>00001138564542110589262000200079587</v>
      </c>
      <c r="CT235" s="89" t="str">
        <f>VLOOKUP(KGP[[#This Row],[Key]],Reservation!B:B,1,)</f>
        <v>00001138564542110589262000200079587</v>
      </c>
      <c r="CU235" s="89" t="str">
        <f>_xlfn.CONCAT(KGP[[#This Row],[Reservation]],KGP[[#This Row],[Material / Component]],"000",,KGP[[#This Row],[WO number]])</f>
        <v>000011385610589262000200079587</v>
      </c>
      <c r="CV235" s="93">
        <f>IF(_xlfn.MAXIFS(Reservation!$F:$F,Reservation!$A:$A,KGP[[#This Row],[Logic]])&lt;KGP[[#This Row],[ETA @ Demand plant]],_xlfn.MAXIFS(Reservation!$F:$F,Reservation!$A:$A,KGP[[#This Row],[Logic]]),"")</f>
        <v>0</v>
      </c>
      <c r="CW235" s="89" t="e">
        <f>IF(KGP[[#This Row],[Any order which is ahead (Date)]]="","",VLOOKUP(_xlfn.CONCAT(KGP[[#This Row],[Reservation]],KGP[[#This Row],[Material / Component]],"000",,KGP[[#This Row],[WO number]]),Reservation!$A:$J,10,0))</f>
        <v>#N/A</v>
      </c>
      <c r="CX235" s="89">
        <f t="shared" si="27"/>
        <v>0</v>
      </c>
    </row>
    <row r="236" spans="1:102" s="77" customFormat="1" x14ac:dyDescent="0.2">
      <c r="A236" s="111" t="s">
        <v>945</v>
      </c>
      <c r="B236" s="111" t="s">
        <v>50</v>
      </c>
      <c r="C236" s="112"/>
      <c r="D236" s="111" t="s">
        <v>55</v>
      </c>
      <c r="E236" s="113">
        <v>45290</v>
      </c>
      <c r="F236" s="113">
        <v>45293</v>
      </c>
      <c r="G236" s="113">
        <v>45401</v>
      </c>
      <c r="H236" s="113">
        <v>45385</v>
      </c>
      <c r="I236" s="113">
        <v>45401</v>
      </c>
      <c r="J236" s="113">
        <v>45406</v>
      </c>
      <c r="K236" s="111" t="s">
        <v>182</v>
      </c>
      <c r="L236" s="112"/>
      <c r="M236" s="111" t="s">
        <v>1333</v>
      </c>
      <c r="N236" s="111" t="s">
        <v>217</v>
      </c>
      <c r="O236" s="111" t="s">
        <v>1334</v>
      </c>
      <c r="P236" s="111" t="s">
        <v>1335</v>
      </c>
      <c r="Q236" s="111" t="s">
        <v>1336</v>
      </c>
      <c r="R236" s="111" t="s">
        <v>344</v>
      </c>
      <c r="S236" s="113">
        <v>45401</v>
      </c>
      <c r="T236" s="112"/>
      <c r="U236" s="112"/>
      <c r="V236" s="111" t="s">
        <v>345</v>
      </c>
      <c r="W236" s="112"/>
      <c r="X236" s="111">
        <v>10</v>
      </c>
      <c r="Y236" s="111">
        <v>5</v>
      </c>
      <c r="Z236" s="111" t="s">
        <v>1410</v>
      </c>
      <c r="AA236" s="111" t="s">
        <v>1411</v>
      </c>
      <c r="AB236" s="115">
        <v>1</v>
      </c>
      <c r="AC236" s="115">
        <v>1</v>
      </c>
      <c r="AD236" s="115">
        <v>0</v>
      </c>
      <c r="AE236" s="111" t="s">
        <v>858</v>
      </c>
      <c r="AF236" s="115">
        <v>0</v>
      </c>
      <c r="AG236" s="111" t="s">
        <v>376</v>
      </c>
      <c r="AH236" s="111" t="s">
        <v>53</v>
      </c>
      <c r="AI236" s="111" t="s">
        <v>345</v>
      </c>
      <c r="AJ236" s="111" t="s">
        <v>1339</v>
      </c>
      <c r="AK236" s="111">
        <v>140</v>
      </c>
      <c r="AL236" s="115">
        <v>21</v>
      </c>
      <c r="AM236" s="112"/>
      <c r="AN236" s="112"/>
      <c r="AO236" s="111">
        <v>0</v>
      </c>
      <c r="AP236" s="112"/>
      <c r="AQ236" s="112"/>
      <c r="AR236" s="112"/>
      <c r="AS236" s="112"/>
      <c r="AT236" s="112"/>
      <c r="AU236" s="111">
        <v>0</v>
      </c>
      <c r="AV236" s="114">
        <v>0</v>
      </c>
      <c r="AW236" s="111" t="s">
        <v>51</v>
      </c>
      <c r="AX236" s="112"/>
      <c r="AY236" s="112"/>
      <c r="AZ236" s="112"/>
      <c r="BA236" s="112"/>
      <c r="BB236" s="111" t="s">
        <v>52</v>
      </c>
      <c r="BC236" s="111" t="s">
        <v>161</v>
      </c>
      <c r="BD236" s="111" t="s">
        <v>162</v>
      </c>
      <c r="BE236" s="111" t="s">
        <v>1341</v>
      </c>
      <c r="BF236" s="111">
        <v>18</v>
      </c>
      <c r="BG236" s="111" t="s">
        <v>163</v>
      </c>
      <c r="BH236" s="111" t="s">
        <v>164</v>
      </c>
      <c r="BI236" s="111" t="s">
        <v>164</v>
      </c>
      <c r="BJ236" s="111" t="s">
        <v>1412</v>
      </c>
      <c r="BK236" s="112"/>
      <c r="BL236" s="115">
        <v>0</v>
      </c>
      <c r="BM236" s="112" t="b">
        <f>KGP[[#This Row],[HU Quantity]]=KGP[[#This Row],[Requirement quantity]]</f>
        <v>0</v>
      </c>
      <c r="BN236" s="112"/>
      <c r="BO236" s="112"/>
      <c r="BP236" s="112"/>
      <c r="BQ236" s="111" t="s">
        <v>165</v>
      </c>
      <c r="BR236" s="111" t="s">
        <v>371</v>
      </c>
      <c r="BS236" s="112"/>
      <c r="BT236" s="116">
        <v>0</v>
      </c>
      <c r="BU236" s="116">
        <v>0</v>
      </c>
      <c r="BV236" s="113">
        <v>45531</v>
      </c>
      <c r="BW236" s="117">
        <v>0</v>
      </c>
      <c r="BX236" s="117">
        <v>0</v>
      </c>
      <c r="BY236" s="112"/>
      <c r="BZ236" s="112"/>
      <c r="CA236" s="111">
        <v>0</v>
      </c>
      <c r="CB236" s="114">
        <v>0</v>
      </c>
      <c r="CC236" s="112"/>
      <c r="CD236" s="114">
        <v>0</v>
      </c>
      <c r="CE236" s="112"/>
      <c r="CF236" s="112"/>
      <c r="CG236" s="112"/>
      <c r="CH236" s="114">
        <v>0</v>
      </c>
      <c r="CI236" s="35">
        <v>0</v>
      </c>
      <c r="CJ236" s="94">
        <f t="shared" si="21"/>
        <v>4.3478260869565216E-2</v>
      </c>
      <c r="CK236" s="88">
        <f t="shared" si="22"/>
        <v>45373</v>
      </c>
      <c r="CL236" s="89">
        <f t="shared" si="23"/>
        <v>-12</v>
      </c>
      <c r="CM236" s="89">
        <f t="shared" si="24"/>
        <v>16</v>
      </c>
      <c r="CN236" s="89" t="str">
        <f t="shared" si="25"/>
        <v>ON TIME</v>
      </c>
      <c r="CO236" s="91" t="str" cm="1">
        <f t="array" ref="CO236">IFERROR(_xlfn.TEXTJOIN(", ",,_xlfn._xlws.FILTER('Monitor PO'!A:A,'Monitor PO'!K:K=Z236)),"")</f>
        <v/>
      </c>
      <c r="CP236" s="92" t="str">
        <f>IF(CQ236="","",IF(CQ236&gt;'Colour coding'!$D$4,"After Turnround",IF(CQ236&gt;'Colour coding'!$D$3+7,"During Turnaround",IF(CQ236&lt;'Colour coding'!$D$3,"On Time"))))</f>
        <v>On Time</v>
      </c>
      <c r="CQ236" s="88">
        <f>_xlfn.MAXIFS('Monitor PO'!E:E,'Monitor PO'!K:K,KGP[[#This Row],[Material / Component]])</f>
        <v>0</v>
      </c>
      <c r="CR236" s="89" t="str">
        <f t="shared" si="26"/>
        <v>SOH</v>
      </c>
      <c r="CS236" s="89" t="str">
        <f>_xlfn.CONCAT(KGP[[#This Row],[Reservation]], KGP[[#This Row],[Requirement date (WO component)]],KGP[[#This Row],[Material / Component]],"000",,KGP[[#This Row],[WO number]])</f>
        <v>00001325684540110594202000100034084</v>
      </c>
      <c r="CT236" s="89" t="str">
        <f>VLOOKUP(KGP[[#This Row],[Key]],Reservation!B:B,1,)</f>
        <v>00001325684540110594202000100034084</v>
      </c>
      <c r="CU236" s="89" t="str">
        <f>_xlfn.CONCAT(KGP[[#This Row],[Reservation]],KGP[[#This Row],[Material / Component]],"000",,KGP[[#This Row],[WO number]])</f>
        <v>000013256810594202000100034084</v>
      </c>
      <c r="CV236" s="93">
        <f>IF(_xlfn.MAXIFS(Reservation!$F:$F,Reservation!$A:$A,KGP[[#This Row],[Logic]])&lt;KGP[[#This Row],[ETA @ Demand plant]],_xlfn.MAXIFS(Reservation!$F:$F,Reservation!$A:$A,KGP[[#This Row],[Logic]]),"")</f>
        <v>0</v>
      </c>
      <c r="CW236" s="89" t="e">
        <f>IF(KGP[[#This Row],[Any order which is ahead (Date)]]="","",VLOOKUP(_xlfn.CONCAT(KGP[[#This Row],[Reservation]],KGP[[#This Row],[Material / Component]],"000",,KGP[[#This Row],[WO number]]),Reservation!$A:$J,10,0))</f>
        <v>#N/A</v>
      </c>
      <c r="CX236" s="89">
        <f t="shared" si="27"/>
        <v>0</v>
      </c>
    </row>
    <row r="237" spans="1:102" s="77" customFormat="1" x14ac:dyDescent="0.2">
      <c r="A237" s="111" t="s">
        <v>851</v>
      </c>
      <c r="B237" s="111" t="s">
        <v>50</v>
      </c>
      <c r="C237" s="112"/>
      <c r="D237" s="111" t="s">
        <v>55</v>
      </c>
      <c r="E237" s="113">
        <v>45290</v>
      </c>
      <c r="F237" s="113">
        <v>45293</v>
      </c>
      <c r="G237" s="113">
        <v>45421</v>
      </c>
      <c r="H237" s="113">
        <v>45405</v>
      </c>
      <c r="I237" s="113">
        <v>45421</v>
      </c>
      <c r="J237" s="113">
        <v>45427</v>
      </c>
      <c r="K237" s="111" t="s">
        <v>182</v>
      </c>
      <c r="L237" s="112"/>
      <c r="M237" s="111" t="s">
        <v>2172</v>
      </c>
      <c r="N237" s="111" t="s">
        <v>330</v>
      </c>
      <c r="O237" s="111" t="s">
        <v>2174</v>
      </c>
      <c r="P237" s="111" t="s">
        <v>1559</v>
      </c>
      <c r="Q237" s="111" t="s">
        <v>2175</v>
      </c>
      <c r="R237" s="111" t="s">
        <v>344</v>
      </c>
      <c r="S237" s="113">
        <v>45421</v>
      </c>
      <c r="T237" s="112"/>
      <c r="U237" s="112"/>
      <c r="V237" s="111" t="s">
        <v>345</v>
      </c>
      <c r="W237" s="112"/>
      <c r="X237" s="111">
        <v>20</v>
      </c>
      <c r="Y237" s="111">
        <v>20</v>
      </c>
      <c r="Z237" s="111" t="s">
        <v>2191</v>
      </c>
      <c r="AA237" s="111" t="s">
        <v>2192</v>
      </c>
      <c r="AB237" s="115">
        <v>3</v>
      </c>
      <c r="AC237" s="115">
        <v>3</v>
      </c>
      <c r="AD237" s="115">
        <v>0</v>
      </c>
      <c r="AE237" s="111" t="s">
        <v>858</v>
      </c>
      <c r="AF237" s="115">
        <v>0</v>
      </c>
      <c r="AG237" s="111" t="s">
        <v>376</v>
      </c>
      <c r="AH237" s="111" t="s">
        <v>53</v>
      </c>
      <c r="AI237" s="111" t="s">
        <v>345</v>
      </c>
      <c r="AJ237" s="111" t="s">
        <v>2178</v>
      </c>
      <c r="AK237" s="111">
        <v>30</v>
      </c>
      <c r="AL237" s="115">
        <v>21</v>
      </c>
      <c r="AM237" s="112"/>
      <c r="AN237" s="112"/>
      <c r="AO237" s="111">
        <v>0</v>
      </c>
      <c r="AP237" s="112"/>
      <c r="AQ237" s="112"/>
      <c r="AR237" s="112"/>
      <c r="AS237" s="112"/>
      <c r="AT237" s="112"/>
      <c r="AU237" s="111">
        <v>0</v>
      </c>
      <c r="AV237" s="114">
        <v>0</v>
      </c>
      <c r="AW237" s="111" t="s">
        <v>59</v>
      </c>
      <c r="AX237" s="112"/>
      <c r="AY237" s="112"/>
      <c r="AZ237" s="112"/>
      <c r="BA237" s="112"/>
      <c r="BB237" s="111" t="s">
        <v>52</v>
      </c>
      <c r="BC237" s="111" t="s">
        <v>161</v>
      </c>
      <c r="BD237" s="111" t="s">
        <v>162</v>
      </c>
      <c r="BE237" s="111" t="s">
        <v>2179</v>
      </c>
      <c r="BF237" s="111">
        <v>6</v>
      </c>
      <c r="BG237" s="111" t="s">
        <v>232</v>
      </c>
      <c r="BH237" s="111" t="s">
        <v>164</v>
      </c>
      <c r="BI237" s="111" t="s">
        <v>164</v>
      </c>
      <c r="BJ237" s="112"/>
      <c r="BK237" s="112"/>
      <c r="BL237" s="115">
        <v>0</v>
      </c>
      <c r="BM237" s="112" t="b">
        <f>KGP[[#This Row],[HU Quantity]]=KGP[[#This Row],[Requirement quantity]]</f>
        <v>0</v>
      </c>
      <c r="BN237" s="112"/>
      <c r="BO237" s="112"/>
      <c r="BP237" s="112"/>
      <c r="BQ237" s="111" t="s">
        <v>165</v>
      </c>
      <c r="BR237" s="112"/>
      <c r="BS237" s="112"/>
      <c r="BT237" s="116">
        <v>0</v>
      </c>
      <c r="BU237" s="116">
        <v>0</v>
      </c>
      <c r="BV237" s="113">
        <v>45260</v>
      </c>
      <c r="BW237" s="117">
        <v>0</v>
      </c>
      <c r="BX237" s="117">
        <v>0</v>
      </c>
      <c r="BY237" s="112"/>
      <c r="BZ237" s="112"/>
      <c r="CA237" s="111">
        <v>0</v>
      </c>
      <c r="CB237" s="114">
        <v>0</v>
      </c>
      <c r="CC237" s="112"/>
      <c r="CD237" s="114">
        <v>0</v>
      </c>
      <c r="CE237" s="112"/>
      <c r="CF237" s="112"/>
      <c r="CG237" s="112"/>
      <c r="CH237" s="114">
        <v>0</v>
      </c>
      <c r="CI237" s="35">
        <v>0</v>
      </c>
      <c r="CJ237" s="94">
        <f t="shared" si="21"/>
        <v>9.0909090909090912E-2</v>
      </c>
      <c r="CK237" s="88">
        <f t="shared" si="22"/>
        <v>45393</v>
      </c>
      <c r="CL237" s="89">
        <f t="shared" si="23"/>
        <v>-12</v>
      </c>
      <c r="CM237" s="89">
        <f t="shared" si="24"/>
        <v>16</v>
      </c>
      <c r="CN237" s="89" t="str">
        <f t="shared" si="25"/>
        <v>ON TIME</v>
      </c>
      <c r="CO237" s="91"/>
      <c r="CP237" s="89" t="str">
        <f>IF(CQ237="","",IF(CQ237&gt;'Colour coding'!$D$4,"After Turnround",IF(CQ237&gt;'Colour coding'!$D$3+7,"During Turnaround",IF(CQ237&lt;'Colour coding'!$D$3,"On Time"))))</f>
        <v>On Time</v>
      </c>
      <c r="CQ237" s="88">
        <f>_xlfn.MAXIFS('Monitor PO'!E:E,'Monitor PO'!K:K,KGP[[#This Row],[Material / Component]])</f>
        <v>0</v>
      </c>
      <c r="CR237" s="89" t="str">
        <f t="shared" si="26"/>
        <v>SOH</v>
      </c>
      <c r="CS237" s="89" t="str">
        <f>_xlfn.CONCAT(KGP[[#This Row],[Reservation]], KGP[[#This Row],[Requirement date (WO component)]],KGP[[#This Row],[Material / Component]],"000",,KGP[[#This Row],[WO number]])</f>
        <v>00001380454542110601253000100039544</v>
      </c>
      <c r="CT237" s="89" t="str">
        <f>VLOOKUP(KGP[[#This Row],[Key]],Reservation!B:B,1,)</f>
        <v>00001380454542110601253000100039544</v>
      </c>
      <c r="CU237" s="89" t="str">
        <f>_xlfn.CONCAT(KGP[[#This Row],[Reservation]],KGP[[#This Row],[Material / Component]],"000",,KGP[[#This Row],[WO number]])</f>
        <v>000013804510601253000100039544</v>
      </c>
      <c r="CV237" s="93">
        <f>IF(_xlfn.MAXIFS(Reservation!$F:$F,Reservation!$A:$A,KGP[[#This Row],[Logic]])&lt;KGP[[#This Row],[ETA @ Demand plant]],_xlfn.MAXIFS(Reservation!$F:$F,Reservation!$A:$A,KGP[[#This Row],[Logic]]),"")</f>
        <v>0</v>
      </c>
      <c r="CW237" s="89" t="e">
        <f>IF(KGP[[#This Row],[Any order which is ahead (Date)]]="","",VLOOKUP(_xlfn.CONCAT(KGP[[#This Row],[Reservation]],KGP[[#This Row],[Material / Component]],"000",,KGP[[#This Row],[WO number]]),Reservation!$A:$J,10,0))</f>
        <v>#N/A</v>
      </c>
      <c r="CX237" s="89">
        <f t="shared" si="27"/>
        <v>0</v>
      </c>
    </row>
    <row r="238" spans="1:102" s="77" customFormat="1" x14ac:dyDescent="0.2">
      <c r="A238" s="111" t="s">
        <v>851</v>
      </c>
      <c r="B238" s="111" t="s">
        <v>50</v>
      </c>
      <c r="C238" s="112"/>
      <c r="D238" s="111" t="s">
        <v>55</v>
      </c>
      <c r="E238" s="113">
        <v>45290</v>
      </c>
      <c r="F238" s="113">
        <v>45293</v>
      </c>
      <c r="G238" s="113">
        <v>45421</v>
      </c>
      <c r="H238" s="113">
        <v>45405</v>
      </c>
      <c r="I238" s="113">
        <v>45421</v>
      </c>
      <c r="J238" s="113">
        <v>45427</v>
      </c>
      <c r="K238" s="111" t="s">
        <v>182</v>
      </c>
      <c r="L238" s="112"/>
      <c r="M238" s="111" t="s">
        <v>2172</v>
      </c>
      <c r="N238" s="111" t="s">
        <v>216</v>
      </c>
      <c r="O238" s="111" t="s">
        <v>2174</v>
      </c>
      <c r="P238" s="111" t="s">
        <v>1559</v>
      </c>
      <c r="Q238" s="111" t="s">
        <v>2175</v>
      </c>
      <c r="R238" s="111" t="s">
        <v>344</v>
      </c>
      <c r="S238" s="113">
        <v>45421</v>
      </c>
      <c r="T238" s="112"/>
      <c r="U238" s="112"/>
      <c r="V238" s="111" t="s">
        <v>345</v>
      </c>
      <c r="W238" s="112"/>
      <c r="X238" s="111">
        <v>20</v>
      </c>
      <c r="Y238" s="111">
        <v>20</v>
      </c>
      <c r="Z238" s="111" t="s">
        <v>2183</v>
      </c>
      <c r="AA238" s="111" t="s">
        <v>2184</v>
      </c>
      <c r="AB238" s="115">
        <v>2</v>
      </c>
      <c r="AC238" s="115">
        <v>2</v>
      </c>
      <c r="AD238" s="115">
        <v>0</v>
      </c>
      <c r="AE238" s="111" t="s">
        <v>858</v>
      </c>
      <c r="AF238" s="115">
        <v>0</v>
      </c>
      <c r="AG238" s="111" t="s">
        <v>376</v>
      </c>
      <c r="AH238" s="111" t="s">
        <v>53</v>
      </c>
      <c r="AI238" s="111" t="s">
        <v>345</v>
      </c>
      <c r="AJ238" s="111" t="s">
        <v>2178</v>
      </c>
      <c r="AK238" s="111">
        <v>60</v>
      </c>
      <c r="AL238" s="115">
        <v>21</v>
      </c>
      <c r="AM238" s="112"/>
      <c r="AN238" s="112"/>
      <c r="AO238" s="111">
        <v>0</v>
      </c>
      <c r="AP238" s="112"/>
      <c r="AQ238" s="112"/>
      <c r="AR238" s="112"/>
      <c r="AS238" s="112"/>
      <c r="AT238" s="112"/>
      <c r="AU238" s="111">
        <v>0</v>
      </c>
      <c r="AV238" s="114">
        <v>0</v>
      </c>
      <c r="AW238" s="111" t="s">
        <v>51</v>
      </c>
      <c r="AX238" s="112"/>
      <c r="AY238" s="112"/>
      <c r="AZ238" s="112"/>
      <c r="BA238" s="112"/>
      <c r="BB238" s="111" t="s">
        <v>52</v>
      </c>
      <c r="BC238" s="111" t="s">
        <v>161</v>
      </c>
      <c r="BD238" s="111" t="s">
        <v>162</v>
      </c>
      <c r="BE238" s="111" t="s">
        <v>2179</v>
      </c>
      <c r="BF238" s="111">
        <v>9</v>
      </c>
      <c r="BG238" s="111" t="s">
        <v>232</v>
      </c>
      <c r="BH238" s="111" t="s">
        <v>164</v>
      </c>
      <c r="BI238" s="111" t="s">
        <v>164</v>
      </c>
      <c r="BJ238" s="112"/>
      <c r="BK238" s="112"/>
      <c r="BL238" s="115">
        <v>0</v>
      </c>
      <c r="BM238" s="112" t="b">
        <f>KGP[[#This Row],[HU Quantity]]=KGP[[#This Row],[Requirement quantity]]</f>
        <v>0</v>
      </c>
      <c r="BN238" s="112"/>
      <c r="BO238" s="112"/>
      <c r="BP238" s="112"/>
      <c r="BQ238" s="111" t="s">
        <v>165</v>
      </c>
      <c r="BR238" s="111" t="s">
        <v>2180</v>
      </c>
      <c r="BS238" s="112"/>
      <c r="BT238" s="116">
        <v>0</v>
      </c>
      <c r="BU238" s="116">
        <v>0</v>
      </c>
      <c r="BV238" s="113">
        <v>45260</v>
      </c>
      <c r="BW238" s="117">
        <v>0</v>
      </c>
      <c r="BX238" s="117">
        <v>0</v>
      </c>
      <c r="BY238" s="112"/>
      <c r="BZ238" s="112"/>
      <c r="CA238" s="111">
        <v>0</v>
      </c>
      <c r="CB238" s="114">
        <v>0</v>
      </c>
      <c r="CC238" s="112"/>
      <c r="CD238" s="114">
        <v>0</v>
      </c>
      <c r="CE238" s="112"/>
      <c r="CF238" s="112"/>
      <c r="CG238" s="112"/>
      <c r="CH238" s="114">
        <v>0</v>
      </c>
      <c r="CI238" s="35">
        <v>0</v>
      </c>
      <c r="CJ238" s="94">
        <f t="shared" si="21"/>
        <v>9.0909090909090912E-2</v>
      </c>
      <c r="CK238" s="88">
        <f t="shared" si="22"/>
        <v>45393</v>
      </c>
      <c r="CL238" s="89">
        <f t="shared" si="23"/>
        <v>-12</v>
      </c>
      <c r="CM238" s="89">
        <f t="shared" si="24"/>
        <v>16</v>
      </c>
      <c r="CN238" s="89" t="str">
        <f t="shared" si="25"/>
        <v>ON TIME</v>
      </c>
      <c r="CO238" s="91"/>
      <c r="CP238" s="89" t="str">
        <f>IF(CQ238="","",IF(CQ238&gt;'Colour coding'!$D$4,"After Turnround",IF(CQ238&gt;'Colour coding'!$D$3+7,"During Turnaround",IF(CQ238&lt;'Colour coding'!$D$3,"On Time"))))</f>
        <v>On Time</v>
      </c>
      <c r="CQ238" s="88">
        <f>_xlfn.MAXIFS('Monitor PO'!E:E,'Monitor PO'!K:K,KGP[[#This Row],[Material / Component]])</f>
        <v>0</v>
      </c>
      <c r="CR238" s="89" t="str">
        <f t="shared" si="26"/>
        <v>SOH</v>
      </c>
      <c r="CS238" s="89" t="str">
        <f>_xlfn.CONCAT(KGP[[#This Row],[Reservation]], KGP[[#This Row],[Requirement date (WO component)]],KGP[[#This Row],[Material / Component]],"000",,KGP[[#This Row],[WO number]])</f>
        <v>00001380454542110601256000100039544</v>
      </c>
      <c r="CT238" s="89" t="str">
        <f>VLOOKUP(KGP[[#This Row],[Key]],Reservation!B:B,1,)</f>
        <v>00001380454542110601256000100039544</v>
      </c>
      <c r="CU238" s="89" t="str">
        <f>_xlfn.CONCAT(KGP[[#This Row],[Reservation]],KGP[[#This Row],[Material / Component]],"000",,KGP[[#This Row],[WO number]])</f>
        <v>000013804510601256000100039544</v>
      </c>
      <c r="CV238" s="93">
        <f>IF(_xlfn.MAXIFS(Reservation!$F:$F,Reservation!$A:$A,KGP[[#This Row],[Logic]])&lt;KGP[[#This Row],[ETA @ Demand plant]],_xlfn.MAXIFS(Reservation!$F:$F,Reservation!$A:$A,KGP[[#This Row],[Logic]]),"")</f>
        <v>0</v>
      </c>
      <c r="CW238" s="89" t="e">
        <f>IF(KGP[[#This Row],[Any order which is ahead (Date)]]="","",VLOOKUP(_xlfn.CONCAT(KGP[[#This Row],[Reservation]],KGP[[#This Row],[Material / Component]],"000",,KGP[[#This Row],[WO number]]),Reservation!$A:$J,10,0))</f>
        <v>#N/A</v>
      </c>
      <c r="CX238" s="89">
        <f t="shared" si="27"/>
        <v>0</v>
      </c>
    </row>
    <row r="239" spans="1:102" s="77" customFormat="1" x14ac:dyDescent="0.2">
      <c r="A239" s="111" t="s">
        <v>851</v>
      </c>
      <c r="B239" s="111" t="s">
        <v>50</v>
      </c>
      <c r="C239" s="112"/>
      <c r="D239" s="111" t="s">
        <v>55</v>
      </c>
      <c r="E239" s="113">
        <v>45302</v>
      </c>
      <c r="F239" s="113">
        <v>45324</v>
      </c>
      <c r="G239" s="113">
        <v>45421</v>
      </c>
      <c r="H239" s="113">
        <v>45405</v>
      </c>
      <c r="I239" s="113">
        <v>45421</v>
      </c>
      <c r="J239" s="113">
        <v>45479</v>
      </c>
      <c r="K239" s="111" t="s">
        <v>56</v>
      </c>
      <c r="L239" s="112"/>
      <c r="M239" s="111" t="s">
        <v>2920</v>
      </c>
      <c r="N239" s="111" t="s">
        <v>170</v>
      </c>
      <c r="O239" s="111" t="s">
        <v>2921</v>
      </c>
      <c r="P239" s="111" t="s">
        <v>2922</v>
      </c>
      <c r="Q239" s="111" t="s">
        <v>2923</v>
      </c>
      <c r="R239" s="111" t="s">
        <v>344</v>
      </c>
      <c r="S239" s="113">
        <v>45421</v>
      </c>
      <c r="T239" s="112"/>
      <c r="U239" s="112"/>
      <c r="V239" s="111" t="s">
        <v>345</v>
      </c>
      <c r="W239" s="112"/>
      <c r="X239" s="111">
        <v>20</v>
      </c>
      <c r="Y239" s="111">
        <v>20</v>
      </c>
      <c r="Z239" s="111" t="s">
        <v>2935</v>
      </c>
      <c r="AA239" s="111" t="s">
        <v>2936</v>
      </c>
      <c r="AB239" s="115">
        <v>1</v>
      </c>
      <c r="AC239" s="115">
        <v>0</v>
      </c>
      <c r="AD239" s="115">
        <v>0</v>
      </c>
      <c r="AE239" s="111" t="s">
        <v>1460</v>
      </c>
      <c r="AF239" s="115">
        <v>0</v>
      </c>
      <c r="AG239" s="111" t="s">
        <v>60</v>
      </c>
      <c r="AH239" s="111" t="s">
        <v>53</v>
      </c>
      <c r="AI239" s="111" t="s">
        <v>345</v>
      </c>
      <c r="AJ239" s="111" t="s">
        <v>2926</v>
      </c>
      <c r="AK239" s="111">
        <v>50</v>
      </c>
      <c r="AL239" s="115">
        <v>21</v>
      </c>
      <c r="AM239" s="112"/>
      <c r="AN239" s="112"/>
      <c r="AO239" s="111">
        <v>0</v>
      </c>
      <c r="AP239" s="112"/>
      <c r="AQ239" s="112"/>
      <c r="AR239" s="112"/>
      <c r="AS239" s="112"/>
      <c r="AT239" s="112"/>
      <c r="AU239" s="111">
        <v>0</v>
      </c>
      <c r="AV239" s="114">
        <v>0</v>
      </c>
      <c r="AW239" s="111" t="s">
        <v>51</v>
      </c>
      <c r="AX239" s="112"/>
      <c r="AY239" s="112"/>
      <c r="AZ239" s="112"/>
      <c r="BA239" s="112"/>
      <c r="BB239" s="111" t="s">
        <v>52</v>
      </c>
      <c r="BC239" s="111" t="s">
        <v>208</v>
      </c>
      <c r="BD239" s="111" t="s">
        <v>209</v>
      </c>
      <c r="BE239" s="111" t="s">
        <v>2927</v>
      </c>
      <c r="BF239" s="111">
        <v>5</v>
      </c>
      <c r="BG239" s="111" t="s">
        <v>163</v>
      </c>
      <c r="BH239" s="111" t="s">
        <v>164</v>
      </c>
      <c r="BI239" s="111" t="s">
        <v>164</v>
      </c>
      <c r="BJ239" s="112"/>
      <c r="BK239" s="112"/>
      <c r="BL239" s="115">
        <v>0</v>
      </c>
      <c r="BM239" s="112" t="b">
        <f>KGP[[#This Row],[HU Quantity]]=KGP[[#This Row],[Requirement quantity]]</f>
        <v>0</v>
      </c>
      <c r="BN239" s="112"/>
      <c r="BO239" s="112"/>
      <c r="BP239" s="112"/>
      <c r="BQ239" s="111" t="s">
        <v>165</v>
      </c>
      <c r="BR239" s="112"/>
      <c r="BS239" s="112"/>
      <c r="BT239" s="116">
        <v>0</v>
      </c>
      <c r="BU239" s="116">
        <v>0</v>
      </c>
      <c r="BV239" s="113">
        <v>45473</v>
      </c>
      <c r="BW239" s="117">
        <v>0</v>
      </c>
      <c r="BX239" s="117">
        <v>0</v>
      </c>
      <c r="BY239" s="112"/>
      <c r="BZ239" s="112"/>
      <c r="CA239" s="111">
        <v>0</v>
      </c>
      <c r="CB239" s="114">
        <v>0</v>
      </c>
      <c r="CC239" s="112"/>
      <c r="CD239" s="114">
        <v>0</v>
      </c>
      <c r="CE239" s="112"/>
      <c r="CF239" s="112"/>
      <c r="CG239" s="112"/>
      <c r="CH239" s="114">
        <v>0</v>
      </c>
      <c r="CI239" s="35">
        <v>0</v>
      </c>
      <c r="CJ239" s="94">
        <f t="shared" si="21"/>
        <v>0.2</v>
      </c>
      <c r="CK239" s="88">
        <f t="shared" si="22"/>
        <v>45393</v>
      </c>
      <c r="CL239" s="89">
        <f t="shared" si="23"/>
        <v>-12</v>
      </c>
      <c r="CM239" s="89">
        <f t="shared" si="24"/>
        <v>16</v>
      </c>
      <c r="CN239" s="89" t="str">
        <f t="shared" si="25"/>
        <v>ON TIME</v>
      </c>
      <c r="CO239" s="91"/>
      <c r="CP239" s="89" t="str">
        <f>IF(CQ239="","",IF(CQ239&gt;'Colour coding'!$D$4,"After Turnround",IF(CQ239&gt;'Colour coding'!$D$3+7,"During Turnaround",IF(CQ239&lt;'Colour coding'!$D$3,"On Time"))))</f>
        <v>After Turnround</v>
      </c>
      <c r="CQ239" s="88">
        <f>_xlfn.MAXIFS('Monitor PO'!E:E,'Monitor PO'!K:K,KGP[[#This Row],[Material / Component]])</f>
        <v>45426</v>
      </c>
      <c r="CR239" s="89" t="str">
        <f t="shared" si="26"/>
        <v>Need Purchasing</v>
      </c>
      <c r="CS239" s="89" t="str">
        <f>_xlfn.CONCAT(KGP[[#This Row],[Reservation]], KGP[[#This Row],[Requirement date (WO component)]],KGP[[#This Row],[Material / Component]],"000",,KGP[[#This Row],[WO number]])</f>
        <v>00002135914542110601282000600002860</v>
      </c>
      <c r="CT239" s="89" t="str">
        <f>VLOOKUP(KGP[[#This Row],[Key]],Reservation!B:B,1,)</f>
        <v>00002135914542110601282000600002860</v>
      </c>
      <c r="CU239" s="89" t="str">
        <f>_xlfn.CONCAT(KGP[[#This Row],[Reservation]],KGP[[#This Row],[Material / Component]],"000",,KGP[[#This Row],[WO number]])</f>
        <v>000021359110601282000600002860</v>
      </c>
      <c r="CV239" s="93">
        <f>IF(_xlfn.MAXIFS(Reservation!$F:$F,Reservation!$A:$A,KGP[[#This Row],[Logic]])&lt;KGP[[#This Row],[ETA @ Demand plant]],_xlfn.MAXIFS(Reservation!$F:$F,Reservation!$A:$A,KGP[[#This Row],[Logic]]),"")</f>
        <v>0</v>
      </c>
      <c r="CW239" s="89" t="e">
        <f>IF(KGP[[#This Row],[Any order which is ahead (Date)]]="","",VLOOKUP(_xlfn.CONCAT(KGP[[#This Row],[Reservation]],KGP[[#This Row],[Material / Component]],"000",,KGP[[#This Row],[WO number]]),Reservation!$A:$J,10,0))</f>
        <v>#N/A</v>
      </c>
      <c r="CX239" s="89">
        <f t="shared" si="27"/>
        <v>0</v>
      </c>
    </row>
    <row r="240" spans="1:102" s="77" customFormat="1" x14ac:dyDescent="0.2">
      <c r="A240" s="111" t="s">
        <v>869</v>
      </c>
      <c r="B240" s="111" t="s">
        <v>50</v>
      </c>
      <c r="C240" s="112"/>
      <c r="D240" s="111" t="s">
        <v>55</v>
      </c>
      <c r="E240" s="113">
        <v>45290</v>
      </c>
      <c r="F240" s="113">
        <v>45293</v>
      </c>
      <c r="G240" s="113">
        <v>45401</v>
      </c>
      <c r="H240" s="113">
        <v>45428</v>
      </c>
      <c r="I240" s="113">
        <v>45400</v>
      </c>
      <c r="J240" s="113">
        <v>45401</v>
      </c>
      <c r="K240" s="111" t="s">
        <v>682</v>
      </c>
      <c r="L240" s="112"/>
      <c r="M240" s="111" t="s">
        <v>1784</v>
      </c>
      <c r="N240" s="111" t="s">
        <v>170</v>
      </c>
      <c r="O240" s="111" t="s">
        <v>1785</v>
      </c>
      <c r="P240" s="111" t="s">
        <v>1786</v>
      </c>
      <c r="Q240" s="111" t="s">
        <v>1787</v>
      </c>
      <c r="R240" s="111" t="s">
        <v>344</v>
      </c>
      <c r="S240" s="113">
        <v>45443</v>
      </c>
      <c r="T240" s="112"/>
      <c r="U240" s="112"/>
      <c r="V240" s="111" t="s">
        <v>345</v>
      </c>
      <c r="W240" s="112"/>
      <c r="X240" s="111">
        <v>30</v>
      </c>
      <c r="Y240" s="111">
        <v>30</v>
      </c>
      <c r="Z240" s="111" t="s">
        <v>1793</v>
      </c>
      <c r="AA240" s="111" t="s">
        <v>1794</v>
      </c>
      <c r="AB240" s="115">
        <v>1</v>
      </c>
      <c r="AC240" s="115">
        <v>1</v>
      </c>
      <c r="AD240" s="115">
        <v>0</v>
      </c>
      <c r="AE240" s="111" t="s">
        <v>54</v>
      </c>
      <c r="AF240" s="115">
        <v>0</v>
      </c>
      <c r="AG240" s="111" t="s">
        <v>376</v>
      </c>
      <c r="AH240" s="111" t="s">
        <v>53</v>
      </c>
      <c r="AI240" s="111" t="s">
        <v>345</v>
      </c>
      <c r="AJ240" s="111" t="s">
        <v>1790</v>
      </c>
      <c r="AK240" s="111">
        <v>20</v>
      </c>
      <c r="AL240" s="115">
        <v>21</v>
      </c>
      <c r="AM240" s="112"/>
      <c r="AN240" s="112"/>
      <c r="AO240" s="111">
        <v>0</v>
      </c>
      <c r="AP240" s="112"/>
      <c r="AQ240" s="112"/>
      <c r="AR240" s="112"/>
      <c r="AS240" s="112"/>
      <c r="AT240" s="112"/>
      <c r="AU240" s="111">
        <v>0</v>
      </c>
      <c r="AV240" s="114">
        <v>0</v>
      </c>
      <c r="AW240" s="111" t="s">
        <v>51</v>
      </c>
      <c r="AX240" s="112"/>
      <c r="AY240" s="112"/>
      <c r="AZ240" s="112"/>
      <c r="BA240" s="112"/>
      <c r="BB240" s="111" t="s">
        <v>52</v>
      </c>
      <c r="BC240" s="111" t="s">
        <v>161</v>
      </c>
      <c r="BD240" s="111" t="s">
        <v>162</v>
      </c>
      <c r="BE240" s="111" t="s">
        <v>1791</v>
      </c>
      <c r="BF240" s="111">
        <v>2</v>
      </c>
      <c r="BG240" s="111" t="s">
        <v>163</v>
      </c>
      <c r="BH240" s="111" t="s">
        <v>164</v>
      </c>
      <c r="BI240" s="111" t="s">
        <v>164</v>
      </c>
      <c r="BJ240" s="111" t="s">
        <v>1795</v>
      </c>
      <c r="BK240" s="112"/>
      <c r="BL240" s="115">
        <v>0</v>
      </c>
      <c r="BM240" s="112" t="b">
        <f>KGP[[#This Row],[HU Quantity]]=KGP[[#This Row],[Requirement quantity]]</f>
        <v>0</v>
      </c>
      <c r="BN240" s="112"/>
      <c r="BO240" s="112"/>
      <c r="BP240" s="112"/>
      <c r="BQ240" s="111" t="s">
        <v>165</v>
      </c>
      <c r="BR240" s="112"/>
      <c r="BS240" s="112"/>
      <c r="BT240" s="116">
        <v>0</v>
      </c>
      <c r="BU240" s="116">
        <v>42</v>
      </c>
      <c r="BV240" s="113">
        <v>45537</v>
      </c>
      <c r="BW240" s="117">
        <v>0</v>
      </c>
      <c r="BX240" s="117">
        <v>0</v>
      </c>
      <c r="BY240" s="112"/>
      <c r="BZ240" s="112"/>
      <c r="CA240" s="111">
        <v>0</v>
      </c>
      <c r="CB240" s="114">
        <v>0</v>
      </c>
      <c r="CC240" s="112"/>
      <c r="CD240" s="114">
        <v>0</v>
      </c>
      <c r="CE240" s="112"/>
      <c r="CF240" s="112"/>
      <c r="CG240" s="112"/>
      <c r="CH240" s="114">
        <v>0</v>
      </c>
      <c r="CI240" s="35">
        <v>0</v>
      </c>
      <c r="CJ240" s="94">
        <f t="shared" si="21"/>
        <v>0.33333333333333331</v>
      </c>
      <c r="CK240" s="88">
        <f t="shared" si="22"/>
        <v>45373</v>
      </c>
      <c r="CL240" s="89">
        <f t="shared" si="23"/>
        <v>-55</v>
      </c>
      <c r="CM240" s="89">
        <f t="shared" si="24"/>
        <v>-27</v>
      </c>
      <c r="CN240" s="89" t="str">
        <f t="shared" si="25"/>
        <v>Delayed</v>
      </c>
      <c r="CO240" s="91" t="str" cm="1">
        <f t="array" ref="CO240">IFERROR(_xlfn.TEXTJOIN(", ",,_xlfn._xlws.FILTER('Monitor PO'!A:A,'Monitor PO'!K:K=Z240)),"")</f>
        <v/>
      </c>
      <c r="CP240" s="92" t="str">
        <f>IF(CQ240="","",IF(CQ240&gt;'Colour coding'!$D$4,"After Turnround",IF(CQ240&gt;'Colour coding'!$D$3+7,"During Turnaround",IF(CQ240&lt;'Colour coding'!$D$3,"On Time"))))</f>
        <v>On Time</v>
      </c>
      <c r="CQ240" s="88">
        <f>_xlfn.MAXIFS('Monitor PO'!E:E,'Monitor PO'!K:K,KGP[[#This Row],[Material / Component]])</f>
        <v>0</v>
      </c>
      <c r="CR240" s="89" t="str">
        <f t="shared" si="26"/>
        <v>SOH</v>
      </c>
      <c r="CS240" s="89" t="str">
        <f>_xlfn.CONCAT(KGP[[#This Row],[Reservation]], KGP[[#This Row],[Requirement date (WO component)]],KGP[[#This Row],[Material / Component]],"000",,KGP[[#This Row],[WO number]])</f>
        <v>00001361654540110602811000100037641</v>
      </c>
      <c r="CT240" s="89" t="str">
        <f>VLOOKUP(KGP[[#This Row],[Key]],Reservation!B:B,1,)</f>
        <v>00001361654540110602811000100037641</v>
      </c>
      <c r="CU240" s="89" t="str">
        <f>_xlfn.CONCAT(KGP[[#This Row],[Reservation]],KGP[[#This Row],[Material / Component]],"000",,KGP[[#This Row],[WO number]])</f>
        <v>000013616510602811000100037641</v>
      </c>
      <c r="CV240" s="93">
        <f>IF(_xlfn.MAXIFS(Reservation!$F:$F,Reservation!$A:$A,KGP[[#This Row],[Logic]])&lt;KGP[[#This Row],[ETA @ Demand plant]],_xlfn.MAXIFS(Reservation!$F:$F,Reservation!$A:$A,KGP[[#This Row],[Logic]]),"")</f>
        <v>0</v>
      </c>
      <c r="CW240" s="89" t="e">
        <f>IF(KGP[[#This Row],[Any order which is ahead (Date)]]="","",VLOOKUP(_xlfn.CONCAT(KGP[[#This Row],[Reservation]],KGP[[#This Row],[Material / Component]],"000",,KGP[[#This Row],[WO number]]),Reservation!$A:$J,10,0))</f>
        <v>#N/A</v>
      </c>
      <c r="CX240" s="89">
        <f t="shared" si="27"/>
        <v>0</v>
      </c>
    </row>
    <row r="241" spans="1:102" s="77" customFormat="1" x14ac:dyDescent="0.2">
      <c r="A241" s="111" t="s">
        <v>851</v>
      </c>
      <c r="B241" s="111" t="s">
        <v>50</v>
      </c>
      <c r="C241" s="112"/>
      <c r="D241" s="111" t="s">
        <v>55</v>
      </c>
      <c r="E241" s="113">
        <v>45290</v>
      </c>
      <c r="F241" s="113">
        <v>45293</v>
      </c>
      <c r="G241" s="113">
        <v>45421</v>
      </c>
      <c r="H241" s="113">
        <v>45405</v>
      </c>
      <c r="I241" s="113">
        <v>45421</v>
      </c>
      <c r="J241" s="113">
        <v>45427</v>
      </c>
      <c r="K241" s="111" t="s">
        <v>182</v>
      </c>
      <c r="L241" s="112"/>
      <c r="M241" s="111" t="s">
        <v>2172</v>
      </c>
      <c r="N241" s="111" t="s">
        <v>222</v>
      </c>
      <c r="O241" s="111" t="s">
        <v>2174</v>
      </c>
      <c r="P241" s="111" t="s">
        <v>1559</v>
      </c>
      <c r="Q241" s="111" t="s">
        <v>2175</v>
      </c>
      <c r="R241" s="111" t="s">
        <v>344</v>
      </c>
      <c r="S241" s="113">
        <v>45421</v>
      </c>
      <c r="T241" s="112"/>
      <c r="U241" s="112"/>
      <c r="V241" s="111" t="s">
        <v>345</v>
      </c>
      <c r="W241" s="112"/>
      <c r="X241" s="111">
        <v>20</v>
      </c>
      <c r="Y241" s="111">
        <v>20</v>
      </c>
      <c r="Z241" s="111" t="s">
        <v>2189</v>
      </c>
      <c r="AA241" s="111" t="s">
        <v>2190</v>
      </c>
      <c r="AB241" s="115">
        <v>1</v>
      </c>
      <c r="AC241" s="115">
        <v>1</v>
      </c>
      <c r="AD241" s="115">
        <v>0</v>
      </c>
      <c r="AE241" s="111" t="s">
        <v>858</v>
      </c>
      <c r="AF241" s="115">
        <v>0</v>
      </c>
      <c r="AG241" s="111" t="s">
        <v>376</v>
      </c>
      <c r="AH241" s="111" t="s">
        <v>53</v>
      </c>
      <c r="AI241" s="111" t="s">
        <v>345</v>
      </c>
      <c r="AJ241" s="111" t="s">
        <v>2178</v>
      </c>
      <c r="AK241" s="111">
        <v>50</v>
      </c>
      <c r="AL241" s="115">
        <v>21</v>
      </c>
      <c r="AM241" s="112"/>
      <c r="AN241" s="112"/>
      <c r="AO241" s="111">
        <v>0</v>
      </c>
      <c r="AP241" s="112"/>
      <c r="AQ241" s="112"/>
      <c r="AR241" s="112"/>
      <c r="AS241" s="112"/>
      <c r="AT241" s="112"/>
      <c r="AU241" s="111">
        <v>0</v>
      </c>
      <c r="AV241" s="114">
        <v>0</v>
      </c>
      <c r="AW241" s="111" t="s">
        <v>51</v>
      </c>
      <c r="AX241" s="112"/>
      <c r="AY241" s="112"/>
      <c r="AZ241" s="112"/>
      <c r="BA241" s="112"/>
      <c r="BB241" s="111" t="s">
        <v>52</v>
      </c>
      <c r="BC241" s="111" t="s">
        <v>161</v>
      </c>
      <c r="BD241" s="111" t="s">
        <v>162</v>
      </c>
      <c r="BE241" s="111" t="s">
        <v>2179</v>
      </c>
      <c r="BF241" s="111">
        <v>8</v>
      </c>
      <c r="BG241" s="111" t="s">
        <v>232</v>
      </c>
      <c r="BH241" s="111" t="s">
        <v>164</v>
      </c>
      <c r="BI241" s="111" t="s">
        <v>164</v>
      </c>
      <c r="BJ241" s="112"/>
      <c r="BK241" s="112"/>
      <c r="BL241" s="115">
        <v>0</v>
      </c>
      <c r="BM241" s="112" t="b">
        <f>KGP[[#This Row],[HU Quantity]]=KGP[[#This Row],[Requirement quantity]]</f>
        <v>0</v>
      </c>
      <c r="BN241" s="112"/>
      <c r="BO241" s="112"/>
      <c r="BP241" s="112"/>
      <c r="BQ241" s="111" t="s">
        <v>165</v>
      </c>
      <c r="BR241" s="111" t="s">
        <v>2180</v>
      </c>
      <c r="BS241" s="112"/>
      <c r="BT241" s="116">
        <v>0</v>
      </c>
      <c r="BU241" s="116">
        <v>0</v>
      </c>
      <c r="BV241" s="113">
        <v>45260</v>
      </c>
      <c r="BW241" s="117">
        <v>0</v>
      </c>
      <c r="BX241" s="117">
        <v>0</v>
      </c>
      <c r="BY241" s="112"/>
      <c r="BZ241" s="112"/>
      <c r="CA241" s="111">
        <v>0</v>
      </c>
      <c r="CB241" s="114">
        <v>0</v>
      </c>
      <c r="CC241" s="112"/>
      <c r="CD241" s="114">
        <v>0</v>
      </c>
      <c r="CE241" s="112"/>
      <c r="CF241" s="112"/>
      <c r="CG241" s="112"/>
      <c r="CH241" s="114">
        <v>0</v>
      </c>
      <c r="CI241" s="35">
        <v>0</v>
      </c>
      <c r="CJ241" s="94">
        <f t="shared" si="21"/>
        <v>9.0909090909090912E-2</v>
      </c>
      <c r="CK241" s="88">
        <f t="shared" si="22"/>
        <v>45393</v>
      </c>
      <c r="CL241" s="89">
        <f t="shared" si="23"/>
        <v>-12</v>
      </c>
      <c r="CM241" s="89">
        <f t="shared" si="24"/>
        <v>16</v>
      </c>
      <c r="CN241" s="89" t="str">
        <f t="shared" si="25"/>
        <v>ON TIME</v>
      </c>
      <c r="CO241" s="91"/>
      <c r="CP241" s="89" t="str">
        <f>IF(CQ241="","",IF(CQ241&gt;'Colour coding'!$D$4,"After Turnround",IF(CQ241&gt;'Colour coding'!$D$3+7,"During Turnaround",IF(CQ241&lt;'Colour coding'!$D$3,"On Time"))))</f>
        <v>On Time</v>
      </c>
      <c r="CQ241" s="88">
        <f>_xlfn.MAXIFS('Monitor PO'!E:E,'Monitor PO'!K:K,KGP[[#This Row],[Material / Component]])</f>
        <v>0</v>
      </c>
      <c r="CR241" s="89" t="str">
        <f t="shared" si="26"/>
        <v>SOH</v>
      </c>
      <c r="CS241" s="89" t="str">
        <f>_xlfn.CONCAT(KGP[[#This Row],[Reservation]], KGP[[#This Row],[Requirement date (WO component)]],KGP[[#This Row],[Material / Component]],"000",,KGP[[#This Row],[WO number]])</f>
        <v>00001380454542110605184000100039544</v>
      </c>
      <c r="CT241" s="89" t="str">
        <f>VLOOKUP(KGP[[#This Row],[Key]],Reservation!B:B,1,)</f>
        <v>00001380454542110605184000100039544</v>
      </c>
      <c r="CU241" s="89" t="str">
        <f>_xlfn.CONCAT(KGP[[#This Row],[Reservation]],KGP[[#This Row],[Material / Component]],"000",,KGP[[#This Row],[WO number]])</f>
        <v>000013804510605184000100039544</v>
      </c>
      <c r="CV241" s="93">
        <f>IF(_xlfn.MAXIFS(Reservation!$F:$F,Reservation!$A:$A,KGP[[#This Row],[Logic]])&lt;KGP[[#This Row],[ETA @ Demand plant]],_xlfn.MAXIFS(Reservation!$F:$F,Reservation!$A:$A,KGP[[#This Row],[Logic]]),"")</f>
        <v>0</v>
      </c>
      <c r="CW241" s="89" t="e">
        <f>IF(KGP[[#This Row],[Any order which is ahead (Date)]]="","",VLOOKUP(_xlfn.CONCAT(KGP[[#This Row],[Reservation]],KGP[[#This Row],[Material / Component]],"000",,KGP[[#This Row],[WO number]]),Reservation!$A:$J,10,0))</f>
        <v>#N/A</v>
      </c>
      <c r="CX241" s="89">
        <f t="shared" si="27"/>
        <v>0</v>
      </c>
    </row>
    <row r="242" spans="1:102" s="77" customFormat="1" x14ac:dyDescent="0.2">
      <c r="A242" s="111" t="s">
        <v>851</v>
      </c>
      <c r="B242" s="111" t="s">
        <v>50</v>
      </c>
      <c r="C242" s="112"/>
      <c r="D242" s="111" t="s">
        <v>55</v>
      </c>
      <c r="E242" s="113">
        <v>45290</v>
      </c>
      <c r="F242" s="113">
        <v>45293</v>
      </c>
      <c r="G242" s="113">
        <v>45421</v>
      </c>
      <c r="H242" s="113">
        <v>45405</v>
      </c>
      <c r="I242" s="113">
        <v>45421</v>
      </c>
      <c r="J242" s="113">
        <v>45427</v>
      </c>
      <c r="K242" s="111" t="s">
        <v>182</v>
      </c>
      <c r="L242" s="112"/>
      <c r="M242" s="111" t="s">
        <v>2172</v>
      </c>
      <c r="N242" s="111" t="s">
        <v>2173</v>
      </c>
      <c r="O242" s="111" t="s">
        <v>2174</v>
      </c>
      <c r="P242" s="111" t="s">
        <v>1559</v>
      </c>
      <c r="Q242" s="111" t="s">
        <v>2175</v>
      </c>
      <c r="R242" s="111" t="s">
        <v>344</v>
      </c>
      <c r="S242" s="113">
        <v>45421</v>
      </c>
      <c r="T242" s="112"/>
      <c r="U242" s="112"/>
      <c r="V242" s="111" t="s">
        <v>345</v>
      </c>
      <c r="W242" s="112"/>
      <c r="X242" s="111">
        <v>20</v>
      </c>
      <c r="Y242" s="111">
        <v>20</v>
      </c>
      <c r="Z242" s="111" t="s">
        <v>2176</v>
      </c>
      <c r="AA242" s="111" t="s">
        <v>2177</v>
      </c>
      <c r="AB242" s="115">
        <v>60</v>
      </c>
      <c r="AC242" s="115">
        <v>60</v>
      </c>
      <c r="AD242" s="115">
        <v>0</v>
      </c>
      <c r="AE242" s="111" t="s">
        <v>858</v>
      </c>
      <c r="AF242" s="115">
        <v>0</v>
      </c>
      <c r="AG242" s="111" t="s">
        <v>376</v>
      </c>
      <c r="AH242" s="111" t="s">
        <v>53</v>
      </c>
      <c r="AI242" s="111" t="s">
        <v>345</v>
      </c>
      <c r="AJ242" s="111" t="s">
        <v>2178</v>
      </c>
      <c r="AK242" s="111">
        <v>80</v>
      </c>
      <c r="AL242" s="115">
        <v>21</v>
      </c>
      <c r="AM242" s="112"/>
      <c r="AN242" s="112"/>
      <c r="AO242" s="111">
        <v>0</v>
      </c>
      <c r="AP242" s="112"/>
      <c r="AQ242" s="112"/>
      <c r="AR242" s="112"/>
      <c r="AS242" s="112"/>
      <c r="AT242" s="112"/>
      <c r="AU242" s="111">
        <v>0</v>
      </c>
      <c r="AV242" s="114">
        <v>0</v>
      </c>
      <c r="AW242" s="111" t="s">
        <v>51</v>
      </c>
      <c r="AX242" s="112"/>
      <c r="AY242" s="112"/>
      <c r="AZ242" s="112"/>
      <c r="BA242" s="112"/>
      <c r="BB242" s="111" t="s">
        <v>52</v>
      </c>
      <c r="BC242" s="111" t="s">
        <v>161</v>
      </c>
      <c r="BD242" s="111" t="s">
        <v>162</v>
      </c>
      <c r="BE242" s="111" t="s">
        <v>2179</v>
      </c>
      <c r="BF242" s="111">
        <v>11</v>
      </c>
      <c r="BG242" s="111" t="s">
        <v>232</v>
      </c>
      <c r="BH242" s="111" t="s">
        <v>164</v>
      </c>
      <c r="BI242" s="111" t="s">
        <v>164</v>
      </c>
      <c r="BJ242" s="112"/>
      <c r="BK242" s="112"/>
      <c r="BL242" s="115">
        <v>0</v>
      </c>
      <c r="BM242" s="112" t="b">
        <f>KGP[[#This Row],[HU Quantity]]=KGP[[#This Row],[Requirement quantity]]</f>
        <v>0</v>
      </c>
      <c r="BN242" s="112"/>
      <c r="BO242" s="112"/>
      <c r="BP242" s="112"/>
      <c r="BQ242" s="111" t="s">
        <v>165</v>
      </c>
      <c r="BR242" s="111" t="s">
        <v>2180</v>
      </c>
      <c r="BS242" s="112"/>
      <c r="BT242" s="116">
        <v>0</v>
      </c>
      <c r="BU242" s="116">
        <v>0</v>
      </c>
      <c r="BV242" s="113">
        <v>45260</v>
      </c>
      <c r="BW242" s="117">
        <v>0</v>
      </c>
      <c r="BX242" s="117">
        <v>0</v>
      </c>
      <c r="BY242" s="112"/>
      <c r="BZ242" s="112"/>
      <c r="CA242" s="111">
        <v>0</v>
      </c>
      <c r="CB242" s="114">
        <v>0</v>
      </c>
      <c r="CC242" s="112"/>
      <c r="CD242" s="114">
        <v>0</v>
      </c>
      <c r="CE242" s="112"/>
      <c r="CF242" s="112"/>
      <c r="CG242" s="112"/>
      <c r="CH242" s="114">
        <v>0</v>
      </c>
      <c r="CI242" s="35">
        <v>0</v>
      </c>
      <c r="CJ242" s="94">
        <f t="shared" si="21"/>
        <v>9.0909090909090912E-2</v>
      </c>
      <c r="CK242" s="88">
        <f t="shared" si="22"/>
        <v>45393</v>
      </c>
      <c r="CL242" s="89">
        <f t="shared" si="23"/>
        <v>-12</v>
      </c>
      <c r="CM242" s="89">
        <f t="shared" si="24"/>
        <v>16</v>
      </c>
      <c r="CN242" s="89" t="str">
        <f t="shared" si="25"/>
        <v>ON TIME</v>
      </c>
      <c r="CO242" s="91" t="str" cm="1">
        <f t="array" ref="CO242">IFERROR(_xlfn.TEXTJOIN(", ",,_xlfn._xlws.FILTER('Monitor PO'!A:A,'Monitor PO'!K:K=Z242)),"")</f>
        <v/>
      </c>
      <c r="CP242" s="92" t="str">
        <f>IF(CQ242="","",IF(CQ242&gt;'Colour coding'!$D$4,"After Turnround",IF(CQ242&gt;'Colour coding'!$D$3+7,"During Turnaround",IF(CQ242&lt;'Colour coding'!$D$3,"On Time"))))</f>
        <v>On Time</v>
      </c>
      <c r="CQ242" s="88">
        <f>_xlfn.MAXIFS('Monitor PO'!E:E,'Monitor PO'!K:K,KGP[[#This Row],[Material / Component]])</f>
        <v>0</v>
      </c>
      <c r="CR242" s="89" t="str">
        <f t="shared" si="26"/>
        <v>SOH</v>
      </c>
      <c r="CS242" s="89" t="str">
        <f>_xlfn.CONCAT(KGP[[#This Row],[Reservation]], KGP[[#This Row],[Requirement date (WO component)]],KGP[[#This Row],[Material / Component]],"000",,KGP[[#This Row],[WO number]])</f>
        <v>00001380454542110605188000100039544</v>
      </c>
      <c r="CT242" s="89" t="str">
        <f>VLOOKUP(KGP[[#This Row],[Key]],Reservation!B:B,1,)</f>
        <v>00001380454542110605188000100039544</v>
      </c>
      <c r="CU242" s="89" t="str">
        <f>_xlfn.CONCAT(KGP[[#This Row],[Reservation]],KGP[[#This Row],[Material / Component]],"000",,KGP[[#This Row],[WO number]])</f>
        <v>000013804510605188000100039544</v>
      </c>
      <c r="CV242" s="93">
        <f>IF(_xlfn.MAXIFS(Reservation!$F:$F,Reservation!$A:$A,KGP[[#This Row],[Logic]])&lt;KGP[[#This Row],[ETA @ Demand plant]],_xlfn.MAXIFS(Reservation!$F:$F,Reservation!$A:$A,KGP[[#This Row],[Logic]]),"")</f>
        <v>0</v>
      </c>
      <c r="CW242" s="89" t="e">
        <f>IF(KGP[[#This Row],[Any order which is ahead (Date)]]="","",VLOOKUP(_xlfn.CONCAT(KGP[[#This Row],[Reservation]],KGP[[#This Row],[Material / Component]],"000",,KGP[[#This Row],[WO number]]),Reservation!$A:$J,10,0))</f>
        <v>#N/A</v>
      </c>
      <c r="CX242" s="89">
        <f t="shared" si="27"/>
        <v>0</v>
      </c>
    </row>
    <row r="243" spans="1:102" s="77" customFormat="1" x14ac:dyDescent="0.2">
      <c r="A243" s="111" t="s">
        <v>851</v>
      </c>
      <c r="B243" s="111" t="s">
        <v>50</v>
      </c>
      <c r="C243" s="112"/>
      <c r="D243" s="111" t="s">
        <v>55</v>
      </c>
      <c r="E243" s="113">
        <v>45290</v>
      </c>
      <c r="F243" s="113">
        <v>45293</v>
      </c>
      <c r="G243" s="113">
        <v>45421</v>
      </c>
      <c r="H243" s="113">
        <v>45405</v>
      </c>
      <c r="I243" s="113">
        <v>45421</v>
      </c>
      <c r="J243" s="113">
        <v>45427</v>
      </c>
      <c r="K243" s="111" t="s">
        <v>182</v>
      </c>
      <c r="L243" s="112"/>
      <c r="M243" s="111" t="s">
        <v>2172</v>
      </c>
      <c r="N243" s="111" t="s">
        <v>332</v>
      </c>
      <c r="O243" s="111" t="s">
        <v>2174</v>
      </c>
      <c r="P243" s="111" t="s">
        <v>1559</v>
      </c>
      <c r="Q243" s="111" t="s">
        <v>2175</v>
      </c>
      <c r="R243" s="111" t="s">
        <v>344</v>
      </c>
      <c r="S243" s="113">
        <v>45421</v>
      </c>
      <c r="T243" s="112"/>
      <c r="U243" s="112"/>
      <c r="V243" s="111" t="s">
        <v>345</v>
      </c>
      <c r="W243" s="112"/>
      <c r="X243" s="111">
        <v>20</v>
      </c>
      <c r="Y243" s="111">
        <v>20</v>
      </c>
      <c r="Z243" s="111" t="s">
        <v>2185</v>
      </c>
      <c r="AA243" s="111" t="s">
        <v>2186</v>
      </c>
      <c r="AB243" s="115">
        <v>66</v>
      </c>
      <c r="AC243" s="115">
        <v>66</v>
      </c>
      <c r="AD243" s="115">
        <v>0</v>
      </c>
      <c r="AE243" s="111" t="s">
        <v>858</v>
      </c>
      <c r="AF243" s="115">
        <v>0</v>
      </c>
      <c r="AG243" s="111" t="s">
        <v>376</v>
      </c>
      <c r="AH243" s="111" t="s">
        <v>53</v>
      </c>
      <c r="AI243" s="111" t="s">
        <v>345</v>
      </c>
      <c r="AJ243" s="111" t="s">
        <v>2178</v>
      </c>
      <c r="AK243" s="111">
        <v>70</v>
      </c>
      <c r="AL243" s="115">
        <v>21</v>
      </c>
      <c r="AM243" s="112"/>
      <c r="AN243" s="112"/>
      <c r="AO243" s="111">
        <v>0</v>
      </c>
      <c r="AP243" s="112"/>
      <c r="AQ243" s="112"/>
      <c r="AR243" s="112"/>
      <c r="AS243" s="112"/>
      <c r="AT243" s="112"/>
      <c r="AU243" s="111">
        <v>0</v>
      </c>
      <c r="AV243" s="114">
        <v>0</v>
      </c>
      <c r="AW243" s="111" t="s">
        <v>51</v>
      </c>
      <c r="AX243" s="112"/>
      <c r="AY243" s="112"/>
      <c r="AZ243" s="112"/>
      <c r="BA243" s="112"/>
      <c r="BB243" s="111" t="s">
        <v>52</v>
      </c>
      <c r="BC243" s="111" t="s">
        <v>161</v>
      </c>
      <c r="BD243" s="111" t="s">
        <v>162</v>
      </c>
      <c r="BE243" s="111" t="s">
        <v>2179</v>
      </c>
      <c r="BF243" s="111">
        <v>10</v>
      </c>
      <c r="BG243" s="111" t="s">
        <v>232</v>
      </c>
      <c r="BH243" s="111" t="s">
        <v>164</v>
      </c>
      <c r="BI243" s="111" t="s">
        <v>164</v>
      </c>
      <c r="BJ243" s="112"/>
      <c r="BK243" s="112"/>
      <c r="BL243" s="115">
        <v>0</v>
      </c>
      <c r="BM243" s="112" t="b">
        <f>KGP[[#This Row],[HU Quantity]]=KGP[[#This Row],[Requirement quantity]]</f>
        <v>0</v>
      </c>
      <c r="BN243" s="112"/>
      <c r="BO243" s="112"/>
      <c r="BP243" s="112"/>
      <c r="BQ243" s="111" t="s">
        <v>165</v>
      </c>
      <c r="BR243" s="111" t="s">
        <v>2180</v>
      </c>
      <c r="BS243" s="112"/>
      <c r="BT243" s="116">
        <v>0</v>
      </c>
      <c r="BU243" s="116">
        <v>0</v>
      </c>
      <c r="BV243" s="113">
        <v>45260</v>
      </c>
      <c r="BW243" s="117">
        <v>0</v>
      </c>
      <c r="BX243" s="117">
        <v>0</v>
      </c>
      <c r="BY243" s="112"/>
      <c r="BZ243" s="112"/>
      <c r="CA243" s="111">
        <v>0</v>
      </c>
      <c r="CB243" s="114">
        <v>0</v>
      </c>
      <c r="CC243" s="112"/>
      <c r="CD243" s="114">
        <v>0</v>
      </c>
      <c r="CE243" s="112"/>
      <c r="CF243" s="112"/>
      <c r="CG243" s="112"/>
      <c r="CH243" s="114">
        <v>0</v>
      </c>
      <c r="CI243" s="35">
        <v>0</v>
      </c>
      <c r="CJ243" s="94">
        <f t="shared" si="21"/>
        <v>9.0909090909090912E-2</v>
      </c>
      <c r="CK243" s="88">
        <f t="shared" si="22"/>
        <v>45393</v>
      </c>
      <c r="CL243" s="89">
        <f t="shared" si="23"/>
        <v>-12</v>
      </c>
      <c r="CM243" s="89">
        <f t="shared" si="24"/>
        <v>16</v>
      </c>
      <c r="CN243" s="89" t="str">
        <f t="shared" si="25"/>
        <v>ON TIME</v>
      </c>
      <c r="CO243" s="91"/>
      <c r="CP243" s="89" t="str">
        <f>IF(CQ243="","",IF(CQ243&gt;'Colour coding'!$D$4,"After Turnround",IF(CQ243&gt;'Colour coding'!$D$3+7,"During Turnaround",IF(CQ243&lt;'Colour coding'!$D$3,"On Time"))))</f>
        <v>On Time</v>
      </c>
      <c r="CQ243" s="88">
        <f>_xlfn.MAXIFS('Monitor PO'!E:E,'Monitor PO'!K:K,KGP[[#This Row],[Material / Component]])</f>
        <v>0</v>
      </c>
      <c r="CR243" s="89" t="str">
        <f t="shared" si="26"/>
        <v>SOH</v>
      </c>
      <c r="CS243" s="89" t="str">
        <f>_xlfn.CONCAT(KGP[[#This Row],[Reservation]], KGP[[#This Row],[Requirement date (WO component)]],KGP[[#This Row],[Material / Component]],"000",,KGP[[#This Row],[WO number]])</f>
        <v>00001380454542110605323000100039544</v>
      </c>
      <c r="CT243" s="89" t="str">
        <f>VLOOKUP(KGP[[#This Row],[Key]],Reservation!B:B,1,)</f>
        <v>00001380454542110605323000100039544</v>
      </c>
      <c r="CU243" s="89" t="str">
        <f>_xlfn.CONCAT(KGP[[#This Row],[Reservation]],KGP[[#This Row],[Material / Component]],"000",,KGP[[#This Row],[WO number]])</f>
        <v>000013804510605323000100039544</v>
      </c>
      <c r="CV243" s="93">
        <f>IF(_xlfn.MAXIFS(Reservation!$F:$F,Reservation!$A:$A,KGP[[#This Row],[Logic]])&lt;KGP[[#This Row],[ETA @ Demand plant]],_xlfn.MAXIFS(Reservation!$F:$F,Reservation!$A:$A,KGP[[#This Row],[Logic]]),"")</f>
        <v>0</v>
      </c>
      <c r="CW243" s="89" t="e">
        <f>IF(KGP[[#This Row],[Any order which is ahead (Date)]]="","",VLOOKUP(_xlfn.CONCAT(KGP[[#This Row],[Reservation]],KGP[[#This Row],[Material / Component]],"000",,KGP[[#This Row],[WO number]]),Reservation!$A:$J,10,0))</f>
        <v>#N/A</v>
      </c>
      <c r="CX243" s="89">
        <f t="shared" si="27"/>
        <v>0</v>
      </c>
    </row>
    <row r="244" spans="1:102" s="77" customFormat="1" x14ac:dyDescent="0.2">
      <c r="A244" s="111" t="s">
        <v>851</v>
      </c>
      <c r="B244" s="111" t="s">
        <v>50</v>
      </c>
      <c r="C244" s="112"/>
      <c r="D244" s="111" t="s">
        <v>55</v>
      </c>
      <c r="E244" s="113">
        <v>45290</v>
      </c>
      <c r="F244" s="113">
        <v>45293</v>
      </c>
      <c r="G244" s="113">
        <v>45421</v>
      </c>
      <c r="H244" s="113">
        <v>45405</v>
      </c>
      <c r="I244" s="113">
        <v>45421</v>
      </c>
      <c r="J244" s="113">
        <v>45427</v>
      </c>
      <c r="K244" s="111" t="s">
        <v>182</v>
      </c>
      <c r="L244" s="112"/>
      <c r="M244" s="111" t="s">
        <v>2172</v>
      </c>
      <c r="N244" s="111" t="s">
        <v>1413</v>
      </c>
      <c r="O244" s="111" t="s">
        <v>2174</v>
      </c>
      <c r="P244" s="111" t="s">
        <v>1559</v>
      </c>
      <c r="Q244" s="111" t="s">
        <v>2175</v>
      </c>
      <c r="R244" s="111" t="s">
        <v>344</v>
      </c>
      <c r="S244" s="113">
        <v>45421</v>
      </c>
      <c r="T244" s="112"/>
      <c r="U244" s="112"/>
      <c r="V244" s="111" t="s">
        <v>345</v>
      </c>
      <c r="W244" s="112"/>
      <c r="X244" s="111">
        <v>20</v>
      </c>
      <c r="Y244" s="111">
        <v>20</v>
      </c>
      <c r="Z244" s="111" t="s">
        <v>2181</v>
      </c>
      <c r="AA244" s="111" t="s">
        <v>2182</v>
      </c>
      <c r="AB244" s="115">
        <v>1</v>
      </c>
      <c r="AC244" s="115">
        <v>1</v>
      </c>
      <c r="AD244" s="115">
        <v>0</v>
      </c>
      <c r="AE244" s="111" t="s">
        <v>858</v>
      </c>
      <c r="AF244" s="115">
        <v>0</v>
      </c>
      <c r="AG244" s="111" t="s">
        <v>376</v>
      </c>
      <c r="AH244" s="111" t="s">
        <v>53</v>
      </c>
      <c r="AI244" s="111" t="s">
        <v>345</v>
      </c>
      <c r="AJ244" s="111" t="s">
        <v>2178</v>
      </c>
      <c r="AK244" s="111">
        <v>40</v>
      </c>
      <c r="AL244" s="115">
        <v>21</v>
      </c>
      <c r="AM244" s="112"/>
      <c r="AN244" s="112"/>
      <c r="AO244" s="111">
        <v>0</v>
      </c>
      <c r="AP244" s="112"/>
      <c r="AQ244" s="112"/>
      <c r="AR244" s="112"/>
      <c r="AS244" s="112"/>
      <c r="AT244" s="112"/>
      <c r="AU244" s="111">
        <v>0</v>
      </c>
      <c r="AV244" s="114">
        <v>0</v>
      </c>
      <c r="AW244" s="111" t="s">
        <v>51</v>
      </c>
      <c r="AX244" s="112"/>
      <c r="AY244" s="112"/>
      <c r="AZ244" s="112"/>
      <c r="BA244" s="112"/>
      <c r="BB244" s="111" t="s">
        <v>52</v>
      </c>
      <c r="BC244" s="111" t="s">
        <v>161</v>
      </c>
      <c r="BD244" s="111" t="s">
        <v>162</v>
      </c>
      <c r="BE244" s="111" t="s">
        <v>2179</v>
      </c>
      <c r="BF244" s="111">
        <v>7</v>
      </c>
      <c r="BG244" s="111" t="s">
        <v>232</v>
      </c>
      <c r="BH244" s="111" t="s">
        <v>164</v>
      </c>
      <c r="BI244" s="111" t="s">
        <v>164</v>
      </c>
      <c r="BJ244" s="112"/>
      <c r="BK244" s="112"/>
      <c r="BL244" s="115">
        <v>0</v>
      </c>
      <c r="BM244" s="112" t="b">
        <f>KGP[[#This Row],[HU Quantity]]=KGP[[#This Row],[Requirement quantity]]</f>
        <v>0</v>
      </c>
      <c r="BN244" s="112"/>
      <c r="BO244" s="112"/>
      <c r="BP244" s="112"/>
      <c r="BQ244" s="111" t="s">
        <v>165</v>
      </c>
      <c r="BR244" s="111" t="s">
        <v>2180</v>
      </c>
      <c r="BS244" s="112"/>
      <c r="BT244" s="116">
        <v>0</v>
      </c>
      <c r="BU244" s="116">
        <v>0</v>
      </c>
      <c r="BV244" s="113">
        <v>45260</v>
      </c>
      <c r="BW244" s="117">
        <v>0</v>
      </c>
      <c r="BX244" s="117">
        <v>0</v>
      </c>
      <c r="BY244" s="112"/>
      <c r="BZ244" s="112"/>
      <c r="CA244" s="111">
        <v>0</v>
      </c>
      <c r="CB244" s="114">
        <v>0</v>
      </c>
      <c r="CC244" s="112"/>
      <c r="CD244" s="114">
        <v>0</v>
      </c>
      <c r="CE244" s="112"/>
      <c r="CF244" s="112"/>
      <c r="CG244" s="112"/>
      <c r="CH244" s="114">
        <v>0</v>
      </c>
      <c r="CI244" s="35">
        <v>0</v>
      </c>
      <c r="CJ244" s="94">
        <f t="shared" si="21"/>
        <v>9.0909090909090912E-2</v>
      </c>
      <c r="CK244" s="88">
        <f t="shared" si="22"/>
        <v>45393</v>
      </c>
      <c r="CL244" s="89">
        <f t="shared" si="23"/>
        <v>-12</v>
      </c>
      <c r="CM244" s="89">
        <f t="shared" si="24"/>
        <v>16</v>
      </c>
      <c r="CN244" s="89" t="str">
        <f t="shared" si="25"/>
        <v>ON TIME</v>
      </c>
      <c r="CO244" s="91"/>
      <c r="CP244" s="89" t="str">
        <f>IF(CQ244="","",IF(CQ244&gt;'Colour coding'!$D$4,"After Turnround",IF(CQ244&gt;'Colour coding'!$D$3+7,"During Turnaround",IF(CQ244&lt;'Colour coding'!$D$3,"On Time"))))</f>
        <v>On Time</v>
      </c>
      <c r="CQ244" s="88">
        <f>_xlfn.MAXIFS('Monitor PO'!E:E,'Monitor PO'!K:K,KGP[[#This Row],[Material / Component]])</f>
        <v>0</v>
      </c>
      <c r="CR244" s="89" t="str">
        <f t="shared" si="26"/>
        <v>SOH</v>
      </c>
      <c r="CS244" s="89" t="str">
        <f>_xlfn.CONCAT(KGP[[#This Row],[Reservation]], KGP[[#This Row],[Requirement date (WO component)]],KGP[[#This Row],[Material / Component]],"000",,KGP[[#This Row],[WO number]])</f>
        <v>00001380454542110605423000100039544</v>
      </c>
      <c r="CT244" s="89" t="str">
        <f>VLOOKUP(KGP[[#This Row],[Key]],Reservation!B:B,1,)</f>
        <v>00001380454542110605423000100039544</v>
      </c>
      <c r="CU244" s="89" t="str">
        <f>_xlfn.CONCAT(KGP[[#This Row],[Reservation]],KGP[[#This Row],[Material / Component]],"000",,KGP[[#This Row],[WO number]])</f>
        <v>000013804510605423000100039544</v>
      </c>
      <c r="CV244" s="93">
        <f>IF(_xlfn.MAXIFS(Reservation!$F:$F,Reservation!$A:$A,KGP[[#This Row],[Logic]])&lt;KGP[[#This Row],[ETA @ Demand plant]],_xlfn.MAXIFS(Reservation!$F:$F,Reservation!$A:$A,KGP[[#This Row],[Logic]]),"")</f>
        <v>0</v>
      </c>
      <c r="CW244" s="89" t="e">
        <f>IF(KGP[[#This Row],[Any order which is ahead (Date)]]="","",VLOOKUP(_xlfn.CONCAT(KGP[[#This Row],[Reservation]],KGP[[#This Row],[Material / Component]],"000",,KGP[[#This Row],[WO number]]),Reservation!$A:$J,10,0))</f>
        <v>#N/A</v>
      </c>
      <c r="CX244" s="89">
        <f t="shared" si="27"/>
        <v>0</v>
      </c>
    </row>
    <row r="245" spans="1:102" s="77" customFormat="1" x14ac:dyDescent="0.2">
      <c r="A245" s="111" t="s">
        <v>851</v>
      </c>
      <c r="B245" s="111" t="s">
        <v>50</v>
      </c>
      <c r="C245" s="112"/>
      <c r="D245" s="111" t="s">
        <v>55</v>
      </c>
      <c r="E245" s="113">
        <v>45290</v>
      </c>
      <c r="F245" s="113">
        <v>45293</v>
      </c>
      <c r="G245" s="113">
        <v>45421</v>
      </c>
      <c r="H245" s="113">
        <v>45427</v>
      </c>
      <c r="I245" s="113">
        <v>45421</v>
      </c>
      <c r="J245" s="113">
        <v>45425</v>
      </c>
      <c r="K245" s="111" t="s">
        <v>682</v>
      </c>
      <c r="L245" s="112"/>
      <c r="M245" s="111" t="s">
        <v>2028</v>
      </c>
      <c r="N245" s="111" t="s">
        <v>216</v>
      </c>
      <c r="O245" s="111" t="s">
        <v>2029</v>
      </c>
      <c r="P245" s="111" t="s">
        <v>2030</v>
      </c>
      <c r="Q245" s="111" t="s">
        <v>2031</v>
      </c>
      <c r="R245" s="111" t="s">
        <v>344</v>
      </c>
      <c r="S245" s="113">
        <v>45442</v>
      </c>
      <c r="T245" s="112"/>
      <c r="U245" s="112"/>
      <c r="V245" s="111" t="s">
        <v>345</v>
      </c>
      <c r="W245" s="112"/>
      <c r="X245" s="111">
        <v>20</v>
      </c>
      <c r="Y245" s="111">
        <v>20</v>
      </c>
      <c r="Z245" s="111" t="s">
        <v>2032</v>
      </c>
      <c r="AA245" s="111" t="s">
        <v>2033</v>
      </c>
      <c r="AB245" s="115">
        <v>3</v>
      </c>
      <c r="AC245" s="115">
        <v>3</v>
      </c>
      <c r="AD245" s="115">
        <v>0</v>
      </c>
      <c r="AE245" s="111" t="s">
        <v>54</v>
      </c>
      <c r="AF245" s="115">
        <v>0</v>
      </c>
      <c r="AG245" s="111" t="s">
        <v>376</v>
      </c>
      <c r="AH245" s="111" t="s">
        <v>53</v>
      </c>
      <c r="AI245" s="111" t="s">
        <v>345</v>
      </c>
      <c r="AJ245" s="111" t="s">
        <v>2034</v>
      </c>
      <c r="AK245" s="111">
        <v>20</v>
      </c>
      <c r="AL245" s="115">
        <v>21</v>
      </c>
      <c r="AM245" s="112"/>
      <c r="AN245" s="112"/>
      <c r="AO245" s="111">
        <v>0</v>
      </c>
      <c r="AP245" s="112"/>
      <c r="AQ245" s="112"/>
      <c r="AR245" s="112"/>
      <c r="AS245" s="112"/>
      <c r="AT245" s="112"/>
      <c r="AU245" s="111">
        <v>0</v>
      </c>
      <c r="AV245" s="114">
        <v>0</v>
      </c>
      <c r="AW245" s="111" t="s">
        <v>51</v>
      </c>
      <c r="AX245" s="112"/>
      <c r="AY245" s="112"/>
      <c r="AZ245" s="112"/>
      <c r="BA245" s="112"/>
      <c r="BB245" s="111" t="s">
        <v>52</v>
      </c>
      <c r="BC245" s="111" t="s">
        <v>161</v>
      </c>
      <c r="BD245" s="111" t="s">
        <v>162</v>
      </c>
      <c r="BE245" s="111" t="s">
        <v>2035</v>
      </c>
      <c r="BF245" s="111">
        <v>4</v>
      </c>
      <c r="BG245" s="111" t="s">
        <v>232</v>
      </c>
      <c r="BH245" s="111" t="s">
        <v>164</v>
      </c>
      <c r="BI245" s="111" t="s">
        <v>164</v>
      </c>
      <c r="BJ245" s="111" t="s">
        <v>2036</v>
      </c>
      <c r="BK245" s="112"/>
      <c r="BL245" s="115">
        <v>0</v>
      </c>
      <c r="BM245" s="112" t="b">
        <f>KGP[[#This Row],[HU Quantity]]=KGP[[#This Row],[Requirement quantity]]</f>
        <v>0</v>
      </c>
      <c r="BN245" s="112"/>
      <c r="BO245" s="112"/>
      <c r="BP245" s="112"/>
      <c r="BQ245" s="111" t="s">
        <v>165</v>
      </c>
      <c r="BR245" s="112"/>
      <c r="BS245" s="112"/>
      <c r="BT245" s="116">
        <v>0</v>
      </c>
      <c r="BU245" s="116">
        <v>21</v>
      </c>
      <c r="BV245" s="113">
        <v>45291</v>
      </c>
      <c r="BW245" s="117">
        <v>0</v>
      </c>
      <c r="BX245" s="117">
        <v>0</v>
      </c>
      <c r="BY245" s="112"/>
      <c r="BZ245" s="112"/>
      <c r="CA245" s="111">
        <v>0</v>
      </c>
      <c r="CB245" s="114">
        <v>0</v>
      </c>
      <c r="CC245" s="112"/>
      <c r="CD245" s="114">
        <v>0</v>
      </c>
      <c r="CE245" s="112"/>
      <c r="CF245" s="112"/>
      <c r="CG245" s="112"/>
      <c r="CH245" s="114">
        <v>0</v>
      </c>
      <c r="CI245" s="35">
        <v>0</v>
      </c>
      <c r="CJ245" s="94">
        <f t="shared" si="21"/>
        <v>0.25</v>
      </c>
      <c r="CK245" s="88">
        <f t="shared" si="22"/>
        <v>45393</v>
      </c>
      <c r="CL245" s="89">
        <f t="shared" si="23"/>
        <v>-34</v>
      </c>
      <c r="CM245" s="89">
        <f t="shared" si="24"/>
        <v>-6</v>
      </c>
      <c r="CN245" s="89" t="str">
        <f t="shared" si="25"/>
        <v>Delayed</v>
      </c>
      <c r="CO245" s="91" t="str" cm="1">
        <f t="array" ref="CO245">IFERROR(_xlfn.TEXTJOIN(", ",,_xlfn._xlws.FILTER('Monitor PO'!A:A,'Monitor PO'!K:K=Z245)),"")</f>
        <v/>
      </c>
      <c r="CP245" s="92" t="str">
        <f>IF(CQ245="","",IF(CQ245&gt;'Colour coding'!$D$4,"After Turnround",IF(CQ245&gt;'Colour coding'!$D$3+7,"During Turnaround",IF(CQ245&lt;'Colour coding'!$D$3,"On Time"))))</f>
        <v>On Time</v>
      </c>
      <c r="CQ245" s="88">
        <f>_xlfn.MAXIFS('Monitor PO'!E:E,'Monitor PO'!K:K,KGP[[#This Row],[Material / Component]])</f>
        <v>0</v>
      </c>
      <c r="CR245" s="89" t="str">
        <f t="shared" si="26"/>
        <v>SOH</v>
      </c>
      <c r="CS245" s="89" t="str">
        <f>_xlfn.CONCAT(KGP[[#This Row],[Reservation]], KGP[[#This Row],[Requirement date (WO component)]],KGP[[#This Row],[Material / Component]],"000",,KGP[[#This Row],[WO number]])</f>
        <v>00001372604542110605994000100038739</v>
      </c>
      <c r="CT245" s="89" t="str">
        <f>VLOOKUP(KGP[[#This Row],[Key]],Reservation!B:B,1,)</f>
        <v>00001372604542110605994000100038739</v>
      </c>
      <c r="CU245" s="89" t="str">
        <f>_xlfn.CONCAT(KGP[[#This Row],[Reservation]],KGP[[#This Row],[Material / Component]],"000",,KGP[[#This Row],[WO number]])</f>
        <v>000013726010605994000100038739</v>
      </c>
      <c r="CV245" s="93">
        <f>IF(_xlfn.MAXIFS(Reservation!$F:$F,Reservation!$A:$A,KGP[[#This Row],[Logic]])&lt;KGP[[#This Row],[ETA @ Demand plant]],_xlfn.MAXIFS(Reservation!$F:$F,Reservation!$A:$A,KGP[[#This Row],[Logic]]),"")</f>
        <v>0</v>
      </c>
      <c r="CW245" s="89" t="e">
        <f>IF(KGP[[#This Row],[Any order which is ahead (Date)]]="","",VLOOKUP(_xlfn.CONCAT(KGP[[#This Row],[Reservation]],KGP[[#This Row],[Material / Component]],"000",,KGP[[#This Row],[WO number]]),Reservation!$A:$J,10,0))</f>
        <v>#N/A</v>
      </c>
      <c r="CX245" s="89">
        <f t="shared" si="27"/>
        <v>0</v>
      </c>
    </row>
    <row r="246" spans="1:102" s="77" customFormat="1" x14ac:dyDescent="0.2">
      <c r="A246" s="111" t="s">
        <v>940</v>
      </c>
      <c r="B246" s="111" t="s">
        <v>356</v>
      </c>
      <c r="C246" s="112"/>
      <c r="D246" s="111" t="s">
        <v>55</v>
      </c>
      <c r="E246" s="113">
        <v>45290</v>
      </c>
      <c r="F246" s="113">
        <v>45293</v>
      </c>
      <c r="G246" s="113">
        <v>45379</v>
      </c>
      <c r="H246" s="113">
        <v>45364</v>
      </c>
      <c r="I246" s="113">
        <v>45379</v>
      </c>
      <c r="J246" s="113">
        <v>45381</v>
      </c>
      <c r="K246" s="111" t="s">
        <v>182</v>
      </c>
      <c r="L246" s="112"/>
      <c r="M246" s="111" t="s">
        <v>1799</v>
      </c>
      <c r="N246" s="111" t="s">
        <v>219</v>
      </c>
      <c r="O246" s="111" t="s">
        <v>1800</v>
      </c>
      <c r="P246" s="111" t="s">
        <v>1801</v>
      </c>
      <c r="Q246" s="111" t="s">
        <v>1802</v>
      </c>
      <c r="R246" s="111" t="s">
        <v>344</v>
      </c>
      <c r="S246" s="113">
        <v>45379</v>
      </c>
      <c r="T246" s="112"/>
      <c r="U246" s="112"/>
      <c r="V246" s="111" t="s">
        <v>345</v>
      </c>
      <c r="W246" s="112"/>
      <c r="X246" s="111">
        <v>10</v>
      </c>
      <c r="Y246" s="111">
        <v>5</v>
      </c>
      <c r="Z246" s="111" t="s">
        <v>1812</v>
      </c>
      <c r="AA246" s="111" t="s">
        <v>1813</v>
      </c>
      <c r="AB246" s="115">
        <v>16</v>
      </c>
      <c r="AC246" s="115">
        <v>16</v>
      </c>
      <c r="AD246" s="115">
        <v>0</v>
      </c>
      <c r="AE246" s="111" t="s">
        <v>858</v>
      </c>
      <c r="AF246" s="115">
        <v>0</v>
      </c>
      <c r="AG246" s="111" t="s">
        <v>376</v>
      </c>
      <c r="AH246" s="111" t="s">
        <v>53</v>
      </c>
      <c r="AI246" s="111" t="s">
        <v>345</v>
      </c>
      <c r="AJ246" s="111" t="s">
        <v>1806</v>
      </c>
      <c r="AK246" s="111">
        <v>30</v>
      </c>
      <c r="AL246" s="115">
        <v>21</v>
      </c>
      <c r="AM246" s="112"/>
      <c r="AN246" s="112"/>
      <c r="AO246" s="111">
        <v>0</v>
      </c>
      <c r="AP246" s="112"/>
      <c r="AQ246" s="112"/>
      <c r="AR246" s="112"/>
      <c r="AS246" s="112"/>
      <c r="AT246" s="112"/>
      <c r="AU246" s="111">
        <v>0</v>
      </c>
      <c r="AV246" s="114">
        <v>0</v>
      </c>
      <c r="AW246" s="111" t="s">
        <v>51</v>
      </c>
      <c r="AX246" s="112"/>
      <c r="AY246" s="112"/>
      <c r="AZ246" s="112"/>
      <c r="BA246" s="112"/>
      <c r="BB246" s="111" t="s">
        <v>52</v>
      </c>
      <c r="BC246" s="111" t="s">
        <v>213</v>
      </c>
      <c r="BD246" s="111" t="s">
        <v>355</v>
      </c>
      <c r="BE246" s="111" t="s">
        <v>1807</v>
      </c>
      <c r="BF246" s="111">
        <v>3</v>
      </c>
      <c r="BG246" s="111" t="s">
        <v>163</v>
      </c>
      <c r="BH246" s="111" t="s">
        <v>164</v>
      </c>
      <c r="BI246" s="111" t="s">
        <v>164</v>
      </c>
      <c r="BJ246" s="112"/>
      <c r="BK246" s="112"/>
      <c r="BL246" s="115">
        <v>0</v>
      </c>
      <c r="BM246" s="112" t="b">
        <f>KGP[[#This Row],[HU Quantity]]=KGP[[#This Row],[Requirement quantity]]</f>
        <v>0</v>
      </c>
      <c r="BN246" s="112"/>
      <c r="BO246" s="112"/>
      <c r="BP246" s="112"/>
      <c r="BQ246" s="111" t="s">
        <v>165</v>
      </c>
      <c r="BR246" s="112"/>
      <c r="BS246" s="112"/>
      <c r="BT246" s="116">
        <v>0</v>
      </c>
      <c r="BU246" s="116">
        <v>0</v>
      </c>
      <c r="BV246" s="113">
        <v>46169</v>
      </c>
      <c r="BW246" s="117">
        <v>0</v>
      </c>
      <c r="BX246" s="117">
        <v>0</v>
      </c>
      <c r="BY246" s="112"/>
      <c r="BZ246" s="112"/>
      <c r="CA246" s="111">
        <v>0</v>
      </c>
      <c r="CB246" s="114">
        <v>0</v>
      </c>
      <c r="CC246" s="112"/>
      <c r="CD246" s="114">
        <v>32</v>
      </c>
      <c r="CE246" s="112"/>
      <c r="CF246" s="112"/>
      <c r="CG246" s="112"/>
      <c r="CH246" s="114">
        <v>0</v>
      </c>
      <c r="CI246" s="35">
        <v>0</v>
      </c>
      <c r="CJ246" s="94">
        <f t="shared" si="21"/>
        <v>0.33333333333333331</v>
      </c>
      <c r="CK246" s="88">
        <f t="shared" si="22"/>
        <v>45351</v>
      </c>
      <c r="CL246" s="89">
        <f t="shared" si="23"/>
        <v>-13</v>
      </c>
      <c r="CM246" s="89">
        <f t="shared" si="24"/>
        <v>15</v>
      </c>
      <c r="CN246" s="89" t="str">
        <f t="shared" si="25"/>
        <v>ON TIME</v>
      </c>
      <c r="CO246" s="91" t="str" cm="1">
        <f t="array" ref="CO246">IFERROR(_xlfn.TEXTJOIN(", ",,_xlfn._xlws.FILTER('Monitor PO'!A:A,'Monitor PO'!K:K=Z246)),"")</f>
        <v/>
      </c>
      <c r="CP246" s="92" t="str">
        <f>IF(CQ246="","",IF(CQ246&gt;'Colour coding'!$D$4,"After Turnround",IF(CQ246&gt;'Colour coding'!$D$3+7,"During Turnaround",IF(CQ246&lt;'Colour coding'!$D$3,"On Time"))))</f>
        <v>On Time</v>
      </c>
      <c r="CQ246" s="88">
        <f>_xlfn.MAXIFS('Monitor PO'!E:E,'Monitor PO'!K:K,KGP[[#This Row],[Material / Component]])</f>
        <v>0</v>
      </c>
      <c r="CR246" s="89" t="str">
        <f t="shared" si="26"/>
        <v>SOH</v>
      </c>
      <c r="CS246" s="89" t="str">
        <f>_xlfn.CONCAT(KGP[[#This Row],[Reservation]], KGP[[#This Row],[Requirement date (WO component)]],KGP[[#This Row],[Material / Component]],"000",,KGP[[#This Row],[WO number]])</f>
        <v>00001362964537910606651000100037795</v>
      </c>
      <c r="CT246" s="89" t="str">
        <f>VLOOKUP(KGP[[#This Row],[Key]],Reservation!B:B,1,)</f>
        <v>00001362964537910606651000100037795</v>
      </c>
      <c r="CU246" s="89" t="str">
        <f>_xlfn.CONCAT(KGP[[#This Row],[Reservation]],KGP[[#This Row],[Material / Component]],"000",,KGP[[#This Row],[WO number]])</f>
        <v>000013629610606651000100037795</v>
      </c>
      <c r="CV246" s="93">
        <f>IF(_xlfn.MAXIFS(Reservation!$F:$F,Reservation!$A:$A,KGP[[#This Row],[Logic]])&lt;KGP[[#This Row],[ETA @ Demand plant]],_xlfn.MAXIFS(Reservation!$F:$F,Reservation!$A:$A,KGP[[#This Row],[Logic]]),"")</f>
        <v>0</v>
      </c>
      <c r="CW246" s="89" t="e">
        <f>IF(KGP[[#This Row],[Any order which is ahead (Date)]]="","",VLOOKUP(_xlfn.CONCAT(KGP[[#This Row],[Reservation]],KGP[[#This Row],[Material / Component]],"000",,KGP[[#This Row],[WO number]]),Reservation!$A:$J,10,0))</f>
        <v>#N/A</v>
      </c>
      <c r="CX246" s="89">
        <f t="shared" si="27"/>
        <v>0</v>
      </c>
    </row>
    <row r="247" spans="1:102" s="77" customFormat="1" x14ac:dyDescent="0.2">
      <c r="A247" s="111" t="s">
        <v>940</v>
      </c>
      <c r="B247" s="111" t="s">
        <v>356</v>
      </c>
      <c r="C247" s="112"/>
      <c r="D247" s="111" t="s">
        <v>55</v>
      </c>
      <c r="E247" s="113">
        <v>45290</v>
      </c>
      <c r="F247" s="113">
        <v>45293</v>
      </c>
      <c r="G247" s="113">
        <v>45379</v>
      </c>
      <c r="H247" s="113">
        <v>45343</v>
      </c>
      <c r="I247" s="113">
        <v>45379</v>
      </c>
      <c r="J247" s="113">
        <v>45386</v>
      </c>
      <c r="K247" s="111" t="s">
        <v>182</v>
      </c>
      <c r="L247" s="112"/>
      <c r="M247" s="111" t="s">
        <v>403</v>
      </c>
      <c r="N247" s="111" t="s">
        <v>180</v>
      </c>
      <c r="O247" s="111" t="s">
        <v>1474</v>
      </c>
      <c r="P247" s="111" t="s">
        <v>566</v>
      </c>
      <c r="Q247" s="111" t="s">
        <v>404</v>
      </c>
      <c r="R247" s="111" t="s">
        <v>344</v>
      </c>
      <c r="S247" s="113">
        <v>45379</v>
      </c>
      <c r="T247" s="112"/>
      <c r="U247" s="112"/>
      <c r="V247" s="111" t="s">
        <v>345</v>
      </c>
      <c r="W247" s="112"/>
      <c r="X247" s="111">
        <v>20</v>
      </c>
      <c r="Y247" s="111">
        <v>20</v>
      </c>
      <c r="Z247" s="111" t="s">
        <v>424</v>
      </c>
      <c r="AA247" s="111" t="s">
        <v>425</v>
      </c>
      <c r="AB247" s="115">
        <v>1</v>
      </c>
      <c r="AC247" s="115">
        <v>1</v>
      </c>
      <c r="AD247" s="115">
        <v>0</v>
      </c>
      <c r="AE247" s="111" t="s">
        <v>858</v>
      </c>
      <c r="AF247" s="115">
        <v>0</v>
      </c>
      <c r="AG247" s="111" t="s">
        <v>376</v>
      </c>
      <c r="AH247" s="111" t="s">
        <v>53</v>
      </c>
      <c r="AI247" s="111" t="s">
        <v>345</v>
      </c>
      <c r="AJ247" s="111" t="s">
        <v>407</v>
      </c>
      <c r="AK247" s="111">
        <v>60</v>
      </c>
      <c r="AL247" s="115">
        <v>21</v>
      </c>
      <c r="AM247" s="112"/>
      <c r="AN247" s="112"/>
      <c r="AO247" s="111">
        <v>0</v>
      </c>
      <c r="AP247" s="112"/>
      <c r="AQ247" s="112"/>
      <c r="AR247" s="112"/>
      <c r="AS247" s="112"/>
      <c r="AT247" s="112"/>
      <c r="AU247" s="111">
        <v>0</v>
      </c>
      <c r="AV247" s="114">
        <v>0</v>
      </c>
      <c r="AW247" s="111" t="s">
        <v>51</v>
      </c>
      <c r="AX247" s="112"/>
      <c r="AY247" s="112"/>
      <c r="AZ247" s="112"/>
      <c r="BA247" s="112"/>
      <c r="BB247" s="111" t="s">
        <v>52</v>
      </c>
      <c r="BC247" s="111" t="s">
        <v>213</v>
      </c>
      <c r="BD247" s="111" t="s">
        <v>214</v>
      </c>
      <c r="BE247" s="111" t="s">
        <v>408</v>
      </c>
      <c r="BF247" s="111">
        <v>9</v>
      </c>
      <c r="BG247" s="111" t="s">
        <v>218</v>
      </c>
      <c r="BH247" s="111" t="s">
        <v>164</v>
      </c>
      <c r="BI247" s="111" t="s">
        <v>164</v>
      </c>
      <c r="BJ247" s="111" t="s">
        <v>426</v>
      </c>
      <c r="BK247" s="112"/>
      <c r="BL247" s="115">
        <v>0</v>
      </c>
      <c r="BM247" s="112" t="b">
        <f>KGP[[#This Row],[HU Quantity]]=KGP[[#This Row],[Requirement quantity]]</f>
        <v>0</v>
      </c>
      <c r="BN247" s="112"/>
      <c r="BO247" s="112"/>
      <c r="BP247" s="112"/>
      <c r="BQ247" s="111" t="s">
        <v>165</v>
      </c>
      <c r="BR247" s="111" t="s">
        <v>422</v>
      </c>
      <c r="BS247" s="112"/>
      <c r="BT247" s="116">
        <v>0</v>
      </c>
      <c r="BU247" s="116">
        <v>0</v>
      </c>
      <c r="BV247" s="113">
        <v>45473</v>
      </c>
      <c r="BW247" s="117">
        <v>0</v>
      </c>
      <c r="BX247" s="117">
        <v>0</v>
      </c>
      <c r="BY247" s="112"/>
      <c r="BZ247" s="112"/>
      <c r="CA247" s="111">
        <v>0</v>
      </c>
      <c r="CB247" s="114">
        <v>0</v>
      </c>
      <c r="CC247" s="112"/>
      <c r="CD247" s="114">
        <v>0</v>
      </c>
      <c r="CE247" s="112"/>
      <c r="CF247" s="112"/>
      <c r="CG247" s="112"/>
      <c r="CH247" s="114">
        <v>0</v>
      </c>
      <c r="CI247" s="35">
        <v>0</v>
      </c>
      <c r="CJ247" s="94">
        <f t="shared" si="21"/>
        <v>3.8461538461538464E-2</v>
      </c>
      <c r="CK247" s="88">
        <f t="shared" si="22"/>
        <v>45351</v>
      </c>
      <c r="CL247" s="89">
        <f t="shared" si="23"/>
        <v>8</v>
      </c>
      <c r="CM247" s="89">
        <f t="shared" si="24"/>
        <v>36</v>
      </c>
      <c r="CN247" s="89" t="str">
        <f t="shared" si="25"/>
        <v>ON TIME</v>
      </c>
      <c r="CO247" s="91" t="str" cm="1">
        <f t="array" ref="CO247">IFERROR(_xlfn.TEXTJOIN(", ",,_xlfn._xlws.FILTER('Monitor PO'!A:A,'Monitor PO'!K:K=Z247)),"")</f>
        <v/>
      </c>
      <c r="CP247" s="92" t="str">
        <f>IF(CQ247="","",IF(CQ247&gt;'Colour coding'!$D$4,"After Turnround",IF(CQ247&gt;'Colour coding'!$D$3+7,"During Turnaround",IF(CQ247&lt;'Colour coding'!$D$3,"On Time"))))</f>
        <v>On Time</v>
      </c>
      <c r="CQ247" s="88">
        <f>_xlfn.MAXIFS('Monitor PO'!E:E,'Monitor PO'!K:K,KGP[[#This Row],[Material / Component]])</f>
        <v>0</v>
      </c>
      <c r="CR247" s="89" t="str">
        <f t="shared" si="26"/>
        <v>SOH</v>
      </c>
      <c r="CS247" s="89" t="str">
        <f>_xlfn.CONCAT(KGP[[#This Row],[Reservation]], KGP[[#This Row],[Requirement date (WO component)]],KGP[[#This Row],[Material / Component]],"000",,KGP[[#This Row],[WO number]])</f>
        <v>00001334014537910606781000100034857</v>
      </c>
      <c r="CT247" s="89" t="str">
        <f>VLOOKUP(KGP[[#This Row],[Key]],Reservation!B:B,1,)</f>
        <v>00001334014537910606781000100034857</v>
      </c>
      <c r="CU247" s="89" t="str">
        <f>_xlfn.CONCAT(KGP[[#This Row],[Reservation]],KGP[[#This Row],[Material / Component]],"000",,KGP[[#This Row],[WO number]])</f>
        <v>000013340110606781000100034857</v>
      </c>
      <c r="CV247" s="93">
        <f>IF(_xlfn.MAXIFS(Reservation!$F:$F,Reservation!$A:$A,KGP[[#This Row],[Logic]])&lt;KGP[[#This Row],[ETA @ Demand plant]],_xlfn.MAXIFS(Reservation!$F:$F,Reservation!$A:$A,KGP[[#This Row],[Logic]]),"")</f>
        <v>0</v>
      </c>
      <c r="CW247" s="89" t="e">
        <f>IF(KGP[[#This Row],[Any order which is ahead (Date)]]="","",VLOOKUP(_xlfn.CONCAT(KGP[[#This Row],[Reservation]],KGP[[#This Row],[Material / Component]],"000",,KGP[[#This Row],[WO number]]),Reservation!$A:$J,10,0))</f>
        <v>#N/A</v>
      </c>
      <c r="CX247" s="89">
        <f t="shared" si="27"/>
        <v>0</v>
      </c>
    </row>
    <row r="248" spans="1:102" s="77" customFormat="1" x14ac:dyDescent="0.2">
      <c r="A248" s="111" t="s">
        <v>940</v>
      </c>
      <c r="B248" s="111" t="s">
        <v>356</v>
      </c>
      <c r="C248" s="112"/>
      <c r="D248" s="111" t="s">
        <v>55</v>
      </c>
      <c r="E248" s="113">
        <v>45290</v>
      </c>
      <c r="F248" s="113">
        <v>45293</v>
      </c>
      <c r="G248" s="113">
        <v>45379</v>
      </c>
      <c r="H248" s="113">
        <v>45343</v>
      </c>
      <c r="I248" s="113">
        <v>45379</v>
      </c>
      <c r="J248" s="113">
        <v>45386</v>
      </c>
      <c r="K248" s="111" t="s">
        <v>182</v>
      </c>
      <c r="L248" s="112"/>
      <c r="M248" s="111" t="s">
        <v>403</v>
      </c>
      <c r="N248" s="111" t="s">
        <v>169</v>
      </c>
      <c r="O248" s="111" t="s">
        <v>1474</v>
      </c>
      <c r="P248" s="111" t="s">
        <v>566</v>
      </c>
      <c r="Q248" s="111" t="s">
        <v>404</v>
      </c>
      <c r="R248" s="111" t="s">
        <v>344</v>
      </c>
      <c r="S248" s="113">
        <v>45379</v>
      </c>
      <c r="T248" s="112"/>
      <c r="U248" s="112"/>
      <c r="V248" s="111" t="s">
        <v>345</v>
      </c>
      <c r="W248" s="112"/>
      <c r="X248" s="111">
        <v>20</v>
      </c>
      <c r="Y248" s="111">
        <v>20</v>
      </c>
      <c r="Z248" s="111" t="s">
        <v>413</v>
      </c>
      <c r="AA248" s="111" t="s">
        <v>414</v>
      </c>
      <c r="AB248" s="115">
        <v>1</v>
      </c>
      <c r="AC248" s="115">
        <v>1</v>
      </c>
      <c r="AD248" s="115">
        <v>1</v>
      </c>
      <c r="AE248" s="111" t="s">
        <v>908</v>
      </c>
      <c r="AF248" s="115">
        <v>0</v>
      </c>
      <c r="AG248" s="111" t="s">
        <v>376</v>
      </c>
      <c r="AH248" s="111" t="s">
        <v>53</v>
      </c>
      <c r="AI248" s="111" t="s">
        <v>345</v>
      </c>
      <c r="AJ248" s="111" t="s">
        <v>407</v>
      </c>
      <c r="AK248" s="111">
        <v>30</v>
      </c>
      <c r="AL248" s="115">
        <v>21</v>
      </c>
      <c r="AM248" s="112"/>
      <c r="AN248" s="112"/>
      <c r="AO248" s="111">
        <v>0</v>
      </c>
      <c r="AP248" s="112"/>
      <c r="AQ248" s="112"/>
      <c r="AR248" s="112"/>
      <c r="AS248" s="112"/>
      <c r="AT248" s="112"/>
      <c r="AU248" s="111">
        <v>0</v>
      </c>
      <c r="AV248" s="114">
        <v>0</v>
      </c>
      <c r="AW248" s="111" t="s">
        <v>51</v>
      </c>
      <c r="AX248" s="112"/>
      <c r="AY248" s="112"/>
      <c r="AZ248" s="112"/>
      <c r="BA248" s="112"/>
      <c r="BB248" s="111" t="s">
        <v>52</v>
      </c>
      <c r="BC248" s="111" t="s">
        <v>213</v>
      </c>
      <c r="BD248" s="111" t="s">
        <v>214</v>
      </c>
      <c r="BE248" s="111" t="s">
        <v>408</v>
      </c>
      <c r="BF248" s="111">
        <v>5</v>
      </c>
      <c r="BG248" s="111" t="s">
        <v>218</v>
      </c>
      <c r="BH248" s="111" t="s">
        <v>164</v>
      </c>
      <c r="BI248" s="111" t="s">
        <v>164</v>
      </c>
      <c r="BJ248" s="111" t="s">
        <v>415</v>
      </c>
      <c r="BK248" s="112"/>
      <c r="BL248" s="115">
        <v>0</v>
      </c>
      <c r="BM248" s="112" t="b">
        <f>KGP[[#This Row],[HU Quantity]]=KGP[[#This Row],[Requirement quantity]]</f>
        <v>0</v>
      </c>
      <c r="BN248" s="112"/>
      <c r="BO248" s="112"/>
      <c r="BP248" s="112"/>
      <c r="BQ248" s="111" t="s">
        <v>165</v>
      </c>
      <c r="BR248" s="111" t="s">
        <v>178</v>
      </c>
      <c r="BS248" s="112"/>
      <c r="BT248" s="116">
        <v>0</v>
      </c>
      <c r="BU248" s="116">
        <v>0</v>
      </c>
      <c r="BV248" s="113">
        <v>45473</v>
      </c>
      <c r="BW248" s="117">
        <v>0</v>
      </c>
      <c r="BX248" s="117">
        <v>0</v>
      </c>
      <c r="BY248" s="112"/>
      <c r="BZ248" s="112"/>
      <c r="CA248" s="111">
        <v>0</v>
      </c>
      <c r="CB248" s="114">
        <v>0</v>
      </c>
      <c r="CC248" s="112"/>
      <c r="CD248" s="114">
        <v>0</v>
      </c>
      <c r="CE248" s="112"/>
      <c r="CF248" s="112"/>
      <c r="CG248" s="112"/>
      <c r="CH248" s="114">
        <v>0</v>
      </c>
      <c r="CI248" s="35">
        <v>0</v>
      </c>
      <c r="CJ248" s="94">
        <f t="shared" si="21"/>
        <v>3.8461538461538464E-2</v>
      </c>
      <c r="CK248" s="88">
        <f t="shared" si="22"/>
        <v>45351</v>
      </c>
      <c r="CL248" s="89">
        <f t="shared" si="23"/>
        <v>8</v>
      </c>
      <c r="CM248" s="89">
        <f t="shared" si="24"/>
        <v>36</v>
      </c>
      <c r="CN248" s="89" t="str">
        <f t="shared" si="25"/>
        <v>ON TIME</v>
      </c>
      <c r="CO248" s="91" t="str" cm="1">
        <f t="array" ref="CO248">IFERROR(_xlfn.TEXTJOIN(", ",,_xlfn._xlws.FILTER('Monitor PO'!A:A,'Monitor PO'!K:K=Z248)),"")</f>
        <v/>
      </c>
      <c r="CP248" s="92" t="str">
        <f>IF(CQ248="","",IF(CQ248&gt;'Colour coding'!$D$4,"After Turnround",IF(CQ248&gt;'Colour coding'!$D$3+7,"During Turnaround",IF(CQ248&lt;'Colour coding'!$D$3,"On Time"))))</f>
        <v>On Time</v>
      </c>
      <c r="CQ248" s="88">
        <f>_xlfn.MAXIFS('Monitor PO'!E:E,'Monitor PO'!K:K,KGP[[#This Row],[Material / Component]])</f>
        <v>0</v>
      </c>
      <c r="CR248" s="89" t="str">
        <f t="shared" si="26"/>
        <v>SOH</v>
      </c>
      <c r="CS248" s="89" t="str">
        <f>_xlfn.CONCAT(KGP[[#This Row],[Reservation]], KGP[[#This Row],[Requirement date (WO component)]],KGP[[#This Row],[Material / Component]],"000",,KGP[[#This Row],[WO number]])</f>
        <v>00001334014537910606782000100034857</v>
      </c>
      <c r="CT248" s="89" t="str">
        <f>VLOOKUP(KGP[[#This Row],[Key]],Reservation!B:B,1,)</f>
        <v>00001334014537910606782000100034857</v>
      </c>
      <c r="CU248" s="89" t="str">
        <f>_xlfn.CONCAT(KGP[[#This Row],[Reservation]],KGP[[#This Row],[Material / Component]],"000",,KGP[[#This Row],[WO number]])</f>
        <v>000013340110606782000100034857</v>
      </c>
      <c r="CV248" s="93">
        <f>IF(_xlfn.MAXIFS(Reservation!$F:$F,Reservation!$A:$A,KGP[[#This Row],[Logic]])&lt;KGP[[#This Row],[ETA @ Demand plant]],_xlfn.MAXIFS(Reservation!$F:$F,Reservation!$A:$A,KGP[[#This Row],[Logic]]),"")</f>
        <v>0</v>
      </c>
      <c r="CW248" s="89" t="e">
        <f>IF(KGP[[#This Row],[Any order which is ahead (Date)]]="","",VLOOKUP(_xlfn.CONCAT(KGP[[#This Row],[Reservation]],KGP[[#This Row],[Material / Component]],"000",,KGP[[#This Row],[WO number]]),Reservation!$A:$J,10,0))</f>
        <v>#N/A</v>
      </c>
      <c r="CX248" s="89">
        <f t="shared" si="27"/>
        <v>0</v>
      </c>
    </row>
    <row r="249" spans="1:102" s="77" customFormat="1" x14ac:dyDescent="0.2">
      <c r="A249" s="111" t="s">
        <v>940</v>
      </c>
      <c r="B249" s="111" t="s">
        <v>50</v>
      </c>
      <c r="C249" s="112"/>
      <c r="D249" s="111" t="s">
        <v>55</v>
      </c>
      <c r="E249" s="113">
        <v>45290</v>
      </c>
      <c r="F249" s="113">
        <v>45293</v>
      </c>
      <c r="G249" s="113">
        <v>45391</v>
      </c>
      <c r="H249" s="113">
        <v>45372</v>
      </c>
      <c r="I249" s="113">
        <v>45379</v>
      </c>
      <c r="J249" s="113">
        <v>45403</v>
      </c>
      <c r="K249" s="111" t="s">
        <v>182</v>
      </c>
      <c r="L249" s="112"/>
      <c r="M249" s="111" t="s">
        <v>2662</v>
      </c>
      <c r="N249" s="111" t="s">
        <v>2755</v>
      </c>
      <c r="O249" s="111" t="s">
        <v>2663</v>
      </c>
      <c r="P249" s="111" t="s">
        <v>2664</v>
      </c>
      <c r="Q249" s="111" t="s">
        <v>2665</v>
      </c>
      <c r="R249" s="111" t="s">
        <v>344</v>
      </c>
      <c r="S249" s="113">
        <v>45391</v>
      </c>
      <c r="T249" s="112"/>
      <c r="U249" s="112"/>
      <c r="V249" s="111" t="s">
        <v>345</v>
      </c>
      <c r="W249" s="112"/>
      <c r="X249" s="111">
        <v>10</v>
      </c>
      <c r="Y249" s="111">
        <v>5</v>
      </c>
      <c r="Z249" s="111" t="s">
        <v>2756</v>
      </c>
      <c r="AA249" s="111" t="s">
        <v>2757</v>
      </c>
      <c r="AB249" s="115">
        <v>24</v>
      </c>
      <c r="AC249" s="115">
        <v>24</v>
      </c>
      <c r="AD249" s="115">
        <v>0</v>
      </c>
      <c r="AE249" s="111" t="s">
        <v>858</v>
      </c>
      <c r="AF249" s="115">
        <v>0</v>
      </c>
      <c r="AG249" s="111" t="s">
        <v>376</v>
      </c>
      <c r="AH249" s="111" t="s">
        <v>53</v>
      </c>
      <c r="AI249" s="111" t="s">
        <v>345</v>
      </c>
      <c r="AJ249" s="111" t="s">
        <v>2668</v>
      </c>
      <c r="AK249" s="111">
        <v>200</v>
      </c>
      <c r="AL249" s="115">
        <v>21</v>
      </c>
      <c r="AM249" s="112"/>
      <c r="AN249" s="112"/>
      <c r="AO249" s="111">
        <v>0</v>
      </c>
      <c r="AP249" s="112"/>
      <c r="AQ249" s="112"/>
      <c r="AR249" s="112"/>
      <c r="AS249" s="112"/>
      <c r="AT249" s="112"/>
      <c r="AU249" s="111">
        <v>0</v>
      </c>
      <c r="AV249" s="114">
        <v>0</v>
      </c>
      <c r="AW249" s="111" t="s">
        <v>51</v>
      </c>
      <c r="AX249" s="112"/>
      <c r="AY249" s="112"/>
      <c r="AZ249" s="112"/>
      <c r="BA249" s="112"/>
      <c r="BB249" s="111" t="s">
        <v>52</v>
      </c>
      <c r="BC249" s="111" t="s">
        <v>213</v>
      </c>
      <c r="BD249" s="111" t="s">
        <v>355</v>
      </c>
      <c r="BE249" s="111" t="s">
        <v>2670</v>
      </c>
      <c r="BF249" s="111">
        <v>38</v>
      </c>
      <c r="BG249" s="111" t="s">
        <v>294</v>
      </c>
      <c r="BH249" s="111" t="s">
        <v>164</v>
      </c>
      <c r="BI249" s="111" t="s">
        <v>164</v>
      </c>
      <c r="BJ249" s="111" t="s">
        <v>2758</v>
      </c>
      <c r="BK249" s="112"/>
      <c r="BL249" s="115">
        <v>0</v>
      </c>
      <c r="BM249" s="112" t="b">
        <f>KGP[[#This Row],[HU Quantity]]=KGP[[#This Row],[Requirement quantity]]</f>
        <v>0</v>
      </c>
      <c r="BN249" s="112"/>
      <c r="BO249" s="112"/>
      <c r="BP249" s="112"/>
      <c r="BQ249" s="111" t="s">
        <v>165</v>
      </c>
      <c r="BR249" s="112"/>
      <c r="BS249" s="112"/>
      <c r="BT249" s="116">
        <v>0</v>
      </c>
      <c r="BU249" s="116">
        <v>0</v>
      </c>
      <c r="BV249" s="113">
        <v>45584</v>
      </c>
      <c r="BW249" s="117">
        <v>0</v>
      </c>
      <c r="BX249" s="117">
        <v>0</v>
      </c>
      <c r="BY249" s="112"/>
      <c r="BZ249" s="112"/>
      <c r="CA249" s="111">
        <v>0</v>
      </c>
      <c r="CB249" s="114">
        <v>0</v>
      </c>
      <c r="CC249" s="112"/>
      <c r="CD249" s="114">
        <v>0</v>
      </c>
      <c r="CE249" s="112"/>
      <c r="CF249" s="112"/>
      <c r="CG249" s="112"/>
      <c r="CH249" s="114">
        <v>0</v>
      </c>
      <c r="CI249" s="35">
        <v>0</v>
      </c>
      <c r="CJ249" s="94">
        <f t="shared" si="21"/>
        <v>1.9230769230769232E-2</v>
      </c>
      <c r="CK249" s="88">
        <f t="shared" si="22"/>
        <v>45363</v>
      </c>
      <c r="CL249" s="89">
        <f t="shared" si="23"/>
        <v>-9</v>
      </c>
      <c r="CM249" s="89">
        <f t="shared" si="24"/>
        <v>19</v>
      </c>
      <c r="CN249" s="89" t="str">
        <f t="shared" si="25"/>
        <v>ON TIME</v>
      </c>
      <c r="CO249" s="91"/>
      <c r="CP249" s="89" t="str">
        <f>IF(CQ249="","",IF(CQ249&gt;'Colour coding'!$D$4,"After Turnround",IF(CQ249&gt;'Colour coding'!$D$3+7,"During Turnaround",IF(CQ249&lt;'Colour coding'!$D$3,"On Time"))))</f>
        <v>On Time</v>
      </c>
      <c r="CQ249" s="88">
        <f>_xlfn.MAXIFS('Monitor PO'!E:E,'Monitor PO'!K:K,KGP[[#This Row],[Material / Component]])</f>
        <v>0</v>
      </c>
      <c r="CR249" s="89" t="str">
        <f t="shared" si="26"/>
        <v>SOH</v>
      </c>
      <c r="CS249" s="89" t="str">
        <f>_xlfn.CONCAT(KGP[[#This Row],[Reservation]], KGP[[#This Row],[Requirement date (WO component)]],KGP[[#This Row],[Material / Component]],"000",,KGP[[#This Row],[WO number]])</f>
        <v>00001287344539110607195000200090465</v>
      </c>
      <c r="CT249" s="89" t="str">
        <f>VLOOKUP(KGP[[#This Row],[Key]],Reservation!B:B,1,)</f>
        <v>00001287344539110607195000200090465</v>
      </c>
      <c r="CU249" s="89" t="str">
        <f>_xlfn.CONCAT(KGP[[#This Row],[Reservation]],KGP[[#This Row],[Material / Component]],"000",,KGP[[#This Row],[WO number]])</f>
        <v>000012873410607195000200090465</v>
      </c>
      <c r="CV249" s="93">
        <f>IF(_xlfn.MAXIFS(Reservation!$F:$F,Reservation!$A:$A,KGP[[#This Row],[Logic]])&lt;KGP[[#This Row],[ETA @ Demand plant]],_xlfn.MAXIFS(Reservation!$F:$F,Reservation!$A:$A,KGP[[#This Row],[Logic]]),"")</f>
        <v>0</v>
      </c>
      <c r="CW249" s="89" t="e">
        <f>IF(KGP[[#This Row],[Any order which is ahead (Date)]]="","",VLOOKUP(_xlfn.CONCAT(KGP[[#This Row],[Reservation]],KGP[[#This Row],[Material / Component]],"000",,KGP[[#This Row],[WO number]]),Reservation!$A:$J,10,0))</f>
        <v>#N/A</v>
      </c>
      <c r="CX249" s="89">
        <f t="shared" si="27"/>
        <v>0</v>
      </c>
    </row>
    <row r="250" spans="1:102" s="77" customFormat="1" x14ac:dyDescent="0.2">
      <c r="A250" s="111" t="s">
        <v>2019</v>
      </c>
      <c r="B250" s="111" t="s">
        <v>50</v>
      </c>
      <c r="C250" s="112"/>
      <c r="D250" s="111" t="s">
        <v>55</v>
      </c>
      <c r="E250" s="113">
        <v>45290</v>
      </c>
      <c r="F250" s="113">
        <v>45293</v>
      </c>
      <c r="G250" s="113">
        <v>45421</v>
      </c>
      <c r="H250" s="113">
        <v>45342</v>
      </c>
      <c r="I250" s="113">
        <v>45421</v>
      </c>
      <c r="J250" s="113">
        <v>45422</v>
      </c>
      <c r="K250" s="111" t="s">
        <v>182</v>
      </c>
      <c r="L250" s="112"/>
      <c r="M250" s="111" t="s">
        <v>2454</v>
      </c>
      <c r="N250" s="111" t="s">
        <v>176</v>
      </c>
      <c r="O250" s="111" t="s">
        <v>2455</v>
      </c>
      <c r="P250" s="111" t="s">
        <v>2456</v>
      </c>
      <c r="Q250" s="111" t="s">
        <v>2457</v>
      </c>
      <c r="R250" s="111" t="s">
        <v>344</v>
      </c>
      <c r="S250" s="113">
        <v>45421</v>
      </c>
      <c r="T250" s="112"/>
      <c r="U250" s="112"/>
      <c r="V250" s="111" t="s">
        <v>345</v>
      </c>
      <c r="W250" s="112"/>
      <c r="X250" s="111">
        <v>255</v>
      </c>
      <c r="Y250" s="111">
        <v>99</v>
      </c>
      <c r="Z250" s="111" t="s">
        <v>2458</v>
      </c>
      <c r="AA250" s="111" t="s">
        <v>2459</v>
      </c>
      <c r="AB250" s="115">
        <v>1</v>
      </c>
      <c r="AC250" s="115">
        <v>0</v>
      </c>
      <c r="AD250" s="115">
        <v>0</v>
      </c>
      <c r="AE250" s="111" t="s">
        <v>1460</v>
      </c>
      <c r="AF250" s="115">
        <v>0</v>
      </c>
      <c r="AG250" s="111" t="s">
        <v>376</v>
      </c>
      <c r="AH250" s="111" t="s">
        <v>53</v>
      </c>
      <c r="AI250" s="111" t="s">
        <v>345</v>
      </c>
      <c r="AJ250" s="111" t="s">
        <v>2460</v>
      </c>
      <c r="AK250" s="111">
        <v>10</v>
      </c>
      <c r="AL250" s="115">
        <v>21</v>
      </c>
      <c r="AM250" s="112"/>
      <c r="AN250" s="112"/>
      <c r="AO250" s="111">
        <v>0</v>
      </c>
      <c r="AP250" s="112"/>
      <c r="AQ250" s="112"/>
      <c r="AR250" s="112"/>
      <c r="AS250" s="112"/>
      <c r="AT250" s="112"/>
      <c r="AU250" s="111">
        <v>0</v>
      </c>
      <c r="AV250" s="114">
        <v>0</v>
      </c>
      <c r="AW250" s="111" t="s">
        <v>51</v>
      </c>
      <c r="AX250" s="112"/>
      <c r="AY250" s="112"/>
      <c r="AZ250" s="112"/>
      <c r="BA250" s="112"/>
      <c r="BB250" s="111" t="s">
        <v>52</v>
      </c>
      <c r="BC250" s="111" t="s">
        <v>213</v>
      </c>
      <c r="BD250" s="111" t="s">
        <v>355</v>
      </c>
      <c r="BE250" s="111" t="s">
        <v>2461</v>
      </c>
      <c r="BF250" s="111">
        <v>1</v>
      </c>
      <c r="BG250" s="111" t="s">
        <v>163</v>
      </c>
      <c r="BH250" s="111" t="s">
        <v>164</v>
      </c>
      <c r="BI250" s="111" t="s">
        <v>164</v>
      </c>
      <c r="BJ250" s="111" t="s">
        <v>2462</v>
      </c>
      <c r="BK250" s="112"/>
      <c r="BL250" s="115">
        <v>0</v>
      </c>
      <c r="BM250" s="112" t="b">
        <f>KGP[[#This Row],[HU Quantity]]=KGP[[#This Row],[Requirement quantity]]</f>
        <v>0</v>
      </c>
      <c r="BN250" s="112"/>
      <c r="BO250" s="112"/>
      <c r="BP250" s="112"/>
      <c r="BQ250" s="111" t="s">
        <v>165</v>
      </c>
      <c r="BR250" s="112"/>
      <c r="BS250" s="112"/>
      <c r="BT250" s="116">
        <v>0</v>
      </c>
      <c r="BU250" s="116">
        <v>0</v>
      </c>
      <c r="BV250" s="113">
        <v>45292</v>
      </c>
      <c r="BW250" s="117">
        <v>0</v>
      </c>
      <c r="BX250" s="117">
        <v>0</v>
      </c>
      <c r="BY250" s="112"/>
      <c r="BZ250" s="112"/>
      <c r="CA250" s="111">
        <v>0</v>
      </c>
      <c r="CB250" s="114">
        <v>0</v>
      </c>
      <c r="CC250" s="112"/>
      <c r="CD250" s="114">
        <v>0</v>
      </c>
      <c r="CE250" s="112"/>
      <c r="CF250" s="112"/>
      <c r="CG250" s="112"/>
      <c r="CH250" s="114">
        <v>0</v>
      </c>
      <c r="CI250" s="35">
        <v>0</v>
      </c>
      <c r="CJ250" s="94">
        <f t="shared" si="21"/>
        <v>1</v>
      </c>
      <c r="CK250" s="88">
        <f t="shared" si="22"/>
        <v>45393</v>
      </c>
      <c r="CL250" s="89">
        <f t="shared" si="23"/>
        <v>51</v>
      </c>
      <c r="CM250" s="89">
        <f t="shared" si="24"/>
        <v>79</v>
      </c>
      <c r="CN250" s="89" t="str">
        <f t="shared" si="25"/>
        <v>ON TIME</v>
      </c>
      <c r="CO250" s="91"/>
      <c r="CP250" s="89" t="str">
        <f>IF(CQ250="","",IF(CQ250&gt;'Colour coding'!$D$4,"After Turnround",IF(CQ250&gt;'Colour coding'!$D$3+7,"During Turnaround",IF(CQ250&lt;'Colour coding'!$D$3,"On Time"))))</f>
        <v>On Time</v>
      </c>
      <c r="CQ250" s="88">
        <f>_xlfn.MAXIFS('Monitor PO'!E:E,'Monitor PO'!K:K,KGP[[#This Row],[Material / Component]])</f>
        <v>0</v>
      </c>
      <c r="CR250" s="89" t="str">
        <f t="shared" si="26"/>
        <v>Need Purchasing</v>
      </c>
      <c r="CS250" s="89" t="str">
        <f>_xlfn.CONCAT(KGP[[#This Row],[Reservation]], KGP[[#This Row],[Requirement date (WO component)]],KGP[[#This Row],[Material / Component]],"000",,KGP[[#This Row],[WO number]])</f>
        <v>00001167384542110607433000200081677</v>
      </c>
      <c r="CT250" s="89" t="str">
        <f>VLOOKUP(KGP[[#This Row],[Key]],Reservation!B:B,1,)</f>
        <v>00001167384542110607433000200081677</v>
      </c>
      <c r="CU250" s="89" t="str">
        <f>_xlfn.CONCAT(KGP[[#This Row],[Reservation]],KGP[[#This Row],[Material / Component]],"000",,KGP[[#This Row],[WO number]])</f>
        <v>000011673810607433000200081677</v>
      </c>
      <c r="CV250" s="93">
        <f>IF(_xlfn.MAXIFS(Reservation!$F:$F,Reservation!$A:$A,KGP[[#This Row],[Logic]])&lt;KGP[[#This Row],[ETA @ Demand plant]],_xlfn.MAXIFS(Reservation!$F:$F,Reservation!$A:$A,KGP[[#This Row],[Logic]]),"")</f>
        <v>0</v>
      </c>
      <c r="CW250" s="89" t="e">
        <f>IF(KGP[[#This Row],[Any order which is ahead (Date)]]="","",VLOOKUP(_xlfn.CONCAT(KGP[[#This Row],[Reservation]],KGP[[#This Row],[Material / Component]],"000",,KGP[[#This Row],[WO number]]),Reservation!$A:$J,10,0))</f>
        <v>#N/A</v>
      </c>
      <c r="CX250" s="89">
        <f t="shared" si="27"/>
        <v>0</v>
      </c>
    </row>
    <row r="251" spans="1:102" s="77" customFormat="1" x14ac:dyDescent="0.2">
      <c r="A251" s="111" t="s">
        <v>2019</v>
      </c>
      <c r="B251" s="111" t="s">
        <v>50</v>
      </c>
      <c r="C251" s="112"/>
      <c r="D251" s="111" t="s">
        <v>55</v>
      </c>
      <c r="E251" s="113">
        <v>45290</v>
      </c>
      <c r="F251" s="113">
        <v>45293</v>
      </c>
      <c r="G251" s="113">
        <v>45421</v>
      </c>
      <c r="H251" s="113">
        <v>45342</v>
      </c>
      <c r="I251" s="113">
        <v>45421</v>
      </c>
      <c r="J251" s="113">
        <v>45423</v>
      </c>
      <c r="K251" s="111" t="s">
        <v>182</v>
      </c>
      <c r="L251" s="112"/>
      <c r="M251" s="111" t="s">
        <v>2463</v>
      </c>
      <c r="N251" s="111" t="s">
        <v>176</v>
      </c>
      <c r="O251" s="111" t="s">
        <v>2464</v>
      </c>
      <c r="P251" s="111" t="s">
        <v>2456</v>
      </c>
      <c r="Q251" s="111" t="s">
        <v>2465</v>
      </c>
      <c r="R251" s="111" t="s">
        <v>344</v>
      </c>
      <c r="S251" s="113">
        <v>45421</v>
      </c>
      <c r="T251" s="112"/>
      <c r="U251" s="112"/>
      <c r="V251" s="111" t="s">
        <v>345</v>
      </c>
      <c r="W251" s="112"/>
      <c r="X251" s="111">
        <v>255</v>
      </c>
      <c r="Y251" s="111">
        <v>99</v>
      </c>
      <c r="Z251" s="111" t="s">
        <v>2466</v>
      </c>
      <c r="AA251" s="111" t="s">
        <v>2467</v>
      </c>
      <c r="AB251" s="115">
        <v>1</v>
      </c>
      <c r="AC251" s="115">
        <v>0</v>
      </c>
      <c r="AD251" s="115">
        <v>0</v>
      </c>
      <c r="AE251" s="111" t="s">
        <v>898</v>
      </c>
      <c r="AF251" s="115">
        <v>0</v>
      </c>
      <c r="AG251" s="111" t="s">
        <v>376</v>
      </c>
      <c r="AH251" s="111" t="s">
        <v>53</v>
      </c>
      <c r="AI251" s="111" t="s">
        <v>345</v>
      </c>
      <c r="AJ251" s="111" t="s">
        <v>2468</v>
      </c>
      <c r="AK251" s="111">
        <v>10</v>
      </c>
      <c r="AL251" s="115">
        <v>21</v>
      </c>
      <c r="AM251" s="112"/>
      <c r="AN251" s="112"/>
      <c r="AO251" s="111">
        <v>0</v>
      </c>
      <c r="AP251" s="112"/>
      <c r="AQ251" s="112"/>
      <c r="AR251" s="112"/>
      <c r="AS251" s="112"/>
      <c r="AT251" s="112"/>
      <c r="AU251" s="111">
        <v>0</v>
      </c>
      <c r="AV251" s="114">
        <v>0</v>
      </c>
      <c r="AW251" s="111" t="s">
        <v>51</v>
      </c>
      <c r="AX251" s="112"/>
      <c r="AY251" s="112"/>
      <c r="AZ251" s="112"/>
      <c r="BA251" s="112"/>
      <c r="BB251" s="111" t="s">
        <v>52</v>
      </c>
      <c r="BC251" s="111" t="s">
        <v>213</v>
      </c>
      <c r="BD251" s="111" t="s">
        <v>355</v>
      </c>
      <c r="BE251" s="111" t="s">
        <v>2469</v>
      </c>
      <c r="BF251" s="111">
        <v>1</v>
      </c>
      <c r="BG251" s="111" t="s">
        <v>163</v>
      </c>
      <c r="BH251" s="111" t="s">
        <v>164</v>
      </c>
      <c r="BI251" s="111" t="s">
        <v>164</v>
      </c>
      <c r="BJ251" s="111" t="s">
        <v>2470</v>
      </c>
      <c r="BK251" s="112"/>
      <c r="BL251" s="115">
        <v>0</v>
      </c>
      <c r="BM251" s="112" t="b">
        <f>KGP[[#This Row],[HU Quantity]]=KGP[[#This Row],[Requirement quantity]]</f>
        <v>0</v>
      </c>
      <c r="BN251" s="112"/>
      <c r="BO251" s="112"/>
      <c r="BP251" s="112"/>
      <c r="BQ251" s="111" t="s">
        <v>165</v>
      </c>
      <c r="BR251" s="112"/>
      <c r="BS251" s="112"/>
      <c r="BT251" s="116">
        <v>0</v>
      </c>
      <c r="BU251" s="116">
        <v>0</v>
      </c>
      <c r="BV251" s="113">
        <v>45292</v>
      </c>
      <c r="BW251" s="117">
        <v>0</v>
      </c>
      <c r="BX251" s="117">
        <v>0</v>
      </c>
      <c r="BY251" s="112"/>
      <c r="BZ251" s="112"/>
      <c r="CA251" s="111">
        <v>0</v>
      </c>
      <c r="CB251" s="114">
        <v>0</v>
      </c>
      <c r="CC251" s="112"/>
      <c r="CD251" s="114">
        <v>0</v>
      </c>
      <c r="CE251" s="112"/>
      <c r="CF251" s="112"/>
      <c r="CG251" s="112"/>
      <c r="CH251" s="114">
        <v>0</v>
      </c>
      <c r="CI251" s="35">
        <v>0</v>
      </c>
      <c r="CJ251" s="94">
        <f t="shared" si="21"/>
        <v>1</v>
      </c>
      <c r="CK251" s="88">
        <f t="shared" si="22"/>
        <v>45393</v>
      </c>
      <c r="CL251" s="89">
        <f t="shared" si="23"/>
        <v>51</v>
      </c>
      <c r="CM251" s="89">
        <f t="shared" si="24"/>
        <v>79</v>
      </c>
      <c r="CN251" s="89" t="str">
        <f t="shared" si="25"/>
        <v>ON TIME</v>
      </c>
      <c r="CO251" s="91"/>
      <c r="CP251" s="89" t="str">
        <f>IF(CQ251="","",IF(CQ251&gt;'Colour coding'!$D$4,"After Turnround",IF(CQ251&gt;'Colour coding'!$D$3+7,"During Turnaround",IF(CQ251&lt;'Colour coding'!$D$3,"On Time"))))</f>
        <v>On Time</v>
      </c>
      <c r="CQ251" s="88">
        <f>_xlfn.MAXIFS('Monitor PO'!E:E,'Monitor PO'!K:K,KGP[[#This Row],[Material / Component]])</f>
        <v>0</v>
      </c>
      <c r="CR251" s="89" t="str">
        <f t="shared" si="26"/>
        <v>Need Purchasing</v>
      </c>
      <c r="CS251" s="89" t="str">
        <f>_xlfn.CONCAT(KGP[[#This Row],[Reservation]], KGP[[#This Row],[Requirement date (WO component)]],KGP[[#This Row],[Material / Component]],"000",,KGP[[#This Row],[WO number]])</f>
        <v>00001167834542110608381000200081679</v>
      </c>
      <c r="CT251" s="89" t="str">
        <f>VLOOKUP(KGP[[#This Row],[Key]],Reservation!B:B,1,)</f>
        <v>00001167834542110608381000200081679</v>
      </c>
      <c r="CU251" s="89" t="str">
        <f>_xlfn.CONCAT(KGP[[#This Row],[Reservation]],KGP[[#This Row],[Material / Component]],"000",,KGP[[#This Row],[WO number]])</f>
        <v>000011678310608381000200081679</v>
      </c>
      <c r="CV251" s="93">
        <f>IF(_xlfn.MAXIFS(Reservation!$F:$F,Reservation!$A:$A,KGP[[#This Row],[Logic]])&lt;KGP[[#This Row],[ETA @ Demand plant]],_xlfn.MAXIFS(Reservation!$F:$F,Reservation!$A:$A,KGP[[#This Row],[Logic]]),"")</f>
        <v>0</v>
      </c>
      <c r="CW251" s="89" t="e">
        <f>IF(KGP[[#This Row],[Any order which is ahead (Date)]]="","",VLOOKUP(_xlfn.CONCAT(KGP[[#This Row],[Reservation]],KGP[[#This Row],[Material / Component]],"000",,KGP[[#This Row],[WO number]]),Reservation!$A:$J,10,0))</f>
        <v>#N/A</v>
      </c>
      <c r="CX251" s="89">
        <f t="shared" si="27"/>
        <v>0</v>
      </c>
    </row>
    <row r="252" spans="1:102" s="77" customFormat="1" x14ac:dyDescent="0.2">
      <c r="A252" s="111" t="s">
        <v>2019</v>
      </c>
      <c r="B252" s="111" t="s">
        <v>50</v>
      </c>
      <c r="C252" s="112"/>
      <c r="D252" s="111" t="s">
        <v>55</v>
      </c>
      <c r="E252" s="113">
        <v>45290</v>
      </c>
      <c r="F252" s="113">
        <v>45293</v>
      </c>
      <c r="G252" s="113">
        <v>45421</v>
      </c>
      <c r="H252" s="113">
        <v>45342</v>
      </c>
      <c r="I252" s="113">
        <v>45421</v>
      </c>
      <c r="J252" s="113">
        <v>45423</v>
      </c>
      <c r="K252" s="111" t="s">
        <v>182</v>
      </c>
      <c r="L252" s="112"/>
      <c r="M252" s="111" t="s">
        <v>2471</v>
      </c>
      <c r="N252" s="111" t="s">
        <v>176</v>
      </c>
      <c r="O252" s="111" t="s">
        <v>2472</v>
      </c>
      <c r="P252" s="111" t="s">
        <v>2473</v>
      </c>
      <c r="Q252" s="111" t="s">
        <v>2465</v>
      </c>
      <c r="R252" s="111" t="s">
        <v>344</v>
      </c>
      <c r="S252" s="113">
        <v>45421</v>
      </c>
      <c r="T252" s="112"/>
      <c r="U252" s="112"/>
      <c r="V252" s="111" t="s">
        <v>345</v>
      </c>
      <c r="W252" s="112"/>
      <c r="X252" s="111">
        <v>255</v>
      </c>
      <c r="Y252" s="111">
        <v>99</v>
      </c>
      <c r="Z252" s="111" t="s">
        <v>2466</v>
      </c>
      <c r="AA252" s="111" t="s">
        <v>2467</v>
      </c>
      <c r="AB252" s="115">
        <v>1</v>
      </c>
      <c r="AC252" s="115">
        <v>0</v>
      </c>
      <c r="AD252" s="115">
        <v>0</v>
      </c>
      <c r="AE252" s="111" t="s">
        <v>898</v>
      </c>
      <c r="AF252" s="115">
        <v>0</v>
      </c>
      <c r="AG252" s="111" t="s">
        <v>376</v>
      </c>
      <c r="AH252" s="111" t="s">
        <v>53</v>
      </c>
      <c r="AI252" s="111" t="s">
        <v>345</v>
      </c>
      <c r="AJ252" s="111" t="s">
        <v>2474</v>
      </c>
      <c r="AK252" s="111">
        <v>10</v>
      </c>
      <c r="AL252" s="115">
        <v>21</v>
      </c>
      <c r="AM252" s="112"/>
      <c r="AN252" s="112"/>
      <c r="AO252" s="111">
        <v>0</v>
      </c>
      <c r="AP252" s="112"/>
      <c r="AQ252" s="112"/>
      <c r="AR252" s="112"/>
      <c r="AS252" s="112"/>
      <c r="AT252" s="112"/>
      <c r="AU252" s="111">
        <v>0</v>
      </c>
      <c r="AV252" s="114">
        <v>0</v>
      </c>
      <c r="AW252" s="111" t="s">
        <v>51</v>
      </c>
      <c r="AX252" s="112"/>
      <c r="AY252" s="112"/>
      <c r="AZ252" s="112"/>
      <c r="BA252" s="112"/>
      <c r="BB252" s="111" t="s">
        <v>52</v>
      </c>
      <c r="BC252" s="111" t="s">
        <v>213</v>
      </c>
      <c r="BD252" s="111" t="s">
        <v>355</v>
      </c>
      <c r="BE252" s="111" t="s">
        <v>2475</v>
      </c>
      <c r="BF252" s="111">
        <v>1</v>
      </c>
      <c r="BG252" s="111" t="s">
        <v>163</v>
      </c>
      <c r="BH252" s="111" t="s">
        <v>164</v>
      </c>
      <c r="BI252" s="111" t="s">
        <v>164</v>
      </c>
      <c r="BJ252" s="111" t="s">
        <v>2476</v>
      </c>
      <c r="BK252" s="112"/>
      <c r="BL252" s="115">
        <v>0</v>
      </c>
      <c r="BM252" s="112" t="b">
        <f>KGP[[#This Row],[HU Quantity]]=KGP[[#This Row],[Requirement quantity]]</f>
        <v>0</v>
      </c>
      <c r="BN252" s="112"/>
      <c r="BO252" s="112"/>
      <c r="BP252" s="112"/>
      <c r="BQ252" s="111" t="s">
        <v>165</v>
      </c>
      <c r="BR252" s="112"/>
      <c r="BS252" s="112"/>
      <c r="BT252" s="116">
        <v>0</v>
      </c>
      <c r="BU252" s="116">
        <v>0</v>
      </c>
      <c r="BV252" s="113">
        <v>45292</v>
      </c>
      <c r="BW252" s="117">
        <v>0</v>
      </c>
      <c r="BX252" s="117">
        <v>0</v>
      </c>
      <c r="BY252" s="112"/>
      <c r="BZ252" s="112"/>
      <c r="CA252" s="111">
        <v>0</v>
      </c>
      <c r="CB252" s="114">
        <v>0</v>
      </c>
      <c r="CC252" s="112"/>
      <c r="CD252" s="114">
        <v>0</v>
      </c>
      <c r="CE252" s="112"/>
      <c r="CF252" s="112"/>
      <c r="CG252" s="112"/>
      <c r="CH252" s="114">
        <v>0</v>
      </c>
      <c r="CI252" s="35">
        <v>0</v>
      </c>
      <c r="CJ252" s="94">
        <f t="shared" si="21"/>
        <v>1</v>
      </c>
      <c r="CK252" s="88">
        <f t="shared" si="22"/>
        <v>45393</v>
      </c>
      <c r="CL252" s="89">
        <f t="shared" si="23"/>
        <v>51</v>
      </c>
      <c r="CM252" s="89">
        <f t="shared" si="24"/>
        <v>79</v>
      </c>
      <c r="CN252" s="89" t="str">
        <f t="shared" si="25"/>
        <v>ON TIME</v>
      </c>
      <c r="CO252" s="91"/>
      <c r="CP252" s="89" t="str">
        <f>IF(CQ252="","",IF(CQ252&gt;'Colour coding'!$D$4,"After Turnround",IF(CQ252&gt;'Colour coding'!$D$3+7,"During Turnaround",IF(CQ252&lt;'Colour coding'!$D$3,"On Time"))))</f>
        <v>On Time</v>
      </c>
      <c r="CQ252" s="88">
        <f>_xlfn.MAXIFS('Monitor PO'!E:E,'Monitor PO'!K:K,KGP[[#This Row],[Material / Component]])</f>
        <v>0</v>
      </c>
      <c r="CR252" s="89" t="str">
        <f t="shared" si="26"/>
        <v>Need Purchasing</v>
      </c>
      <c r="CS252" s="89" t="str">
        <f>_xlfn.CONCAT(KGP[[#This Row],[Reservation]], KGP[[#This Row],[Requirement date (WO component)]],KGP[[#This Row],[Material / Component]],"000",,KGP[[#This Row],[WO number]])</f>
        <v>00001167924542110608381000200081722</v>
      </c>
      <c r="CT252" s="89" t="str">
        <f>VLOOKUP(KGP[[#This Row],[Key]],Reservation!B:B,1,)</f>
        <v>00001167924542110608381000200081722</v>
      </c>
      <c r="CU252" s="89" t="str">
        <f>_xlfn.CONCAT(KGP[[#This Row],[Reservation]],KGP[[#This Row],[Material / Component]],"000",,KGP[[#This Row],[WO number]])</f>
        <v>000011679210608381000200081722</v>
      </c>
      <c r="CV252" s="93">
        <f>IF(_xlfn.MAXIFS(Reservation!$F:$F,Reservation!$A:$A,KGP[[#This Row],[Logic]])&lt;KGP[[#This Row],[ETA @ Demand plant]],_xlfn.MAXIFS(Reservation!$F:$F,Reservation!$A:$A,KGP[[#This Row],[Logic]]),"")</f>
        <v>0</v>
      </c>
      <c r="CW252" s="89" t="e">
        <f>IF(KGP[[#This Row],[Any order which is ahead (Date)]]="","",VLOOKUP(_xlfn.CONCAT(KGP[[#This Row],[Reservation]],KGP[[#This Row],[Material / Component]],"000",,KGP[[#This Row],[WO number]]),Reservation!$A:$J,10,0))</f>
        <v>#N/A</v>
      </c>
      <c r="CX252" s="89">
        <f t="shared" si="27"/>
        <v>0</v>
      </c>
    </row>
    <row r="253" spans="1:102" s="77" customFormat="1" x14ac:dyDescent="0.2">
      <c r="A253" s="111" t="s">
        <v>851</v>
      </c>
      <c r="B253" s="111" t="s">
        <v>50</v>
      </c>
      <c r="C253" s="112"/>
      <c r="D253" s="111" t="s">
        <v>55</v>
      </c>
      <c r="E253" s="113">
        <v>45290</v>
      </c>
      <c r="F253" s="113">
        <v>45293</v>
      </c>
      <c r="G253" s="113">
        <v>45421</v>
      </c>
      <c r="H253" s="113">
        <v>45405</v>
      </c>
      <c r="I253" s="113">
        <v>45421</v>
      </c>
      <c r="J253" s="113">
        <v>45421</v>
      </c>
      <c r="K253" s="111" t="s">
        <v>182</v>
      </c>
      <c r="L253" s="112"/>
      <c r="M253" s="111" t="s">
        <v>1574</v>
      </c>
      <c r="N253" s="111" t="s">
        <v>176</v>
      </c>
      <c r="O253" s="111" t="s">
        <v>1575</v>
      </c>
      <c r="P253" s="111" t="s">
        <v>968</v>
      </c>
      <c r="Q253" s="111" t="s">
        <v>1576</v>
      </c>
      <c r="R253" s="111" t="s">
        <v>344</v>
      </c>
      <c r="S253" s="113">
        <v>45421</v>
      </c>
      <c r="T253" s="112"/>
      <c r="U253" s="112"/>
      <c r="V253" s="111" t="s">
        <v>345</v>
      </c>
      <c r="W253" s="112"/>
      <c r="X253" s="111">
        <v>20</v>
      </c>
      <c r="Y253" s="111">
        <v>20</v>
      </c>
      <c r="Z253" s="111" t="s">
        <v>1577</v>
      </c>
      <c r="AA253" s="111" t="s">
        <v>1578</v>
      </c>
      <c r="AB253" s="115">
        <v>1</v>
      </c>
      <c r="AC253" s="115">
        <v>1</v>
      </c>
      <c r="AD253" s="115">
        <v>0</v>
      </c>
      <c r="AE253" s="111" t="s">
        <v>858</v>
      </c>
      <c r="AF253" s="115">
        <v>0</v>
      </c>
      <c r="AG253" s="111" t="s">
        <v>376</v>
      </c>
      <c r="AH253" s="111" t="s">
        <v>53</v>
      </c>
      <c r="AI253" s="111" t="s">
        <v>345</v>
      </c>
      <c r="AJ253" s="111" t="s">
        <v>1579</v>
      </c>
      <c r="AK253" s="111">
        <v>10</v>
      </c>
      <c r="AL253" s="115">
        <v>21</v>
      </c>
      <c r="AM253" s="112"/>
      <c r="AN253" s="112"/>
      <c r="AO253" s="111">
        <v>0</v>
      </c>
      <c r="AP253" s="112"/>
      <c r="AQ253" s="112"/>
      <c r="AR253" s="112"/>
      <c r="AS253" s="112"/>
      <c r="AT253" s="112"/>
      <c r="AU253" s="111">
        <v>0</v>
      </c>
      <c r="AV253" s="114">
        <v>0</v>
      </c>
      <c r="AW253" s="111" t="s">
        <v>51</v>
      </c>
      <c r="AX253" s="112"/>
      <c r="AY253" s="112"/>
      <c r="AZ253" s="112"/>
      <c r="BA253" s="112"/>
      <c r="BB253" s="111" t="s">
        <v>52</v>
      </c>
      <c r="BC253" s="111" t="s">
        <v>161</v>
      </c>
      <c r="BD253" s="111" t="s">
        <v>162</v>
      </c>
      <c r="BE253" s="111" t="s">
        <v>1580</v>
      </c>
      <c r="BF253" s="111">
        <v>1</v>
      </c>
      <c r="BG253" s="111" t="s">
        <v>163</v>
      </c>
      <c r="BH253" s="111" t="s">
        <v>164</v>
      </c>
      <c r="BI253" s="111" t="s">
        <v>164</v>
      </c>
      <c r="BJ253" s="112"/>
      <c r="BK253" s="112"/>
      <c r="BL253" s="115">
        <v>0</v>
      </c>
      <c r="BM253" s="112" t="b">
        <f>KGP[[#This Row],[HU Quantity]]=KGP[[#This Row],[Requirement quantity]]</f>
        <v>0</v>
      </c>
      <c r="BN253" s="112"/>
      <c r="BO253" s="112"/>
      <c r="BP253" s="112"/>
      <c r="BQ253" s="111" t="s">
        <v>165</v>
      </c>
      <c r="BR253" s="111" t="s">
        <v>676</v>
      </c>
      <c r="BS253" s="112"/>
      <c r="BT253" s="116">
        <v>0</v>
      </c>
      <c r="BU253" s="116">
        <v>0</v>
      </c>
      <c r="BV253" s="113">
        <v>45473</v>
      </c>
      <c r="BW253" s="117">
        <v>0</v>
      </c>
      <c r="BX253" s="117">
        <v>0</v>
      </c>
      <c r="BY253" s="112"/>
      <c r="BZ253" s="112"/>
      <c r="CA253" s="111">
        <v>0</v>
      </c>
      <c r="CB253" s="114">
        <v>0</v>
      </c>
      <c r="CC253" s="112"/>
      <c r="CD253" s="114">
        <v>0</v>
      </c>
      <c r="CE253" s="112"/>
      <c r="CF253" s="112"/>
      <c r="CG253" s="112"/>
      <c r="CH253" s="114">
        <v>0</v>
      </c>
      <c r="CI253" s="35">
        <v>0</v>
      </c>
      <c r="CJ253" s="94">
        <f t="shared" si="21"/>
        <v>1</v>
      </c>
      <c r="CK253" s="88">
        <f t="shared" si="22"/>
        <v>45393</v>
      </c>
      <c r="CL253" s="89">
        <f t="shared" si="23"/>
        <v>-12</v>
      </c>
      <c r="CM253" s="89">
        <f t="shared" si="24"/>
        <v>16</v>
      </c>
      <c r="CN253" s="89" t="str">
        <f t="shared" si="25"/>
        <v>ON TIME</v>
      </c>
      <c r="CO253" s="91" t="str" cm="1">
        <f t="array" ref="CO253">IFERROR(_xlfn.TEXTJOIN(", ",,_xlfn._xlws.FILTER('Monitor PO'!A:A,'Monitor PO'!K:K=Z253)),"")</f>
        <v/>
      </c>
      <c r="CP253" s="92" t="str">
        <f>IF(CQ253="","",IF(CQ253&gt;'Colour coding'!$D$4,"After Turnround",IF(CQ253&gt;'Colour coding'!$D$3+7,"During Turnaround",IF(CQ253&lt;'Colour coding'!$D$3,"On Time"))))</f>
        <v>On Time</v>
      </c>
      <c r="CQ253" s="88">
        <f>_xlfn.MAXIFS('Monitor PO'!E:E,'Monitor PO'!K:K,KGP[[#This Row],[Material / Component]])</f>
        <v>0</v>
      </c>
      <c r="CR253" s="89" t="str">
        <f t="shared" si="26"/>
        <v>SOH</v>
      </c>
      <c r="CS253" s="89" t="str">
        <f>_xlfn.CONCAT(KGP[[#This Row],[Reservation]], KGP[[#This Row],[Requirement date (WO component)]],KGP[[#This Row],[Material / Component]],"000",,KGP[[#This Row],[WO number]])</f>
        <v>00001342104542110608970000100035706</v>
      </c>
      <c r="CT253" s="89" t="str">
        <f>VLOOKUP(KGP[[#This Row],[Key]],Reservation!B:B,1,)</f>
        <v>00001342104542110608970000100035706</v>
      </c>
      <c r="CU253" s="89" t="str">
        <f>_xlfn.CONCAT(KGP[[#This Row],[Reservation]],KGP[[#This Row],[Material / Component]],"000",,KGP[[#This Row],[WO number]])</f>
        <v>000013421010608970000100035706</v>
      </c>
      <c r="CV253" s="93">
        <f>IF(_xlfn.MAXIFS(Reservation!$F:$F,Reservation!$A:$A,KGP[[#This Row],[Logic]])&lt;KGP[[#This Row],[ETA @ Demand plant]],_xlfn.MAXIFS(Reservation!$F:$F,Reservation!$A:$A,KGP[[#This Row],[Logic]]),"")</f>
        <v>0</v>
      </c>
      <c r="CW253" s="89" t="e">
        <f>IF(KGP[[#This Row],[Any order which is ahead (Date)]]="","",VLOOKUP(_xlfn.CONCAT(KGP[[#This Row],[Reservation]],KGP[[#This Row],[Material / Component]],"000",,KGP[[#This Row],[WO number]]),Reservation!$A:$J,10,0))</f>
        <v>#N/A</v>
      </c>
      <c r="CX253" s="89">
        <f t="shared" si="27"/>
        <v>0</v>
      </c>
    </row>
    <row r="254" spans="1:102" s="77" customFormat="1" x14ac:dyDescent="0.2">
      <c r="A254" s="111" t="s">
        <v>945</v>
      </c>
      <c r="B254" s="111" t="s">
        <v>50</v>
      </c>
      <c r="C254" s="112"/>
      <c r="D254" s="111" t="s">
        <v>55</v>
      </c>
      <c r="E254" s="113">
        <v>45290</v>
      </c>
      <c r="F254" s="113">
        <v>45293</v>
      </c>
      <c r="G254" s="113">
        <v>45401</v>
      </c>
      <c r="H254" s="113">
        <v>45385</v>
      </c>
      <c r="I254" s="113">
        <v>45401</v>
      </c>
      <c r="J254" s="113">
        <v>45406</v>
      </c>
      <c r="K254" s="111" t="s">
        <v>182</v>
      </c>
      <c r="L254" s="112"/>
      <c r="M254" s="111" t="s">
        <v>1333</v>
      </c>
      <c r="N254" s="111" t="s">
        <v>176</v>
      </c>
      <c r="O254" s="111" t="s">
        <v>1334</v>
      </c>
      <c r="P254" s="111" t="s">
        <v>1335</v>
      </c>
      <c r="Q254" s="111" t="s">
        <v>1336</v>
      </c>
      <c r="R254" s="111" t="s">
        <v>344</v>
      </c>
      <c r="S254" s="113">
        <v>45401</v>
      </c>
      <c r="T254" s="112"/>
      <c r="U254" s="112"/>
      <c r="V254" s="111" t="s">
        <v>345</v>
      </c>
      <c r="W254" s="112"/>
      <c r="X254" s="111">
        <v>10</v>
      </c>
      <c r="Y254" s="111">
        <v>5</v>
      </c>
      <c r="Z254" s="111" t="s">
        <v>1375</v>
      </c>
      <c r="AA254" s="111" t="s">
        <v>1376</v>
      </c>
      <c r="AB254" s="115">
        <v>12</v>
      </c>
      <c r="AC254" s="115">
        <v>5</v>
      </c>
      <c r="AD254" s="115">
        <v>0</v>
      </c>
      <c r="AE254" s="111" t="s">
        <v>875</v>
      </c>
      <c r="AF254" s="115">
        <v>0</v>
      </c>
      <c r="AG254" s="111" t="s">
        <v>876</v>
      </c>
      <c r="AH254" s="111" t="s">
        <v>53</v>
      </c>
      <c r="AI254" s="111" t="s">
        <v>345</v>
      </c>
      <c r="AJ254" s="111" t="s">
        <v>1339</v>
      </c>
      <c r="AK254" s="111">
        <v>10</v>
      </c>
      <c r="AL254" s="115">
        <v>21</v>
      </c>
      <c r="AM254" s="112"/>
      <c r="AN254" s="112"/>
      <c r="AO254" s="111">
        <v>0</v>
      </c>
      <c r="AP254" s="112"/>
      <c r="AQ254" s="112"/>
      <c r="AR254" s="112"/>
      <c r="AS254" s="112"/>
      <c r="AT254" s="112"/>
      <c r="AU254" s="111">
        <v>0</v>
      </c>
      <c r="AV254" s="114">
        <v>0</v>
      </c>
      <c r="AW254" s="111" t="s">
        <v>51</v>
      </c>
      <c r="AX254" s="112"/>
      <c r="AY254" s="112"/>
      <c r="AZ254" s="112"/>
      <c r="BA254" s="111" t="s">
        <v>1340</v>
      </c>
      <c r="BB254" s="111" t="s">
        <v>52</v>
      </c>
      <c r="BC254" s="111" t="s">
        <v>161</v>
      </c>
      <c r="BD254" s="111" t="s">
        <v>162</v>
      </c>
      <c r="BE254" s="111" t="s">
        <v>1341</v>
      </c>
      <c r="BF254" s="111">
        <v>1</v>
      </c>
      <c r="BG254" s="111" t="s">
        <v>163</v>
      </c>
      <c r="BH254" s="111" t="s">
        <v>164</v>
      </c>
      <c r="BI254" s="111" t="s">
        <v>164</v>
      </c>
      <c r="BJ254" s="111" t="s">
        <v>1377</v>
      </c>
      <c r="BK254" s="111" t="s">
        <v>963</v>
      </c>
      <c r="BL254" s="115">
        <v>7</v>
      </c>
      <c r="BM254" s="112" t="b">
        <f>KGP[[#This Row],[HU Quantity]]=KGP[[#This Row],[Requirement quantity]]</f>
        <v>0</v>
      </c>
      <c r="BN254" s="111" t="s">
        <v>1378</v>
      </c>
      <c r="BO254" s="112"/>
      <c r="BP254" s="112"/>
      <c r="BQ254" s="111" t="s">
        <v>165</v>
      </c>
      <c r="BR254" s="111" t="s">
        <v>371</v>
      </c>
      <c r="BS254" s="113">
        <v>45381</v>
      </c>
      <c r="BT254" s="116">
        <v>0</v>
      </c>
      <c r="BU254" s="116">
        <v>0</v>
      </c>
      <c r="BV254" s="113">
        <v>45531</v>
      </c>
      <c r="BW254" s="117">
        <v>0</v>
      </c>
      <c r="BX254" s="117">
        <v>0</v>
      </c>
      <c r="BY254" s="112"/>
      <c r="BZ254" s="112"/>
      <c r="CA254" s="111">
        <v>0</v>
      </c>
      <c r="CB254" s="114">
        <v>0</v>
      </c>
      <c r="CC254" s="111" t="s">
        <v>374</v>
      </c>
      <c r="CD254" s="114">
        <v>7</v>
      </c>
      <c r="CE254" s="111" t="s">
        <v>349</v>
      </c>
      <c r="CF254" s="112"/>
      <c r="CG254" s="111" t="s">
        <v>965</v>
      </c>
      <c r="CH254" s="114">
        <v>0</v>
      </c>
      <c r="CI254" s="35">
        <v>0</v>
      </c>
      <c r="CJ254" s="94">
        <f t="shared" si="21"/>
        <v>4.3478260869565216E-2</v>
      </c>
      <c r="CK254" s="88">
        <f t="shared" si="22"/>
        <v>45373</v>
      </c>
      <c r="CL254" s="89">
        <f t="shared" si="23"/>
        <v>-12</v>
      </c>
      <c r="CM254" s="89">
        <f t="shared" si="24"/>
        <v>16</v>
      </c>
      <c r="CN254" s="89" t="str">
        <f t="shared" si="25"/>
        <v>ON TIME</v>
      </c>
      <c r="CO254" s="91" t="str" cm="1">
        <f t="array" ref="CO254">IFERROR(_xlfn.TEXTJOIN(", ",,_xlfn._xlws.FILTER('Monitor PO'!A:A,'Monitor PO'!K:K=Z254)),"")</f>
        <v/>
      </c>
      <c r="CP254" s="92" t="str">
        <f>IF(CQ254="","",IF(CQ254&gt;'Colour coding'!$D$4,"After Turnround",IF(CQ254&gt;'Colour coding'!$D$3+7,"During Turnaround",IF(CQ254&lt;'Colour coding'!$D$3,"On Time"))))</f>
        <v>On Time</v>
      </c>
      <c r="CQ254" s="88">
        <f>_xlfn.MAXIFS('Monitor PO'!E:E,'Monitor PO'!K:K,KGP[[#This Row],[Material / Component]])</f>
        <v>0</v>
      </c>
      <c r="CR254" s="89" t="str">
        <f t="shared" si="26"/>
        <v>Need Purchasing</v>
      </c>
      <c r="CS254" s="89" t="str">
        <f>_xlfn.CONCAT(KGP[[#This Row],[Reservation]], KGP[[#This Row],[Requirement date (WO component)]],KGP[[#This Row],[Material / Component]],"000",,KGP[[#This Row],[WO number]])</f>
        <v>00001325684540110613168000100034084</v>
      </c>
      <c r="CT254" s="89" t="str">
        <f>VLOOKUP(KGP[[#This Row],[Key]],Reservation!B:B,1,)</f>
        <v>00001325684540110613168000100034084</v>
      </c>
      <c r="CU254" s="89" t="str">
        <f>_xlfn.CONCAT(KGP[[#This Row],[Reservation]],KGP[[#This Row],[Material / Component]],"000",,KGP[[#This Row],[WO number]])</f>
        <v>000013256810613168000100034084</v>
      </c>
      <c r="CV254" s="93">
        <f>IF(_xlfn.MAXIFS(Reservation!$F:$F,Reservation!$A:$A,KGP[[#This Row],[Logic]])&lt;KGP[[#This Row],[ETA @ Demand plant]],_xlfn.MAXIFS(Reservation!$F:$F,Reservation!$A:$A,KGP[[#This Row],[Logic]]),"")</f>
        <v>0</v>
      </c>
      <c r="CW254" s="89" t="e">
        <f>IF(KGP[[#This Row],[Any order which is ahead (Date)]]="","",VLOOKUP(_xlfn.CONCAT(KGP[[#This Row],[Reservation]],KGP[[#This Row],[Material / Component]],"000",,KGP[[#This Row],[WO number]]),Reservation!$A:$J,10,0))</f>
        <v>#N/A</v>
      </c>
      <c r="CX254" s="89">
        <f t="shared" si="27"/>
        <v>0</v>
      </c>
    </row>
    <row r="255" spans="1:102" s="77" customFormat="1" x14ac:dyDescent="0.2">
      <c r="A255" s="111" t="s">
        <v>945</v>
      </c>
      <c r="B255" s="111" t="s">
        <v>50</v>
      </c>
      <c r="C255" s="112"/>
      <c r="D255" s="111" t="s">
        <v>55</v>
      </c>
      <c r="E255" s="113">
        <v>45290</v>
      </c>
      <c r="F255" s="113">
        <v>45293</v>
      </c>
      <c r="G255" s="113">
        <v>45401</v>
      </c>
      <c r="H255" s="113">
        <v>45385</v>
      </c>
      <c r="I255" s="113">
        <v>45401</v>
      </c>
      <c r="J255" s="113">
        <v>45406</v>
      </c>
      <c r="K255" s="111" t="s">
        <v>182</v>
      </c>
      <c r="L255" s="112"/>
      <c r="M255" s="111" t="s">
        <v>1333</v>
      </c>
      <c r="N255" s="111" t="s">
        <v>219</v>
      </c>
      <c r="O255" s="111" t="s">
        <v>1334</v>
      </c>
      <c r="P255" s="111" t="s">
        <v>1335</v>
      </c>
      <c r="Q255" s="111" t="s">
        <v>1336</v>
      </c>
      <c r="R255" s="111" t="s">
        <v>344</v>
      </c>
      <c r="S255" s="113">
        <v>45401</v>
      </c>
      <c r="T255" s="112"/>
      <c r="U255" s="112"/>
      <c r="V255" s="111" t="s">
        <v>345</v>
      </c>
      <c r="W255" s="112"/>
      <c r="X255" s="111">
        <v>10</v>
      </c>
      <c r="Y255" s="111">
        <v>5</v>
      </c>
      <c r="Z255" s="111" t="s">
        <v>1350</v>
      </c>
      <c r="AA255" s="111" t="s">
        <v>1351</v>
      </c>
      <c r="AB255" s="115">
        <v>12</v>
      </c>
      <c r="AC255" s="115">
        <v>12</v>
      </c>
      <c r="AD255" s="115">
        <v>0</v>
      </c>
      <c r="AE255" s="111" t="s">
        <v>875</v>
      </c>
      <c r="AF255" s="115">
        <v>0</v>
      </c>
      <c r="AG255" s="111" t="s">
        <v>376</v>
      </c>
      <c r="AH255" s="111" t="s">
        <v>53</v>
      </c>
      <c r="AI255" s="111" t="s">
        <v>345</v>
      </c>
      <c r="AJ255" s="111" t="s">
        <v>1339</v>
      </c>
      <c r="AK255" s="111">
        <v>150</v>
      </c>
      <c r="AL255" s="115">
        <v>21</v>
      </c>
      <c r="AM255" s="112"/>
      <c r="AN255" s="112"/>
      <c r="AO255" s="111">
        <v>0</v>
      </c>
      <c r="AP255" s="112"/>
      <c r="AQ255" s="112"/>
      <c r="AR255" s="112"/>
      <c r="AS255" s="112"/>
      <c r="AT255" s="112"/>
      <c r="AU255" s="111">
        <v>0</v>
      </c>
      <c r="AV255" s="114">
        <v>0</v>
      </c>
      <c r="AW255" s="111" t="s">
        <v>51</v>
      </c>
      <c r="AX255" s="112"/>
      <c r="AY255" s="112"/>
      <c r="AZ255" s="112"/>
      <c r="BA255" s="112"/>
      <c r="BB255" s="111" t="s">
        <v>52</v>
      </c>
      <c r="BC255" s="111" t="s">
        <v>161</v>
      </c>
      <c r="BD255" s="111" t="s">
        <v>162</v>
      </c>
      <c r="BE255" s="111" t="s">
        <v>1341</v>
      </c>
      <c r="BF255" s="111">
        <v>19</v>
      </c>
      <c r="BG255" s="111" t="s">
        <v>163</v>
      </c>
      <c r="BH255" s="111" t="s">
        <v>164</v>
      </c>
      <c r="BI255" s="111" t="s">
        <v>164</v>
      </c>
      <c r="BJ255" s="111" t="s">
        <v>1352</v>
      </c>
      <c r="BK255" s="112"/>
      <c r="BL255" s="115">
        <v>0</v>
      </c>
      <c r="BM255" s="112" t="b">
        <f>KGP[[#This Row],[HU Quantity]]=KGP[[#This Row],[Requirement quantity]]</f>
        <v>0</v>
      </c>
      <c r="BN255" s="112"/>
      <c r="BO255" s="112"/>
      <c r="BP255" s="112"/>
      <c r="BQ255" s="111" t="s">
        <v>165</v>
      </c>
      <c r="BR255" s="111" t="s">
        <v>371</v>
      </c>
      <c r="BS255" s="112"/>
      <c r="BT255" s="116">
        <v>0</v>
      </c>
      <c r="BU255" s="116">
        <v>0</v>
      </c>
      <c r="BV255" s="113">
        <v>45531</v>
      </c>
      <c r="BW255" s="117">
        <v>0</v>
      </c>
      <c r="BX255" s="117">
        <v>0</v>
      </c>
      <c r="BY255" s="112"/>
      <c r="BZ255" s="112"/>
      <c r="CA255" s="111">
        <v>0</v>
      </c>
      <c r="CB255" s="114">
        <v>0</v>
      </c>
      <c r="CC255" s="112"/>
      <c r="CD255" s="114">
        <v>0</v>
      </c>
      <c r="CE255" s="112"/>
      <c r="CF255" s="112"/>
      <c r="CG255" s="112"/>
      <c r="CH255" s="114">
        <v>0</v>
      </c>
      <c r="CI255" s="35">
        <v>0</v>
      </c>
      <c r="CJ255" s="148">
        <f t="shared" si="21"/>
        <v>4.3478260869565216E-2</v>
      </c>
      <c r="CK255" s="88">
        <f t="shared" si="22"/>
        <v>45373</v>
      </c>
      <c r="CL255" s="89">
        <f t="shared" si="23"/>
        <v>-12</v>
      </c>
      <c r="CM255" s="90">
        <f t="shared" si="24"/>
        <v>16</v>
      </c>
      <c r="CN255" s="90" t="str">
        <f t="shared" si="25"/>
        <v>ON TIME</v>
      </c>
      <c r="CO255" s="91" t="str" cm="1">
        <f t="array" ref="CO255">IFERROR(_xlfn.TEXTJOIN(", ",,_xlfn._xlws.FILTER('Monitor PO'!A:A,'Monitor PO'!K:K=Z255)),"")</f>
        <v/>
      </c>
      <c r="CP255" s="92" t="str">
        <f>IF(CQ255="","",IF(CQ255&gt;'Colour coding'!$D$4,"After Turnround",IF(CQ255&gt;'Colour coding'!$D$3+7,"During Turnaround",IF(CQ255&lt;'Colour coding'!$D$3,"On Time"))))</f>
        <v>On Time</v>
      </c>
      <c r="CQ255" s="88">
        <f>_xlfn.MAXIFS('Monitor PO'!E:E,'Monitor PO'!K:K,KGP[[#This Row],[Material / Component]])</f>
        <v>0</v>
      </c>
      <c r="CR255" s="89" t="str">
        <f t="shared" si="26"/>
        <v>SOH</v>
      </c>
      <c r="CS255" s="89" t="str">
        <f>_xlfn.CONCAT(KGP[[#This Row],[Reservation]], KGP[[#This Row],[Requirement date (WO component)]],KGP[[#This Row],[Material / Component]],"000",,KGP[[#This Row],[WO number]])</f>
        <v>00001325684540110613351000100034084</v>
      </c>
      <c r="CT255" s="89" t="str">
        <f>VLOOKUP(KGP[[#This Row],[Key]],Reservation!B:B,1,)</f>
        <v>00001325684540110613351000100034084</v>
      </c>
      <c r="CU255" s="89" t="str">
        <f>_xlfn.CONCAT(KGP[[#This Row],[Reservation]],KGP[[#This Row],[Material / Component]],"000",,KGP[[#This Row],[WO number]])</f>
        <v>000013256810613351000100034084</v>
      </c>
      <c r="CV255" s="93">
        <f>IF(_xlfn.MAXIFS(Reservation!$F:$F,Reservation!$A:$A,KGP[[#This Row],[Logic]])&lt;KGP[[#This Row],[ETA @ Demand plant]],_xlfn.MAXIFS(Reservation!$F:$F,Reservation!$A:$A,KGP[[#This Row],[Logic]]),"")</f>
        <v>0</v>
      </c>
      <c r="CW255" s="89" t="e">
        <f>IF(KGP[[#This Row],[Any order which is ahead (Date)]]="","",VLOOKUP(_xlfn.CONCAT(KGP[[#This Row],[Reservation]],KGP[[#This Row],[Material / Component]],"000",,KGP[[#This Row],[WO number]]),Reservation!$A:$J,10,0))</f>
        <v>#N/A</v>
      </c>
      <c r="CX255" s="89">
        <f t="shared" si="27"/>
        <v>0</v>
      </c>
    </row>
    <row r="256" spans="1:102" s="77" customFormat="1" x14ac:dyDescent="0.2">
      <c r="A256" s="111" t="s">
        <v>851</v>
      </c>
      <c r="B256" s="111" t="s">
        <v>910</v>
      </c>
      <c r="C256" s="112"/>
      <c r="D256" s="111" t="s">
        <v>55</v>
      </c>
      <c r="E256" s="113">
        <v>45290</v>
      </c>
      <c r="F256" s="113">
        <v>45300</v>
      </c>
      <c r="G256" s="113">
        <v>45421</v>
      </c>
      <c r="H256" s="113">
        <v>45337</v>
      </c>
      <c r="I256" s="113">
        <v>45421</v>
      </c>
      <c r="J256" s="113">
        <v>45422</v>
      </c>
      <c r="K256" s="111" t="s">
        <v>182</v>
      </c>
      <c r="L256" s="112"/>
      <c r="M256" s="111" t="s">
        <v>1043</v>
      </c>
      <c r="N256" s="111" t="s">
        <v>176</v>
      </c>
      <c r="O256" s="111" t="s">
        <v>1044</v>
      </c>
      <c r="P256" s="111" t="s">
        <v>351</v>
      </c>
      <c r="Q256" s="111" t="s">
        <v>1045</v>
      </c>
      <c r="R256" s="111" t="s">
        <v>344</v>
      </c>
      <c r="S256" s="113">
        <v>45383</v>
      </c>
      <c r="T256" s="112"/>
      <c r="U256" s="112"/>
      <c r="V256" s="111" t="s">
        <v>345</v>
      </c>
      <c r="W256" s="113">
        <v>45360</v>
      </c>
      <c r="X256" s="111">
        <v>20</v>
      </c>
      <c r="Y256" s="111">
        <v>20</v>
      </c>
      <c r="Z256" s="111" t="s">
        <v>1006</v>
      </c>
      <c r="AA256" s="111" t="s">
        <v>1007</v>
      </c>
      <c r="AB256" s="115">
        <v>56</v>
      </c>
      <c r="AC256" s="115">
        <v>0</v>
      </c>
      <c r="AD256" s="115">
        <v>0</v>
      </c>
      <c r="AE256" s="111" t="s">
        <v>898</v>
      </c>
      <c r="AF256" s="115">
        <v>50</v>
      </c>
      <c r="AG256" s="111" t="s">
        <v>370</v>
      </c>
      <c r="AH256" s="111" t="s">
        <v>379</v>
      </c>
      <c r="AI256" s="111" t="s">
        <v>345</v>
      </c>
      <c r="AJ256" s="111" t="s">
        <v>1046</v>
      </c>
      <c r="AK256" s="111">
        <v>10</v>
      </c>
      <c r="AL256" s="115">
        <v>50</v>
      </c>
      <c r="AM256" s="111" t="s">
        <v>215</v>
      </c>
      <c r="AN256" s="111" t="s">
        <v>1047</v>
      </c>
      <c r="AO256" s="111">
        <v>1</v>
      </c>
      <c r="AP256" s="113">
        <v>45300</v>
      </c>
      <c r="AQ256" s="113">
        <v>45357</v>
      </c>
      <c r="AR256" s="111" t="s">
        <v>999</v>
      </c>
      <c r="AS256" s="111" t="s">
        <v>1000</v>
      </c>
      <c r="AT256" s="111" t="s">
        <v>1048</v>
      </c>
      <c r="AU256" s="111">
        <v>100</v>
      </c>
      <c r="AV256" s="114">
        <v>56</v>
      </c>
      <c r="AW256" s="111" t="s">
        <v>51</v>
      </c>
      <c r="AX256" s="113">
        <v>45350</v>
      </c>
      <c r="AY256" s="112"/>
      <c r="AZ256" s="111" t="s">
        <v>1010</v>
      </c>
      <c r="BA256" s="111" t="s">
        <v>1049</v>
      </c>
      <c r="BB256" s="111" t="s">
        <v>52</v>
      </c>
      <c r="BC256" s="111" t="s">
        <v>161</v>
      </c>
      <c r="BD256" s="111" t="s">
        <v>162</v>
      </c>
      <c r="BE256" s="111" t="s">
        <v>1050</v>
      </c>
      <c r="BF256" s="111">
        <v>1</v>
      </c>
      <c r="BG256" s="111" t="s">
        <v>218</v>
      </c>
      <c r="BH256" s="112"/>
      <c r="BI256" s="112"/>
      <c r="BJ256" s="111" t="s">
        <v>1051</v>
      </c>
      <c r="BK256" s="111" t="s">
        <v>1013</v>
      </c>
      <c r="BL256" s="115">
        <v>14</v>
      </c>
      <c r="BM256" s="112" t="b">
        <f>KGP[[#This Row],[HU Quantity]]=KGP[[#This Row],[Requirement quantity]]</f>
        <v>0</v>
      </c>
      <c r="BN256" s="111" t="s">
        <v>1052</v>
      </c>
      <c r="BO256" s="111" t="s">
        <v>1053</v>
      </c>
      <c r="BP256" s="112"/>
      <c r="BQ256" s="111" t="s">
        <v>165</v>
      </c>
      <c r="BR256" s="112"/>
      <c r="BS256" s="112"/>
      <c r="BT256" s="116">
        <v>23</v>
      </c>
      <c r="BU256" s="116">
        <v>0</v>
      </c>
      <c r="BV256" s="113">
        <v>45626</v>
      </c>
      <c r="BW256" s="117">
        <v>0</v>
      </c>
      <c r="BX256" s="117">
        <v>0</v>
      </c>
      <c r="BY256" s="113">
        <v>45360</v>
      </c>
      <c r="BZ256" s="112"/>
      <c r="CA256" s="111">
        <v>0</v>
      </c>
      <c r="CB256" s="114">
        <v>0</v>
      </c>
      <c r="CC256" s="111" t="s">
        <v>348</v>
      </c>
      <c r="CD256" s="114">
        <v>168</v>
      </c>
      <c r="CE256" s="111" t="s">
        <v>245</v>
      </c>
      <c r="CF256" s="112"/>
      <c r="CG256" s="111" t="s">
        <v>1015</v>
      </c>
      <c r="CH256" s="114">
        <v>0</v>
      </c>
      <c r="CI256" s="35">
        <v>0</v>
      </c>
      <c r="CJ256" s="148">
        <f t="shared" si="21"/>
        <v>0.25</v>
      </c>
      <c r="CK256" s="88">
        <f t="shared" si="22"/>
        <v>45393</v>
      </c>
      <c r="CL256" s="89">
        <f t="shared" si="23"/>
        <v>56</v>
      </c>
      <c r="CM256" s="90">
        <f t="shared" si="24"/>
        <v>84</v>
      </c>
      <c r="CN256" s="90" t="str">
        <f t="shared" si="25"/>
        <v>ON TIME</v>
      </c>
      <c r="CO256" s="91" t="str" cm="1">
        <f t="array" ref="CO256">IFERROR(_xlfn.TEXTJOIN(", ",,_xlfn._xlws.FILTER('Monitor PO'!A:A,'Monitor PO'!K:K=Z256)),"")</f>
        <v>4500004322, 4500004322</v>
      </c>
      <c r="CP256" s="92" t="str">
        <f>IF(CQ256="","",IF(CQ256&gt;'Colour coding'!$D$4,"After Turnround",IF(CQ256&gt;'Colour coding'!$D$3+7,"During Turnaround",IF(CQ256&lt;'Colour coding'!$D$3,"On Time"))))</f>
        <v>After Turnround</v>
      </c>
      <c r="CQ256" s="88">
        <f>_xlfn.MAXIFS('Monitor PO'!E:E,'Monitor PO'!K:K,KGP[[#This Row],[Material / Component]])</f>
        <v>45397</v>
      </c>
      <c r="CR256" s="89" t="str">
        <f t="shared" si="26"/>
        <v>Need Purchasing</v>
      </c>
      <c r="CS256" s="89" t="str">
        <f>_xlfn.CONCAT(KGP[[#This Row],[Reservation]], KGP[[#This Row],[Requirement date (WO component)]],KGP[[#This Row],[Material / Component]],"000",,KGP[[#This Row],[WO number]])</f>
        <v>00001306464542170000044000100032134</v>
      </c>
      <c r="CT256" s="89" t="str">
        <f>VLOOKUP(KGP[[#This Row],[Key]],Reservation!B:B,1,)</f>
        <v>00001306464542170000044000100032134</v>
      </c>
      <c r="CU256" s="89" t="str">
        <f>_xlfn.CONCAT(KGP[[#This Row],[Reservation]],KGP[[#This Row],[Material / Component]],"000",,KGP[[#This Row],[WO number]])</f>
        <v>000013064670000044000100032134</v>
      </c>
      <c r="CV256" s="93">
        <f>IF(_xlfn.MAXIFS(Reservation!$F:$F,Reservation!$A:$A,KGP[[#This Row],[Logic]])&lt;KGP[[#This Row],[ETA @ Demand plant]],_xlfn.MAXIFS(Reservation!$F:$F,Reservation!$A:$A,KGP[[#This Row],[Logic]]),"")</f>
        <v>0</v>
      </c>
      <c r="CW256" s="89" t="e">
        <f>IF(KGP[[#This Row],[Any order which is ahead (Date)]]="","",VLOOKUP(_xlfn.CONCAT(KGP[[#This Row],[Reservation]],KGP[[#This Row],[Material / Component]],"000",,KGP[[#This Row],[WO number]]),Reservation!$A:$J,10,0))</f>
        <v>#N/A</v>
      </c>
      <c r="CX256" s="89">
        <f t="shared" si="27"/>
        <v>0</v>
      </c>
    </row>
    <row r="257" spans="1:102" s="77" customFormat="1" x14ac:dyDescent="0.2">
      <c r="A257" s="111" t="s">
        <v>851</v>
      </c>
      <c r="B257" s="111" t="s">
        <v>910</v>
      </c>
      <c r="C257" s="112"/>
      <c r="D257" s="111" t="s">
        <v>55</v>
      </c>
      <c r="E257" s="113">
        <v>45290</v>
      </c>
      <c r="F257" s="113">
        <v>45300</v>
      </c>
      <c r="G257" s="113">
        <v>45421</v>
      </c>
      <c r="H257" s="113">
        <v>45337</v>
      </c>
      <c r="I257" s="113">
        <v>45421</v>
      </c>
      <c r="J257" s="113">
        <v>45422</v>
      </c>
      <c r="K257" s="111" t="s">
        <v>182</v>
      </c>
      <c r="L257" s="112"/>
      <c r="M257" s="111" t="s">
        <v>1043</v>
      </c>
      <c r="N257" s="111" t="s">
        <v>176</v>
      </c>
      <c r="O257" s="111" t="s">
        <v>1044</v>
      </c>
      <c r="P257" s="111" t="s">
        <v>351</v>
      </c>
      <c r="Q257" s="111" t="s">
        <v>1045</v>
      </c>
      <c r="R257" s="111" t="s">
        <v>344</v>
      </c>
      <c r="S257" s="113">
        <v>45383</v>
      </c>
      <c r="T257" s="112"/>
      <c r="U257" s="112"/>
      <c r="V257" s="111" t="s">
        <v>345</v>
      </c>
      <c r="W257" s="113">
        <v>45360</v>
      </c>
      <c r="X257" s="111">
        <v>20</v>
      </c>
      <c r="Y257" s="111">
        <v>20</v>
      </c>
      <c r="Z257" s="111" t="s">
        <v>1006</v>
      </c>
      <c r="AA257" s="111" t="s">
        <v>1007</v>
      </c>
      <c r="AB257" s="115">
        <v>56</v>
      </c>
      <c r="AC257" s="115">
        <v>0</v>
      </c>
      <c r="AD257" s="115">
        <v>0</v>
      </c>
      <c r="AE257" s="111" t="s">
        <v>898</v>
      </c>
      <c r="AF257" s="115">
        <v>50</v>
      </c>
      <c r="AG257" s="111" t="s">
        <v>370</v>
      </c>
      <c r="AH257" s="111" t="s">
        <v>379</v>
      </c>
      <c r="AI257" s="111" t="s">
        <v>345</v>
      </c>
      <c r="AJ257" s="111" t="s">
        <v>1046</v>
      </c>
      <c r="AK257" s="111">
        <v>10</v>
      </c>
      <c r="AL257" s="115">
        <v>50</v>
      </c>
      <c r="AM257" s="111" t="s">
        <v>215</v>
      </c>
      <c r="AN257" s="111" t="s">
        <v>1047</v>
      </c>
      <c r="AO257" s="111">
        <v>1</v>
      </c>
      <c r="AP257" s="113">
        <v>45300</v>
      </c>
      <c r="AQ257" s="113">
        <v>45357</v>
      </c>
      <c r="AR257" s="111" t="s">
        <v>999</v>
      </c>
      <c r="AS257" s="111" t="s">
        <v>1000</v>
      </c>
      <c r="AT257" s="111" t="s">
        <v>1048</v>
      </c>
      <c r="AU257" s="111">
        <v>100</v>
      </c>
      <c r="AV257" s="114">
        <v>56</v>
      </c>
      <c r="AW257" s="111" t="s">
        <v>51</v>
      </c>
      <c r="AX257" s="113">
        <v>45350</v>
      </c>
      <c r="AY257" s="112"/>
      <c r="AZ257" s="111" t="s">
        <v>1010</v>
      </c>
      <c r="BA257" s="111" t="s">
        <v>1049</v>
      </c>
      <c r="BB257" s="111" t="s">
        <v>52</v>
      </c>
      <c r="BC257" s="111" t="s">
        <v>161</v>
      </c>
      <c r="BD257" s="111" t="s">
        <v>162</v>
      </c>
      <c r="BE257" s="111" t="s">
        <v>1050</v>
      </c>
      <c r="BF257" s="111">
        <v>1</v>
      </c>
      <c r="BG257" s="111" t="s">
        <v>218</v>
      </c>
      <c r="BH257" s="112"/>
      <c r="BI257" s="112"/>
      <c r="BJ257" s="111" t="s">
        <v>1051</v>
      </c>
      <c r="BK257" s="111" t="s">
        <v>1013</v>
      </c>
      <c r="BL257" s="115">
        <v>42</v>
      </c>
      <c r="BM257" s="112" t="b">
        <f>KGP[[#This Row],[HU Quantity]]=KGP[[#This Row],[Requirement quantity]]</f>
        <v>0</v>
      </c>
      <c r="BN257" s="111" t="s">
        <v>1052</v>
      </c>
      <c r="BO257" s="111" t="s">
        <v>1054</v>
      </c>
      <c r="BP257" s="112"/>
      <c r="BQ257" s="111" t="s">
        <v>165</v>
      </c>
      <c r="BR257" s="112"/>
      <c r="BS257" s="112"/>
      <c r="BT257" s="116">
        <v>23</v>
      </c>
      <c r="BU257" s="116">
        <v>0</v>
      </c>
      <c r="BV257" s="113">
        <v>45626</v>
      </c>
      <c r="BW257" s="117">
        <v>0</v>
      </c>
      <c r="BX257" s="117">
        <v>0</v>
      </c>
      <c r="BY257" s="113">
        <v>45360</v>
      </c>
      <c r="BZ257" s="112"/>
      <c r="CA257" s="111">
        <v>0</v>
      </c>
      <c r="CB257" s="114">
        <v>0</v>
      </c>
      <c r="CC257" s="111" t="s">
        <v>348</v>
      </c>
      <c r="CD257" s="114">
        <v>168</v>
      </c>
      <c r="CE257" s="111" t="s">
        <v>245</v>
      </c>
      <c r="CF257" s="112"/>
      <c r="CG257" s="111" t="s">
        <v>1015</v>
      </c>
      <c r="CH257" s="114">
        <v>0</v>
      </c>
      <c r="CI257" s="35">
        <v>0</v>
      </c>
      <c r="CJ257" s="148">
        <f t="shared" si="21"/>
        <v>0.25</v>
      </c>
      <c r="CK257" s="88">
        <f t="shared" si="22"/>
        <v>45393</v>
      </c>
      <c r="CL257" s="89">
        <f t="shared" si="23"/>
        <v>56</v>
      </c>
      <c r="CM257" s="90">
        <f t="shared" si="24"/>
        <v>84</v>
      </c>
      <c r="CN257" s="90" t="str">
        <f t="shared" si="25"/>
        <v>ON TIME</v>
      </c>
      <c r="CO257" s="91" t="str" cm="1">
        <f t="array" ref="CO257">IFERROR(_xlfn.TEXTJOIN(", ",,_xlfn._xlws.FILTER('Monitor PO'!A:A,'Monitor PO'!K:K=Z257)),"")</f>
        <v>4500004322, 4500004322</v>
      </c>
      <c r="CP257" s="92" t="str">
        <f>IF(CQ257="","",IF(CQ257&gt;'Colour coding'!$D$4,"After Turnround",IF(CQ257&gt;'Colour coding'!$D$3+7,"During Turnaround",IF(CQ257&lt;'Colour coding'!$D$3,"On Time"))))</f>
        <v>After Turnround</v>
      </c>
      <c r="CQ257" s="88">
        <f>_xlfn.MAXIFS('Monitor PO'!E:E,'Monitor PO'!K:K,KGP[[#This Row],[Material / Component]])</f>
        <v>45397</v>
      </c>
      <c r="CR257" s="89" t="str">
        <f t="shared" si="26"/>
        <v>Need Purchasing</v>
      </c>
      <c r="CS257" s="89" t="str">
        <f>_xlfn.CONCAT(KGP[[#This Row],[Reservation]], KGP[[#This Row],[Requirement date (WO component)]],KGP[[#This Row],[Material / Component]],"000",,KGP[[#This Row],[WO number]])</f>
        <v>00001306464542170000044000100032134</v>
      </c>
      <c r="CT257" s="89" t="str">
        <f>VLOOKUP(KGP[[#This Row],[Key]],Reservation!B:B,1,)</f>
        <v>00001306464542170000044000100032134</v>
      </c>
      <c r="CU257" s="89" t="str">
        <f>_xlfn.CONCAT(KGP[[#This Row],[Reservation]],KGP[[#This Row],[Material / Component]],"000",,KGP[[#This Row],[WO number]])</f>
        <v>000013064670000044000100032134</v>
      </c>
      <c r="CV257" s="93">
        <f>IF(_xlfn.MAXIFS(Reservation!$F:$F,Reservation!$A:$A,KGP[[#This Row],[Logic]])&lt;KGP[[#This Row],[ETA @ Demand plant]],_xlfn.MAXIFS(Reservation!$F:$F,Reservation!$A:$A,KGP[[#This Row],[Logic]]),"")</f>
        <v>0</v>
      </c>
      <c r="CW257" s="89" t="e">
        <f>IF(KGP[[#This Row],[Any order which is ahead (Date)]]="","",VLOOKUP(_xlfn.CONCAT(KGP[[#This Row],[Reservation]],KGP[[#This Row],[Material / Component]],"000",,KGP[[#This Row],[WO number]]),Reservation!$A:$J,10,0))</f>
        <v>#N/A</v>
      </c>
      <c r="CX257" s="89">
        <f t="shared" si="27"/>
        <v>0</v>
      </c>
    </row>
    <row r="258" spans="1:102" s="77" customFormat="1" x14ac:dyDescent="0.2">
      <c r="A258" s="111" t="s">
        <v>869</v>
      </c>
      <c r="B258" s="111" t="s">
        <v>50</v>
      </c>
      <c r="C258" s="112"/>
      <c r="D258" s="111" t="s">
        <v>55</v>
      </c>
      <c r="E258" s="113">
        <v>45290</v>
      </c>
      <c r="F258" s="113">
        <v>45300</v>
      </c>
      <c r="G258" s="113">
        <v>45400</v>
      </c>
      <c r="H258" s="113">
        <v>45334</v>
      </c>
      <c r="I258" s="113">
        <v>45400</v>
      </c>
      <c r="J258" s="113">
        <v>45402</v>
      </c>
      <c r="K258" s="111" t="s">
        <v>182</v>
      </c>
      <c r="L258" s="112"/>
      <c r="M258" s="111" t="s">
        <v>990</v>
      </c>
      <c r="N258" s="111" t="s">
        <v>175</v>
      </c>
      <c r="O258" s="111" t="s">
        <v>991</v>
      </c>
      <c r="P258" s="111" t="s">
        <v>992</v>
      </c>
      <c r="Q258" s="111" t="s">
        <v>993</v>
      </c>
      <c r="R258" s="111" t="s">
        <v>344</v>
      </c>
      <c r="S258" s="113">
        <v>45392</v>
      </c>
      <c r="T258" s="112"/>
      <c r="U258" s="112"/>
      <c r="V258" s="111" t="s">
        <v>345</v>
      </c>
      <c r="W258" s="113">
        <v>45363</v>
      </c>
      <c r="X258" s="111">
        <v>20</v>
      </c>
      <c r="Y258" s="111">
        <v>20</v>
      </c>
      <c r="Z258" s="111" t="s">
        <v>1016</v>
      </c>
      <c r="AA258" s="111" t="s">
        <v>1017</v>
      </c>
      <c r="AB258" s="115">
        <v>116</v>
      </c>
      <c r="AC258" s="115">
        <v>0</v>
      </c>
      <c r="AD258" s="115">
        <v>0</v>
      </c>
      <c r="AE258" s="111" t="s">
        <v>1008</v>
      </c>
      <c r="AF258" s="115">
        <v>50</v>
      </c>
      <c r="AG258" s="111" t="s">
        <v>996</v>
      </c>
      <c r="AH258" s="111" t="s">
        <v>379</v>
      </c>
      <c r="AI258" s="111" t="s">
        <v>345</v>
      </c>
      <c r="AJ258" s="111" t="s">
        <v>997</v>
      </c>
      <c r="AK258" s="111">
        <v>20</v>
      </c>
      <c r="AL258" s="115">
        <v>50</v>
      </c>
      <c r="AM258" s="111" t="s">
        <v>215</v>
      </c>
      <c r="AN258" s="111" t="s">
        <v>998</v>
      </c>
      <c r="AO258" s="111">
        <v>4</v>
      </c>
      <c r="AP258" s="113">
        <v>45300</v>
      </c>
      <c r="AQ258" s="113">
        <v>45357</v>
      </c>
      <c r="AR258" s="111" t="s">
        <v>999</v>
      </c>
      <c r="AS258" s="111" t="s">
        <v>1000</v>
      </c>
      <c r="AT258" s="111" t="s">
        <v>1018</v>
      </c>
      <c r="AU258" s="111">
        <v>20</v>
      </c>
      <c r="AV258" s="114">
        <v>116</v>
      </c>
      <c r="AW258" s="111" t="s">
        <v>51</v>
      </c>
      <c r="AX258" s="113">
        <v>45350</v>
      </c>
      <c r="AY258" s="112"/>
      <c r="AZ258" s="111" t="s">
        <v>1010</v>
      </c>
      <c r="BA258" s="112"/>
      <c r="BB258" s="111" t="s">
        <v>52</v>
      </c>
      <c r="BC258" s="111" t="s">
        <v>161</v>
      </c>
      <c r="BD258" s="111" t="s">
        <v>162</v>
      </c>
      <c r="BE258" s="111" t="s">
        <v>1003</v>
      </c>
      <c r="BF258" s="111">
        <v>4</v>
      </c>
      <c r="BG258" s="111" t="s">
        <v>218</v>
      </c>
      <c r="BH258" s="112"/>
      <c r="BI258" s="112"/>
      <c r="BJ258" s="111" t="s">
        <v>1019</v>
      </c>
      <c r="BK258" s="112"/>
      <c r="BL258" s="115">
        <v>0</v>
      </c>
      <c r="BM258" s="112" t="b">
        <f>KGP[[#This Row],[HU Quantity]]=KGP[[#This Row],[Requirement quantity]]</f>
        <v>0</v>
      </c>
      <c r="BN258" s="112"/>
      <c r="BO258" s="112"/>
      <c r="BP258" s="112"/>
      <c r="BQ258" s="111" t="s">
        <v>165</v>
      </c>
      <c r="BR258" s="112"/>
      <c r="BS258" s="112"/>
      <c r="BT258" s="116">
        <v>29</v>
      </c>
      <c r="BU258" s="116">
        <v>0</v>
      </c>
      <c r="BV258" s="113">
        <v>45626</v>
      </c>
      <c r="BW258" s="117">
        <v>0</v>
      </c>
      <c r="BX258" s="117">
        <v>0</v>
      </c>
      <c r="BY258" s="113">
        <v>45363</v>
      </c>
      <c r="BZ258" s="112"/>
      <c r="CA258" s="111">
        <v>0</v>
      </c>
      <c r="CB258" s="114">
        <v>0</v>
      </c>
      <c r="CC258" s="112"/>
      <c r="CD258" s="114">
        <v>0</v>
      </c>
      <c r="CE258" s="112"/>
      <c r="CF258" s="112"/>
      <c r="CG258" s="112"/>
      <c r="CH258" s="114">
        <v>0</v>
      </c>
      <c r="CI258" s="35">
        <v>0</v>
      </c>
      <c r="CJ258" s="148">
        <f t="shared" ref="CJ258:CJ321" si="28">1/COUNTIF(M:M,M258)</f>
        <v>0.33333333333333331</v>
      </c>
      <c r="CK258" s="88">
        <f t="shared" ref="CK258:CK321" si="29">G258-28</f>
        <v>45372</v>
      </c>
      <c r="CL258" s="89">
        <f t="shared" ref="CL258:CL321" si="30">IF(ISBLANK(H258),0,CK258-H258)</f>
        <v>38</v>
      </c>
      <c r="CM258" s="90">
        <f t="shared" ref="CM258:CM321" si="31">IF(ISBLANK(H258),0,G258-H258)</f>
        <v>66</v>
      </c>
      <c r="CN258" s="90" t="str">
        <f t="shared" ref="CN258:CN321" si="32">IF(ISNUMBER(CM258), IF(CM258&gt;0,"ON TIME",IF(CM258&lt;0,"Delayed","Missing Staging Date")))</f>
        <v>ON TIME</v>
      </c>
      <c r="CO258" s="91" t="str" cm="1">
        <f t="array" ref="CO258">IFERROR(_xlfn.TEXTJOIN(", ",,_xlfn._xlws.FILTER('Monitor PO'!A:A,'Monitor PO'!K:K=Z258)),"")</f>
        <v>4500004322, 4500004322</v>
      </c>
      <c r="CP258" s="92" t="str">
        <f>IF(CQ258="","",IF(CQ258&gt;'Colour coding'!$D$4,"After Turnround",IF(CQ258&gt;'Colour coding'!$D$3+7,"During Turnaround",IF(CQ258&lt;'Colour coding'!$D$3,"On Time"))))</f>
        <v>After Turnround</v>
      </c>
      <c r="CQ258" s="88">
        <f>_xlfn.MAXIFS('Monitor PO'!E:E,'Monitor PO'!K:K,KGP[[#This Row],[Material / Component]])</f>
        <v>45397</v>
      </c>
      <c r="CR258" s="89" t="str">
        <f t="shared" ref="CR258:CR321" si="33">IF(ISBLANK(Z258), "Delivered Pre S4H",IF(AC258&gt;=AB258,"SOH","Need Purchasing"))</f>
        <v>Need Purchasing</v>
      </c>
      <c r="CS258" s="89" t="str">
        <f>_xlfn.CONCAT(KGP[[#This Row],[Reservation]], KGP[[#This Row],[Requirement date (WO component)]],KGP[[#This Row],[Material / Component]],"000",,KGP[[#This Row],[WO number]])</f>
        <v>00001306434540070000047000100032131</v>
      </c>
      <c r="CT258" s="89" t="str">
        <f>VLOOKUP(KGP[[#This Row],[Key]],Reservation!B:B,1,)</f>
        <v>00001306434540070000047000100032131</v>
      </c>
      <c r="CU258" s="89" t="str">
        <f>_xlfn.CONCAT(KGP[[#This Row],[Reservation]],KGP[[#This Row],[Material / Component]],"000",,KGP[[#This Row],[WO number]])</f>
        <v>000013064370000047000100032131</v>
      </c>
      <c r="CV258" s="93">
        <f>IF(_xlfn.MAXIFS(Reservation!$F:$F,Reservation!$A:$A,KGP[[#This Row],[Logic]])&lt;KGP[[#This Row],[ETA @ Demand plant]],_xlfn.MAXIFS(Reservation!$F:$F,Reservation!$A:$A,KGP[[#This Row],[Logic]]),"")</f>
        <v>0</v>
      </c>
      <c r="CW258" s="89" t="e">
        <f>IF(KGP[[#This Row],[Any order which is ahead (Date)]]="","",VLOOKUP(_xlfn.CONCAT(KGP[[#This Row],[Reservation]],KGP[[#This Row],[Material / Component]],"000",,KGP[[#This Row],[WO number]]),Reservation!$A:$J,10,0))</f>
        <v>#N/A</v>
      </c>
      <c r="CX258" s="89">
        <f t="shared" ref="CX258:CX321" si="34">IFERROR(IF(OR(IFERROR(SEARCH("SP13",AH258),FALSE),IFERROR(SEARCH("SP11",AH258),FALSE)),1,0),0)</f>
        <v>0</v>
      </c>
    </row>
    <row r="259" spans="1:102" s="77" customFormat="1" x14ac:dyDescent="0.2">
      <c r="A259" s="111" t="s">
        <v>869</v>
      </c>
      <c r="B259" s="111" t="s">
        <v>50</v>
      </c>
      <c r="C259" s="112"/>
      <c r="D259" s="111" t="s">
        <v>55</v>
      </c>
      <c r="E259" s="113">
        <v>45290</v>
      </c>
      <c r="F259" s="113">
        <v>45300</v>
      </c>
      <c r="G259" s="113">
        <v>45400</v>
      </c>
      <c r="H259" s="113">
        <v>45334</v>
      </c>
      <c r="I259" s="113">
        <v>45400</v>
      </c>
      <c r="J259" s="113">
        <v>45401</v>
      </c>
      <c r="K259" s="111" t="s">
        <v>182</v>
      </c>
      <c r="L259" s="112"/>
      <c r="M259" s="111" t="s">
        <v>1020</v>
      </c>
      <c r="N259" s="111" t="s">
        <v>175</v>
      </c>
      <c r="O259" s="111" t="s">
        <v>1021</v>
      </c>
      <c r="P259" s="111" t="s">
        <v>1022</v>
      </c>
      <c r="Q259" s="111" t="s">
        <v>1023</v>
      </c>
      <c r="R259" s="111" t="s">
        <v>344</v>
      </c>
      <c r="S259" s="113">
        <v>45392</v>
      </c>
      <c r="T259" s="112"/>
      <c r="U259" s="112"/>
      <c r="V259" s="111" t="s">
        <v>345</v>
      </c>
      <c r="W259" s="113">
        <v>45363</v>
      </c>
      <c r="X259" s="111">
        <v>20</v>
      </c>
      <c r="Y259" s="111">
        <v>20</v>
      </c>
      <c r="Z259" s="111" t="s">
        <v>1016</v>
      </c>
      <c r="AA259" s="111" t="s">
        <v>1017</v>
      </c>
      <c r="AB259" s="115">
        <v>4</v>
      </c>
      <c r="AC259" s="115">
        <v>0</v>
      </c>
      <c r="AD259" s="115">
        <v>0</v>
      </c>
      <c r="AE259" s="111" t="s">
        <v>898</v>
      </c>
      <c r="AF259" s="115">
        <v>50</v>
      </c>
      <c r="AG259" s="111" t="s">
        <v>996</v>
      </c>
      <c r="AH259" s="111" t="s">
        <v>379</v>
      </c>
      <c r="AI259" s="111" t="s">
        <v>345</v>
      </c>
      <c r="AJ259" s="111" t="s">
        <v>1024</v>
      </c>
      <c r="AK259" s="111">
        <v>20</v>
      </c>
      <c r="AL259" s="115">
        <v>50</v>
      </c>
      <c r="AM259" s="111" t="s">
        <v>215</v>
      </c>
      <c r="AN259" s="111" t="s">
        <v>1025</v>
      </c>
      <c r="AO259" s="111">
        <v>3</v>
      </c>
      <c r="AP259" s="113">
        <v>45300</v>
      </c>
      <c r="AQ259" s="113">
        <v>45357</v>
      </c>
      <c r="AR259" s="111" t="s">
        <v>999</v>
      </c>
      <c r="AS259" s="111" t="s">
        <v>1000</v>
      </c>
      <c r="AT259" s="111" t="s">
        <v>1026</v>
      </c>
      <c r="AU259" s="111">
        <v>60</v>
      </c>
      <c r="AV259" s="114">
        <v>4</v>
      </c>
      <c r="AW259" s="111" t="s">
        <v>51</v>
      </c>
      <c r="AX259" s="113">
        <v>45350</v>
      </c>
      <c r="AY259" s="112"/>
      <c r="AZ259" s="111" t="s">
        <v>1010</v>
      </c>
      <c r="BA259" s="112"/>
      <c r="BB259" s="111" t="s">
        <v>52</v>
      </c>
      <c r="BC259" s="111" t="s">
        <v>161</v>
      </c>
      <c r="BD259" s="111" t="s">
        <v>162</v>
      </c>
      <c r="BE259" s="111" t="s">
        <v>1027</v>
      </c>
      <c r="BF259" s="111">
        <v>3</v>
      </c>
      <c r="BG259" s="111" t="s">
        <v>218</v>
      </c>
      <c r="BH259" s="112"/>
      <c r="BI259" s="112"/>
      <c r="BJ259" s="111" t="s">
        <v>1028</v>
      </c>
      <c r="BK259" s="112"/>
      <c r="BL259" s="115">
        <v>0</v>
      </c>
      <c r="BM259" s="112" t="b">
        <f>KGP[[#This Row],[HU Quantity]]=KGP[[#This Row],[Requirement quantity]]</f>
        <v>0</v>
      </c>
      <c r="BN259" s="112"/>
      <c r="BO259" s="112"/>
      <c r="BP259" s="112"/>
      <c r="BQ259" s="111" t="s">
        <v>165</v>
      </c>
      <c r="BR259" s="112"/>
      <c r="BS259" s="112"/>
      <c r="BT259" s="116">
        <v>29</v>
      </c>
      <c r="BU259" s="116">
        <v>0</v>
      </c>
      <c r="BV259" s="113">
        <v>45626</v>
      </c>
      <c r="BW259" s="117">
        <v>0</v>
      </c>
      <c r="BX259" s="117">
        <v>0</v>
      </c>
      <c r="BY259" s="113">
        <v>45363</v>
      </c>
      <c r="BZ259" s="112"/>
      <c r="CA259" s="111">
        <v>0</v>
      </c>
      <c r="CB259" s="114">
        <v>0</v>
      </c>
      <c r="CC259" s="112"/>
      <c r="CD259" s="114">
        <v>0</v>
      </c>
      <c r="CE259" s="112"/>
      <c r="CF259" s="112"/>
      <c r="CG259" s="112"/>
      <c r="CH259" s="114">
        <v>0</v>
      </c>
      <c r="CI259" s="35">
        <v>0</v>
      </c>
      <c r="CJ259" s="148">
        <f t="shared" si="28"/>
        <v>0.2</v>
      </c>
      <c r="CK259" s="88">
        <f t="shared" si="29"/>
        <v>45372</v>
      </c>
      <c r="CL259" s="89">
        <f t="shared" si="30"/>
        <v>38</v>
      </c>
      <c r="CM259" s="90">
        <f t="shared" si="31"/>
        <v>66</v>
      </c>
      <c r="CN259" s="90" t="str">
        <f t="shared" si="32"/>
        <v>ON TIME</v>
      </c>
      <c r="CO259" s="91" t="str" cm="1">
        <f t="array" ref="CO259">IFERROR(_xlfn.TEXTJOIN(", ",,_xlfn._xlws.FILTER('Monitor PO'!A:A,'Monitor PO'!K:K=Z259)),"")</f>
        <v>4500004322, 4500004322</v>
      </c>
      <c r="CP259" s="92" t="str">
        <f>IF(CQ259="","",IF(CQ259&gt;'Colour coding'!$D$4,"After Turnround",IF(CQ259&gt;'Colour coding'!$D$3+7,"During Turnaround",IF(CQ259&lt;'Colour coding'!$D$3,"On Time"))))</f>
        <v>After Turnround</v>
      </c>
      <c r="CQ259" s="88">
        <f>_xlfn.MAXIFS('Monitor PO'!E:E,'Monitor PO'!K:K,KGP[[#This Row],[Material / Component]])</f>
        <v>45397</v>
      </c>
      <c r="CR259" s="89" t="str">
        <f t="shared" si="33"/>
        <v>Need Purchasing</v>
      </c>
      <c r="CS259" s="89" t="str">
        <f>_xlfn.CONCAT(KGP[[#This Row],[Reservation]], KGP[[#This Row],[Requirement date (WO component)]],KGP[[#This Row],[Material / Component]],"000",,KGP[[#This Row],[WO number]])</f>
        <v>00001306454540070000047000100032133</v>
      </c>
      <c r="CT259" s="89" t="str">
        <f>VLOOKUP(KGP[[#This Row],[Key]],Reservation!B:B,1,)</f>
        <v>00001306454540070000047000100032133</v>
      </c>
      <c r="CU259" s="89" t="str">
        <f>_xlfn.CONCAT(KGP[[#This Row],[Reservation]],KGP[[#This Row],[Material / Component]],"000",,KGP[[#This Row],[WO number]])</f>
        <v>000013064570000047000100032133</v>
      </c>
      <c r="CV259" s="93">
        <f>IF(_xlfn.MAXIFS(Reservation!$F:$F,Reservation!$A:$A,KGP[[#This Row],[Logic]])&lt;KGP[[#This Row],[ETA @ Demand plant]],_xlfn.MAXIFS(Reservation!$F:$F,Reservation!$A:$A,KGP[[#This Row],[Logic]]),"")</f>
        <v>0</v>
      </c>
      <c r="CW259" s="89" t="e">
        <f>IF(KGP[[#This Row],[Any order which is ahead (Date)]]="","",VLOOKUP(_xlfn.CONCAT(KGP[[#This Row],[Reservation]],KGP[[#This Row],[Material / Component]],"000",,KGP[[#This Row],[WO number]]),Reservation!$A:$J,10,0))</f>
        <v>#N/A</v>
      </c>
      <c r="CX259" s="89">
        <f t="shared" si="34"/>
        <v>0</v>
      </c>
    </row>
    <row r="260" spans="1:102" s="77" customFormat="1" x14ac:dyDescent="0.2">
      <c r="A260" s="111" t="s">
        <v>851</v>
      </c>
      <c r="B260" s="111" t="s">
        <v>910</v>
      </c>
      <c r="C260" s="112"/>
      <c r="D260" s="111" t="s">
        <v>55</v>
      </c>
      <c r="E260" s="113">
        <v>45290</v>
      </c>
      <c r="F260" s="113">
        <v>45300</v>
      </c>
      <c r="G260" s="113">
        <v>45421</v>
      </c>
      <c r="H260" s="113">
        <v>45334</v>
      </c>
      <c r="I260" s="113">
        <v>45421</v>
      </c>
      <c r="J260" s="113">
        <v>45422</v>
      </c>
      <c r="K260" s="111" t="s">
        <v>182</v>
      </c>
      <c r="L260" s="112"/>
      <c r="M260" s="111" t="s">
        <v>1043</v>
      </c>
      <c r="N260" s="111" t="s">
        <v>175</v>
      </c>
      <c r="O260" s="111" t="s">
        <v>1044</v>
      </c>
      <c r="P260" s="111" t="s">
        <v>351</v>
      </c>
      <c r="Q260" s="111" t="s">
        <v>1045</v>
      </c>
      <c r="R260" s="111" t="s">
        <v>344</v>
      </c>
      <c r="S260" s="113">
        <v>45392</v>
      </c>
      <c r="T260" s="112"/>
      <c r="U260" s="112"/>
      <c r="V260" s="111" t="s">
        <v>345</v>
      </c>
      <c r="W260" s="113">
        <v>45363</v>
      </c>
      <c r="X260" s="111">
        <v>20</v>
      </c>
      <c r="Y260" s="111">
        <v>20</v>
      </c>
      <c r="Z260" s="111" t="s">
        <v>1016</v>
      </c>
      <c r="AA260" s="111" t="s">
        <v>1017</v>
      </c>
      <c r="AB260" s="115">
        <v>8</v>
      </c>
      <c r="AC260" s="115">
        <v>0</v>
      </c>
      <c r="AD260" s="115">
        <v>0</v>
      </c>
      <c r="AE260" s="111" t="s">
        <v>898</v>
      </c>
      <c r="AF260" s="115">
        <v>50</v>
      </c>
      <c r="AG260" s="111" t="s">
        <v>996</v>
      </c>
      <c r="AH260" s="111" t="s">
        <v>379</v>
      </c>
      <c r="AI260" s="111" t="s">
        <v>345</v>
      </c>
      <c r="AJ260" s="111" t="s">
        <v>1046</v>
      </c>
      <c r="AK260" s="111">
        <v>20</v>
      </c>
      <c r="AL260" s="115">
        <v>50</v>
      </c>
      <c r="AM260" s="111" t="s">
        <v>215</v>
      </c>
      <c r="AN260" s="111" t="s">
        <v>1047</v>
      </c>
      <c r="AO260" s="111">
        <v>2</v>
      </c>
      <c r="AP260" s="113">
        <v>45300</v>
      </c>
      <c r="AQ260" s="113">
        <v>45357</v>
      </c>
      <c r="AR260" s="111" t="s">
        <v>999</v>
      </c>
      <c r="AS260" s="111" t="s">
        <v>1000</v>
      </c>
      <c r="AT260" s="111" t="s">
        <v>1057</v>
      </c>
      <c r="AU260" s="111">
        <v>110</v>
      </c>
      <c r="AV260" s="114">
        <v>8</v>
      </c>
      <c r="AW260" s="111" t="s">
        <v>51</v>
      </c>
      <c r="AX260" s="113">
        <v>45350</v>
      </c>
      <c r="AY260" s="112"/>
      <c r="AZ260" s="111" t="s">
        <v>1010</v>
      </c>
      <c r="BA260" s="112"/>
      <c r="BB260" s="111" t="s">
        <v>52</v>
      </c>
      <c r="BC260" s="111" t="s">
        <v>161</v>
      </c>
      <c r="BD260" s="111" t="s">
        <v>162</v>
      </c>
      <c r="BE260" s="111" t="s">
        <v>1050</v>
      </c>
      <c r="BF260" s="111">
        <v>2</v>
      </c>
      <c r="BG260" s="111" t="s">
        <v>218</v>
      </c>
      <c r="BH260" s="112"/>
      <c r="BI260" s="112"/>
      <c r="BJ260" s="111" t="s">
        <v>1058</v>
      </c>
      <c r="BK260" s="112"/>
      <c r="BL260" s="115">
        <v>0</v>
      </c>
      <c r="BM260" s="112" t="b">
        <f>KGP[[#This Row],[HU Quantity]]=KGP[[#This Row],[Requirement quantity]]</f>
        <v>0</v>
      </c>
      <c r="BN260" s="112"/>
      <c r="BO260" s="112"/>
      <c r="BP260" s="112"/>
      <c r="BQ260" s="111" t="s">
        <v>165</v>
      </c>
      <c r="BR260" s="112"/>
      <c r="BS260" s="112"/>
      <c r="BT260" s="116">
        <v>29</v>
      </c>
      <c r="BU260" s="116">
        <v>0</v>
      </c>
      <c r="BV260" s="113">
        <v>45626</v>
      </c>
      <c r="BW260" s="117">
        <v>0</v>
      </c>
      <c r="BX260" s="117">
        <v>0</v>
      </c>
      <c r="BY260" s="113">
        <v>45363</v>
      </c>
      <c r="BZ260" s="112"/>
      <c r="CA260" s="111">
        <v>0</v>
      </c>
      <c r="CB260" s="114">
        <v>0</v>
      </c>
      <c r="CC260" s="112"/>
      <c r="CD260" s="114">
        <v>0</v>
      </c>
      <c r="CE260" s="112"/>
      <c r="CF260" s="112"/>
      <c r="CG260" s="112"/>
      <c r="CH260" s="114">
        <v>0</v>
      </c>
      <c r="CI260" s="35">
        <v>0</v>
      </c>
      <c r="CJ260" s="148">
        <f t="shared" si="28"/>
        <v>0.25</v>
      </c>
      <c r="CK260" s="88">
        <f t="shared" si="29"/>
        <v>45393</v>
      </c>
      <c r="CL260" s="89">
        <f t="shared" si="30"/>
        <v>59</v>
      </c>
      <c r="CM260" s="90">
        <f t="shared" si="31"/>
        <v>87</v>
      </c>
      <c r="CN260" s="90" t="str">
        <f t="shared" si="32"/>
        <v>ON TIME</v>
      </c>
      <c r="CO260" s="91" t="str" cm="1">
        <f t="array" ref="CO260">IFERROR(_xlfn.TEXTJOIN(", ",,_xlfn._xlws.FILTER('Monitor PO'!A:A,'Monitor PO'!K:K=Z260)),"")</f>
        <v>4500004322, 4500004322</v>
      </c>
      <c r="CP260" s="92" t="str">
        <f>IF(CQ260="","",IF(CQ260&gt;'Colour coding'!$D$4,"After Turnround",IF(CQ260&gt;'Colour coding'!$D$3+7,"During Turnaround",IF(CQ260&lt;'Colour coding'!$D$3,"On Time"))))</f>
        <v>After Turnround</v>
      </c>
      <c r="CQ260" s="88">
        <f>_xlfn.MAXIFS('Monitor PO'!E:E,'Monitor PO'!K:K,KGP[[#This Row],[Material / Component]])</f>
        <v>45397</v>
      </c>
      <c r="CR260" s="89" t="str">
        <f t="shared" si="33"/>
        <v>Need Purchasing</v>
      </c>
      <c r="CS260" s="89" t="str">
        <f>_xlfn.CONCAT(KGP[[#This Row],[Reservation]], KGP[[#This Row],[Requirement date (WO component)]],KGP[[#This Row],[Material / Component]],"000",,KGP[[#This Row],[WO number]])</f>
        <v>00001306464542170000047000100032134</v>
      </c>
      <c r="CT260" s="89" t="str">
        <f>VLOOKUP(KGP[[#This Row],[Key]],Reservation!B:B,1,)</f>
        <v>00001306464542170000047000100032134</v>
      </c>
      <c r="CU260" s="89" t="str">
        <f>_xlfn.CONCAT(KGP[[#This Row],[Reservation]],KGP[[#This Row],[Material / Component]],"000",,KGP[[#This Row],[WO number]])</f>
        <v>000013064670000047000100032134</v>
      </c>
      <c r="CV260" s="93">
        <f>IF(_xlfn.MAXIFS(Reservation!$F:$F,Reservation!$A:$A,KGP[[#This Row],[Logic]])&lt;KGP[[#This Row],[ETA @ Demand plant]],_xlfn.MAXIFS(Reservation!$F:$F,Reservation!$A:$A,KGP[[#This Row],[Logic]]),"")</f>
        <v>0</v>
      </c>
      <c r="CW260" s="89" t="e">
        <f>IF(KGP[[#This Row],[Any order which is ahead (Date)]]="","",VLOOKUP(_xlfn.CONCAT(KGP[[#This Row],[Reservation]],KGP[[#This Row],[Material / Component]],"000",,KGP[[#This Row],[WO number]]),Reservation!$A:$J,10,0))</f>
        <v>#N/A</v>
      </c>
      <c r="CX260" s="89">
        <f t="shared" si="34"/>
        <v>0</v>
      </c>
    </row>
    <row r="261" spans="1:102" s="77" customFormat="1" x14ac:dyDescent="0.2">
      <c r="A261" s="111" t="s">
        <v>869</v>
      </c>
      <c r="B261" s="111" t="s">
        <v>50</v>
      </c>
      <c r="C261" s="112"/>
      <c r="D261" s="111" t="s">
        <v>55</v>
      </c>
      <c r="E261" s="113">
        <v>45290</v>
      </c>
      <c r="F261" s="113">
        <v>45300</v>
      </c>
      <c r="G261" s="113">
        <v>45400</v>
      </c>
      <c r="H261" s="113">
        <v>45334</v>
      </c>
      <c r="I261" s="113">
        <v>45400</v>
      </c>
      <c r="J261" s="113">
        <v>45402</v>
      </c>
      <c r="K261" s="111" t="s">
        <v>182</v>
      </c>
      <c r="L261" s="112"/>
      <c r="M261" s="111" t="s">
        <v>990</v>
      </c>
      <c r="N261" s="111" t="s">
        <v>174</v>
      </c>
      <c r="O261" s="111" t="s">
        <v>991</v>
      </c>
      <c r="P261" s="111" t="s">
        <v>992</v>
      </c>
      <c r="Q261" s="111" t="s">
        <v>993</v>
      </c>
      <c r="R261" s="111" t="s">
        <v>344</v>
      </c>
      <c r="S261" s="113">
        <v>45392</v>
      </c>
      <c r="T261" s="112"/>
      <c r="U261" s="112"/>
      <c r="V261" s="111" t="s">
        <v>345</v>
      </c>
      <c r="W261" s="113">
        <v>45363</v>
      </c>
      <c r="X261" s="111">
        <v>20</v>
      </c>
      <c r="Y261" s="111">
        <v>20</v>
      </c>
      <c r="Z261" s="111" t="s">
        <v>994</v>
      </c>
      <c r="AA261" s="111" t="s">
        <v>995</v>
      </c>
      <c r="AB261" s="115">
        <v>4</v>
      </c>
      <c r="AC261" s="115">
        <v>28</v>
      </c>
      <c r="AD261" s="115">
        <v>0</v>
      </c>
      <c r="AE261" s="111" t="s">
        <v>858</v>
      </c>
      <c r="AF261" s="115">
        <v>50</v>
      </c>
      <c r="AG261" s="111" t="s">
        <v>996</v>
      </c>
      <c r="AH261" s="111" t="s">
        <v>379</v>
      </c>
      <c r="AI261" s="111" t="s">
        <v>345</v>
      </c>
      <c r="AJ261" s="111" t="s">
        <v>997</v>
      </c>
      <c r="AK261" s="111">
        <v>30</v>
      </c>
      <c r="AL261" s="115">
        <v>50</v>
      </c>
      <c r="AM261" s="111" t="s">
        <v>215</v>
      </c>
      <c r="AN261" s="111" t="s">
        <v>998</v>
      </c>
      <c r="AO261" s="111">
        <v>6</v>
      </c>
      <c r="AP261" s="113">
        <v>45300</v>
      </c>
      <c r="AQ261" s="113">
        <v>45357</v>
      </c>
      <c r="AR261" s="111" t="s">
        <v>999</v>
      </c>
      <c r="AS261" s="111" t="s">
        <v>1000</v>
      </c>
      <c r="AT261" s="111" t="s">
        <v>1001</v>
      </c>
      <c r="AU261" s="111">
        <v>30</v>
      </c>
      <c r="AV261" s="114">
        <v>4</v>
      </c>
      <c r="AW261" s="111" t="s">
        <v>51</v>
      </c>
      <c r="AX261" s="113">
        <v>45350</v>
      </c>
      <c r="AY261" s="112"/>
      <c r="AZ261" s="111" t="s">
        <v>1002</v>
      </c>
      <c r="BA261" s="112"/>
      <c r="BB261" s="111" t="s">
        <v>52</v>
      </c>
      <c r="BC261" s="111" t="s">
        <v>161</v>
      </c>
      <c r="BD261" s="111" t="s">
        <v>162</v>
      </c>
      <c r="BE261" s="111" t="s">
        <v>1003</v>
      </c>
      <c r="BF261" s="111">
        <v>6</v>
      </c>
      <c r="BG261" s="111" t="s">
        <v>218</v>
      </c>
      <c r="BH261" s="112"/>
      <c r="BI261" s="112"/>
      <c r="BJ261" s="111" t="s">
        <v>1004</v>
      </c>
      <c r="BK261" s="112"/>
      <c r="BL261" s="115">
        <v>0</v>
      </c>
      <c r="BM261" s="112" t="b">
        <f>KGP[[#This Row],[HU Quantity]]=KGP[[#This Row],[Requirement quantity]]</f>
        <v>0</v>
      </c>
      <c r="BN261" s="112"/>
      <c r="BO261" s="112"/>
      <c r="BP261" s="112"/>
      <c r="BQ261" s="111" t="s">
        <v>165</v>
      </c>
      <c r="BR261" s="112"/>
      <c r="BS261" s="112"/>
      <c r="BT261" s="116">
        <v>29</v>
      </c>
      <c r="BU261" s="116">
        <v>0</v>
      </c>
      <c r="BV261" s="113">
        <v>45626</v>
      </c>
      <c r="BW261" s="117">
        <v>0</v>
      </c>
      <c r="BX261" s="117">
        <v>0</v>
      </c>
      <c r="BY261" s="113">
        <v>45363</v>
      </c>
      <c r="BZ261" s="112"/>
      <c r="CA261" s="111">
        <v>0</v>
      </c>
      <c r="CB261" s="114">
        <v>0</v>
      </c>
      <c r="CC261" s="112"/>
      <c r="CD261" s="114">
        <v>0</v>
      </c>
      <c r="CE261" s="112"/>
      <c r="CF261" s="112"/>
      <c r="CG261" s="112"/>
      <c r="CH261" s="114">
        <v>0</v>
      </c>
      <c r="CI261" s="35">
        <v>0</v>
      </c>
      <c r="CJ261" s="148">
        <f t="shared" si="28"/>
        <v>0.33333333333333331</v>
      </c>
      <c r="CK261" s="88">
        <f t="shared" si="29"/>
        <v>45372</v>
      </c>
      <c r="CL261" s="89">
        <f t="shared" si="30"/>
        <v>38</v>
      </c>
      <c r="CM261" s="90">
        <f t="shared" si="31"/>
        <v>66</v>
      </c>
      <c r="CN261" s="90" t="str">
        <f t="shared" si="32"/>
        <v>ON TIME</v>
      </c>
      <c r="CO261" s="91" t="str" cm="1">
        <f t="array" ref="CO261">IFERROR(_xlfn.TEXTJOIN(", ",,_xlfn._xlws.FILTER('Monitor PO'!A:A,'Monitor PO'!K:K=Z261)),"")</f>
        <v>4500004322, 4500004322</v>
      </c>
      <c r="CP261" s="92" t="str">
        <f>IF(CQ261="","",IF(CQ261&gt;'Colour coding'!$D$4,"After Turnround",IF(CQ261&gt;'Colour coding'!$D$3+7,"During Turnaround",IF(CQ261&lt;'Colour coding'!$D$3,"On Time"))))</f>
        <v>After Turnround</v>
      </c>
      <c r="CQ261" s="88">
        <f>_xlfn.MAXIFS('Monitor PO'!E:E,'Monitor PO'!K:K,KGP[[#This Row],[Material / Component]])</f>
        <v>45397</v>
      </c>
      <c r="CR261" s="89" t="str">
        <f t="shared" si="33"/>
        <v>SOH</v>
      </c>
      <c r="CS261" s="89" t="str">
        <f>_xlfn.CONCAT(KGP[[#This Row],[Reservation]], KGP[[#This Row],[Requirement date (WO component)]],KGP[[#This Row],[Material / Component]],"000",,KGP[[#This Row],[WO number]])</f>
        <v>00001306434540070000048000100032131</v>
      </c>
      <c r="CT261" s="89" t="str">
        <f>VLOOKUP(KGP[[#This Row],[Key]],Reservation!B:B,1,)</f>
        <v>00001306434540070000048000100032131</v>
      </c>
      <c r="CU261" s="89" t="str">
        <f>_xlfn.CONCAT(KGP[[#This Row],[Reservation]],KGP[[#This Row],[Material / Component]],"000",,KGP[[#This Row],[WO number]])</f>
        <v>000013064370000048000100032131</v>
      </c>
      <c r="CV261" s="93">
        <f>IF(_xlfn.MAXIFS(Reservation!$F:$F,Reservation!$A:$A,KGP[[#This Row],[Logic]])&lt;KGP[[#This Row],[ETA @ Demand plant]],_xlfn.MAXIFS(Reservation!$F:$F,Reservation!$A:$A,KGP[[#This Row],[Logic]]),"")</f>
        <v>0</v>
      </c>
      <c r="CW261" s="89" t="e">
        <f>IF(KGP[[#This Row],[Any order which is ahead (Date)]]="","",VLOOKUP(_xlfn.CONCAT(KGP[[#This Row],[Reservation]],KGP[[#This Row],[Material / Component]],"000",,KGP[[#This Row],[WO number]]),Reservation!$A:$J,10,0))</f>
        <v>#N/A</v>
      </c>
      <c r="CX261" s="89">
        <f t="shared" si="34"/>
        <v>0</v>
      </c>
    </row>
    <row r="262" spans="1:102" s="77" customFormat="1" x14ac:dyDescent="0.2">
      <c r="A262" s="111" t="s">
        <v>869</v>
      </c>
      <c r="B262" s="111" t="s">
        <v>50</v>
      </c>
      <c r="C262" s="112"/>
      <c r="D262" s="111" t="s">
        <v>55</v>
      </c>
      <c r="E262" s="113">
        <v>45290</v>
      </c>
      <c r="F262" s="113">
        <v>45300</v>
      </c>
      <c r="G262" s="113">
        <v>45400</v>
      </c>
      <c r="H262" s="113">
        <v>45334</v>
      </c>
      <c r="I262" s="113">
        <v>45400</v>
      </c>
      <c r="J262" s="113">
        <v>45401</v>
      </c>
      <c r="K262" s="111" t="s">
        <v>182</v>
      </c>
      <c r="L262" s="112"/>
      <c r="M262" s="111" t="s">
        <v>1020</v>
      </c>
      <c r="N262" s="111" t="s">
        <v>174</v>
      </c>
      <c r="O262" s="111" t="s">
        <v>1021</v>
      </c>
      <c r="P262" s="111" t="s">
        <v>1022</v>
      </c>
      <c r="Q262" s="111" t="s">
        <v>1023</v>
      </c>
      <c r="R262" s="111" t="s">
        <v>344</v>
      </c>
      <c r="S262" s="113">
        <v>45392</v>
      </c>
      <c r="T262" s="112"/>
      <c r="U262" s="112"/>
      <c r="V262" s="111" t="s">
        <v>345</v>
      </c>
      <c r="W262" s="113">
        <v>45363</v>
      </c>
      <c r="X262" s="111">
        <v>20</v>
      </c>
      <c r="Y262" s="111">
        <v>20</v>
      </c>
      <c r="Z262" s="111" t="s">
        <v>994</v>
      </c>
      <c r="AA262" s="111" t="s">
        <v>995</v>
      </c>
      <c r="AB262" s="115">
        <v>16</v>
      </c>
      <c r="AC262" s="115">
        <v>28</v>
      </c>
      <c r="AD262" s="115">
        <v>0</v>
      </c>
      <c r="AE262" s="111" t="s">
        <v>898</v>
      </c>
      <c r="AF262" s="115">
        <v>50</v>
      </c>
      <c r="AG262" s="111" t="s">
        <v>996</v>
      </c>
      <c r="AH262" s="111" t="s">
        <v>379</v>
      </c>
      <c r="AI262" s="111" t="s">
        <v>345</v>
      </c>
      <c r="AJ262" s="111" t="s">
        <v>1024</v>
      </c>
      <c r="AK262" s="111">
        <v>30</v>
      </c>
      <c r="AL262" s="115">
        <v>50</v>
      </c>
      <c r="AM262" s="111" t="s">
        <v>215</v>
      </c>
      <c r="AN262" s="111" t="s">
        <v>1025</v>
      </c>
      <c r="AO262" s="111">
        <v>4</v>
      </c>
      <c r="AP262" s="113">
        <v>45300</v>
      </c>
      <c r="AQ262" s="113">
        <v>45357</v>
      </c>
      <c r="AR262" s="111" t="s">
        <v>999</v>
      </c>
      <c r="AS262" s="111" t="s">
        <v>1000</v>
      </c>
      <c r="AT262" s="111" t="s">
        <v>1041</v>
      </c>
      <c r="AU262" s="111">
        <v>70</v>
      </c>
      <c r="AV262" s="114">
        <v>16</v>
      </c>
      <c r="AW262" s="111" t="s">
        <v>51</v>
      </c>
      <c r="AX262" s="113">
        <v>45350</v>
      </c>
      <c r="AY262" s="112"/>
      <c r="AZ262" s="111" t="s">
        <v>1002</v>
      </c>
      <c r="BA262" s="112"/>
      <c r="BB262" s="111" t="s">
        <v>52</v>
      </c>
      <c r="BC262" s="111" t="s">
        <v>161</v>
      </c>
      <c r="BD262" s="111" t="s">
        <v>162</v>
      </c>
      <c r="BE262" s="111" t="s">
        <v>1027</v>
      </c>
      <c r="BF262" s="111">
        <v>4</v>
      </c>
      <c r="BG262" s="111" t="s">
        <v>218</v>
      </c>
      <c r="BH262" s="112"/>
      <c r="BI262" s="112"/>
      <c r="BJ262" s="111" t="s">
        <v>1042</v>
      </c>
      <c r="BK262" s="112"/>
      <c r="BL262" s="115">
        <v>0</v>
      </c>
      <c r="BM262" s="112" t="b">
        <f>KGP[[#This Row],[HU Quantity]]=KGP[[#This Row],[Requirement quantity]]</f>
        <v>0</v>
      </c>
      <c r="BN262" s="112"/>
      <c r="BO262" s="112"/>
      <c r="BP262" s="112"/>
      <c r="BQ262" s="111" t="s">
        <v>165</v>
      </c>
      <c r="BR262" s="112"/>
      <c r="BS262" s="112"/>
      <c r="BT262" s="116">
        <v>29</v>
      </c>
      <c r="BU262" s="116">
        <v>0</v>
      </c>
      <c r="BV262" s="113">
        <v>45626</v>
      </c>
      <c r="BW262" s="117">
        <v>0</v>
      </c>
      <c r="BX262" s="117">
        <v>0</v>
      </c>
      <c r="BY262" s="113">
        <v>45363</v>
      </c>
      <c r="BZ262" s="112"/>
      <c r="CA262" s="111">
        <v>0</v>
      </c>
      <c r="CB262" s="114">
        <v>0</v>
      </c>
      <c r="CC262" s="112"/>
      <c r="CD262" s="114">
        <v>0</v>
      </c>
      <c r="CE262" s="112"/>
      <c r="CF262" s="112"/>
      <c r="CG262" s="112"/>
      <c r="CH262" s="114">
        <v>0</v>
      </c>
      <c r="CI262" s="35">
        <v>0</v>
      </c>
      <c r="CJ262" s="148">
        <f t="shared" si="28"/>
        <v>0.2</v>
      </c>
      <c r="CK262" s="88">
        <f t="shared" si="29"/>
        <v>45372</v>
      </c>
      <c r="CL262" s="89">
        <f t="shared" si="30"/>
        <v>38</v>
      </c>
      <c r="CM262" s="90">
        <f t="shared" si="31"/>
        <v>66</v>
      </c>
      <c r="CN262" s="90" t="str">
        <f t="shared" si="32"/>
        <v>ON TIME</v>
      </c>
      <c r="CO262" s="91" t="str" cm="1">
        <f t="array" ref="CO262">IFERROR(_xlfn.TEXTJOIN(", ",,_xlfn._xlws.FILTER('Monitor PO'!A:A,'Monitor PO'!K:K=Z262)),"")</f>
        <v>4500004322, 4500004322</v>
      </c>
      <c r="CP262" s="92" t="str">
        <f>IF(CQ262="","",IF(CQ262&gt;'Colour coding'!$D$4,"After Turnround",IF(CQ262&gt;'Colour coding'!$D$3+7,"During Turnaround",IF(CQ262&lt;'Colour coding'!$D$3,"On Time"))))</f>
        <v>After Turnround</v>
      </c>
      <c r="CQ262" s="88">
        <f>_xlfn.MAXIFS('Monitor PO'!E:E,'Monitor PO'!K:K,KGP[[#This Row],[Material / Component]])</f>
        <v>45397</v>
      </c>
      <c r="CR262" s="89" t="str">
        <f t="shared" si="33"/>
        <v>SOH</v>
      </c>
      <c r="CS262" s="89" t="str">
        <f>_xlfn.CONCAT(KGP[[#This Row],[Reservation]], KGP[[#This Row],[Requirement date (WO component)]],KGP[[#This Row],[Material / Component]],"000",,KGP[[#This Row],[WO number]])</f>
        <v>00001306454540070000048000100032133</v>
      </c>
      <c r="CT262" s="89" t="str">
        <f>VLOOKUP(KGP[[#This Row],[Key]],Reservation!B:B,1,)</f>
        <v>00001306454540070000048000100032133</v>
      </c>
      <c r="CU262" s="89" t="str">
        <f>_xlfn.CONCAT(KGP[[#This Row],[Reservation]],KGP[[#This Row],[Material / Component]],"000",,KGP[[#This Row],[WO number]])</f>
        <v>000013064570000048000100032133</v>
      </c>
      <c r="CV262" s="93">
        <f>IF(_xlfn.MAXIFS(Reservation!$F:$F,Reservation!$A:$A,KGP[[#This Row],[Logic]])&lt;KGP[[#This Row],[ETA @ Demand plant]],_xlfn.MAXIFS(Reservation!$F:$F,Reservation!$A:$A,KGP[[#This Row],[Logic]]),"")</f>
        <v>0</v>
      </c>
      <c r="CW262" s="89" t="e">
        <f>IF(KGP[[#This Row],[Any order which is ahead (Date)]]="","",VLOOKUP(_xlfn.CONCAT(KGP[[#This Row],[Reservation]],KGP[[#This Row],[Material / Component]],"000",,KGP[[#This Row],[WO number]]),Reservation!$A:$J,10,0))</f>
        <v>#N/A</v>
      </c>
      <c r="CX262" s="89">
        <f t="shared" si="34"/>
        <v>0</v>
      </c>
    </row>
    <row r="263" spans="1:102" s="77" customFormat="1" x14ac:dyDescent="0.2">
      <c r="A263" s="111" t="s">
        <v>851</v>
      </c>
      <c r="B263" s="111" t="s">
        <v>910</v>
      </c>
      <c r="C263" s="112"/>
      <c r="D263" s="111" t="s">
        <v>55</v>
      </c>
      <c r="E263" s="113">
        <v>45290</v>
      </c>
      <c r="F263" s="113">
        <v>45300</v>
      </c>
      <c r="G263" s="113">
        <v>45421</v>
      </c>
      <c r="H263" s="113">
        <v>45334</v>
      </c>
      <c r="I263" s="113">
        <v>45421</v>
      </c>
      <c r="J263" s="113">
        <v>45422</v>
      </c>
      <c r="K263" s="111" t="s">
        <v>182</v>
      </c>
      <c r="L263" s="112"/>
      <c r="M263" s="111" t="s">
        <v>1043</v>
      </c>
      <c r="N263" s="111" t="s">
        <v>174</v>
      </c>
      <c r="O263" s="111" t="s">
        <v>1044</v>
      </c>
      <c r="P263" s="111" t="s">
        <v>351</v>
      </c>
      <c r="Q263" s="111" t="s">
        <v>1045</v>
      </c>
      <c r="R263" s="111" t="s">
        <v>344</v>
      </c>
      <c r="S263" s="113">
        <v>45392</v>
      </c>
      <c r="T263" s="112"/>
      <c r="U263" s="112"/>
      <c r="V263" s="111" t="s">
        <v>345</v>
      </c>
      <c r="W263" s="113">
        <v>45363</v>
      </c>
      <c r="X263" s="111">
        <v>20</v>
      </c>
      <c r="Y263" s="111">
        <v>20</v>
      </c>
      <c r="Z263" s="111" t="s">
        <v>994</v>
      </c>
      <c r="AA263" s="111" t="s">
        <v>995</v>
      </c>
      <c r="AB263" s="115">
        <v>8</v>
      </c>
      <c r="AC263" s="115">
        <v>28</v>
      </c>
      <c r="AD263" s="115">
        <v>0</v>
      </c>
      <c r="AE263" s="111" t="s">
        <v>898</v>
      </c>
      <c r="AF263" s="115">
        <v>50</v>
      </c>
      <c r="AG263" s="111" t="s">
        <v>996</v>
      </c>
      <c r="AH263" s="111" t="s">
        <v>379</v>
      </c>
      <c r="AI263" s="111" t="s">
        <v>345</v>
      </c>
      <c r="AJ263" s="111" t="s">
        <v>1046</v>
      </c>
      <c r="AK263" s="111">
        <v>30</v>
      </c>
      <c r="AL263" s="115">
        <v>50</v>
      </c>
      <c r="AM263" s="111" t="s">
        <v>215</v>
      </c>
      <c r="AN263" s="111" t="s">
        <v>1047</v>
      </c>
      <c r="AO263" s="111">
        <v>3</v>
      </c>
      <c r="AP263" s="113">
        <v>45300</v>
      </c>
      <c r="AQ263" s="113">
        <v>45357</v>
      </c>
      <c r="AR263" s="111" t="s">
        <v>999</v>
      </c>
      <c r="AS263" s="111" t="s">
        <v>1000</v>
      </c>
      <c r="AT263" s="111" t="s">
        <v>1055</v>
      </c>
      <c r="AU263" s="111">
        <v>120</v>
      </c>
      <c r="AV263" s="114">
        <v>8</v>
      </c>
      <c r="AW263" s="111" t="s">
        <v>51</v>
      </c>
      <c r="AX263" s="113">
        <v>45350</v>
      </c>
      <c r="AY263" s="112"/>
      <c r="AZ263" s="111" t="s">
        <v>1002</v>
      </c>
      <c r="BA263" s="112"/>
      <c r="BB263" s="111" t="s">
        <v>52</v>
      </c>
      <c r="BC263" s="111" t="s">
        <v>161</v>
      </c>
      <c r="BD263" s="111" t="s">
        <v>162</v>
      </c>
      <c r="BE263" s="111" t="s">
        <v>1050</v>
      </c>
      <c r="BF263" s="111">
        <v>3</v>
      </c>
      <c r="BG263" s="111" t="s">
        <v>218</v>
      </c>
      <c r="BH263" s="112"/>
      <c r="BI263" s="112"/>
      <c r="BJ263" s="111" t="s">
        <v>1056</v>
      </c>
      <c r="BK263" s="112"/>
      <c r="BL263" s="115">
        <v>0</v>
      </c>
      <c r="BM263" s="112" t="b">
        <f>KGP[[#This Row],[HU Quantity]]=KGP[[#This Row],[Requirement quantity]]</f>
        <v>0</v>
      </c>
      <c r="BN263" s="112"/>
      <c r="BO263" s="112"/>
      <c r="BP263" s="112"/>
      <c r="BQ263" s="111" t="s">
        <v>165</v>
      </c>
      <c r="BR263" s="112"/>
      <c r="BS263" s="112"/>
      <c r="BT263" s="116">
        <v>29</v>
      </c>
      <c r="BU263" s="116">
        <v>0</v>
      </c>
      <c r="BV263" s="113">
        <v>45626</v>
      </c>
      <c r="BW263" s="117">
        <v>0</v>
      </c>
      <c r="BX263" s="117">
        <v>0</v>
      </c>
      <c r="BY263" s="113">
        <v>45363</v>
      </c>
      <c r="BZ263" s="112"/>
      <c r="CA263" s="111">
        <v>0</v>
      </c>
      <c r="CB263" s="114">
        <v>0</v>
      </c>
      <c r="CC263" s="112"/>
      <c r="CD263" s="114">
        <v>0</v>
      </c>
      <c r="CE263" s="112"/>
      <c r="CF263" s="112"/>
      <c r="CG263" s="112"/>
      <c r="CH263" s="114">
        <v>0</v>
      </c>
      <c r="CI263" s="35">
        <v>0</v>
      </c>
      <c r="CJ263" s="148">
        <f t="shared" si="28"/>
        <v>0.25</v>
      </c>
      <c r="CK263" s="88">
        <f t="shared" si="29"/>
        <v>45393</v>
      </c>
      <c r="CL263" s="89">
        <f t="shared" si="30"/>
        <v>59</v>
      </c>
      <c r="CM263" s="90">
        <f t="shared" si="31"/>
        <v>87</v>
      </c>
      <c r="CN263" s="90" t="str">
        <f t="shared" si="32"/>
        <v>ON TIME</v>
      </c>
      <c r="CO263" s="91" t="str" cm="1">
        <f t="array" ref="CO263">IFERROR(_xlfn.TEXTJOIN(", ",,_xlfn._xlws.FILTER('Monitor PO'!A:A,'Monitor PO'!K:K=Z263)),"")</f>
        <v>4500004322, 4500004322</v>
      </c>
      <c r="CP263" s="92" t="str">
        <f>IF(CQ263="","",IF(CQ263&gt;'Colour coding'!$D$4,"After Turnround",IF(CQ263&gt;'Colour coding'!$D$3+7,"During Turnaround",IF(CQ263&lt;'Colour coding'!$D$3,"On Time"))))</f>
        <v>After Turnround</v>
      </c>
      <c r="CQ263" s="88">
        <f>_xlfn.MAXIFS('Monitor PO'!E:E,'Monitor PO'!K:K,KGP[[#This Row],[Material / Component]])</f>
        <v>45397</v>
      </c>
      <c r="CR263" s="89" t="str">
        <f t="shared" si="33"/>
        <v>SOH</v>
      </c>
      <c r="CS263" s="89" t="str">
        <f>_xlfn.CONCAT(KGP[[#This Row],[Reservation]], KGP[[#This Row],[Requirement date (WO component)]],KGP[[#This Row],[Material / Component]],"000",,KGP[[#This Row],[WO number]])</f>
        <v>00001306464542170000048000100032134</v>
      </c>
      <c r="CT263" s="89" t="str">
        <f>VLOOKUP(KGP[[#This Row],[Key]],Reservation!B:B,1,)</f>
        <v>00001306464542170000048000100032134</v>
      </c>
      <c r="CU263" s="89" t="str">
        <f>_xlfn.CONCAT(KGP[[#This Row],[Reservation]],KGP[[#This Row],[Material / Component]],"000",,KGP[[#This Row],[WO number]])</f>
        <v>000013064670000048000100032134</v>
      </c>
      <c r="CV263" s="93">
        <f>IF(_xlfn.MAXIFS(Reservation!$F:$F,Reservation!$A:$A,KGP[[#This Row],[Logic]])&lt;KGP[[#This Row],[ETA @ Demand plant]],_xlfn.MAXIFS(Reservation!$F:$F,Reservation!$A:$A,KGP[[#This Row],[Logic]]),"")</f>
        <v>0</v>
      </c>
      <c r="CW263" s="89" t="e">
        <f>IF(KGP[[#This Row],[Any order which is ahead (Date)]]="","",VLOOKUP(_xlfn.CONCAT(KGP[[#This Row],[Reservation]],KGP[[#This Row],[Material / Component]],"000",,KGP[[#This Row],[WO number]]),Reservation!$A:$J,10,0))</f>
        <v>#N/A</v>
      </c>
      <c r="CX263" s="89">
        <f t="shared" si="34"/>
        <v>0</v>
      </c>
    </row>
    <row r="264" spans="1:102" s="77" customFormat="1" x14ac:dyDescent="0.2">
      <c r="A264" s="111" t="s">
        <v>869</v>
      </c>
      <c r="B264" s="111" t="s">
        <v>50</v>
      </c>
      <c r="C264" s="112"/>
      <c r="D264" s="111" t="s">
        <v>55</v>
      </c>
      <c r="E264" s="113">
        <v>45290</v>
      </c>
      <c r="F264" s="113">
        <v>45300</v>
      </c>
      <c r="G264" s="113">
        <v>45400</v>
      </c>
      <c r="H264" s="113">
        <v>45334</v>
      </c>
      <c r="I264" s="113">
        <v>45400</v>
      </c>
      <c r="J264" s="113">
        <v>45401</v>
      </c>
      <c r="K264" s="111" t="s">
        <v>182</v>
      </c>
      <c r="L264" s="112"/>
      <c r="M264" s="111" t="s">
        <v>1020</v>
      </c>
      <c r="N264" s="111" t="s">
        <v>171</v>
      </c>
      <c r="O264" s="111" t="s">
        <v>1021</v>
      </c>
      <c r="P264" s="111" t="s">
        <v>1022</v>
      </c>
      <c r="Q264" s="111" t="s">
        <v>1023</v>
      </c>
      <c r="R264" s="111" t="s">
        <v>344</v>
      </c>
      <c r="S264" s="113">
        <v>45392</v>
      </c>
      <c r="T264" s="112"/>
      <c r="U264" s="112"/>
      <c r="V264" s="111" t="s">
        <v>345</v>
      </c>
      <c r="W264" s="113">
        <v>45363</v>
      </c>
      <c r="X264" s="111">
        <v>20</v>
      </c>
      <c r="Y264" s="111">
        <v>20</v>
      </c>
      <c r="Z264" s="111" t="s">
        <v>1033</v>
      </c>
      <c r="AA264" s="111" t="s">
        <v>1034</v>
      </c>
      <c r="AB264" s="115">
        <v>12</v>
      </c>
      <c r="AC264" s="115">
        <v>32</v>
      </c>
      <c r="AD264" s="115">
        <v>0</v>
      </c>
      <c r="AE264" s="111" t="s">
        <v>898</v>
      </c>
      <c r="AF264" s="115">
        <v>50</v>
      </c>
      <c r="AG264" s="111" t="s">
        <v>996</v>
      </c>
      <c r="AH264" s="111" t="s">
        <v>379</v>
      </c>
      <c r="AI264" s="111" t="s">
        <v>345</v>
      </c>
      <c r="AJ264" s="111" t="s">
        <v>1024</v>
      </c>
      <c r="AK264" s="111">
        <v>40</v>
      </c>
      <c r="AL264" s="115">
        <v>50</v>
      </c>
      <c r="AM264" s="111" t="s">
        <v>215</v>
      </c>
      <c r="AN264" s="111" t="s">
        <v>1025</v>
      </c>
      <c r="AO264" s="111">
        <v>6</v>
      </c>
      <c r="AP264" s="113">
        <v>45300</v>
      </c>
      <c r="AQ264" s="113">
        <v>45357</v>
      </c>
      <c r="AR264" s="111" t="s">
        <v>999</v>
      </c>
      <c r="AS264" s="111" t="s">
        <v>1000</v>
      </c>
      <c r="AT264" s="111" t="s">
        <v>1035</v>
      </c>
      <c r="AU264" s="111">
        <v>80</v>
      </c>
      <c r="AV264" s="114">
        <v>12</v>
      </c>
      <c r="AW264" s="111" t="s">
        <v>51</v>
      </c>
      <c r="AX264" s="113">
        <v>45350</v>
      </c>
      <c r="AY264" s="112"/>
      <c r="AZ264" s="111" t="s">
        <v>1002</v>
      </c>
      <c r="BA264" s="112"/>
      <c r="BB264" s="111" t="s">
        <v>52</v>
      </c>
      <c r="BC264" s="111" t="s">
        <v>161</v>
      </c>
      <c r="BD264" s="111" t="s">
        <v>162</v>
      </c>
      <c r="BE264" s="111" t="s">
        <v>1027</v>
      </c>
      <c r="BF264" s="111">
        <v>6</v>
      </c>
      <c r="BG264" s="111" t="s">
        <v>218</v>
      </c>
      <c r="BH264" s="112"/>
      <c r="BI264" s="112"/>
      <c r="BJ264" s="111" t="s">
        <v>1036</v>
      </c>
      <c r="BK264" s="112"/>
      <c r="BL264" s="115">
        <v>0</v>
      </c>
      <c r="BM264" s="112" t="b">
        <f>KGP[[#This Row],[HU Quantity]]=KGP[[#This Row],[Requirement quantity]]</f>
        <v>0</v>
      </c>
      <c r="BN264" s="112"/>
      <c r="BO264" s="112"/>
      <c r="BP264" s="112"/>
      <c r="BQ264" s="111" t="s">
        <v>165</v>
      </c>
      <c r="BR264" s="112"/>
      <c r="BS264" s="112"/>
      <c r="BT264" s="116">
        <v>29</v>
      </c>
      <c r="BU264" s="116">
        <v>0</v>
      </c>
      <c r="BV264" s="113">
        <v>45626</v>
      </c>
      <c r="BW264" s="117">
        <v>0</v>
      </c>
      <c r="BX264" s="117">
        <v>0</v>
      </c>
      <c r="BY264" s="113">
        <v>45363</v>
      </c>
      <c r="BZ264" s="112"/>
      <c r="CA264" s="111">
        <v>0</v>
      </c>
      <c r="CB264" s="114">
        <v>0</v>
      </c>
      <c r="CC264" s="112"/>
      <c r="CD264" s="114">
        <v>0</v>
      </c>
      <c r="CE264" s="112"/>
      <c r="CF264" s="112"/>
      <c r="CG264" s="112"/>
      <c r="CH264" s="114">
        <v>0</v>
      </c>
      <c r="CI264" s="35">
        <v>0</v>
      </c>
      <c r="CJ264" s="148">
        <f t="shared" si="28"/>
        <v>0.2</v>
      </c>
      <c r="CK264" s="88">
        <f t="shared" si="29"/>
        <v>45372</v>
      </c>
      <c r="CL264" s="89">
        <f t="shared" si="30"/>
        <v>38</v>
      </c>
      <c r="CM264" s="90">
        <f t="shared" si="31"/>
        <v>66</v>
      </c>
      <c r="CN264" s="90" t="str">
        <f t="shared" si="32"/>
        <v>ON TIME</v>
      </c>
      <c r="CO264" s="91" t="str" cm="1">
        <f t="array" ref="CO264">IFERROR(_xlfn.TEXTJOIN(", ",,_xlfn._xlws.FILTER('Monitor PO'!A:A,'Monitor PO'!K:K=Z264)),"")</f>
        <v/>
      </c>
      <c r="CP264" s="92" t="str">
        <f>IF(CQ264="","",IF(CQ264&gt;'Colour coding'!$D$4,"After Turnround",IF(CQ264&gt;'Colour coding'!$D$3+7,"During Turnaround",IF(CQ264&lt;'Colour coding'!$D$3,"On Time"))))</f>
        <v>On Time</v>
      </c>
      <c r="CQ264" s="88">
        <f>_xlfn.MAXIFS('Monitor PO'!E:E,'Monitor PO'!K:K,KGP[[#This Row],[Material / Component]])</f>
        <v>0</v>
      </c>
      <c r="CR264" s="89" t="str">
        <f t="shared" si="33"/>
        <v>SOH</v>
      </c>
      <c r="CS264" s="89" t="str">
        <f>_xlfn.CONCAT(KGP[[#This Row],[Reservation]], KGP[[#This Row],[Requirement date (WO component)]],KGP[[#This Row],[Material / Component]],"000",,KGP[[#This Row],[WO number]])</f>
        <v>00001306454540070000049000100032133</v>
      </c>
      <c r="CT264" s="89" t="str">
        <f>VLOOKUP(KGP[[#This Row],[Key]],Reservation!B:B,1,)</f>
        <v>00001306454540070000049000100032133</v>
      </c>
      <c r="CU264" s="89" t="str">
        <f>_xlfn.CONCAT(KGP[[#This Row],[Reservation]],KGP[[#This Row],[Material / Component]],"000",,KGP[[#This Row],[WO number]])</f>
        <v>000013064570000049000100032133</v>
      </c>
      <c r="CV264" s="93">
        <f>IF(_xlfn.MAXIFS(Reservation!$F:$F,Reservation!$A:$A,KGP[[#This Row],[Logic]])&lt;KGP[[#This Row],[ETA @ Demand plant]],_xlfn.MAXIFS(Reservation!$F:$F,Reservation!$A:$A,KGP[[#This Row],[Logic]]),"")</f>
        <v>0</v>
      </c>
      <c r="CW264" s="89" t="e">
        <f>IF(KGP[[#This Row],[Any order which is ahead (Date)]]="","",VLOOKUP(_xlfn.CONCAT(KGP[[#This Row],[Reservation]],KGP[[#This Row],[Material / Component]],"000",,KGP[[#This Row],[WO number]]),Reservation!$A:$J,10,0))</f>
        <v>#N/A</v>
      </c>
      <c r="CX264" s="89">
        <f t="shared" si="34"/>
        <v>0</v>
      </c>
    </row>
    <row r="265" spans="1:102" s="77" customFormat="1" x14ac:dyDescent="0.2">
      <c r="A265" s="111" t="s">
        <v>851</v>
      </c>
      <c r="B265" s="111" t="s">
        <v>50</v>
      </c>
      <c r="C265" s="112"/>
      <c r="D265" s="111" t="s">
        <v>55</v>
      </c>
      <c r="E265" s="113">
        <v>45290</v>
      </c>
      <c r="F265" s="113">
        <v>45301</v>
      </c>
      <c r="G265" s="113">
        <v>45421</v>
      </c>
      <c r="H265" s="113">
        <v>45405</v>
      </c>
      <c r="I265" s="113">
        <v>45421</v>
      </c>
      <c r="J265" s="113">
        <v>45421</v>
      </c>
      <c r="K265" s="111" t="s">
        <v>182</v>
      </c>
      <c r="L265" s="112"/>
      <c r="M265" s="111" t="s">
        <v>1204</v>
      </c>
      <c r="N265" s="111" t="s">
        <v>176</v>
      </c>
      <c r="O265" s="111" t="s">
        <v>1205</v>
      </c>
      <c r="P265" s="111" t="s">
        <v>1206</v>
      </c>
      <c r="Q265" s="111" t="s">
        <v>1207</v>
      </c>
      <c r="R265" s="111" t="s">
        <v>344</v>
      </c>
      <c r="S265" s="113">
        <v>45403</v>
      </c>
      <c r="T265" s="112"/>
      <c r="U265" s="112"/>
      <c r="V265" s="111" t="s">
        <v>345</v>
      </c>
      <c r="W265" s="113">
        <v>45403</v>
      </c>
      <c r="X265" s="111">
        <v>20</v>
      </c>
      <c r="Y265" s="111">
        <v>20</v>
      </c>
      <c r="Z265" s="111" t="s">
        <v>1208</v>
      </c>
      <c r="AA265" s="111" t="s">
        <v>1209</v>
      </c>
      <c r="AB265" s="115">
        <v>10</v>
      </c>
      <c r="AC265" s="115">
        <v>10</v>
      </c>
      <c r="AD265" s="115">
        <v>0</v>
      </c>
      <c r="AE265" s="111" t="s">
        <v>858</v>
      </c>
      <c r="AF265" s="115">
        <v>26</v>
      </c>
      <c r="AG265" s="111" t="s">
        <v>996</v>
      </c>
      <c r="AH265" s="111" t="s">
        <v>379</v>
      </c>
      <c r="AI265" s="111" t="s">
        <v>345</v>
      </c>
      <c r="AJ265" s="111" t="s">
        <v>1210</v>
      </c>
      <c r="AK265" s="111">
        <v>10</v>
      </c>
      <c r="AL265" s="115">
        <v>26</v>
      </c>
      <c r="AM265" s="111" t="s">
        <v>215</v>
      </c>
      <c r="AN265" s="111" t="s">
        <v>1211</v>
      </c>
      <c r="AO265" s="111">
        <v>2</v>
      </c>
      <c r="AP265" s="113">
        <v>45366</v>
      </c>
      <c r="AQ265" s="113">
        <v>45400</v>
      </c>
      <c r="AR265" s="111" t="s">
        <v>333</v>
      </c>
      <c r="AS265" s="111" t="s">
        <v>1212</v>
      </c>
      <c r="AT265" s="111" t="s">
        <v>1213</v>
      </c>
      <c r="AU265" s="111">
        <v>10</v>
      </c>
      <c r="AV265" s="114">
        <v>10</v>
      </c>
      <c r="AW265" s="111" t="s">
        <v>51</v>
      </c>
      <c r="AX265" s="113">
        <v>45342</v>
      </c>
      <c r="AY265" s="112"/>
      <c r="AZ265" s="111" t="s">
        <v>1214</v>
      </c>
      <c r="BA265" s="112"/>
      <c r="BB265" s="111" t="s">
        <v>52</v>
      </c>
      <c r="BC265" s="111" t="s">
        <v>161</v>
      </c>
      <c r="BD265" s="111" t="s">
        <v>162</v>
      </c>
      <c r="BE265" s="111" t="s">
        <v>1215</v>
      </c>
      <c r="BF265" s="111">
        <v>2</v>
      </c>
      <c r="BG265" s="111" t="s">
        <v>163</v>
      </c>
      <c r="BH265" s="112"/>
      <c r="BI265" s="112"/>
      <c r="BJ265" s="112"/>
      <c r="BK265" s="112"/>
      <c r="BL265" s="115">
        <v>0</v>
      </c>
      <c r="BM265" s="112" t="b">
        <f>KGP[[#This Row],[HU Quantity]]=KGP[[#This Row],[Requirement quantity]]</f>
        <v>0</v>
      </c>
      <c r="BN265" s="112"/>
      <c r="BO265" s="112"/>
      <c r="BP265" s="112"/>
      <c r="BQ265" s="111" t="s">
        <v>165</v>
      </c>
      <c r="BR265" s="112"/>
      <c r="BS265" s="112"/>
      <c r="BT265" s="116">
        <v>0</v>
      </c>
      <c r="BU265" s="116">
        <v>0</v>
      </c>
      <c r="BV265" s="113">
        <v>45473</v>
      </c>
      <c r="BW265" s="117">
        <v>0</v>
      </c>
      <c r="BX265" s="117">
        <v>0</v>
      </c>
      <c r="BY265" s="113">
        <v>45403</v>
      </c>
      <c r="BZ265" s="112"/>
      <c r="CA265" s="111">
        <v>0</v>
      </c>
      <c r="CB265" s="114">
        <v>0</v>
      </c>
      <c r="CC265" s="112"/>
      <c r="CD265" s="114">
        <v>0</v>
      </c>
      <c r="CE265" s="112"/>
      <c r="CF265" s="112"/>
      <c r="CG265" s="112"/>
      <c r="CH265" s="114">
        <v>0</v>
      </c>
      <c r="CI265" s="35">
        <v>0</v>
      </c>
      <c r="CJ265" s="148">
        <f t="shared" si="28"/>
        <v>0.5</v>
      </c>
      <c r="CK265" s="88">
        <f t="shared" si="29"/>
        <v>45393</v>
      </c>
      <c r="CL265" s="89">
        <f t="shared" si="30"/>
        <v>-12</v>
      </c>
      <c r="CM265" s="90">
        <f t="shared" si="31"/>
        <v>16</v>
      </c>
      <c r="CN265" s="90" t="str">
        <f t="shared" si="32"/>
        <v>ON TIME</v>
      </c>
      <c r="CO265" s="91" t="str" cm="1">
        <f t="array" ref="CO265">IFERROR(_xlfn.TEXTJOIN(", ",,_xlfn._xlws.FILTER('Monitor PO'!A:A,'Monitor PO'!K:K=Z265)),"")</f>
        <v/>
      </c>
      <c r="CP265" s="92" t="str">
        <f>IF(CQ265="","",IF(CQ265&gt;'Colour coding'!$D$4,"After Turnround",IF(CQ265&gt;'Colour coding'!$D$3+7,"During Turnaround",IF(CQ265&lt;'Colour coding'!$D$3,"On Time"))))</f>
        <v>On Time</v>
      </c>
      <c r="CQ265" s="88">
        <f>_xlfn.MAXIFS('Monitor PO'!E:E,'Monitor PO'!K:K,KGP[[#This Row],[Material / Component]])</f>
        <v>0</v>
      </c>
      <c r="CR265" s="89" t="str">
        <f t="shared" si="33"/>
        <v>SOH</v>
      </c>
      <c r="CS265" s="89" t="str">
        <f>_xlfn.CONCAT(KGP[[#This Row],[Reservation]], KGP[[#This Row],[Requirement date (WO component)]],KGP[[#This Row],[Material / Component]],"000",,KGP[[#This Row],[WO number]])</f>
        <v>00001317634542170000094000100033231</v>
      </c>
      <c r="CT265" s="89" t="str">
        <f>VLOOKUP(KGP[[#This Row],[Key]],Reservation!B:B,1,)</f>
        <v>00001317634542170000094000100033231</v>
      </c>
      <c r="CU265" s="89" t="str">
        <f>_xlfn.CONCAT(KGP[[#This Row],[Reservation]],KGP[[#This Row],[Material / Component]],"000",,KGP[[#This Row],[WO number]])</f>
        <v>000013176370000094000100033231</v>
      </c>
      <c r="CV265" s="93">
        <f>IF(_xlfn.MAXIFS(Reservation!$F:$F,Reservation!$A:$A,KGP[[#This Row],[Logic]])&lt;KGP[[#This Row],[ETA @ Demand plant]],_xlfn.MAXIFS(Reservation!$F:$F,Reservation!$A:$A,KGP[[#This Row],[Logic]]),"")</f>
        <v>0</v>
      </c>
      <c r="CW265" s="89" t="e">
        <f>IF(KGP[[#This Row],[Any order which is ahead (Date)]]="","",VLOOKUP(_xlfn.CONCAT(KGP[[#This Row],[Reservation]],KGP[[#This Row],[Material / Component]],"000",,KGP[[#This Row],[WO number]]),Reservation!$A:$J,10,0))</f>
        <v>#N/A</v>
      </c>
      <c r="CX265" s="89">
        <f t="shared" si="34"/>
        <v>0</v>
      </c>
    </row>
    <row r="266" spans="1:102" s="77" customFormat="1" x14ac:dyDescent="0.2">
      <c r="A266" s="111" t="s">
        <v>851</v>
      </c>
      <c r="B266" s="111" t="s">
        <v>50</v>
      </c>
      <c r="C266" s="112"/>
      <c r="D266" s="111" t="s">
        <v>55</v>
      </c>
      <c r="E266" s="113">
        <v>45290</v>
      </c>
      <c r="F266" s="113">
        <v>45301</v>
      </c>
      <c r="G266" s="113">
        <v>45421</v>
      </c>
      <c r="H266" s="113">
        <v>45405</v>
      </c>
      <c r="I266" s="113">
        <v>45421</v>
      </c>
      <c r="J266" s="113">
        <v>45421</v>
      </c>
      <c r="K266" s="111" t="s">
        <v>182</v>
      </c>
      <c r="L266" s="112"/>
      <c r="M266" s="111" t="s">
        <v>1204</v>
      </c>
      <c r="N266" s="111" t="s">
        <v>175</v>
      </c>
      <c r="O266" s="111" t="s">
        <v>1205</v>
      </c>
      <c r="P266" s="111" t="s">
        <v>1206</v>
      </c>
      <c r="Q266" s="111" t="s">
        <v>1207</v>
      </c>
      <c r="R266" s="111" t="s">
        <v>344</v>
      </c>
      <c r="S266" s="113">
        <v>45403</v>
      </c>
      <c r="T266" s="112"/>
      <c r="U266" s="112"/>
      <c r="V266" s="111" t="s">
        <v>345</v>
      </c>
      <c r="W266" s="113">
        <v>45403</v>
      </c>
      <c r="X266" s="111">
        <v>20</v>
      </c>
      <c r="Y266" s="111">
        <v>20</v>
      </c>
      <c r="Z266" s="111" t="s">
        <v>1216</v>
      </c>
      <c r="AA266" s="111" t="s">
        <v>1217</v>
      </c>
      <c r="AB266" s="115">
        <v>38</v>
      </c>
      <c r="AC266" s="115">
        <v>38</v>
      </c>
      <c r="AD266" s="115">
        <v>0</v>
      </c>
      <c r="AE266" s="111" t="s">
        <v>858</v>
      </c>
      <c r="AF266" s="115">
        <v>26</v>
      </c>
      <c r="AG266" s="111" t="s">
        <v>996</v>
      </c>
      <c r="AH266" s="111" t="s">
        <v>379</v>
      </c>
      <c r="AI266" s="111" t="s">
        <v>345</v>
      </c>
      <c r="AJ266" s="111" t="s">
        <v>1210</v>
      </c>
      <c r="AK266" s="111">
        <v>20</v>
      </c>
      <c r="AL266" s="115">
        <v>26</v>
      </c>
      <c r="AM266" s="111" t="s">
        <v>215</v>
      </c>
      <c r="AN266" s="111" t="s">
        <v>1211</v>
      </c>
      <c r="AO266" s="111">
        <v>4</v>
      </c>
      <c r="AP266" s="113">
        <v>45366</v>
      </c>
      <c r="AQ266" s="113">
        <v>45400</v>
      </c>
      <c r="AR266" s="111" t="s">
        <v>333</v>
      </c>
      <c r="AS266" s="111" t="s">
        <v>1212</v>
      </c>
      <c r="AT266" s="111" t="s">
        <v>1218</v>
      </c>
      <c r="AU266" s="111">
        <v>20</v>
      </c>
      <c r="AV266" s="114">
        <v>38</v>
      </c>
      <c r="AW266" s="111" t="s">
        <v>51</v>
      </c>
      <c r="AX266" s="113">
        <v>45342</v>
      </c>
      <c r="AY266" s="112"/>
      <c r="AZ266" s="111" t="s">
        <v>1214</v>
      </c>
      <c r="BA266" s="112"/>
      <c r="BB266" s="111" t="s">
        <v>52</v>
      </c>
      <c r="BC266" s="111" t="s">
        <v>161</v>
      </c>
      <c r="BD266" s="111" t="s">
        <v>162</v>
      </c>
      <c r="BE266" s="111" t="s">
        <v>1215</v>
      </c>
      <c r="BF266" s="111">
        <v>4</v>
      </c>
      <c r="BG266" s="111" t="s">
        <v>163</v>
      </c>
      <c r="BH266" s="112"/>
      <c r="BI266" s="112"/>
      <c r="BJ266" s="112"/>
      <c r="BK266" s="112"/>
      <c r="BL266" s="115">
        <v>0</v>
      </c>
      <c r="BM266" s="112" t="b">
        <f>KGP[[#This Row],[HU Quantity]]=KGP[[#This Row],[Requirement quantity]]</f>
        <v>0</v>
      </c>
      <c r="BN266" s="112"/>
      <c r="BO266" s="112"/>
      <c r="BP266" s="112"/>
      <c r="BQ266" s="111" t="s">
        <v>165</v>
      </c>
      <c r="BR266" s="112"/>
      <c r="BS266" s="112"/>
      <c r="BT266" s="116">
        <v>0</v>
      </c>
      <c r="BU266" s="116">
        <v>0</v>
      </c>
      <c r="BV266" s="113">
        <v>45473</v>
      </c>
      <c r="BW266" s="117">
        <v>0</v>
      </c>
      <c r="BX266" s="117">
        <v>0</v>
      </c>
      <c r="BY266" s="113">
        <v>45403</v>
      </c>
      <c r="BZ266" s="112"/>
      <c r="CA266" s="111">
        <v>0</v>
      </c>
      <c r="CB266" s="114">
        <v>0</v>
      </c>
      <c r="CC266" s="112"/>
      <c r="CD266" s="114">
        <v>0</v>
      </c>
      <c r="CE266" s="112"/>
      <c r="CF266" s="112"/>
      <c r="CG266" s="112"/>
      <c r="CH266" s="114">
        <v>0</v>
      </c>
      <c r="CI266" s="35">
        <v>0</v>
      </c>
      <c r="CJ266" s="148">
        <f t="shared" si="28"/>
        <v>0.5</v>
      </c>
      <c r="CK266" s="88">
        <f t="shared" si="29"/>
        <v>45393</v>
      </c>
      <c r="CL266" s="89">
        <f t="shared" si="30"/>
        <v>-12</v>
      </c>
      <c r="CM266" s="90">
        <f t="shared" si="31"/>
        <v>16</v>
      </c>
      <c r="CN266" s="90" t="str">
        <f t="shared" si="32"/>
        <v>ON TIME</v>
      </c>
      <c r="CO266" s="91" t="str" cm="1">
        <f t="array" ref="CO266">IFERROR(_xlfn.TEXTJOIN(", ",,_xlfn._xlws.FILTER('Monitor PO'!A:A,'Monitor PO'!K:K=Z266)),"")</f>
        <v/>
      </c>
      <c r="CP266" s="92" t="str">
        <f>IF(CQ266="","",IF(CQ266&gt;'Colour coding'!$D$4,"After Turnround",IF(CQ266&gt;'Colour coding'!$D$3+7,"During Turnaround",IF(CQ266&lt;'Colour coding'!$D$3,"On Time"))))</f>
        <v>On Time</v>
      </c>
      <c r="CQ266" s="88">
        <f>_xlfn.MAXIFS('Monitor PO'!E:E,'Monitor PO'!K:K,KGP[[#This Row],[Material / Component]])</f>
        <v>0</v>
      </c>
      <c r="CR266" s="89" t="str">
        <f t="shared" si="33"/>
        <v>SOH</v>
      </c>
      <c r="CS266" s="89" t="str">
        <f>_xlfn.CONCAT(KGP[[#This Row],[Reservation]], KGP[[#This Row],[Requirement date (WO component)]],KGP[[#This Row],[Material / Component]],"000",,KGP[[#This Row],[WO number]])</f>
        <v>00001317634542170000096000100033231</v>
      </c>
      <c r="CT266" s="89" t="str">
        <f>VLOOKUP(KGP[[#This Row],[Key]],Reservation!B:B,1,)</f>
        <v>00001317634542170000096000100033231</v>
      </c>
      <c r="CU266" s="89" t="str">
        <f>_xlfn.CONCAT(KGP[[#This Row],[Reservation]],KGP[[#This Row],[Material / Component]],"000",,KGP[[#This Row],[WO number]])</f>
        <v>000013176370000096000100033231</v>
      </c>
      <c r="CV266" s="93">
        <f>IF(_xlfn.MAXIFS(Reservation!$F:$F,Reservation!$A:$A,KGP[[#This Row],[Logic]])&lt;KGP[[#This Row],[ETA @ Demand plant]],_xlfn.MAXIFS(Reservation!$F:$F,Reservation!$A:$A,KGP[[#This Row],[Logic]]),"")</f>
        <v>0</v>
      </c>
      <c r="CW266" s="89" t="e">
        <f>IF(KGP[[#This Row],[Any order which is ahead (Date)]]="","",VLOOKUP(_xlfn.CONCAT(KGP[[#This Row],[Reservation]],KGP[[#This Row],[Material / Component]],"000",,KGP[[#This Row],[WO number]]),Reservation!$A:$J,10,0))</f>
        <v>#N/A</v>
      </c>
      <c r="CX266" s="89">
        <f t="shared" si="34"/>
        <v>0</v>
      </c>
    </row>
    <row r="267" spans="1:102" s="77" customFormat="1" x14ac:dyDescent="0.2">
      <c r="A267" s="111" t="s">
        <v>869</v>
      </c>
      <c r="B267" s="111" t="s">
        <v>50</v>
      </c>
      <c r="C267" s="112"/>
      <c r="D267" s="111" t="s">
        <v>55</v>
      </c>
      <c r="E267" s="113">
        <v>45290</v>
      </c>
      <c r="F267" s="113">
        <v>45300</v>
      </c>
      <c r="G267" s="113">
        <v>45400</v>
      </c>
      <c r="H267" s="113">
        <v>45334</v>
      </c>
      <c r="I267" s="113">
        <v>45400</v>
      </c>
      <c r="J267" s="113">
        <v>45401</v>
      </c>
      <c r="K267" s="111" t="s">
        <v>182</v>
      </c>
      <c r="L267" s="112"/>
      <c r="M267" s="111" t="s">
        <v>1020</v>
      </c>
      <c r="N267" s="111" t="s">
        <v>170</v>
      </c>
      <c r="O267" s="111" t="s">
        <v>1021</v>
      </c>
      <c r="P267" s="111" t="s">
        <v>1022</v>
      </c>
      <c r="Q267" s="111" t="s">
        <v>1023</v>
      </c>
      <c r="R267" s="111" t="s">
        <v>344</v>
      </c>
      <c r="S267" s="113">
        <v>45392</v>
      </c>
      <c r="T267" s="112"/>
      <c r="U267" s="112"/>
      <c r="V267" s="111" t="s">
        <v>345</v>
      </c>
      <c r="W267" s="113">
        <v>45363</v>
      </c>
      <c r="X267" s="111">
        <v>20</v>
      </c>
      <c r="Y267" s="111">
        <v>20</v>
      </c>
      <c r="Z267" s="111" t="s">
        <v>1037</v>
      </c>
      <c r="AA267" s="111" t="s">
        <v>1038</v>
      </c>
      <c r="AB267" s="115">
        <v>28</v>
      </c>
      <c r="AC267" s="115">
        <v>0</v>
      </c>
      <c r="AD267" s="115">
        <v>0</v>
      </c>
      <c r="AE267" s="111" t="s">
        <v>898</v>
      </c>
      <c r="AF267" s="115">
        <v>50</v>
      </c>
      <c r="AG267" s="111" t="s">
        <v>996</v>
      </c>
      <c r="AH267" s="111" t="s">
        <v>379</v>
      </c>
      <c r="AI267" s="111" t="s">
        <v>345</v>
      </c>
      <c r="AJ267" s="111" t="s">
        <v>1024</v>
      </c>
      <c r="AK267" s="111">
        <v>50</v>
      </c>
      <c r="AL267" s="115">
        <v>50</v>
      </c>
      <c r="AM267" s="111" t="s">
        <v>215</v>
      </c>
      <c r="AN267" s="111" t="s">
        <v>1025</v>
      </c>
      <c r="AO267" s="111">
        <v>8</v>
      </c>
      <c r="AP267" s="113">
        <v>45300</v>
      </c>
      <c r="AQ267" s="113">
        <v>45357</v>
      </c>
      <c r="AR267" s="111" t="s">
        <v>999</v>
      </c>
      <c r="AS267" s="111" t="s">
        <v>1000</v>
      </c>
      <c r="AT267" s="111" t="s">
        <v>1039</v>
      </c>
      <c r="AU267" s="111">
        <v>90</v>
      </c>
      <c r="AV267" s="114">
        <v>28</v>
      </c>
      <c r="AW267" s="111" t="s">
        <v>51</v>
      </c>
      <c r="AX267" s="113">
        <v>45350</v>
      </c>
      <c r="AY267" s="112"/>
      <c r="AZ267" s="111" t="s">
        <v>1010</v>
      </c>
      <c r="BA267" s="112"/>
      <c r="BB267" s="111" t="s">
        <v>52</v>
      </c>
      <c r="BC267" s="111" t="s">
        <v>161</v>
      </c>
      <c r="BD267" s="111" t="s">
        <v>162</v>
      </c>
      <c r="BE267" s="111" t="s">
        <v>1027</v>
      </c>
      <c r="BF267" s="111">
        <v>8</v>
      </c>
      <c r="BG267" s="111" t="s">
        <v>218</v>
      </c>
      <c r="BH267" s="112"/>
      <c r="BI267" s="112"/>
      <c r="BJ267" s="111" t="s">
        <v>1040</v>
      </c>
      <c r="BK267" s="112"/>
      <c r="BL267" s="115">
        <v>0</v>
      </c>
      <c r="BM267" s="112" t="b">
        <f>KGP[[#This Row],[HU Quantity]]=KGP[[#This Row],[Requirement quantity]]</f>
        <v>0</v>
      </c>
      <c r="BN267" s="112"/>
      <c r="BO267" s="112"/>
      <c r="BP267" s="112"/>
      <c r="BQ267" s="111" t="s">
        <v>165</v>
      </c>
      <c r="BR267" s="112"/>
      <c r="BS267" s="112"/>
      <c r="BT267" s="116">
        <v>29</v>
      </c>
      <c r="BU267" s="116">
        <v>0</v>
      </c>
      <c r="BV267" s="113">
        <v>45626</v>
      </c>
      <c r="BW267" s="117">
        <v>0</v>
      </c>
      <c r="BX267" s="117">
        <v>0</v>
      </c>
      <c r="BY267" s="113">
        <v>45363</v>
      </c>
      <c r="BZ267" s="112"/>
      <c r="CA267" s="111">
        <v>0</v>
      </c>
      <c r="CB267" s="114">
        <v>0</v>
      </c>
      <c r="CC267" s="112"/>
      <c r="CD267" s="114">
        <v>0</v>
      </c>
      <c r="CE267" s="112"/>
      <c r="CF267" s="112"/>
      <c r="CG267" s="112"/>
      <c r="CH267" s="114">
        <v>0</v>
      </c>
      <c r="CI267" s="35">
        <v>0</v>
      </c>
      <c r="CJ267" s="148">
        <f t="shared" si="28"/>
        <v>0.2</v>
      </c>
      <c r="CK267" s="88">
        <f t="shared" si="29"/>
        <v>45372</v>
      </c>
      <c r="CL267" s="89">
        <f t="shared" si="30"/>
        <v>38</v>
      </c>
      <c r="CM267" s="90">
        <f t="shared" si="31"/>
        <v>66</v>
      </c>
      <c r="CN267" s="90" t="str">
        <f t="shared" si="32"/>
        <v>ON TIME</v>
      </c>
      <c r="CO267" s="91" t="str" cm="1">
        <f t="array" ref="CO267">IFERROR(_xlfn.TEXTJOIN(", ",,_xlfn._xlws.FILTER('Monitor PO'!A:A,'Monitor PO'!K:K=Z267)),"")</f>
        <v>4500004322</v>
      </c>
      <c r="CP267" s="92" t="str">
        <f>IF(CQ267="","",IF(CQ267&gt;'Colour coding'!$D$4,"After Turnround",IF(CQ267&gt;'Colour coding'!$D$3+7,"During Turnaround",IF(CQ267&lt;'Colour coding'!$D$3,"On Time"))))</f>
        <v>After Turnround</v>
      </c>
      <c r="CQ267" s="88">
        <f>_xlfn.MAXIFS('Monitor PO'!E:E,'Monitor PO'!K:K,KGP[[#This Row],[Material / Component]])</f>
        <v>45397</v>
      </c>
      <c r="CR267" s="89" t="str">
        <f t="shared" si="33"/>
        <v>Need Purchasing</v>
      </c>
      <c r="CS267" s="89" t="str">
        <f>_xlfn.CONCAT(KGP[[#This Row],[Reservation]], KGP[[#This Row],[Requirement date (WO component)]],KGP[[#This Row],[Material / Component]],"000",,KGP[[#This Row],[WO number]])</f>
        <v>00001306454540070000100000100032133</v>
      </c>
      <c r="CT267" s="89" t="str">
        <f>VLOOKUP(KGP[[#This Row],[Key]],Reservation!B:B,1,)</f>
        <v>00001306454540070000100000100032133</v>
      </c>
      <c r="CU267" s="89" t="str">
        <f>_xlfn.CONCAT(KGP[[#This Row],[Reservation]],KGP[[#This Row],[Material / Component]],"000",,KGP[[#This Row],[WO number]])</f>
        <v>000013064570000100000100032133</v>
      </c>
      <c r="CV267" s="93">
        <f>IF(_xlfn.MAXIFS(Reservation!$F:$F,Reservation!$A:$A,KGP[[#This Row],[Logic]])&lt;KGP[[#This Row],[ETA @ Demand plant]],_xlfn.MAXIFS(Reservation!$F:$F,Reservation!$A:$A,KGP[[#This Row],[Logic]]),"")</f>
        <v>0</v>
      </c>
      <c r="CW267" s="89" t="e">
        <f>IF(KGP[[#This Row],[Any order which is ahead (Date)]]="","",VLOOKUP(_xlfn.CONCAT(KGP[[#This Row],[Reservation]],KGP[[#This Row],[Material / Component]],"000",,KGP[[#This Row],[WO number]]),Reservation!$A:$J,10,0))</f>
        <v>#N/A</v>
      </c>
      <c r="CX267" s="89">
        <f t="shared" si="34"/>
        <v>0</v>
      </c>
    </row>
    <row r="268" spans="1:102" s="77" customFormat="1" x14ac:dyDescent="0.2">
      <c r="A268" s="111" t="s">
        <v>869</v>
      </c>
      <c r="B268" s="111" t="s">
        <v>910</v>
      </c>
      <c r="C268" s="112"/>
      <c r="D268" s="111" t="s">
        <v>55</v>
      </c>
      <c r="E268" s="113">
        <v>45290</v>
      </c>
      <c r="F268" s="113">
        <v>45341</v>
      </c>
      <c r="G268" s="113">
        <v>45406</v>
      </c>
      <c r="H268" s="113">
        <v>45385</v>
      </c>
      <c r="I268" s="113">
        <v>45406</v>
      </c>
      <c r="J268" s="113">
        <v>45408</v>
      </c>
      <c r="K268" s="111" t="s">
        <v>182</v>
      </c>
      <c r="L268" s="112"/>
      <c r="M268" s="111" t="s">
        <v>973</v>
      </c>
      <c r="N268" s="111" t="s">
        <v>175</v>
      </c>
      <c r="O268" s="111" t="s">
        <v>974</v>
      </c>
      <c r="P268" s="111" t="s">
        <v>580</v>
      </c>
      <c r="Q268" s="111" t="s">
        <v>975</v>
      </c>
      <c r="R268" s="111" t="s">
        <v>344</v>
      </c>
      <c r="S268" s="113">
        <v>45381</v>
      </c>
      <c r="T268" s="112"/>
      <c r="U268" s="112"/>
      <c r="V268" s="111" t="s">
        <v>345</v>
      </c>
      <c r="W268" s="113">
        <v>45381</v>
      </c>
      <c r="X268" s="111">
        <v>20</v>
      </c>
      <c r="Y268" s="111">
        <v>20</v>
      </c>
      <c r="Z268" s="111" t="s">
        <v>976</v>
      </c>
      <c r="AA268" s="111" t="s">
        <v>977</v>
      </c>
      <c r="AB268" s="115">
        <v>1</v>
      </c>
      <c r="AC268" s="115">
        <v>0</v>
      </c>
      <c r="AD268" s="115">
        <v>0</v>
      </c>
      <c r="AE268" s="111" t="s">
        <v>978</v>
      </c>
      <c r="AF268" s="115">
        <v>14</v>
      </c>
      <c r="AG268" s="111" t="s">
        <v>329</v>
      </c>
      <c r="AH268" s="111" t="s">
        <v>379</v>
      </c>
      <c r="AI268" s="111" t="s">
        <v>345</v>
      </c>
      <c r="AJ268" s="111" t="s">
        <v>979</v>
      </c>
      <c r="AK268" s="111">
        <v>20</v>
      </c>
      <c r="AL268" s="115">
        <v>14</v>
      </c>
      <c r="AM268" s="111" t="s">
        <v>215</v>
      </c>
      <c r="AN268" s="111" t="s">
        <v>980</v>
      </c>
      <c r="AO268" s="111">
        <v>6</v>
      </c>
      <c r="AP268" s="113">
        <v>45357</v>
      </c>
      <c r="AQ268" s="113">
        <v>45378</v>
      </c>
      <c r="AR268" s="111" t="s">
        <v>981</v>
      </c>
      <c r="AS268" s="111" t="s">
        <v>982</v>
      </c>
      <c r="AT268" s="112"/>
      <c r="AU268" s="111">
        <v>10</v>
      </c>
      <c r="AV268" s="114">
        <v>1</v>
      </c>
      <c r="AW268" s="111" t="s">
        <v>51</v>
      </c>
      <c r="AX268" s="113">
        <v>44984</v>
      </c>
      <c r="AY268" s="112"/>
      <c r="AZ268" s="112"/>
      <c r="BA268" s="112"/>
      <c r="BB268" s="111" t="s">
        <v>52</v>
      </c>
      <c r="BC268" s="111" t="s">
        <v>161</v>
      </c>
      <c r="BD268" s="111" t="s">
        <v>162</v>
      </c>
      <c r="BE268" s="111" t="s">
        <v>983</v>
      </c>
      <c r="BF268" s="111">
        <v>6</v>
      </c>
      <c r="BG268" s="111" t="s">
        <v>218</v>
      </c>
      <c r="BH268" s="112"/>
      <c r="BI268" s="112"/>
      <c r="BJ268" s="111" t="s">
        <v>984</v>
      </c>
      <c r="BK268" s="112"/>
      <c r="BL268" s="115">
        <v>0</v>
      </c>
      <c r="BM268" s="112" t="b">
        <f>KGP[[#This Row],[HU Quantity]]=KGP[[#This Row],[Requirement quantity]]</f>
        <v>0</v>
      </c>
      <c r="BN268" s="112"/>
      <c r="BO268" s="112"/>
      <c r="BP268" s="112"/>
      <c r="BQ268" s="111" t="s">
        <v>165</v>
      </c>
      <c r="BR268" s="112"/>
      <c r="BS268" s="112"/>
      <c r="BT268" s="116">
        <v>0</v>
      </c>
      <c r="BU268" s="116">
        <v>0</v>
      </c>
      <c r="BV268" s="113">
        <v>45532</v>
      </c>
      <c r="BW268" s="117">
        <v>0</v>
      </c>
      <c r="BX268" s="117">
        <v>0</v>
      </c>
      <c r="BY268" s="113">
        <v>45381</v>
      </c>
      <c r="BZ268" s="112"/>
      <c r="CA268" s="111">
        <v>0</v>
      </c>
      <c r="CB268" s="114">
        <v>0</v>
      </c>
      <c r="CC268" s="112"/>
      <c r="CD268" s="114">
        <v>0</v>
      </c>
      <c r="CE268" s="112"/>
      <c r="CF268" s="112"/>
      <c r="CG268" s="112"/>
      <c r="CH268" s="114">
        <v>0</v>
      </c>
      <c r="CI268" s="35">
        <v>0</v>
      </c>
      <c r="CJ268" s="148">
        <f t="shared" si="28"/>
        <v>0.5</v>
      </c>
      <c r="CK268" s="88">
        <f t="shared" si="29"/>
        <v>45378</v>
      </c>
      <c r="CL268" s="89">
        <f t="shared" si="30"/>
        <v>-7</v>
      </c>
      <c r="CM268" s="90">
        <f t="shared" si="31"/>
        <v>21</v>
      </c>
      <c r="CN268" s="90" t="str">
        <f t="shared" si="32"/>
        <v>ON TIME</v>
      </c>
      <c r="CO268" s="91" t="str" cm="1">
        <f t="array" ref="CO268">IFERROR(_xlfn.TEXTJOIN(", ",,_xlfn._xlws.FILTER('Monitor PO'!A:A,'Monitor PO'!K:K=Z268)),"")</f>
        <v>4500003440</v>
      </c>
      <c r="CP268" s="92" t="str">
        <f>IF(CQ268="","",IF(CQ268&gt;'Colour coding'!$D$4,"After Turnround",IF(CQ268&gt;'Colour coding'!$D$3+7,"During Turnaround",IF(CQ268&lt;'Colour coding'!$D$3,"On Time"))))</f>
        <v>On Time</v>
      </c>
      <c r="CQ268" s="88">
        <f>_xlfn.MAXIFS('Monitor PO'!E:E,'Monitor PO'!K:K,KGP[[#This Row],[Material / Component]])</f>
        <v>44984</v>
      </c>
      <c r="CR268" s="89" t="str">
        <f t="shared" si="33"/>
        <v>Need Purchasing</v>
      </c>
      <c r="CS268" s="89" t="str">
        <f>_xlfn.CONCAT(KGP[[#This Row],[Reservation]], KGP[[#This Row],[Requirement date (WO component)]],KGP[[#This Row],[Material / Component]],"000",,KGP[[#This Row],[WO number]])</f>
        <v>00001305484540670000589000100032076</v>
      </c>
      <c r="CT268" s="89" t="str">
        <f>VLOOKUP(KGP[[#This Row],[Key]],Reservation!B:B,1,)</f>
        <v>00001305484540670000589000100032076</v>
      </c>
      <c r="CU268" s="89" t="str">
        <f>_xlfn.CONCAT(KGP[[#This Row],[Reservation]],KGP[[#This Row],[Material / Component]],"000",,KGP[[#This Row],[WO number]])</f>
        <v>000013054870000589000100032076</v>
      </c>
      <c r="CV268" s="93">
        <f>IF(_xlfn.MAXIFS(Reservation!$F:$F,Reservation!$A:$A,KGP[[#This Row],[Logic]])&lt;KGP[[#This Row],[ETA @ Demand plant]],_xlfn.MAXIFS(Reservation!$F:$F,Reservation!$A:$A,KGP[[#This Row],[Logic]]),"")</f>
        <v>0</v>
      </c>
      <c r="CW268" s="89" t="e">
        <f>IF(KGP[[#This Row],[Any order which is ahead (Date)]]="","",VLOOKUP(_xlfn.CONCAT(KGP[[#This Row],[Reservation]],KGP[[#This Row],[Material / Component]],"000",,KGP[[#This Row],[WO number]]),Reservation!$A:$J,10,0))</f>
        <v>#N/A</v>
      </c>
      <c r="CX268" s="89">
        <f t="shared" si="34"/>
        <v>0</v>
      </c>
    </row>
    <row r="269" spans="1:102" s="77" customFormat="1" x14ac:dyDescent="0.2">
      <c r="A269" s="111" t="s">
        <v>869</v>
      </c>
      <c r="B269" s="111" t="s">
        <v>389</v>
      </c>
      <c r="C269" s="112"/>
      <c r="D269" s="111" t="s">
        <v>55</v>
      </c>
      <c r="E269" s="113">
        <v>45290</v>
      </c>
      <c r="F269" s="113">
        <v>45344</v>
      </c>
      <c r="G269" s="113">
        <v>45411</v>
      </c>
      <c r="H269" s="113">
        <v>45379</v>
      </c>
      <c r="I269" s="113">
        <v>45410</v>
      </c>
      <c r="J269" s="113">
        <v>45414</v>
      </c>
      <c r="K269" s="111" t="s">
        <v>350</v>
      </c>
      <c r="L269" s="112"/>
      <c r="M269" s="111" t="s">
        <v>933</v>
      </c>
      <c r="N269" s="111" t="s">
        <v>173</v>
      </c>
      <c r="O269" s="111" t="s">
        <v>934</v>
      </c>
      <c r="P269" s="111" t="s">
        <v>935</v>
      </c>
      <c r="Q269" s="111" t="s">
        <v>936</v>
      </c>
      <c r="R269" s="111" t="s">
        <v>344</v>
      </c>
      <c r="S269" s="113">
        <v>45455</v>
      </c>
      <c r="T269" s="112"/>
      <c r="U269" s="112"/>
      <c r="V269" s="111" t="s">
        <v>345</v>
      </c>
      <c r="W269" s="113">
        <v>45417</v>
      </c>
      <c r="X269" s="111">
        <v>20</v>
      </c>
      <c r="Y269" s="111">
        <v>20</v>
      </c>
      <c r="Z269" s="111" t="s">
        <v>1676</v>
      </c>
      <c r="AA269" s="111" t="s">
        <v>1677</v>
      </c>
      <c r="AB269" s="115">
        <v>1</v>
      </c>
      <c r="AC269" s="115">
        <v>0</v>
      </c>
      <c r="AD269" s="115">
        <v>0</v>
      </c>
      <c r="AE269" s="111" t="s">
        <v>1678</v>
      </c>
      <c r="AF269" s="115">
        <v>60</v>
      </c>
      <c r="AG269" s="111" t="s">
        <v>329</v>
      </c>
      <c r="AH269" s="111" t="s">
        <v>379</v>
      </c>
      <c r="AI269" s="111" t="s">
        <v>345</v>
      </c>
      <c r="AJ269" s="111" t="s">
        <v>1664</v>
      </c>
      <c r="AK269" s="111">
        <v>30</v>
      </c>
      <c r="AL269" s="115">
        <v>60</v>
      </c>
      <c r="AM269" s="111" t="s">
        <v>215</v>
      </c>
      <c r="AN269" s="111" t="s">
        <v>1669</v>
      </c>
      <c r="AO269" s="111">
        <v>8</v>
      </c>
      <c r="AP269" s="113">
        <v>45344</v>
      </c>
      <c r="AQ269" s="113">
        <v>45411</v>
      </c>
      <c r="AR269" s="111" t="s">
        <v>1171</v>
      </c>
      <c r="AS269" s="111" t="s">
        <v>1679</v>
      </c>
      <c r="AT269" s="112"/>
      <c r="AU269" s="111">
        <v>10</v>
      </c>
      <c r="AV269" s="114">
        <v>1</v>
      </c>
      <c r="AW269" s="111" t="s">
        <v>51</v>
      </c>
      <c r="AX269" s="113">
        <v>45420</v>
      </c>
      <c r="AY269" s="112"/>
      <c r="AZ269" s="112"/>
      <c r="BA269" s="112"/>
      <c r="BB269" s="111" t="s">
        <v>52</v>
      </c>
      <c r="BC269" s="111" t="s">
        <v>161</v>
      </c>
      <c r="BD269" s="111" t="s">
        <v>162</v>
      </c>
      <c r="BE269" s="111" t="s">
        <v>939</v>
      </c>
      <c r="BF269" s="111">
        <v>8</v>
      </c>
      <c r="BG269" s="111" t="s">
        <v>218</v>
      </c>
      <c r="BH269" s="112"/>
      <c r="BI269" s="112"/>
      <c r="BJ269" s="111" t="s">
        <v>1680</v>
      </c>
      <c r="BK269" s="112"/>
      <c r="BL269" s="115">
        <v>0</v>
      </c>
      <c r="BM269" s="112" t="b">
        <f>KGP[[#This Row],[HU Quantity]]=KGP[[#This Row],[Requirement quantity]]</f>
        <v>0</v>
      </c>
      <c r="BN269" s="112"/>
      <c r="BO269" s="112"/>
      <c r="BP269" s="112"/>
      <c r="BQ269" s="111" t="s">
        <v>165</v>
      </c>
      <c r="BR269" s="112"/>
      <c r="BS269" s="112"/>
      <c r="BT269" s="116">
        <v>38</v>
      </c>
      <c r="BU269" s="116">
        <v>0</v>
      </c>
      <c r="BV269" s="113">
        <v>45626</v>
      </c>
      <c r="BW269" s="117">
        <v>0</v>
      </c>
      <c r="BX269" s="117">
        <v>0</v>
      </c>
      <c r="BY269" s="113">
        <v>45417</v>
      </c>
      <c r="BZ269" s="112"/>
      <c r="CA269" s="111">
        <v>0</v>
      </c>
      <c r="CB269" s="114">
        <v>0</v>
      </c>
      <c r="CC269" s="112"/>
      <c r="CD269" s="114">
        <v>0</v>
      </c>
      <c r="CE269" s="112"/>
      <c r="CF269" s="112"/>
      <c r="CG269" s="112"/>
      <c r="CH269" s="114">
        <v>0</v>
      </c>
      <c r="CI269" s="35">
        <v>0</v>
      </c>
      <c r="CJ269" s="94">
        <f t="shared" si="28"/>
        <v>0.14285714285714285</v>
      </c>
      <c r="CK269" s="88">
        <f t="shared" si="29"/>
        <v>45383</v>
      </c>
      <c r="CL269" s="89">
        <f t="shared" si="30"/>
        <v>4</v>
      </c>
      <c r="CM269" s="89">
        <f t="shared" si="31"/>
        <v>32</v>
      </c>
      <c r="CN269" s="89" t="str">
        <f t="shared" si="32"/>
        <v>ON TIME</v>
      </c>
      <c r="CO269" s="91" t="str" cm="1">
        <f t="array" ref="CO269">IFERROR(_xlfn.TEXTJOIN(", ",,_xlfn._xlws.FILTER('Monitor PO'!A:A,'Monitor PO'!K:K=Z269)),"")</f>
        <v>4500004845</v>
      </c>
      <c r="CP269" s="92" t="str">
        <f>IF(CQ269="","",IF(CQ269&gt;'Colour coding'!$D$4,"After Turnround",IF(CQ269&gt;'Colour coding'!$D$3+7,"During Turnaround",IF(CQ269&lt;'Colour coding'!$D$3,"On Time"))))</f>
        <v>After Turnround</v>
      </c>
      <c r="CQ269" s="88">
        <f>_xlfn.MAXIFS('Monitor PO'!E:E,'Monitor PO'!K:K,KGP[[#This Row],[Material / Component]])</f>
        <v>45420</v>
      </c>
      <c r="CR269" s="89" t="str">
        <f t="shared" si="33"/>
        <v>Need Purchasing</v>
      </c>
      <c r="CS269" s="89" t="str">
        <f>_xlfn.CONCAT(KGP[[#This Row],[Reservation]], KGP[[#This Row],[Requirement date (WO component)]],KGP[[#This Row],[Material / Component]],"000",,KGP[[#This Row],[WO number]])</f>
        <v>00001356164541170001063000100037132</v>
      </c>
      <c r="CT269" s="89" t="str">
        <f>VLOOKUP(KGP[[#This Row],[Key]],Reservation!B:B,1,)</f>
        <v>00001356164541170001063000100037132</v>
      </c>
      <c r="CU269" s="89" t="str">
        <f>_xlfn.CONCAT(KGP[[#This Row],[Reservation]],KGP[[#This Row],[Material / Component]],"000",,KGP[[#This Row],[WO number]])</f>
        <v>000013561670001063000100037132</v>
      </c>
      <c r="CV269" s="93">
        <f>IF(_xlfn.MAXIFS(Reservation!$F:$F,Reservation!$A:$A,KGP[[#This Row],[Logic]])&lt;KGP[[#This Row],[ETA @ Demand plant]],_xlfn.MAXIFS(Reservation!$F:$F,Reservation!$A:$A,KGP[[#This Row],[Logic]]),"")</f>
        <v>0</v>
      </c>
      <c r="CW269" s="89" t="e">
        <f>IF(KGP[[#This Row],[Any order which is ahead (Date)]]="","",VLOOKUP(_xlfn.CONCAT(KGP[[#This Row],[Reservation]],KGP[[#This Row],[Material / Component]],"000",,KGP[[#This Row],[WO number]]),Reservation!$A:$J,10,0))</f>
        <v>#N/A</v>
      </c>
      <c r="CX269" s="89">
        <f t="shared" si="34"/>
        <v>0</v>
      </c>
    </row>
    <row r="270" spans="1:102" s="77" customFormat="1" x14ac:dyDescent="0.2">
      <c r="A270" s="111" t="s">
        <v>869</v>
      </c>
      <c r="B270" s="111" t="s">
        <v>50</v>
      </c>
      <c r="C270" s="112"/>
      <c r="D270" s="111" t="s">
        <v>55</v>
      </c>
      <c r="E270" s="113">
        <v>45290</v>
      </c>
      <c r="F270" s="113">
        <v>45324</v>
      </c>
      <c r="G270" s="113">
        <v>45400</v>
      </c>
      <c r="H270" s="113">
        <v>45427</v>
      </c>
      <c r="I270" s="113">
        <v>45400</v>
      </c>
      <c r="J270" s="113">
        <v>45401</v>
      </c>
      <c r="K270" s="111" t="s">
        <v>682</v>
      </c>
      <c r="L270" s="112"/>
      <c r="M270" s="111" t="s">
        <v>2850</v>
      </c>
      <c r="N270" s="111" t="s">
        <v>176</v>
      </c>
      <c r="O270" s="111" t="s">
        <v>2851</v>
      </c>
      <c r="P270" s="111" t="s">
        <v>1786</v>
      </c>
      <c r="Q270" s="111" t="s">
        <v>2852</v>
      </c>
      <c r="R270" s="111" t="s">
        <v>344</v>
      </c>
      <c r="S270" s="113">
        <v>45467</v>
      </c>
      <c r="T270" s="112"/>
      <c r="U270" s="112"/>
      <c r="V270" s="111" t="s">
        <v>345</v>
      </c>
      <c r="W270" s="113">
        <v>45425</v>
      </c>
      <c r="X270" s="111">
        <v>20</v>
      </c>
      <c r="Y270" s="111">
        <v>20</v>
      </c>
      <c r="Z270" s="111" t="s">
        <v>2853</v>
      </c>
      <c r="AA270" s="111" t="s">
        <v>2854</v>
      </c>
      <c r="AB270" s="115">
        <v>9</v>
      </c>
      <c r="AC270" s="115">
        <v>9</v>
      </c>
      <c r="AD270" s="115">
        <v>0</v>
      </c>
      <c r="AE270" s="111" t="s">
        <v>54</v>
      </c>
      <c r="AF270" s="115">
        <v>7</v>
      </c>
      <c r="AG270" s="111" t="s">
        <v>996</v>
      </c>
      <c r="AH270" s="111" t="s">
        <v>379</v>
      </c>
      <c r="AI270" s="111" t="s">
        <v>345</v>
      </c>
      <c r="AJ270" s="111" t="s">
        <v>2855</v>
      </c>
      <c r="AK270" s="111">
        <v>10</v>
      </c>
      <c r="AL270" s="115">
        <v>7</v>
      </c>
      <c r="AM270" s="111" t="s">
        <v>215</v>
      </c>
      <c r="AN270" s="111" t="s">
        <v>2856</v>
      </c>
      <c r="AO270" s="111">
        <v>2</v>
      </c>
      <c r="AP270" s="113">
        <v>45408</v>
      </c>
      <c r="AQ270" s="113">
        <v>45422</v>
      </c>
      <c r="AR270" s="111" t="s">
        <v>333</v>
      </c>
      <c r="AS270" s="111" t="s">
        <v>2857</v>
      </c>
      <c r="AT270" s="111" t="s">
        <v>2858</v>
      </c>
      <c r="AU270" s="111">
        <v>10</v>
      </c>
      <c r="AV270" s="114">
        <v>9</v>
      </c>
      <c r="AW270" s="111" t="s">
        <v>51</v>
      </c>
      <c r="AX270" s="113">
        <v>45327</v>
      </c>
      <c r="AY270" s="112"/>
      <c r="AZ270" s="111" t="s">
        <v>2859</v>
      </c>
      <c r="BA270" s="112"/>
      <c r="BB270" s="111" t="s">
        <v>52</v>
      </c>
      <c r="BC270" s="111" t="s">
        <v>161</v>
      </c>
      <c r="BD270" s="111" t="s">
        <v>162</v>
      </c>
      <c r="BE270" s="111" t="s">
        <v>2860</v>
      </c>
      <c r="BF270" s="111">
        <v>2</v>
      </c>
      <c r="BG270" s="111" t="s">
        <v>163</v>
      </c>
      <c r="BH270" s="112"/>
      <c r="BI270" s="112"/>
      <c r="BJ270" s="111" t="s">
        <v>2861</v>
      </c>
      <c r="BK270" s="112"/>
      <c r="BL270" s="115">
        <v>0</v>
      </c>
      <c r="BM270" s="112" t="b">
        <f>KGP[[#This Row],[HU Quantity]]=KGP[[#This Row],[Requirement quantity]]</f>
        <v>0</v>
      </c>
      <c r="BN270" s="112"/>
      <c r="BO270" s="112"/>
      <c r="BP270" s="112"/>
      <c r="BQ270" s="111" t="s">
        <v>165</v>
      </c>
      <c r="BR270" s="112"/>
      <c r="BS270" s="112"/>
      <c r="BT270" s="116">
        <v>0</v>
      </c>
      <c r="BU270" s="116">
        <v>42</v>
      </c>
      <c r="BV270" s="113">
        <v>45442</v>
      </c>
      <c r="BW270" s="117">
        <v>0</v>
      </c>
      <c r="BX270" s="117">
        <v>0</v>
      </c>
      <c r="BY270" s="113">
        <v>45425</v>
      </c>
      <c r="BZ270" s="112"/>
      <c r="CA270" s="111">
        <v>0</v>
      </c>
      <c r="CB270" s="114">
        <v>0</v>
      </c>
      <c r="CC270" s="112"/>
      <c r="CD270" s="114">
        <v>0</v>
      </c>
      <c r="CE270" s="112"/>
      <c r="CF270" s="112"/>
      <c r="CG270" s="112"/>
      <c r="CH270" s="114">
        <v>0</v>
      </c>
      <c r="CI270" s="35">
        <v>0</v>
      </c>
      <c r="CJ270" s="94">
        <f t="shared" si="28"/>
        <v>0.5</v>
      </c>
      <c r="CK270" s="88">
        <f t="shared" si="29"/>
        <v>45372</v>
      </c>
      <c r="CL270" s="89">
        <f t="shared" si="30"/>
        <v>-55</v>
      </c>
      <c r="CM270" s="89">
        <f t="shared" si="31"/>
        <v>-27</v>
      </c>
      <c r="CN270" s="89" t="str">
        <f t="shared" si="32"/>
        <v>Delayed</v>
      </c>
      <c r="CO270" s="91"/>
      <c r="CP270" s="89" t="str">
        <f>IF(CQ270="","",IF(CQ270&gt;'Colour coding'!$D$4,"After Turnround",IF(CQ270&gt;'Colour coding'!$D$3+7,"During Turnaround",IF(CQ270&lt;'Colour coding'!$D$3,"On Time"))))</f>
        <v>On Time</v>
      </c>
      <c r="CQ270" s="88">
        <f>_xlfn.MAXIFS('Monitor PO'!E:E,'Monitor PO'!K:K,KGP[[#This Row],[Material / Component]])</f>
        <v>0</v>
      </c>
      <c r="CR270" s="89" t="str">
        <f t="shared" si="33"/>
        <v>SOH</v>
      </c>
      <c r="CS270" s="89" t="str">
        <f>_xlfn.CONCAT(KGP[[#This Row],[Reservation]], KGP[[#This Row],[Requirement date (WO component)]],KGP[[#This Row],[Material / Component]],"000",,KGP[[#This Row],[WO number]])</f>
        <v>00000844804540070001189000600001624</v>
      </c>
      <c r="CT270" s="89" t="e">
        <f>VLOOKUP(KGP[[#This Row],[Key]],Reservation!B:B,1,)</f>
        <v>#N/A</v>
      </c>
      <c r="CU270" s="89" t="str">
        <f>_xlfn.CONCAT(KGP[[#This Row],[Reservation]],KGP[[#This Row],[Material / Component]],"000",,KGP[[#This Row],[WO number]])</f>
        <v>000008448070001189000600001624</v>
      </c>
      <c r="CV270" s="93">
        <f>IF(_xlfn.MAXIFS(Reservation!$F:$F,Reservation!$A:$A,KGP[[#This Row],[Logic]])&lt;KGP[[#This Row],[ETA @ Demand plant]],_xlfn.MAXIFS(Reservation!$F:$F,Reservation!$A:$A,KGP[[#This Row],[Logic]]),"")</f>
        <v>0</v>
      </c>
      <c r="CW270" s="89" t="e">
        <f>IF(KGP[[#This Row],[Any order which is ahead (Date)]]="","",VLOOKUP(_xlfn.CONCAT(KGP[[#This Row],[Reservation]],KGP[[#This Row],[Material / Component]],"000",,KGP[[#This Row],[WO number]]),Reservation!$A:$J,10,0))</f>
        <v>#N/A</v>
      </c>
      <c r="CX270" s="89">
        <f t="shared" si="34"/>
        <v>0</v>
      </c>
    </row>
    <row r="271" spans="1:102" s="77" customFormat="1" x14ac:dyDescent="0.2">
      <c r="A271" s="111" t="s">
        <v>869</v>
      </c>
      <c r="B271" s="111" t="s">
        <v>50</v>
      </c>
      <c r="C271" s="112"/>
      <c r="D271" s="111" t="s">
        <v>55</v>
      </c>
      <c r="E271" s="113">
        <v>45290</v>
      </c>
      <c r="F271" s="113">
        <v>45324</v>
      </c>
      <c r="G271" s="113">
        <v>45400</v>
      </c>
      <c r="H271" s="113">
        <v>45427</v>
      </c>
      <c r="I271" s="113">
        <v>45400</v>
      </c>
      <c r="J271" s="113">
        <v>45401</v>
      </c>
      <c r="K271" s="111" t="s">
        <v>682</v>
      </c>
      <c r="L271" s="112"/>
      <c r="M271" s="111" t="s">
        <v>2850</v>
      </c>
      <c r="N271" s="111" t="s">
        <v>176</v>
      </c>
      <c r="O271" s="111" t="s">
        <v>2851</v>
      </c>
      <c r="P271" s="111" t="s">
        <v>1786</v>
      </c>
      <c r="Q271" s="111" t="s">
        <v>2862</v>
      </c>
      <c r="R271" s="111" t="s">
        <v>344</v>
      </c>
      <c r="S271" s="113">
        <v>45467</v>
      </c>
      <c r="T271" s="112"/>
      <c r="U271" s="112"/>
      <c r="V271" s="111" t="s">
        <v>345</v>
      </c>
      <c r="W271" s="113">
        <v>45425</v>
      </c>
      <c r="X271" s="111">
        <v>20</v>
      </c>
      <c r="Y271" s="111">
        <v>20</v>
      </c>
      <c r="Z271" s="111" t="s">
        <v>2863</v>
      </c>
      <c r="AA271" s="111" t="s">
        <v>2864</v>
      </c>
      <c r="AB271" s="115">
        <v>3</v>
      </c>
      <c r="AC271" s="115">
        <v>3</v>
      </c>
      <c r="AD271" s="115">
        <v>0</v>
      </c>
      <c r="AE271" s="111" t="s">
        <v>54</v>
      </c>
      <c r="AF271" s="115">
        <v>77</v>
      </c>
      <c r="AG271" s="111" t="s">
        <v>996</v>
      </c>
      <c r="AH271" s="111" t="s">
        <v>379</v>
      </c>
      <c r="AI271" s="111" t="s">
        <v>345</v>
      </c>
      <c r="AJ271" s="111" t="s">
        <v>2855</v>
      </c>
      <c r="AK271" s="111">
        <v>20</v>
      </c>
      <c r="AL271" s="115">
        <v>77</v>
      </c>
      <c r="AM271" s="111" t="s">
        <v>215</v>
      </c>
      <c r="AN271" s="111" t="s">
        <v>2856</v>
      </c>
      <c r="AO271" s="111">
        <v>4</v>
      </c>
      <c r="AP271" s="113">
        <v>45338</v>
      </c>
      <c r="AQ271" s="113">
        <v>45422</v>
      </c>
      <c r="AR271" s="111" t="s">
        <v>333</v>
      </c>
      <c r="AS271" s="111" t="s">
        <v>2857</v>
      </c>
      <c r="AT271" s="111" t="s">
        <v>2865</v>
      </c>
      <c r="AU271" s="111">
        <v>20</v>
      </c>
      <c r="AV271" s="114">
        <v>3</v>
      </c>
      <c r="AW271" s="111" t="s">
        <v>51</v>
      </c>
      <c r="AX271" s="113">
        <v>45405</v>
      </c>
      <c r="AY271" s="112"/>
      <c r="AZ271" s="111" t="s">
        <v>2866</v>
      </c>
      <c r="BA271" s="112"/>
      <c r="BB271" s="111" t="s">
        <v>52</v>
      </c>
      <c r="BC271" s="111" t="s">
        <v>161</v>
      </c>
      <c r="BD271" s="111" t="s">
        <v>162</v>
      </c>
      <c r="BE271" s="111" t="s">
        <v>2860</v>
      </c>
      <c r="BF271" s="111">
        <v>4</v>
      </c>
      <c r="BG271" s="111" t="s">
        <v>163</v>
      </c>
      <c r="BH271" s="112"/>
      <c r="BI271" s="112"/>
      <c r="BJ271" s="111" t="s">
        <v>2867</v>
      </c>
      <c r="BK271" s="112"/>
      <c r="BL271" s="115">
        <v>0</v>
      </c>
      <c r="BM271" s="112" t="b">
        <f>KGP[[#This Row],[HU Quantity]]=KGP[[#This Row],[Requirement quantity]]</f>
        <v>0</v>
      </c>
      <c r="BN271" s="112"/>
      <c r="BO271" s="112"/>
      <c r="BP271" s="112"/>
      <c r="BQ271" s="111" t="s">
        <v>165</v>
      </c>
      <c r="BR271" s="112"/>
      <c r="BS271" s="112"/>
      <c r="BT271" s="116">
        <v>0</v>
      </c>
      <c r="BU271" s="116">
        <v>42</v>
      </c>
      <c r="BV271" s="113">
        <v>45442</v>
      </c>
      <c r="BW271" s="117">
        <v>0</v>
      </c>
      <c r="BX271" s="117">
        <v>0</v>
      </c>
      <c r="BY271" s="113">
        <v>45425</v>
      </c>
      <c r="BZ271" s="112"/>
      <c r="CA271" s="111">
        <v>0</v>
      </c>
      <c r="CB271" s="114">
        <v>0</v>
      </c>
      <c r="CC271" s="112"/>
      <c r="CD271" s="114">
        <v>0</v>
      </c>
      <c r="CE271" s="112"/>
      <c r="CF271" s="112"/>
      <c r="CG271" s="112"/>
      <c r="CH271" s="114">
        <v>0</v>
      </c>
      <c r="CI271" s="35">
        <v>0</v>
      </c>
      <c r="CJ271" s="94">
        <f t="shared" si="28"/>
        <v>0.5</v>
      </c>
      <c r="CK271" s="88">
        <f t="shared" si="29"/>
        <v>45372</v>
      </c>
      <c r="CL271" s="89">
        <f t="shared" si="30"/>
        <v>-55</v>
      </c>
      <c r="CM271" s="89">
        <f t="shared" si="31"/>
        <v>-27</v>
      </c>
      <c r="CN271" s="89" t="str">
        <f t="shared" si="32"/>
        <v>Delayed</v>
      </c>
      <c r="CO271" s="91"/>
      <c r="CP271" s="89" t="str">
        <f>IF(CQ271="","",IF(CQ271&gt;'Colour coding'!$D$4,"After Turnround",IF(CQ271&gt;'Colour coding'!$D$3+7,"During Turnaround",IF(CQ271&lt;'Colour coding'!$D$3,"On Time"))))</f>
        <v>On Time</v>
      </c>
      <c r="CQ271" s="88">
        <f>_xlfn.MAXIFS('Monitor PO'!E:E,'Monitor PO'!K:K,KGP[[#This Row],[Material / Component]])</f>
        <v>0</v>
      </c>
      <c r="CR271" s="89" t="str">
        <f t="shared" si="33"/>
        <v>SOH</v>
      </c>
      <c r="CS271" s="89" t="str">
        <f>_xlfn.CONCAT(KGP[[#This Row],[Reservation]], KGP[[#This Row],[Requirement date (WO component)]],KGP[[#This Row],[Material / Component]],"000",,KGP[[#This Row],[WO number]])</f>
        <v>00000844804540070001200000600001624</v>
      </c>
      <c r="CT271" s="89" t="e">
        <f>VLOOKUP(KGP[[#This Row],[Key]],Reservation!B:B,1,)</f>
        <v>#N/A</v>
      </c>
      <c r="CU271" s="89" t="str">
        <f>_xlfn.CONCAT(KGP[[#This Row],[Reservation]],KGP[[#This Row],[Material / Component]],"000",,KGP[[#This Row],[WO number]])</f>
        <v>000008448070001200000600001624</v>
      </c>
      <c r="CV271" s="93">
        <f>IF(_xlfn.MAXIFS(Reservation!$F:$F,Reservation!$A:$A,KGP[[#This Row],[Logic]])&lt;KGP[[#This Row],[ETA @ Demand plant]],_xlfn.MAXIFS(Reservation!$F:$F,Reservation!$A:$A,KGP[[#This Row],[Logic]]),"")</f>
        <v>0</v>
      </c>
      <c r="CW271" s="89" t="e">
        <f>IF(KGP[[#This Row],[Any order which is ahead (Date)]]="","",VLOOKUP(_xlfn.CONCAT(KGP[[#This Row],[Reservation]],KGP[[#This Row],[Material / Component]],"000",,KGP[[#This Row],[WO number]]),Reservation!$A:$J,10,0))</f>
        <v>#N/A</v>
      </c>
      <c r="CX271" s="89">
        <f t="shared" si="34"/>
        <v>0</v>
      </c>
    </row>
    <row r="272" spans="1:102" s="77" customFormat="1" x14ac:dyDescent="0.2">
      <c r="A272" s="111" t="s">
        <v>869</v>
      </c>
      <c r="B272" s="111" t="s">
        <v>910</v>
      </c>
      <c r="C272" s="112"/>
      <c r="D272" s="111" t="s">
        <v>55</v>
      </c>
      <c r="E272" s="113">
        <v>45290</v>
      </c>
      <c r="F272" s="113">
        <v>45328</v>
      </c>
      <c r="G272" s="113">
        <v>45406</v>
      </c>
      <c r="H272" s="113">
        <v>45357</v>
      </c>
      <c r="I272" s="113">
        <v>45406</v>
      </c>
      <c r="J272" s="113">
        <v>45406</v>
      </c>
      <c r="K272" s="111" t="s">
        <v>56</v>
      </c>
      <c r="L272" s="112"/>
      <c r="M272" s="111" t="s">
        <v>911</v>
      </c>
      <c r="N272" s="111" t="s">
        <v>176</v>
      </c>
      <c r="O272" s="111" t="s">
        <v>912</v>
      </c>
      <c r="P272" s="111" t="s">
        <v>913</v>
      </c>
      <c r="Q272" s="111" t="s">
        <v>914</v>
      </c>
      <c r="R272" s="111" t="s">
        <v>344</v>
      </c>
      <c r="S272" s="113">
        <v>45383</v>
      </c>
      <c r="T272" s="112"/>
      <c r="U272" s="112"/>
      <c r="V272" s="111" t="s">
        <v>352</v>
      </c>
      <c r="W272" s="113">
        <v>45370</v>
      </c>
      <c r="X272" s="111">
        <v>10</v>
      </c>
      <c r="Y272" s="111">
        <v>5</v>
      </c>
      <c r="Z272" s="111" t="s">
        <v>915</v>
      </c>
      <c r="AA272" s="111" t="s">
        <v>916</v>
      </c>
      <c r="AB272" s="115">
        <v>1</v>
      </c>
      <c r="AC272" s="115">
        <v>0</v>
      </c>
      <c r="AD272" s="115">
        <v>0</v>
      </c>
      <c r="AE272" s="111" t="s">
        <v>917</v>
      </c>
      <c r="AF272" s="115">
        <v>42</v>
      </c>
      <c r="AG272" s="111" t="s">
        <v>329</v>
      </c>
      <c r="AH272" s="111" t="s">
        <v>379</v>
      </c>
      <c r="AI272" s="111" t="s">
        <v>352</v>
      </c>
      <c r="AJ272" s="111" t="s">
        <v>918</v>
      </c>
      <c r="AK272" s="111">
        <v>10</v>
      </c>
      <c r="AL272" s="115">
        <v>42</v>
      </c>
      <c r="AM272" s="111" t="s">
        <v>215</v>
      </c>
      <c r="AN272" s="111" t="s">
        <v>919</v>
      </c>
      <c r="AO272" s="111">
        <v>4</v>
      </c>
      <c r="AP272" s="113">
        <v>45323</v>
      </c>
      <c r="AQ272" s="113">
        <v>45370</v>
      </c>
      <c r="AR272" s="111" t="s">
        <v>920</v>
      </c>
      <c r="AS272" s="111" t="s">
        <v>921</v>
      </c>
      <c r="AT272" s="112"/>
      <c r="AU272" s="111">
        <v>10</v>
      </c>
      <c r="AV272" s="114">
        <v>1</v>
      </c>
      <c r="AW272" s="111" t="s">
        <v>51</v>
      </c>
      <c r="AX272" s="113">
        <v>45393</v>
      </c>
      <c r="AY272" s="112"/>
      <c r="AZ272" s="112"/>
      <c r="BA272" s="112"/>
      <c r="BB272" s="111" t="s">
        <v>52</v>
      </c>
      <c r="BC272" s="111" t="s">
        <v>161</v>
      </c>
      <c r="BD272" s="111" t="s">
        <v>162</v>
      </c>
      <c r="BE272" s="111" t="s">
        <v>922</v>
      </c>
      <c r="BF272" s="111">
        <v>4</v>
      </c>
      <c r="BG272" s="111" t="s">
        <v>218</v>
      </c>
      <c r="BH272" s="112"/>
      <c r="BI272" s="112"/>
      <c r="BJ272" s="111" t="s">
        <v>923</v>
      </c>
      <c r="BK272" s="112"/>
      <c r="BL272" s="115">
        <v>0</v>
      </c>
      <c r="BM272" s="112" t="b">
        <f>KGP[[#This Row],[HU Quantity]]=KGP[[#This Row],[Requirement quantity]]</f>
        <v>0</v>
      </c>
      <c r="BN272" s="112"/>
      <c r="BO272" s="112"/>
      <c r="BP272" s="112"/>
      <c r="BQ272" s="111" t="s">
        <v>165</v>
      </c>
      <c r="BR272" s="112"/>
      <c r="BS272" s="112"/>
      <c r="BT272" s="116">
        <v>13</v>
      </c>
      <c r="BU272" s="116">
        <v>0</v>
      </c>
      <c r="BV272" s="113">
        <v>45439</v>
      </c>
      <c r="BW272" s="117">
        <v>0</v>
      </c>
      <c r="BX272" s="117">
        <v>0</v>
      </c>
      <c r="BY272" s="113">
        <v>45370</v>
      </c>
      <c r="BZ272" s="112"/>
      <c r="CA272" s="111">
        <v>0</v>
      </c>
      <c r="CB272" s="114">
        <v>0</v>
      </c>
      <c r="CC272" s="112"/>
      <c r="CD272" s="114">
        <v>0</v>
      </c>
      <c r="CE272" s="112"/>
      <c r="CF272" s="112"/>
      <c r="CG272" s="112"/>
      <c r="CH272" s="114">
        <v>0</v>
      </c>
      <c r="CI272" s="35">
        <v>0</v>
      </c>
      <c r="CJ272" s="148">
        <f t="shared" si="28"/>
        <v>0.33333333333333331</v>
      </c>
      <c r="CK272" s="88">
        <f t="shared" si="29"/>
        <v>45378</v>
      </c>
      <c r="CL272" s="89">
        <f t="shared" si="30"/>
        <v>21</v>
      </c>
      <c r="CM272" s="90">
        <f t="shared" si="31"/>
        <v>49</v>
      </c>
      <c r="CN272" s="90" t="str">
        <f t="shared" si="32"/>
        <v>ON TIME</v>
      </c>
      <c r="CO272" s="91" t="str" cm="1">
        <f t="array" ref="CO272">IFERROR(_xlfn.TEXTJOIN(", ",,_xlfn._xlws.FILTER('Monitor PO'!A:A,'Monitor PO'!K:K=Z272)),"")</f>
        <v/>
      </c>
      <c r="CP272" s="92" t="str">
        <f>IF(CQ272="","",IF(CQ272&gt;'Colour coding'!$D$4,"After Turnround",IF(CQ272&gt;'Colour coding'!$D$3+7,"During Turnaround",IF(CQ272&lt;'Colour coding'!$D$3,"On Time"))))</f>
        <v>On Time</v>
      </c>
      <c r="CQ272" s="88">
        <f>_xlfn.MAXIFS('Monitor PO'!E:E,'Monitor PO'!K:K,KGP[[#This Row],[Material / Component]])</f>
        <v>0</v>
      </c>
      <c r="CR272" s="89" t="str">
        <f t="shared" si="33"/>
        <v>Need Purchasing</v>
      </c>
      <c r="CS272" s="89" t="str">
        <f>_xlfn.CONCAT(KGP[[#This Row],[Reservation]], KGP[[#This Row],[Requirement date (WO component)]],KGP[[#This Row],[Material / Component]],"000",,KGP[[#This Row],[WO number]])</f>
        <v>00001321894540670001416000100033657</v>
      </c>
      <c r="CT272" s="89" t="str">
        <f>VLOOKUP(KGP[[#This Row],[Key]],Reservation!B:B,1,)</f>
        <v>00001321894540670001416000100033657</v>
      </c>
      <c r="CU272" s="89" t="str">
        <f>_xlfn.CONCAT(KGP[[#This Row],[Reservation]],KGP[[#This Row],[Material / Component]],"000",,KGP[[#This Row],[WO number]])</f>
        <v>000013218970001416000100033657</v>
      </c>
      <c r="CV272" s="93">
        <f>IF(_xlfn.MAXIFS(Reservation!$F:$F,Reservation!$A:$A,KGP[[#This Row],[Logic]])&lt;KGP[[#This Row],[ETA @ Demand plant]],_xlfn.MAXIFS(Reservation!$F:$F,Reservation!$A:$A,KGP[[#This Row],[Logic]]),"")</f>
        <v>0</v>
      </c>
      <c r="CW272" s="89" t="e">
        <f>IF(KGP[[#This Row],[Any order which is ahead (Date)]]="","",VLOOKUP(_xlfn.CONCAT(KGP[[#This Row],[Reservation]],KGP[[#This Row],[Material / Component]],"000",,KGP[[#This Row],[WO number]]),Reservation!$A:$J,10,0))</f>
        <v>#N/A</v>
      </c>
      <c r="CX272" s="89">
        <f t="shared" si="34"/>
        <v>0</v>
      </c>
    </row>
    <row r="273" spans="1:102" s="77" customFormat="1" x14ac:dyDescent="0.2">
      <c r="A273" s="111" t="s">
        <v>869</v>
      </c>
      <c r="B273" s="111" t="s">
        <v>910</v>
      </c>
      <c r="C273" s="112"/>
      <c r="D273" s="111" t="s">
        <v>55</v>
      </c>
      <c r="E273" s="113">
        <v>45290</v>
      </c>
      <c r="F273" s="113">
        <v>45322</v>
      </c>
      <c r="G273" s="113">
        <v>45416</v>
      </c>
      <c r="H273" s="113">
        <v>45379</v>
      </c>
      <c r="I273" s="113">
        <v>45416</v>
      </c>
      <c r="J273" s="113">
        <v>45417</v>
      </c>
      <c r="K273" s="111" t="s">
        <v>350</v>
      </c>
      <c r="L273" s="112"/>
      <c r="M273" s="111" t="s">
        <v>2137</v>
      </c>
      <c r="N273" s="111" t="s">
        <v>176</v>
      </c>
      <c r="O273" s="111" t="s">
        <v>2138</v>
      </c>
      <c r="P273" s="111" t="s">
        <v>2139</v>
      </c>
      <c r="Q273" s="111" t="s">
        <v>1741</v>
      </c>
      <c r="R273" s="111" t="s">
        <v>344</v>
      </c>
      <c r="S273" s="113">
        <v>45389</v>
      </c>
      <c r="T273" s="112"/>
      <c r="U273" s="112"/>
      <c r="V273" s="111" t="s">
        <v>345</v>
      </c>
      <c r="W273" s="113">
        <v>45384</v>
      </c>
      <c r="X273" s="111">
        <v>30</v>
      </c>
      <c r="Y273" s="111">
        <v>30</v>
      </c>
      <c r="Z273" s="111" t="s">
        <v>2146</v>
      </c>
      <c r="AA273" s="111" t="s">
        <v>2147</v>
      </c>
      <c r="AB273" s="115">
        <v>1</v>
      </c>
      <c r="AC273" s="115">
        <v>0</v>
      </c>
      <c r="AD273" s="115">
        <v>0</v>
      </c>
      <c r="AE273" s="111" t="s">
        <v>2148</v>
      </c>
      <c r="AF273" s="115">
        <v>49</v>
      </c>
      <c r="AG273" s="111" t="s">
        <v>329</v>
      </c>
      <c r="AH273" s="111" t="s">
        <v>379</v>
      </c>
      <c r="AI273" s="111" t="s">
        <v>345</v>
      </c>
      <c r="AJ273" s="111" t="s">
        <v>2143</v>
      </c>
      <c r="AK273" s="111">
        <v>30</v>
      </c>
      <c r="AL273" s="115">
        <v>49</v>
      </c>
      <c r="AM273" s="111" t="s">
        <v>215</v>
      </c>
      <c r="AN273" s="111" t="s">
        <v>2149</v>
      </c>
      <c r="AO273" s="111">
        <v>4</v>
      </c>
      <c r="AP273" s="113">
        <v>45322</v>
      </c>
      <c r="AQ273" s="113">
        <v>45378</v>
      </c>
      <c r="AR273" s="111" t="s">
        <v>1171</v>
      </c>
      <c r="AS273" s="111" t="s">
        <v>1940</v>
      </c>
      <c r="AT273" s="112"/>
      <c r="AU273" s="111">
        <v>10</v>
      </c>
      <c r="AV273" s="114">
        <v>1</v>
      </c>
      <c r="AW273" s="111" t="s">
        <v>51</v>
      </c>
      <c r="AX273" s="113">
        <v>45390</v>
      </c>
      <c r="AY273" s="112"/>
      <c r="AZ273" s="112"/>
      <c r="BA273" s="112"/>
      <c r="BB273" s="111" t="s">
        <v>52</v>
      </c>
      <c r="BC273" s="111" t="s">
        <v>161</v>
      </c>
      <c r="BD273" s="111" t="s">
        <v>162</v>
      </c>
      <c r="BE273" s="111" t="s">
        <v>2144</v>
      </c>
      <c r="BF273" s="111">
        <v>4</v>
      </c>
      <c r="BG273" s="111" t="s">
        <v>218</v>
      </c>
      <c r="BH273" s="112"/>
      <c r="BI273" s="112"/>
      <c r="BJ273" s="111" t="s">
        <v>2150</v>
      </c>
      <c r="BK273" s="112"/>
      <c r="BL273" s="115">
        <v>0</v>
      </c>
      <c r="BM273" s="112" t="b">
        <f>KGP[[#This Row],[HU Quantity]]=KGP[[#This Row],[Requirement quantity]]</f>
        <v>0</v>
      </c>
      <c r="BN273" s="112"/>
      <c r="BO273" s="112"/>
      <c r="BP273" s="112"/>
      <c r="BQ273" s="111" t="s">
        <v>165</v>
      </c>
      <c r="BR273" s="112"/>
      <c r="BS273" s="112"/>
      <c r="BT273" s="116">
        <v>5</v>
      </c>
      <c r="BU273" s="116">
        <v>0</v>
      </c>
      <c r="BV273" s="113">
        <v>45073</v>
      </c>
      <c r="BW273" s="117">
        <v>0</v>
      </c>
      <c r="BX273" s="117">
        <v>0</v>
      </c>
      <c r="BY273" s="113">
        <v>45384</v>
      </c>
      <c r="BZ273" s="112"/>
      <c r="CA273" s="111">
        <v>0</v>
      </c>
      <c r="CB273" s="114">
        <v>0</v>
      </c>
      <c r="CC273" s="112"/>
      <c r="CD273" s="114">
        <v>0</v>
      </c>
      <c r="CE273" s="112"/>
      <c r="CF273" s="112"/>
      <c r="CG273" s="112"/>
      <c r="CH273" s="114">
        <v>0</v>
      </c>
      <c r="CI273" s="35">
        <v>0</v>
      </c>
      <c r="CJ273" s="94">
        <f t="shared" si="28"/>
        <v>0.33333333333333331</v>
      </c>
      <c r="CK273" s="88">
        <f t="shared" si="29"/>
        <v>45388</v>
      </c>
      <c r="CL273" s="89">
        <f t="shared" si="30"/>
        <v>9</v>
      </c>
      <c r="CM273" s="89">
        <f t="shared" si="31"/>
        <v>37</v>
      </c>
      <c r="CN273" s="89" t="str">
        <f t="shared" si="32"/>
        <v>ON TIME</v>
      </c>
      <c r="CO273" s="91" t="str" cm="1">
        <f t="array" ref="CO273">IFERROR(_xlfn.TEXTJOIN(", ",,_xlfn._xlws.FILTER('Monitor PO'!A:A,'Monitor PO'!K:K=Z273)),"")</f>
        <v>4500001467</v>
      </c>
      <c r="CP273" s="92" t="str">
        <f>IF(CQ273="","",IF(CQ273&gt;'Colour coding'!$D$4,"After Turnround",IF(CQ273&gt;'Colour coding'!$D$3+7,"During Turnaround",IF(CQ273&lt;'Colour coding'!$D$3,"On Time"))))</f>
        <v>After Turnround</v>
      </c>
      <c r="CQ273" s="88">
        <f>_xlfn.MAXIFS('Monitor PO'!E:E,'Monitor PO'!K:K,KGP[[#This Row],[Material / Component]])</f>
        <v>45390</v>
      </c>
      <c r="CR273" s="89" t="str">
        <f t="shared" si="33"/>
        <v>Need Purchasing</v>
      </c>
      <c r="CS273" s="89" t="str">
        <f>_xlfn.CONCAT(KGP[[#This Row],[Reservation]], KGP[[#This Row],[Requirement date (WO component)]],KGP[[#This Row],[Material / Component]],"000",,KGP[[#This Row],[WO number]])</f>
        <v>00001375194541670001493000100039045</v>
      </c>
      <c r="CT273" s="89" t="str">
        <f>VLOOKUP(KGP[[#This Row],[Key]],Reservation!B:B,1,)</f>
        <v>00001375194541670001493000100039045</v>
      </c>
      <c r="CU273" s="89" t="str">
        <f>_xlfn.CONCAT(KGP[[#This Row],[Reservation]],KGP[[#This Row],[Material / Component]],"000",,KGP[[#This Row],[WO number]])</f>
        <v>000013751970001493000100039045</v>
      </c>
      <c r="CV273" s="93">
        <f>IF(_xlfn.MAXIFS(Reservation!$F:$F,Reservation!$A:$A,KGP[[#This Row],[Logic]])&lt;KGP[[#This Row],[ETA @ Demand plant]],_xlfn.MAXIFS(Reservation!$F:$F,Reservation!$A:$A,KGP[[#This Row],[Logic]]),"")</f>
        <v>0</v>
      </c>
      <c r="CW273" s="89" t="e">
        <f>IF(KGP[[#This Row],[Any order which is ahead (Date)]]="","",VLOOKUP(_xlfn.CONCAT(KGP[[#This Row],[Reservation]],KGP[[#This Row],[Material / Component]],"000",,KGP[[#This Row],[WO number]]),Reservation!$A:$J,10,0))</f>
        <v>#N/A</v>
      </c>
      <c r="CX273" s="89">
        <f t="shared" si="34"/>
        <v>0</v>
      </c>
    </row>
    <row r="274" spans="1:102" s="77" customFormat="1" x14ac:dyDescent="0.2">
      <c r="A274" s="111" t="s">
        <v>869</v>
      </c>
      <c r="B274" s="111" t="s">
        <v>50</v>
      </c>
      <c r="C274" s="112"/>
      <c r="D274" s="111" t="s">
        <v>55</v>
      </c>
      <c r="E274" s="113">
        <v>45290</v>
      </c>
      <c r="F274" s="113">
        <v>45331</v>
      </c>
      <c r="G274" s="113">
        <v>45413</v>
      </c>
      <c r="H274" s="113">
        <v>45405</v>
      </c>
      <c r="I274" s="113">
        <v>45413</v>
      </c>
      <c r="J274" s="113">
        <v>45414</v>
      </c>
      <c r="K274" s="111" t="s">
        <v>56</v>
      </c>
      <c r="L274" s="112"/>
      <c r="M274" s="111" t="s">
        <v>1059</v>
      </c>
      <c r="N274" s="111" t="s">
        <v>174</v>
      </c>
      <c r="O274" s="111" t="s">
        <v>1060</v>
      </c>
      <c r="P274" s="111" t="s">
        <v>1061</v>
      </c>
      <c r="Q274" s="111" t="s">
        <v>1062</v>
      </c>
      <c r="R274" s="111" t="s">
        <v>344</v>
      </c>
      <c r="S274" s="113">
        <v>45411</v>
      </c>
      <c r="T274" s="112"/>
      <c r="U274" s="112"/>
      <c r="V274" s="111" t="s">
        <v>345</v>
      </c>
      <c r="W274" s="113">
        <v>45403</v>
      </c>
      <c r="X274" s="111">
        <v>10</v>
      </c>
      <c r="Y274" s="111">
        <v>5</v>
      </c>
      <c r="Z274" s="111" t="s">
        <v>1063</v>
      </c>
      <c r="AA274" s="111" t="s">
        <v>1064</v>
      </c>
      <c r="AB274" s="115">
        <v>1</v>
      </c>
      <c r="AC274" s="115">
        <v>1</v>
      </c>
      <c r="AD274" s="115">
        <v>0</v>
      </c>
      <c r="AE274" s="111" t="s">
        <v>858</v>
      </c>
      <c r="AF274" s="115">
        <v>14</v>
      </c>
      <c r="AG274" s="111" t="s">
        <v>996</v>
      </c>
      <c r="AH274" s="111" t="s">
        <v>379</v>
      </c>
      <c r="AI274" s="111" t="s">
        <v>345</v>
      </c>
      <c r="AJ274" s="111" t="s">
        <v>1065</v>
      </c>
      <c r="AK274" s="111">
        <v>30</v>
      </c>
      <c r="AL274" s="115">
        <v>14</v>
      </c>
      <c r="AM274" s="111" t="s">
        <v>215</v>
      </c>
      <c r="AN274" s="111" t="s">
        <v>1066</v>
      </c>
      <c r="AO274" s="111">
        <v>4</v>
      </c>
      <c r="AP274" s="113">
        <v>45377</v>
      </c>
      <c r="AQ274" s="113">
        <v>45400</v>
      </c>
      <c r="AR274" s="111" t="s">
        <v>272</v>
      </c>
      <c r="AS274" s="111" t="s">
        <v>1067</v>
      </c>
      <c r="AT274" s="111" t="s">
        <v>1068</v>
      </c>
      <c r="AU274" s="111">
        <v>10</v>
      </c>
      <c r="AV274" s="114">
        <v>1</v>
      </c>
      <c r="AW274" s="111" t="s">
        <v>51</v>
      </c>
      <c r="AX274" s="113">
        <v>45347</v>
      </c>
      <c r="AY274" s="112"/>
      <c r="AZ274" s="111" t="s">
        <v>1069</v>
      </c>
      <c r="BA274" s="112"/>
      <c r="BB274" s="111" t="s">
        <v>52</v>
      </c>
      <c r="BC274" s="111" t="s">
        <v>161</v>
      </c>
      <c r="BD274" s="111" t="s">
        <v>162</v>
      </c>
      <c r="BE274" s="111" t="s">
        <v>1070</v>
      </c>
      <c r="BF274" s="111">
        <v>4</v>
      </c>
      <c r="BG274" s="111" t="s">
        <v>163</v>
      </c>
      <c r="BH274" s="112"/>
      <c r="BI274" s="112"/>
      <c r="BJ274" s="111" t="s">
        <v>1071</v>
      </c>
      <c r="BK274" s="112"/>
      <c r="BL274" s="115">
        <v>0</v>
      </c>
      <c r="BM274" s="112" t="b">
        <f>KGP[[#This Row],[HU Quantity]]=KGP[[#This Row],[Requirement quantity]]</f>
        <v>0</v>
      </c>
      <c r="BN274" s="112"/>
      <c r="BO274" s="112"/>
      <c r="BP274" s="112"/>
      <c r="BQ274" s="111" t="s">
        <v>165</v>
      </c>
      <c r="BR274" s="112"/>
      <c r="BS274" s="112"/>
      <c r="BT274" s="116">
        <v>0</v>
      </c>
      <c r="BU274" s="116">
        <v>8</v>
      </c>
      <c r="BV274" s="113">
        <v>46169</v>
      </c>
      <c r="BW274" s="117">
        <v>0</v>
      </c>
      <c r="BX274" s="117">
        <v>0</v>
      </c>
      <c r="BY274" s="113">
        <v>45403</v>
      </c>
      <c r="BZ274" s="112"/>
      <c r="CA274" s="111">
        <v>0</v>
      </c>
      <c r="CB274" s="114">
        <v>0</v>
      </c>
      <c r="CC274" s="112"/>
      <c r="CD274" s="114">
        <v>0</v>
      </c>
      <c r="CE274" s="112"/>
      <c r="CF274" s="112"/>
      <c r="CG274" s="112"/>
      <c r="CH274" s="114">
        <v>0</v>
      </c>
      <c r="CI274" s="35">
        <v>0</v>
      </c>
      <c r="CJ274" s="148">
        <f t="shared" si="28"/>
        <v>0.25</v>
      </c>
      <c r="CK274" s="88">
        <f t="shared" si="29"/>
        <v>45385</v>
      </c>
      <c r="CL274" s="89">
        <f t="shared" si="30"/>
        <v>-20</v>
      </c>
      <c r="CM274" s="90">
        <f t="shared" si="31"/>
        <v>8</v>
      </c>
      <c r="CN274" s="90" t="str">
        <f t="shared" si="32"/>
        <v>ON TIME</v>
      </c>
      <c r="CO274" s="91" t="str" cm="1">
        <f t="array" ref="CO274">IFERROR(_xlfn.TEXTJOIN(", ",,_xlfn._xlws.FILTER('Monitor PO'!A:A,'Monitor PO'!K:K=Z274)),"")</f>
        <v/>
      </c>
      <c r="CP274" s="92" t="str">
        <f>IF(CQ274="","",IF(CQ274&gt;'Colour coding'!$D$4,"After Turnround",IF(CQ274&gt;'Colour coding'!$D$3+7,"During Turnaround",IF(CQ274&lt;'Colour coding'!$D$3,"On Time"))))</f>
        <v>On Time</v>
      </c>
      <c r="CQ274" s="88">
        <f>_xlfn.MAXIFS('Monitor PO'!E:E,'Monitor PO'!K:K,KGP[[#This Row],[Material / Component]])</f>
        <v>0</v>
      </c>
      <c r="CR274" s="89" t="str">
        <f t="shared" si="33"/>
        <v>SOH</v>
      </c>
      <c r="CS274" s="89" t="str">
        <f>_xlfn.CONCAT(KGP[[#This Row],[Reservation]], KGP[[#This Row],[Requirement date (WO component)]],KGP[[#This Row],[Material / Component]],"000",,KGP[[#This Row],[WO number]])</f>
        <v>00001310214541370001522000100032477</v>
      </c>
      <c r="CT274" s="89" t="str">
        <f>VLOOKUP(KGP[[#This Row],[Key]],Reservation!B:B,1,)</f>
        <v>00001310214541370001522000100032477</v>
      </c>
      <c r="CU274" s="89" t="str">
        <f>_xlfn.CONCAT(KGP[[#This Row],[Reservation]],KGP[[#This Row],[Material / Component]],"000",,KGP[[#This Row],[WO number]])</f>
        <v>000013102170001522000100032477</v>
      </c>
      <c r="CV274" s="93">
        <f>IF(_xlfn.MAXIFS(Reservation!$F:$F,Reservation!$A:$A,KGP[[#This Row],[Logic]])&lt;KGP[[#This Row],[ETA @ Demand plant]],_xlfn.MAXIFS(Reservation!$F:$F,Reservation!$A:$A,KGP[[#This Row],[Logic]]),"")</f>
        <v>0</v>
      </c>
      <c r="CW274" s="89" t="e">
        <f>IF(KGP[[#This Row],[Any order which is ahead (Date)]]="","",VLOOKUP(_xlfn.CONCAT(KGP[[#This Row],[Reservation]],KGP[[#This Row],[Material / Component]],"000",,KGP[[#This Row],[WO number]]),Reservation!$A:$J,10,0))</f>
        <v>#N/A</v>
      </c>
      <c r="CX274" s="89">
        <f t="shared" si="34"/>
        <v>0</v>
      </c>
    </row>
    <row r="275" spans="1:102" s="77" customFormat="1" x14ac:dyDescent="0.2">
      <c r="A275" s="111" t="s">
        <v>869</v>
      </c>
      <c r="B275" s="111" t="s">
        <v>50</v>
      </c>
      <c r="C275" s="112"/>
      <c r="D275" s="111" t="s">
        <v>55</v>
      </c>
      <c r="E275" s="113">
        <v>45290</v>
      </c>
      <c r="F275" s="113">
        <v>45331</v>
      </c>
      <c r="G275" s="113">
        <v>45413</v>
      </c>
      <c r="H275" s="113">
        <v>45405</v>
      </c>
      <c r="I275" s="113">
        <v>45413</v>
      </c>
      <c r="J275" s="113">
        <v>45414</v>
      </c>
      <c r="K275" s="111" t="s">
        <v>56</v>
      </c>
      <c r="L275" s="112"/>
      <c r="M275" s="111" t="s">
        <v>1059</v>
      </c>
      <c r="N275" s="111" t="s">
        <v>171</v>
      </c>
      <c r="O275" s="111" t="s">
        <v>1060</v>
      </c>
      <c r="P275" s="111" t="s">
        <v>1061</v>
      </c>
      <c r="Q275" s="111" t="s">
        <v>1062</v>
      </c>
      <c r="R275" s="111" t="s">
        <v>344</v>
      </c>
      <c r="S275" s="113">
        <v>45411</v>
      </c>
      <c r="T275" s="112"/>
      <c r="U275" s="112"/>
      <c r="V275" s="111" t="s">
        <v>345</v>
      </c>
      <c r="W275" s="113">
        <v>45403</v>
      </c>
      <c r="X275" s="111">
        <v>10</v>
      </c>
      <c r="Y275" s="111">
        <v>5</v>
      </c>
      <c r="Z275" s="111" t="s">
        <v>1075</v>
      </c>
      <c r="AA275" s="111" t="s">
        <v>1076</v>
      </c>
      <c r="AB275" s="115">
        <v>1</v>
      </c>
      <c r="AC275" s="115">
        <v>1</v>
      </c>
      <c r="AD275" s="115">
        <v>0</v>
      </c>
      <c r="AE275" s="111" t="s">
        <v>858</v>
      </c>
      <c r="AF275" s="115">
        <v>7</v>
      </c>
      <c r="AG275" s="111" t="s">
        <v>996</v>
      </c>
      <c r="AH275" s="111" t="s">
        <v>379</v>
      </c>
      <c r="AI275" s="111" t="s">
        <v>345</v>
      </c>
      <c r="AJ275" s="111" t="s">
        <v>1065</v>
      </c>
      <c r="AK275" s="111">
        <v>40</v>
      </c>
      <c r="AL275" s="115">
        <v>7</v>
      </c>
      <c r="AM275" s="111" t="s">
        <v>215</v>
      </c>
      <c r="AN275" s="111" t="s">
        <v>1066</v>
      </c>
      <c r="AO275" s="111">
        <v>6</v>
      </c>
      <c r="AP275" s="113">
        <v>45386</v>
      </c>
      <c r="AQ275" s="113">
        <v>45400</v>
      </c>
      <c r="AR275" s="111" t="s">
        <v>272</v>
      </c>
      <c r="AS275" s="111" t="s">
        <v>1077</v>
      </c>
      <c r="AT275" s="111" t="s">
        <v>1078</v>
      </c>
      <c r="AU275" s="111">
        <v>10</v>
      </c>
      <c r="AV275" s="114">
        <v>1</v>
      </c>
      <c r="AW275" s="111" t="s">
        <v>212</v>
      </c>
      <c r="AX275" s="113">
        <v>45341</v>
      </c>
      <c r="AY275" s="112"/>
      <c r="AZ275" s="111" t="s">
        <v>1079</v>
      </c>
      <c r="BA275" s="112"/>
      <c r="BB275" s="111" t="s">
        <v>52</v>
      </c>
      <c r="BC275" s="111" t="s">
        <v>161</v>
      </c>
      <c r="BD275" s="111" t="s">
        <v>162</v>
      </c>
      <c r="BE275" s="111" t="s">
        <v>1070</v>
      </c>
      <c r="BF275" s="111">
        <v>6</v>
      </c>
      <c r="BG275" s="111" t="s">
        <v>163</v>
      </c>
      <c r="BH275" s="112"/>
      <c r="BI275" s="112"/>
      <c r="BJ275" s="111" t="s">
        <v>1080</v>
      </c>
      <c r="BK275" s="112"/>
      <c r="BL275" s="115">
        <v>0</v>
      </c>
      <c r="BM275" s="112" t="b">
        <f>KGP[[#This Row],[HU Quantity]]=KGP[[#This Row],[Requirement quantity]]</f>
        <v>0</v>
      </c>
      <c r="BN275" s="112"/>
      <c r="BO275" s="112"/>
      <c r="BP275" s="112"/>
      <c r="BQ275" s="111" t="s">
        <v>165</v>
      </c>
      <c r="BR275" s="112"/>
      <c r="BS275" s="112"/>
      <c r="BT275" s="116">
        <v>0</v>
      </c>
      <c r="BU275" s="116">
        <v>8</v>
      </c>
      <c r="BV275" s="113">
        <v>46169</v>
      </c>
      <c r="BW275" s="117">
        <v>0</v>
      </c>
      <c r="BX275" s="117">
        <v>0</v>
      </c>
      <c r="BY275" s="113">
        <v>45403</v>
      </c>
      <c r="BZ275" s="112"/>
      <c r="CA275" s="111">
        <v>0</v>
      </c>
      <c r="CB275" s="114">
        <v>0</v>
      </c>
      <c r="CC275" s="112"/>
      <c r="CD275" s="114">
        <v>0</v>
      </c>
      <c r="CE275" s="112"/>
      <c r="CF275" s="112"/>
      <c r="CG275" s="112"/>
      <c r="CH275" s="114">
        <v>0</v>
      </c>
      <c r="CI275" s="35">
        <v>0</v>
      </c>
      <c r="CJ275" s="148">
        <f t="shared" si="28"/>
        <v>0.25</v>
      </c>
      <c r="CK275" s="88">
        <f t="shared" si="29"/>
        <v>45385</v>
      </c>
      <c r="CL275" s="89">
        <f t="shared" si="30"/>
        <v>-20</v>
      </c>
      <c r="CM275" s="90">
        <f t="shared" si="31"/>
        <v>8</v>
      </c>
      <c r="CN275" s="90" t="str">
        <f t="shared" si="32"/>
        <v>ON TIME</v>
      </c>
      <c r="CO275" s="91" t="str" cm="1">
        <f t="array" ref="CO275">IFERROR(_xlfn.TEXTJOIN(", ",,_xlfn._xlws.FILTER('Monitor PO'!A:A,'Monitor PO'!K:K=Z275)),"")</f>
        <v/>
      </c>
      <c r="CP275" s="92" t="str">
        <f>IF(CQ275="","",IF(CQ275&gt;'Colour coding'!$D$4,"After Turnround",IF(CQ275&gt;'Colour coding'!$D$3+7,"During Turnaround",IF(CQ275&lt;'Colour coding'!$D$3,"On Time"))))</f>
        <v>On Time</v>
      </c>
      <c r="CQ275" s="88">
        <f>_xlfn.MAXIFS('Monitor PO'!E:E,'Monitor PO'!K:K,KGP[[#This Row],[Material / Component]])</f>
        <v>0</v>
      </c>
      <c r="CR275" s="89" t="str">
        <f t="shared" si="33"/>
        <v>SOH</v>
      </c>
      <c r="CS275" s="89" t="str">
        <f>_xlfn.CONCAT(KGP[[#This Row],[Reservation]], KGP[[#This Row],[Requirement date (WO component)]],KGP[[#This Row],[Material / Component]],"000",,KGP[[#This Row],[WO number]])</f>
        <v>00001310214541370001523000100032477</v>
      </c>
      <c r="CT275" s="89" t="str">
        <f>VLOOKUP(KGP[[#This Row],[Key]],Reservation!B:B,1,)</f>
        <v>00001310214541370001523000100032477</v>
      </c>
      <c r="CU275" s="89" t="str">
        <f>_xlfn.CONCAT(KGP[[#This Row],[Reservation]],KGP[[#This Row],[Material / Component]],"000",,KGP[[#This Row],[WO number]])</f>
        <v>000013102170001523000100032477</v>
      </c>
      <c r="CV275" s="93">
        <f>IF(_xlfn.MAXIFS(Reservation!$F:$F,Reservation!$A:$A,KGP[[#This Row],[Logic]])&lt;KGP[[#This Row],[ETA @ Demand plant]],_xlfn.MAXIFS(Reservation!$F:$F,Reservation!$A:$A,KGP[[#This Row],[Logic]]),"")</f>
        <v>0</v>
      </c>
      <c r="CW275" s="89" t="e">
        <f>IF(KGP[[#This Row],[Any order which is ahead (Date)]]="","",VLOOKUP(_xlfn.CONCAT(KGP[[#This Row],[Reservation]],KGP[[#This Row],[Material / Component]],"000",,KGP[[#This Row],[WO number]]),Reservation!$A:$J,10,0))</f>
        <v>#N/A</v>
      </c>
      <c r="CX275" s="89">
        <f t="shared" si="34"/>
        <v>0</v>
      </c>
    </row>
    <row r="276" spans="1:102" s="77" customFormat="1" x14ac:dyDescent="0.2">
      <c r="A276" s="111" t="s">
        <v>851</v>
      </c>
      <c r="B276" s="111" t="s">
        <v>1417</v>
      </c>
      <c r="C276" s="112"/>
      <c r="D276" s="111" t="s">
        <v>55</v>
      </c>
      <c r="E276" s="113">
        <v>45290</v>
      </c>
      <c r="F276" s="113">
        <v>45378</v>
      </c>
      <c r="G276" s="113">
        <v>45421</v>
      </c>
      <c r="H276" s="113">
        <v>45405</v>
      </c>
      <c r="I276" s="113">
        <v>45421</v>
      </c>
      <c r="J276" s="113">
        <v>45422</v>
      </c>
      <c r="K276" s="111" t="s">
        <v>182</v>
      </c>
      <c r="L276" s="112"/>
      <c r="M276" s="111" t="s">
        <v>1418</v>
      </c>
      <c r="N276" s="111" t="s">
        <v>176</v>
      </c>
      <c r="O276" s="111" t="s">
        <v>1419</v>
      </c>
      <c r="P276" s="111" t="s">
        <v>1420</v>
      </c>
      <c r="Q276" s="111" t="s">
        <v>1421</v>
      </c>
      <c r="R276" s="111" t="s">
        <v>344</v>
      </c>
      <c r="S276" s="113">
        <v>45417</v>
      </c>
      <c r="T276" s="112"/>
      <c r="U276" s="112"/>
      <c r="V276" s="111" t="s">
        <v>345</v>
      </c>
      <c r="W276" s="113">
        <v>45411</v>
      </c>
      <c r="X276" s="111">
        <v>20</v>
      </c>
      <c r="Y276" s="111">
        <v>20</v>
      </c>
      <c r="Z276" s="111" t="s">
        <v>1422</v>
      </c>
      <c r="AA276" s="111" t="s">
        <v>1423</v>
      </c>
      <c r="AB276" s="115">
        <v>80</v>
      </c>
      <c r="AC276" s="115">
        <v>0</v>
      </c>
      <c r="AD276" s="115">
        <v>0</v>
      </c>
      <c r="AE276" s="111" t="s">
        <v>1128</v>
      </c>
      <c r="AF276" s="115">
        <v>21</v>
      </c>
      <c r="AG276" s="111" t="s">
        <v>329</v>
      </c>
      <c r="AH276" s="111" t="s">
        <v>379</v>
      </c>
      <c r="AI276" s="111" t="s">
        <v>345</v>
      </c>
      <c r="AJ276" s="111" t="s">
        <v>1424</v>
      </c>
      <c r="AK276" s="111">
        <v>10</v>
      </c>
      <c r="AL276" s="115">
        <v>21</v>
      </c>
      <c r="AM276" s="111" t="s">
        <v>215</v>
      </c>
      <c r="AN276" s="111" t="s">
        <v>1425</v>
      </c>
      <c r="AO276" s="111">
        <v>3</v>
      </c>
      <c r="AP276" s="113">
        <v>45378</v>
      </c>
      <c r="AQ276" s="113">
        <v>45408</v>
      </c>
      <c r="AR276" s="111" t="s">
        <v>333</v>
      </c>
      <c r="AS276" s="111" t="s">
        <v>1426</v>
      </c>
      <c r="AT276" s="112"/>
      <c r="AU276" s="111">
        <v>10</v>
      </c>
      <c r="AV276" s="114">
        <v>80</v>
      </c>
      <c r="AW276" s="111" t="s">
        <v>51</v>
      </c>
      <c r="AX276" s="113">
        <v>45403</v>
      </c>
      <c r="AY276" s="112"/>
      <c r="AZ276" s="112"/>
      <c r="BA276" s="112"/>
      <c r="BB276" s="111" t="s">
        <v>52</v>
      </c>
      <c r="BC276" s="111" t="s">
        <v>161</v>
      </c>
      <c r="BD276" s="111" t="s">
        <v>162</v>
      </c>
      <c r="BE276" s="111" t="s">
        <v>1427</v>
      </c>
      <c r="BF276" s="111">
        <v>3</v>
      </c>
      <c r="BG276" s="111" t="s">
        <v>218</v>
      </c>
      <c r="BH276" s="112"/>
      <c r="BI276" s="112"/>
      <c r="BJ276" s="112"/>
      <c r="BK276" s="112"/>
      <c r="BL276" s="115">
        <v>0</v>
      </c>
      <c r="BM276" s="112" t="b">
        <f>KGP[[#This Row],[HU Quantity]]=KGP[[#This Row],[Requirement quantity]]</f>
        <v>0</v>
      </c>
      <c r="BN276" s="112"/>
      <c r="BO276" s="112"/>
      <c r="BP276" s="112"/>
      <c r="BQ276" s="111" t="s">
        <v>165</v>
      </c>
      <c r="BR276" s="112"/>
      <c r="BS276" s="112"/>
      <c r="BT276" s="116">
        <v>6</v>
      </c>
      <c r="BU276" s="116">
        <v>0</v>
      </c>
      <c r="BV276" s="113">
        <v>45657</v>
      </c>
      <c r="BW276" s="117">
        <v>0</v>
      </c>
      <c r="BX276" s="117">
        <v>0</v>
      </c>
      <c r="BY276" s="113">
        <v>45411</v>
      </c>
      <c r="BZ276" s="112"/>
      <c r="CA276" s="111">
        <v>0</v>
      </c>
      <c r="CB276" s="114">
        <v>0</v>
      </c>
      <c r="CC276" s="112"/>
      <c r="CD276" s="114">
        <v>0</v>
      </c>
      <c r="CE276" s="112"/>
      <c r="CF276" s="112"/>
      <c r="CG276" s="112"/>
      <c r="CH276" s="114">
        <v>0</v>
      </c>
      <c r="CI276" s="35">
        <v>0</v>
      </c>
      <c r="CJ276" s="94">
        <f t="shared" si="28"/>
        <v>0.5</v>
      </c>
      <c r="CK276" s="88">
        <f t="shared" si="29"/>
        <v>45393</v>
      </c>
      <c r="CL276" s="89">
        <f t="shared" si="30"/>
        <v>-12</v>
      </c>
      <c r="CM276" s="89">
        <f t="shared" si="31"/>
        <v>16</v>
      </c>
      <c r="CN276" s="89" t="str">
        <f t="shared" si="32"/>
        <v>ON TIME</v>
      </c>
      <c r="CO276" s="91" t="str" cm="1">
        <f t="array" ref="CO276">IFERROR(_xlfn.TEXTJOIN(", ",,_xlfn._xlws.FILTER('Monitor PO'!A:A,'Monitor PO'!K:K=Z276)),"")</f>
        <v>4500009169</v>
      </c>
      <c r="CP276" s="92" t="str">
        <f>IF(CQ276="","",IF(CQ276&gt;'Colour coding'!$D$4,"After Turnround",IF(CQ276&gt;'Colour coding'!$D$3+7,"During Turnaround",IF(CQ276&lt;'Colour coding'!$D$3,"On Time"))))</f>
        <v>After Turnround</v>
      </c>
      <c r="CQ276" s="88">
        <f>_xlfn.MAXIFS('Monitor PO'!E:E,'Monitor PO'!K:K,KGP[[#This Row],[Material / Component]])</f>
        <v>45403</v>
      </c>
      <c r="CR276" s="89" t="str">
        <f t="shared" si="33"/>
        <v>Need Purchasing</v>
      </c>
      <c r="CS276" s="89" t="str">
        <f>_xlfn.CONCAT(KGP[[#This Row],[Reservation]], KGP[[#This Row],[Requirement date (WO component)]],KGP[[#This Row],[Material / Component]],"000",,KGP[[#This Row],[WO number]])</f>
        <v>00001326454542170001542000100034141</v>
      </c>
      <c r="CT276" s="89" t="str">
        <f>VLOOKUP(KGP[[#This Row],[Key]],Reservation!B:B,1,)</f>
        <v>00001326454542170001542000100034141</v>
      </c>
      <c r="CU276" s="89" t="str">
        <f>_xlfn.CONCAT(KGP[[#This Row],[Reservation]],KGP[[#This Row],[Material / Component]],"000",,KGP[[#This Row],[WO number]])</f>
        <v>000013264570001542000100034141</v>
      </c>
      <c r="CV276" s="93">
        <f>IF(_xlfn.MAXIFS(Reservation!$F:$F,Reservation!$A:$A,KGP[[#This Row],[Logic]])&lt;KGP[[#This Row],[ETA @ Demand plant]],_xlfn.MAXIFS(Reservation!$F:$F,Reservation!$A:$A,KGP[[#This Row],[Logic]]),"")</f>
        <v>0</v>
      </c>
      <c r="CW276" s="89" t="e">
        <f>IF(KGP[[#This Row],[Any order which is ahead (Date)]]="","",VLOOKUP(_xlfn.CONCAT(KGP[[#This Row],[Reservation]],KGP[[#This Row],[Material / Component]],"000",,KGP[[#This Row],[WO number]]),Reservation!$A:$J,10,0))</f>
        <v>#N/A</v>
      </c>
      <c r="CX276" s="89">
        <f t="shared" si="34"/>
        <v>0</v>
      </c>
    </row>
    <row r="277" spans="1:102" s="77" customFormat="1" x14ac:dyDescent="0.2">
      <c r="A277" s="111" t="s">
        <v>851</v>
      </c>
      <c r="B277" s="111" t="s">
        <v>1417</v>
      </c>
      <c r="C277" s="112"/>
      <c r="D277" s="111" t="s">
        <v>55</v>
      </c>
      <c r="E277" s="113">
        <v>45290</v>
      </c>
      <c r="F277" s="113">
        <v>45378</v>
      </c>
      <c r="G277" s="113">
        <v>45421</v>
      </c>
      <c r="H277" s="113">
        <v>45405</v>
      </c>
      <c r="I277" s="113">
        <v>45421</v>
      </c>
      <c r="J277" s="113">
        <v>45422</v>
      </c>
      <c r="K277" s="111" t="s">
        <v>182</v>
      </c>
      <c r="L277" s="112"/>
      <c r="M277" s="111" t="s">
        <v>1418</v>
      </c>
      <c r="N277" s="111" t="s">
        <v>175</v>
      </c>
      <c r="O277" s="111" t="s">
        <v>1419</v>
      </c>
      <c r="P277" s="111" t="s">
        <v>1420</v>
      </c>
      <c r="Q277" s="111" t="s">
        <v>1421</v>
      </c>
      <c r="R277" s="111" t="s">
        <v>344</v>
      </c>
      <c r="S277" s="113">
        <v>45417</v>
      </c>
      <c r="T277" s="112"/>
      <c r="U277" s="112"/>
      <c r="V277" s="111" t="s">
        <v>345</v>
      </c>
      <c r="W277" s="113">
        <v>45411</v>
      </c>
      <c r="X277" s="111">
        <v>20</v>
      </c>
      <c r="Y277" s="111">
        <v>20</v>
      </c>
      <c r="Z277" s="111" t="s">
        <v>1428</v>
      </c>
      <c r="AA277" s="111" t="s">
        <v>1429</v>
      </c>
      <c r="AB277" s="115">
        <v>80</v>
      </c>
      <c r="AC277" s="115">
        <v>0</v>
      </c>
      <c r="AD277" s="115">
        <v>0</v>
      </c>
      <c r="AE277" s="111" t="s">
        <v>1128</v>
      </c>
      <c r="AF277" s="115">
        <v>21</v>
      </c>
      <c r="AG277" s="111" t="s">
        <v>329</v>
      </c>
      <c r="AH277" s="111" t="s">
        <v>379</v>
      </c>
      <c r="AI277" s="111" t="s">
        <v>345</v>
      </c>
      <c r="AJ277" s="111" t="s">
        <v>1424</v>
      </c>
      <c r="AK277" s="111">
        <v>20</v>
      </c>
      <c r="AL277" s="115">
        <v>21</v>
      </c>
      <c r="AM277" s="111" t="s">
        <v>215</v>
      </c>
      <c r="AN277" s="111" t="s">
        <v>1425</v>
      </c>
      <c r="AO277" s="111">
        <v>4</v>
      </c>
      <c r="AP277" s="113">
        <v>45378</v>
      </c>
      <c r="AQ277" s="113">
        <v>45408</v>
      </c>
      <c r="AR277" s="111" t="s">
        <v>333</v>
      </c>
      <c r="AS277" s="111" t="s">
        <v>1426</v>
      </c>
      <c r="AT277" s="112"/>
      <c r="AU277" s="111">
        <v>20</v>
      </c>
      <c r="AV277" s="114">
        <v>80</v>
      </c>
      <c r="AW277" s="111" t="s">
        <v>51</v>
      </c>
      <c r="AX277" s="113">
        <v>45403</v>
      </c>
      <c r="AY277" s="112"/>
      <c r="AZ277" s="112"/>
      <c r="BA277" s="112"/>
      <c r="BB277" s="111" t="s">
        <v>52</v>
      </c>
      <c r="BC277" s="111" t="s">
        <v>161</v>
      </c>
      <c r="BD277" s="111" t="s">
        <v>162</v>
      </c>
      <c r="BE277" s="111" t="s">
        <v>1427</v>
      </c>
      <c r="BF277" s="111">
        <v>4</v>
      </c>
      <c r="BG277" s="111" t="s">
        <v>218</v>
      </c>
      <c r="BH277" s="112"/>
      <c r="BI277" s="112"/>
      <c r="BJ277" s="112"/>
      <c r="BK277" s="112"/>
      <c r="BL277" s="115">
        <v>0</v>
      </c>
      <c r="BM277" s="112" t="b">
        <f>KGP[[#This Row],[HU Quantity]]=KGP[[#This Row],[Requirement quantity]]</f>
        <v>0</v>
      </c>
      <c r="BN277" s="112"/>
      <c r="BO277" s="112"/>
      <c r="BP277" s="112"/>
      <c r="BQ277" s="111" t="s">
        <v>165</v>
      </c>
      <c r="BR277" s="112"/>
      <c r="BS277" s="112"/>
      <c r="BT277" s="116">
        <v>6</v>
      </c>
      <c r="BU277" s="116">
        <v>0</v>
      </c>
      <c r="BV277" s="113">
        <v>45657</v>
      </c>
      <c r="BW277" s="117">
        <v>0</v>
      </c>
      <c r="BX277" s="117">
        <v>0</v>
      </c>
      <c r="BY277" s="113">
        <v>45411</v>
      </c>
      <c r="BZ277" s="112"/>
      <c r="CA277" s="111">
        <v>0</v>
      </c>
      <c r="CB277" s="114">
        <v>0</v>
      </c>
      <c r="CC277" s="112"/>
      <c r="CD277" s="114">
        <v>0</v>
      </c>
      <c r="CE277" s="112"/>
      <c r="CF277" s="112"/>
      <c r="CG277" s="112"/>
      <c r="CH277" s="114">
        <v>0</v>
      </c>
      <c r="CI277" s="35">
        <v>0</v>
      </c>
      <c r="CJ277" s="94">
        <f t="shared" si="28"/>
        <v>0.5</v>
      </c>
      <c r="CK277" s="88">
        <f t="shared" si="29"/>
        <v>45393</v>
      </c>
      <c r="CL277" s="89">
        <f t="shared" si="30"/>
        <v>-12</v>
      </c>
      <c r="CM277" s="89">
        <f t="shared" si="31"/>
        <v>16</v>
      </c>
      <c r="CN277" s="89" t="str">
        <f t="shared" si="32"/>
        <v>ON TIME</v>
      </c>
      <c r="CO277" s="91" t="str" cm="1">
        <f t="array" ref="CO277">IFERROR(_xlfn.TEXTJOIN(", ",,_xlfn._xlws.FILTER('Monitor PO'!A:A,'Monitor PO'!K:K=Z277)),"")</f>
        <v>4500009169</v>
      </c>
      <c r="CP277" s="92" t="str">
        <f>IF(CQ277="","",IF(CQ277&gt;'Colour coding'!$D$4,"After Turnround",IF(CQ277&gt;'Colour coding'!$D$3+7,"During Turnaround",IF(CQ277&lt;'Colour coding'!$D$3,"On Time"))))</f>
        <v>After Turnround</v>
      </c>
      <c r="CQ277" s="88">
        <f>_xlfn.MAXIFS('Monitor PO'!E:E,'Monitor PO'!K:K,KGP[[#This Row],[Material / Component]])</f>
        <v>45403</v>
      </c>
      <c r="CR277" s="89" t="str">
        <f t="shared" si="33"/>
        <v>Need Purchasing</v>
      </c>
      <c r="CS277" s="89" t="str">
        <f>_xlfn.CONCAT(KGP[[#This Row],[Reservation]], KGP[[#This Row],[Requirement date (WO component)]],KGP[[#This Row],[Material / Component]],"000",,KGP[[#This Row],[WO number]])</f>
        <v>00001326454542170001543000100034141</v>
      </c>
      <c r="CT277" s="89" t="str">
        <f>VLOOKUP(KGP[[#This Row],[Key]],Reservation!B:B,1,)</f>
        <v>00001326454542170001543000100034141</v>
      </c>
      <c r="CU277" s="89" t="str">
        <f>_xlfn.CONCAT(KGP[[#This Row],[Reservation]],KGP[[#This Row],[Material / Component]],"000",,KGP[[#This Row],[WO number]])</f>
        <v>000013264570001543000100034141</v>
      </c>
      <c r="CV277" s="93">
        <f>IF(_xlfn.MAXIFS(Reservation!$F:$F,Reservation!$A:$A,KGP[[#This Row],[Logic]])&lt;KGP[[#This Row],[ETA @ Demand plant]],_xlfn.MAXIFS(Reservation!$F:$F,Reservation!$A:$A,KGP[[#This Row],[Logic]]),"")</f>
        <v>0</v>
      </c>
      <c r="CW277" s="89" t="e">
        <f>IF(KGP[[#This Row],[Any order which is ahead (Date)]]="","",VLOOKUP(_xlfn.CONCAT(KGP[[#This Row],[Reservation]],KGP[[#This Row],[Material / Component]],"000",,KGP[[#This Row],[WO number]]),Reservation!$A:$J,10,0))</f>
        <v>#N/A</v>
      </c>
      <c r="CX277" s="89">
        <f t="shared" si="34"/>
        <v>0</v>
      </c>
    </row>
    <row r="278" spans="1:102" s="77" customFormat="1" x14ac:dyDescent="0.2">
      <c r="A278" s="111" t="s">
        <v>869</v>
      </c>
      <c r="B278" s="111" t="s">
        <v>389</v>
      </c>
      <c r="C278" s="112"/>
      <c r="D278" s="111" t="s">
        <v>55</v>
      </c>
      <c r="E278" s="113">
        <v>45290</v>
      </c>
      <c r="F278" s="113">
        <v>45364</v>
      </c>
      <c r="G278" s="113">
        <v>45400</v>
      </c>
      <c r="H278" s="113">
        <v>45379</v>
      </c>
      <c r="I278" s="113">
        <v>45400</v>
      </c>
      <c r="J278" s="113">
        <v>45401</v>
      </c>
      <c r="K278" s="111" t="s">
        <v>182</v>
      </c>
      <c r="L278" s="112"/>
      <c r="M278" s="111" t="s">
        <v>892</v>
      </c>
      <c r="N278" s="111" t="s">
        <v>176</v>
      </c>
      <c r="O278" s="111" t="s">
        <v>893</v>
      </c>
      <c r="P278" s="111" t="s">
        <v>894</v>
      </c>
      <c r="Q278" s="111" t="s">
        <v>895</v>
      </c>
      <c r="R278" s="111" t="s">
        <v>344</v>
      </c>
      <c r="S278" s="113">
        <v>45599</v>
      </c>
      <c r="T278" s="112"/>
      <c r="U278" s="112"/>
      <c r="V278" s="111" t="s">
        <v>345</v>
      </c>
      <c r="W278" s="113">
        <v>45489</v>
      </c>
      <c r="X278" s="111">
        <v>20</v>
      </c>
      <c r="Y278" s="111">
        <v>20</v>
      </c>
      <c r="Z278" s="111" t="s">
        <v>1135</v>
      </c>
      <c r="AA278" s="111" t="s">
        <v>1136</v>
      </c>
      <c r="AB278" s="115">
        <v>1</v>
      </c>
      <c r="AC278" s="115">
        <v>0</v>
      </c>
      <c r="AD278" s="115">
        <v>0</v>
      </c>
      <c r="AE278" s="111" t="s">
        <v>898</v>
      </c>
      <c r="AF278" s="115">
        <v>112</v>
      </c>
      <c r="AG278" s="111" t="s">
        <v>329</v>
      </c>
      <c r="AH278" s="111" t="s">
        <v>379</v>
      </c>
      <c r="AI278" s="111" t="s">
        <v>345</v>
      </c>
      <c r="AJ278" s="111" t="s">
        <v>1137</v>
      </c>
      <c r="AK278" s="111">
        <v>10</v>
      </c>
      <c r="AL278" s="115">
        <v>112</v>
      </c>
      <c r="AM278" s="111" t="s">
        <v>215</v>
      </c>
      <c r="AN278" s="111" t="s">
        <v>1138</v>
      </c>
      <c r="AO278" s="111">
        <v>4</v>
      </c>
      <c r="AP278" s="113">
        <v>45364</v>
      </c>
      <c r="AQ278" s="113">
        <v>45483</v>
      </c>
      <c r="AR278" s="111" t="s">
        <v>281</v>
      </c>
      <c r="AS278" s="111" t="s">
        <v>1139</v>
      </c>
      <c r="AT278" s="112"/>
      <c r="AU278" s="111">
        <v>10</v>
      </c>
      <c r="AV278" s="114">
        <v>1</v>
      </c>
      <c r="AW278" s="111" t="s">
        <v>51</v>
      </c>
      <c r="AX278" s="113">
        <v>45476</v>
      </c>
      <c r="AY278" s="112"/>
      <c r="AZ278" s="112"/>
      <c r="BA278" s="112"/>
      <c r="BB278" s="111" t="s">
        <v>52</v>
      </c>
      <c r="BC278" s="111" t="s">
        <v>161</v>
      </c>
      <c r="BD278" s="111" t="s">
        <v>162</v>
      </c>
      <c r="BE278" s="111" t="s">
        <v>901</v>
      </c>
      <c r="BF278" s="111">
        <v>4</v>
      </c>
      <c r="BG278" s="111" t="s">
        <v>218</v>
      </c>
      <c r="BH278" s="112"/>
      <c r="BI278" s="112"/>
      <c r="BJ278" s="112"/>
      <c r="BK278" s="112"/>
      <c r="BL278" s="115">
        <v>0</v>
      </c>
      <c r="BM278" s="112" t="b">
        <f>KGP[[#This Row],[HU Quantity]]=KGP[[#This Row],[Requirement quantity]]</f>
        <v>0</v>
      </c>
      <c r="BN278" s="112"/>
      <c r="BO278" s="112"/>
      <c r="BP278" s="112"/>
      <c r="BQ278" s="111" t="s">
        <v>165</v>
      </c>
      <c r="BR278" s="112"/>
      <c r="BS278" s="112"/>
      <c r="BT278" s="116">
        <v>110</v>
      </c>
      <c r="BU278" s="116">
        <v>0</v>
      </c>
      <c r="BV278" s="113">
        <v>45473</v>
      </c>
      <c r="BW278" s="117">
        <v>0</v>
      </c>
      <c r="BX278" s="117">
        <v>0</v>
      </c>
      <c r="BY278" s="113">
        <v>45489</v>
      </c>
      <c r="BZ278" s="112"/>
      <c r="CA278" s="111">
        <v>0</v>
      </c>
      <c r="CB278" s="114">
        <v>0</v>
      </c>
      <c r="CC278" s="112"/>
      <c r="CD278" s="114">
        <v>0</v>
      </c>
      <c r="CE278" s="112"/>
      <c r="CF278" s="112"/>
      <c r="CG278" s="112"/>
      <c r="CH278" s="114">
        <v>0</v>
      </c>
      <c r="CI278" s="35">
        <v>0</v>
      </c>
      <c r="CJ278" s="148">
        <f t="shared" si="28"/>
        <v>0.5</v>
      </c>
      <c r="CK278" s="88">
        <f t="shared" si="29"/>
        <v>45372</v>
      </c>
      <c r="CL278" s="89">
        <f t="shared" si="30"/>
        <v>-7</v>
      </c>
      <c r="CM278" s="90">
        <f t="shared" si="31"/>
        <v>21</v>
      </c>
      <c r="CN278" s="90" t="str">
        <f t="shared" si="32"/>
        <v>ON TIME</v>
      </c>
      <c r="CO278" s="91" t="str" cm="1">
        <f t="array" ref="CO278">IFERROR(_xlfn.TEXTJOIN(", ",,_xlfn._xlws.FILTER('Monitor PO'!A:A,'Monitor PO'!K:K=Z278)),"")</f>
        <v>4500006563</v>
      </c>
      <c r="CP278" s="92" t="str">
        <f>IF(CQ278="","",IF(CQ278&gt;'Colour coding'!$D$4,"After Turnround",IF(CQ278&gt;'Colour coding'!$D$3+7,"During Turnaround",IF(CQ278&lt;'Colour coding'!$D$3,"On Time"))))</f>
        <v>After Turnround</v>
      </c>
      <c r="CQ278" s="88">
        <f>_xlfn.MAXIFS('Monitor PO'!E:E,'Monitor PO'!K:K,KGP[[#This Row],[Material / Component]])</f>
        <v>45476</v>
      </c>
      <c r="CR278" s="89" t="str">
        <f t="shared" si="33"/>
        <v>Need Purchasing</v>
      </c>
      <c r="CS278" s="89" t="str">
        <f>_xlfn.CONCAT(KGP[[#This Row],[Reservation]], KGP[[#This Row],[Requirement date (WO component)]],KGP[[#This Row],[Material / Component]],"000",,KGP[[#This Row],[WO number]])</f>
        <v>00001315254540070001748000100033044</v>
      </c>
      <c r="CT278" s="89" t="str">
        <f>VLOOKUP(KGP[[#This Row],[Key]],Reservation!B:B,1,)</f>
        <v>00001315254540070001748000100033044</v>
      </c>
      <c r="CU278" s="89" t="str">
        <f>_xlfn.CONCAT(KGP[[#This Row],[Reservation]],KGP[[#This Row],[Material / Component]],"000",,KGP[[#This Row],[WO number]])</f>
        <v>000013152570001748000100033044</v>
      </c>
      <c r="CV278" s="93">
        <f>IF(_xlfn.MAXIFS(Reservation!$F:$F,Reservation!$A:$A,KGP[[#This Row],[Logic]])&lt;KGP[[#This Row],[ETA @ Demand plant]],_xlfn.MAXIFS(Reservation!$F:$F,Reservation!$A:$A,KGP[[#This Row],[Logic]]),"")</f>
        <v>0</v>
      </c>
      <c r="CW278" s="89" t="e">
        <f>IF(KGP[[#This Row],[Any order which is ahead (Date)]]="","",VLOOKUP(_xlfn.CONCAT(KGP[[#This Row],[Reservation]],KGP[[#This Row],[Material / Component]],"000",,KGP[[#This Row],[WO number]]),Reservation!$A:$J,10,0))</f>
        <v>#N/A</v>
      </c>
      <c r="CX278" s="89">
        <f t="shared" si="34"/>
        <v>0</v>
      </c>
    </row>
    <row r="279" spans="1:102" s="77" customFormat="1" x14ac:dyDescent="0.2">
      <c r="A279" s="111" t="s">
        <v>851</v>
      </c>
      <c r="B279" s="111" t="s">
        <v>389</v>
      </c>
      <c r="C279" s="112"/>
      <c r="D279" s="111" t="s">
        <v>55</v>
      </c>
      <c r="E279" s="113">
        <v>45290</v>
      </c>
      <c r="F279" s="113">
        <v>45293</v>
      </c>
      <c r="G279" s="113">
        <v>45324</v>
      </c>
      <c r="H279" s="113">
        <v>45328</v>
      </c>
      <c r="I279" s="113">
        <v>45324</v>
      </c>
      <c r="J279" s="113">
        <v>45382</v>
      </c>
      <c r="K279" s="111" t="s">
        <v>682</v>
      </c>
      <c r="L279" s="112"/>
      <c r="M279" s="111" t="s">
        <v>2868</v>
      </c>
      <c r="N279" s="111" t="s">
        <v>176</v>
      </c>
      <c r="O279" s="111" t="s">
        <v>2869</v>
      </c>
      <c r="P279" s="111" t="s">
        <v>2870</v>
      </c>
      <c r="Q279" s="111" t="s">
        <v>2884</v>
      </c>
      <c r="R279" s="111" t="s">
        <v>344</v>
      </c>
      <c r="S279" s="113">
        <v>45380</v>
      </c>
      <c r="T279" s="112"/>
      <c r="U279" s="112"/>
      <c r="V279" s="111" t="s">
        <v>345</v>
      </c>
      <c r="W279" s="113">
        <v>45343</v>
      </c>
      <c r="X279" s="111">
        <v>20</v>
      </c>
      <c r="Y279" s="111">
        <v>20</v>
      </c>
      <c r="Z279" s="111" t="s">
        <v>2885</v>
      </c>
      <c r="AA279" s="111" t="s">
        <v>2886</v>
      </c>
      <c r="AB279" s="115">
        <v>1</v>
      </c>
      <c r="AC279" s="115">
        <v>0</v>
      </c>
      <c r="AD279" s="115">
        <v>1</v>
      </c>
      <c r="AE279" s="111" t="s">
        <v>941</v>
      </c>
      <c r="AF279" s="115">
        <v>2</v>
      </c>
      <c r="AG279" s="111" t="s">
        <v>329</v>
      </c>
      <c r="AH279" s="111" t="s">
        <v>379</v>
      </c>
      <c r="AI279" s="111" t="s">
        <v>345</v>
      </c>
      <c r="AJ279" s="111" t="s">
        <v>2874</v>
      </c>
      <c r="AK279" s="111">
        <v>20</v>
      </c>
      <c r="AL279" s="115">
        <v>2</v>
      </c>
      <c r="AM279" s="111" t="s">
        <v>215</v>
      </c>
      <c r="AN279" s="111" t="s">
        <v>2887</v>
      </c>
      <c r="AO279" s="111">
        <v>3</v>
      </c>
      <c r="AP279" s="113">
        <v>45328</v>
      </c>
      <c r="AQ279" s="113">
        <v>45337</v>
      </c>
      <c r="AR279" s="111" t="s">
        <v>380</v>
      </c>
      <c r="AS279" s="111" t="s">
        <v>2888</v>
      </c>
      <c r="AT279" s="112"/>
      <c r="AU279" s="111">
        <v>10</v>
      </c>
      <c r="AV279" s="114">
        <v>1</v>
      </c>
      <c r="AW279" s="111" t="s">
        <v>51</v>
      </c>
      <c r="AX279" s="113">
        <v>45342</v>
      </c>
      <c r="AY279" s="112"/>
      <c r="AZ279" s="112"/>
      <c r="BA279" s="112"/>
      <c r="BB279" s="111" t="s">
        <v>52</v>
      </c>
      <c r="BC279" s="111" t="s">
        <v>213</v>
      </c>
      <c r="BD279" s="111" t="s">
        <v>214</v>
      </c>
      <c r="BE279" s="111" t="s">
        <v>2877</v>
      </c>
      <c r="BF279" s="111">
        <v>3</v>
      </c>
      <c r="BG279" s="111" t="s">
        <v>218</v>
      </c>
      <c r="BH279" s="112"/>
      <c r="BI279" s="112"/>
      <c r="BJ279" s="111" t="s">
        <v>2889</v>
      </c>
      <c r="BK279" s="112"/>
      <c r="BL279" s="115">
        <v>0</v>
      </c>
      <c r="BM279" s="112" t="b">
        <f>KGP[[#This Row],[HU Quantity]]=KGP[[#This Row],[Requirement quantity]]</f>
        <v>0</v>
      </c>
      <c r="BN279" s="112"/>
      <c r="BO279" s="112"/>
      <c r="BP279" s="112"/>
      <c r="BQ279" s="111" t="s">
        <v>165</v>
      </c>
      <c r="BR279" s="112"/>
      <c r="BS279" s="112"/>
      <c r="BT279" s="116">
        <v>15</v>
      </c>
      <c r="BU279" s="116">
        <v>22</v>
      </c>
      <c r="BV279" s="113">
        <v>45445</v>
      </c>
      <c r="BW279" s="117">
        <v>0</v>
      </c>
      <c r="BX279" s="117">
        <v>0</v>
      </c>
      <c r="BY279" s="113">
        <v>45343</v>
      </c>
      <c r="BZ279" s="112"/>
      <c r="CA279" s="111">
        <v>0</v>
      </c>
      <c r="CB279" s="114">
        <v>0</v>
      </c>
      <c r="CC279" s="112"/>
      <c r="CD279" s="114">
        <v>0</v>
      </c>
      <c r="CE279" s="112"/>
      <c r="CF279" s="112"/>
      <c r="CG279" s="112"/>
      <c r="CH279" s="114">
        <v>0</v>
      </c>
      <c r="CI279" s="35">
        <v>0</v>
      </c>
      <c r="CJ279" s="94">
        <f t="shared" si="28"/>
        <v>0.1111111111111111</v>
      </c>
      <c r="CK279" s="88">
        <f t="shared" si="29"/>
        <v>45296</v>
      </c>
      <c r="CL279" s="89">
        <f t="shared" si="30"/>
        <v>-32</v>
      </c>
      <c r="CM279" s="89">
        <f t="shared" si="31"/>
        <v>-4</v>
      </c>
      <c r="CN279" s="89" t="str">
        <f t="shared" si="32"/>
        <v>Delayed</v>
      </c>
      <c r="CO279" s="91"/>
      <c r="CP279" s="89" t="str">
        <f>IF(CQ279="","",IF(CQ279&gt;'Colour coding'!$D$4,"After Turnround",IF(CQ279&gt;'Colour coding'!$D$3+7,"During Turnaround",IF(CQ279&lt;'Colour coding'!$D$3,"On Time"))))</f>
        <v>On Time</v>
      </c>
      <c r="CQ279" s="88">
        <f>_xlfn.MAXIFS('Monitor PO'!E:E,'Monitor PO'!K:K,KGP[[#This Row],[Material / Component]])</f>
        <v>0</v>
      </c>
      <c r="CR279" s="89" t="str">
        <f t="shared" si="33"/>
        <v>Need Purchasing</v>
      </c>
      <c r="CS279" s="89" t="str">
        <f>_xlfn.CONCAT(KGP[[#This Row],[Reservation]], KGP[[#This Row],[Requirement date (WO component)]],KGP[[#This Row],[Material / Component]],"000",,KGP[[#This Row],[WO number]])</f>
        <v>00000845794532470002089000600001724</v>
      </c>
      <c r="CT279" s="89" t="e">
        <f>VLOOKUP(KGP[[#This Row],[Key]],Reservation!B:B,1,)</f>
        <v>#N/A</v>
      </c>
      <c r="CU279" s="89" t="str">
        <f>_xlfn.CONCAT(KGP[[#This Row],[Reservation]],KGP[[#This Row],[Material / Component]],"000",,KGP[[#This Row],[WO number]])</f>
        <v>000008457970002089000600001724</v>
      </c>
      <c r="CV279" s="93">
        <f>IF(_xlfn.MAXIFS(Reservation!$F:$F,Reservation!$A:$A,KGP[[#This Row],[Logic]])&lt;KGP[[#This Row],[ETA @ Demand plant]],_xlfn.MAXIFS(Reservation!$F:$F,Reservation!$A:$A,KGP[[#This Row],[Logic]]),"")</f>
        <v>0</v>
      </c>
      <c r="CW279" s="89" t="e">
        <f>IF(KGP[[#This Row],[Any order which is ahead (Date)]]="","",VLOOKUP(_xlfn.CONCAT(KGP[[#This Row],[Reservation]],KGP[[#This Row],[Material / Component]],"000",,KGP[[#This Row],[WO number]]),Reservation!$A:$J,10,0))</f>
        <v>#N/A</v>
      </c>
      <c r="CX279" s="89">
        <f t="shared" si="34"/>
        <v>0</v>
      </c>
    </row>
    <row r="280" spans="1:102" s="77" customFormat="1" x14ac:dyDescent="0.2">
      <c r="A280" s="111" t="s">
        <v>869</v>
      </c>
      <c r="B280" s="111" t="s">
        <v>389</v>
      </c>
      <c r="C280" s="112"/>
      <c r="D280" s="111" t="s">
        <v>55</v>
      </c>
      <c r="E280" s="113">
        <v>45290</v>
      </c>
      <c r="F280" s="113">
        <v>45334</v>
      </c>
      <c r="G280" s="113">
        <v>45404</v>
      </c>
      <c r="H280" s="113">
        <v>45379</v>
      </c>
      <c r="I280" s="113">
        <v>45404</v>
      </c>
      <c r="J280" s="113">
        <v>45408</v>
      </c>
      <c r="K280" s="111" t="s">
        <v>350</v>
      </c>
      <c r="L280" s="112"/>
      <c r="M280" s="111" t="s">
        <v>2155</v>
      </c>
      <c r="N280" s="111" t="s">
        <v>176</v>
      </c>
      <c r="O280" s="111" t="s">
        <v>2156</v>
      </c>
      <c r="P280" s="111" t="s">
        <v>2139</v>
      </c>
      <c r="Q280" s="111" t="s">
        <v>2157</v>
      </c>
      <c r="R280" s="111" t="s">
        <v>344</v>
      </c>
      <c r="S280" s="113">
        <v>45413</v>
      </c>
      <c r="T280" s="112"/>
      <c r="U280" s="112"/>
      <c r="V280" s="111" t="s">
        <v>345</v>
      </c>
      <c r="W280" s="113">
        <v>45396</v>
      </c>
      <c r="X280" s="111">
        <v>30</v>
      </c>
      <c r="Y280" s="111">
        <v>30</v>
      </c>
      <c r="Z280" s="111" t="s">
        <v>2166</v>
      </c>
      <c r="AA280" s="111" t="s">
        <v>2167</v>
      </c>
      <c r="AB280" s="115">
        <v>1</v>
      </c>
      <c r="AC280" s="115">
        <v>0</v>
      </c>
      <c r="AD280" s="115">
        <v>0</v>
      </c>
      <c r="AE280" s="111" t="s">
        <v>2148</v>
      </c>
      <c r="AF280" s="115">
        <v>49</v>
      </c>
      <c r="AG280" s="111" t="s">
        <v>329</v>
      </c>
      <c r="AH280" s="111" t="s">
        <v>379</v>
      </c>
      <c r="AI280" s="111" t="s">
        <v>345</v>
      </c>
      <c r="AJ280" s="111" t="s">
        <v>2161</v>
      </c>
      <c r="AK280" s="111">
        <v>10</v>
      </c>
      <c r="AL280" s="115">
        <v>49</v>
      </c>
      <c r="AM280" s="111" t="s">
        <v>215</v>
      </c>
      <c r="AN280" s="111" t="s">
        <v>2162</v>
      </c>
      <c r="AO280" s="111">
        <v>7</v>
      </c>
      <c r="AP280" s="113">
        <v>45334</v>
      </c>
      <c r="AQ280" s="113">
        <v>45390</v>
      </c>
      <c r="AR280" s="111" t="s">
        <v>1171</v>
      </c>
      <c r="AS280" s="111" t="s">
        <v>1940</v>
      </c>
      <c r="AT280" s="112"/>
      <c r="AU280" s="111">
        <v>20</v>
      </c>
      <c r="AV280" s="114">
        <v>1</v>
      </c>
      <c r="AW280" s="111" t="s">
        <v>51</v>
      </c>
      <c r="AX280" s="113">
        <v>45390</v>
      </c>
      <c r="AY280" s="112"/>
      <c r="AZ280" s="112"/>
      <c r="BA280" s="112"/>
      <c r="BB280" s="111" t="s">
        <v>52</v>
      </c>
      <c r="BC280" s="111" t="s">
        <v>161</v>
      </c>
      <c r="BD280" s="111" t="s">
        <v>162</v>
      </c>
      <c r="BE280" s="111" t="s">
        <v>2158</v>
      </c>
      <c r="BF280" s="111">
        <v>7</v>
      </c>
      <c r="BG280" s="111" t="s">
        <v>218</v>
      </c>
      <c r="BH280" s="112"/>
      <c r="BI280" s="112"/>
      <c r="BJ280" s="111" t="s">
        <v>2168</v>
      </c>
      <c r="BK280" s="112"/>
      <c r="BL280" s="115">
        <v>0</v>
      </c>
      <c r="BM280" s="112" t="b">
        <f>KGP[[#This Row],[HU Quantity]]=KGP[[#This Row],[Requirement quantity]]</f>
        <v>0</v>
      </c>
      <c r="BN280" s="112"/>
      <c r="BO280" s="112"/>
      <c r="BP280" s="112"/>
      <c r="BQ280" s="111" t="s">
        <v>165</v>
      </c>
      <c r="BR280" s="112"/>
      <c r="BS280" s="112"/>
      <c r="BT280" s="116">
        <v>17</v>
      </c>
      <c r="BU280" s="116">
        <v>0</v>
      </c>
      <c r="BV280" s="113">
        <v>45073</v>
      </c>
      <c r="BW280" s="117">
        <v>0</v>
      </c>
      <c r="BX280" s="117">
        <v>0</v>
      </c>
      <c r="BY280" s="113">
        <v>45396</v>
      </c>
      <c r="BZ280" s="112"/>
      <c r="CA280" s="111">
        <v>0</v>
      </c>
      <c r="CB280" s="114">
        <v>0</v>
      </c>
      <c r="CC280" s="112"/>
      <c r="CD280" s="114">
        <v>0</v>
      </c>
      <c r="CE280" s="112"/>
      <c r="CF280" s="112"/>
      <c r="CG280" s="112"/>
      <c r="CH280" s="114">
        <v>0</v>
      </c>
      <c r="CI280" s="35">
        <v>0</v>
      </c>
      <c r="CJ280" s="94">
        <f t="shared" si="28"/>
        <v>0.125</v>
      </c>
      <c r="CK280" s="88">
        <f t="shared" si="29"/>
        <v>45376</v>
      </c>
      <c r="CL280" s="89">
        <f t="shared" si="30"/>
        <v>-3</v>
      </c>
      <c r="CM280" s="89">
        <f t="shared" si="31"/>
        <v>25</v>
      </c>
      <c r="CN280" s="89" t="str">
        <f t="shared" si="32"/>
        <v>ON TIME</v>
      </c>
      <c r="CO280" s="91" t="str" cm="1">
        <f t="array" ref="CO280">IFERROR(_xlfn.TEXTJOIN(", ",,_xlfn._xlws.FILTER('Monitor PO'!A:A,'Monitor PO'!K:K=Z280)),"")</f>
        <v>4500001467</v>
      </c>
      <c r="CP280" s="92" t="str">
        <f>IF(CQ280="","",IF(CQ280&gt;'Colour coding'!$D$4,"After Turnround",IF(CQ280&gt;'Colour coding'!$D$3+7,"During Turnaround",IF(CQ280&lt;'Colour coding'!$D$3,"On Time"))))</f>
        <v>After Turnround</v>
      </c>
      <c r="CQ280" s="88">
        <f>_xlfn.MAXIFS('Monitor PO'!E:E,'Monitor PO'!K:K,KGP[[#This Row],[Material / Component]])</f>
        <v>45390</v>
      </c>
      <c r="CR280" s="89" t="str">
        <f t="shared" si="33"/>
        <v>Need Purchasing</v>
      </c>
      <c r="CS280" s="89" t="str">
        <f>_xlfn.CONCAT(KGP[[#This Row],[Reservation]], KGP[[#This Row],[Requirement date (WO component)]],KGP[[#This Row],[Material / Component]],"000",,KGP[[#This Row],[WO number]])</f>
        <v>00001375204540470002317000100039046</v>
      </c>
      <c r="CT280" s="89" t="str">
        <f>VLOOKUP(KGP[[#This Row],[Key]],Reservation!B:B,1,)</f>
        <v>00001375204540470002317000100039046</v>
      </c>
      <c r="CU280" s="89" t="str">
        <f>_xlfn.CONCAT(KGP[[#This Row],[Reservation]],KGP[[#This Row],[Material / Component]],"000",,KGP[[#This Row],[WO number]])</f>
        <v>000013752070002317000100039046</v>
      </c>
      <c r="CV280" s="93">
        <f>IF(_xlfn.MAXIFS(Reservation!$F:$F,Reservation!$A:$A,KGP[[#This Row],[Logic]])&lt;KGP[[#This Row],[ETA @ Demand plant]],_xlfn.MAXIFS(Reservation!$F:$F,Reservation!$A:$A,KGP[[#This Row],[Logic]]),"")</f>
        <v>0</v>
      </c>
      <c r="CW280" s="89" t="e">
        <f>IF(KGP[[#This Row],[Any order which is ahead (Date)]]="","",VLOOKUP(_xlfn.CONCAT(KGP[[#This Row],[Reservation]],KGP[[#This Row],[Material / Component]],"000",,KGP[[#This Row],[WO number]]),Reservation!$A:$J,10,0))</f>
        <v>#N/A</v>
      </c>
      <c r="CX280" s="89">
        <f t="shared" si="34"/>
        <v>0</v>
      </c>
    </row>
    <row r="281" spans="1:102" s="77" customFormat="1" x14ac:dyDescent="0.2">
      <c r="A281" s="111" t="s">
        <v>869</v>
      </c>
      <c r="B281" s="111" t="s">
        <v>389</v>
      </c>
      <c r="C281" s="112"/>
      <c r="D281" s="111" t="s">
        <v>55</v>
      </c>
      <c r="E281" s="113">
        <v>45290</v>
      </c>
      <c r="F281" s="113">
        <v>45334</v>
      </c>
      <c r="G281" s="113">
        <v>45404</v>
      </c>
      <c r="H281" s="113">
        <v>45379</v>
      </c>
      <c r="I281" s="113">
        <v>45404</v>
      </c>
      <c r="J281" s="113">
        <v>45408</v>
      </c>
      <c r="K281" s="111" t="s">
        <v>350</v>
      </c>
      <c r="L281" s="112"/>
      <c r="M281" s="111" t="s">
        <v>2155</v>
      </c>
      <c r="N281" s="111" t="s">
        <v>170</v>
      </c>
      <c r="O281" s="111" t="s">
        <v>2156</v>
      </c>
      <c r="P281" s="111" t="s">
        <v>2139</v>
      </c>
      <c r="Q281" s="111" t="s">
        <v>2157</v>
      </c>
      <c r="R281" s="111" t="s">
        <v>344</v>
      </c>
      <c r="S281" s="113">
        <v>45413</v>
      </c>
      <c r="T281" s="112"/>
      <c r="U281" s="112"/>
      <c r="V281" s="111" t="s">
        <v>345</v>
      </c>
      <c r="W281" s="113">
        <v>45396</v>
      </c>
      <c r="X281" s="111">
        <v>30</v>
      </c>
      <c r="Y281" s="111">
        <v>30</v>
      </c>
      <c r="Z281" s="111" t="s">
        <v>2169</v>
      </c>
      <c r="AA281" s="111" t="s">
        <v>2170</v>
      </c>
      <c r="AB281" s="115">
        <v>1</v>
      </c>
      <c r="AC281" s="115">
        <v>0</v>
      </c>
      <c r="AD281" s="115">
        <v>0</v>
      </c>
      <c r="AE281" s="111" t="s">
        <v>2148</v>
      </c>
      <c r="AF281" s="115">
        <v>49</v>
      </c>
      <c r="AG281" s="111" t="s">
        <v>329</v>
      </c>
      <c r="AH281" s="111" t="s">
        <v>379</v>
      </c>
      <c r="AI281" s="111" t="s">
        <v>345</v>
      </c>
      <c r="AJ281" s="111" t="s">
        <v>2161</v>
      </c>
      <c r="AK281" s="111">
        <v>20</v>
      </c>
      <c r="AL281" s="115">
        <v>49</v>
      </c>
      <c r="AM281" s="111" t="s">
        <v>215</v>
      </c>
      <c r="AN281" s="111" t="s">
        <v>2162</v>
      </c>
      <c r="AO281" s="111">
        <v>8</v>
      </c>
      <c r="AP281" s="113">
        <v>45334</v>
      </c>
      <c r="AQ281" s="113">
        <v>45390</v>
      </c>
      <c r="AR281" s="111" t="s">
        <v>1171</v>
      </c>
      <c r="AS281" s="111" t="s">
        <v>1940</v>
      </c>
      <c r="AT281" s="112"/>
      <c r="AU281" s="111">
        <v>30</v>
      </c>
      <c r="AV281" s="114">
        <v>1</v>
      </c>
      <c r="AW281" s="111" t="s">
        <v>51</v>
      </c>
      <c r="AX281" s="113">
        <v>45390</v>
      </c>
      <c r="AY281" s="112"/>
      <c r="AZ281" s="112"/>
      <c r="BA281" s="112"/>
      <c r="BB281" s="111" t="s">
        <v>52</v>
      </c>
      <c r="BC281" s="111" t="s">
        <v>161</v>
      </c>
      <c r="BD281" s="111" t="s">
        <v>162</v>
      </c>
      <c r="BE281" s="111" t="s">
        <v>2158</v>
      </c>
      <c r="BF281" s="111">
        <v>8</v>
      </c>
      <c r="BG281" s="111" t="s">
        <v>218</v>
      </c>
      <c r="BH281" s="112"/>
      <c r="BI281" s="112"/>
      <c r="BJ281" s="111" t="s">
        <v>2171</v>
      </c>
      <c r="BK281" s="112"/>
      <c r="BL281" s="115">
        <v>0</v>
      </c>
      <c r="BM281" s="112" t="b">
        <f>KGP[[#This Row],[HU Quantity]]=KGP[[#This Row],[Requirement quantity]]</f>
        <v>0</v>
      </c>
      <c r="BN281" s="112"/>
      <c r="BO281" s="112"/>
      <c r="BP281" s="112"/>
      <c r="BQ281" s="111" t="s">
        <v>165</v>
      </c>
      <c r="BR281" s="112"/>
      <c r="BS281" s="112"/>
      <c r="BT281" s="116">
        <v>17</v>
      </c>
      <c r="BU281" s="116">
        <v>0</v>
      </c>
      <c r="BV281" s="113">
        <v>45073</v>
      </c>
      <c r="BW281" s="117">
        <v>0</v>
      </c>
      <c r="BX281" s="117">
        <v>0</v>
      </c>
      <c r="BY281" s="113">
        <v>45396</v>
      </c>
      <c r="BZ281" s="112"/>
      <c r="CA281" s="111">
        <v>0</v>
      </c>
      <c r="CB281" s="114">
        <v>0</v>
      </c>
      <c r="CC281" s="112"/>
      <c r="CD281" s="114">
        <v>0</v>
      </c>
      <c r="CE281" s="112"/>
      <c r="CF281" s="112"/>
      <c r="CG281" s="112"/>
      <c r="CH281" s="114">
        <v>0</v>
      </c>
      <c r="CI281" s="35">
        <v>0</v>
      </c>
      <c r="CJ281" s="94">
        <f t="shared" si="28"/>
        <v>0.125</v>
      </c>
      <c r="CK281" s="88">
        <f t="shared" si="29"/>
        <v>45376</v>
      </c>
      <c r="CL281" s="89">
        <f t="shared" si="30"/>
        <v>-3</v>
      </c>
      <c r="CM281" s="89">
        <f t="shared" si="31"/>
        <v>25</v>
      </c>
      <c r="CN281" s="89" t="str">
        <f t="shared" si="32"/>
        <v>ON TIME</v>
      </c>
      <c r="CO281" s="91" t="str" cm="1">
        <f t="array" ref="CO281">IFERROR(_xlfn.TEXTJOIN(", ",,_xlfn._xlws.FILTER('Monitor PO'!A:A,'Monitor PO'!K:K=Z281)),"")</f>
        <v>4500001467</v>
      </c>
      <c r="CP281" s="92" t="str">
        <f>IF(CQ281="","",IF(CQ281&gt;'Colour coding'!$D$4,"After Turnround",IF(CQ281&gt;'Colour coding'!$D$3+7,"During Turnaround",IF(CQ281&lt;'Colour coding'!$D$3,"On Time"))))</f>
        <v>After Turnround</v>
      </c>
      <c r="CQ281" s="88">
        <f>_xlfn.MAXIFS('Monitor PO'!E:E,'Monitor PO'!K:K,KGP[[#This Row],[Material / Component]])</f>
        <v>45390</v>
      </c>
      <c r="CR281" s="89" t="str">
        <f t="shared" si="33"/>
        <v>Need Purchasing</v>
      </c>
      <c r="CS281" s="89" t="str">
        <f>_xlfn.CONCAT(KGP[[#This Row],[Reservation]], KGP[[#This Row],[Requirement date (WO component)]],KGP[[#This Row],[Material / Component]],"000",,KGP[[#This Row],[WO number]])</f>
        <v>00001375204540470002318000100039046</v>
      </c>
      <c r="CT281" s="89" t="str">
        <f>VLOOKUP(KGP[[#This Row],[Key]],Reservation!B:B,1,)</f>
        <v>00001375204540470002318000100039046</v>
      </c>
      <c r="CU281" s="89" t="str">
        <f>_xlfn.CONCAT(KGP[[#This Row],[Reservation]],KGP[[#This Row],[Material / Component]],"000",,KGP[[#This Row],[WO number]])</f>
        <v>000013752070002318000100039046</v>
      </c>
      <c r="CV281" s="93">
        <f>IF(_xlfn.MAXIFS(Reservation!$F:$F,Reservation!$A:$A,KGP[[#This Row],[Logic]])&lt;KGP[[#This Row],[ETA @ Demand plant]],_xlfn.MAXIFS(Reservation!$F:$F,Reservation!$A:$A,KGP[[#This Row],[Logic]]),"")</f>
        <v>0</v>
      </c>
      <c r="CW281" s="89" t="e">
        <f>IF(KGP[[#This Row],[Any order which is ahead (Date)]]="","",VLOOKUP(_xlfn.CONCAT(KGP[[#This Row],[Reservation]],KGP[[#This Row],[Material / Component]],"000",,KGP[[#This Row],[WO number]]),Reservation!$A:$J,10,0))</f>
        <v>#N/A</v>
      </c>
      <c r="CX281" s="89">
        <f t="shared" si="34"/>
        <v>0</v>
      </c>
    </row>
    <row r="282" spans="1:102" s="77" customFormat="1" x14ac:dyDescent="0.2">
      <c r="A282" s="111" t="s">
        <v>869</v>
      </c>
      <c r="B282" s="111" t="s">
        <v>389</v>
      </c>
      <c r="C282" s="112"/>
      <c r="D282" s="111" t="s">
        <v>55</v>
      </c>
      <c r="E282" s="113">
        <v>45290</v>
      </c>
      <c r="F282" s="113">
        <v>45334</v>
      </c>
      <c r="G282" s="113">
        <v>45404</v>
      </c>
      <c r="H282" s="113">
        <v>45379</v>
      </c>
      <c r="I282" s="113">
        <v>45404</v>
      </c>
      <c r="J282" s="113">
        <v>45408</v>
      </c>
      <c r="K282" s="111" t="s">
        <v>350</v>
      </c>
      <c r="L282" s="112"/>
      <c r="M282" s="111" t="s">
        <v>2155</v>
      </c>
      <c r="N282" s="111" t="s">
        <v>173</v>
      </c>
      <c r="O282" s="111" t="s">
        <v>2156</v>
      </c>
      <c r="P282" s="111" t="s">
        <v>2139</v>
      </c>
      <c r="Q282" s="111" t="s">
        <v>2157</v>
      </c>
      <c r="R282" s="111" t="s">
        <v>344</v>
      </c>
      <c r="S282" s="113">
        <v>45413</v>
      </c>
      <c r="T282" s="112"/>
      <c r="U282" s="112"/>
      <c r="V282" s="111" t="s">
        <v>345</v>
      </c>
      <c r="W282" s="113">
        <v>45396</v>
      </c>
      <c r="X282" s="111">
        <v>30</v>
      </c>
      <c r="Y282" s="111">
        <v>30</v>
      </c>
      <c r="Z282" s="111" t="s">
        <v>2159</v>
      </c>
      <c r="AA282" s="111" t="s">
        <v>2160</v>
      </c>
      <c r="AB282" s="115">
        <v>1</v>
      </c>
      <c r="AC282" s="115">
        <v>0</v>
      </c>
      <c r="AD282" s="115">
        <v>0</v>
      </c>
      <c r="AE282" s="111" t="s">
        <v>2148</v>
      </c>
      <c r="AF282" s="115">
        <v>49</v>
      </c>
      <c r="AG282" s="111" t="s">
        <v>329</v>
      </c>
      <c r="AH282" s="111" t="s">
        <v>379</v>
      </c>
      <c r="AI282" s="111" t="s">
        <v>345</v>
      </c>
      <c r="AJ282" s="111" t="s">
        <v>2161</v>
      </c>
      <c r="AK282" s="111">
        <v>30</v>
      </c>
      <c r="AL282" s="115">
        <v>49</v>
      </c>
      <c r="AM282" s="111" t="s">
        <v>215</v>
      </c>
      <c r="AN282" s="111" t="s">
        <v>2162</v>
      </c>
      <c r="AO282" s="111">
        <v>9</v>
      </c>
      <c r="AP282" s="113">
        <v>45334</v>
      </c>
      <c r="AQ282" s="113">
        <v>45390</v>
      </c>
      <c r="AR282" s="111" t="s">
        <v>1171</v>
      </c>
      <c r="AS282" s="111" t="s">
        <v>1940</v>
      </c>
      <c r="AT282" s="112"/>
      <c r="AU282" s="111">
        <v>40</v>
      </c>
      <c r="AV282" s="114">
        <v>1</v>
      </c>
      <c r="AW282" s="111" t="s">
        <v>51</v>
      </c>
      <c r="AX282" s="113">
        <v>45390</v>
      </c>
      <c r="AY282" s="112"/>
      <c r="AZ282" s="112"/>
      <c r="BA282" s="112"/>
      <c r="BB282" s="111" t="s">
        <v>52</v>
      </c>
      <c r="BC282" s="111" t="s">
        <v>161</v>
      </c>
      <c r="BD282" s="111" t="s">
        <v>162</v>
      </c>
      <c r="BE282" s="111" t="s">
        <v>2158</v>
      </c>
      <c r="BF282" s="111">
        <v>9</v>
      </c>
      <c r="BG282" s="111" t="s">
        <v>218</v>
      </c>
      <c r="BH282" s="112"/>
      <c r="BI282" s="112"/>
      <c r="BJ282" s="111" t="s">
        <v>2163</v>
      </c>
      <c r="BK282" s="112"/>
      <c r="BL282" s="115">
        <v>0</v>
      </c>
      <c r="BM282" s="112" t="b">
        <f>KGP[[#This Row],[HU Quantity]]=KGP[[#This Row],[Requirement quantity]]</f>
        <v>0</v>
      </c>
      <c r="BN282" s="112"/>
      <c r="BO282" s="112"/>
      <c r="BP282" s="112"/>
      <c r="BQ282" s="111" t="s">
        <v>165</v>
      </c>
      <c r="BR282" s="112"/>
      <c r="BS282" s="112"/>
      <c r="BT282" s="116">
        <v>17</v>
      </c>
      <c r="BU282" s="116">
        <v>0</v>
      </c>
      <c r="BV282" s="113">
        <v>45073</v>
      </c>
      <c r="BW282" s="117">
        <v>0</v>
      </c>
      <c r="BX282" s="117">
        <v>0</v>
      </c>
      <c r="BY282" s="113">
        <v>45396</v>
      </c>
      <c r="BZ282" s="112"/>
      <c r="CA282" s="111">
        <v>0</v>
      </c>
      <c r="CB282" s="114">
        <v>0</v>
      </c>
      <c r="CC282" s="112"/>
      <c r="CD282" s="114">
        <v>0</v>
      </c>
      <c r="CE282" s="112"/>
      <c r="CF282" s="112"/>
      <c r="CG282" s="112"/>
      <c r="CH282" s="114">
        <v>0</v>
      </c>
      <c r="CI282" s="35">
        <v>0</v>
      </c>
      <c r="CJ282" s="94">
        <f t="shared" si="28"/>
        <v>0.125</v>
      </c>
      <c r="CK282" s="88">
        <f t="shared" si="29"/>
        <v>45376</v>
      </c>
      <c r="CL282" s="89">
        <f t="shared" si="30"/>
        <v>-3</v>
      </c>
      <c r="CM282" s="89">
        <f t="shared" si="31"/>
        <v>25</v>
      </c>
      <c r="CN282" s="89" t="str">
        <f t="shared" si="32"/>
        <v>ON TIME</v>
      </c>
      <c r="CO282" s="91" t="str" cm="1">
        <f t="array" ref="CO282">IFERROR(_xlfn.TEXTJOIN(", ",,_xlfn._xlws.FILTER('Monitor PO'!A:A,'Monitor PO'!K:K=Z282)),"")</f>
        <v>4500001467</v>
      </c>
      <c r="CP282" s="92" t="str">
        <f>IF(CQ282="","",IF(CQ282&gt;'Colour coding'!$D$4,"After Turnround",IF(CQ282&gt;'Colour coding'!$D$3+7,"During Turnaround",IF(CQ282&lt;'Colour coding'!$D$3,"On Time"))))</f>
        <v>After Turnround</v>
      </c>
      <c r="CQ282" s="88">
        <f>_xlfn.MAXIFS('Monitor PO'!E:E,'Monitor PO'!K:K,KGP[[#This Row],[Material / Component]])</f>
        <v>45390</v>
      </c>
      <c r="CR282" s="89" t="str">
        <f t="shared" si="33"/>
        <v>Need Purchasing</v>
      </c>
      <c r="CS282" s="89" t="str">
        <f>_xlfn.CONCAT(KGP[[#This Row],[Reservation]], KGP[[#This Row],[Requirement date (WO component)]],KGP[[#This Row],[Material / Component]],"000",,KGP[[#This Row],[WO number]])</f>
        <v>00001375204540470002319000100039046</v>
      </c>
      <c r="CT282" s="89" t="str">
        <f>VLOOKUP(KGP[[#This Row],[Key]],Reservation!B:B,1,)</f>
        <v>00001375204540470002319000100039046</v>
      </c>
      <c r="CU282" s="89" t="str">
        <f>_xlfn.CONCAT(KGP[[#This Row],[Reservation]],KGP[[#This Row],[Material / Component]],"000",,KGP[[#This Row],[WO number]])</f>
        <v>000013752070002319000100039046</v>
      </c>
      <c r="CV282" s="93">
        <f>IF(_xlfn.MAXIFS(Reservation!$F:$F,Reservation!$A:$A,KGP[[#This Row],[Logic]])&lt;KGP[[#This Row],[ETA @ Demand plant]],_xlfn.MAXIFS(Reservation!$F:$F,Reservation!$A:$A,KGP[[#This Row],[Logic]]),"")</f>
        <v>0</v>
      </c>
      <c r="CW282" s="89" t="e">
        <f>IF(KGP[[#This Row],[Any order which is ahead (Date)]]="","",VLOOKUP(_xlfn.CONCAT(KGP[[#This Row],[Reservation]],KGP[[#This Row],[Material / Component]],"000",,KGP[[#This Row],[WO number]]),Reservation!$A:$J,10,0))</f>
        <v>#N/A</v>
      </c>
      <c r="CX282" s="89">
        <f t="shared" si="34"/>
        <v>0</v>
      </c>
    </row>
    <row r="283" spans="1:102" s="77" customFormat="1" x14ac:dyDescent="0.2">
      <c r="A283" s="111" t="s">
        <v>869</v>
      </c>
      <c r="B283" s="111" t="s">
        <v>389</v>
      </c>
      <c r="C283" s="112"/>
      <c r="D283" s="111" t="s">
        <v>55</v>
      </c>
      <c r="E283" s="113">
        <v>45290</v>
      </c>
      <c r="F283" s="113">
        <v>45334</v>
      </c>
      <c r="G283" s="113">
        <v>45419</v>
      </c>
      <c r="H283" s="113">
        <v>45379</v>
      </c>
      <c r="I283" s="113">
        <v>45419</v>
      </c>
      <c r="J283" s="113">
        <v>45420</v>
      </c>
      <c r="K283" s="111" t="s">
        <v>350</v>
      </c>
      <c r="L283" s="112"/>
      <c r="M283" s="111" t="s">
        <v>1931</v>
      </c>
      <c r="N283" s="111" t="s">
        <v>173</v>
      </c>
      <c r="O283" s="111" t="s">
        <v>1932</v>
      </c>
      <c r="P283" s="111" t="s">
        <v>1933</v>
      </c>
      <c r="Q283" s="111" t="s">
        <v>1934</v>
      </c>
      <c r="R283" s="111" t="s">
        <v>344</v>
      </c>
      <c r="S283" s="113">
        <v>45413</v>
      </c>
      <c r="T283" s="112"/>
      <c r="U283" s="112"/>
      <c r="V283" s="111" t="s">
        <v>345</v>
      </c>
      <c r="W283" s="113">
        <v>45396</v>
      </c>
      <c r="X283" s="111">
        <v>30</v>
      </c>
      <c r="Y283" s="111">
        <v>30</v>
      </c>
      <c r="Z283" s="111" t="s">
        <v>1935</v>
      </c>
      <c r="AA283" s="111" t="s">
        <v>1936</v>
      </c>
      <c r="AB283" s="115">
        <v>1</v>
      </c>
      <c r="AC283" s="115">
        <v>0</v>
      </c>
      <c r="AD283" s="115">
        <v>0</v>
      </c>
      <c r="AE283" s="111" t="s">
        <v>1937</v>
      </c>
      <c r="AF283" s="115">
        <v>49</v>
      </c>
      <c r="AG283" s="111" t="s">
        <v>329</v>
      </c>
      <c r="AH283" s="111" t="s">
        <v>379</v>
      </c>
      <c r="AI283" s="111" t="s">
        <v>345</v>
      </c>
      <c r="AJ283" s="111" t="s">
        <v>1938</v>
      </c>
      <c r="AK283" s="111">
        <v>20</v>
      </c>
      <c r="AL283" s="115">
        <v>49</v>
      </c>
      <c r="AM283" s="111" t="s">
        <v>215</v>
      </c>
      <c r="AN283" s="111" t="s">
        <v>1939</v>
      </c>
      <c r="AO283" s="111">
        <v>16</v>
      </c>
      <c r="AP283" s="113">
        <v>45334</v>
      </c>
      <c r="AQ283" s="113">
        <v>45390</v>
      </c>
      <c r="AR283" s="111" t="s">
        <v>1171</v>
      </c>
      <c r="AS283" s="111" t="s">
        <v>1940</v>
      </c>
      <c r="AT283" s="112"/>
      <c r="AU283" s="111">
        <v>50</v>
      </c>
      <c r="AV283" s="114">
        <v>1</v>
      </c>
      <c r="AW283" s="111" t="s">
        <v>51</v>
      </c>
      <c r="AX283" s="113">
        <v>45390</v>
      </c>
      <c r="AY283" s="112"/>
      <c r="AZ283" s="112"/>
      <c r="BA283" s="112"/>
      <c r="BB283" s="111" t="s">
        <v>52</v>
      </c>
      <c r="BC283" s="111" t="s">
        <v>161</v>
      </c>
      <c r="BD283" s="111" t="s">
        <v>162</v>
      </c>
      <c r="BE283" s="111" t="s">
        <v>1941</v>
      </c>
      <c r="BF283" s="111">
        <v>16</v>
      </c>
      <c r="BG283" s="111" t="s">
        <v>218</v>
      </c>
      <c r="BH283" s="112"/>
      <c r="BI283" s="112"/>
      <c r="BJ283" s="111" t="s">
        <v>1942</v>
      </c>
      <c r="BK283" s="112"/>
      <c r="BL283" s="115">
        <v>0</v>
      </c>
      <c r="BM283" s="112" t="b">
        <f>KGP[[#This Row],[HU Quantity]]=KGP[[#This Row],[Requirement quantity]]</f>
        <v>0</v>
      </c>
      <c r="BN283" s="112"/>
      <c r="BO283" s="112"/>
      <c r="BP283" s="112"/>
      <c r="BQ283" s="111" t="s">
        <v>165</v>
      </c>
      <c r="BR283" s="112"/>
      <c r="BS283" s="112"/>
      <c r="BT283" s="116">
        <v>17</v>
      </c>
      <c r="BU283" s="116">
        <v>0</v>
      </c>
      <c r="BV283" s="113">
        <v>45439</v>
      </c>
      <c r="BW283" s="117">
        <v>0</v>
      </c>
      <c r="BX283" s="117">
        <v>0</v>
      </c>
      <c r="BY283" s="113">
        <v>45396</v>
      </c>
      <c r="BZ283" s="112"/>
      <c r="CA283" s="111">
        <v>0</v>
      </c>
      <c r="CB283" s="114">
        <v>0</v>
      </c>
      <c r="CC283" s="112"/>
      <c r="CD283" s="114">
        <v>0</v>
      </c>
      <c r="CE283" s="112"/>
      <c r="CF283" s="112"/>
      <c r="CG283" s="112"/>
      <c r="CH283" s="114">
        <v>0</v>
      </c>
      <c r="CI283" s="35">
        <v>0</v>
      </c>
      <c r="CJ283" s="94">
        <f t="shared" si="28"/>
        <v>0.16666666666666666</v>
      </c>
      <c r="CK283" s="88">
        <f t="shared" si="29"/>
        <v>45391</v>
      </c>
      <c r="CL283" s="89">
        <f t="shared" si="30"/>
        <v>12</v>
      </c>
      <c r="CM283" s="89">
        <f t="shared" si="31"/>
        <v>40</v>
      </c>
      <c r="CN283" s="89" t="str">
        <f t="shared" si="32"/>
        <v>ON TIME</v>
      </c>
      <c r="CO283" s="91" t="str" cm="1">
        <f t="array" ref="CO283">IFERROR(_xlfn.TEXTJOIN(", ",,_xlfn._xlws.FILTER('Monitor PO'!A:A,'Monitor PO'!K:K=Z283)),"")</f>
        <v>4500001467</v>
      </c>
      <c r="CP283" s="92" t="str">
        <f>IF(CQ283="","",IF(CQ283&gt;'Colour coding'!$D$4,"After Turnround",IF(CQ283&gt;'Colour coding'!$D$3+7,"During Turnaround",IF(CQ283&lt;'Colour coding'!$D$3,"On Time"))))</f>
        <v>After Turnround</v>
      </c>
      <c r="CQ283" s="88">
        <f>_xlfn.MAXIFS('Monitor PO'!E:E,'Monitor PO'!K:K,KGP[[#This Row],[Material / Component]])</f>
        <v>45390</v>
      </c>
      <c r="CR283" s="89" t="str">
        <f t="shared" si="33"/>
        <v>Need Purchasing</v>
      </c>
      <c r="CS283" s="89" t="str">
        <f>_xlfn.CONCAT(KGP[[#This Row],[Reservation]], KGP[[#This Row],[Requirement date (WO component)]],KGP[[#This Row],[Material / Component]],"000",,KGP[[#This Row],[WO number]])</f>
        <v>00001366174541970002402000100038113</v>
      </c>
      <c r="CT283" s="89" t="str">
        <f>VLOOKUP(KGP[[#This Row],[Key]],Reservation!B:B,1,)</f>
        <v>00001366174541970002402000100038113</v>
      </c>
      <c r="CU283" s="89" t="str">
        <f>_xlfn.CONCAT(KGP[[#This Row],[Reservation]],KGP[[#This Row],[Material / Component]],"000",,KGP[[#This Row],[WO number]])</f>
        <v>000013661770002402000100038113</v>
      </c>
      <c r="CV283" s="93">
        <f>IF(_xlfn.MAXIFS(Reservation!$F:$F,Reservation!$A:$A,KGP[[#This Row],[Logic]])&lt;KGP[[#This Row],[ETA @ Demand plant]],_xlfn.MAXIFS(Reservation!$F:$F,Reservation!$A:$A,KGP[[#This Row],[Logic]]),"")</f>
        <v>0</v>
      </c>
      <c r="CW283" s="89" t="e">
        <f>IF(KGP[[#This Row],[Any order which is ahead (Date)]]="","",VLOOKUP(_xlfn.CONCAT(KGP[[#This Row],[Reservation]],KGP[[#This Row],[Material / Component]],"000",,KGP[[#This Row],[WO number]]),Reservation!$A:$J,10,0))</f>
        <v>#N/A</v>
      </c>
      <c r="CX283" s="89">
        <f t="shared" si="34"/>
        <v>0</v>
      </c>
    </row>
    <row r="284" spans="1:102" s="77" customFormat="1" x14ac:dyDescent="0.2">
      <c r="A284" s="111" t="s">
        <v>869</v>
      </c>
      <c r="B284" s="111" t="s">
        <v>389</v>
      </c>
      <c r="C284" s="112"/>
      <c r="D284" s="111" t="s">
        <v>55</v>
      </c>
      <c r="E284" s="113">
        <v>45290</v>
      </c>
      <c r="F284" s="113">
        <v>45334</v>
      </c>
      <c r="G284" s="113">
        <v>45419</v>
      </c>
      <c r="H284" s="113">
        <v>45379</v>
      </c>
      <c r="I284" s="113">
        <v>45419</v>
      </c>
      <c r="J284" s="113">
        <v>45420</v>
      </c>
      <c r="K284" s="111" t="s">
        <v>350</v>
      </c>
      <c r="L284" s="112"/>
      <c r="M284" s="111" t="s">
        <v>1931</v>
      </c>
      <c r="N284" s="111" t="s">
        <v>172</v>
      </c>
      <c r="O284" s="111" t="s">
        <v>1932</v>
      </c>
      <c r="P284" s="111" t="s">
        <v>1933</v>
      </c>
      <c r="Q284" s="111" t="s">
        <v>1934</v>
      </c>
      <c r="R284" s="111" t="s">
        <v>344</v>
      </c>
      <c r="S284" s="113">
        <v>45413</v>
      </c>
      <c r="T284" s="112"/>
      <c r="U284" s="112"/>
      <c r="V284" s="111" t="s">
        <v>345</v>
      </c>
      <c r="W284" s="113">
        <v>45396</v>
      </c>
      <c r="X284" s="111">
        <v>30</v>
      </c>
      <c r="Y284" s="111">
        <v>30</v>
      </c>
      <c r="Z284" s="111" t="s">
        <v>1962</v>
      </c>
      <c r="AA284" s="111" t="s">
        <v>1963</v>
      </c>
      <c r="AB284" s="115">
        <v>1</v>
      </c>
      <c r="AC284" s="115">
        <v>0</v>
      </c>
      <c r="AD284" s="115">
        <v>0</v>
      </c>
      <c r="AE284" s="111" t="s">
        <v>1937</v>
      </c>
      <c r="AF284" s="115">
        <v>49</v>
      </c>
      <c r="AG284" s="111" t="s">
        <v>329</v>
      </c>
      <c r="AH284" s="111" t="s">
        <v>379</v>
      </c>
      <c r="AI284" s="111" t="s">
        <v>345</v>
      </c>
      <c r="AJ284" s="111" t="s">
        <v>1938</v>
      </c>
      <c r="AK284" s="111">
        <v>30</v>
      </c>
      <c r="AL284" s="115">
        <v>49</v>
      </c>
      <c r="AM284" s="111" t="s">
        <v>215</v>
      </c>
      <c r="AN284" s="111" t="s">
        <v>1939</v>
      </c>
      <c r="AO284" s="111">
        <v>17</v>
      </c>
      <c r="AP284" s="113">
        <v>45334</v>
      </c>
      <c r="AQ284" s="113">
        <v>45390</v>
      </c>
      <c r="AR284" s="111" t="s">
        <v>1171</v>
      </c>
      <c r="AS284" s="111" t="s">
        <v>1940</v>
      </c>
      <c r="AT284" s="112"/>
      <c r="AU284" s="111">
        <v>60</v>
      </c>
      <c r="AV284" s="114">
        <v>1</v>
      </c>
      <c r="AW284" s="111" t="s">
        <v>51</v>
      </c>
      <c r="AX284" s="113">
        <v>45390</v>
      </c>
      <c r="AY284" s="112"/>
      <c r="AZ284" s="112"/>
      <c r="BA284" s="112"/>
      <c r="BB284" s="111" t="s">
        <v>52</v>
      </c>
      <c r="BC284" s="111" t="s">
        <v>161</v>
      </c>
      <c r="BD284" s="111" t="s">
        <v>162</v>
      </c>
      <c r="BE284" s="111" t="s">
        <v>1941</v>
      </c>
      <c r="BF284" s="111">
        <v>17</v>
      </c>
      <c r="BG284" s="111" t="s">
        <v>218</v>
      </c>
      <c r="BH284" s="112"/>
      <c r="BI284" s="112"/>
      <c r="BJ284" s="111" t="s">
        <v>1964</v>
      </c>
      <c r="BK284" s="112"/>
      <c r="BL284" s="115">
        <v>0</v>
      </c>
      <c r="BM284" s="112" t="b">
        <f>KGP[[#This Row],[HU Quantity]]=KGP[[#This Row],[Requirement quantity]]</f>
        <v>0</v>
      </c>
      <c r="BN284" s="112"/>
      <c r="BO284" s="112"/>
      <c r="BP284" s="112"/>
      <c r="BQ284" s="111" t="s">
        <v>165</v>
      </c>
      <c r="BR284" s="112"/>
      <c r="BS284" s="112"/>
      <c r="BT284" s="116">
        <v>17</v>
      </c>
      <c r="BU284" s="116">
        <v>0</v>
      </c>
      <c r="BV284" s="113">
        <v>45439</v>
      </c>
      <c r="BW284" s="117">
        <v>0</v>
      </c>
      <c r="BX284" s="117">
        <v>0</v>
      </c>
      <c r="BY284" s="113">
        <v>45396</v>
      </c>
      <c r="BZ284" s="112"/>
      <c r="CA284" s="111">
        <v>0</v>
      </c>
      <c r="CB284" s="114">
        <v>0</v>
      </c>
      <c r="CC284" s="112"/>
      <c r="CD284" s="114">
        <v>0</v>
      </c>
      <c r="CE284" s="112"/>
      <c r="CF284" s="112"/>
      <c r="CG284" s="112"/>
      <c r="CH284" s="114">
        <v>0</v>
      </c>
      <c r="CI284" s="35">
        <v>0</v>
      </c>
      <c r="CJ284" s="94">
        <f t="shared" si="28"/>
        <v>0.16666666666666666</v>
      </c>
      <c r="CK284" s="88">
        <f t="shared" si="29"/>
        <v>45391</v>
      </c>
      <c r="CL284" s="89">
        <f t="shared" si="30"/>
        <v>12</v>
      </c>
      <c r="CM284" s="89">
        <f t="shared" si="31"/>
        <v>40</v>
      </c>
      <c r="CN284" s="89" t="str">
        <f t="shared" si="32"/>
        <v>ON TIME</v>
      </c>
      <c r="CO284" s="91" t="str" cm="1">
        <f t="array" ref="CO284">IFERROR(_xlfn.TEXTJOIN(", ",,_xlfn._xlws.FILTER('Monitor PO'!A:A,'Monitor PO'!K:K=Z284)),"")</f>
        <v>4500001467</v>
      </c>
      <c r="CP284" s="92" t="str">
        <f>IF(CQ284="","",IF(CQ284&gt;'Colour coding'!$D$4,"After Turnround",IF(CQ284&gt;'Colour coding'!$D$3+7,"During Turnaround",IF(CQ284&lt;'Colour coding'!$D$3,"On Time"))))</f>
        <v>After Turnround</v>
      </c>
      <c r="CQ284" s="88">
        <f>_xlfn.MAXIFS('Monitor PO'!E:E,'Monitor PO'!K:K,KGP[[#This Row],[Material / Component]])</f>
        <v>45390</v>
      </c>
      <c r="CR284" s="89" t="str">
        <f t="shared" si="33"/>
        <v>Need Purchasing</v>
      </c>
      <c r="CS284" s="89" t="str">
        <f>_xlfn.CONCAT(KGP[[#This Row],[Reservation]], KGP[[#This Row],[Requirement date (WO component)]],KGP[[#This Row],[Material / Component]],"000",,KGP[[#This Row],[WO number]])</f>
        <v>00001366174541970002403000100038113</v>
      </c>
      <c r="CT284" s="89" t="str">
        <f>VLOOKUP(KGP[[#This Row],[Key]],Reservation!B:B,1,)</f>
        <v>00001366174541970002403000100038113</v>
      </c>
      <c r="CU284" s="89" t="str">
        <f>_xlfn.CONCAT(KGP[[#This Row],[Reservation]],KGP[[#This Row],[Material / Component]],"000",,KGP[[#This Row],[WO number]])</f>
        <v>000013661770002403000100038113</v>
      </c>
      <c r="CV284" s="93">
        <f>IF(_xlfn.MAXIFS(Reservation!$F:$F,Reservation!$A:$A,KGP[[#This Row],[Logic]])&lt;KGP[[#This Row],[ETA @ Demand plant]],_xlfn.MAXIFS(Reservation!$F:$F,Reservation!$A:$A,KGP[[#This Row],[Logic]]),"")</f>
        <v>0</v>
      </c>
      <c r="CW284" s="89" t="e">
        <f>IF(KGP[[#This Row],[Any order which is ahead (Date)]]="","",VLOOKUP(_xlfn.CONCAT(KGP[[#This Row],[Reservation]],KGP[[#This Row],[Material / Component]],"000",,KGP[[#This Row],[WO number]]),Reservation!$A:$J,10,0))</f>
        <v>#N/A</v>
      </c>
      <c r="CX284" s="89">
        <f t="shared" si="34"/>
        <v>0</v>
      </c>
    </row>
    <row r="285" spans="1:102" s="77" customFormat="1" x14ac:dyDescent="0.2">
      <c r="A285" s="111" t="s">
        <v>869</v>
      </c>
      <c r="B285" s="111" t="s">
        <v>389</v>
      </c>
      <c r="C285" s="112"/>
      <c r="D285" s="111" t="s">
        <v>55</v>
      </c>
      <c r="E285" s="113">
        <v>45290</v>
      </c>
      <c r="F285" s="113">
        <v>45292</v>
      </c>
      <c r="G285" s="113">
        <v>45298</v>
      </c>
      <c r="H285" s="113">
        <v>45334</v>
      </c>
      <c r="I285" s="113">
        <v>45400</v>
      </c>
      <c r="J285" s="113">
        <v>45401</v>
      </c>
      <c r="K285" s="111" t="s">
        <v>182</v>
      </c>
      <c r="L285" s="112"/>
      <c r="M285" s="111" t="s">
        <v>476</v>
      </c>
      <c r="N285" s="111" t="s">
        <v>171</v>
      </c>
      <c r="O285" s="111" t="s">
        <v>477</v>
      </c>
      <c r="P285" s="111" t="s">
        <v>478</v>
      </c>
      <c r="Q285" s="111" t="s">
        <v>479</v>
      </c>
      <c r="R285" s="111" t="s">
        <v>344</v>
      </c>
      <c r="S285" s="113">
        <v>45445</v>
      </c>
      <c r="T285" s="112"/>
      <c r="U285" s="112"/>
      <c r="V285" s="111" t="s">
        <v>345</v>
      </c>
      <c r="W285" s="113">
        <v>45365</v>
      </c>
      <c r="X285" s="111">
        <v>10</v>
      </c>
      <c r="Y285" s="111">
        <v>5</v>
      </c>
      <c r="Z285" s="111" t="s">
        <v>480</v>
      </c>
      <c r="AA285" s="111" t="s">
        <v>481</v>
      </c>
      <c r="AB285" s="115">
        <v>1</v>
      </c>
      <c r="AC285" s="115">
        <v>0</v>
      </c>
      <c r="AD285" s="115">
        <v>0</v>
      </c>
      <c r="AE285" s="111" t="s">
        <v>898</v>
      </c>
      <c r="AF285" s="115">
        <v>21</v>
      </c>
      <c r="AG285" s="111" t="s">
        <v>329</v>
      </c>
      <c r="AH285" s="111" t="s">
        <v>379</v>
      </c>
      <c r="AI285" s="111" t="s">
        <v>345</v>
      </c>
      <c r="AJ285" s="111" t="s">
        <v>482</v>
      </c>
      <c r="AK285" s="111">
        <v>10</v>
      </c>
      <c r="AL285" s="115">
        <v>21</v>
      </c>
      <c r="AM285" s="111" t="s">
        <v>215</v>
      </c>
      <c r="AN285" s="111" t="s">
        <v>483</v>
      </c>
      <c r="AO285" s="111">
        <v>5</v>
      </c>
      <c r="AP285" s="113">
        <v>45334</v>
      </c>
      <c r="AQ285" s="113">
        <v>45362</v>
      </c>
      <c r="AR285" s="111" t="s">
        <v>333</v>
      </c>
      <c r="AS285" s="111" t="s">
        <v>484</v>
      </c>
      <c r="AT285" s="112"/>
      <c r="AU285" s="111">
        <v>10</v>
      </c>
      <c r="AV285" s="114">
        <v>1</v>
      </c>
      <c r="AW285" s="111" t="s">
        <v>51</v>
      </c>
      <c r="AX285" s="113">
        <v>45362</v>
      </c>
      <c r="AY285" s="112"/>
      <c r="AZ285" s="112"/>
      <c r="BA285" s="112"/>
      <c r="BB285" s="111" t="s">
        <v>52</v>
      </c>
      <c r="BC285" s="111" t="s">
        <v>213</v>
      </c>
      <c r="BD285" s="111" t="s">
        <v>214</v>
      </c>
      <c r="BE285" s="111" t="s">
        <v>485</v>
      </c>
      <c r="BF285" s="111">
        <v>5</v>
      </c>
      <c r="BG285" s="111" t="s">
        <v>218</v>
      </c>
      <c r="BH285" s="112"/>
      <c r="BI285" s="112"/>
      <c r="BJ285" s="111" t="s">
        <v>1737</v>
      </c>
      <c r="BK285" s="112"/>
      <c r="BL285" s="115">
        <v>0</v>
      </c>
      <c r="BM285" s="112" t="b">
        <f>KGP[[#This Row],[HU Quantity]]=KGP[[#This Row],[Requirement quantity]]</f>
        <v>0</v>
      </c>
      <c r="BN285" s="112"/>
      <c r="BO285" s="112"/>
      <c r="BP285" s="112"/>
      <c r="BQ285" s="111" t="s">
        <v>165</v>
      </c>
      <c r="BR285" s="112"/>
      <c r="BS285" s="112"/>
      <c r="BT285" s="116">
        <v>31</v>
      </c>
      <c r="BU285" s="116">
        <v>49</v>
      </c>
      <c r="BV285" s="113">
        <v>45439</v>
      </c>
      <c r="BW285" s="117">
        <v>0</v>
      </c>
      <c r="BX285" s="117">
        <v>0</v>
      </c>
      <c r="BY285" s="113">
        <v>45365</v>
      </c>
      <c r="BZ285" s="112"/>
      <c r="CA285" s="111">
        <v>0</v>
      </c>
      <c r="CB285" s="114">
        <v>0</v>
      </c>
      <c r="CC285" s="112"/>
      <c r="CD285" s="114">
        <v>0</v>
      </c>
      <c r="CE285" s="112"/>
      <c r="CF285" s="112"/>
      <c r="CG285" s="112"/>
      <c r="CH285" s="114">
        <v>0</v>
      </c>
      <c r="CI285" s="35">
        <v>0</v>
      </c>
      <c r="CJ285" s="94">
        <f t="shared" si="28"/>
        <v>0.25</v>
      </c>
      <c r="CK285" s="88">
        <f t="shared" si="29"/>
        <v>45270</v>
      </c>
      <c r="CL285" s="89">
        <f t="shared" si="30"/>
        <v>-64</v>
      </c>
      <c r="CM285" s="89">
        <f t="shared" si="31"/>
        <v>-36</v>
      </c>
      <c r="CN285" s="89" t="str">
        <f t="shared" si="32"/>
        <v>Delayed</v>
      </c>
      <c r="CO285" s="91" t="str" cm="1">
        <f t="array" ref="CO285">IFERROR(_xlfn.TEXTJOIN(", ",,_xlfn._xlws.FILTER('Monitor PO'!A:A,'Monitor PO'!K:K=Z285)),"")</f>
        <v>4500002724</v>
      </c>
      <c r="CP285" s="92" t="b">
        <f>IF(CQ285="","",IF(CQ285&gt;'Colour coding'!$D$4,"After Turnround",IF(CQ285&gt;'Colour coding'!$D$3+7,"During Turnaround",IF(CQ285&lt;'Colour coding'!$D$3,"On Time"))))</f>
        <v>0</v>
      </c>
      <c r="CQ285" s="88">
        <f>_xlfn.MAXIFS('Monitor PO'!E:E,'Monitor PO'!K:K,KGP[[#This Row],[Material / Component]])</f>
        <v>45362</v>
      </c>
      <c r="CR285" s="89" t="str">
        <f t="shared" si="33"/>
        <v>Need Purchasing</v>
      </c>
      <c r="CS285" s="89" t="str">
        <f>_xlfn.CONCAT(KGP[[#This Row],[Reservation]], KGP[[#This Row],[Requirement date (WO component)]],KGP[[#This Row],[Material / Component]],"000",,KGP[[#This Row],[WO number]])</f>
        <v>00001360374529870002482000100037513</v>
      </c>
      <c r="CT285" s="89" t="str">
        <f>VLOOKUP(KGP[[#This Row],[Key]],Reservation!B:B,1,)</f>
        <v>00001360374529870002482000100037513</v>
      </c>
      <c r="CU285" s="89" t="str">
        <f>_xlfn.CONCAT(KGP[[#This Row],[Reservation]],KGP[[#This Row],[Material / Component]],"000",,KGP[[#This Row],[WO number]])</f>
        <v>000013603770002482000100037513</v>
      </c>
      <c r="CV285" s="93">
        <f>IF(_xlfn.MAXIFS(Reservation!$F:$F,Reservation!$A:$A,KGP[[#This Row],[Logic]])&lt;KGP[[#This Row],[ETA @ Demand plant]],_xlfn.MAXIFS(Reservation!$F:$F,Reservation!$A:$A,KGP[[#This Row],[Logic]]),"")</f>
        <v>0</v>
      </c>
      <c r="CW285" s="89" t="e">
        <f>IF(KGP[[#This Row],[Any order which is ahead (Date)]]="","",VLOOKUP(_xlfn.CONCAT(KGP[[#This Row],[Reservation]],KGP[[#This Row],[Material / Component]],"000",,KGP[[#This Row],[WO number]]),Reservation!$A:$J,10,0))</f>
        <v>#N/A</v>
      </c>
      <c r="CX285" s="89">
        <f t="shared" si="34"/>
        <v>0</v>
      </c>
    </row>
    <row r="286" spans="1:102" s="77" customFormat="1" x14ac:dyDescent="0.2">
      <c r="A286" s="111" t="s">
        <v>869</v>
      </c>
      <c r="B286" s="111" t="s">
        <v>389</v>
      </c>
      <c r="C286" s="112"/>
      <c r="D286" s="111" t="s">
        <v>55</v>
      </c>
      <c r="E286" s="113">
        <v>45290</v>
      </c>
      <c r="F286" s="113">
        <v>45349</v>
      </c>
      <c r="G286" s="113">
        <v>45417</v>
      </c>
      <c r="H286" s="113">
        <v>45379</v>
      </c>
      <c r="I286" s="113">
        <v>45416</v>
      </c>
      <c r="J286" s="113">
        <v>45419</v>
      </c>
      <c r="K286" s="111" t="s">
        <v>350</v>
      </c>
      <c r="L286" s="112"/>
      <c r="M286" s="111" t="s">
        <v>1970</v>
      </c>
      <c r="N286" s="111" t="s">
        <v>176</v>
      </c>
      <c r="O286" s="111" t="s">
        <v>1971</v>
      </c>
      <c r="P286" s="111" t="s">
        <v>1933</v>
      </c>
      <c r="Q286" s="111" t="s">
        <v>1972</v>
      </c>
      <c r="R286" s="111" t="s">
        <v>344</v>
      </c>
      <c r="S286" s="113">
        <v>45431</v>
      </c>
      <c r="T286" s="112"/>
      <c r="U286" s="112"/>
      <c r="V286" s="111" t="s">
        <v>345</v>
      </c>
      <c r="W286" s="113">
        <v>45405</v>
      </c>
      <c r="X286" s="111">
        <v>30</v>
      </c>
      <c r="Y286" s="111">
        <v>30</v>
      </c>
      <c r="Z286" s="111" t="s">
        <v>1985</v>
      </c>
      <c r="AA286" s="111" t="s">
        <v>1986</v>
      </c>
      <c r="AB286" s="115">
        <v>1</v>
      </c>
      <c r="AC286" s="115">
        <v>0</v>
      </c>
      <c r="AD286" s="115">
        <v>0</v>
      </c>
      <c r="AE286" s="111" t="s">
        <v>1937</v>
      </c>
      <c r="AF286" s="115">
        <v>42</v>
      </c>
      <c r="AG286" s="111" t="s">
        <v>329</v>
      </c>
      <c r="AH286" s="111" t="s">
        <v>379</v>
      </c>
      <c r="AI286" s="111" t="s">
        <v>345</v>
      </c>
      <c r="AJ286" s="111" t="s">
        <v>1975</v>
      </c>
      <c r="AK286" s="111">
        <v>40</v>
      </c>
      <c r="AL286" s="115">
        <v>42</v>
      </c>
      <c r="AM286" s="111" t="s">
        <v>215</v>
      </c>
      <c r="AN286" s="111" t="s">
        <v>1976</v>
      </c>
      <c r="AO286" s="111">
        <v>7</v>
      </c>
      <c r="AP286" s="113">
        <v>45349</v>
      </c>
      <c r="AQ286" s="113">
        <v>45399</v>
      </c>
      <c r="AR286" s="111" t="s">
        <v>1171</v>
      </c>
      <c r="AS286" s="111" t="s">
        <v>1977</v>
      </c>
      <c r="AT286" s="112"/>
      <c r="AU286" s="111">
        <v>10</v>
      </c>
      <c r="AV286" s="114">
        <v>1</v>
      </c>
      <c r="AW286" s="111" t="s">
        <v>51</v>
      </c>
      <c r="AX286" s="113">
        <v>45397</v>
      </c>
      <c r="AY286" s="112"/>
      <c r="AZ286" s="112"/>
      <c r="BA286" s="112"/>
      <c r="BB286" s="111" t="s">
        <v>52</v>
      </c>
      <c r="BC286" s="111" t="s">
        <v>161</v>
      </c>
      <c r="BD286" s="111" t="s">
        <v>162</v>
      </c>
      <c r="BE286" s="111" t="s">
        <v>1978</v>
      </c>
      <c r="BF286" s="111">
        <v>7</v>
      </c>
      <c r="BG286" s="111" t="s">
        <v>218</v>
      </c>
      <c r="BH286" s="112"/>
      <c r="BI286" s="112"/>
      <c r="BJ286" s="111" t="s">
        <v>1987</v>
      </c>
      <c r="BK286" s="112"/>
      <c r="BL286" s="115">
        <v>0</v>
      </c>
      <c r="BM286" s="112" t="b">
        <f>KGP[[#This Row],[HU Quantity]]=KGP[[#This Row],[Requirement quantity]]</f>
        <v>0</v>
      </c>
      <c r="BN286" s="112"/>
      <c r="BO286" s="112"/>
      <c r="BP286" s="112"/>
      <c r="BQ286" s="111" t="s">
        <v>165</v>
      </c>
      <c r="BR286" s="112"/>
      <c r="BS286" s="112"/>
      <c r="BT286" s="116">
        <v>26</v>
      </c>
      <c r="BU286" s="116">
        <v>0</v>
      </c>
      <c r="BV286" s="113">
        <v>45439</v>
      </c>
      <c r="BW286" s="117">
        <v>0</v>
      </c>
      <c r="BX286" s="117">
        <v>0</v>
      </c>
      <c r="BY286" s="113">
        <v>45405</v>
      </c>
      <c r="BZ286" s="112"/>
      <c r="CA286" s="111">
        <v>0</v>
      </c>
      <c r="CB286" s="114">
        <v>0</v>
      </c>
      <c r="CC286" s="112"/>
      <c r="CD286" s="114">
        <v>0</v>
      </c>
      <c r="CE286" s="112"/>
      <c r="CF286" s="112"/>
      <c r="CG286" s="112"/>
      <c r="CH286" s="114">
        <v>0</v>
      </c>
      <c r="CI286" s="35">
        <v>0</v>
      </c>
      <c r="CJ286" s="94">
        <f t="shared" si="28"/>
        <v>0.16666666666666666</v>
      </c>
      <c r="CK286" s="88">
        <f t="shared" si="29"/>
        <v>45389</v>
      </c>
      <c r="CL286" s="89">
        <f t="shared" si="30"/>
        <v>10</v>
      </c>
      <c r="CM286" s="89">
        <f t="shared" si="31"/>
        <v>38</v>
      </c>
      <c r="CN286" s="89" t="str">
        <f t="shared" si="32"/>
        <v>ON TIME</v>
      </c>
      <c r="CO286" s="100" t="str" cm="1">
        <f t="array" ref="CO286">IFERROR(_xlfn.TEXTJOIN(", ",,_xlfn._xlws.FILTER('Monitor PO'!A:A,'Monitor PO'!K:K=Z286)),"")</f>
        <v>4500004437</v>
      </c>
      <c r="CP286" s="92" t="str">
        <f>IF(CQ286="","",IF(CQ286&gt;'Colour coding'!$D$4,"After Turnround",IF(CQ286&gt;'Colour coding'!$D$3+7,"During Turnaround",IF(CQ286&lt;'Colour coding'!$D$3,"On Time"))))</f>
        <v>After Turnround</v>
      </c>
      <c r="CQ286" s="88">
        <f>_xlfn.MAXIFS('Monitor PO'!E:E,'Monitor PO'!K:K,KGP[[#This Row],[Material / Component]])</f>
        <v>45397</v>
      </c>
      <c r="CR286" s="89" t="str">
        <f t="shared" si="33"/>
        <v>Need Purchasing</v>
      </c>
      <c r="CS286" s="89" t="str">
        <f>_xlfn.CONCAT(KGP[[#This Row],[Reservation]], KGP[[#This Row],[Requirement date (WO component)]],KGP[[#This Row],[Material / Component]],"000",,KGP[[#This Row],[WO number]])</f>
        <v>00001366884541770003315000100038184</v>
      </c>
      <c r="CT286" s="89" t="str">
        <f>VLOOKUP(KGP[[#This Row],[Key]],Reservation!B:B,1,)</f>
        <v>00001366884541770003315000100038184</v>
      </c>
      <c r="CU286" s="89" t="str">
        <f>_xlfn.CONCAT(KGP[[#This Row],[Reservation]],KGP[[#This Row],[Material / Component]],"000",,KGP[[#This Row],[WO number]])</f>
        <v>000013668870003315000100038184</v>
      </c>
      <c r="CV286" s="93">
        <f>IF(_xlfn.MAXIFS(Reservation!$F:$F,Reservation!$A:$A,KGP[[#This Row],[Logic]])&lt;KGP[[#This Row],[ETA @ Demand plant]],_xlfn.MAXIFS(Reservation!$F:$F,Reservation!$A:$A,KGP[[#This Row],[Logic]]),"")</f>
        <v>0</v>
      </c>
      <c r="CW286" s="89" t="e">
        <f>IF(KGP[[#This Row],[Any order which is ahead (Date)]]="","",VLOOKUP(_xlfn.CONCAT(KGP[[#This Row],[Reservation]],KGP[[#This Row],[Material / Component]],"000",,KGP[[#This Row],[WO number]]),Reservation!$A:$J,10,0))</f>
        <v>#N/A</v>
      </c>
      <c r="CX286" s="89">
        <f t="shared" si="34"/>
        <v>0</v>
      </c>
    </row>
    <row r="287" spans="1:102" s="77" customFormat="1" x14ac:dyDescent="0.2">
      <c r="A287" s="111" t="s">
        <v>869</v>
      </c>
      <c r="B287" s="111" t="s">
        <v>389</v>
      </c>
      <c r="C287" s="112"/>
      <c r="D287" s="111" t="s">
        <v>55</v>
      </c>
      <c r="E287" s="113">
        <v>45290</v>
      </c>
      <c r="F287" s="113">
        <v>45349</v>
      </c>
      <c r="G287" s="113">
        <v>45417</v>
      </c>
      <c r="H287" s="113">
        <v>45379</v>
      </c>
      <c r="I287" s="113">
        <v>45416</v>
      </c>
      <c r="J287" s="113">
        <v>45419</v>
      </c>
      <c r="K287" s="111" t="s">
        <v>350</v>
      </c>
      <c r="L287" s="112"/>
      <c r="M287" s="111" t="s">
        <v>1970</v>
      </c>
      <c r="N287" s="111" t="s">
        <v>175</v>
      </c>
      <c r="O287" s="111" t="s">
        <v>1971</v>
      </c>
      <c r="P287" s="111" t="s">
        <v>1933</v>
      </c>
      <c r="Q287" s="111" t="s">
        <v>1972</v>
      </c>
      <c r="R287" s="111" t="s">
        <v>344</v>
      </c>
      <c r="S287" s="113">
        <v>45431</v>
      </c>
      <c r="T287" s="112"/>
      <c r="U287" s="112"/>
      <c r="V287" s="111" t="s">
        <v>345</v>
      </c>
      <c r="W287" s="113">
        <v>45405</v>
      </c>
      <c r="X287" s="111">
        <v>30</v>
      </c>
      <c r="Y287" s="111">
        <v>30</v>
      </c>
      <c r="Z287" s="111" t="s">
        <v>1973</v>
      </c>
      <c r="AA287" s="111" t="s">
        <v>1974</v>
      </c>
      <c r="AB287" s="115">
        <v>1</v>
      </c>
      <c r="AC287" s="115">
        <v>0</v>
      </c>
      <c r="AD287" s="115">
        <v>0</v>
      </c>
      <c r="AE287" s="111" t="s">
        <v>1937</v>
      </c>
      <c r="AF287" s="115">
        <v>42</v>
      </c>
      <c r="AG287" s="111" t="s">
        <v>329</v>
      </c>
      <c r="AH287" s="111" t="s">
        <v>379</v>
      </c>
      <c r="AI287" s="111" t="s">
        <v>345</v>
      </c>
      <c r="AJ287" s="111" t="s">
        <v>1975</v>
      </c>
      <c r="AK287" s="111">
        <v>50</v>
      </c>
      <c r="AL287" s="115">
        <v>42</v>
      </c>
      <c r="AM287" s="111" t="s">
        <v>215</v>
      </c>
      <c r="AN287" s="111" t="s">
        <v>1976</v>
      </c>
      <c r="AO287" s="111">
        <v>8</v>
      </c>
      <c r="AP287" s="113">
        <v>45349</v>
      </c>
      <c r="AQ287" s="113">
        <v>45399</v>
      </c>
      <c r="AR287" s="111" t="s">
        <v>1171</v>
      </c>
      <c r="AS287" s="111" t="s">
        <v>1977</v>
      </c>
      <c r="AT287" s="112"/>
      <c r="AU287" s="111">
        <v>20</v>
      </c>
      <c r="AV287" s="114">
        <v>1</v>
      </c>
      <c r="AW287" s="111" t="s">
        <v>51</v>
      </c>
      <c r="AX287" s="113">
        <v>45397</v>
      </c>
      <c r="AY287" s="112"/>
      <c r="AZ287" s="112"/>
      <c r="BA287" s="112"/>
      <c r="BB287" s="111" t="s">
        <v>52</v>
      </c>
      <c r="BC287" s="111" t="s">
        <v>161</v>
      </c>
      <c r="BD287" s="111" t="s">
        <v>162</v>
      </c>
      <c r="BE287" s="111" t="s">
        <v>1978</v>
      </c>
      <c r="BF287" s="111">
        <v>8</v>
      </c>
      <c r="BG287" s="111" t="s">
        <v>218</v>
      </c>
      <c r="BH287" s="112"/>
      <c r="BI287" s="112"/>
      <c r="BJ287" s="111" t="s">
        <v>1979</v>
      </c>
      <c r="BK287" s="112"/>
      <c r="BL287" s="115">
        <v>0</v>
      </c>
      <c r="BM287" s="112" t="b">
        <f>KGP[[#This Row],[HU Quantity]]=KGP[[#This Row],[Requirement quantity]]</f>
        <v>0</v>
      </c>
      <c r="BN287" s="112"/>
      <c r="BO287" s="112"/>
      <c r="BP287" s="112"/>
      <c r="BQ287" s="111" t="s">
        <v>165</v>
      </c>
      <c r="BR287" s="112"/>
      <c r="BS287" s="112"/>
      <c r="BT287" s="116">
        <v>26</v>
      </c>
      <c r="BU287" s="116">
        <v>0</v>
      </c>
      <c r="BV287" s="113">
        <v>45439</v>
      </c>
      <c r="BW287" s="117">
        <v>0</v>
      </c>
      <c r="BX287" s="117">
        <v>0</v>
      </c>
      <c r="BY287" s="113">
        <v>45405</v>
      </c>
      <c r="BZ287" s="112"/>
      <c r="CA287" s="111">
        <v>0</v>
      </c>
      <c r="CB287" s="114">
        <v>0</v>
      </c>
      <c r="CC287" s="112"/>
      <c r="CD287" s="114">
        <v>0</v>
      </c>
      <c r="CE287" s="112"/>
      <c r="CF287" s="112"/>
      <c r="CG287" s="112"/>
      <c r="CH287" s="114">
        <v>0</v>
      </c>
      <c r="CI287" s="35">
        <v>0</v>
      </c>
      <c r="CJ287" s="94">
        <f t="shared" si="28"/>
        <v>0.16666666666666666</v>
      </c>
      <c r="CK287" s="88">
        <f t="shared" si="29"/>
        <v>45389</v>
      </c>
      <c r="CL287" s="89">
        <f t="shared" si="30"/>
        <v>10</v>
      </c>
      <c r="CM287" s="89">
        <f t="shared" si="31"/>
        <v>38</v>
      </c>
      <c r="CN287" s="89" t="str">
        <f t="shared" si="32"/>
        <v>ON TIME</v>
      </c>
      <c r="CO287" s="100" t="str" cm="1">
        <f t="array" ref="CO287">IFERROR(_xlfn.TEXTJOIN(", ",,_xlfn._xlws.FILTER('Monitor PO'!A:A,'Monitor PO'!K:K=Z287)),"")</f>
        <v>4500004437</v>
      </c>
      <c r="CP287" s="92" t="str">
        <f>IF(CQ287="","",IF(CQ287&gt;'Colour coding'!$D$4,"After Turnround",IF(CQ287&gt;'Colour coding'!$D$3+7,"During Turnaround",IF(CQ287&lt;'Colour coding'!$D$3,"On Time"))))</f>
        <v>After Turnround</v>
      </c>
      <c r="CQ287" s="88">
        <f>_xlfn.MAXIFS('Monitor PO'!E:E,'Monitor PO'!K:K,KGP[[#This Row],[Material / Component]])</f>
        <v>45397</v>
      </c>
      <c r="CR287" s="89" t="str">
        <f t="shared" si="33"/>
        <v>Need Purchasing</v>
      </c>
      <c r="CS287" s="89" t="str">
        <f>_xlfn.CONCAT(KGP[[#This Row],[Reservation]], KGP[[#This Row],[Requirement date (WO component)]],KGP[[#This Row],[Material / Component]],"000",,KGP[[#This Row],[WO number]])</f>
        <v>00001366884541770003316000100038184</v>
      </c>
      <c r="CT287" s="89" t="str">
        <f>VLOOKUP(KGP[[#This Row],[Key]],Reservation!B:B,1,)</f>
        <v>00001366884541770003316000100038184</v>
      </c>
      <c r="CU287" s="89" t="str">
        <f>_xlfn.CONCAT(KGP[[#This Row],[Reservation]],KGP[[#This Row],[Material / Component]],"000",,KGP[[#This Row],[WO number]])</f>
        <v>000013668870003316000100038184</v>
      </c>
      <c r="CV287" s="93">
        <f>IF(_xlfn.MAXIFS(Reservation!$F:$F,Reservation!$A:$A,KGP[[#This Row],[Logic]])&lt;KGP[[#This Row],[ETA @ Demand plant]],_xlfn.MAXIFS(Reservation!$F:$F,Reservation!$A:$A,KGP[[#This Row],[Logic]]),"")</f>
        <v>0</v>
      </c>
      <c r="CW287" s="89" t="e">
        <f>IF(KGP[[#This Row],[Any order which is ahead (Date)]]="","",VLOOKUP(_xlfn.CONCAT(KGP[[#This Row],[Reservation]],KGP[[#This Row],[Material / Component]],"000",,KGP[[#This Row],[WO number]]),Reservation!$A:$J,10,0))</f>
        <v>#N/A</v>
      </c>
      <c r="CX287" s="89">
        <f t="shared" si="34"/>
        <v>0</v>
      </c>
    </row>
    <row r="288" spans="1:102" s="77" customFormat="1" x14ac:dyDescent="0.2">
      <c r="A288" s="111" t="s">
        <v>851</v>
      </c>
      <c r="B288" s="111" t="s">
        <v>389</v>
      </c>
      <c r="C288" s="112"/>
      <c r="D288" s="111" t="s">
        <v>55</v>
      </c>
      <c r="E288" s="113">
        <v>45290</v>
      </c>
      <c r="F288" s="113">
        <v>45293</v>
      </c>
      <c r="G288" s="113">
        <v>45422</v>
      </c>
      <c r="H288" s="113">
        <v>45352</v>
      </c>
      <c r="I288" s="113">
        <v>45421</v>
      </c>
      <c r="J288" s="113">
        <v>45424</v>
      </c>
      <c r="K288" s="111" t="s">
        <v>182</v>
      </c>
      <c r="L288" s="112"/>
      <c r="M288" s="111" t="s">
        <v>1994</v>
      </c>
      <c r="N288" s="111" t="s">
        <v>176</v>
      </c>
      <c r="O288" s="111" t="s">
        <v>1995</v>
      </c>
      <c r="P288" s="111" t="s">
        <v>1996</v>
      </c>
      <c r="Q288" s="111" t="s">
        <v>2003</v>
      </c>
      <c r="R288" s="111" t="s">
        <v>344</v>
      </c>
      <c r="S288" s="113">
        <v>45468</v>
      </c>
      <c r="T288" s="112"/>
      <c r="U288" s="112"/>
      <c r="V288" s="111" t="s">
        <v>345</v>
      </c>
      <c r="W288" s="113">
        <v>45410</v>
      </c>
      <c r="X288" s="111">
        <v>20</v>
      </c>
      <c r="Y288" s="111">
        <v>20</v>
      </c>
      <c r="Z288" s="111" t="s">
        <v>2004</v>
      </c>
      <c r="AA288" s="111" t="s">
        <v>2005</v>
      </c>
      <c r="AB288" s="115">
        <v>1</v>
      </c>
      <c r="AC288" s="115">
        <v>0</v>
      </c>
      <c r="AD288" s="115">
        <v>0</v>
      </c>
      <c r="AE288" s="111" t="s">
        <v>898</v>
      </c>
      <c r="AF288" s="115">
        <v>42</v>
      </c>
      <c r="AG288" s="111" t="s">
        <v>329</v>
      </c>
      <c r="AH288" s="111" t="s">
        <v>379</v>
      </c>
      <c r="AI288" s="111" t="s">
        <v>345</v>
      </c>
      <c r="AJ288" s="111" t="s">
        <v>2000</v>
      </c>
      <c r="AK288" s="111">
        <v>20</v>
      </c>
      <c r="AL288" s="115">
        <v>42</v>
      </c>
      <c r="AM288" s="111" t="s">
        <v>215</v>
      </c>
      <c r="AN288" s="111" t="s">
        <v>2006</v>
      </c>
      <c r="AO288" s="111">
        <v>2</v>
      </c>
      <c r="AP288" s="113">
        <v>45352</v>
      </c>
      <c r="AQ288" s="113">
        <v>45404</v>
      </c>
      <c r="AR288" s="111" t="s">
        <v>2007</v>
      </c>
      <c r="AS288" s="111" t="s">
        <v>2008</v>
      </c>
      <c r="AT288" s="112"/>
      <c r="AU288" s="111">
        <v>20</v>
      </c>
      <c r="AV288" s="114">
        <v>1</v>
      </c>
      <c r="AW288" s="111" t="s">
        <v>51</v>
      </c>
      <c r="AX288" s="113">
        <v>45392</v>
      </c>
      <c r="AY288" s="112"/>
      <c r="AZ288" s="112"/>
      <c r="BA288" s="112"/>
      <c r="BB288" s="111" t="s">
        <v>52</v>
      </c>
      <c r="BC288" s="111" t="s">
        <v>161</v>
      </c>
      <c r="BD288" s="111" t="s">
        <v>162</v>
      </c>
      <c r="BE288" s="111" t="s">
        <v>2001</v>
      </c>
      <c r="BF288" s="111">
        <v>2</v>
      </c>
      <c r="BG288" s="111" t="s">
        <v>218</v>
      </c>
      <c r="BH288" s="112"/>
      <c r="BI288" s="112"/>
      <c r="BJ288" s="111" t="s">
        <v>2009</v>
      </c>
      <c r="BK288" s="112"/>
      <c r="BL288" s="115">
        <v>0</v>
      </c>
      <c r="BM288" s="112" t="b">
        <f>KGP[[#This Row],[HU Quantity]]=KGP[[#This Row],[Requirement quantity]]</f>
        <v>0</v>
      </c>
      <c r="BN288" s="112"/>
      <c r="BO288" s="112"/>
      <c r="BP288" s="112"/>
      <c r="BQ288" s="111" t="s">
        <v>165</v>
      </c>
      <c r="BR288" s="112"/>
      <c r="BS288" s="112"/>
      <c r="BT288" s="116">
        <v>58</v>
      </c>
      <c r="BU288" s="116">
        <v>0</v>
      </c>
      <c r="BV288" s="113">
        <v>45107</v>
      </c>
      <c r="BW288" s="117">
        <v>0</v>
      </c>
      <c r="BX288" s="117">
        <v>0</v>
      </c>
      <c r="BY288" s="113">
        <v>45410</v>
      </c>
      <c r="BZ288" s="112"/>
      <c r="CA288" s="111">
        <v>0</v>
      </c>
      <c r="CB288" s="114">
        <v>0</v>
      </c>
      <c r="CC288" s="112"/>
      <c r="CD288" s="114">
        <v>0</v>
      </c>
      <c r="CE288" s="112"/>
      <c r="CF288" s="112"/>
      <c r="CG288" s="112"/>
      <c r="CH288" s="114">
        <v>0</v>
      </c>
      <c r="CI288" s="35">
        <v>0</v>
      </c>
      <c r="CJ288" s="94">
        <f t="shared" si="28"/>
        <v>0.5</v>
      </c>
      <c r="CK288" s="88">
        <f t="shared" si="29"/>
        <v>45394</v>
      </c>
      <c r="CL288" s="89">
        <f t="shared" si="30"/>
        <v>42</v>
      </c>
      <c r="CM288" s="89">
        <f t="shared" si="31"/>
        <v>70</v>
      </c>
      <c r="CN288" s="89" t="str">
        <f t="shared" si="32"/>
        <v>ON TIME</v>
      </c>
      <c r="CO288" s="100" t="str" cm="1">
        <f t="array" ref="CO288">IFERROR(_xlfn.TEXTJOIN(", ",,_xlfn._xlws.FILTER('Monitor PO'!A:A,'Monitor PO'!K:K=Z288)),"")</f>
        <v>4500005097, 4500005097</v>
      </c>
      <c r="CP288" s="92" t="str">
        <f>IF(CQ288="","",IF(CQ288&gt;'Colour coding'!$D$4,"After Turnround",IF(CQ288&gt;'Colour coding'!$D$3+7,"During Turnaround",IF(CQ288&lt;'Colour coding'!$D$3,"On Time"))))</f>
        <v>After Turnround</v>
      </c>
      <c r="CQ288" s="88">
        <f>_xlfn.MAXIFS('Monitor PO'!E:E,'Monitor PO'!K:K,KGP[[#This Row],[Material / Component]])</f>
        <v>45392</v>
      </c>
      <c r="CR288" s="89" t="str">
        <f t="shared" si="33"/>
        <v>Need Purchasing</v>
      </c>
      <c r="CS288" s="89" t="str">
        <f>_xlfn.CONCAT(KGP[[#This Row],[Reservation]], KGP[[#This Row],[Requirement date (WO component)]],KGP[[#This Row],[Material / Component]],"000",,KGP[[#This Row],[WO number]])</f>
        <v>00001368224542270003475000100038290</v>
      </c>
      <c r="CT288" s="89" t="str">
        <f>VLOOKUP(KGP[[#This Row],[Key]],Reservation!B:B,1,)</f>
        <v>00001368224542270003475000100038290</v>
      </c>
      <c r="CU288" s="89" t="str">
        <f>_xlfn.CONCAT(KGP[[#This Row],[Reservation]],KGP[[#This Row],[Material / Component]],"000",,KGP[[#This Row],[WO number]])</f>
        <v>000013682270003475000100038290</v>
      </c>
      <c r="CV288" s="93">
        <f>IF(_xlfn.MAXIFS(Reservation!$F:$F,Reservation!$A:$A,KGP[[#This Row],[Logic]])&lt;KGP[[#This Row],[ETA @ Demand plant]],_xlfn.MAXIFS(Reservation!$F:$F,Reservation!$A:$A,KGP[[#This Row],[Logic]]),"")</f>
        <v>0</v>
      </c>
      <c r="CW288" s="89" t="e">
        <f>IF(KGP[[#This Row],[Any order which is ahead (Date)]]="","",VLOOKUP(_xlfn.CONCAT(KGP[[#This Row],[Reservation]],KGP[[#This Row],[Material / Component]],"000",,KGP[[#This Row],[WO number]]),Reservation!$A:$J,10,0))</f>
        <v>#N/A</v>
      </c>
      <c r="CX288" s="89">
        <f t="shared" si="34"/>
        <v>0</v>
      </c>
    </row>
    <row r="289" spans="1:102" s="77" customFormat="1" x14ac:dyDescent="0.2">
      <c r="A289" s="111" t="s">
        <v>851</v>
      </c>
      <c r="B289" s="111" t="s">
        <v>389</v>
      </c>
      <c r="C289" s="112"/>
      <c r="D289" s="111" t="s">
        <v>55</v>
      </c>
      <c r="E289" s="113">
        <v>45290</v>
      </c>
      <c r="F289" s="113">
        <v>45293</v>
      </c>
      <c r="G289" s="113">
        <v>45421</v>
      </c>
      <c r="H289" s="113">
        <v>45352</v>
      </c>
      <c r="I289" s="113">
        <v>45421</v>
      </c>
      <c r="J289" s="113">
        <v>45426</v>
      </c>
      <c r="K289" s="111" t="s">
        <v>56</v>
      </c>
      <c r="L289" s="112"/>
      <c r="M289" s="111" t="s">
        <v>2010</v>
      </c>
      <c r="N289" s="111" t="s">
        <v>176</v>
      </c>
      <c r="O289" s="111" t="s">
        <v>2011</v>
      </c>
      <c r="P289" s="111" t="s">
        <v>2012</v>
      </c>
      <c r="Q289" s="111" t="s">
        <v>2013</v>
      </c>
      <c r="R289" s="111" t="s">
        <v>344</v>
      </c>
      <c r="S289" s="113">
        <v>45468</v>
      </c>
      <c r="T289" s="112"/>
      <c r="U289" s="112"/>
      <c r="V289" s="111" t="s">
        <v>345</v>
      </c>
      <c r="W289" s="113">
        <v>45410</v>
      </c>
      <c r="X289" s="111">
        <v>20</v>
      </c>
      <c r="Y289" s="111">
        <v>20</v>
      </c>
      <c r="Z289" s="111" t="s">
        <v>2004</v>
      </c>
      <c r="AA289" s="111" t="s">
        <v>2005</v>
      </c>
      <c r="AB289" s="115">
        <v>1</v>
      </c>
      <c r="AC289" s="115">
        <v>0</v>
      </c>
      <c r="AD289" s="115">
        <v>0</v>
      </c>
      <c r="AE289" s="111" t="s">
        <v>898</v>
      </c>
      <c r="AF289" s="115">
        <v>42</v>
      </c>
      <c r="AG289" s="111" t="s">
        <v>329</v>
      </c>
      <c r="AH289" s="111" t="s">
        <v>379</v>
      </c>
      <c r="AI289" s="111" t="s">
        <v>345</v>
      </c>
      <c r="AJ289" s="111" t="s">
        <v>2014</v>
      </c>
      <c r="AK289" s="111">
        <v>10</v>
      </c>
      <c r="AL289" s="115">
        <v>42</v>
      </c>
      <c r="AM289" s="111" t="s">
        <v>215</v>
      </c>
      <c r="AN289" s="111" t="s">
        <v>2015</v>
      </c>
      <c r="AO289" s="111">
        <v>3</v>
      </c>
      <c r="AP289" s="113">
        <v>45352</v>
      </c>
      <c r="AQ289" s="113">
        <v>45404</v>
      </c>
      <c r="AR289" s="111" t="s">
        <v>2007</v>
      </c>
      <c r="AS289" s="111" t="s">
        <v>2008</v>
      </c>
      <c r="AT289" s="112"/>
      <c r="AU289" s="111">
        <v>10</v>
      </c>
      <c r="AV289" s="114">
        <v>1</v>
      </c>
      <c r="AW289" s="111" t="s">
        <v>51</v>
      </c>
      <c r="AX289" s="113">
        <v>45392</v>
      </c>
      <c r="AY289" s="112"/>
      <c r="AZ289" s="112"/>
      <c r="BA289" s="112"/>
      <c r="BB289" s="111" t="s">
        <v>52</v>
      </c>
      <c r="BC289" s="111" t="s">
        <v>213</v>
      </c>
      <c r="BD289" s="111" t="s">
        <v>355</v>
      </c>
      <c r="BE289" s="111" t="s">
        <v>2016</v>
      </c>
      <c r="BF289" s="111">
        <v>3</v>
      </c>
      <c r="BG289" s="111" t="s">
        <v>218</v>
      </c>
      <c r="BH289" s="112"/>
      <c r="BI289" s="112"/>
      <c r="BJ289" s="111" t="s">
        <v>2017</v>
      </c>
      <c r="BK289" s="112"/>
      <c r="BL289" s="115">
        <v>0</v>
      </c>
      <c r="BM289" s="112" t="b">
        <f>KGP[[#This Row],[HU Quantity]]=KGP[[#This Row],[Requirement quantity]]</f>
        <v>0</v>
      </c>
      <c r="BN289" s="112"/>
      <c r="BO289" s="112"/>
      <c r="BP289" s="112"/>
      <c r="BQ289" s="111" t="s">
        <v>165</v>
      </c>
      <c r="BR289" s="112"/>
      <c r="BS289" s="112"/>
      <c r="BT289" s="116">
        <v>58</v>
      </c>
      <c r="BU289" s="116">
        <v>0</v>
      </c>
      <c r="BV289" s="113">
        <v>45657</v>
      </c>
      <c r="BW289" s="117">
        <v>0</v>
      </c>
      <c r="BX289" s="117">
        <v>0</v>
      </c>
      <c r="BY289" s="113">
        <v>45410</v>
      </c>
      <c r="BZ289" s="112"/>
      <c r="CA289" s="111">
        <v>0</v>
      </c>
      <c r="CB289" s="114">
        <v>0</v>
      </c>
      <c r="CC289" s="112"/>
      <c r="CD289" s="114">
        <v>0</v>
      </c>
      <c r="CE289" s="112"/>
      <c r="CF289" s="112"/>
      <c r="CG289" s="112"/>
      <c r="CH289" s="114">
        <v>0</v>
      </c>
      <c r="CI289" s="35">
        <v>0</v>
      </c>
      <c r="CJ289" s="94">
        <f t="shared" si="28"/>
        <v>0.5</v>
      </c>
      <c r="CK289" s="88">
        <f t="shared" si="29"/>
        <v>45393</v>
      </c>
      <c r="CL289" s="89">
        <f t="shared" si="30"/>
        <v>41</v>
      </c>
      <c r="CM289" s="89">
        <f t="shared" si="31"/>
        <v>69</v>
      </c>
      <c r="CN289" s="89" t="str">
        <f t="shared" si="32"/>
        <v>ON TIME</v>
      </c>
      <c r="CO289" s="100" t="str" cm="1">
        <f t="array" ref="CO289">IFERROR(_xlfn.TEXTJOIN(", ",,_xlfn._xlws.FILTER('Monitor PO'!A:A,'Monitor PO'!K:K=Z289)),"")</f>
        <v>4500005097, 4500005097</v>
      </c>
      <c r="CP289" s="92" t="str">
        <f>IF(CQ289="","",IF(CQ289&gt;'Colour coding'!$D$4,"After Turnround",IF(CQ289&gt;'Colour coding'!$D$3+7,"During Turnaround",IF(CQ289&lt;'Colour coding'!$D$3,"On Time"))))</f>
        <v>After Turnround</v>
      </c>
      <c r="CQ289" s="88">
        <f>_xlfn.MAXIFS('Monitor PO'!E:E,'Monitor PO'!K:K,KGP[[#This Row],[Material / Component]])</f>
        <v>45392</v>
      </c>
      <c r="CR289" s="89" t="str">
        <f t="shared" si="33"/>
        <v>Need Purchasing</v>
      </c>
      <c r="CS289" s="89" t="str">
        <f>_xlfn.CONCAT(KGP[[#This Row],[Reservation]], KGP[[#This Row],[Requirement date (WO component)]],KGP[[#This Row],[Material / Component]],"000",,KGP[[#This Row],[WO number]])</f>
        <v>00001368234542170003475000100038291</v>
      </c>
      <c r="CT289" s="89" t="str">
        <f>VLOOKUP(KGP[[#This Row],[Key]],Reservation!B:B,1,)</f>
        <v>00001368234542170003475000100038291</v>
      </c>
      <c r="CU289" s="89" t="str">
        <f>_xlfn.CONCAT(KGP[[#This Row],[Reservation]],KGP[[#This Row],[Material / Component]],"000",,KGP[[#This Row],[WO number]])</f>
        <v>000013682370003475000100038291</v>
      </c>
      <c r="CV289" s="93">
        <f>IF(_xlfn.MAXIFS(Reservation!$F:$F,Reservation!$A:$A,KGP[[#This Row],[Logic]])&lt;KGP[[#This Row],[ETA @ Demand plant]],_xlfn.MAXIFS(Reservation!$F:$F,Reservation!$A:$A,KGP[[#This Row],[Logic]]),"")</f>
        <v>0</v>
      </c>
      <c r="CW289" s="89" t="e">
        <f>IF(KGP[[#This Row],[Any order which is ahead (Date)]]="","",VLOOKUP(_xlfn.CONCAT(KGP[[#This Row],[Reservation]],KGP[[#This Row],[Material / Component]],"000",,KGP[[#This Row],[WO number]]),Reservation!$A:$J,10,0))</f>
        <v>#N/A</v>
      </c>
      <c r="CX289" s="89">
        <f t="shared" si="34"/>
        <v>0</v>
      </c>
    </row>
    <row r="290" spans="1:102" s="77" customFormat="1" x14ac:dyDescent="0.2">
      <c r="A290" s="111" t="s">
        <v>940</v>
      </c>
      <c r="B290" s="111" t="s">
        <v>389</v>
      </c>
      <c r="C290" s="112"/>
      <c r="D290" s="111" t="s">
        <v>55</v>
      </c>
      <c r="E290" s="113">
        <v>45290</v>
      </c>
      <c r="F290" s="113">
        <v>45292</v>
      </c>
      <c r="G290" s="113">
        <v>45387</v>
      </c>
      <c r="H290" s="113">
        <v>45351</v>
      </c>
      <c r="I290" s="113">
        <v>45387</v>
      </c>
      <c r="J290" s="113">
        <v>45394</v>
      </c>
      <c r="K290" s="111" t="s">
        <v>182</v>
      </c>
      <c r="L290" s="112"/>
      <c r="M290" s="111" t="s">
        <v>698</v>
      </c>
      <c r="N290" s="111" t="s">
        <v>257</v>
      </c>
      <c r="O290" s="111" t="s">
        <v>700</v>
      </c>
      <c r="P290" s="111" t="s">
        <v>359</v>
      </c>
      <c r="Q290" s="111" t="s">
        <v>701</v>
      </c>
      <c r="R290" s="111" t="s">
        <v>344</v>
      </c>
      <c r="S290" s="113">
        <v>45387</v>
      </c>
      <c r="T290" s="112"/>
      <c r="U290" s="112"/>
      <c r="V290" s="111" t="s">
        <v>345</v>
      </c>
      <c r="W290" s="113">
        <v>45369</v>
      </c>
      <c r="X290" s="111">
        <v>20</v>
      </c>
      <c r="Y290" s="111">
        <v>20</v>
      </c>
      <c r="Z290" s="111" t="s">
        <v>718</v>
      </c>
      <c r="AA290" s="111" t="s">
        <v>719</v>
      </c>
      <c r="AB290" s="115">
        <v>1</v>
      </c>
      <c r="AC290" s="115">
        <v>0</v>
      </c>
      <c r="AD290" s="115">
        <v>0</v>
      </c>
      <c r="AE290" s="111" t="s">
        <v>941</v>
      </c>
      <c r="AF290" s="115">
        <v>7</v>
      </c>
      <c r="AG290" s="111" t="s">
        <v>329</v>
      </c>
      <c r="AH290" s="111" t="s">
        <v>379</v>
      </c>
      <c r="AI290" s="111" t="s">
        <v>345</v>
      </c>
      <c r="AJ290" s="111" t="s">
        <v>704</v>
      </c>
      <c r="AK290" s="111">
        <v>120</v>
      </c>
      <c r="AL290" s="115">
        <v>7</v>
      </c>
      <c r="AM290" s="111" t="s">
        <v>215</v>
      </c>
      <c r="AN290" s="111" t="s">
        <v>720</v>
      </c>
      <c r="AO290" s="111">
        <v>52</v>
      </c>
      <c r="AP290" s="113">
        <v>45351</v>
      </c>
      <c r="AQ290" s="113">
        <v>45366</v>
      </c>
      <c r="AR290" s="111" t="s">
        <v>706</v>
      </c>
      <c r="AS290" s="111" t="s">
        <v>721</v>
      </c>
      <c r="AT290" s="112"/>
      <c r="AU290" s="111">
        <v>30</v>
      </c>
      <c r="AV290" s="114">
        <v>1</v>
      </c>
      <c r="AW290" s="111" t="s">
        <v>51</v>
      </c>
      <c r="AX290" s="113">
        <v>45366</v>
      </c>
      <c r="AY290" s="112"/>
      <c r="AZ290" s="112"/>
      <c r="BA290" s="112"/>
      <c r="BB290" s="111" t="s">
        <v>52</v>
      </c>
      <c r="BC290" s="111" t="s">
        <v>213</v>
      </c>
      <c r="BD290" s="111" t="s">
        <v>214</v>
      </c>
      <c r="BE290" s="111" t="s">
        <v>708</v>
      </c>
      <c r="BF290" s="111">
        <v>52</v>
      </c>
      <c r="BG290" s="111" t="s">
        <v>218</v>
      </c>
      <c r="BH290" s="112"/>
      <c r="BI290" s="112"/>
      <c r="BJ290" s="111" t="s">
        <v>722</v>
      </c>
      <c r="BK290" s="112"/>
      <c r="BL290" s="115">
        <v>0</v>
      </c>
      <c r="BM290" s="112" t="b">
        <f>KGP[[#This Row],[HU Quantity]]=KGP[[#This Row],[Requirement quantity]]</f>
        <v>0</v>
      </c>
      <c r="BN290" s="112"/>
      <c r="BO290" s="112"/>
      <c r="BP290" s="112"/>
      <c r="BQ290" s="111" t="s">
        <v>165</v>
      </c>
      <c r="BR290" s="112"/>
      <c r="BS290" s="112"/>
      <c r="BT290" s="116">
        <v>18</v>
      </c>
      <c r="BU290" s="116">
        <v>0</v>
      </c>
      <c r="BV290" s="113">
        <v>45473</v>
      </c>
      <c r="BW290" s="117">
        <v>0</v>
      </c>
      <c r="BX290" s="117">
        <v>0</v>
      </c>
      <c r="BY290" s="113">
        <v>45369</v>
      </c>
      <c r="BZ290" s="112"/>
      <c r="CA290" s="111">
        <v>0</v>
      </c>
      <c r="CB290" s="114">
        <v>0</v>
      </c>
      <c r="CC290" s="112"/>
      <c r="CD290" s="114">
        <v>0</v>
      </c>
      <c r="CE290" s="112"/>
      <c r="CF290" s="112"/>
      <c r="CG290" s="112"/>
      <c r="CH290" s="114">
        <v>0</v>
      </c>
      <c r="CI290" s="35">
        <v>0</v>
      </c>
      <c r="CJ290" s="94">
        <f t="shared" si="28"/>
        <v>2.0408163265306121E-2</v>
      </c>
      <c r="CK290" s="88">
        <f t="shared" si="29"/>
        <v>45359</v>
      </c>
      <c r="CL290" s="89">
        <f t="shared" si="30"/>
        <v>8</v>
      </c>
      <c r="CM290" s="89">
        <f t="shared" si="31"/>
        <v>36</v>
      </c>
      <c r="CN290" s="89" t="str">
        <f t="shared" si="32"/>
        <v>ON TIME</v>
      </c>
      <c r="CO290" s="100" t="str" cm="1">
        <f t="array" ref="CO290">IFERROR(_xlfn.TEXTJOIN(", ",,_xlfn._xlws.FILTER('Monitor PO'!A:A,'Monitor PO'!K:K=Z290)),"")</f>
        <v>4500004816</v>
      </c>
      <c r="CP290" s="92" t="str">
        <f>IF(CQ290="","",IF(CQ290&gt;'Colour coding'!$D$4,"After Turnround",IF(CQ290&gt;'Colour coding'!$D$3+7,"During Turnaround",IF(CQ290&lt;'Colour coding'!$D$3,"On Time"))))</f>
        <v>During Turnaround</v>
      </c>
      <c r="CQ290" s="88">
        <f>_xlfn.MAXIFS('Monitor PO'!E:E,'Monitor PO'!K:K,KGP[[#This Row],[Material / Component]])</f>
        <v>45366</v>
      </c>
      <c r="CR290" s="89" t="str">
        <f t="shared" si="33"/>
        <v>Need Purchasing</v>
      </c>
      <c r="CS290" s="89" t="str">
        <f>_xlfn.CONCAT(KGP[[#This Row],[Reservation]], KGP[[#This Row],[Requirement date (WO component)]],KGP[[#This Row],[Material / Component]],"000",,KGP[[#This Row],[WO number]])</f>
        <v>00001360984538770003498000100037574</v>
      </c>
      <c r="CT290" s="89" t="str">
        <f>VLOOKUP(KGP[[#This Row],[Key]],Reservation!B:B,1,)</f>
        <v>00001360984538770003498000100037574</v>
      </c>
      <c r="CU290" s="89" t="str">
        <f>_xlfn.CONCAT(KGP[[#This Row],[Reservation]],KGP[[#This Row],[Material / Component]],"000",,KGP[[#This Row],[WO number]])</f>
        <v>000013609870003498000100037574</v>
      </c>
      <c r="CV290" s="93">
        <f>IF(_xlfn.MAXIFS(Reservation!$F:$F,Reservation!$A:$A,KGP[[#This Row],[Logic]])&lt;KGP[[#This Row],[ETA @ Demand plant]],_xlfn.MAXIFS(Reservation!$F:$F,Reservation!$A:$A,KGP[[#This Row],[Logic]]),"")</f>
        <v>0</v>
      </c>
      <c r="CW290" s="89" t="e">
        <f>IF(KGP[[#This Row],[Any order which is ahead (Date)]]="","",VLOOKUP(_xlfn.CONCAT(KGP[[#This Row],[Reservation]],KGP[[#This Row],[Material / Component]],"000",,KGP[[#This Row],[WO number]]),Reservation!$A:$J,10,0))</f>
        <v>#N/A</v>
      </c>
      <c r="CX290" s="89">
        <f t="shared" si="34"/>
        <v>0</v>
      </c>
    </row>
    <row r="291" spans="1:102" s="77" customFormat="1" x14ac:dyDescent="0.2">
      <c r="A291" s="111" t="s">
        <v>851</v>
      </c>
      <c r="B291" s="111" t="s">
        <v>1417</v>
      </c>
      <c r="C291" s="112"/>
      <c r="D291" s="111" t="s">
        <v>55</v>
      </c>
      <c r="E291" s="113">
        <v>45290</v>
      </c>
      <c r="F291" s="113">
        <v>45293</v>
      </c>
      <c r="G291" s="113">
        <v>45379</v>
      </c>
      <c r="H291" s="113">
        <v>45364</v>
      </c>
      <c r="I291" s="113">
        <v>45324</v>
      </c>
      <c r="J291" s="113">
        <v>45382</v>
      </c>
      <c r="K291" s="111" t="s">
        <v>682</v>
      </c>
      <c r="L291" s="112"/>
      <c r="M291" s="111" t="s">
        <v>2868</v>
      </c>
      <c r="N291" s="111" t="s">
        <v>176</v>
      </c>
      <c r="O291" s="111" t="s">
        <v>2869</v>
      </c>
      <c r="P291" s="111" t="s">
        <v>2870</v>
      </c>
      <c r="Q291" s="111" t="s">
        <v>2871</v>
      </c>
      <c r="R291" s="111" t="s">
        <v>344</v>
      </c>
      <c r="S291" s="113">
        <v>45380</v>
      </c>
      <c r="T291" s="112"/>
      <c r="U291" s="112"/>
      <c r="V291" s="111" t="s">
        <v>345</v>
      </c>
      <c r="W291" s="113">
        <v>45372</v>
      </c>
      <c r="X291" s="111">
        <v>20</v>
      </c>
      <c r="Y291" s="111">
        <v>20</v>
      </c>
      <c r="Z291" s="111" t="s">
        <v>2890</v>
      </c>
      <c r="AA291" s="111" t="s">
        <v>2891</v>
      </c>
      <c r="AB291" s="115">
        <v>1</v>
      </c>
      <c r="AC291" s="115">
        <v>1</v>
      </c>
      <c r="AD291" s="115">
        <v>0</v>
      </c>
      <c r="AE291" s="111" t="s">
        <v>898</v>
      </c>
      <c r="AF291" s="115">
        <v>5</v>
      </c>
      <c r="AG291" s="111" t="s">
        <v>329</v>
      </c>
      <c r="AH291" s="111" t="s">
        <v>379</v>
      </c>
      <c r="AI291" s="111" t="s">
        <v>345</v>
      </c>
      <c r="AJ291" s="111" t="s">
        <v>2874</v>
      </c>
      <c r="AK291" s="111">
        <v>40</v>
      </c>
      <c r="AL291" s="115">
        <v>5</v>
      </c>
      <c r="AM291" s="111" t="s">
        <v>215</v>
      </c>
      <c r="AN291" s="111" t="s">
        <v>2892</v>
      </c>
      <c r="AO291" s="111">
        <v>6</v>
      </c>
      <c r="AP291" s="113">
        <v>45357</v>
      </c>
      <c r="AQ291" s="113">
        <v>45369</v>
      </c>
      <c r="AR291" s="111" t="s">
        <v>2355</v>
      </c>
      <c r="AS291" s="111" t="s">
        <v>2893</v>
      </c>
      <c r="AT291" s="112"/>
      <c r="AU291" s="111">
        <v>10</v>
      </c>
      <c r="AV291" s="114">
        <v>1</v>
      </c>
      <c r="AW291" s="111" t="s">
        <v>51</v>
      </c>
      <c r="AX291" s="113">
        <v>45364</v>
      </c>
      <c r="AY291" s="112"/>
      <c r="AZ291" s="112"/>
      <c r="BA291" s="112"/>
      <c r="BB291" s="111" t="s">
        <v>52</v>
      </c>
      <c r="BC291" s="111" t="s">
        <v>213</v>
      </c>
      <c r="BD291" s="111" t="s">
        <v>214</v>
      </c>
      <c r="BE291" s="111" t="s">
        <v>2877</v>
      </c>
      <c r="BF291" s="111">
        <v>6</v>
      </c>
      <c r="BG291" s="111" t="s">
        <v>218</v>
      </c>
      <c r="BH291" s="112"/>
      <c r="BI291" s="112"/>
      <c r="BJ291" s="111" t="s">
        <v>2894</v>
      </c>
      <c r="BK291" s="112"/>
      <c r="BL291" s="115">
        <v>0</v>
      </c>
      <c r="BM291" s="112" t="b">
        <f>KGP[[#This Row],[HU Quantity]]=KGP[[#This Row],[Requirement quantity]]</f>
        <v>0</v>
      </c>
      <c r="BN291" s="112"/>
      <c r="BO291" s="112"/>
      <c r="BP291" s="112"/>
      <c r="BQ291" s="111" t="s">
        <v>165</v>
      </c>
      <c r="BR291" s="112"/>
      <c r="BS291" s="112"/>
      <c r="BT291" s="116">
        <v>8</v>
      </c>
      <c r="BU291" s="116">
        <v>0</v>
      </c>
      <c r="BV291" s="113">
        <v>45445</v>
      </c>
      <c r="BW291" s="117">
        <v>0</v>
      </c>
      <c r="BX291" s="117">
        <v>0</v>
      </c>
      <c r="BY291" s="113">
        <v>45372</v>
      </c>
      <c r="BZ291" s="112"/>
      <c r="CA291" s="111">
        <v>0</v>
      </c>
      <c r="CB291" s="114">
        <v>0</v>
      </c>
      <c r="CC291" s="112"/>
      <c r="CD291" s="114">
        <v>0</v>
      </c>
      <c r="CE291" s="112"/>
      <c r="CF291" s="112"/>
      <c r="CG291" s="112"/>
      <c r="CH291" s="114">
        <v>0</v>
      </c>
      <c r="CI291" s="35">
        <v>0</v>
      </c>
      <c r="CJ291" s="94">
        <f t="shared" si="28"/>
        <v>0.1111111111111111</v>
      </c>
      <c r="CK291" s="88">
        <f t="shared" si="29"/>
        <v>45351</v>
      </c>
      <c r="CL291" s="89">
        <f t="shared" si="30"/>
        <v>-13</v>
      </c>
      <c r="CM291" s="89">
        <f t="shared" si="31"/>
        <v>15</v>
      </c>
      <c r="CN291" s="89" t="str">
        <f t="shared" si="32"/>
        <v>ON TIME</v>
      </c>
      <c r="CO291" s="100"/>
      <c r="CP291" s="89" t="str">
        <f>IF(CQ291="","",IF(CQ291&gt;'Colour coding'!$D$4,"After Turnround",IF(CQ291&gt;'Colour coding'!$D$3+7,"During Turnaround",IF(CQ291&lt;'Colour coding'!$D$3,"On Time"))))</f>
        <v>On Time</v>
      </c>
      <c r="CQ291" s="88">
        <f>_xlfn.MAXIFS('Monitor PO'!E:E,'Monitor PO'!K:K,KGP[[#This Row],[Material / Component]])</f>
        <v>0</v>
      </c>
      <c r="CR291" s="89" t="str">
        <f t="shared" si="33"/>
        <v>SOH</v>
      </c>
      <c r="CS291" s="89" t="str">
        <f>_xlfn.CONCAT(KGP[[#This Row],[Reservation]], KGP[[#This Row],[Requirement date (WO component)]],KGP[[#This Row],[Material / Component]],"000",,KGP[[#This Row],[WO number]])</f>
        <v>00000845794537970003722000600001724</v>
      </c>
      <c r="CT291" s="89" t="e">
        <f>VLOOKUP(KGP[[#This Row],[Key]],Reservation!B:B,1,)</f>
        <v>#N/A</v>
      </c>
      <c r="CU291" s="89" t="str">
        <f>_xlfn.CONCAT(KGP[[#This Row],[Reservation]],KGP[[#This Row],[Material / Component]],"000",,KGP[[#This Row],[WO number]])</f>
        <v>000008457970003722000600001724</v>
      </c>
      <c r="CV291" s="93">
        <f>IF(_xlfn.MAXIFS(Reservation!$F:$F,Reservation!$A:$A,KGP[[#This Row],[Logic]])&lt;KGP[[#This Row],[ETA @ Demand plant]],_xlfn.MAXIFS(Reservation!$F:$F,Reservation!$A:$A,KGP[[#This Row],[Logic]]),"")</f>
        <v>0</v>
      </c>
      <c r="CW291" s="89" t="e">
        <f>IF(KGP[[#This Row],[Any order which is ahead (Date)]]="","",VLOOKUP(_xlfn.CONCAT(KGP[[#This Row],[Reservation]],KGP[[#This Row],[Material / Component]],"000",,KGP[[#This Row],[WO number]]),Reservation!$A:$J,10,0))</f>
        <v>#N/A</v>
      </c>
      <c r="CX291" s="89">
        <f t="shared" si="34"/>
        <v>0</v>
      </c>
    </row>
    <row r="292" spans="1:102" s="77" customFormat="1" x14ac:dyDescent="0.2">
      <c r="A292" s="111" t="s">
        <v>851</v>
      </c>
      <c r="B292" s="111" t="s">
        <v>50</v>
      </c>
      <c r="C292" s="112"/>
      <c r="D292" s="111" t="s">
        <v>55</v>
      </c>
      <c r="E292" s="113">
        <v>45290</v>
      </c>
      <c r="F292" s="113">
        <v>45301</v>
      </c>
      <c r="G292" s="113">
        <v>45421</v>
      </c>
      <c r="H292" s="113">
        <v>45405</v>
      </c>
      <c r="I292" s="113">
        <v>45421</v>
      </c>
      <c r="J292" s="113">
        <v>45421</v>
      </c>
      <c r="K292" s="111" t="s">
        <v>56</v>
      </c>
      <c r="L292" s="112"/>
      <c r="M292" s="111" t="s">
        <v>1159</v>
      </c>
      <c r="N292" s="111" t="s">
        <v>175</v>
      </c>
      <c r="O292" s="111" t="s">
        <v>1160</v>
      </c>
      <c r="P292" s="111" t="s">
        <v>1161</v>
      </c>
      <c r="Q292" s="111" t="s">
        <v>1162</v>
      </c>
      <c r="R292" s="111" t="s">
        <v>344</v>
      </c>
      <c r="S292" s="113">
        <v>45403</v>
      </c>
      <c r="T292" s="112"/>
      <c r="U292" s="112"/>
      <c r="V292" s="111" t="s">
        <v>345</v>
      </c>
      <c r="W292" s="113">
        <v>45403</v>
      </c>
      <c r="X292" s="111">
        <v>20</v>
      </c>
      <c r="Y292" s="111">
        <v>20</v>
      </c>
      <c r="Z292" s="111" t="s">
        <v>1168</v>
      </c>
      <c r="AA292" s="111" t="s">
        <v>1169</v>
      </c>
      <c r="AB292" s="115">
        <v>4</v>
      </c>
      <c r="AC292" s="115">
        <v>0</v>
      </c>
      <c r="AD292" s="115">
        <v>0</v>
      </c>
      <c r="AE292" s="111" t="s">
        <v>898</v>
      </c>
      <c r="AF292" s="115">
        <v>20</v>
      </c>
      <c r="AG292" s="111" t="s">
        <v>329</v>
      </c>
      <c r="AH292" s="111" t="s">
        <v>379</v>
      </c>
      <c r="AI292" s="111" t="s">
        <v>345</v>
      </c>
      <c r="AJ292" s="111" t="s">
        <v>1165</v>
      </c>
      <c r="AK292" s="111">
        <v>20</v>
      </c>
      <c r="AL292" s="115">
        <v>20</v>
      </c>
      <c r="AM292" s="111" t="s">
        <v>215</v>
      </c>
      <c r="AN292" s="111" t="s">
        <v>1170</v>
      </c>
      <c r="AO292" s="111">
        <v>3</v>
      </c>
      <c r="AP292" s="113">
        <v>45372</v>
      </c>
      <c r="AQ292" s="113">
        <v>45400</v>
      </c>
      <c r="AR292" s="111" t="s">
        <v>1171</v>
      </c>
      <c r="AS292" s="111" t="s">
        <v>1172</v>
      </c>
      <c r="AT292" s="112"/>
      <c r="AU292" s="111">
        <v>20</v>
      </c>
      <c r="AV292" s="114">
        <v>4</v>
      </c>
      <c r="AW292" s="111" t="s">
        <v>51</v>
      </c>
      <c r="AX292" s="113">
        <v>45379</v>
      </c>
      <c r="AY292" s="112"/>
      <c r="AZ292" s="112"/>
      <c r="BA292" s="112"/>
      <c r="BB292" s="111" t="s">
        <v>52</v>
      </c>
      <c r="BC292" s="111" t="s">
        <v>161</v>
      </c>
      <c r="BD292" s="111" t="s">
        <v>162</v>
      </c>
      <c r="BE292" s="111" t="s">
        <v>1166</v>
      </c>
      <c r="BF292" s="111">
        <v>3</v>
      </c>
      <c r="BG292" s="111" t="s">
        <v>163</v>
      </c>
      <c r="BH292" s="112"/>
      <c r="BI292" s="112"/>
      <c r="BJ292" s="111" t="s">
        <v>1173</v>
      </c>
      <c r="BK292" s="112"/>
      <c r="BL292" s="115">
        <v>0</v>
      </c>
      <c r="BM292" s="112" t="b">
        <f>KGP[[#This Row],[HU Quantity]]=KGP[[#This Row],[Requirement quantity]]</f>
        <v>0</v>
      </c>
      <c r="BN292" s="112"/>
      <c r="BO292" s="112"/>
      <c r="BP292" s="112"/>
      <c r="BQ292" s="111" t="s">
        <v>165</v>
      </c>
      <c r="BR292" s="112"/>
      <c r="BS292" s="112"/>
      <c r="BT292" s="116">
        <v>0</v>
      </c>
      <c r="BU292" s="116">
        <v>0</v>
      </c>
      <c r="BV292" s="113">
        <v>45473</v>
      </c>
      <c r="BW292" s="117">
        <v>0</v>
      </c>
      <c r="BX292" s="117">
        <v>0</v>
      </c>
      <c r="BY292" s="113">
        <v>45403</v>
      </c>
      <c r="BZ292" s="112"/>
      <c r="CA292" s="111">
        <v>0</v>
      </c>
      <c r="CB292" s="114">
        <v>0</v>
      </c>
      <c r="CC292" s="112"/>
      <c r="CD292" s="114">
        <v>0</v>
      </c>
      <c r="CE292" s="112"/>
      <c r="CF292" s="112"/>
      <c r="CG292" s="112"/>
      <c r="CH292" s="114">
        <v>0</v>
      </c>
      <c r="CI292" s="35">
        <v>0</v>
      </c>
      <c r="CJ292" s="148">
        <f t="shared" si="28"/>
        <v>0.5</v>
      </c>
      <c r="CK292" s="88">
        <f t="shared" si="29"/>
        <v>45393</v>
      </c>
      <c r="CL292" s="89">
        <f t="shared" si="30"/>
        <v>-12</v>
      </c>
      <c r="CM292" s="90">
        <f t="shared" si="31"/>
        <v>16</v>
      </c>
      <c r="CN292" s="90" t="str">
        <f t="shared" si="32"/>
        <v>ON TIME</v>
      </c>
      <c r="CO292" s="100" t="str" cm="1">
        <f t="array" ref="CO292">IFERROR(_xlfn.TEXTJOIN(", ",,_xlfn._xlws.FILTER('Monitor PO'!A:A,'Monitor PO'!K:K=Z292)),"")</f>
        <v>4500005715</v>
      </c>
      <c r="CP292" s="92" t="str">
        <f>IF(CQ292="","",IF(CQ292&gt;'Colour coding'!$D$4,"After Turnround",IF(CQ292&gt;'Colour coding'!$D$3+7,"During Turnaround",IF(CQ292&lt;'Colour coding'!$D$3,"On Time"))))</f>
        <v>After Turnround</v>
      </c>
      <c r="CQ292" s="88">
        <f>_xlfn.MAXIFS('Monitor PO'!E:E,'Monitor PO'!K:K,KGP[[#This Row],[Material / Component]])</f>
        <v>45379</v>
      </c>
      <c r="CR292" s="89" t="str">
        <f t="shared" si="33"/>
        <v>Need Purchasing</v>
      </c>
      <c r="CS292" s="89" t="str">
        <f>_xlfn.CONCAT(KGP[[#This Row],[Reservation]], KGP[[#This Row],[Requirement date (WO component)]],KGP[[#This Row],[Material / Component]],"000",,KGP[[#This Row],[WO number]])</f>
        <v>00001316674542170003747000100033135</v>
      </c>
      <c r="CT292" s="89" t="str">
        <f>VLOOKUP(KGP[[#This Row],[Key]],Reservation!B:B,1,)</f>
        <v>00001316674542170003747000100033135</v>
      </c>
      <c r="CU292" s="89" t="str">
        <f>_xlfn.CONCAT(KGP[[#This Row],[Reservation]],KGP[[#This Row],[Material / Component]],"000",,KGP[[#This Row],[WO number]])</f>
        <v>000013166770003747000100033135</v>
      </c>
      <c r="CV292" s="93">
        <f>IF(_xlfn.MAXIFS(Reservation!$F:$F,Reservation!$A:$A,KGP[[#This Row],[Logic]])&lt;KGP[[#This Row],[ETA @ Demand plant]],_xlfn.MAXIFS(Reservation!$F:$F,Reservation!$A:$A,KGP[[#This Row],[Logic]]),"")</f>
        <v>0</v>
      </c>
      <c r="CW292" s="89" t="e">
        <f>IF(KGP[[#This Row],[Any order which is ahead (Date)]]="","",VLOOKUP(_xlfn.CONCAT(KGP[[#This Row],[Reservation]],KGP[[#This Row],[Material / Component]],"000",,KGP[[#This Row],[WO number]]),Reservation!$A:$J,10,0))</f>
        <v>#N/A</v>
      </c>
      <c r="CX292" s="89">
        <f t="shared" si="34"/>
        <v>0</v>
      </c>
    </row>
    <row r="293" spans="1:102" s="77" customFormat="1" x14ac:dyDescent="0.2">
      <c r="A293" s="111" t="s">
        <v>851</v>
      </c>
      <c r="B293" s="111" t="s">
        <v>389</v>
      </c>
      <c r="C293" s="112"/>
      <c r="D293" s="111" t="s">
        <v>55</v>
      </c>
      <c r="E293" s="113">
        <v>45290</v>
      </c>
      <c r="F293" s="113">
        <v>45378</v>
      </c>
      <c r="G293" s="113">
        <v>45421</v>
      </c>
      <c r="H293" s="113">
        <v>45401</v>
      </c>
      <c r="I293" s="113">
        <v>45421</v>
      </c>
      <c r="J293" s="113">
        <v>45422</v>
      </c>
      <c r="K293" s="111" t="s">
        <v>182</v>
      </c>
      <c r="L293" s="112"/>
      <c r="M293" s="111" t="s">
        <v>1117</v>
      </c>
      <c r="N293" s="111" t="s">
        <v>172</v>
      </c>
      <c r="O293" s="111" t="s">
        <v>1118</v>
      </c>
      <c r="P293" s="111" t="s">
        <v>1119</v>
      </c>
      <c r="Q293" s="111" t="s">
        <v>1120</v>
      </c>
      <c r="R293" s="111" t="s">
        <v>344</v>
      </c>
      <c r="S293" s="113">
        <v>45427</v>
      </c>
      <c r="T293" s="112"/>
      <c r="U293" s="112"/>
      <c r="V293" s="111" t="s">
        <v>345</v>
      </c>
      <c r="W293" s="113">
        <v>45414</v>
      </c>
      <c r="X293" s="111">
        <v>30</v>
      </c>
      <c r="Y293" s="111">
        <v>30</v>
      </c>
      <c r="Z293" s="111" t="s">
        <v>1126</v>
      </c>
      <c r="AA293" s="111" t="s">
        <v>1127</v>
      </c>
      <c r="AB293" s="115">
        <v>1</v>
      </c>
      <c r="AC293" s="115">
        <v>0</v>
      </c>
      <c r="AD293" s="115">
        <v>0</v>
      </c>
      <c r="AE293" s="111" t="s">
        <v>1128</v>
      </c>
      <c r="AF293" s="115">
        <v>21</v>
      </c>
      <c r="AG293" s="111" t="s">
        <v>329</v>
      </c>
      <c r="AH293" s="111" t="s">
        <v>379</v>
      </c>
      <c r="AI293" s="111" t="s">
        <v>345</v>
      </c>
      <c r="AJ293" s="111" t="s">
        <v>1124</v>
      </c>
      <c r="AK293" s="111">
        <v>30</v>
      </c>
      <c r="AL293" s="115">
        <v>21</v>
      </c>
      <c r="AM293" s="111" t="s">
        <v>215</v>
      </c>
      <c r="AN293" s="111" t="s">
        <v>1129</v>
      </c>
      <c r="AO293" s="111">
        <v>8</v>
      </c>
      <c r="AP293" s="113">
        <v>45378</v>
      </c>
      <c r="AQ293" s="113">
        <v>45408</v>
      </c>
      <c r="AR293" s="111" t="s">
        <v>281</v>
      </c>
      <c r="AS293" s="111" t="s">
        <v>1130</v>
      </c>
      <c r="AT293" s="112"/>
      <c r="AU293" s="111">
        <v>10</v>
      </c>
      <c r="AV293" s="114">
        <v>1</v>
      </c>
      <c r="AW293" s="111" t="s">
        <v>51</v>
      </c>
      <c r="AX293" s="113">
        <v>45412</v>
      </c>
      <c r="AY293" s="112"/>
      <c r="AZ293" s="112"/>
      <c r="BA293" s="112"/>
      <c r="BB293" s="111" t="s">
        <v>52</v>
      </c>
      <c r="BC293" s="111" t="s">
        <v>161</v>
      </c>
      <c r="BD293" s="111" t="s">
        <v>162</v>
      </c>
      <c r="BE293" s="111" t="s">
        <v>1125</v>
      </c>
      <c r="BF293" s="111">
        <v>8</v>
      </c>
      <c r="BG293" s="111" t="s">
        <v>218</v>
      </c>
      <c r="BH293" s="112"/>
      <c r="BI293" s="112"/>
      <c r="BJ293" s="112"/>
      <c r="BK293" s="112"/>
      <c r="BL293" s="115">
        <v>0</v>
      </c>
      <c r="BM293" s="112" t="b">
        <f>KGP[[#This Row],[HU Quantity]]=KGP[[#This Row],[Requirement quantity]]</f>
        <v>0</v>
      </c>
      <c r="BN293" s="112"/>
      <c r="BO293" s="112"/>
      <c r="BP293" s="112"/>
      <c r="BQ293" s="111" t="s">
        <v>165</v>
      </c>
      <c r="BR293" s="112"/>
      <c r="BS293" s="112"/>
      <c r="BT293" s="116">
        <v>13</v>
      </c>
      <c r="BU293" s="116">
        <v>0</v>
      </c>
      <c r="BV293" s="113">
        <v>45657</v>
      </c>
      <c r="BW293" s="117">
        <v>0</v>
      </c>
      <c r="BX293" s="117">
        <v>0</v>
      </c>
      <c r="BY293" s="113">
        <v>45414</v>
      </c>
      <c r="BZ293" s="112"/>
      <c r="CA293" s="111">
        <v>0</v>
      </c>
      <c r="CB293" s="114">
        <v>0</v>
      </c>
      <c r="CC293" s="112"/>
      <c r="CD293" s="114">
        <v>0</v>
      </c>
      <c r="CE293" s="112"/>
      <c r="CF293" s="112"/>
      <c r="CG293" s="112"/>
      <c r="CH293" s="114">
        <v>0</v>
      </c>
      <c r="CI293" s="35">
        <v>0</v>
      </c>
      <c r="CJ293" s="148">
        <f t="shared" si="28"/>
        <v>0.25</v>
      </c>
      <c r="CK293" s="88">
        <f t="shared" si="29"/>
        <v>45393</v>
      </c>
      <c r="CL293" s="89">
        <f t="shared" si="30"/>
        <v>-8</v>
      </c>
      <c r="CM293" s="90">
        <f t="shared" si="31"/>
        <v>20</v>
      </c>
      <c r="CN293" s="90" t="str">
        <f t="shared" si="32"/>
        <v>ON TIME</v>
      </c>
      <c r="CO293" s="100" t="str" cm="1">
        <f t="array" ref="CO293">IFERROR(_xlfn.TEXTJOIN(", ",,_xlfn._xlws.FILTER('Monitor PO'!A:A,'Monitor PO'!K:K=Z293)),"")</f>
        <v>4500009179</v>
      </c>
      <c r="CP293" s="92" t="str">
        <f>IF(CQ293="","",IF(CQ293&gt;'Colour coding'!$D$4,"After Turnround",IF(CQ293&gt;'Colour coding'!$D$3+7,"During Turnaround",IF(CQ293&lt;'Colour coding'!$D$3,"On Time"))))</f>
        <v>After Turnround</v>
      </c>
      <c r="CQ293" s="88">
        <f>_xlfn.MAXIFS('Monitor PO'!E:E,'Monitor PO'!K:K,KGP[[#This Row],[Material / Component]])</f>
        <v>45412</v>
      </c>
      <c r="CR293" s="89" t="str">
        <f t="shared" si="33"/>
        <v>Need Purchasing</v>
      </c>
      <c r="CS293" s="89" t="str">
        <f>_xlfn.CONCAT(KGP[[#This Row],[Reservation]], KGP[[#This Row],[Requirement date (WO component)]],KGP[[#This Row],[Material / Component]],"000",,KGP[[#This Row],[WO number]])</f>
        <v>00001316104542170003767000100032996</v>
      </c>
      <c r="CT293" s="89" t="str">
        <f>VLOOKUP(KGP[[#This Row],[Key]],Reservation!B:B,1,)</f>
        <v>00001316104542170003767000100032996</v>
      </c>
      <c r="CU293" s="89" t="str">
        <f>_xlfn.CONCAT(KGP[[#This Row],[Reservation]],KGP[[#This Row],[Material / Component]],"000",,KGP[[#This Row],[WO number]])</f>
        <v>000013161070003767000100032996</v>
      </c>
      <c r="CV293" s="93">
        <f>IF(_xlfn.MAXIFS(Reservation!$F:$F,Reservation!$A:$A,KGP[[#This Row],[Logic]])&lt;KGP[[#This Row],[ETA @ Demand plant]],_xlfn.MAXIFS(Reservation!$F:$F,Reservation!$A:$A,KGP[[#This Row],[Logic]]),"")</f>
        <v>0</v>
      </c>
      <c r="CW293" s="89" t="e">
        <f>IF(KGP[[#This Row],[Any order which is ahead (Date)]]="","",VLOOKUP(_xlfn.CONCAT(KGP[[#This Row],[Reservation]],KGP[[#This Row],[Material / Component]],"000",,KGP[[#This Row],[WO number]]),Reservation!$A:$J,10,0))</f>
        <v>#N/A</v>
      </c>
      <c r="CX293" s="89">
        <f t="shared" si="34"/>
        <v>0</v>
      </c>
    </row>
    <row r="294" spans="1:102" s="77" customFormat="1" x14ac:dyDescent="0.2">
      <c r="A294" s="111" t="s">
        <v>851</v>
      </c>
      <c r="B294" s="111" t="s">
        <v>389</v>
      </c>
      <c r="C294" s="112"/>
      <c r="D294" s="111" t="s">
        <v>55</v>
      </c>
      <c r="E294" s="113">
        <v>45290</v>
      </c>
      <c r="F294" s="113">
        <v>45293</v>
      </c>
      <c r="G294" s="113">
        <v>45379</v>
      </c>
      <c r="H294" s="113">
        <v>45364</v>
      </c>
      <c r="I294" s="113">
        <v>45324</v>
      </c>
      <c r="J294" s="113">
        <v>45382</v>
      </c>
      <c r="K294" s="111" t="s">
        <v>682</v>
      </c>
      <c r="L294" s="112"/>
      <c r="M294" s="111" t="s">
        <v>2868</v>
      </c>
      <c r="N294" s="111" t="s">
        <v>171</v>
      </c>
      <c r="O294" s="111" t="s">
        <v>2869</v>
      </c>
      <c r="P294" s="111" t="s">
        <v>2870</v>
      </c>
      <c r="Q294" s="111" t="s">
        <v>2871</v>
      </c>
      <c r="R294" s="111" t="s">
        <v>344</v>
      </c>
      <c r="S294" s="113">
        <v>45398</v>
      </c>
      <c r="T294" s="112"/>
      <c r="U294" s="112"/>
      <c r="V294" s="111" t="s">
        <v>345</v>
      </c>
      <c r="W294" s="113">
        <v>45381</v>
      </c>
      <c r="X294" s="111">
        <v>20</v>
      </c>
      <c r="Y294" s="111">
        <v>20</v>
      </c>
      <c r="Z294" s="111" t="s">
        <v>2872</v>
      </c>
      <c r="AA294" s="111" t="s">
        <v>2873</v>
      </c>
      <c r="AB294" s="115">
        <v>150</v>
      </c>
      <c r="AC294" s="115">
        <v>0</v>
      </c>
      <c r="AD294" s="115">
        <v>0</v>
      </c>
      <c r="AE294" s="111" t="s">
        <v>898</v>
      </c>
      <c r="AF294" s="115">
        <v>7</v>
      </c>
      <c r="AG294" s="111" t="s">
        <v>329</v>
      </c>
      <c r="AH294" s="111" t="s">
        <v>379</v>
      </c>
      <c r="AI294" s="111" t="s">
        <v>345</v>
      </c>
      <c r="AJ294" s="111" t="s">
        <v>2874</v>
      </c>
      <c r="AK294" s="111">
        <v>60</v>
      </c>
      <c r="AL294" s="115">
        <v>7</v>
      </c>
      <c r="AM294" s="111" t="s">
        <v>215</v>
      </c>
      <c r="AN294" s="111" t="s">
        <v>2875</v>
      </c>
      <c r="AO294" s="111">
        <v>14</v>
      </c>
      <c r="AP294" s="113">
        <v>45364</v>
      </c>
      <c r="AQ294" s="113">
        <v>45378</v>
      </c>
      <c r="AR294" s="111" t="s">
        <v>1600</v>
      </c>
      <c r="AS294" s="111" t="s">
        <v>2876</v>
      </c>
      <c r="AT294" s="112"/>
      <c r="AU294" s="111">
        <v>20</v>
      </c>
      <c r="AV294" s="114">
        <v>150</v>
      </c>
      <c r="AW294" s="111" t="s">
        <v>51</v>
      </c>
      <c r="AX294" s="113">
        <v>45378</v>
      </c>
      <c r="AY294" s="112"/>
      <c r="AZ294" s="112"/>
      <c r="BA294" s="112"/>
      <c r="BB294" s="111" t="s">
        <v>52</v>
      </c>
      <c r="BC294" s="111" t="s">
        <v>213</v>
      </c>
      <c r="BD294" s="111" t="s">
        <v>214</v>
      </c>
      <c r="BE294" s="111" t="s">
        <v>2877</v>
      </c>
      <c r="BF294" s="111">
        <v>14</v>
      </c>
      <c r="BG294" s="111" t="s">
        <v>218</v>
      </c>
      <c r="BH294" s="112"/>
      <c r="BI294" s="112"/>
      <c r="BJ294" s="111" t="s">
        <v>2878</v>
      </c>
      <c r="BK294" s="112"/>
      <c r="BL294" s="115">
        <v>0</v>
      </c>
      <c r="BM294" s="112" t="b">
        <f>KGP[[#This Row],[HU Quantity]]=KGP[[#This Row],[Requirement quantity]]</f>
        <v>0</v>
      </c>
      <c r="BN294" s="112"/>
      <c r="BO294" s="112"/>
      <c r="BP294" s="112"/>
      <c r="BQ294" s="111" t="s">
        <v>165</v>
      </c>
      <c r="BR294" s="111" t="s">
        <v>690</v>
      </c>
      <c r="BS294" s="112"/>
      <c r="BT294" s="116">
        <v>17</v>
      </c>
      <c r="BU294" s="116">
        <v>0</v>
      </c>
      <c r="BV294" s="113">
        <v>45445</v>
      </c>
      <c r="BW294" s="117">
        <v>0</v>
      </c>
      <c r="BX294" s="117">
        <v>0</v>
      </c>
      <c r="BY294" s="113">
        <v>45381</v>
      </c>
      <c r="BZ294" s="112"/>
      <c r="CA294" s="111">
        <v>0</v>
      </c>
      <c r="CB294" s="114">
        <v>0</v>
      </c>
      <c r="CC294" s="112"/>
      <c r="CD294" s="114">
        <v>0</v>
      </c>
      <c r="CE294" s="112"/>
      <c r="CF294" s="112"/>
      <c r="CG294" s="112"/>
      <c r="CH294" s="114">
        <v>0</v>
      </c>
      <c r="CI294" s="35">
        <v>0</v>
      </c>
      <c r="CJ294" s="94">
        <f t="shared" si="28"/>
        <v>0.1111111111111111</v>
      </c>
      <c r="CK294" s="88">
        <f t="shared" si="29"/>
        <v>45351</v>
      </c>
      <c r="CL294" s="89">
        <f t="shared" si="30"/>
        <v>-13</v>
      </c>
      <c r="CM294" s="89">
        <f t="shared" si="31"/>
        <v>15</v>
      </c>
      <c r="CN294" s="89" t="str">
        <f t="shared" si="32"/>
        <v>ON TIME</v>
      </c>
      <c r="CO294" s="100"/>
      <c r="CP294" s="89" t="str">
        <f>IF(CQ294="","",IF(CQ294&gt;'Colour coding'!$D$4,"After Turnround",IF(CQ294&gt;'Colour coding'!$D$3+7,"During Turnaround",IF(CQ294&lt;'Colour coding'!$D$3,"On Time"))))</f>
        <v>During Turnaround</v>
      </c>
      <c r="CQ294" s="88">
        <f>_xlfn.MAXIFS('Monitor PO'!E:E,'Monitor PO'!K:K,KGP[[#This Row],[Material / Component]])</f>
        <v>45378</v>
      </c>
      <c r="CR294" s="89" t="str">
        <f t="shared" si="33"/>
        <v>Need Purchasing</v>
      </c>
      <c r="CS294" s="89" t="str">
        <f>_xlfn.CONCAT(KGP[[#This Row],[Reservation]], KGP[[#This Row],[Requirement date (WO component)]],KGP[[#This Row],[Material / Component]],"000",,KGP[[#This Row],[WO number]])</f>
        <v>00000845794537970003940000600001724</v>
      </c>
      <c r="CT294" s="89" t="e">
        <f>VLOOKUP(KGP[[#This Row],[Key]],Reservation!B:B,1,)</f>
        <v>#N/A</v>
      </c>
      <c r="CU294" s="89" t="str">
        <f>_xlfn.CONCAT(KGP[[#This Row],[Reservation]],KGP[[#This Row],[Material / Component]],"000",,KGP[[#This Row],[WO number]])</f>
        <v>000008457970003940000600001724</v>
      </c>
      <c r="CV294" s="93">
        <f>IF(_xlfn.MAXIFS(Reservation!$F:$F,Reservation!$A:$A,KGP[[#This Row],[Logic]])&lt;KGP[[#This Row],[ETA @ Demand plant]],_xlfn.MAXIFS(Reservation!$F:$F,Reservation!$A:$A,KGP[[#This Row],[Logic]]),"")</f>
        <v>0</v>
      </c>
      <c r="CW294" s="89" t="e">
        <f>IF(KGP[[#This Row],[Any order which is ahead (Date)]]="","",VLOOKUP(_xlfn.CONCAT(KGP[[#This Row],[Reservation]],KGP[[#This Row],[Material / Component]],"000",,KGP[[#This Row],[WO number]]),Reservation!$A:$J,10,0))</f>
        <v>#N/A</v>
      </c>
      <c r="CX294" s="89">
        <f t="shared" si="34"/>
        <v>0</v>
      </c>
    </row>
    <row r="295" spans="1:102" s="77" customFormat="1" x14ac:dyDescent="0.2">
      <c r="A295" s="111" t="s">
        <v>851</v>
      </c>
      <c r="B295" s="111" t="s">
        <v>356</v>
      </c>
      <c r="C295" s="112"/>
      <c r="D295" s="111" t="s">
        <v>55</v>
      </c>
      <c r="E295" s="113">
        <v>45290</v>
      </c>
      <c r="F295" s="113">
        <v>45293</v>
      </c>
      <c r="G295" s="113">
        <v>45379</v>
      </c>
      <c r="H295" s="113">
        <v>45364</v>
      </c>
      <c r="I295" s="113">
        <v>45324</v>
      </c>
      <c r="J295" s="113">
        <v>45382</v>
      </c>
      <c r="K295" s="111" t="s">
        <v>682</v>
      </c>
      <c r="L295" s="112"/>
      <c r="M295" s="111" t="s">
        <v>2868</v>
      </c>
      <c r="N295" s="111" t="s">
        <v>170</v>
      </c>
      <c r="O295" s="111" t="s">
        <v>2869</v>
      </c>
      <c r="P295" s="111" t="s">
        <v>2870</v>
      </c>
      <c r="Q295" s="111" t="s">
        <v>2871</v>
      </c>
      <c r="R295" s="111" t="s">
        <v>344</v>
      </c>
      <c r="S295" s="113">
        <v>45398</v>
      </c>
      <c r="T295" s="112"/>
      <c r="U295" s="112"/>
      <c r="V295" s="111" t="s">
        <v>345</v>
      </c>
      <c r="W295" s="113">
        <v>45381</v>
      </c>
      <c r="X295" s="111">
        <v>20</v>
      </c>
      <c r="Y295" s="111">
        <v>20</v>
      </c>
      <c r="Z295" s="111" t="s">
        <v>2916</v>
      </c>
      <c r="AA295" s="111" t="s">
        <v>2917</v>
      </c>
      <c r="AB295" s="115">
        <v>150</v>
      </c>
      <c r="AC295" s="115">
        <v>150</v>
      </c>
      <c r="AD295" s="115">
        <v>0</v>
      </c>
      <c r="AE295" s="111" t="s">
        <v>898</v>
      </c>
      <c r="AF295" s="115">
        <v>7</v>
      </c>
      <c r="AG295" s="111" t="s">
        <v>996</v>
      </c>
      <c r="AH295" s="111" t="s">
        <v>379</v>
      </c>
      <c r="AI295" s="111" t="s">
        <v>345</v>
      </c>
      <c r="AJ295" s="111" t="s">
        <v>2874</v>
      </c>
      <c r="AK295" s="111">
        <v>70</v>
      </c>
      <c r="AL295" s="115">
        <v>7</v>
      </c>
      <c r="AM295" s="111" t="s">
        <v>215</v>
      </c>
      <c r="AN295" s="111" t="s">
        <v>2875</v>
      </c>
      <c r="AO295" s="111">
        <v>15</v>
      </c>
      <c r="AP295" s="113">
        <v>45364</v>
      </c>
      <c r="AQ295" s="113">
        <v>45378</v>
      </c>
      <c r="AR295" s="111" t="s">
        <v>1600</v>
      </c>
      <c r="AS295" s="111" t="s">
        <v>2876</v>
      </c>
      <c r="AT295" s="111" t="s">
        <v>2918</v>
      </c>
      <c r="AU295" s="111">
        <v>30</v>
      </c>
      <c r="AV295" s="114">
        <v>150</v>
      </c>
      <c r="AW295" s="111" t="s">
        <v>51</v>
      </c>
      <c r="AX295" s="113">
        <v>45378</v>
      </c>
      <c r="AY295" s="112"/>
      <c r="AZ295" s="111" t="s">
        <v>2882</v>
      </c>
      <c r="BA295" s="112"/>
      <c r="BB295" s="111" t="s">
        <v>52</v>
      </c>
      <c r="BC295" s="111" t="s">
        <v>213</v>
      </c>
      <c r="BD295" s="111" t="s">
        <v>214</v>
      </c>
      <c r="BE295" s="111" t="s">
        <v>2877</v>
      </c>
      <c r="BF295" s="111">
        <v>15</v>
      </c>
      <c r="BG295" s="111" t="s">
        <v>218</v>
      </c>
      <c r="BH295" s="112"/>
      <c r="BI295" s="112"/>
      <c r="BJ295" s="111" t="s">
        <v>2919</v>
      </c>
      <c r="BK295" s="112"/>
      <c r="BL295" s="115">
        <v>0</v>
      </c>
      <c r="BM295" s="112" t="b">
        <f>KGP[[#This Row],[HU Quantity]]=KGP[[#This Row],[Requirement quantity]]</f>
        <v>0</v>
      </c>
      <c r="BN295" s="112"/>
      <c r="BO295" s="112"/>
      <c r="BP295" s="112"/>
      <c r="BQ295" s="111" t="s">
        <v>165</v>
      </c>
      <c r="BR295" s="111" t="s">
        <v>690</v>
      </c>
      <c r="BS295" s="112"/>
      <c r="BT295" s="116">
        <v>17</v>
      </c>
      <c r="BU295" s="116">
        <v>0</v>
      </c>
      <c r="BV295" s="113">
        <v>45445</v>
      </c>
      <c r="BW295" s="117">
        <v>0</v>
      </c>
      <c r="BX295" s="117">
        <v>0</v>
      </c>
      <c r="BY295" s="113">
        <v>45381</v>
      </c>
      <c r="BZ295" s="112"/>
      <c r="CA295" s="111">
        <v>0</v>
      </c>
      <c r="CB295" s="114">
        <v>0</v>
      </c>
      <c r="CC295" s="112"/>
      <c r="CD295" s="114">
        <v>0</v>
      </c>
      <c r="CE295" s="112"/>
      <c r="CF295" s="112"/>
      <c r="CG295" s="112"/>
      <c r="CH295" s="114">
        <v>0</v>
      </c>
      <c r="CI295" s="35">
        <v>0</v>
      </c>
      <c r="CJ295" s="94">
        <f t="shared" si="28"/>
        <v>0.1111111111111111</v>
      </c>
      <c r="CK295" s="88">
        <f t="shared" si="29"/>
        <v>45351</v>
      </c>
      <c r="CL295" s="89">
        <f t="shared" si="30"/>
        <v>-13</v>
      </c>
      <c r="CM295" s="89">
        <f t="shared" si="31"/>
        <v>15</v>
      </c>
      <c r="CN295" s="89" t="str">
        <f t="shared" si="32"/>
        <v>ON TIME</v>
      </c>
      <c r="CO295" s="100"/>
      <c r="CP295" s="89" t="str">
        <f>IF(CQ295="","",IF(CQ295&gt;'Colour coding'!$D$4,"After Turnround",IF(CQ295&gt;'Colour coding'!$D$3+7,"During Turnaround",IF(CQ295&lt;'Colour coding'!$D$3,"On Time"))))</f>
        <v>On Time</v>
      </c>
      <c r="CQ295" s="88">
        <f>_xlfn.MAXIFS('Monitor PO'!E:E,'Monitor PO'!K:K,KGP[[#This Row],[Material / Component]])</f>
        <v>0</v>
      </c>
      <c r="CR295" s="89" t="str">
        <f t="shared" si="33"/>
        <v>SOH</v>
      </c>
      <c r="CS295" s="89" t="str">
        <f>_xlfn.CONCAT(KGP[[#This Row],[Reservation]], KGP[[#This Row],[Requirement date (WO component)]],KGP[[#This Row],[Material / Component]],"000",,KGP[[#This Row],[WO number]])</f>
        <v>00000845794537970003941000600001724</v>
      </c>
      <c r="CT295" s="89" t="e">
        <f>VLOOKUP(KGP[[#This Row],[Key]],Reservation!B:B,1,)</f>
        <v>#N/A</v>
      </c>
      <c r="CU295" s="89" t="str">
        <f>_xlfn.CONCAT(KGP[[#This Row],[Reservation]],KGP[[#This Row],[Material / Component]],"000",,KGP[[#This Row],[WO number]])</f>
        <v>000008457970003941000600001724</v>
      </c>
      <c r="CV295" s="93">
        <f>IF(_xlfn.MAXIFS(Reservation!$F:$F,Reservation!$A:$A,KGP[[#This Row],[Logic]])&lt;KGP[[#This Row],[ETA @ Demand plant]],_xlfn.MAXIFS(Reservation!$F:$F,Reservation!$A:$A,KGP[[#This Row],[Logic]]),"")</f>
        <v>0</v>
      </c>
      <c r="CW295" s="89" t="e">
        <f>IF(KGP[[#This Row],[Any order which is ahead (Date)]]="","",VLOOKUP(_xlfn.CONCAT(KGP[[#This Row],[Reservation]],KGP[[#This Row],[Material / Component]],"000",,KGP[[#This Row],[WO number]]),Reservation!$A:$J,10,0))</f>
        <v>#N/A</v>
      </c>
      <c r="CX295" s="89">
        <f t="shared" si="34"/>
        <v>0</v>
      </c>
    </row>
    <row r="296" spans="1:102" s="77" customFormat="1" x14ac:dyDescent="0.2">
      <c r="A296" s="111" t="s">
        <v>851</v>
      </c>
      <c r="B296" s="111" t="s">
        <v>356</v>
      </c>
      <c r="C296" s="112"/>
      <c r="D296" s="111" t="s">
        <v>55</v>
      </c>
      <c r="E296" s="113">
        <v>45290</v>
      </c>
      <c r="F296" s="113">
        <v>45293</v>
      </c>
      <c r="G296" s="113">
        <v>45379</v>
      </c>
      <c r="H296" s="113">
        <v>45364</v>
      </c>
      <c r="I296" s="113">
        <v>45324</v>
      </c>
      <c r="J296" s="113">
        <v>45382</v>
      </c>
      <c r="K296" s="111" t="s">
        <v>682</v>
      </c>
      <c r="L296" s="112"/>
      <c r="M296" s="111" t="s">
        <v>2868</v>
      </c>
      <c r="N296" s="111" t="s">
        <v>173</v>
      </c>
      <c r="O296" s="111" t="s">
        <v>2869</v>
      </c>
      <c r="P296" s="111" t="s">
        <v>2870</v>
      </c>
      <c r="Q296" s="111" t="s">
        <v>2871</v>
      </c>
      <c r="R296" s="111" t="s">
        <v>344</v>
      </c>
      <c r="S296" s="113">
        <v>45398</v>
      </c>
      <c r="T296" s="112"/>
      <c r="U296" s="112"/>
      <c r="V296" s="111" t="s">
        <v>345</v>
      </c>
      <c r="W296" s="113">
        <v>45381</v>
      </c>
      <c r="X296" s="111">
        <v>20</v>
      </c>
      <c r="Y296" s="111">
        <v>20</v>
      </c>
      <c r="Z296" s="111" t="s">
        <v>2879</v>
      </c>
      <c r="AA296" s="111" t="s">
        <v>2880</v>
      </c>
      <c r="AB296" s="115">
        <v>150</v>
      </c>
      <c r="AC296" s="115">
        <v>150</v>
      </c>
      <c r="AD296" s="115">
        <v>0</v>
      </c>
      <c r="AE296" s="111" t="s">
        <v>898</v>
      </c>
      <c r="AF296" s="115">
        <v>7</v>
      </c>
      <c r="AG296" s="111" t="s">
        <v>996</v>
      </c>
      <c r="AH296" s="111" t="s">
        <v>379</v>
      </c>
      <c r="AI296" s="111" t="s">
        <v>345</v>
      </c>
      <c r="AJ296" s="111" t="s">
        <v>2874</v>
      </c>
      <c r="AK296" s="111">
        <v>80</v>
      </c>
      <c r="AL296" s="115">
        <v>7</v>
      </c>
      <c r="AM296" s="111" t="s">
        <v>215</v>
      </c>
      <c r="AN296" s="111" t="s">
        <v>2875</v>
      </c>
      <c r="AO296" s="111">
        <v>16</v>
      </c>
      <c r="AP296" s="113">
        <v>45364</v>
      </c>
      <c r="AQ296" s="113">
        <v>45378</v>
      </c>
      <c r="AR296" s="111" t="s">
        <v>1600</v>
      </c>
      <c r="AS296" s="111" t="s">
        <v>2876</v>
      </c>
      <c r="AT296" s="111" t="s">
        <v>2881</v>
      </c>
      <c r="AU296" s="111">
        <v>40</v>
      </c>
      <c r="AV296" s="114">
        <v>150</v>
      </c>
      <c r="AW296" s="111" t="s">
        <v>51</v>
      </c>
      <c r="AX296" s="113">
        <v>45378</v>
      </c>
      <c r="AY296" s="112"/>
      <c r="AZ296" s="111" t="s">
        <v>2882</v>
      </c>
      <c r="BA296" s="112"/>
      <c r="BB296" s="111" t="s">
        <v>52</v>
      </c>
      <c r="BC296" s="111" t="s">
        <v>213</v>
      </c>
      <c r="BD296" s="111" t="s">
        <v>214</v>
      </c>
      <c r="BE296" s="111" t="s">
        <v>2877</v>
      </c>
      <c r="BF296" s="111">
        <v>16</v>
      </c>
      <c r="BG296" s="111" t="s">
        <v>218</v>
      </c>
      <c r="BH296" s="112"/>
      <c r="BI296" s="112"/>
      <c r="BJ296" s="111" t="s">
        <v>2883</v>
      </c>
      <c r="BK296" s="112"/>
      <c r="BL296" s="115">
        <v>0</v>
      </c>
      <c r="BM296" s="112" t="b">
        <f>KGP[[#This Row],[HU Quantity]]=KGP[[#This Row],[Requirement quantity]]</f>
        <v>0</v>
      </c>
      <c r="BN296" s="112"/>
      <c r="BO296" s="112"/>
      <c r="BP296" s="112"/>
      <c r="BQ296" s="111" t="s">
        <v>165</v>
      </c>
      <c r="BR296" s="111" t="s">
        <v>690</v>
      </c>
      <c r="BS296" s="112"/>
      <c r="BT296" s="116">
        <v>17</v>
      </c>
      <c r="BU296" s="116">
        <v>0</v>
      </c>
      <c r="BV296" s="113">
        <v>45445</v>
      </c>
      <c r="BW296" s="117">
        <v>0</v>
      </c>
      <c r="BX296" s="117">
        <v>0</v>
      </c>
      <c r="BY296" s="113">
        <v>45381</v>
      </c>
      <c r="BZ296" s="112"/>
      <c r="CA296" s="111">
        <v>0</v>
      </c>
      <c r="CB296" s="114">
        <v>0</v>
      </c>
      <c r="CC296" s="112"/>
      <c r="CD296" s="114">
        <v>0</v>
      </c>
      <c r="CE296" s="112"/>
      <c r="CF296" s="112"/>
      <c r="CG296" s="112"/>
      <c r="CH296" s="114">
        <v>0</v>
      </c>
      <c r="CI296" s="35">
        <v>0</v>
      </c>
      <c r="CJ296" s="94">
        <f t="shared" si="28"/>
        <v>0.1111111111111111</v>
      </c>
      <c r="CK296" s="88">
        <f t="shared" si="29"/>
        <v>45351</v>
      </c>
      <c r="CL296" s="89">
        <f t="shared" si="30"/>
        <v>-13</v>
      </c>
      <c r="CM296" s="89">
        <f t="shared" si="31"/>
        <v>15</v>
      </c>
      <c r="CN296" s="89" t="str">
        <f t="shared" si="32"/>
        <v>ON TIME</v>
      </c>
      <c r="CO296" s="100"/>
      <c r="CP296" s="89" t="str">
        <f>IF(CQ296="","",IF(CQ296&gt;'Colour coding'!$D$4,"After Turnround",IF(CQ296&gt;'Colour coding'!$D$3+7,"During Turnaround",IF(CQ296&lt;'Colour coding'!$D$3,"On Time"))))</f>
        <v>On Time</v>
      </c>
      <c r="CQ296" s="88">
        <f>_xlfn.MAXIFS('Monitor PO'!E:E,'Monitor PO'!K:K,KGP[[#This Row],[Material / Component]])</f>
        <v>0</v>
      </c>
      <c r="CR296" s="89" t="str">
        <f t="shared" si="33"/>
        <v>SOH</v>
      </c>
      <c r="CS296" s="89" t="str">
        <f>_xlfn.CONCAT(KGP[[#This Row],[Reservation]], KGP[[#This Row],[Requirement date (WO component)]],KGP[[#This Row],[Material / Component]],"000",,KGP[[#This Row],[WO number]])</f>
        <v>00000845794537970003942000600001724</v>
      </c>
      <c r="CT296" s="89" t="e">
        <f>VLOOKUP(KGP[[#This Row],[Key]],Reservation!B:B,1,)</f>
        <v>#N/A</v>
      </c>
      <c r="CU296" s="89" t="str">
        <f>_xlfn.CONCAT(KGP[[#This Row],[Reservation]],KGP[[#This Row],[Material / Component]],"000",,KGP[[#This Row],[WO number]])</f>
        <v>000008457970003942000600001724</v>
      </c>
      <c r="CV296" s="93">
        <f>IF(_xlfn.MAXIFS(Reservation!$F:$F,Reservation!$A:$A,KGP[[#This Row],[Logic]])&lt;KGP[[#This Row],[ETA @ Demand plant]],_xlfn.MAXIFS(Reservation!$F:$F,Reservation!$A:$A,KGP[[#This Row],[Logic]]),"")</f>
        <v>0</v>
      </c>
      <c r="CW296" s="89" t="e">
        <f>IF(KGP[[#This Row],[Any order which is ahead (Date)]]="","",VLOOKUP(_xlfn.CONCAT(KGP[[#This Row],[Reservation]],KGP[[#This Row],[Material / Component]],"000",,KGP[[#This Row],[WO number]]),Reservation!$A:$J,10,0))</f>
        <v>#N/A</v>
      </c>
      <c r="CX296" s="89">
        <f t="shared" si="34"/>
        <v>0</v>
      </c>
    </row>
    <row r="297" spans="1:102" s="77" customFormat="1" x14ac:dyDescent="0.2">
      <c r="A297" s="111" t="s">
        <v>851</v>
      </c>
      <c r="B297" s="111" t="s">
        <v>356</v>
      </c>
      <c r="C297" s="112"/>
      <c r="D297" s="111" t="s">
        <v>55</v>
      </c>
      <c r="E297" s="113">
        <v>45290</v>
      </c>
      <c r="F297" s="113">
        <v>45293</v>
      </c>
      <c r="G297" s="113">
        <v>45379</v>
      </c>
      <c r="H297" s="113">
        <v>45364</v>
      </c>
      <c r="I297" s="113">
        <v>45324</v>
      </c>
      <c r="J297" s="113">
        <v>45382</v>
      </c>
      <c r="K297" s="111" t="s">
        <v>682</v>
      </c>
      <c r="L297" s="112"/>
      <c r="M297" s="111" t="s">
        <v>2868</v>
      </c>
      <c r="N297" s="111" t="s">
        <v>172</v>
      </c>
      <c r="O297" s="111" t="s">
        <v>2869</v>
      </c>
      <c r="P297" s="111" t="s">
        <v>2870</v>
      </c>
      <c r="Q297" s="111" t="s">
        <v>2871</v>
      </c>
      <c r="R297" s="111" t="s">
        <v>344</v>
      </c>
      <c r="S297" s="113">
        <v>45398</v>
      </c>
      <c r="T297" s="112"/>
      <c r="U297" s="112"/>
      <c r="V297" s="111" t="s">
        <v>345</v>
      </c>
      <c r="W297" s="113">
        <v>45381</v>
      </c>
      <c r="X297" s="111">
        <v>20</v>
      </c>
      <c r="Y297" s="111">
        <v>20</v>
      </c>
      <c r="Z297" s="111" t="s">
        <v>2903</v>
      </c>
      <c r="AA297" s="111" t="s">
        <v>2873</v>
      </c>
      <c r="AB297" s="115">
        <v>150</v>
      </c>
      <c r="AC297" s="115">
        <v>150</v>
      </c>
      <c r="AD297" s="115">
        <v>0</v>
      </c>
      <c r="AE297" s="111" t="s">
        <v>898</v>
      </c>
      <c r="AF297" s="115">
        <v>7</v>
      </c>
      <c r="AG297" s="111" t="s">
        <v>996</v>
      </c>
      <c r="AH297" s="111" t="s">
        <v>379</v>
      </c>
      <c r="AI297" s="111" t="s">
        <v>345</v>
      </c>
      <c r="AJ297" s="111" t="s">
        <v>2874</v>
      </c>
      <c r="AK297" s="111">
        <v>90</v>
      </c>
      <c r="AL297" s="115">
        <v>7</v>
      </c>
      <c r="AM297" s="111" t="s">
        <v>215</v>
      </c>
      <c r="AN297" s="111" t="s">
        <v>2875</v>
      </c>
      <c r="AO297" s="111">
        <v>18</v>
      </c>
      <c r="AP297" s="113">
        <v>45364</v>
      </c>
      <c r="AQ297" s="113">
        <v>45378</v>
      </c>
      <c r="AR297" s="111" t="s">
        <v>1600</v>
      </c>
      <c r="AS297" s="111" t="s">
        <v>2876</v>
      </c>
      <c r="AT297" s="111" t="s">
        <v>2904</v>
      </c>
      <c r="AU297" s="111">
        <v>50</v>
      </c>
      <c r="AV297" s="114">
        <v>150</v>
      </c>
      <c r="AW297" s="111" t="s">
        <v>51</v>
      </c>
      <c r="AX297" s="113">
        <v>45378</v>
      </c>
      <c r="AY297" s="112"/>
      <c r="AZ297" s="111" t="s">
        <v>2882</v>
      </c>
      <c r="BA297" s="112"/>
      <c r="BB297" s="111" t="s">
        <v>52</v>
      </c>
      <c r="BC297" s="111" t="s">
        <v>213</v>
      </c>
      <c r="BD297" s="111" t="s">
        <v>214</v>
      </c>
      <c r="BE297" s="111" t="s">
        <v>2877</v>
      </c>
      <c r="BF297" s="111">
        <v>18</v>
      </c>
      <c r="BG297" s="111" t="s">
        <v>218</v>
      </c>
      <c r="BH297" s="112"/>
      <c r="BI297" s="112"/>
      <c r="BJ297" s="111" t="s">
        <v>2905</v>
      </c>
      <c r="BK297" s="112"/>
      <c r="BL297" s="115">
        <v>0</v>
      </c>
      <c r="BM297" s="112" t="b">
        <f>KGP[[#This Row],[HU Quantity]]=KGP[[#This Row],[Requirement quantity]]</f>
        <v>0</v>
      </c>
      <c r="BN297" s="112"/>
      <c r="BO297" s="112"/>
      <c r="BP297" s="112"/>
      <c r="BQ297" s="111" t="s">
        <v>165</v>
      </c>
      <c r="BR297" s="111" t="s">
        <v>690</v>
      </c>
      <c r="BS297" s="112"/>
      <c r="BT297" s="116">
        <v>17</v>
      </c>
      <c r="BU297" s="116">
        <v>0</v>
      </c>
      <c r="BV297" s="113">
        <v>45445</v>
      </c>
      <c r="BW297" s="117">
        <v>0</v>
      </c>
      <c r="BX297" s="117">
        <v>0</v>
      </c>
      <c r="BY297" s="113">
        <v>45381</v>
      </c>
      <c r="BZ297" s="112"/>
      <c r="CA297" s="111">
        <v>0</v>
      </c>
      <c r="CB297" s="114">
        <v>0</v>
      </c>
      <c r="CC297" s="112"/>
      <c r="CD297" s="114">
        <v>0</v>
      </c>
      <c r="CE297" s="112"/>
      <c r="CF297" s="112"/>
      <c r="CG297" s="112"/>
      <c r="CH297" s="114">
        <v>0</v>
      </c>
      <c r="CI297" s="35">
        <v>0</v>
      </c>
      <c r="CJ297" s="94">
        <f t="shared" si="28"/>
        <v>0.1111111111111111</v>
      </c>
      <c r="CK297" s="88">
        <f t="shared" si="29"/>
        <v>45351</v>
      </c>
      <c r="CL297" s="89">
        <f t="shared" si="30"/>
        <v>-13</v>
      </c>
      <c r="CM297" s="89">
        <f t="shared" si="31"/>
        <v>15</v>
      </c>
      <c r="CN297" s="89" t="str">
        <f t="shared" si="32"/>
        <v>ON TIME</v>
      </c>
      <c r="CO297" s="100"/>
      <c r="CP297" s="89" t="str">
        <f>IF(CQ297="","",IF(CQ297&gt;'Colour coding'!$D$4,"After Turnround",IF(CQ297&gt;'Colour coding'!$D$3+7,"During Turnaround",IF(CQ297&lt;'Colour coding'!$D$3,"On Time"))))</f>
        <v>On Time</v>
      </c>
      <c r="CQ297" s="88">
        <f>_xlfn.MAXIFS('Monitor PO'!E:E,'Monitor PO'!K:K,KGP[[#This Row],[Material / Component]])</f>
        <v>0</v>
      </c>
      <c r="CR297" s="89" t="str">
        <f t="shared" si="33"/>
        <v>SOH</v>
      </c>
      <c r="CS297" s="89" t="str">
        <f>_xlfn.CONCAT(KGP[[#This Row],[Reservation]], KGP[[#This Row],[Requirement date (WO component)]],KGP[[#This Row],[Material / Component]],"000",,KGP[[#This Row],[WO number]])</f>
        <v>00000845794537970003943000600001724</v>
      </c>
      <c r="CT297" s="89" t="e">
        <f>VLOOKUP(KGP[[#This Row],[Key]],Reservation!B:B,1,)</f>
        <v>#N/A</v>
      </c>
      <c r="CU297" s="89" t="str">
        <f>_xlfn.CONCAT(KGP[[#This Row],[Reservation]],KGP[[#This Row],[Material / Component]],"000",,KGP[[#This Row],[WO number]])</f>
        <v>000008457970003943000600001724</v>
      </c>
      <c r="CV297" s="93">
        <f>IF(_xlfn.MAXIFS(Reservation!$F:$F,Reservation!$A:$A,KGP[[#This Row],[Logic]])&lt;KGP[[#This Row],[ETA @ Demand plant]],_xlfn.MAXIFS(Reservation!$F:$F,Reservation!$A:$A,KGP[[#This Row],[Logic]]),"")</f>
        <v>0</v>
      </c>
      <c r="CW297" s="89" t="e">
        <f>IF(KGP[[#This Row],[Any order which is ahead (Date)]]="","",VLOOKUP(_xlfn.CONCAT(KGP[[#This Row],[Reservation]],KGP[[#This Row],[Material / Component]],"000",,KGP[[#This Row],[WO number]]),Reservation!$A:$J,10,0))</f>
        <v>#N/A</v>
      </c>
      <c r="CX297" s="89">
        <f t="shared" si="34"/>
        <v>0</v>
      </c>
    </row>
    <row r="298" spans="1:102" s="77" customFormat="1" x14ac:dyDescent="0.2">
      <c r="A298" s="111" t="s">
        <v>851</v>
      </c>
      <c r="B298" s="111" t="s">
        <v>389</v>
      </c>
      <c r="C298" s="112"/>
      <c r="D298" s="111" t="s">
        <v>55</v>
      </c>
      <c r="E298" s="113">
        <v>45290</v>
      </c>
      <c r="F298" s="113">
        <v>45293</v>
      </c>
      <c r="G298" s="113">
        <v>45379</v>
      </c>
      <c r="H298" s="113">
        <v>45364</v>
      </c>
      <c r="I298" s="113">
        <v>45324</v>
      </c>
      <c r="J298" s="113">
        <v>45382</v>
      </c>
      <c r="K298" s="111" t="s">
        <v>682</v>
      </c>
      <c r="L298" s="112"/>
      <c r="M298" s="111" t="s">
        <v>2868</v>
      </c>
      <c r="N298" s="111" t="s">
        <v>166</v>
      </c>
      <c r="O298" s="111" t="s">
        <v>2869</v>
      </c>
      <c r="P298" s="111" t="s">
        <v>2870</v>
      </c>
      <c r="Q298" s="111" t="s">
        <v>2871</v>
      </c>
      <c r="R298" s="111" t="s">
        <v>344</v>
      </c>
      <c r="S298" s="113">
        <v>45426</v>
      </c>
      <c r="T298" s="112"/>
      <c r="U298" s="112"/>
      <c r="V298" s="111" t="s">
        <v>345</v>
      </c>
      <c r="W298" s="113">
        <v>45395</v>
      </c>
      <c r="X298" s="111">
        <v>20</v>
      </c>
      <c r="Y298" s="111">
        <v>20</v>
      </c>
      <c r="Z298" s="111" t="s">
        <v>2911</v>
      </c>
      <c r="AA298" s="111" t="s">
        <v>2912</v>
      </c>
      <c r="AB298" s="115">
        <v>1</v>
      </c>
      <c r="AC298" s="115">
        <v>0</v>
      </c>
      <c r="AD298" s="115">
        <v>0</v>
      </c>
      <c r="AE298" s="111" t="s">
        <v>3221</v>
      </c>
      <c r="AF298" s="115">
        <v>21</v>
      </c>
      <c r="AG298" s="111" t="s">
        <v>329</v>
      </c>
      <c r="AH298" s="111" t="s">
        <v>379</v>
      </c>
      <c r="AI298" s="111" t="s">
        <v>345</v>
      </c>
      <c r="AJ298" s="111" t="s">
        <v>2874</v>
      </c>
      <c r="AK298" s="111">
        <v>100</v>
      </c>
      <c r="AL298" s="115">
        <v>21</v>
      </c>
      <c r="AM298" s="111" t="s">
        <v>215</v>
      </c>
      <c r="AN298" s="111" t="s">
        <v>2875</v>
      </c>
      <c r="AO298" s="111">
        <v>20</v>
      </c>
      <c r="AP298" s="113">
        <v>45364</v>
      </c>
      <c r="AQ298" s="113">
        <v>45392</v>
      </c>
      <c r="AR298" s="111" t="s">
        <v>2913</v>
      </c>
      <c r="AS298" s="111" t="s">
        <v>2914</v>
      </c>
      <c r="AT298" s="112"/>
      <c r="AU298" s="111">
        <v>10</v>
      </c>
      <c r="AV298" s="114">
        <v>1</v>
      </c>
      <c r="AW298" s="111" t="s">
        <v>179</v>
      </c>
      <c r="AX298" s="113">
        <v>45397</v>
      </c>
      <c r="AY298" s="112"/>
      <c r="AZ298" s="112"/>
      <c r="BA298" s="112"/>
      <c r="BB298" s="111" t="s">
        <v>52</v>
      </c>
      <c r="BC298" s="111" t="s">
        <v>213</v>
      </c>
      <c r="BD298" s="111" t="s">
        <v>214</v>
      </c>
      <c r="BE298" s="111" t="s">
        <v>2877</v>
      </c>
      <c r="BF298" s="111">
        <v>20</v>
      </c>
      <c r="BG298" s="111" t="s">
        <v>218</v>
      </c>
      <c r="BH298" s="112"/>
      <c r="BI298" s="112"/>
      <c r="BJ298" s="111" t="s">
        <v>2915</v>
      </c>
      <c r="BK298" s="112"/>
      <c r="BL298" s="115">
        <v>0</v>
      </c>
      <c r="BM298" s="112" t="b">
        <f>KGP[[#This Row],[HU Quantity]]=KGP[[#This Row],[Requirement quantity]]</f>
        <v>0</v>
      </c>
      <c r="BN298" s="112"/>
      <c r="BO298" s="112"/>
      <c r="BP298" s="112"/>
      <c r="BQ298" s="111" t="s">
        <v>165</v>
      </c>
      <c r="BR298" s="111" t="s">
        <v>690</v>
      </c>
      <c r="BS298" s="112"/>
      <c r="BT298" s="116">
        <v>31</v>
      </c>
      <c r="BU298" s="116">
        <v>0</v>
      </c>
      <c r="BV298" s="113">
        <v>45445</v>
      </c>
      <c r="BW298" s="117">
        <v>0</v>
      </c>
      <c r="BX298" s="117">
        <v>0</v>
      </c>
      <c r="BY298" s="113">
        <v>45395</v>
      </c>
      <c r="BZ298" s="112"/>
      <c r="CA298" s="111">
        <v>0</v>
      </c>
      <c r="CB298" s="114">
        <v>0</v>
      </c>
      <c r="CC298" s="112"/>
      <c r="CD298" s="114">
        <v>0</v>
      </c>
      <c r="CE298" s="112"/>
      <c r="CF298" s="112"/>
      <c r="CG298" s="112"/>
      <c r="CH298" s="114">
        <v>0</v>
      </c>
      <c r="CI298" s="35">
        <v>0</v>
      </c>
      <c r="CJ298" s="94">
        <f t="shared" si="28"/>
        <v>0.1111111111111111</v>
      </c>
      <c r="CK298" s="88">
        <f t="shared" si="29"/>
        <v>45351</v>
      </c>
      <c r="CL298" s="89">
        <f t="shared" si="30"/>
        <v>-13</v>
      </c>
      <c r="CM298" s="89">
        <f t="shared" si="31"/>
        <v>15</v>
      </c>
      <c r="CN298" s="89" t="str">
        <f t="shared" si="32"/>
        <v>ON TIME</v>
      </c>
      <c r="CO298" s="100"/>
      <c r="CP298" s="89" t="str">
        <f>IF(CQ298="","",IF(CQ298&gt;'Colour coding'!$D$4,"After Turnround",IF(CQ298&gt;'Colour coding'!$D$3+7,"During Turnaround",IF(CQ298&lt;'Colour coding'!$D$3,"On Time"))))</f>
        <v>After Turnround</v>
      </c>
      <c r="CQ298" s="88">
        <f>_xlfn.MAXIFS('Monitor PO'!E:E,'Monitor PO'!K:K,KGP[[#This Row],[Material / Component]])</f>
        <v>45397</v>
      </c>
      <c r="CR298" s="89" t="str">
        <f t="shared" si="33"/>
        <v>Need Purchasing</v>
      </c>
      <c r="CS298" s="89" t="str">
        <f>_xlfn.CONCAT(KGP[[#This Row],[Reservation]], KGP[[#This Row],[Requirement date (WO component)]],KGP[[#This Row],[Material / Component]],"000",,KGP[[#This Row],[WO number]])</f>
        <v>00000845794537970003950000600001724</v>
      </c>
      <c r="CT298" s="89" t="e">
        <f>VLOOKUP(KGP[[#This Row],[Key]],Reservation!B:B,1,)</f>
        <v>#N/A</v>
      </c>
      <c r="CU298" s="89" t="str">
        <f>_xlfn.CONCAT(KGP[[#This Row],[Reservation]],KGP[[#This Row],[Material / Component]],"000",,KGP[[#This Row],[WO number]])</f>
        <v>000008457970003950000600001724</v>
      </c>
      <c r="CV298" s="93">
        <f>IF(_xlfn.MAXIFS(Reservation!$F:$F,Reservation!$A:$A,KGP[[#This Row],[Logic]])&lt;KGP[[#This Row],[ETA @ Demand plant]],_xlfn.MAXIFS(Reservation!$F:$F,Reservation!$A:$A,KGP[[#This Row],[Logic]]),"")</f>
        <v>0</v>
      </c>
      <c r="CW298" s="89" t="e">
        <f>IF(KGP[[#This Row],[Any order which is ahead (Date)]]="","",VLOOKUP(_xlfn.CONCAT(KGP[[#This Row],[Reservation]],KGP[[#This Row],[Material / Component]],"000",,KGP[[#This Row],[WO number]]),Reservation!$A:$J,10,0))</f>
        <v>#N/A</v>
      </c>
      <c r="CX298" s="89">
        <f t="shared" si="34"/>
        <v>0</v>
      </c>
    </row>
    <row r="299" spans="1:102" s="77" customFormat="1" x14ac:dyDescent="0.2">
      <c r="A299" s="111" t="s">
        <v>851</v>
      </c>
      <c r="B299" s="111" t="s">
        <v>486</v>
      </c>
      <c r="C299" s="112"/>
      <c r="D299" s="111" t="s">
        <v>55</v>
      </c>
      <c r="E299" s="113">
        <v>45331</v>
      </c>
      <c r="F299" s="113">
        <v>45377</v>
      </c>
      <c r="G299" s="113">
        <v>45421</v>
      </c>
      <c r="H299" s="113">
        <v>45405</v>
      </c>
      <c r="I299" s="113">
        <v>45421</v>
      </c>
      <c r="J299" s="113">
        <v>45421</v>
      </c>
      <c r="K299" s="111" t="s">
        <v>56</v>
      </c>
      <c r="L299" s="112"/>
      <c r="M299" s="111" t="s">
        <v>2336</v>
      </c>
      <c r="N299" s="111" t="s">
        <v>176</v>
      </c>
      <c r="O299" s="111" t="s">
        <v>2337</v>
      </c>
      <c r="P299" s="111" t="s">
        <v>1559</v>
      </c>
      <c r="Q299" s="111" t="s">
        <v>2338</v>
      </c>
      <c r="R299" s="111" t="s">
        <v>344</v>
      </c>
      <c r="S299" s="113">
        <v>45849</v>
      </c>
      <c r="T299" s="112"/>
      <c r="U299" s="112"/>
      <c r="V299" s="111" t="s">
        <v>345</v>
      </c>
      <c r="W299" s="113">
        <v>45627</v>
      </c>
      <c r="X299" s="111">
        <v>20</v>
      </c>
      <c r="Y299" s="111">
        <v>20</v>
      </c>
      <c r="Z299" s="111" t="s">
        <v>2339</v>
      </c>
      <c r="AA299" s="111" t="s">
        <v>2340</v>
      </c>
      <c r="AB299" s="115">
        <v>4</v>
      </c>
      <c r="AC299" s="115">
        <v>0</v>
      </c>
      <c r="AD299" s="115">
        <v>0</v>
      </c>
      <c r="AE299" s="152" t="s">
        <v>3220</v>
      </c>
      <c r="AF299" s="115">
        <v>240</v>
      </c>
      <c r="AG299" s="111" t="s">
        <v>329</v>
      </c>
      <c r="AH299" s="111" t="s">
        <v>379</v>
      </c>
      <c r="AI299" s="111" t="s">
        <v>345</v>
      </c>
      <c r="AJ299" s="111" t="s">
        <v>2341</v>
      </c>
      <c r="AK299" s="111">
        <v>10</v>
      </c>
      <c r="AL299" s="115">
        <v>240</v>
      </c>
      <c r="AM299" s="111" t="s">
        <v>215</v>
      </c>
      <c r="AN299" s="111" t="s">
        <v>2342</v>
      </c>
      <c r="AO299" s="111">
        <v>2</v>
      </c>
      <c r="AP299" s="113">
        <v>45373</v>
      </c>
      <c r="AQ299" s="113">
        <v>45624</v>
      </c>
      <c r="AR299" s="111" t="s">
        <v>706</v>
      </c>
      <c r="AS299" s="111" t="s">
        <v>2343</v>
      </c>
      <c r="AT299" s="112"/>
      <c r="AU299" s="111">
        <v>10</v>
      </c>
      <c r="AV299" s="114">
        <v>4</v>
      </c>
      <c r="AW299" s="111" t="s">
        <v>51</v>
      </c>
      <c r="AX299" s="113">
        <v>45458</v>
      </c>
      <c r="AY299" s="112"/>
      <c r="AZ299" s="112"/>
      <c r="BA299" s="112"/>
      <c r="BB299" s="111" t="s">
        <v>52</v>
      </c>
      <c r="BC299" s="111" t="s">
        <v>161</v>
      </c>
      <c r="BD299" s="111" t="s">
        <v>162</v>
      </c>
      <c r="BE299" s="111" t="s">
        <v>2344</v>
      </c>
      <c r="BF299" s="111">
        <v>2</v>
      </c>
      <c r="BG299" s="111" t="s">
        <v>218</v>
      </c>
      <c r="BH299" s="112"/>
      <c r="BI299" s="112"/>
      <c r="BJ299" s="111" t="s">
        <v>2345</v>
      </c>
      <c r="BK299" s="112"/>
      <c r="BL299" s="115">
        <v>0</v>
      </c>
      <c r="BM299" s="112" t="b">
        <f>KGP[[#This Row],[HU Quantity]]=KGP[[#This Row],[Requirement quantity]]</f>
        <v>0</v>
      </c>
      <c r="BN299" s="112"/>
      <c r="BO299" s="112"/>
      <c r="BP299" s="112"/>
      <c r="BQ299" s="111" t="s">
        <v>165</v>
      </c>
      <c r="BR299" s="112"/>
      <c r="BS299" s="112"/>
      <c r="BT299" s="116">
        <v>222</v>
      </c>
      <c r="BU299" s="116">
        <v>0</v>
      </c>
      <c r="BV299" s="113">
        <v>45657</v>
      </c>
      <c r="BW299" s="117">
        <v>0</v>
      </c>
      <c r="BX299" s="117">
        <v>0</v>
      </c>
      <c r="BY299" s="113">
        <v>45627</v>
      </c>
      <c r="BZ299" s="112"/>
      <c r="CA299" s="111">
        <v>0</v>
      </c>
      <c r="CB299" s="114">
        <v>0</v>
      </c>
      <c r="CC299" s="112"/>
      <c r="CD299" s="114">
        <v>0</v>
      </c>
      <c r="CE299" s="112"/>
      <c r="CF299" s="112"/>
      <c r="CG299" s="112"/>
      <c r="CH299" s="114">
        <v>0</v>
      </c>
      <c r="CI299" s="35">
        <v>0</v>
      </c>
      <c r="CJ299" s="94">
        <f t="shared" si="28"/>
        <v>1</v>
      </c>
      <c r="CK299" s="88">
        <f t="shared" si="29"/>
        <v>45393</v>
      </c>
      <c r="CL299" s="89">
        <f t="shared" si="30"/>
        <v>-12</v>
      </c>
      <c r="CM299" s="89">
        <f t="shared" si="31"/>
        <v>16</v>
      </c>
      <c r="CN299" s="89" t="str">
        <f t="shared" si="32"/>
        <v>ON TIME</v>
      </c>
      <c r="CO299" s="100"/>
      <c r="CP299" s="89" t="str">
        <f>IF(CQ299="","",IF(CQ299&gt;'Colour coding'!$D$4,"After Turnround",IF(CQ299&gt;'Colour coding'!$D$3+7,"During Turnaround",IF(CQ299&lt;'Colour coding'!$D$3,"On Time"))))</f>
        <v>After Turnround</v>
      </c>
      <c r="CQ299" s="88">
        <f>_xlfn.MAXIFS('Monitor PO'!E:E,'Monitor PO'!K:K,KGP[[#This Row],[Material / Component]])</f>
        <v>45458</v>
      </c>
      <c r="CR299" s="89" t="str">
        <f t="shared" si="33"/>
        <v>Need Purchasing</v>
      </c>
      <c r="CS299" s="89" t="str">
        <f>_xlfn.CONCAT(KGP[[#This Row],[Reservation]], KGP[[#This Row],[Requirement date (WO component)]],KGP[[#This Row],[Material / Component]],"000",,KGP[[#This Row],[WO number]])</f>
        <v>00002198964542170004675000100072934</v>
      </c>
      <c r="CT299" s="89" t="str">
        <f>VLOOKUP(KGP[[#This Row],[Key]],Reservation!B:B,1,)</f>
        <v>00002198964542170004675000100072934</v>
      </c>
      <c r="CU299" s="89" t="str">
        <f>_xlfn.CONCAT(KGP[[#This Row],[Reservation]],KGP[[#This Row],[Material / Component]],"000",,KGP[[#This Row],[WO number]])</f>
        <v>000021989670004675000100072934</v>
      </c>
      <c r="CV299" s="93">
        <f>IF(_xlfn.MAXIFS(Reservation!$F:$F,Reservation!$A:$A,KGP[[#This Row],[Logic]])&lt;KGP[[#This Row],[ETA @ Demand plant]],_xlfn.MAXIFS(Reservation!$F:$F,Reservation!$A:$A,KGP[[#This Row],[Logic]]),"")</f>
        <v>0</v>
      </c>
      <c r="CW299" s="89" t="e">
        <f>IF(KGP[[#This Row],[Any order which is ahead (Date)]]="","",VLOOKUP(_xlfn.CONCAT(KGP[[#This Row],[Reservation]],KGP[[#This Row],[Material / Component]],"000",,KGP[[#This Row],[WO number]]),Reservation!$A:$J,10,0))</f>
        <v>#N/A</v>
      </c>
      <c r="CX299" s="89">
        <f t="shared" si="34"/>
        <v>0</v>
      </c>
    </row>
    <row r="300" spans="1:102" s="77" customFormat="1" x14ac:dyDescent="0.2">
      <c r="A300" s="111" t="s">
        <v>1219</v>
      </c>
      <c r="B300" s="111" t="s">
        <v>486</v>
      </c>
      <c r="C300" s="112"/>
      <c r="D300" s="111" t="s">
        <v>55</v>
      </c>
      <c r="E300" s="113">
        <v>45378</v>
      </c>
      <c r="F300" s="113">
        <v>45378</v>
      </c>
      <c r="G300" s="113">
        <v>45379</v>
      </c>
      <c r="H300" s="113">
        <v>45378</v>
      </c>
      <c r="I300" s="113">
        <v>45379</v>
      </c>
      <c r="J300" s="113">
        <v>45379</v>
      </c>
      <c r="K300" s="111" t="s">
        <v>182</v>
      </c>
      <c r="L300" s="112"/>
      <c r="M300" s="111" t="s">
        <v>2347</v>
      </c>
      <c r="N300" s="111" t="s">
        <v>176</v>
      </c>
      <c r="O300" s="111" t="s">
        <v>2348</v>
      </c>
      <c r="P300" s="111" t="s">
        <v>2349</v>
      </c>
      <c r="Q300" s="111" t="s">
        <v>2350</v>
      </c>
      <c r="R300" s="111" t="s">
        <v>344</v>
      </c>
      <c r="S300" s="113">
        <v>45446</v>
      </c>
      <c r="T300" s="112"/>
      <c r="U300" s="112"/>
      <c r="V300" s="111" t="s">
        <v>345</v>
      </c>
      <c r="W300" s="113">
        <v>45404</v>
      </c>
      <c r="X300" s="111">
        <v>20</v>
      </c>
      <c r="Y300" s="111">
        <v>20</v>
      </c>
      <c r="Z300" s="111" t="s">
        <v>2359</v>
      </c>
      <c r="AA300" s="111" t="s">
        <v>2360</v>
      </c>
      <c r="AB300" s="115">
        <v>2</v>
      </c>
      <c r="AC300" s="115">
        <v>0</v>
      </c>
      <c r="AD300" s="115">
        <v>0</v>
      </c>
      <c r="AE300" s="111" t="s">
        <v>54</v>
      </c>
      <c r="AF300" s="115">
        <v>14</v>
      </c>
      <c r="AG300" s="111" t="s">
        <v>329</v>
      </c>
      <c r="AH300" s="111" t="s">
        <v>379</v>
      </c>
      <c r="AI300" s="111" t="s">
        <v>345</v>
      </c>
      <c r="AJ300" s="111" t="s">
        <v>2353</v>
      </c>
      <c r="AK300" s="111">
        <v>10</v>
      </c>
      <c r="AL300" s="115">
        <v>14</v>
      </c>
      <c r="AM300" s="111" t="s">
        <v>215</v>
      </c>
      <c r="AN300" s="111" t="s">
        <v>2354</v>
      </c>
      <c r="AO300" s="111">
        <v>3</v>
      </c>
      <c r="AP300" s="113">
        <v>45378</v>
      </c>
      <c r="AQ300" s="113">
        <v>45401</v>
      </c>
      <c r="AR300" s="111" t="s">
        <v>2355</v>
      </c>
      <c r="AS300" s="111" t="s">
        <v>2356</v>
      </c>
      <c r="AT300" s="112"/>
      <c r="AU300" s="111">
        <v>10</v>
      </c>
      <c r="AV300" s="114">
        <v>2</v>
      </c>
      <c r="AW300" s="111" t="s">
        <v>51</v>
      </c>
      <c r="AX300" s="113">
        <v>45393</v>
      </c>
      <c r="AY300" s="112"/>
      <c r="AZ300" s="112"/>
      <c r="BA300" s="112"/>
      <c r="BB300" s="111" t="s">
        <v>52</v>
      </c>
      <c r="BC300" s="111" t="s">
        <v>208</v>
      </c>
      <c r="BD300" s="111" t="s">
        <v>209</v>
      </c>
      <c r="BE300" s="111" t="s">
        <v>2357</v>
      </c>
      <c r="BF300" s="111">
        <v>3</v>
      </c>
      <c r="BG300" s="111" t="s">
        <v>218</v>
      </c>
      <c r="BH300" s="112"/>
      <c r="BI300" s="112"/>
      <c r="BJ300" s="111" t="s">
        <v>2361</v>
      </c>
      <c r="BK300" s="112"/>
      <c r="BL300" s="115">
        <v>0</v>
      </c>
      <c r="BM300" s="112" t="b">
        <f>KGP[[#This Row],[HU Quantity]]=KGP[[#This Row],[Requirement quantity]]</f>
        <v>0</v>
      </c>
      <c r="BN300" s="112"/>
      <c r="BO300" s="112"/>
      <c r="BP300" s="112"/>
      <c r="BQ300" s="111" t="s">
        <v>165</v>
      </c>
      <c r="BR300" s="112"/>
      <c r="BS300" s="112"/>
      <c r="BT300" s="116">
        <v>26</v>
      </c>
      <c r="BU300" s="116">
        <v>16</v>
      </c>
      <c r="BV300" s="113">
        <v>45560</v>
      </c>
      <c r="BW300" s="117">
        <v>0</v>
      </c>
      <c r="BX300" s="117">
        <v>0</v>
      </c>
      <c r="BY300" s="113">
        <v>45404</v>
      </c>
      <c r="BZ300" s="112"/>
      <c r="CA300" s="111">
        <v>0</v>
      </c>
      <c r="CB300" s="114">
        <v>0</v>
      </c>
      <c r="CC300" s="112"/>
      <c r="CD300" s="114">
        <v>0</v>
      </c>
      <c r="CE300" s="112"/>
      <c r="CF300" s="112"/>
      <c r="CG300" s="112"/>
      <c r="CH300" s="114">
        <v>0</v>
      </c>
      <c r="CI300" s="35">
        <v>0</v>
      </c>
      <c r="CJ300" s="94">
        <f t="shared" si="28"/>
        <v>0.5</v>
      </c>
      <c r="CK300" s="88">
        <f t="shared" si="29"/>
        <v>45351</v>
      </c>
      <c r="CL300" s="89">
        <f t="shared" si="30"/>
        <v>-27</v>
      </c>
      <c r="CM300" s="89">
        <f t="shared" si="31"/>
        <v>1</v>
      </c>
      <c r="CN300" s="89" t="str">
        <f t="shared" si="32"/>
        <v>ON TIME</v>
      </c>
      <c r="CO300" s="100"/>
      <c r="CP300" s="89" t="str">
        <f>IF(CQ300="","",IF(CQ300&gt;'Colour coding'!$D$4,"After Turnround",IF(CQ300&gt;'Colour coding'!$D$3+7,"During Turnaround",IF(CQ300&lt;'Colour coding'!$D$3,"On Time"))))</f>
        <v>After Turnround</v>
      </c>
      <c r="CQ300" s="88">
        <f>_xlfn.MAXIFS('Monitor PO'!E:E,'Monitor PO'!K:K,KGP[[#This Row],[Material / Component]])</f>
        <v>45393</v>
      </c>
      <c r="CR300" s="89" t="str">
        <f t="shared" si="33"/>
        <v>Need Purchasing</v>
      </c>
      <c r="CS300" s="89" t="str">
        <f>_xlfn.CONCAT(KGP[[#This Row],[Reservation]], KGP[[#This Row],[Requirement date (WO component)]],KGP[[#This Row],[Material / Component]],"000",,KGP[[#This Row],[WO number]])</f>
        <v>00002289824537970004851000100075531</v>
      </c>
      <c r="CT300" s="89" t="str">
        <f>VLOOKUP(KGP[[#This Row],[Key]],Reservation!B:B,1,)</f>
        <v>00002289824537970004851000100075531</v>
      </c>
      <c r="CU300" s="89" t="str">
        <f>_xlfn.CONCAT(KGP[[#This Row],[Reservation]],KGP[[#This Row],[Material / Component]],"000",,KGP[[#This Row],[WO number]])</f>
        <v>000022898270004851000100075531</v>
      </c>
      <c r="CV300" s="93">
        <f>IF(_xlfn.MAXIFS(Reservation!$F:$F,Reservation!$A:$A,KGP[[#This Row],[Logic]])&lt;KGP[[#This Row],[ETA @ Demand plant]],_xlfn.MAXIFS(Reservation!$F:$F,Reservation!$A:$A,KGP[[#This Row],[Logic]]),"")</f>
        <v>0</v>
      </c>
      <c r="CW300" s="89" t="e">
        <f>IF(KGP[[#This Row],[Any order which is ahead (Date)]]="","",VLOOKUP(_xlfn.CONCAT(KGP[[#This Row],[Reservation]],KGP[[#This Row],[Material / Component]],"000",,KGP[[#This Row],[WO number]]),Reservation!$A:$J,10,0))</f>
        <v>#N/A</v>
      </c>
      <c r="CX300" s="89">
        <f t="shared" si="34"/>
        <v>0</v>
      </c>
    </row>
    <row r="301" spans="1:102" s="77" customFormat="1" x14ac:dyDescent="0.2">
      <c r="A301" s="111" t="s">
        <v>1219</v>
      </c>
      <c r="B301" s="111" t="s">
        <v>486</v>
      </c>
      <c r="C301" s="112"/>
      <c r="D301" s="111" t="s">
        <v>55</v>
      </c>
      <c r="E301" s="113">
        <v>45378</v>
      </c>
      <c r="F301" s="113">
        <v>45378</v>
      </c>
      <c r="G301" s="113">
        <v>45379</v>
      </c>
      <c r="H301" s="113">
        <v>45378</v>
      </c>
      <c r="I301" s="113">
        <v>45379</v>
      </c>
      <c r="J301" s="113">
        <v>45379</v>
      </c>
      <c r="K301" s="111" t="s">
        <v>182</v>
      </c>
      <c r="L301" s="112"/>
      <c r="M301" s="111" t="s">
        <v>2347</v>
      </c>
      <c r="N301" s="111" t="s">
        <v>175</v>
      </c>
      <c r="O301" s="111" t="s">
        <v>2348</v>
      </c>
      <c r="P301" s="111" t="s">
        <v>2349</v>
      </c>
      <c r="Q301" s="111" t="s">
        <v>2350</v>
      </c>
      <c r="R301" s="111" t="s">
        <v>344</v>
      </c>
      <c r="S301" s="113">
        <v>45446</v>
      </c>
      <c r="T301" s="112"/>
      <c r="U301" s="112"/>
      <c r="V301" s="111" t="s">
        <v>345</v>
      </c>
      <c r="W301" s="113">
        <v>45404</v>
      </c>
      <c r="X301" s="111">
        <v>20</v>
      </c>
      <c r="Y301" s="111">
        <v>20</v>
      </c>
      <c r="Z301" s="111">
        <v>70004852</v>
      </c>
      <c r="AA301" s="111" t="s">
        <v>2352</v>
      </c>
      <c r="AB301" s="115">
        <v>2</v>
      </c>
      <c r="AC301" s="115">
        <v>0</v>
      </c>
      <c r="AD301" s="115">
        <v>0</v>
      </c>
      <c r="AE301" s="111" t="s">
        <v>54</v>
      </c>
      <c r="AF301" s="115">
        <v>14</v>
      </c>
      <c r="AG301" s="111" t="s">
        <v>329</v>
      </c>
      <c r="AH301" s="111" t="s">
        <v>379</v>
      </c>
      <c r="AI301" s="111" t="s">
        <v>345</v>
      </c>
      <c r="AJ301" s="111" t="s">
        <v>2353</v>
      </c>
      <c r="AK301" s="111">
        <v>20</v>
      </c>
      <c r="AL301" s="115">
        <v>14</v>
      </c>
      <c r="AM301" s="111" t="s">
        <v>215</v>
      </c>
      <c r="AN301" s="111" t="s">
        <v>2354</v>
      </c>
      <c r="AO301" s="111">
        <v>4</v>
      </c>
      <c r="AP301" s="113">
        <v>45378</v>
      </c>
      <c r="AQ301" s="113">
        <v>45401</v>
      </c>
      <c r="AR301" s="111" t="s">
        <v>2355</v>
      </c>
      <c r="AS301" s="111" t="s">
        <v>2356</v>
      </c>
      <c r="AT301" s="112"/>
      <c r="AU301" s="111">
        <v>20</v>
      </c>
      <c r="AV301" s="114">
        <v>2</v>
      </c>
      <c r="AW301" s="111" t="s">
        <v>51</v>
      </c>
      <c r="AX301" s="113">
        <v>45393</v>
      </c>
      <c r="AY301" s="112"/>
      <c r="AZ301" s="112"/>
      <c r="BA301" s="112"/>
      <c r="BB301" s="111" t="s">
        <v>52</v>
      </c>
      <c r="BC301" s="111" t="s">
        <v>208</v>
      </c>
      <c r="BD301" s="111" t="s">
        <v>209</v>
      </c>
      <c r="BE301" s="111" t="s">
        <v>2357</v>
      </c>
      <c r="BF301" s="111">
        <v>4</v>
      </c>
      <c r="BG301" s="111" t="s">
        <v>218</v>
      </c>
      <c r="BH301" s="112"/>
      <c r="BI301" s="112"/>
      <c r="BJ301" s="111" t="s">
        <v>2358</v>
      </c>
      <c r="BK301" s="112"/>
      <c r="BL301" s="115">
        <v>0</v>
      </c>
      <c r="BM301" s="112" t="b">
        <f>KGP[[#This Row],[HU Quantity]]=KGP[[#This Row],[Requirement quantity]]</f>
        <v>0</v>
      </c>
      <c r="BN301" s="112"/>
      <c r="BO301" s="112"/>
      <c r="BP301" s="112"/>
      <c r="BQ301" s="111" t="s">
        <v>165</v>
      </c>
      <c r="BR301" s="112"/>
      <c r="BS301" s="112"/>
      <c r="BT301" s="116">
        <v>26</v>
      </c>
      <c r="BU301" s="116">
        <v>16</v>
      </c>
      <c r="BV301" s="113">
        <v>45560</v>
      </c>
      <c r="BW301" s="117">
        <v>0</v>
      </c>
      <c r="BX301" s="117">
        <v>0</v>
      </c>
      <c r="BY301" s="113">
        <v>45404</v>
      </c>
      <c r="BZ301" s="112"/>
      <c r="CA301" s="111">
        <v>0</v>
      </c>
      <c r="CB301" s="114">
        <v>0</v>
      </c>
      <c r="CC301" s="112"/>
      <c r="CD301" s="114">
        <v>0</v>
      </c>
      <c r="CE301" s="112"/>
      <c r="CF301" s="112"/>
      <c r="CG301" s="112"/>
      <c r="CH301" s="114">
        <v>0</v>
      </c>
      <c r="CI301" s="35">
        <v>0</v>
      </c>
      <c r="CJ301" s="94">
        <f t="shared" si="28"/>
        <v>0.5</v>
      </c>
      <c r="CK301" s="88">
        <f t="shared" si="29"/>
        <v>45351</v>
      </c>
      <c r="CL301" s="89">
        <f t="shared" si="30"/>
        <v>-27</v>
      </c>
      <c r="CM301" s="89">
        <f t="shared" si="31"/>
        <v>1</v>
      </c>
      <c r="CN301" s="89" t="str">
        <f t="shared" si="32"/>
        <v>ON TIME</v>
      </c>
      <c r="CO301" s="100"/>
      <c r="CP301" s="89" t="str">
        <f>IF(CQ301="","",IF(CQ301&gt;'Colour coding'!$D$4,"After Turnround",IF(CQ301&gt;'Colour coding'!$D$3+7,"During Turnaround",IF(CQ301&lt;'Colour coding'!$D$3,"On Time"))))</f>
        <v>After Turnround</v>
      </c>
      <c r="CQ301" s="88">
        <f>_xlfn.MAXIFS('Monitor PO'!E:E,'Monitor PO'!K:K,KGP[[#This Row],[Material / Component]])</f>
        <v>45393</v>
      </c>
      <c r="CR301" s="89" t="str">
        <f t="shared" si="33"/>
        <v>Need Purchasing</v>
      </c>
      <c r="CS301" s="89" t="str">
        <f>_xlfn.CONCAT(KGP[[#This Row],[Reservation]], KGP[[#This Row],[Requirement date (WO component)]],KGP[[#This Row],[Material / Component]],"000",,KGP[[#This Row],[WO number]])</f>
        <v>00002289824537970004852000100075531</v>
      </c>
      <c r="CT301" s="89" t="str">
        <f>VLOOKUP(KGP[[#This Row],[Key]],Reservation!B:B,1,)</f>
        <v>00002289824537970004852000100075531</v>
      </c>
      <c r="CU301" s="89" t="str">
        <f>_xlfn.CONCAT(KGP[[#This Row],[Reservation]],KGP[[#This Row],[Material / Component]],"000",,KGP[[#This Row],[WO number]])</f>
        <v>000022898270004852000100075531</v>
      </c>
      <c r="CV301" s="93">
        <f>IF(_xlfn.MAXIFS(Reservation!$F:$F,Reservation!$A:$A,KGP[[#This Row],[Logic]])&lt;KGP[[#This Row],[ETA @ Demand plant]],_xlfn.MAXIFS(Reservation!$F:$F,Reservation!$A:$A,KGP[[#This Row],[Logic]]),"")</f>
        <v>0</v>
      </c>
      <c r="CW301" s="89" t="e">
        <f>IF(KGP[[#This Row],[Any order which is ahead (Date)]]="","",VLOOKUP(_xlfn.CONCAT(KGP[[#This Row],[Reservation]],KGP[[#This Row],[Material / Component]],"000",,KGP[[#This Row],[WO number]]),Reservation!$A:$J,10,0))</f>
        <v>#N/A</v>
      </c>
      <c r="CX301" s="89">
        <f t="shared" si="34"/>
        <v>0</v>
      </c>
    </row>
    <row r="302" spans="1:102" s="77" customFormat="1" hidden="1" x14ac:dyDescent="0.2">
      <c r="A302" s="140" t="s">
        <v>851</v>
      </c>
      <c r="B302" s="140" t="s">
        <v>381</v>
      </c>
      <c r="C302" s="141"/>
      <c r="D302" s="140" t="s">
        <v>849</v>
      </c>
      <c r="E302" s="142">
        <v>45290</v>
      </c>
      <c r="F302" s="141"/>
      <c r="G302" s="142">
        <v>45423</v>
      </c>
      <c r="H302" s="141"/>
      <c r="I302" s="142">
        <v>45421</v>
      </c>
      <c r="J302" s="142">
        <v>45424</v>
      </c>
      <c r="K302" s="140" t="s">
        <v>1084</v>
      </c>
      <c r="L302" s="141"/>
      <c r="M302" s="140" t="s">
        <v>1449</v>
      </c>
      <c r="N302" s="140" t="s">
        <v>176</v>
      </c>
      <c r="O302" s="140" t="s">
        <v>1450</v>
      </c>
      <c r="P302" s="140" t="s">
        <v>1451</v>
      </c>
      <c r="Q302" s="140" t="s">
        <v>1452</v>
      </c>
      <c r="R302" s="140" t="s">
        <v>344</v>
      </c>
      <c r="S302" s="141"/>
      <c r="T302" s="141"/>
      <c r="U302" s="141"/>
      <c r="V302" s="140" t="s">
        <v>345</v>
      </c>
      <c r="W302" s="141"/>
      <c r="X302" s="140">
        <v>10</v>
      </c>
      <c r="Y302" s="140">
        <v>5</v>
      </c>
      <c r="Z302" s="140" t="s">
        <v>1453</v>
      </c>
      <c r="AA302" s="140" t="s">
        <v>1454</v>
      </c>
      <c r="AB302" s="143">
        <v>1</v>
      </c>
      <c r="AC302" s="143">
        <v>0</v>
      </c>
      <c r="AD302" s="143">
        <v>0</v>
      </c>
      <c r="AE302" s="140" t="s">
        <v>1128</v>
      </c>
      <c r="AF302" s="143">
        <v>0</v>
      </c>
      <c r="AG302" s="141"/>
      <c r="AH302" s="140" t="s">
        <v>379</v>
      </c>
      <c r="AI302" s="141"/>
      <c r="AJ302" s="141"/>
      <c r="AK302" s="140">
        <v>0</v>
      </c>
      <c r="AL302" s="143">
        <v>0</v>
      </c>
      <c r="AM302" s="141"/>
      <c r="AN302" s="141"/>
      <c r="AO302" s="140">
        <v>0</v>
      </c>
      <c r="AP302" s="141"/>
      <c r="AQ302" s="141"/>
      <c r="AR302" s="141"/>
      <c r="AS302" s="141"/>
      <c r="AT302" s="141"/>
      <c r="AU302" s="140">
        <v>0</v>
      </c>
      <c r="AV302" s="144">
        <v>0</v>
      </c>
      <c r="AW302" s="140" t="s">
        <v>202</v>
      </c>
      <c r="AX302" s="141"/>
      <c r="AY302" s="141"/>
      <c r="AZ302" s="141"/>
      <c r="BA302" s="141"/>
      <c r="BB302" s="140" t="s">
        <v>52</v>
      </c>
      <c r="BC302" s="140" t="s">
        <v>233</v>
      </c>
      <c r="BD302" s="140" t="s">
        <v>234</v>
      </c>
      <c r="BE302" s="140" t="s">
        <v>1455</v>
      </c>
      <c r="BF302" s="140">
        <v>2</v>
      </c>
      <c r="BG302" s="140" t="s">
        <v>294</v>
      </c>
      <c r="BH302" s="140" t="s">
        <v>164</v>
      </c>
      <c r="BI302" s="140" t="s">
        <v>164</v>
      </c>
      <c r="BJ302" s="141"/>
      <c r="BK302" s="141"/>
      <c r="BL302" s="143">
        <v>0</v>
      </c>
      <c r="BM302" s="141" t="b">
        <f>KGP[[#This Row],[HU Quantity]]=KGP[[#This Row],[Requirement quantity]]</f>
        <v>0</v>
      </c>
      <c r="BN302" s="141"/>
      <c r="BO302" s="141"/>
      <c r="BP302" s="141"/>
      <c r="BQ302" s="140" t="s">
        <v>165</v>
      </c>
      <c r="BR302" s="141"/>
      <c r="BS302" s="141"/>
      <c r="BT302" s="145">
        <v>0</v>
      </c>
      <c r="BU302" s="145">
        <v>0</v>
      </c>
      <c r="BV302" s="142">
        <v>45439</v>
      </c>
      <c r="BW302" s="146">
        <v>0</v>
      </c>
      <c r="BX302" s="146">
        <v>0</v>
      </c>
      <c r="BY302" s="141"/>
      <c r="BZ302" s="141"/>
      <c r="CA302" s="140">
        <v>0</v>
      </c>
      <c r="CB302" s="144">
        <v>0</v>
      </c>
      <c r="CC302" s="141"/>
      <c r="CD302" s="144">
        <v>0</v>
      </c>
      <c r="CE302" s="141"/>
      <c r="CF302" s="141"/>
      <c r="CG302" s="141"/>
      <c r="CH302" s="144">
        <v>0</v>
      </c>
      <c r="CI302" s="35">
        <v>0</v>
      </c>
      <c r="CJ302" s="94">
        <f t="shared" si="28"/>
        <v>0.5</v>
      </c>
      <c r="CK302" s="88">
        <f t="shared" si="29"/>
        <v>45395</v>
      </c>
      <c r="CL302" s="89">
        <f t="shared" si="30"/>
        <v>0</v>
      </c>
      <c r="CM302" s="89">
        <f t="shared" si="31"/>
        <v>0</v>
      </c>
      <c r="CN302" s="89" t="str">
        <f t="shared" si="32"/>
        <v>Missing Staging Date</v>
      </c>
      <c r="CO302" s="100" t="str" cm="1">
        <f t="array" ref="CO302">IFERROR(_xlfn.TEXTJOIN(", ",,_xlfn._xlws.FILTER('Monitor PO'!A:A,'Monitor PO'!K:K=Z302)),"")</f>
        <v/>
      </c>
      <c r="CP302" s="92" t="str">
        <f>IF(CQ302="","",IF(CQ302&gt;'Colour coding'!$D$4,"After Turnround",IF(CQ302&gt;'Colour coding'!$D$3+7,"During Turnaround",IF(CQ302&lt;'Colour coding'!$D$3,"On Time"))))</f>
        <v>On Time</v>
      </c>
      <c r="CQ302" s="88">
        <f>_xlfn.MAXIFS('Monitor PO'!E:E,'Monitor PO'!K:K,KGP[[#This Row],[Material / Component]])</f>
        <v>0</v>
      </c>
      <c r="CR302" s="89" t="str">
        <f t="shared" si="33"/>
        <v>Need Purchasing</v>
      </c>
      <c r="CS302" s="89" t="str">
        <f>_xlfn.CONCAT(KGP[[#This Row],[Reservation]], KGP[[#This Row],[Requirement date (WO component)]],KGP[[#This Row],[Material / Component]],"000",,KGP[[#This Row],[WO number]])</f>
        <v>00001329454542310266028000100034411</v>
      </c>
      <c r="CT302" s="89" t="e">
        <f>VLOOKUP(KGP[[#This Row],[Key]],Reservation!B:B,1,)</f>
        <v>#N/A</v>
      </c>
      <c r="CU302" s="89" t="str">
        <f>_xlfn.CONCAT(KGP[[#This Row],[Reservation]],KGP[[#This Row],[Material / Component]],"000",,KGP[[#This Row],[WO number]])</f>
        <v>000013294510266028000100034411</v>
      </c>
      <c r="CV302" s="93" t="str">
        <f>IF(_xlfn.MAXIFS(Reservation!$F:$F,Reservation!$A:$A,KGP[[#This Row],[Logic]])&lt;KGP[[#This Row],[ETA @ Demand plant]],_xlfn.MAXIFS(Reservation!$F:$F,Reservation!$A:$A,KGP[[#This Row],[Logic]]),"")</f>
        <v/>
      </c>
      <c r="CW302" s="89" t="str">
        <f>IF(KGP[[#This Row],[Any order which is ahead (Date)]]="","",VLOOKUP(_xlfn.CONCAT(KGP[[#This Row],[Reservation]],KGP[[#This Row],[Material / Component]],"000",,KGP[[#This Row],[WO number]]),Reservation!$A:$J,10,0))</f>
        <v/>
      </c>
      <c r="CX302" s="89">
        <f t="shared" si="34"/>
        <v>0</v>
      </c>
    </row>
    <row r="303" spans="1:102" s="77" customFormat="1" x14ac:dyDescent="0.2">
      <c r="A303" s="140" t="s">
        <v>851</v>
      </c>
      <c r="B303" s="140" t="s">
        <v>381</v>
      </c>
      <c r="C303" s="141"/>
      <c r="D303" s="140" t="s">
        <v>849</v>
      </c>
      <c r="E303" s="142">
        <v>45290</v>
      </c>
      <c r="F303" s="141"/>
      <c r="G303" s="142">
        <v>45423</v>
      </c>
      <c r="H303" s="141"/>
      <c r="I303" s="142">
        <v>45421</v>
      </c>
      <c r="J303" s="142">
        <v>45424</v>
      </c>
      <c r="K303" s="140" t="s">
        <v>1084</v>
      </c>
      <c r="L303" s="141"/>
      <c r="M303" s="140" t="s">
        <v>1449</v>
      </c>
      <c r="N303" s="140" t="s">
        <v>176</v>
      </c>
      <c r="O303" s="140" t="s">
        <v>1450</v>
      </c>
      <c r="P303" s="140" t="s">
        <v>1451</v>
      </c>
      <c r="Q303" s="140" t="s">
        <v>1456</v>
      </c>
      <c r="R303" s="140" t="s">
        <v>344</v>
      </c>
      <c r="S303" s="142">
        <v>45423</v>
      </c>
      <c r="T303" s="141"/>
      <c r="U303" s="141"/>
      <c r="V303" s="140" t="s">
        <v>345</v>
      </c>
      <c r="W303" s="141"/>
      <c r="X303" s="140">
        <v>10</v>
      </c>
      <c r="Y303" s="140">
        <v>5</v>
      </c>
      <c r="Z303" s="140" t="s">
        <v>1457</v>
      </c>
      <c r="AA303" s="140" t="s">
        <v>1458</v>
      </c>
      <c r="AB303" s="143">
        <v>2</v>
      </c>
      <c r="AC303" s="143">
        <v>57</v>
      </c>
      <c r="AD303" s="143">
        <v>0</v>
      </c>
      <c r="AE303" s="140" t="s">
        <v>858</v>
      </c>
      <c r="AF303" s="143">
        <v>0</v>
      </c>
      <c r="AG303" s="141"/>
      <c r="AH303" s="140" t="s">
        <v>53</v>
      </c>
      <c r="AI303" s="141"/>
      <c r="AJ303" s="141"/>
      <c r="AK303" s="140">
        <v>0</v>
      </c>
      <c r="AL303" s="143">
        <v>0</v>
      </c>
      <c r="AM303" s="141"/>
      <c r="AN303" s="141"/>
      <c r="AO303" s="140">
        <v>0</v>
      </c>
      <c r="AP303" s="141"/>
      <c r="AQ303" s="141"/>
      <c r="AR303" s="141"/>
      <c r="AS303" s="141"/>
      <c r="AT303" s="141"/>
      <c r="AU303" s="140">
        <v>0</v>
      </c>
      <c r="AV303" s="144">
        <v>0</v>
      </c>
      <c r="AW303" s="140" t="s">
        <v>1459</v>
      </c>
      <c r="AX303" s="141"/>
      <c r="AY303" s="141"/>
      <c r="AZ303" s="141"/>
      <c r="BA303" s="141"/>
      <c r="BB303" s="140" t="s">
        <v>52</v>
      </c>
      <c r="BC303" s="140" t="s">
        <v>233</v>
      </c>
      <c r="BD303" s="140" t="s">
        <v>234</v>
      </c>
      <c r="BE303" s="140" t="s">
        <v>1455</v>
      </c>
      <c r="BF303" s="140">
        <v>1</v>
      </c>
      <c r="BG303" s="140" t="s">
        <v>294</v>
      </c>
      <c r="BH303" s="140" t="s">
        <v>164</v>
      </c>
      <c r="BI303" s="140" t="s">
        <v>164</v>
      </c>
      <c r="BJ303" s="141"/>
      <c r="BK303" s="141"/>
      <c r="BL303" s="143">
        <v>0</v>
      </c>
      <c r="BM303" s="141" t="b">
        <f>KGP[[#This Row],[HU Quantity]]=KGP[[#This Row],[Requirement quantity]]</f>
        <v>0</v>
      </c>
      <c r="BN303" s="141"/>
      <c r="BO303" s="141"/>
      <c r="BP303" s="141"/>
      <c r="BQ303" s="140" t="s">
        <v>165</v>
      </c>
      <c r="BR303" s="141"/>
      <c r="BS303" s="141"/>
      <c r="BT303" s="145">
        <v>0</v>
      </c>
      <c r="BU303" s="145">
        <v>0</v>
      </c>
      <c r="BV303" s="142">
        <v>45439</v>
      </c>
      <c r="BW303" s="146">
        <v>0</v>
      </c>
      <c r="BX303" s="146">
        <v>0</v>
      </c>
      <c r="BY303" s="141"/>
      <c r="BZ303" s="141"/>
      <c r="CA303" s="140">
        <v>0</v>
      </c>
      <c r="CB303" s="144">
        <v>0</v>
      </c>
      <c r="CC303" s="141"/>
      <c r="CD303" s="144">
        <v>0</v>
      </c>
      <c r="CE303" s="141"/>
      <c r="CF303" s="141"/>
      <c r="CG303" s="141"/>
      <c r="CH303" s="144">
        <v>0</v>
      </c>
      <c r="CI303" s="35">
        <v>0</v>
      </c>
      <c r="CJ303" s="94">
        <f t="shared" si="28"/>
        <v>0.5</v>
      </c>
      <c r="CK303" s="88">
        <f t="shared" si="29"/>
        <v>45395</v>
      </c>
      <c r="CL303" s="89">
        <f t="shared" si="30"/>
        <v>0</v>
      </c>
      <c r="CM303" s="89">
        <f t="shared" si="31"/>
        <v>0</v>
      </c>
      <c r="CN303" s="89" t="str">
        <f t="shared" si="32"/>
        <v>Missing Staging Date</v>
      </c>
      <c r="CO303" s="100" t="str" cm="1">
        <f t="array" ref="CO303">IFERROR(_xlfn.TEXTJOIN(", ",,_xlfn._xlws.FILTER('Monitor PO'!A:A,'Monitor PO'!K:K=Z303)),"")</f>
        <v/>
      </c>
      <c r="CP303" s="92" t="str">
        <f>IF(CQ303="","",IF(CQ303&gt;'Colour coding'!$D$4,"After Turnround",IF(CQ303&gt;'Colour coding'!$D$3+7,"During Turnaround",IF(CQ303&lt;'Colour coding'!$D$3,"On Time"))))</f>
        <v>On Time</v>
      </c>
      <c r="CQ303" s="88">
        <f>_xlfn.MAXIFS('Monitor PO'!E:E,'Monitor PO'!K:K,KGP[[#This Row],[Material / Component]])</f>
        <v>0</v>
      </c>
      <c r="CR303" s="89" t="str">
        <f t="shared" si="33"/>
        <v>SOH</v>
      </c>
      <c r="CS303" s="89" t="str">
        <f>_xlfn.CONCAT(KGP[[#This Row],[Reservation]], KGP[[#This Row],[Requirement date (WO component)]],KGP[[#This Row],[Material / Component]],"000",,KGP[[#This Row],[WO number]])</f>
        <v>00001329454542310493611000100034411</v>
      </c>
      <c r="CT303" s="89" t="e">
        <f>VLOOKUP(KGP[[#This Row],[Key]],Reservation!B:B,1,)</f>
        <v>#N/A</v>
      </c>
      <c r="CU303" s="89" t="str">
        <f>_xlfn.CONCAT(KGP[[#This Row],[Reservation]],KGP[[#This Row],[Material / Component]],"000",,KGP[[#This Row],[WO number]])</f>
        <v>000013294510493611000100034411</v>
      </c>
      <c r="CV303" s="93">
        <f>IF(_xlfn.MAXIFS(Reservation!$F:$F,Reservation!$A:$A,KGP[[#This Row],[Logic]])&lt;KGP[[#This Row],[ETA @ Demand plant]],_xlfn.MAXIFS(Reservation!$F:$F,Reservation!$A:$A,KGP[[#This Row],[Logic]]),"")</f>
        <v>0</v>
      </c>
      <c r="CW303" s="89" t="e">
        <f>IF(KGP[[#This Row],[Any order which is ahead (Date)]]="","",VLOOKUP(_xlfn.CONCAT(KGP[[#This Row],[Reservation]],KGP[[#This Row],[Material / Component]],"000",,KGP[[#This Row],[WO number]]),Reservation!$A:$J,10,0))</f>
        <v>#N/A</v>
      </c>
      <c r="CX303" s="89">
        <f t="shared" si="34"/>
        <v>0</v>
      </c>
    </row>
    <row r="304" spans="1:102" s="77" customFormat="1" hidden="1" x14ac:dyDescent="0.2">
      <c r="A304" s="140" t="s">
        <v>851</v>
      </c>
      <c r="B304" s="140" t="s">
        <v>381</v>
      </c>
      <c r="C304" s="141"/>
      <c r="D304" s="140" t="s">
        <v>849</v>
      </c>
      <c r="E304" s="142">
        <v>45290</v>
      </c>
      <c r="F304" s="141"/>
      <c r="G304" s="142">
        <v>45425</v>
      </c>
      <c r="H304" s="141"/>
      <c r="I304" s="142">
        <v>45425</v>
      </c>
      <c r="J304" s="142">
        <v>45426</v>
      </c>
      <c r="K304" s="140" t="s">
        <v>1084</v>
      </c>
      <c r="L304" s="141"/>
      <c r="M304" s="140" t="s">
        <v>1694</v>
      </c>
      <c r="N304" s="140" t="s">
        <v>176</v>
      </c>
      <c r="O304" s="140" t="s">
        <v>1695</v>
      </c>
      <c r="P304" s="140" t="s">
        <v>1696</v>
      </c>
      <c r="Q304" s="140" t="s">
        <v>1697</v>
      </c>
      <c r="R304" s="140" t="s">
        <v>344</v>
      </c>
      <c r="S304" s="141"/>
      <c r="T304" s="141"/>
      <c r="U304" s="141"/>
      <c r="V304" s="140" t="s">
        <v>345</v>
      </c>
      <c r="W304" s="141"/>
      <c r="X304" s="140">
        <v>30</v>
      </c>
      <c r="Y304" s="140">
        <v>30</v>
      </c>
      <c r="Z304" s="140" t="s">
        <v>1698</v>
      </c>
      <c r="AA304" s="140" t="s">
        <v>1699</v>
      </c>
      <c r="AB304" s="143">
        <v>1</v>
      </c>
      <c r="AC304" s="143">
        <v>0</v>
      </c>
      <c r="AD304" s="143">
        <v>0</v>
      </c>
      <c r="AE304" s="140" t="s">
        <v>1128</v>
      </c>
      <c r="AF304" s="143">
        <v>0</v>
      </c>
      <c r="AG304" s="141"/>
      <c r="AH304" s="140" t="s">
        <v>379</v>
      </c>
      <c r="AI304" s="141"/>
      <c r="AJ304" s="141"/>
      <c r="AK304" s="140">
        <v>0</v>
      </c>
      <c r="AL304" s="143">
        <v>0</v>
      </c>
      <c r="AM304" s="141"/>
      <c r="AN304" s="141"/>
      <c r="AO304" s="140">
        <v>0</v>
      </c>
      <c r="AP304" s="141"/>
      <c r="AQ304" s="141"/>
      <c r="AR304" s="141"/>
      <c r="AS304" s="141"/>
      <c r="AT304" s="141"/>
      <c r="AU304" s="140">
        <v>0</v>
      </c>
      <c r="AV304" s="144">
        <v>0</v>
      </c>
      <c r="AW304" s="140" t="s">
        <v>193</v>
      </c>
      <c r="AX304" s="141"/>
      <c r="AY304" s="141"/>
      <c r="AZ304" s="141"/>
      <c r="BA304" s="141"/>
      <c r="BB304" s="140" t="s">
        <v>52</v>
      </c>
      <c r="BC304" s="140" t="s">
        <v>233</v>
      </c>
      <c r="BD304" s="140" t="s">
        <v>234</v>
      </c>
      <c r="BE304" s="140" t="s">
        <v>1700</v>
      </c>
      <c r="BF304" s="140">
        <v>1</v>
      </c>
      <c r="BG304" s="140" t="s">
        <v>294</v>
      </c>
      <c r="BH304" s="140" t="s">
        <v>164</v>
      </c>
      <c r="BI304" s="140" t="s">
        <v>1701</v>
      </c>
      <c r="BJ304" s="141"/>
      <c r="BK304" s="141"/>
      <c r="BL304" s="143">
        <v>0</v>
      </c>
      <c r="BM304" s="141" t="b">
        <f>KGP[[#This Row],[HU Quantity]]=KGP[[#This Row],[Requirement quantity]]</f>
        <v>0</v>
      </c>
      <c r="BN304" s="141"/>
      <c r="BO304" s="141"/>
      <c r="BP304" s="141"/>
      <c r="BQ304" s="140" t="s">
        <v>165</v>
      </c>
      <c r="BR304" s="140" t="s">
        <v>1702</v>
      </c>
      <c r="BS304" s="141"/>
      <c r="BT304" s="145">
        <v>0</v>
      </c>
      <c r="BU304" s="145">
        <v>0</v>
      </c>
      <c r="BV304" s="142">
        <v>45291</v>
      </c>
      <c r="BW304" s="146">
        <v>0</v>
      </c>
      <c r="BX304" s="146">
        <v>0</v>
      </c>
      <c r="BY304" s="141"/>
      <c r="BZ304" s="141"/>
      <c r="CA304" s="140">
        <v>0</v>
      </c>
      <c r="CB304" s="144">
        <v>0</v>
      </c>
      <c r="CC304" s="141"/>
      <c r="CD304" s="144">
        <v>0</v>
      </c>
      <c r="CE304" s="141"/>
      <c r="CF304" s="141"/>
      <c r="CG304" s="141"/>
      <c r="CH304" s="144">
        <v>0</v>
      </c>
      <c r="CI304" s="35">
        <v>0</v>
      </c>
      <c r="CJ304" s="94">
        <f t="shared" si="28"/>
        <v>0.5</v>
      </c>
      <c r="CK304" s="88">
        <f t="shared" si="29"/>
        <v>45397</v>
      </c>
      <c r="CL304" s="89">
        <f t="shared" si="30"/>
        <v>0</v>
      </c>
      <c r="CM304" s="89">
        <f t="shared" si="31"/>
        <v>0</v>
      </c>
      <c r="CN304" s="89" t="str">
        <f t="shared" si="32"/>
        <v>Missing Staging Date</v>
      </c>
      <c r="CO304" s="100" t="str" cm="1">
        <f t="array" ref="CO304">IFERROR(_xlfn.TEXTJOIN(", ",,_xlfn._xlws.FILTER('Monitor PO'!A:A,'Monitor PO'!K:K=Z304)),"")</f>
        <v/>
      </c>
      <c r="CP304" s="92" t="str">
        <f>IF(CQ304="","",IF(CQ304&gt;'Colour coding'!$D$4,"After Turnround",IF(CQ304&gt;'Colour coding'!$D$3+7,"During Turnaround",IF(CQ304&lt;'Colour coding'!$D$3,"On Time"))))</f>
        <v>On Time</v>
      </c>
      <c r="CQ304" s="88">
        <f>_xlfn.MAXIFS('Monitor PO'!E:E,'Monitor PO'!K:K,KGP[[#This Row],[Material / Component]])</f>
        <v>0</v>
      </c>
      <c r="CR304" s="89" t="str">
        <f t="shared" si="33"/>
        <v>Need Purchasing</v>
      </c>
      <c r="CS304" s="89" t="str">
        <f>_xlfn.CONCAT(KGP[[#This Row],[Reservation]], KGP[[#This Row],[Requirement date (WO component)]],KGP[[#This Row],[Material / Component]],"000",,KGP[[#This Row],[WO number]])</f>
        <v>00001356204542510501084000100037136</v>
      </c>
      <c r="CT304" s="89" t="e">
        <f>VLOOKUP(KGP[[#This Row],[Key]],Reservation!B:B,1,)</f>
        <v>#N/A</v>
      </c>
      <c r="CU304" s="89" t="str">
        <f>_xlfn.CONCAT(KGP[[#This Row],[Reservation]],KGP[[#This Row],[Material / Component]],"000",,KGP[[#This Row],[WO number]])</f>
        <v>000013562010501084000100037136</v>
      </c>
      <c r="CV304" s="93" t="str">
        <f>IF(_xlfn.MAXIFS(Reservation!$F:$F,Reservation!$A:$A,KGP[[#This Row],[Logic]])&lt;KGP[[#This Row],[ETA @ Demand plant]],_xlfn.MAXIFS(Reservation!$F:$F,Reservation!$A:$A,KGP[[#This Row],[Logic]]),"")</f>
        <v/>
      </c>
      <c r="CW304" s="89" t="str">
        <f>IF(KGP[[#This Row],[Any order which is ahead (Date)]]="","",VLOOKUP(_xlfn.CONCAT(KGP[[#This Row],[Reservation]],KGP[[#This Row],[Material / Component]],"000",,KGP[[#This Row],[WO number]]),Reservation!$A:$J,10,0))</f>
        <v/>
      </c>
      <c r="CX304" s="89">
        <f t="shared" si="34"/>
        <v>0</v>
      </c>
    </row>
    <row r="305" spans="1:102" s="77" customFormat="1" hidden="1" x14ac:dyDescent="0.2">
      <c r="A305" s="140" t="s">
        <v>851</v>
      </c>
      <c r="B305" s="140" t="s">
        <v>381</v>
      </c>
      <c r="C305" s="141"/>
      <c r="D305" s="140" t="s">
        <v>849</v>
      </c>
      <c r="E305" s="142">
        <v>45290</v>
      </c>
      <c r="F305" s="141"/>
      <c r="G305" s="142">
        <v>45425</v>
      </c>
      <c r="H305" s="141"/>
      <c r="I305" s="142">
        <v>45425</v>
      </c>
      <c r="J305" s="142">
        <v>45426</v>
      </c>
      <c r="K305" s="140" t="s">
        <v>1084</v>
      </c>
      <c r="L305" s="141"/>
      <c r="M305" s="140" t="s">
        <v>1694</v>
      </c>
      <c r="N305" s="140" t="s">
        <v>175</v>
      </c>
      <c r="O305" s="140" t="s">
        <v>1695</v>
      </c>
      <c r="P305" s="140" t="s">
        <v>1696</v>
      </c>
      <c r="Q305" s="140" t="s">
        <v>1697</v>
      </c>
      <c r="R305" s="140" t="s">
        <v>344</v>
      </c>
      <c r="S305" s="141"/>
      <c r="T305" s="141"/>
      <c r="U305" s="141"/>
      <c r="V305" s="140" t="s">
        <v>345</v>
      </c>
      <c r="W305" s="141"/>
      <c r="X305" s="140">
        <v>30</v>
      </c>
      <c r="Y305" s="140">
        <v>30</v>
      </c>
      <c r="Z305" s="140" t="s">
        <v>1703</v>
      </c>
      <c r="AA305" s="140" t="s">
        <v>1704</v>
      </c>
      <c r="AB305" s="143">
        <v>1</v>
      </c>
      <c r="AC305" s="143">
        <v>0</v>
      </c>
      <c r="AD305" s="143">
        <v>0</v>
      </c>
      <c r="AE305" s="140" t="s">
        <v>1128</v>
      </c>
      <c r="AF305" s="143">
        <v>0</v>
      </c>
      <c r="AG305" s="141"/>
      <c r="AH305" s="140" t="s">
        <v>379</v>
      </c>
      <c r="AI305" s="141"/>
      <c r="AJ305" s="141"/>
      <c r="AK305" s="140">
        <v>0</v>
      </c>
      <c r="AL305" s="143">
        <v>0</v>
      </c>
      <c r="AM305" s="141"/>
      <c r="AN305" s="141"/>
      <c r="AO305" s="140">
        <v>0</v>
      </c>
      <c r="AP305" s="141"/>
      <c r="AQ305" s="141"/>
      <c r="AR305" s="141"/>
      <c r="AS305" s="141"/>
      <c r="AT305" s="141"/>
      <c r="AU305" s="140">
        <v>0</v>
      </c>
      <c r="AV305" s="144">
        <v>0</v>
      </c>
      <c r="AW305" s="140" t="s">
        <v>193</v>
      </c>
      <c r="AX305" s="141"/>
      <c r="AY305" s="141"/>
      <c r="AZ305" s="141"/>
      <c r="BA305" s="141"/>
      <c r="BB305" s="140" t="s">
        <v>52</v>
      </c>
      <c r="BC305" s="140" t="s">
        <v>233</v>
      </c>
      <c r="BD305" s="140" t="s">
        <v>234</v>
      </c>
      <c r="BE305" s="140" t="s">
        <v>1700</v>
      </c>
      <c r="BF305" s="140">
        <v>2</v>
      </c>
      <c r="BG305" s="140" t="s">
        <v>294</v>
      </c>
      <c r="BH305" s="140" t="s">
        <v>164</v>
      </c>
      <c r="BI305" s="140" t="s">
        <v>1701</v>
      </c>
      <c r="BJ305" s="141"/>
      <c r="BK305" s="141"/>
      <c r="BL305" s="143">
        <v>0</v>
      </c>
      <c r="BM305" s="141" t="b">
        <f>KGP[[#This Row],[HU Quantity]]=KGP[[#This Row],[Requirement quantity]]</f>
        <v>0</v>
      </c>
      <c r="BN305" s="141"/>
      <c r="BO305" s="141"/>
      <c r="BP305" s="141"/>
      <c r="BQ305" s="140" t="s">
        <v>165</v>
      </c>
      <c r="BR305" s="140" t="s">
        <v>1702</v>
      </c>
      <c r="BS305" s="141"/>
      <c r="BT305" s="145">
        <v>0</v>
      </c>
      <c r="BU305" s="145">
        <v>0</v>
      </c>
      <c r="BV305" s="142">
        <v>45291</v>
      </c>
      <c r="BW305" s="146">
        <v>0</v>
      </c>
      <c r="BX305" s="146">
        <v>0</v>
      </c>
      <c r="BY305" s="141"/>
      <c r="BZ305" s="141"/>
      <c r="CA305" s="140">
        <v>0</v>
      </c>
      <c r="CB305" s="144">
        <v>0</v>
      </c>
      <c r="CC305" s="141"/>
      <c r="CD305" s="144">
        <v>0</v>
      </c>
      <c r="CE305" s="141"/>
      <c r="CF305" s="141"/>
      <c r="CG305" s="141"/>
      <c r="CH305" s="144">
        <v>0</v>
      </c>
      <c r="CI305" s="35">
        <v>0</v>
      </c>
      <c r="CJ305" s="94">
        <f t="shared" si="28"/>
        <v>0.5</v>
      </c>
      <c r="CK305" s="88">
        <f t="shared" si="29"/>
        <v>45397</v>
      </c>
      <c r="CL305" s="89">
        <f t="shared" si="30"/>
        <v>0</v>
      </c>
      <c r="CM305" s="89">
        <f t="shared" si="31"/>
        <v>0</v>
      </c>
      <c r="CN305" s="89" t="str">
        <f t="shared" si="32"/>
        <v>Missing Staging Date</v>
      </c>
      <c r="CO305" s="100" t="str" cm="1">
        <f t="array" ref="CO305">IFERROR(_xlfn.TEXTJOIN(", ",,_xlfn._xlws.FILTER('Monitor PO'!A:A,'Monitor PO'!K:K=Z305)),"")</f>
        <v/>
      </c>
      <c r="CP305" s="92" t="str">
        <f>IF(CQ305="","",IF(CQ305&gt;'Colour coding'!$D$4,"After Turnround",IF(CQ305&gt;'Colour coding'!$D$3+7,"During Turnaround",IF(CQ305&lt;'Colour coding'!$D$3,"On Time"))))</f>
        <v>On Time</v>
      </c>
      <c r="CQ305" s="88">
        <f>_xlfn.MAXIFS('Monitor PO'!E:E,'Monitor PO'!K:K,KGP[[#This Row],[Material / Component]])</f>
        <v>0</v>
      </c>
      <c r="CR305" s="89" t="str">
        <f t="shared" si="33"/>
        <v>Need Purchasing</v>
      </c>
      <c r="CS305" s="89" t="str">
        <f>_xlfn.CONCAT(KGP[[#This Row],[Reservation]], KGP[[#This Row],[Requirement date (WO component)]],KGP[[#This Row],[Material / Component]],"000",,KGP[[#This Row],[WO number]])</f>
        <v>00001356204542510501085000100037136</v>
      </c>
      <c r="CT305" s="89" t="e">
        <f>VLOOKUP(KGP[[#This Row],[Key]],Reservation!B:B,1,)</f>
        <v>#N/A</v>
      </c>
      <c r="CU305" s="89" t="str">
        <f>_xlfn.CONCAT(KGP[[#This Row],[Reservation]],KGP[[#This Row],[Material / Component]],"000",,KGP[[#This Row],[WO number]])</f>
        <v>000013562010501085000100037136</v>
      </c>
      <c r="CV305" s="93" t="str">
        <f>IF(_xlfn.MAXIFS(Reservation!$F:$F,Reservation!$A:$A,KGP[[#This Row],[Logic]])&lt;KGP[[#This Row],[ETA @ Demand plant]],_xlfn.MAXIFS(Reservation!$F:$F,Reservation!$A:$A,KGP[[#This Row],[Logic]]),"")</f>
        <v/>
      </c>
      <c r="CW305" s="89" t="str">
        <f>IF(KGP[[#This Row],[Any order which is ahead (Date)]]="","",VLOOKUP(_xlfn.CONCAT(KGP[[#This Row],[Reservation]],KGP[[#This Row],[Material / Component]],"000",,KGP[[#This Row],[WO number]]),Reservation!$A:$J,10,0))</f>
        <v/>
      </c>
      <c r="CX305" s="89">
        <f t="shared" si="34"/>
        <v>0</v>
      </c>
    </row>
    <row r="306" spans="1:102" s="77" customFormat="1" x14ac:dyDescent="0.2">
      <c r="A306" s="140" t="s">
        <v>851</v>
      </c>
      <c r="B306" s="140" t="s">
        <v>381</v>
      </c>
      <c r="C306" s="141"/>
      <c r="D306" s="140" t="s">
        <v>849</v>
      </c>
      <c r="E306" s="142">
        <v>45290</v>
      </c>
      <c r="F306" s="141"/>
      <c r="G306" s="142">
        <v>45421</v>
      </c>
      <c r="H306" s="141"/>
      <c r="I306" s="142">
        <v>45421</v>
      </c>
      <c r="J306" s="142">
        <v>45422</v>
      </c>
      <c r="K306" s="140" t="s">
        <v>182</v>
      </c>
      <c r="L306" s="141"/>
      <c r="M306" s="140" t="s">
        <v>2444</v>
      </c>
      <c r="N306" s="140" t="s">
        <v>175</v>
      </c>
      <c r="O306" s="140" t="s">
        <v>2445</v>
      </c>
      <c r="P306" s="140" t="s">
        <v>2446</v>
      </c>
      <c r="Q306" s="140" t="s">
        <v>613</v>
      </c>
      <c r="R306" s="140" t="s">
        <v>344</v>
      </c>
      <c r="S306" s="142">
        <v>45421</v>
      </c>
      <c r="T306" s="141"/>
      <c r="U306" s="141"/>
      <c r="V306" s="140" t="s">
        <v>345</v>
      </c>
      <c r="W306" s="141"/>
      <c r="X306" s="140">
        <v>10</v>
      </c>
      <c r="Y306" s="140">
        <v>5</v>
      </c>
      <c r="Z306" s="140" t="s">
        <v>2447</v>
      </c>
      <c r="AA306" s="140" t="s">
        <v>2448</v>
      </c>
      <c r="AB306" s="143">
        <v>2</v>
      </c>
      <c r="AC306" s="143">
        <v>0</v>
      </c>
      <c r="AD306" s="143">
        <v>0</v>
      </c>
      <c r="AE306" s="140" t="s">
        <v>1128</v>
      </c>
      <c r="AF306" s="143">
        <v>0</v>
      </c>
      <c r="AG306" s="141"/>
      <c r="AH306" s="140" t="s">
        <v>53</v>
      </c>
      <c r="AI306" s="141"/>
      <c r="AJ306" s="141"/>
      <c r="AK306" s="140">
        <v>0</v>
      </c>
      <c r="AL306" s="143">
        <v>0</v>
      </c>
      <c r="AM306" s="141"/>
      <c r="AN306" s="141"/>
      <c r="AO306" s="140">
        <v>0</v>
      </c>
      <c r="AP306" s="141"/>
      <c r="AQ306" s="141"/>
      <c r="AR306" s="141"/>
      <c r="AS306" s="141"/>
      <c r="AT306" s="141"/>
      <c r="AU306" s="140">
        <v>0</v>
      </c>
      <c r="AV306" s="144">
        <v>0</v>
      </c>
      <c r="AW306" s="140" t="s">
        <v>51</v>
      </c>
      <c r="AX306" s="141"/>
      <c r="AY306" s="141"/>
      <c r="AZ306" s="141"/>
      <c r="BA306" s="141"/>
      <c r="BB306" s="140" t="s">
        <v>52</v>
      </c>
      <c r="BC306" s="140" t="s">
        <v>233</v>
      </c>
      <c r="BD306" s="140" t="s">
        <v>234</v>
      </c>
      <c r="BE306" s="140" t="s">
        <v>2449</v>
      </c>
      <c r="BF306" s="140">
        <v>2</v>
      </c>
      <c r="BG306" s="140" t="s">
        <v>294</v>
      </c>
      <c r="BH306" s="141"/>
      <c r="BI306" s="141"/>
      <c r="BJ306" s="141"/>
      <c r="BK306" s="141"/>
      <c r="BL306" s="143">
        <v>0</v>
      </c>
      <c r="BM306" s="141" t="b">
        <f>KGP[[#This Row],[HU Quantity]]=KGP[[#This Row],[Requirement quantity]]</f>
        <v>0</v>
      </c>
      <c r="BN306" s="141"/>
      <c r="BO306" s="141"/>
      <c r="BP306" s="141"/>
      <c r="BQ306" s="140" t="s">
        <v>165</v>
      </c>
      <c r="BR306" s="141"/>
      <c r="BS306" s="141"/>
      <c r="BT306" s="145">
        <v>0</v>
      </c>
      <c r="BU306" s="145">
        <v>0</v>
      </c>
      <c r="BV306" s="142">
        <v>45452</v>
      </c>
      <c r="BW306" s="146">
        <v>0</v>
      </c>
      <c r="BX306" s="146">
        <v>0</v>
      </c>
      <c r="BY306" s="141"/>
      <c r="BZ306" s="141"/>
      <c r="CA306" s="140">
        <v>0</v>
      </c>
      <c r="CB306" s="144">
        <v>0</v>
      </c>
      <c r="CC306" s="141"/>
      <c r="CD306" s="144">
        <v>0</v>
      </c>
      <c r="CE306" s="141"/>
      <c r="CF306" s="141"/>
      <c r="CG306" s="141"/>
      <c r="CH306" s="144">
        <v>0</v>
      </c>
      <c r="CI306" s="35">
        <v>0</v>
      </c>
      <c r="CJ306" s="94">
        <f t="shared" si="28"/>
        <v>0.5</v>
      </c>
      <c r="CK306" s="88">
        <f t="shared" si="29"/>
        <v>45393</v>
      </c>
      <c r="CL306" s="89">
        <f t="shared" si="30"/>
        <v>0</v>
      </c>
      <c r="CM306" s="89">
        <f t="shared" si="31"/>
        <v>0</v>
      </c>
      <c r="CN306" s="89" t="str">
        <f t="shared" si="32"/>
        <v>Missing Staging Date</v>
      </c>
      <c r="CO306" s="100"/>
      <c r="CP306" s="89" t="str">
        <f>IF(CQ306="","",IF(CQ306&gt;'Colour coding'!$D$4,"After Turnround",IF(CQ306&gt;'Colour coding'!$D$3+7,"During Turnaround",IF(CQ306&lt;'Colour coding'!$D$3,"On Time"))))</f>
        <v>On Time</v>
      </c>
      <c r="CQ306" s="88">
        <f>_xlfn.MAXIFS('Monitor PO'!E:E,'Monitor PO'!K:K,KGP[[#This Row],[Material / Component]])</f>
        <v>0</v>
      </c>
      <c r="CR306" s="89" t="str">
        <f t="shared" si="33"/>
        <v>Need Purchasing</v>
      </c>
      <c r="CS306" s="89" t="str">
        <f>_xlfn.CONCAT(KGP[[#This Row],[Reservation]], KGP[[#This Row],[Requirement date (WO component)]],KGP[[#This Row],[Material / Component]],"000",,KGP[[#This Row],[WO number]])</f>
        <v>00001138514542110464346000200079582</v>
      </c>
      <c r="CT306" s="89" t="e">
        <f>VLOOKUP(KGP[[#This Row],[Key]],Reservation!B:B,1,)</f>
        <v>#N/A</v>
      </c>
      <c r="CU306" s="89" t="str">
        <f>_xlfn.CONCAT(KGP[[#This Row],[Reservation]],KGP[[#This Row],[Material / Component]],"000",,KGP[[#This Row],[WO number]])</f>
        <v>000011385110464346000200079582</v>
      </c>
      <c r="CV306" s="93">
        <f>IF(_xlfn.MAXIFS(Reservation!$F:$F,Reservation!$A:$A,KGP[[#This Row],[Logic]])&lt;KGP[[#This Row],[ETA @ Demand plant]],_xlfn.MAXIFS(Reservation!$F:$F,Reservation!$A:$A,KGP[[#This Row],[Logic]]),"")</f>
        <v>0</v>
      </c>
      <c r="CW306" s="89" t="e">
        <f>IF(KGP[[#This Row],[Any order which is ahead (Date)]]="","",VLOOKUP(_xlfn.CONCAT(KGP[[#This Row],[Reservation]],KGP[[#This Row],[Material / Component]],"000",,KGP[[#This Row],[WO number]]),Reservation!$A:$J,10,0))</f>
        <v>#N/A</v>
      </c>
      <c r="CX306" s="89">
        <f t="shared" si="34"/>
        <v>0</v>
      </c>
    </row>
    <row r="307" spans="1:102" s="77" customFormat="1" x14ac:dyDescent="0.2">
      <c r="A307" s="140" t="s">
        <v>851</v>
      </c>
      <c r="B307" s="140" t="s">
        <v>381</v>
      </c>
      <c r="C307" s="141"/>
      <c r="D307" s="140" t="s">
        <v>849</v>
      </c>
      <c r="E307" s="142">
        <v>45290</v>
      </c>
      <c r="F307" s="141"/>
      <c r="G307" s="142">
        <v>45421</v>
      </c>
      <c r="H307" s="141"/>
      <c r="I307" s="142">
        <v>45421</v>
      </c>
      <c r="J307" s="142">
        <v>45422</v>
      </c>
      <c r="K307" s="140" t="s">
        <v>182</v>
      </c>
      <c r="L307" s="141"/>
      <c r="M307" s="140" t="s">
        <v>2444</v>
      </c>
      <c r="N307" s="140" t="s">
        <v>176</v>
      </c>
      <c r="O307" s="140" t="s">
        <v>2445</v>
      </c>
      <c r="P307" s="140" t="s">
        <v>2446</v>
      </c>
      <c r="Q307" s="140" t="s">
        <v>613</v>
      </c>
      <c r="R307" s="140" t="s">
        <v>344</v>
      </c>
      <c r="S307" s="142">
        <v>45421</v>
      </c>
      <c r="T307" s="141"/>
      <c r="U307" s="141"/>
      <c r="V307" s="140" t="s">
        <v>345</v>
      </c>
      <c r="W307" s="141"/>
      <c r="X307" s="140">
        <v>10</v>
      </c>
      <c r="Y307" s="140">
        <v>5</v>
      </c>
      <c r="Z307" s="140" t="s">
        <v>2450</v>
      </c>
      <c r="AA307" s="140" t="s">
        <v>2451</v>
      </c>
      <c r="AB307" s="143">
        <v>1</v>
      </c>
      <c r="AC307" s="143">
        <v>0</v>
      </c>
      <c r="AD307" s="143">
        <v>0</v>
      </c>
      <c r="AE307" s="140" t="s">
        <v>1128</v>
      </c>
      <c r="AF307" s="143">
        <v>0</v>
      </c>
      <c r="AG307" s="141"/>
      <c r="AH307" s="140" t="s">
        <v>53</v>
      </c>
      <c r="AI307" s="141"/>
      <c r="AJ307" s="141"/>
      <c r="AK307" s="140">
        <v>0</v>
      </c>
      <c r="AL307" s="143">
        <v>0</v>
      </c>
      <c r="AM307" s="141"/>
      <c r="AN307" s="141"/>
      <c r="AO307" s="140">
        <v>0</v>
      </c>
      <c r="AP307" s="141"/>
      <c r="AQ307" s="141"/>
      <c r="AR307" s="141"/>
      <c r="AS307" s="141"/>
      <c r="AT307" s="141"/>
      <c r="AU307" s="140">
        <v>0</v>
      </c>
      <c r="AV307" s="144">
        <v>0</v>
      </c>
      <c r="AW307" s="140" t="s">
        <v>51</v>
      </c>
      <c r="AX307" s="141"/>
      <c r="AY307" s="141"/>
      <c r="AZ307" s="141"/>
      <c r="BA307" s="141"/>
      <c r="BB307" s="140" t="s">
        <v>52</v>
      </c>
      <c r="BC307" s="140" t="s">
        <v>233</v>
      </c>
      <c r="BD307" s="140" t="s">
        <v>234</v>
      </c>
      <c r="BE307" s="140" t="s">
        <v>2449</v>
      </c>
      <c r="BF307" s="140">
        <v>1</v>
      </c>
      <c r="BG307" s="140" t="s">
        <v>294</v>
      </c>
      <c r="BH307" s="140" t="s">
        <v>164</v>
      </c>
      <c r="BI307" s="140" t="s">
        <v>164</v>
      </c>
      <c r="BJ307" s="141"/>
      <c r="BK307" s="141"/>
      <c r="BL307" s="143">
        <v>0</v>
      </c>
      <c r="BM307" s="141" t="b">
        <f>KGP[[#This Row],[HU Quantity]]=KGP[[#This Row],[Requirement quantity]]</f>
        <v>0</v>
      </c>
      <c r="BN307" s="141"/>
      <c r="BO307" s="141"/>
      <c r="BP307" s="141"/>
      <c r="BQ307" s="140" t="s">
        <v>165</v>
      </c>
      <c r="BR307" s="141"/>
      <c r="BS307" s="141"/>
      <c r="BT307" s="145">
        <v>0</v>
      </c>
      <c r="BU307" s="145">
        <v>0</v>
      </c>
      <c r="BV307" s="142">
        <v>45452</v>
      </c>
      <c r="BW307" s="146">
        <v>0</v>
      </c>
      <c r="BX307" s="146">
        <v>0</v>
      </c>
      <c r="BY307" s="141"/>
      <c r="BZ307" s="141"/>
      <c r="CA307" s="140">
        <v>0</v>
      </c>
      <c r="CB307" s="144">
        <v>0</v>
      </c>
      <c r="CC307" s="141"/>
      <c r="CD307" s="144">
        <v>0</v>
      </c>
      <c r="CE307" s="141"/>
      <c r="CF307" s="141"/>
      <c r="CG307" s="141"/>
      <c r="CH307" s="144">
        <v>0</v>
      </c>
      <c r="CI307" s="35">
        <v>0</v>
      </c>
      <c r="CJ307" s="94">
        <f t="shared" si="28"/>
        <v>0.5</v>
      </c>
      <c r="CK307" s="88">
        <f t="shared" si="29"/>
        <v>45393</v>
      </c>
      <c r="CL307" s="89">
        <f t="shared" si="30"/>
        <v>0</v>
      </c>
      <c r="CM307" s="89">
        <f t="shared" si="31"/>
        <v>0</v>
      </c>
      <c r="CN307" s="89" t="str">
        <f t="shared" si="32"/>
        <v>Missing Staging Date</v>
      </c>
      <c r="CO307" s="100"/>
      <c r="CP307" s="89" t="str">
        <f>IF(CQ307="","",IF(CQ307&gt;'Colour coding'!$D$4,"After Turnround",IF(CQ307&gt;'Colour coding'!$D$3+7,"During Turnaround",IF(CQ307&lt;'Colour coding'!$D$3,"On Time"))))</f>
        <v>On Time</v>
      </c>
      <c r="CQ307" s="88">
        <f>_xlfn.MAXIFS('Monitor PO'!E:E,'Monitor PO'!K:K,KGP[[#This Row],[Material / Component]])</f>
        <v>0</v>
      </c>
      <c r="CR307" s="89" t="str">
        <f t="shared" si="33"/>
        <v>Need Purchasing</v>
      </c>
      <c r="CS307" s="89" t="str">
        <f>_xlfn.CONCAT(KGP[[#This Row],[Reservation]], KGP[[#This Row],[Requirement date (WO component)]],KGP[[#This Row],[Material / Component]],"000",,KGP[[#This Row],[WO number]])</f>
        <v>00001138514542110470892000200079582</v>
      </c>
      <c r="CT307" s="89" t="e">
        <f>VLOOKUP(KGP[[#This Row],[Key]],Reservation!B:B,1,)</f>
        <v>#N/A</v>
      </c>
      <c r="CU307" s="89" t="str">
        <f>_xlfn.CONCAT(KGP[[#This Row],[Reservation]],KGP[[#This Row],[Material / Component]],"000",,KGP[[#This Row],[WO number]])</f>
        <v>000011385110470892000200079582</v>
      </c>
      <c r="CV307" s="93">
        <f>IF(_xlfn.MAXIFS(Reservation!$F:$F,Reservation!$A:$A,KGP[[#This Row],[Logic]])&lt;KGP[[#This Row],[ETA @ Demand plant]],_xlfn.MAXIFS(Reservation!$F:$F,Reservation!$A:$A,KGP[[#This Row],[Logic]]),"")</f>
        <v>0</v>
      </c>
      <c r="CW307" s="89" t="e">
        <f>IF(KGP[[#This Row],[Any order which is ahead (Date)]]="","",VLOOKUP(_xlfn.CONCAT(KGP[[#This Row],[Reservation]],KGP[[#This Row],[Material / Component]],"000",,KGP[[#This Row],[WO number]]),Reservation!$A:$J,10,0))</f>
        <v>#N/A</v>
      </c>
      <c r="CX307" s="89">
        <f t="shared" si="34"/>
        <v>0</v>
      </c>
    </row>
    <row r="308" spans="1:102" s="77" customFormat="1" hidden="1" x14ac:dyDescent="0.2">
      <c r="A308" s="126" t="s">
        <v>851</v>
      </c>
      <c r="B308" s="126" t="s">
        <v>50</v>
      </c>
      <c r="C308" s="127"/>
      <c r="D308" s="126" t="s">
        <v>55</v>
      </c>
      <c r="E308" s="128">
        <v>45290</v>
      </c>
      <c r="F308" s="128">
        <v>45292</v>
      </c>
      <c r="G308" s="128">
        <v>45421</v>
      </c>
      <c r="H308" s="127"/>
      <c r="I308" s="128">
        <v>45421</v>
      </c>
      <c r="J308" s="128">
        <v>45423</v>
      </c>
      <c r="K308" s="126" t="s">
        <v>56</v>
      </c>
      <c r="L308" s="127"/>
      <c r="M308" s="126" t="s">
        <v>2939</v>
      </c>
      <c r="N308" s="126" t="s">
        <v>176</v>
      </c>
      <c r="O308" s="126" t="s">
        <v>2940</v>
      </c>
      <c r="P308" s="126" t="s">
        <v>2941</v>
      </c>
      <c r="Q308" s="126" t="s">
        <v>2942</v>
      </c>
      <c r="R308" s="126" t="s">
        <v>344</v>
      </c>
      <c r="S308" s="127"/>
      <c r="T308" s="127"/>
      <c r="U308" s="127"/>
      <c r="V308" s="127"/>
      <c r="W308" s="127"/>
      <c r="X308" s="126">
        <v>20</v>
      </c>
      <c r="Y308" s="126">
        <v>20</v>
      </c>
      <c r="Z308" s="127"/>
      <c r="AA308" s="127"/>
      <c r="AB308" s="129">
        <v>22</v>
      </c>
      <c r="AC308" s="129">
        <v>0</v>
      </c>
      <c r="AD308" s="129">
        <v>0</v>
      </c>
      <c r="AE308" s="126" t="s">
        <v>2943</v>
      </c>
      <c r="AF308" s="129">
        <v>0</v>
      </c>
      <c r="AG308" s="127"/>
      <c r="AH308" s="127"/>
      <c r="AI308" s="127"/>
      <c r="AJ308" s="127"/>
      <c r="AK308" s="126">
        <v>0</v>
      </c>
      <c r="AL308" s="129">
        <v>0</v>
      </c>
      <c r="AM308" s="127"/>
      <c r="AN308" s="127"/>
      <c r="AO308" s="126">
        <v>0</v>
      </c>
      <c r="AP308" s="127"/>
      <c r="AQ308" s="127"/>
      <c r="AR308" s="127"/>
      <c r="AS308" s="127"/>
      <c r="AT308" s="127"/>
      <c r="AU308" s="126">
        <v>0</v>
      </c>
      <c r="AV308" s="130">
        <v>0</v>
      </c>
      <c r="AW308" s="126" t="s">
        <v>51</v>
      </c>
      <c r="AX308" s="127"/>
      <c r="AY308" s="127"/>
      <c r="AZ308" s="127"/>
      <c r="BA308" s="127"/>
      <c r="BB308" s="126" t="s">
        <v>52</v>
      </c>
      <c r="BC308" s="126" t="s">
        <v>161</v>
      </c>
      <c r="BD308" s="126" t="s">
        <v>162</v>
      </c>
      <c r="BE308" s="126" t="s">
        <v>2944</v>
      </c>
      <c r="BF308" s="126">
        <v>1</v>
      </c>
      <c r="BG308" s="126" t="s">
        <v>163</v>
      </c>
      <c r="BH308" s="127"/>
      <c r="BI308" s="127"/>
      <c r="BJ308" s="127"/>
      <c r="BK308" s="127"/>
      <c r="BL308" s="129">
        <v>0</v>
      </c>
      <c r="BM308" s="127" t="b">
        <f>KGP[[#This Row],[HU Quantity]]=KGP[[#This Row],[Requirement quantity]]</f>
        <v>0</v>
      </c>
      <c r="BN308" s="127"/>
      <c r="BO308" s="127"/>
      <c r="BP308" s="127"/>
      <c r="BQ308" s="126" t="s">
        <v>165</v>
      </c>
      <c r="BR308" s="127"/>
      <c r="BS308" s="127"/>
      <c r="BT308" s="131">
        <v>0</v>
      </c>
      <c r="BU308" s="131">
        <v>0</v>
      </c>
      <c r="BV308" s="128">
        <v>45401</v>
      </c>
      <c r="BW308" s="132">
        <v>0</v>
      </c>
      <c r="BX308" s="132">
        <v>0</v>
      </c>
      <c r="BY308" s="127"/>
      <c r="BZ308" s="127"/>
      <c r="CA308" s="126">
        <v>0</v>
      </c>
      <c r="CB308" s="130">
        <v>0</v>
      </c>
      <c r="CC308" s="127"/>
      <c r="CD308" s="130">
        <v>0</v>
      </c>
      <c r="CE308" s="127"/>
      <c r="CF308" s="127"/>
      <c r="CG308" s="127"/>
      <c r="CH308" s="130">
        <v>0</v>
      </c>
      <c r="CI308" s="35">
        <v>0</v>
      </c>
      <c r="CJ308" s="94">
        <f t="shared" si="28"/>
        <v>1</v>
      </c>
      <c r="CK308" s="88">
        <f t="shared" si="29"/>
        <v>45393</v>
      </c>
      <c r="CL308" s="89">
        <f t="shared" si="30"/>
        <v>0</v>
      </c>
      <c r="CM308" s="89">
        <f t="shared" si="31"/>
        <v>0</v>
      </c>
      <c r="CN308" s="89" t="str">
        <f t="shared" si="32"/>
        <v>Missing Staging Date</v>
      </c>
      <c r="CO308" s="100"/>
      <c r="CP308" s="89" t="str">
        <f>IF(CQ308="","",IF(CQ308&gt;'Colour coding'!$D$4,"After Turnround",IF(CQ308&gt;'Colour coding'!$D$3+7,"During Turnaround",IF(CQ308&lt;'Colour coding'!$D$3,"On Time"))))</f>
        <v>On Time</v>
      </c>
      <c r="CQ308" s="88">
        <f>_xlfn.MAXIFS('Monitor PO'!E:E,'Monitor PO'!K:K,KGP[[#This Row],[Material / Component]])</f>
        <v>0</v>
      </c>
      <c r="CR308" s="89" t="str">
        <f t="shared" si="33"/>
        <v>Delivered Pre S4H</v>
      </c>
      <c r="CS308" s="89" t="str">
        <f>_xlfn.CONCAT(KGP[[#This Row],[Reservation]], KGP[[#This Row],[Requirement date (WO component)]],KGP[[#This Row],[Material / Component]],"000",,KGP[[#This Row],[WO number]])</f>
        <v>000013143345421000100033021</v>
      </c>
      <c r="CT308" s="89" t="e">
        <f>VLOOKUP(KGP[[#This Row],[Key]],Reservation!B:B,1,)</f>
        <v>#N/A</v>
      </c>
      <c r="CU308" s="89" t="str">
        <f>_xlfn.CONCAT(KGP[[#This Row],[Reservation]],KGP[[#This Row],[Material / Component]],"000",,KGP[[#This Row],[WO number]])</f>
        <v>0000131433000100033021</v>
      </c>
      <c r="CV308" s="93" t="str">
        <f>IF(_xlfn.MAXIFS(Reservation!$F:$F,Reservation!$A:$A,KGP[[#This Row],[Logic]])&lt;KGP[[#This Row],[ETA @ Demand plant]],_xlfn.MAXIFS(Reservation!$F:$F,Reservation!$A:$A,KGP[[#This Row],[Logic]]),"")</f>
        <v/>
      </c>
      <c r="CW308" s="89" t="str">
        <f>IF(KGP[[#This Row],[Any order which is ahead (Date)]]="","",VLOOKUP(_xlfn.CONCAT(KGP[[#This Row],[Reservation]],KGP[[#This Row],[Material / Component]],"000",,KGP[[#This Row],[WO number]]),Reservation!$A:$J,10,0))</f>
        <v/>
      </c>
      <c r="CX308" s="89">
        <f t="shared" si="34"/>
        <v>0</v>
      </c>
    </row>
    <row r="309" spans="1:102" s="77" customFormat="1" hidden="1" x14ac:dyDescent="0.2">
      <c r="A309" s="126" t="s">
        <v>851</v>
      </c>
      <c r="B309" s="126" t="s">
        <v>50</v>
      </c>
      <c r="C309" s="127"/>
      <c r="D309" s="126" t="s">
        <v>55</v>
      </c>
      <c r="E309" s="128">
        <v>45290</v>
      </c>
      <c r="F309" s="128">
        <v>45292</v>
      </c>
      <c r="G309" s="128">
        <v>45421</v>
      </c>
      <c r="H309" s="127"/>
      <c r="I309" s="128">
        <v>45421</v>
      </c>
      <c r="J309" s="128">
        <v>45421</v>
      </c>
      <c r="K309" s="126" t="s">
        <v>56</v>
      </c>
      <c r="L309" s="127"/>
      <c r="M309" s="126" t="s">
        <v>2945</v>
      </c>
      <c r="N309" s="126" t="s">
        <v>176</v>
      </c>
      <c r="O309" s="126" t="s">
        <v>2946</v>
      </c>
      <c r="P309" s="126" t="s">
        <v>2947</v>
      </c>
      <c r="Q309" s="126" t="s">
        <v>2948</v>
      </c>
      <c r="R309" s="126" t="s">
        <v>344</v>
      </c>
      <c r="S309" s="127"/>
      <c r="T309" s="127"/>
      <c r="U309" s="127"/>
      <c r="V309" s="127"/>
      <c r="W309" s="127"/>
      <c r="X309" s="126">
        <v>20</v>
      </c>
      <c r="Y309" s="126">
        <v>20</v>
      </c>
      <c r="Z309" s="127"/>
      <c r="AA309" s="127"/>
      <c r="AB309" s="129">
        <v>1</v>
      </c>
      <c r="AC309" s="129">
        <v>0</v>
      </c>
      <c r="AD309" s="129">
        <v>0</v>
      </c>
      <c r="AE309" s="126" t="s">
        <v>2943</v>
      </c>
      <c r="AF309" s="129">
        <v>0</v>
      </c>
      <c r="AG309" s="127"/>
      <c r="AH309" s="127"/>
      <c r="AI309" s="127"/>
      <c r="AJ309" s="127"/>
      <c r="AK309" s="126">
        <v>0</v>
      </c>
      <c r="AL309" s="129">
        <v>0</v>
      </c>
      <c r="AM309" s="127"/>
      <c r="AN309" s="127"/>
      <c r="AO309" s="126">
        <v>0</v>
      </c>
      <c r="AP309" s="127"/>
      <c r="AQ309" s="127"/>
      <c r="AR309" s="127"/>
      <c r="AS309" s="127"/>
      <c r="AT309" s="127"/>
      <c r="AU309" s="126">
        <v>0</v>
      </c>
      <c r="AV309" s="130">
        <v>0</v>
      </c>
      <c r="AW309" s="126" t="s">
        <v>51</v>
      </c>
      <c r="AX309" s="127"/>
      <c r="AY309" s="127"/>
      <c r="AZ309" s="127"/>
      <c r="BA309" s="127"/>
      <c r="BB309" s="126" t="s">
        <v>52</v>
      </c>
      <c r="BC309" s="126" t="s">
        <v>161</v>
      </c>
      <c r="BD309" s="126" t="s">
        <v>162</v>
      </c>
      <c r="BE309" s="126" t="s">
        <v>2949</v>
      </c>
      <c r="BF309" s="126">
        <v>1</v>
      </c>
      <c r="BG309" s="126" t="s">
        <v>163</v>
      </c>
      <c r="BH309" s="127"/>
      <c r="BI309" s="127"/>
      <c r="BJ309" s="127"/>
      <c r="BK309" s="127"/>
      <c r="BL309" s="129">
        <v>0</v>
      </c>
      <c r="BM309" s="127" t="b">
        <f>KGP[[#This Row],[HU Quantity]]=KGP[[#This Row],[Requirement quantity]]</f>
        <v>0</v>
      </c>
      <c r="BN309" s="127"/>
      <c r="BO309" s="127"/>
      <c r="BP309" s="127"/>
      <c r="BQ309" s="126" t="s">
        <v>165</v>
      </c>
      <c r="BR309" s="127"/>
      <c r="BS309" s="127"/>
      <c r="BT309" s="131">
        <v>0</v>
      </c>
      <c r="BU309" s="131">
        <v>0</v>
      </c>
      <c r="BV309" s="128">
        <v>45403</v>
      </c>
      <c r="BW309" s="132">
        <v>0</v>
      </c>
      <c r="BX309" s="132">
        <v>0</v>
      </c>
      <c r="BY309" s="127"/>
      <c r="BZ309" s="127"/>
      <c r="CA309" s="126">
        <v>0</v>
      </c>
      <c r="CB309" s="130">
        <v>0</v>
      </c>
      <c r="CC309" s="127"/>
      <c r="CD309" s="130">
        <v>0</v>
      </c>
      <c r="CE309" s="127"/>
      <c r="CF309" s="127"/>
      <c r="CG309" s="127"/>
      <c r="CH309" s="130">
        <v>0</v>
      </c>
      <c r="CI309" s="35">
        <v>0</v>
      </c>
      <c r="CJ309" s="94">
        <f t="shared" si="28"/>
        <v>1</v>
      </c>
      <c r="CK309" s="88">
        <f t="shared" si="29"/>
        <v>45393</v>
      </c>
      <c r="CL309" s="89">
        <f t="shared" si="30"/>
        <v>0</v>
      </c>
      <c r="CM309" s="89">
        <f t="shared" si="31"/>
        <v>0</v>
      </c>
      <c r="CN309" s="89" t="str">
        <f t="shared" si="32"/>
        <v>Missing Staging Date</v>
      </c>
      <c r="CO309" s="100"/>
      <c r="CP309" s="89" t="str">
        <f>IF(CQ309="","",IF(CQ309&gt;'Colour coding'!$D$4,"After Turnround",IF(CQ309&gt;'Colour coding'!$D$3+7,"During Turnaround",IF(CQ309&lt;'Colour coding'!$D$3,"On Time"))))</f>
        <v>On Time</v>
      </c>
      <c r="CQ309" s="88">
        <f>_xlfn.MAXIFS('Monitor PO'!E:E,'Monitor PO'!K:K,KGP[[#This Row],[Material / Component]])</f>
        <v>0</v>
      </c>
      <c r="CR309" s="89" t="str">
        <f t="shared" si="33"/>
        <v>Delivered Pre S4H</v>
      </c>
      <c r="CS309" s="89" t="str">
        <f>_xlfn.CONCAT(KGP[[#This Row],[Reservation]], KGP[[#This Row],[Requirement date (WO component)]],KGP[[#This Row],[Material / Component]],"000",,KGP[[#This Row],[WO number]])</f>
        <v>000013166145421000100033129</v>
      </c>
      <c r="CT309" s="89" t="e">
        <f>VLOOKUP(KGP[[#This Row],[Key]],Reservation!B:B,1,)</f>
        <v>#N/A</v>
      </c>
      <c r="CU309" s="89" t="str">
        <f>_xlfn.CONCAT(KGP[[#This Row],[Reservation]],KGP[[#This Row],[Material / Component]],"000",,KGP[[#This Row],[WO number]])</f>
        <v>0000131661000100033129</v>
      </c>
      <c r="CV309" s="93" t="str">
        <f>IF(_xlfn.MAXIFS(Reservation!$F:$F,Reservation!$A:$A,KGP[[#This Row],[Logic]])&lt;KGP[[#This Row],[ETA @ Demand plant]],_xlfn.MAXIFS(Reservation!$F:$F,Reservation!$A:$A,KGP[[#This Row],[Logic]]),"")</f>
        <v/>
      </c>
      <c r="CW309" s="89" t="str">
        <f>IF(KGP[[#This Row],[Any order which is ahead (Date)]]="","",VLOOKUP(_xlfn.CONCAT(KGP[[#This Row],[Reservation]],KGP[[#This Row],[Material / Component]],"000",,KGP[[#This Row],[WO number]]),Reservation!$A:$J,10,0))</f>
        <v/>
      </c>
      <c r="CX309" s="89">
        <f t="shared" si="34"/>
        <v>0</v>
      </c>
    </row>
    <row r="310" spans="1:102" s="77" customFormat="1" hidden="1" x14ac:dyDescent="0.2">
      <c r="A310" s="126" t="s">
        <v>945</v>
      </c>
      <c r="B310" s="126" t="s">
        <v>50</v>
      </c>
      <c r="C310" s="127"/>
      <c r="D310" s="126" t="s">
        <v>55</v>
      </c>
      <c r="E310" s="128">
        <v>45290</v>
      </c>
      <c r="F310" s="128">
        <v>45293</v>
      </c>
      <c r="G310" s="128">
        <v>45400</v>
      </c>
      <c r="H310" s="127"/>
      <c r="I310" s="128">
        <v>45400</v>
      </c>
      <c r="J310" s="128">
        <v>45404</v>
      </c>
      <c r="K310" s="126" t="s">
        <v>182</v>
      </c>
      <c r="L310" s="127"/>
      <c r="M310" s="126" t="s">
        <v>2950</v>
      </c>
      <c r="N310" s="126" t="s">
        <v>175</v>
      </c>
      <c r="O310" s="126" t="s">
        <v>2951</v>
      </c>
      <c r="P310" s="126" t="s">
        <v>2952</v>
      </c>
      <c r="Q310" s="126" t="s">
        <v>2953</v>
      </c>
      <c r="R310" s="126" t="s">
        <v>344</v>
      </c>
      <c r="S310" s="127"/>
      <c r="T310" s="127"/>
      <c r="U310" s="127"/>
      <c r="V310" s="127"/>
      <c r="W310" s="127"/>
      <c r="X310" s="126">
        <v>20</v>
      </c>
      <c r="Y310" s="126">
        <v>20</v>
      </c>
      <c r="Z310" s="127"/>
      <c r="AA310" s="127"/>
      <c r="AB310" s="129">
        <v>1</v>
      </c>
      <c r="AC310" s="129">
        <v>0</v>
      </c>
      <c r="AD310" s="129">
        <v>0</v>
      </c>
      <c r="AE310" s="126" t="s">
        <v>2954</v>
      </c>
      <c r="AF310" s="129">
        <v>0</v>
      </c>
      <c r="AG310" s="127"/>
      <c r="AH310" s="127"/>
      <c r="AI310" s="127"/>
      <c r="AJ310" s="127"/>
      <c r="AK310" s="126">
        <v>0</v>
      </c>
      <c r="AL310" s="129">
        <v>0</v>
      </c>
      <c r="AM310" s="127"/>
      <c r="AN310" s="127"/>
      <c r="AO310" s="126">
        <v>0</v>
      </c>
      <c r="AP310" s="127"/>
      <c r="AQ310" s="127"/>
      <c r="AR310" s="127"/>
      <c r="AS310" s="127"/>
      <c r="AT310" s="127"/>
      <c r="AU310" s="126">
        <v>0</v>
      </c>
      <c r="AV310" s="130">
        <v>0</v>
      </c>
      <c r="AW310" s="126" t="s">
        <v>51</v>
      </c>
      <c r="AX310" s="127"/>
      <c r="AY310" s="127"/>
      <c r="AZ310" s="127"/>
      <c r="BA310" s="127"/>
      <c r="BB310" s="126" t="s">
        <v>52</v>
      </c>
      <c r="BC310" s="126" t="s">
        <v>161</v>
      </c>
      <c r="BD310" s="126" t="s">
        <v>162</v>
      </c>
      <c r="BE310" s="126" t="s">
        <v>2955</v>
      </c>
      <c r="BF310" s="126">
        <v>1</v>
      </c>
      <c r="BG310" s="126" t="s">
        <v>163</v>
      </c>
      <c r="BH310" s="127"/>
      <c r="BI310" s="127"/>
      <c r="BJ310" s="127"/>
      <c r="BK310" s="127"/>
      <c r="BL310" s="129">
        <v>0</v>
      </c>
      <c r="BM310" s="127" t="b">
        <f>KGP[[#This Row],[HU Quantity]]=KGP[[#This Row],[Requirement quantity]]</f>
        <v>0</v>
      </c>
      <c r="BN310" s="127"/>
      <c r="BO310" s="127"/>
      <c r="BP310" s="127"/>
      <c r="BQ310" s="126" t="s">
        <v>165</v>
      </c>
      <c r="BR310" s="126" t="s">
        <v>57</v>
      </c>
      <c r="BS310" s="127"/>
      <c r="BT310" s="131">
        <v>0</v>
      </c>
      <c r="BU310" s="131">
        <v>0</v>
      </c>
      <c r="BV310" s="128">
        <v>45291</v>
      </c>
      <c r="BW310" s="132">
        <v>0</v>
      </c>
      <c r="BX310" s="132">
        <v>0</v>
      </c>
      <c r="BY310" s="127"/>
      <c r="BZ310" s="127"/>
      <c r="CA310" s="126">
        <v>0</v>
      </c>
      <c r="CB310" s="130">
        <v>0</v>
      </c>
      <c r="CC310" s="127"/>
      <c r="CD310" s="130">
        <v>0</v>
      </c>
      <c r="CE310" s="127"/>
      <c r="CF310" s="127"/>
      <c r="CG310" s="127"/>
      <c r="CH310" s="130">
        <v>0</v>
      </c>
      <c r="CI310" s="35">
        <v>0</v>
      </c>
      <c r="CJ310" s="94">
        <f t="shared" si="28"/>
        <v>1</v>
      </c>
      <c r="CK310" s="88">
        <f t="shared" si="29"/>
        <v>45372</v>
      </c>
      <c r="CL310" s="89">
        <f t="shared" si="30"/>
        <v>0</v>
      </c>
      <c r="CM310" s="89">
        <f t="shared" si="31"/>
        <v>0</v>
      </c>
      <c r="CN310" s="89" t="str">
        <f t="shared" si="32"/>
        <v>Missing Staging Date</v>
      </c>
      <c r="CO310" s="100"/>
      <c r="CP310" s="89" t="str">
        <f>IF(CQ310="","",IF(CQ310&gt;'Colour coding'!$D$4,"After Turnround",IF(CQ310&gt;'Colour coding'!$D$3+7,"During Turnaround",IF(CQ310&lt;'Colour coding'!$D$3,"On Time"))))</f>
        <v>On Time</v>
      </c>
      <c r="CQ310" s="88">
        <f>_xlfn.MAXIFS('Monitor PO'!E:E,'Monitor PO'!K:K,KGP[[#This Row],[Material / Component]])</f>
        <v>0</v>
      </c>
      <c r="CR310" s="89" t="str">
        <f t="shared" si="33"/>
        <v>Delivered Pre S4H</v>
      </c>
      <c r="CS310" s="89" t="str">
        <f>_xlfn.CONCAT(KGP[[#This Row],[Reservation]], KGP[[#This Row],[Requirement date (WO component)]],KGP[[#This Row],[Material / Component]],"000",,KGP[[#This Row],[WO number]])</f>
        <v>000013174945400000100033248</v>
      </c>
      <c r="CT310" s="89" t="e">
        <f>VLOOKUP(KGP[[#This Row],[Key]],Reservation!B:B,1,)</f>
        <v>#N/A</v>
      </c>
      <c r="CU310" s="89" t="str">
        <f>_xlfn.CONCAT(KGP[[#This Row],[Reservation]],KGP[[#This Row],[Material / Component]],"000",,KGP[[#This Row],[WO number]])</f>
        <v>0000131749000100033248</v>
      </c>
      <c r="CV310" s="93" t="str">
        <f>IF(_xlfn.MAXIFS(Reservation!$F:$F,Reservation!$A:$A,KGP[[#This Row],[Logic]])&lt;KGP[[#This Row],[ETA @ Demand plant]],_xlfn.MAXIFS(Reservation!$F:$F,Reservation!$A:$A,KGP[[#This Row],[Logic]]),"")</f>
        <v/>
      </c>
      <c r="CW310" s="89" t="str">
        <f>IF(KGP[[#This Row],[Any order which is ahead (Date)]]="","",VLOOKUP(_xlfn.CONCAT(KGP[[#This Row],[Reservation]],KGP[[#This Row],[Material / Component]],"000",,KGP[[#This Row],[WO number]]),Reservation!$A:$J,10,0))</f>
        <v/>
      </c>
      <c r="CX310" s="89">
        <f t="shared" si="34"/>
        <v>0</v>
      </c>
    </row>
    <row r="311" spans="1:102" s="77" customFormat="1" hidden="1" x14ac:dyDescent="0.2">
      <c r="A311" s="126" t="s">
        <v>869</v>
      </c>
      <c r="B311" s="126" t="s">
        <v>50</v>
      </c>
      <c r="C311" s="127"/>
      <c r="D311" s="126" t="s">
        <v>55</v>
      </c>
      <c r="E311" s="128">
        <v>45290</v>
      </c>
      <c r="F311" s="128">
        <v>45293</v>
      </c>
      <c r="G311" s="128">
        <v>45400</v>
      </c>
      <c r="H311" s="127"/>
      <c r="I311" s="128">
        <v>45400</v>
      </c>
      <c r="J311" s="128">
        <v>45400</v>
      </c>
      <c r="K311" s="126" t="s">
        <v>182</v>
      </c>
      <c r="L311" s="127"/>
      <c r="M311" s="126" t="s">
        <v>2956</v>
      </c>
      <c r="N311" s="126" t="s">
        <v>176</v>
      </c>
      <c r="O311" s="126" t="s">
        <v>2957</v>
      </c>
      <c r="P311" s="126" t="s">
        <v>2958</v>
      </c>
      <c r="Q311" s="126" t="s">
        <v>2959</v>
      </c>
      <c r="R311" s="126" t="s">
        <v>344</v>
      </c>
      <c r="S311" s="127"/>
      <c r="T311" s="127"/>
      <c r="U311" s="127"/>
      <c r="V311" s="127"/>
      <c r="W311" s="127"/>
      <c r="X311" s="126">
        <v>20</v>
      </c>
      <c r="Y311" s="126">
        <v>20</v>
      </c>
      <c r="Z311" s="127"/>
      <c r="AA311" s="127"/>
      <c r="AB311" s="129">
        <v>1</v>
      </c>
      <c r="AC311" s="129">
        <v>0</v>
      </c>
      <c r="AD311" s="129">
        <v>0</v>
      </c>
      <c r="AE311" s="126" t="s">
        <v>2960</v>
      </c>
      <c r="AF311" s="129">
        <v>0</v>
      </c>
      <c r="AG311" s="127"/>
      <c r="AH311" s="127"/>
      <c r="AI311" s="127"/>
      <c r="AJ311" s="127"/>
      <c r="AK311" s="126">
        <v>0</v>
      </c>
      <c r="AL311" s="129">
        <v>0</v>
      </c>
      <c r="AM311" s="127"/>
      <c r="AN311" s="127"/>
      <c r="AO311" s="126">
        <v>0</v>
      </c>
      <c r="AP311" s="127"/>
      <c r="AQ311" s="127"/>
      <c r="AR311" s="127"/>
      <c r="AS311" s="127"/>
      <c r="AT311" s="127"/>
      <c r="AU311" s="126">
        <v>0</v>
      </c>
      <c r="AV311" s="130">
        <v>0</v>
      </c>
      <c r="AW311" s="126" t="s">
        <v>51</v>
      </c>
      <c r="AX311" s="127"/>
      <c r="AY311" s="127"/>
      <c r="AZ311" s="127"/>
      <c r="BA311" s="127"/>
      <c r="BB311" s="126" t="s">
        <v>52</v>
      </c>
      <c r="BC311" s="126" t="s">
        <v>161</v>
      </c>
      <c r="BD311" s="126" t="s">
        <v>162</v>
      </c>
      <c r="BE311" s="126" t="s">
        <v>2961</v>
      </c>
      <c r="BF311" s="126">
        <v>1</v>
      </c>
      <c r="BG311" s="126" t="s">
        <v>163</v>
      </c>
      <c r="BH311" s="127"/>
      <c r="BI311" s="127"/>
      <c r="BJ311" s="127"/>
      <c r="BK311" s="127"/>
      <c r="BL311" s="129">
        <v>0</v>
      </c>
      <c r="BM311" s="127" t="b">
        <f>KGP[[#This Row],[HU Quantity]]=KGP[[#This Row],[Requirement quantity]]</f>
        <v>0</v>
      </c>
      <c r="BN311" s="127"/>
      <c r="BO311" s="127"/>
      <c r="BP311" s="127"/>
      <c r="BQ311" s="126" t="s">
        <v>165</v>
      </c>
      <c r="BR311" s="126" t="s">
        <v>57</v>
      </c>
      <c r="BS311" s="127"/>
      <c r="BT311" s="131">
        <v>0</v>
      </c>
      <c r="BU311" s="131">
        <v>0</v>
      </c>
      <c r="BV311" s="128">
        <v>45423</v>
      </c>
      <c r="BW311" s="132">
        <v>0</v>
      </c>
      <c r="BX311" s="132">
        <v>0</v>
      </c>
      <c r="BY311" s="127"/>
      <c r="BZ311" s="127"/>
      <c r="CA311" s="126">
        <v>0</v>
      </c>
      <c r="CB311" s="130">
        <v>0</v>
      </c>
      <c r="CC311" s="127"/>
      <c r="CD311" s="130">
        <v>0</v>
      </c>
      <c r="CE311" s="127"/>
      <c r="CF311" s="127"/>
      <c r="CG311" s="127"/>
      <c r="CH311" s="130">
        <v>0</v>
      </c>
      <c r="CI311" s="35">
        <v>0</v>
      </c>
      <c r="CJ311" s="94">
        <f t="shared" si="28"/>
        <v>1</v>
      </c>
      <c r="CK311" s="88">
        <f t="shared" si="29"/>
        <v>45372</v>
      </c>
      <c r="CL311" s="89">
        <f t="shared" si="30"/>
        <v>0</v>
      </c>
      <c r="CM311" s="89">
        <f t="shared" si="31"/>
        <v>0</v>
      </c>
      <c r="CN311" s="89" t="str">
        <f t="shared" si="32"/>
        <v>Missing Staging Date</v>
      </c>
      <c r="CO311" s="100"/>
      <c r="CP311" s="89" t="str">
        <f>IF(CQ311="","",IF(CQ311&gt;'Colour coding'!$D$4,"After Turnround",IF(CQ311&gt;'Colour coding'!$D$3+7,"During Turnaround",IF(CQ311&lt;'Colour coding'!$D$3,"On Time"))))</f>
        <v>On Time</v>
      </c>
      <c r="CQ311" s="88">
        <f>_xlfn.MAXIFS('Monitor PO'!E:E,'Monitor PO'!K:K,KGP[[#This Row],[Material / Component]])</f>
        <v>0</v>
      </c>
      <c r="CR311" s="89" t="str">
        <f t="shared" si="33"/>
        <v>Delivered Pre S4H</v>
      </c>
      <c r="CS311" s="89" t="str">
        <f>_xlfn.CONCAT(KGP[[#This Row],[Reservation]], KGP[[#This Row],[Requirement date (WO component)]],KGP[[#This Row],[Material / Component]],"000",,KGP[[#This Row],[WO number]])</f>
        <v>000013215445400000100033633</v>
      </c>
      <c r="CT311" s="89" t="e">
        <f>VLOOKUP(KGP[[#This Row],[Key]],Reservation!B:B,1,)</f>
        <v>#N/A</v>
      </c>
      <c r="CU311" s="89" t="str">
        <f>_xlfn.CONCAT(KGP[[#This Row],[Reservation]],KGP[[#This Row],[Material / Component]],"000",,KGP[[#This Row],[WO number]])</f>
        <v>0000132154000100033633</v>
      </c>
      <c r="CV311" s="93" t="str">
        <f>IF(_xlfn.MAXIFS(Reservation!$F:$F,Reservation!$A:$A,KGP[[#This Row],[Logic]])&lt;KGP[[#This Row],[ETA @ Demand plant]],_xlfn.MAXIFS(Reservation!$F:$F,Reservation!$A:$A,KGP[[#This Row],[Logic]]),"")</f>
        <v/>
      </c>
      <c r="CW311" s="89" t="str">
        <f>IF(KGP[[#This Row],[Any order which is ahead (Date)]]="","",VLOOKUP(_xlfn.CONCAT(KGP[[#This Row],[Reservation]],KGP[[#This Row],[Material / Component]],"000",,KGP[[#This Row],[WO number]]),Reservation!$A:$J,10,0))</f>
        <v/>
      </c>
      <c r="CX311" s="89">
        <f t="shared" si="34"/>
        <v>0</v>
      </c>
    </row>
    <row r="312" spans="1:102" s="77" customFormat="1" hidden="1" x14ac:dyDescent="0.2">
      <c r="A312" s="126" t="s">
        <v>851</v>
      </c>
      <c r="B312" s="126" t="s">
        <v>50</v>
      </c>
      <c r="C312" s="127"/>
      <c r="D312" s="126" t="s">
        <v>55</v>
      </c>
      <c r="E312" s="128">
        <v>45290</v>
      </c>
      <c r="F312" s="128">
        <v>45293</v>
      </c>
      <c r="G312" s="128">
        <v>45421</v>
      </c>
      <c r="H312" s="127"/>
      <c r="I312" s="128">
        <v>45421</v>
      </c>
      <c r="J312" s="128">
        <v>45421</v>
      </c>
      <c r="K312" s="126" t="s">
        <v>56</v>
      </c>
      <c r="L312" s="127"/>
      <c r="M312" s="126" t="s">
        <v>672</v>
      </c>
      <c r="N312" s="126" t="s">
        <v>176</v>
      </c>
      <c r="O312" s="126" t="s">
        <v>673</v>
      </c>
      <c r="P312" s="126" t="s">
        <v>382</v>
      </c>
      <c r="Q312" s="126" t="s">
        <v>674</v>
      </c>
      <c r="R312" s="126" t="s">
        <v>344</v>
      </c>
      <c r="S312" s="127"/>
      <c r="T312" s="127"/>
      <c r="U312" s="127"/>
      <c r="V312" s="127"/>
      <c r="W312" s="127"/>
      <c r="X312" s="126">
        <v>20</v>
      </c>
      <c r="Y312" s="126">
        <v>20</v>
      </c>
      <c r="Z312" s="127"/>
      <c r="AA312" s="127"/>
      <c r="AB312" s="129">
        <v>1</v>
      </c>
      <c r="AC312" s="129">
        <v>0</v>
      </c>
      <c r="AD312" s="129">
        <v>0</v>
      </c>
      <c r="AE312" s="126" t="s">
        <v>1461</v>
      </c>
      <c r="AF312" s="129">
        <v>0</v>
      </c>
      <c r="AG312" s="127"/>
      <c r="AH312" s="127"/>
      <c r="AI312" s="127"/>
      <c r="AJ312" s="127"/>
      <c r="AK312" s="126">
        <v>0</v>
      </c>
      <c r="AL312" s="129">
        <v>0</v>
      </c>
      <c r="AM312" s="127"/>
      <c r="AN312" s="127"/>
      <c r="AO312" s="126">
        <v>0</v>
      </c>
      <c r="AP312" s="127"/>
      <c r="AQ312" s="127"/>
      <c r="AR312" s="127"/>
      <c r="AS312" s="127"/>
      <c r="AT312" s="127"/>
      <c r="AU312" s="126">
        <v>0</v>
      </c>
      <c r="AV312" s="130">
        <v>0</v>
      </c>
      <c r="AW312" s="126" t="s">
        <v>51</v>
      </c>
      <c r="AX312" s="127"/>
      <c r="AY312" s="127"/>
      <c r="AZ312" s="127"/>
      <c r="BA312" s="127"/>
      <c r="BB312" s="126" t="s">
        <v>52</v>
      </c>
      <c r="BC312" s="126" t="s">
        <v>213</v>
      </c>
      <c r="BD312" s="126" t="s">
        <v>355</v>
      </c>
      <c r="BE312" s="126" t="s">
        <v>675</v>
      </c>
      <c r="BF312" s="126">
        <v>1</v>
      </c>
      <c r="BG312" s="126" t="s">
        <v>163</v>
      </c>
      <c r="BH312" s="127"/>
      <c r="BI312" s="127"/>
      <c r="BJ312" s="127"/>
      <c r="BK312" s="127"/>
      <c r="BL312" s="129">
        <v>0</v>
      </c>
      <c r="BM312" s="127" t="b">
        <f>KGP[[#This Row],[HU Quantity]]=KGP[[#This Row],[Requirement quantity]]</f>
        <v>0</v>
      </c>
      <c r="BN312" s="127"/>
      <c r="BO312" s="127"/>
      <c r="BP312" s="127"/>
      <c r="BQ312" s="126" t="s">
        <v>165</v>
      </c>
      <c r="BR312" s="126" t="s">
        <v>57</v>
      </c>
      <c r="BS312" s="127"/>
      <c r="BT312" s="131">
        <v>0</v>
      </c>
      <c r="BU312" s="131">
        <v>0</v>
      </c>
      <c r="BV312" s="128">
        <v>45396</v>
      </c>
      <c r="BW312" s="132">
        <v>0</v>
      </c>
      <c r="BX312" s="132">
        <v>0</v>
      </c>
      <c r="BY312" s="127"/>
      <c r="BZ312" s="127"/>
      <c r="CA312" s="126">
        <v>0</v>
      </c>
      <c r="CB312" s="130">
        <v>0</v>
      </c>
      <c r="CC312" s="127"/>
      <c r="CD312" s="130">
        <v>0</v>
      </c>
      <c r="CE312" s="127"/>
      <c r="CF312" s="127"/>
      <c r="CG312" s="127"/>
      <c r="CH312" s="130">
        <v>0</v>
      </c>
      <c r="CI312" s="35">
        <v>0</v>
      </c>
      <c r="CJ312" s="94">
        <f t="shared" si="28"/>
        <v>1</v>
      </c>
      <c r="CK312" s="88">
        <f t="shared" si="29"/>
        <v>45393</v>
      </c>
      <c r="CL312" s="89">
        <f t="shared" si="30"/>
        <v>0</v>
      </c>
      <c r="CM312" s="89">
        <f t="shared" si="31"/>
        <v>0</v>
      </c>
      <c r="CN312" s="89" t="str">
        <f t="shared" si="32"/>
        <v>Missing Staging Date</v>
      </c>
      <c r="CO312" s="100"/>
      <c r="CP312" s="89" t="str">
        <f>IF(CQ312="","",IF(CQ312&gt;'Colour coding'!$D$4,"After Turnround",IF(CQ312&gt;'Colour coding'!$D$3+7,"During Turnaround",IF(CQ312&lt;'Colour coding'!$D$3,"On Time"))))</f>
        <v>On Time</v>
      </c>
      <c r="CQ312" s="88">
        <f>_xlfn.MAXIFS('Monitor PO'!E:E,'Monitor PO'!K:K,KGP[[#This Row],[Material / Component]])</f>
        <v>0</v>
      </c>
      <c r="CR312" s="89" t="str">
        <f t="shared" si="33"/>
        <v>Delivered Pre S4H</v>
      </c>
      <c r="CS312" s="89" t="str">
        <f>_xlfn.CONCAT(KGP[[#This Row],[Reservation]], KGP[[#This Row],[Requirement date (WO component)]],KGP[[#This Row],[Material / Component]],"000",,KGP[[#This Row],[WO number]])</f>
        <v>000013251445421000100034040</v>
      </c>
      <c r="CT312" s="89" t="e">
        <f>VLOOKUP(KGP[[#This Row],[Key]],Reservation!B:B,1,)</f>
        <v>#N/A</v>
      </c>
      <c r="CU312" s="89" t="str">
        <f>_xlfn.CONCAT(KGP[[#This Row],[Reservation]],KGP[[#This Row],[Material / Component]],"000",,KGP[[#This Row],[WO number]])</f>
        <v>0000132514000100034040</v>
      </c>
      <c r="CV312" s="93" t="str">
        <f>IF(_xlfn.MAXIFS(Reservation!$F:$F,Reservation!$A:$A,KGP[[#This Row],[Logic]])&lt;KGP[[#This Row],[ETA @ Demand plant]],_xlfn.MAXIFS(Reservation!$F:$F,Reservation!$A:$A,KGP[[#This Row],[Logic]]),"")</f>
        <v/>
      </c>
      <c r="CW312" s="89" t="str">
        <f>IF(KGP[[#This Row],[Any order which is ahead (Date)]]="","",VLOOKUP(_xlfn.CONCAT(KGP[[#This Row],[Reservation]],KGP[[#This Row],[Material / Component]],"000",,KGP[[#This Row],[WO number]]),Reservation!$A:$J,10,0))</f>
        <v/>
      </c>
      <c r="CX312" s="89">
        <f t="shared" si="34"/>
        <v>0</v>
      </c>
    </row>
    <row r="313" spans="1:102" s="77" customFormat="1" hidden="1" x14ac:dyDescent="0.2">
      <c r="A313" s="126" t="s">
        <v>945</v>
      </c>
      <c r="B313" s="126" t="s">
        <v>50</v>
      </c>
      <c r="C313" s="127"/>
      <c r="D313" s="126" t="s">
        <v>55</v>
      </c>
      <c r="E313" s="128">
        <v>45290</v>
      </c>
      <c r="F313" s="128">
        <v>45293</v>
      </c>
      <c r="G313" s="128">
        <v>45401</v>
      </c>
      <c r="H313" s="127"/>
      <c r="I313" s="128">
        <v>45401</v>
      </c>
      <c r="J313" s="128">
        <v>45406</v>
      </c>
      <c r="K313" s="126" t="s">
        <v>182</v>
      </c>
      <c r="L313" s="127"/>
      <c r="M313" s="126" t="s">
        <v>1333</v>
      </c>
      <c r="N313" s="126" t="s">
        <v>194</v>
      </c>
      <c r="O313" s="126" t="s">
        <v>1334</v>
      </c>
      <c r="P313" s="126" t="s">
        <v>1335</v>
      </c>
      <c r="Q313" s="126" t="s">
        <v>1336</v>
      </c>
      <c r="R313" s="126" t="s">
        <v>344</v>
      </c>
      <c r="S313" s="127"/>
      <c r="T313" s="127"/>
      <c r="U313" s="127"/>
      <c r="V313" s="127"/>
      <c r="W313" s="127"/>
      <c r="X313" s="126">
        <v>10</v>
      </c>
      <c r="Y313" s="126">
        <v>5</v>
      </c>
      <c r="Z313" s="127"/>
      <c r="AA313" s="127"/>
      <c r="AB313" s="129">
        <v>30</v>
      </c>
      <c r="AC313" s="129">
        <v>0</v>
      </c>
      <c r="AD313" s="129">
        <v>0</v>
      </c>
      <c r="AE313" s="126" t="s">
        <v>2954</v>
      </c>
      <c r="AF313" s="129">
        <v>0</v>
      </c>
      <c r="AG313" s="127"/>
      <c r="AH313" s="127"/>
      <c r="AI313" s="127"/>
      <c r="AJ313" s="127"/>
      <c r="AK313" s="126">
        <v>0</v>
      </c>
      <c r="AL313" s="129">
        <v>0</v>
      </c>
      <c r="AM313" s="127"/>
      <c r="AN313" s="127"/>
      <c r="AO313" s="126">
        <v>0</v>
      </c>
      <c r="AP313" s="127"/>
      <c r="AQ313" s="127"/>
      <c r="AR313" s="127"/>
      <c r="AS313" s="127"/>
      <c r="AT313" s="127"/>
      <c r="AU313" s="126">
        <v>0</v>
      </c>
      <c r="AV313" s="130">
        <v>0</v>
      </c>
      <c r="AW313" s="126" t="s">
        <v>51</v>
      </c>
      <c r="AX313" s="127"/>
      <c r="AY313" s="127"/>
      <c r="AZ313" s="127"/>
      <c r="BA313" s="127"/>
      <c r="BB313" s="126" t="s">
        <v>52</v>
      </c>
      <c r="BC313" s="126" t="s">
        <v>161</v>
      </c>
      <c r="BD313" s="126" t="s">
        <v>162</v>
      </c>
      <c r="BE313" s="126" t="s">
        <v>1341</v>
      </c>
      <c r="BF313" s="126">
        <v>4</v>
      </c>
      <c r="BG313" s="126" t="s">
        <v>163</v>
      </c>
      <c r="BH313" s="127"/>
      <c r="BI313" s="127"/>
      <c r="BJ313" s="127"/>
      <c r="BK313" s="127"/>
      <c r="BL313" s="129">
        <v>0</v>
      </c>
      <c r="BM313" s="127" t="b">
        <f>KGP[[#This Row],[HU Quantity]]=KGP[[#This Row],[Requirement quantity]]</f>
        <v>0</v>
      </c>
      <c r="BN313" s="127"/>
      <c r="BO313" s="127"/>
      <c r="BP313" s="127"/>
      <c r="BQ313" s="126" t="s">
        <v>165</v>
      </c>
      <c r="BR313" s="126" t="s">
        <v>57</v>
      </c>
      <c r="BS313" s="127"/>
      <c r="BT313" s="131">
        <v>0</v>
      </c>
      <c r="BU313" s="131">
        <v>0</v>
      </c>
      <c r="BV313" s="128">
        <v>45531</v>
      </c>
      <c r="BW313" s="132">
        <v>0</v>
      </c>
      <c r="BX313" s="132">
        <v>0</v>
      </c>
      <c r="BY313" s="127"/>
      <c r="BZ313" s="127"/>
      <c r="CA313" s="126">
        <v>0</v>
      </c>
      <c r="CB313" s="130">
        <v>0</v>
      </c>
      <c r="CC313" s="127"/>
      <c r="CD313" s="130">
        <v>0</v>
      </c>
      <c r="CE313" s="127"/>
      <c r="CF313" s="127"/>
      <c r="CG313" s="127"/>
      <c r="CH313" s="130">
        <v>0</v>
      </c>
      <c r="CI313" s="35">
        <v>0</v>
      </c>
      <c r="CJ313" s="94">
        <f t="shared" si="28"/>
        <v>4.3478260869565216E-2</v>
      </c>
      <c r="CK313" s="88">
        <f t="shared" si="29"/>
        <v>45373</v>
      </c>
      <c r="CL313" s="89">
        <f t="shared" si="30"/>
        <v>0</v>
      </c>
      <c r="CM313" s="89">
        <f t="shared" si="31"/>
        <v>0</v>
      </c>
      <c r="CN313" s="89" t="str">
        <f t="shared" si="32"/>
        <v>Missing Staging Date</v>
      </c>
      <c r="CO313" s="100"/>
      <c r="CP313" s="89" t="str">
        <f>IF(CQ313="","",IF(CQ313&gt;'Colour coding'!$D$4,"After Turnround",IF(CQ313&gt;'Colour coding'!$D$3+7,"During Turnaround",IF(CQ313&lt;'Colour coding'!$D$3,"On Time"))))</f>
        <v>On Time</v>
      </c>
      <c r="CQ313" s="88">
        <f>_xlfn.MAXIFS('Monitor PO'!E:E,'Monitor PO'!K:K,KGP[[#This Row],[Material / Component]])</f>
        <v>0</v>
      </c>
      <c r="CR313" s="89" t="str">
        <f t="shared" si="33"/>
        <v>Delivered Pre S4H</v>
      </c>
      <c r="CS313" s="89" t="str">
        <f>_xlfn.CONCAT(KGP[[#This Row],[Reservation]], KGP[[#This Row],[Requirement date (WO component)]],KGP[[#This Row],[Material / Component]],"000",,KGP[[#This Row],[WO number]])</f>
        <v>000013256845401000100034084</v>
      </c>
      <c r="CT313" s="89" t="e">
        <f>VLOOKUP(KGP[[#This Row],[Key]],Reservation!B:B,1,)</f>
        <v>#N/A</v>
      </c>
      <c r="CU313" s="89" t="str">
        <f>_xlfn.CONCAT(KGP[[#This Row],[Reservation]],KGP[[#This Row],[Material / Component]],"000",,KGP[[#This Row],[WO number]])</f>
        <v>0000132568000100034084</v>
      </c>
      <c r="CV313" s="93" t="str">
        <f>IF(_xlfn.MAXIFS(Reservation!$F:$F,Reservation!$A:$A,KGP[[#This Row],[Logic]])&lt;KGP[[#This Row],[ETA @ Demand plant]],_xlfn.MAXIFS(Reservation!$F:$F,Reservation!$A:$A,KGP[[#This Row],[Logic]]),"")</f>
        <v/>
      </c>
      <c r="CW313" s="89" t="str">
        <f>IF(KGP[[#This Row],[Any order which is ahead (Date)]]="","",VLOOKUP(_xlfn.CONCAT(KGP[[#This Row],[Reservation]],KGP[[#This Row],[Material / Component]],"000",,KGP[[#This Row],[WO number]]),Reservation!$A:$J,10,0))</f>
        <v/>
      </c>
      <c r="CX313" s="89">
        <f t="shared" si="34"/>
        <v>0</v>
      </c>
    </row>
    <row r="314" spans="1:102" s="77" customFormat="1" hidden="1" x14ac:dyDescent="0.2">
      <c r="A314" s="126" t="s">
        <v>945</v>
      </c>
      <c r="B314" s="126" t="s">
        <v>50</v>
      </c>
      <c r="C314" s="127"/>
      <c r="D314" s="126" t="s">
        <v>55</v>
      </c>
      <c r="E314" s="128">
        <v>45290</v>
      </c>
      <c r="F314" s="128">
        <v>45293</v>
      </c>
      <c r="G314" s="128">
        <v>45401</v>
      </c>
      <c r="H314" s="127"/>
      <c r="I314" s="128">
        <v>45401</v>
      </c>
      <c r="J314" s="128">
        <v>45406</v>
      </c>
      <c r="K314" s="126" t="s">
        <v>182</v>
      </c>
      <c r="L314" s="127"/>
      <c r="M314" s="126" t="s">
        <v>1333</v>
      </c>
      <c r="N314" s="126" t="s">
        <v>187</v>
      </c>
      <c r="O314" s="126" t="s">
        <v>1334</v>
      </c>
      <c r="P314" s="126" t="s">
        <v>1335</v>
      </c>
      <c r="Q314" s="126" t="s">
        <v>1336</v>
      </c>
      <c r="R314" s="126" t="s">
        <v>344</v>
      </c>
      <c r="S314" s="127"/>
      <c r="T314" s="127"/>
      <c r="U314" s="127"/>
      <c r="V314" s="127"/>
      <c r="W314" s="127"/>
      <c r="X314" s="126">
        <v>10</v>
      </c>
      <c r="Y314" s="126">
        <v>5</v>
      </c>
      <c r="Z314" s="127"/>
      <c r="AA314" s="127"/>
      <c r="AB314" s="129">
        <v>1</v>
      </c>
      <c r="AC314" s="129">
        <v>0</v>
      </c>
      <c r="AD314" s="129">
        <v>0</v>
      </c>
      <c r="AE314" s="126" t="s">
        <v>2954</v>
      </c>
      <c r="AF314" s="129">
        <v>0</v>
      </c>
      <c r="AG314" s="127"/>
      <c r="AH314" s="127"/>
      <c r="AI314" s="127"/>
      <c r="AJ314" s="127"/>
      <c r="AK314" s="126">
        <v>0</v>
      </c>
      <c r="AL314" s="129">
        <v>0</v>
      </c>
      <c r="AM314" s="127"/>
      <c r="AN314" s="127"/>
      <c r="AO314" s="126">
        <v>0</v>
      </c>
      <c r="AP314" s="127"/>
      <c r="AQ314" s="127"/>
      <c r="AR314" s="127"/>
      <c r="AS314" s="127"/>
      <c r="AT314" s="127"/>
      <c r="AU314" s="126">
        <v>0</v>
      </c>
      <c r="AV314" s="130">
        <v>0</v>
      </c>
      <c r="AW314" s="126" t="s">
        <v>51</v>
      </c>
      <c r="AX314" s="127"/>
      <c r="AY314" s="127"/>
      <c r="AZ314" s="127"/>
      <c r="BA314" s="127"/>
      <c r="BB314" s="126" t="s">
        <v>52</v>
      </c>
      <c r="BC314" s="126" t="s">
        <v>161</v>
      </c>
      <c r="BD314" s="126" t="s">
        <v>162</v>
      </c>
      <c r="BE314" s="126" t="s">
        <v>1341</v>
      </c>
      <c r="BF314" s="126">
        <v>5</v>
      </c>
      <c r="BG314" s="126" t="s">
        <v>163</v>
      </c>
      <c r="BH314" s="127"/>
      <c r="BI314" s="127"/>
      <c r="BJ314" s="127"/>
      <c r="BK314" s="127"/>
      <c r="BL314" s="129">
        <v>0</v>
      </c>
      <c r="BM314" s="127" t="b">
        <f>KGP[[#This Row],[HU Quantity]]=KGP[[#This Row],[Requirement quantity]]</f>
        <v>0</v>
      </c>
      <c r="BN314" s="127"/>
      <c r="BO314" s="127"/>
      <c r="BP314" s="127"/>
      <c r="BQ314" s="126" t="s">
        <v>165</v>
      </c>
      <c r="BR314" s="127"/>
      <c r="BS314" s="127"/>
      <c r="BT314" s="131">
        <v>0</v>
      </c>
      <c r="BU314" s="131">
        <v>0</v>
      </c>
      <c r="BV314" s="128">
        <v>45531</v>
      </c>
      <c r="BW314" s="132">
        <v>0</v>
      </c>
      <c r="BX314" s="132">
        <v>0</v>
      </c>
      <c r="BY314" s="127"/>
      <c r="BZ314" s="127"/>
      <c r="CA314" s="126">
        <v>0</v>
      </c>
      <c r="CB314" s="130">
        <v>0</v>
      </c>
      <c r="CC314" s="127"/>
      <c r="CD314" s="130">
        <v>0</v>
      </c>
      <c r="CE314" s="127"/>
      <c r="CF314" s="127"/>
      <c r="CG314" s="127"/>
      <c r="CH314" s="130">
        <v>0</v>
      </c>
      <c r="CI314" s="35">
        <v>0</v>
      </c>
      <c r="CJ314" s="94">
        <f t="shared" si="28"/>
        <v>4.3478260869565216E-2</v>
      </c>
      <c r="CK314" s="88">
        <f t="shared" si="29"/>
        <v>45373</v>
      </c>
      <c r="CL314" s="89">
        <f t="shared" si="30"/>
        <v>0</v>
      </c>
      <c r="CM314" s="89">
        <f t="shared" si="31"/>
        <v>0</v>
      </c>
      <c r="CN314" s="89" t="str">
        <f t="shared" si="32"/>
        <v>Missing Staging Date</v>
      </c>
      <c r="CO314" s="100"/>
      <c r="CP314" s="89" t="str">
        <f>IF(CQ314="","",IF(CQ314&gt;'Colour coding'!$D$4,"After Turnround",IF(CQ314&gt;'Colour coding'!$D$3+7,"During Turnaround",IF(CQ314&lt;'Colour coding'!$D$3,"On Time"))))</f>
        <v>On Time</v>
      </c>
      <c r="CQ314" s="88">
        <f>_xlfn.MAXIFS('Monitor PO'!E:E,'Monitor PO'!K:K,KGP[[#This Row],[Material / Component]])</f>
        <v>0</v>
      </c>
      <c r="CR314" s="89" t="str">
        <f t="shared" si="33"/>
        <v>Delivered Pre S4H</v>
      </c>
      <c r="CS314" s="89" t="str">
        <f>_xlfn.CONCAT(KGP[[#This Row],[Reservation]], KGP[[#This Row],[Requirement date (WO component)]],KGP[[#This Row],[Material / Component]],"000",,KGP[[#This Row],[WO number]])</f>
        <v>000013256845401000100034084</v>
      </c>
      <c r="CT314" s="89" t="e">
        <f>VLOOKUP(KGP[[#This Row],[Key]],Reservation!B:B,1,)</f>
        <v>#N/A</v>
      </c>
      <c r="CU314" s="89" t="str">
        <f>_xlfn.CONCAT(KGP[[#This Row],[Reservation]],KGP[[#This Row],[Material / Component]],"000",,KGP[[#This Row],[WO number]])</f>
        <v>0000132568000100034084</v>
      </c>
      <c r="CV314" s="93" t="str">
        <f>IF(_xlfn.MAXIFS(Reservation!$F:$F,Reservation!$A:$A,KGP[[#This Row],[Logic]])&lt;KGP[[#This Row],[ETA @ Demand plant]],_xlfn.MAXIFS(Reservation!$F:$F,Reservation!$A:$A,KGP[[#This Row],[Logic]]),"")</f>
        <v/>
      </c>
      <c r="CW314" s="89" t="str">
        <f>IF(KGP[[#This Row],[Any order which is ahead (Date)]]="","",VLOOKUP(_xlfn.CONCAT(KGP[[#This Row],[Reservation]],KGP[[#This Row],[Material / Component]],"000",,KGP[[#This Row],[WO number]]),Reservation!$A:$J,10,0))</f>
        <v/>
      </c>
      <c r="CX314" s="89">
        <f t="shared" si="34"/>
        <v>0</v>
      </c>
    </row>
    <row r="315" spans="1:102" s="77" customFormat="1" hidden="1" x14ac:dyDescent="0.2">
      <c r="A315" s="126" t="s">
        <v>945</v>
      </c>
      <c r="B315" s="126" t="s">
        <v>50</v>
      </c>
      <c r="C315" s="127"/>
      <c r="D315" s="126" t="s">
        <v>55</v>
      </c>
      <c r="E315" s="128">
        <v>45290</v>
      </c>
      <c r="F315" s="128">
        <v>45293</v>
      </c>
      <c r="G315" s="128">
        <v>45401</v>
      </c>
      <c r="H315" s="127"/>
      <c r="I315" s="128">
        <v>45401</v>
      </c>
      <c r="J315" s="128">
        <v>45406</v>
      </c>
      <c r="K315" s="126" t="s">
        <v>182</v>
      </c>
      <c r="L315" s="127"/>
      <c r="M315" s="126" t="s">
        <v>1333</v>
      </c>
      <c r="N315" s="126" t="s">
        <v>172</v>
      </c>
      <c r="O315" s="126" t="s">
        <v>1334</v>
      </c>
      <c r="P315" s="126" t="s">
        <v>1335</v>
      </c>
      <c r="Q315" s="126" t="s">
        <v>1336</v>
      </c>
      <c r="R315" s="126" t="s">
        <v>344</v>
      </c>
      <c r="S315" s="127"/>
      <c r="T315" s="127"/>
      <c r="U315" s="127"/>
      <c r="V315" s="127"/>
      <c r="W315" s="127"/>
      <c r="X315" s="126">
        <v>10</v>
      </c>
      <c r="Y315" s="126">
        <v>5</v>
      </c>
      <c r="Z315" s="127"/>
      <c r="AA315" s="127"/>
      <c r="AB315" s="129">
        <v>4</v>
      </c>
      <c r="AC315" s="129">
        <v>0</v>
      </c>
      <c r="AD315" s="129">
        <v>0</v>
      </c>
      <c r="AE315" s="126" t="s">
        <v>2954</v>
      </c>
      <c r="AF315" s="129">
        <v>0</v>
      </c>
      <c r="AG315" s="127"/>
      <c r="AH315" s="127"/>
      <c r="AI315" s="127"/>
      <c r="AJ315" s="127"/>
      <c r="AK315" s="126">
        <v>0</v>
      </c>
      <c r="AL315" s="129">
        <v>0</v>
      </c>
      <c r="AM315" s="127"/>
      <c r="AN315" s="127"/>
      <c r="AO315" s="126">
        <v>0</v>
      </c>
      <c r="AP315" s="127"/>
      <c r="AQ315" s="127"/>
      <c r="AR315" s="127"/>
      <c r="AS315" s="127"/>
      <c r="AT315" s="127"/>
      <c r="AU315" s="126">
        <v>0</v>
      </c>
      <c r="AV315" s="130">
        <v>0</v>
      </c>
      <c r="AW315" s="126" t="s">
        <v>51</v>
      </c>
      <c r="AX315" s="127"/>
      <c r="AY315" s="127"/>
      <c r="AZ315" s="127"/>
      <c r="BA315" s="127"/>
      <c r="BB315" s="126" t="s">
        <v>52</v>
      </c>
      <c r="BC315" s="126" t="s">
        <v>161</v>
      </c>
      <c r="BD315" s="126" t="s">
        <v>162</v>
      </c>
      <c r="BE315" s="126" t="s">
        <v>1341</v>
      </c>
      <c r="BF315" s="126">
        <v>2</v>
      </c>
      <c r="BG315" s="126" t="s">
        <v>163</v>
      </c>
      <c r="BH315" s="127"/>
      <c r="BI315" s="127"/>
      <c r="BJ315" s="127"/>
      <c r="BK315" s="127"/>
      <c r="BL315" s="129">
        <v>0</v>
      </c>
      <c r="BM315" s="127" t="b">
        <f>KGP[[#This Row],[HU Quantity]]=KGP[[#This Row],[Requirement quantity]]</f>
        <v>0</v>
      </c>
      <c r="BN315" s="127"/>
      <c r="BO315" s="127"/>
      <c r="BP315" s="127"/>
      <c r="BQ315" s="126" t="s">
        <v>165</v>
      </c>
      <c r="BR315" s="126" t="s">
        <v>57</v>
      </c>
      <c r="BS315" s="127"/>
      <c r="BT315" s="131">
        <v>0</v>
      </c>
      <c r="BU315" s="131">
        <v>0</v>
      </c>
      <c r="BV315" s="128">
        <v>45531</v>
      </c>
      <c r="BW315" s="132">
        <v>0</v>
      </c>
      <c r="BX315" s="132">
        <v>0</v>
      </c>
      <c r="BY315" s="127"/>
      <c r="BZ315" s="127"/>
      <c r="CA315" s="126">
        <v>0</v>
      </c>
      <c r="CB315" s="130">
        <v>0</v>
      </c>
      <c r="CC315" s="127"/>
      <c r="CD315" s="130">
        <v>0</v>
      </c>
      <c r="CE315" s="127"/>
      <c r="CF315" s="127"/>
      <c r="CG315" s="127"/>
      <c r="CH315" s="130">
        <v>0</v>
      </c>
      <c r="CI315" s="35">
        <v>0</v>
      </c>
      <c r="CJ315" s="94">
        <f t="shared" si="28"/>
        <v>4.3478260869565216E-2</v>
      </c>
      <c r="CK315" s="88">
        <f t="shared" si="29"/>
        <v>45373</v>
      </c>
      <c r="CL315" s="89">
        <f t="shared" si="30"/>
        <v>0</v>
      </c>
      <c r="CM315" s="89">
        <f t="shared" si="31"/>
        <v>0</v>
      </c>
      <c r="CN315" s="89" t="str">
        <f t="shared" si="32"/>
        <v>Missing Staging Date</v>
      </c>
      <c r="CO315" s="100"/>
      <c r="CP315" s="89" t="str">
        <f>IF(CQ315="","",IF(CQ315&gt;'Colour coding'!$D$4,"After Turnround",IF(CQ315&gt;'Colour coding'!$D$3+7,"During Turnaround",IF(CQ315&lt;'Colour coding'!$D$3,"On Time"))))</f>
        <v>On Time</v>
      </c>
      <c r="CQ315" s="88">
        <f>_xlfn.MAXIFS('Monitor PO'!E:E,'Monitor PO'!K:K,KGP[[#This Row],[Material / Component]])</f>
        <v>0</v>
      </c>
      <c r="CR315" s="89" t="str">
        <f t="shared" si="33"/>
        <v>Delivered Pre S4H</v>
      </c>
      <c r="CS315" s="89" t="str">
        <f>_xlfn.CONCAT(KGP[[#This Row],[Reservation]], KGP[[#This Row],[Requirement date (WO component)]],KGP[[#This Row],[Material / Component]],"000",,KGP[[#This Row],[WO number]])</f>
        <v>000013256845401000100034084</v>
      </c>
      <c r="CT315" s="89" t="e">
        <f>VLOOKUP(KGP[[#This Row],[Key]],Reservation!B:B,1,)</f>
        <v>#N/A</v>
      </c>
      <c r="CU315" s="89" t="str">
        <f>_xlfn.CONCAT(KGP[[#This Row],[Reservation]],KGP[[#This Row],[Material / Component]],"000",,KGP[[#This Row],[WO number]])</f>
        <v>0000132568000100034084</v>
      </c>
      <c r="CV315" s="93" t="str">
        <f>IF(_xlfn.MAXIFS(Reservation!$F:$F,Reservation!$A:$A,KGP[[#This Row],[Logic]])&lt;KGP[[#This Row],[ETA @ Demand plant]],_xlfn.MAXIFS(Reservation!$F:$F,Reservation!$A:$A,KGP[[#This Row],[Logic]]),"")</f>
        <v/>
      </c>
      <c r="CW315" s="89" t="str">
        <f>IF(KGP[[#This Row],[Any order which is ahead (Date)]]="","",VLOOKUP(_xlfn.CONCAT(KGP[[#This Row],[Reservation]],KGP[[#This Row],[Material / Component]],"000",,KGP[[#This Row],[WO number]]),Reservation!$A:$J,10,0))</f>
        <v/>
      </c>
      <c r="CX315" s="89">
        <f t="shared" si="34"/>
        <v>0</v>
      </c>
    </row>
    <row r="316" spans="1:102" s="77" customFormat="1" hidden="1" x14ac:dyDescent="0.2">
      <c r="A316" s="126" t="s">
        <v>945</v>
      </c>
      <c r="B316" s="126" t="s">
        <v>50</v>
      </c>
      <c r="C316" s="127"/>
      <c r="D316" s="126" t="s">
        <v>55</v>
      </c>
      <c r="E316" s="128">
        <v>45290</v>
      </c>
      <c r="F316" s="128">
        <v>45293</v>
      </c>
      <c r="G316" s="128">
        <v>45401</v>
      </c>
      <c r="H316" s="127"/>
      <c r="I316" s="128">
        <v>45401</v>
      </c>
      <c r="J316" s="128">
        <v>45406</v>
      </c>
      <c r="K316" s="126" t="s">
        <v>182</v>
      </c>
      <c r="L316" s="127"/>
      <c r="M316" s="126" t="s">
        <v>1333</v>
      </c>
      <c r="N316" s="126" t="s">
        <v>192</v>
      </c>
      <c r="O316" s="126" t="s">
        <v>1334</v>
      </c>
      <c r="P316" s="126" t="s">
        <v>1335</v>
      </c>
      <c r="Q316" s="126" t="s">
        <v>1336</v>
      </c>
      <c r="R316" s="126" t="s">
        <v>344</v>
      </c>
      <c r="S316" s="127"/>
      <c r="T316" s="127"/>
      <c r="U316" s="127"/>
      <c r="V316" s="127"/>
      <c r="W316" s="127"/>
      <c r="X316" s="126">
        <v>10</v>
      </c>
      <c r="Y316" s="126">
        <v>5</v>
      </c>
      <c r="Z316" s="127"/>
      <c r="AA316" s="127"/>
      <c r="AB316" s="129">
        <v>4</v>
      </c>
      <c r="AC316" s="129">
        <v>0</v>
      </c>
      <c r="AD316" s="129">
        <v>0</v>
      </c>
      <c r="AE316" s="126" t="s">
        <v>2954</v>
      </c>
      <c r="AF316" s="129">
        <v>0</v>
      </c>
      <c r="AG316" s="127"/>
      <c r="AH316" s="127"/>
      <c r="AI316" s="127"/>
      <c r="AJ316" s="127"/>
      <c r="AK316" s="126">
        <v>0</v>
      </c>
      <c r="AL316" s="129">
        <v>0</v>
      </c>
      <c r="AM316" s="127"/>
      <c r="AN316" s="127"/>
      <c r="AO316" s="126">
        <v>0</v>
      </c>
      <c r="AP316" s="127"/>
      <c r="AQ316" s="127"/>
      <c r="AR316" s="127"/>
      <c r="AS316" s="127"/>
      <c r="AT316" s="127"/>
      <c r="AU316" s="126">
        <v>0</v>
      </c>
      <c r="AV316" s="130">
        <v>0</v>
      </c>
      <c r="AW316" s="126" t="s">
        <v>51</v>
      </c>
      <c r="AX316" s="127"/>
      <c r="AY316" s="127"/>
      <c r="AZ316" s="127"/>
      <c r="BA316" s="127"/>
      <c r="BB316" s="126" t="s">
        <v>52</v>
      </c>
      <c r="BC316" s="126" t="s">
        <v>161</v>
      </c>
      <c r="BD316" s="126" t="s">
        <v>162</v>
      </c>
      <c r="BE316" s="126" t="s">
        <v>1341</v>
      </c>
      <c r="BF316" s="126">
        <v>3</v>
      </c>
      <c r="BG316" s="126" t="s">
        <v>163</v>
      </c>
      <c r="BH316" s="127"/>
      <c r="BI316" s="127"/>
      <c r="BJ316" s="127"/>
      <c r="BK316" s="127"/>
      <c r="BL316" s="129">
        <v>0</v>
      </c>
      <c r="BM316" s="127" t="b">
        <f>KGP[[#This Row],[HU Quantity]]=KGP[[#This Row],[Requirement quantity]]</f>
        <v>0</v>
      </c>
      <c r="BN316" s="127"/>
      <c r="BO316" s="127"/>
      <c r="BP316" s="127"/>
      <c r="BQ316" s="126" t="s">
        <v>165</v>
      </c>
      <c r="BR316" s="126" t="s">
        <v>57</v>
      </c>
      <c r="BS316" s="127"/>
      <c r="BT316" s="131">
        <v>0</v>
      </c>
      <c r="BU316" s="131">
        <v>0</v>
      </c>
      <c r="BV316" s="128">
        <v>45531</v>
      </c>
      <c r="BW316" s="132">
        <v>0</v>
      </c>
      <c r="BX316" s="132">
        <v>0</v>
      </c>
      <c r="BY316" s="127"/>
      <c r="BZ316" s="127"/>
      <c r="CA316" s="126">
        <v>0</v>
      </c>
      <c r="CB316" s="130">
        <v>0</v>
      </c>
      <c r="CC316" s="127"/>
      <c r="CD316" s="130">
        <v>0</v>
      </c>
      <c r="CE316" s="127"/>
      <c r="CF316" s="127"/>
      <c r="CG316" s="127"/>
      <c r="CH316" s="130">
        <v>0</v>
      </c>
      <c r="CI316" s="35">
        <v>0</v>
      </c>
      <c r="CJ316" s="94">
        <f t="shared" si="28"/>
        <v>4.3478260869565216E-2</v>
      </c>
      <c r="CK316" s="88">
        <f t="shared" si="29"/>
        <v>45373</v>
      </c>
      <c r="CL316" s="89">
        <f t="shared" si="30"/>
        <v>0</v>
      </c>
      <c r="CM316" s="89">
        <f t="shared" si="31"/>
        <v>0</v>
      </c>
      <c r="CN316" s="89" t="str">
        <f t="shared" si="32"/>
        <v>Missing Staging Date</v>
      </c>
      <c r="CO316" s="100"/>
      <c r="CP316" s="89" t="str">
        <f>IF(CQ316="","",IF(CQ316&gt;'Colour coding'!$D$4,"After Turnround",IF(CQ316&gt;'Colour coding'!$D$3+7,"During Turnaround",IF(CQ316&lt;'Colour coding'!$D$3,"On Time"))))</f>
        <v>On Time</v>
      </c>
      <c r="CQ316" s="88">
        <f>_xlfn.MAXIFS('Monitor PO'!E:E,'Monitor PO'!K:K,KGP[[#This Row],[Material / Component]])</f>
        <v>0</v>
      </c>
      <c r="CR316" s="89" t="str">
        <f t="shared" si="33"/>
        <v>Delivered Pre S4H</v>
      </c>
      <c r="CS316" s="89" t="str">
        <f>_xlfn.CONCAT(KGP[[#This Row],[Reservation]], KGP[[#This Row],[Requirement date (WO component)]],KGP[[#This Row],[Material / Component]],"000",,KGP[[#This Row],[WO number]])</f>
        <v>000013256845401000100034084</v>
      </c>
      <c r="CT316" s="89" t="e">
        <f>VLOOKUP(KGP[[#This Row],[Key]],Reservation!B:B,1,)</f>
        <v>#N/A</v>
      </c>
      <c r="CU316" s="89" t="str">
        <f>_xlfn.CONCAT(KGP[[#This Row],[Reservation]],KGP[[#This Row],[Material / Component]],"000",,KGP[[#This Row],[WO number]])</f>
        <v>0000132568000100034084</v>
      </c>
      <c r="CV316" s="93" t="str">
        <f>IF(_xlfn.MAXIFS(Reservation!$F:$F,Reservation!$A:$A,KGP[[#This Row],[Logic]])&lt;KGP[[#This Row],[ETA @ Demand plant]],_xlfn.MAXIFS(Reservation!$F:$F,Reservation!$A:$A,KGP[[#This Row],[Logic]]),"")</f>
        <v/>
      </c>
      <c r="CW316" s="89" t="str">
        <f>IF(KGP[[#This Row],[Any order which is ahead (Date)]]="","",VLOOKUP(_xlfn.CONCAT(KGP[[#This Row],[Reservation]],KGP[[#This Row],[Material / Component]],"000",,KGP[[#This Row],[WO number]]),Reservation!$A:$J,10,0))</f>
        <v/>
      </c>
      <c r="CX316" s="89">
        <f t="shared" si="34"/>
        <v>0</v>
      </c>
    </row>
    <row r="317" spans="1:102" s="77" customFormat="1" hidden="1" x14ac:dyDescent="0.2">
      <c r="A317" s="126" t="s">
        <v>940</v>
      </c>
      <c r="B317" s="126" t="s">
        <v>356</v>
      </c>
      <c r="C317" s="127"/>
      <c r="D317" s="126" t="s">
        <v>55</v>
      </c>
      <c r="E317" s="128">
        <v>45290</v>
      </c>
      <c r="F317" s="128">
        <v>45292</v>
      </c>
      <c r="G317" s="128">
        <v>45379</v>
      </c>
      <c r="H317" s="127"/>
      <c r="I317" s="128">
        <v>45379</v>
      </c>
      <c r="J317" s="128">
        <v>45379</v>
      </c>
      <c r="K317" s="126" t="s">
        <v>56</v>
      </c>
      <c r="L317" s="127"/>
      <c r="M317" s="126" t="s">
        <v>2962</v>
      </c>
      <c r="N317" s="126" t="s">
        <v>176</v>
      </c>
      <c r="O317" s="126" t="s">
        <v>2963</v>
      </c>
      <c r="P317" s="126" t="s">
        <v>2964</v>
      </c>
      <c r="Q317" s="126" t="s">
        <v>2965</v>
      </c>
      <c r="R317" s="126" t="s">
        <v>344</v>
      </c>
      <c r="S317" s="127"/>
      <c r="T317" s="127"/>
      <c r="U317" s="127"/>
      <c r="V317" s="127"/>
      <c r="W317" s="127"/>
      <c r="X317" s="126">
        <v>10</v>
      </c>
      <c r="Y317" s="126">
        <v>10</v>
      </c>
      <c r="Z317" s="127"/>
      <c r="AA317" s="127"/>
      <c r="AB317" s="129">
        <v>1</v>
      </c>
      <c r="AC317" s="129">
        <v>0</v>
      </c>
      <c r="AD317" s="129">
        <v>0</v>
      </c>
      <c r="AE317" s="126" t="s">
        <v>54</v>
      </c>
      <c r="AF317" s="129">
        <v>0</v>
      </c>
      <c r="AG317" s="127"/>
      <c r="AH317" s="127"/>
      <c r="AI317" s="127"/>
      <c r="AJ317" s="127"/>
      <c r="AK317" s="126">
        <v>0</v>
      </c>
      <c r="AL317" s="129">
        <v>0</v>
      </c>
      <c r="AM317" s="127"/>
      <c r="AN317" s="127"/>
      <c r="AO317" s="126">
        <v>0</v>
      </c>
      <c r="AP317" s="127"/>
      <c r="AQ317" s="127"/>
      <c r="AR317" s="127"/>
      <c r="AS317" s="127"/>
      <c r="AT317" s="127"/>
      <c r="AU317" s="126">
        <v>0</v>
      </c>
      <c r="AV317" s="130">
        <v>0</v>
      </c>
      <c r="AW317" s="126" t="s">
        <v>51</v>
      </c>
      <c r="AX317" s="127"/>
      <c r="AY317" s="127"/>
      <c r="AZ317" s="127"/>
      <c r="BA317" s="127"/>
      <c r="BB317" s="126" t="s">
        <v>52</v>
      </c>
      <c r="BC317" s="126" t="s">
        <v>213</v>
      </c>
      <c r="BD317" s="126" t="s">
        <v>355</v>
      </c>
      <c r="BE317" s="126" t="s">
        <v>2966</v>
      </c>
      <c r="BF317" s="126">
        <v>1</v>
      </c>
      <c r="BG317" s="126" t="s">
        <v>163</v>
      </c>
      <c r="BH317" s="127"/>
      <c r="BI317" s="127"/>
      <c r="BJ317" s="127"/>
      <c r="BK317" s="127"/>
      <c r="BL317" s="129">
        <v>0</v>
      </c>
      <c r="BM317" s="127" t="b">
        <f>KGP[[#This Row],[HU Quantity]]=KGP[[#This Row],[Requirement quantity]]</f>
        <v>0</v>
      </c>
      <c r="BN317" s="127"/>
      <c r="BO317" s="127"/>
      <c r="BP317" s="127"/>
      <c r="BQ317" s="126" t="s">
        <v>165</v>
      </c>
      <c r="BR317" s="126" t="s">
        <v>2967</v>
      </c>
      <c r="BS317" s="127"/>
      <c r="BT317" s="131">
        <v>0</v>
      </c>
      <c r="BU317" s="131">
        <v>0</v>
      </c>
      <c r="BV317" s="128">
        <v>45382</v>
      </c>
      <c r="BW317" s="132">
        <v>0</v>
      </c>
      <c r="BX317" s="132">
        <v>0</v>
      </c>
      <c r="BY317" s="127"/>
      <c r="BZ317" s="127"/>
      <c r="CA317" s="126">
        <v>0</v>
      </c>
      <c r="CB317" s="130">
        <v>0</v>
      </c>
      <c r="CC317" s="127"/>
      <c r="CD317" s="130">
        <v>0</v>
      </c>
      <c r="CE317" s="127"/>
      <c r="CF317" s="127"/>
      <c r="CG317" s="127"/>
      <c r="CH317" s="130">
        <v>0</v>
      </c>
      <c r="CI317" s="35">
        <v>0</v>
      </c>
      <c r="CJ317" s="94">
        <f t="shared" si="28"/>
        <v>1</v>
      </c>
      <c r="CK317" s="88">
        <f t="shared" si="29"/>
        <v>45351</v>
      </c>
      <c r="CL317" s="89">
        <f t="shared" si="30"/>
        <v>0</v>
      </c>
      <c r="CM317" s="89">
        <f t="shared" si="31"/>
        <v>0</v>
      </c>
      <c r="CN317" s="89" t="str">
        <f t="shared" si="32"/>
        <v>Missing Staging Date</v>
      </c>
      <c r="CO317" s="100"/>
      <c r="CP317" s="89" t="str">
        <f>IF(CQ317="","",IF(CQ317&gt;'Colour coding'!$D$4,"After Turnround",IF(CQ317&gt;'Colour coding'!$D$3+7,"During Turnaround",IF(CQ317&lt;'Colour coding'!$D$3,"On Time"))))</f>
        <v>On Time</v>
      </c>
      <c r="CQ317" s="88">
        <f>_xlfn.MAXIFS('Monitor PO'!E:E,'Monitor PO'!K:K,KGP[[#This Row],[Material / Component]])</f>
        <v>0</v>
      </c>
      <c r="CR317" s="89" t="str">
        <f t="shared" si="33"/>
        <v>Delivered Pre S4H</v>
      </c>
      <c r="CS317" s="89" t="str">
        <f>_xlfn.CONCAT(KGP[[#This Row],[Reservation]], KGP[[#This Row],[Requirement date (WO component)]],KGP[[#This Row],[Material / Component]],"000",,KGP[[#This Row],[WO number]])</f>
        <v>000013263745379000100034116</v>
      </c>
      <c r="CT317" s="89" t="e">
        <f>VLOOKUP(KGP[[#This Row],[Key]],Reservation!B:B,1,)</f>
        <v>#N/A</v>
      </c>
      <c r="CU317" s="89" t="str">
        <f>_xlfn.CONCAT(KGP[[#This Row],[Reservation]],KGP[[#This Row],[Material / Component]],"000",,KGP[[#This Row],[WO number]])</f>
        <v>0000132637000100034116</v>
      </c>
      <c r="CV317" s="93" t="str">
        <f>IF(_xlfn.MAXIFS(Reservation!$F:$F,Reservation!$A:$A,KGP[[#This Row],[Logic]])&lt;KGP[[#This Row],[ETA @ Demand plant]],_xlfn.MAXIFS(Reservation!$F:$F,Reservation!$A:$A,KGP[[#This Row],[Logic]]),"")</f>
        <v/>
      </c>
      <c r="CW317" s="89" t="str">
        <f>IF(KGP[[#This Row],[Any order which is ahead (Date)]]="","",VLOOKUP(_xlfn.CONCAT(KGP[[#This Row],[Reservation]],KGP[[#This Row],[Material / Component]],"000",,KGP[[#This Row],[WO number]]),Reservation!$A:$J,10,0))</f>
        <v/>
      </c>
      <c r="CX317" s="89">
        <f t="shared" si="34"/>
        <v>0</v>
      </c>
    </row>
    <row r="318" spans="1:102" s="77" customFormat="1" hidden="1" x14ac:dyDescent="0.2">
      <c r="A318" s="126" t="s">
        <v>945</v>
      </c>
      <c r="B318" s="126" t="s">
        <v>50</v>
      </c>
      <c r="C318" s="127"/>
      <c r="D318" s="126" t="s">
        <v>55</v>
      </c>
      <c r="E318" s="128">
        <v>45290</v>
      </c>
      <c r="F318" s="128">
        <v>45293</v>
      </c>
      <c r="G318" s="128">
        <v>45401</v>
      </c>
      <c r="H318" s="127"/>
      <c r="I318" s="128">
        <v>45401</v>
      </c>
      <c r="J318" s="128">
        <v>45403</v>
      </c>
      <c r="K318" s="126" t="s">
        <v>182</v>
      </c>
      <c r="L318" s="127"/>
      <c r="M318" s="126" t="s">
        <v>1430</v>
      </c>
      <c r="N318" s="126" t="s">
        <v>175</v>
      </c>
      <c r="O318" s="126" t="s">
        <v>1431</v>
      </c>
      <c r="P318" s="126" t="s">
        <v>1432</v>
      </c>
      <c r="Q318" s="126" t="s">
        <v>1433</v>
      </c>
      <c r="R318" s="126" t="s">
        <v>344</v>
      </c>
      <c r="S318" s="127"/>
      <c r="T318" s="127"/>
      <c r="U318" s="127"/>
      <c r="V318" s="127"/>
      <c r="W318" s="127"/>
      <c r="X318" s="126">
        <v>20</v>
      </c>
      <c r="Y318" s="126">
        <v>20</v>
      </c>
      <c r="Z318" s="127"/>
      <c r="AA318" s="127"/>
      <c r="AB318" s="129">
        <v>4</v>
      </c>
      <c r="AC318" s="129">
        <v>0</v>
      </c>
      <c r="AD318" s="129">
        <v>0</v>
      </c>
      <c r="AE318" s="126" t="s">
        <v>2954</v>
      </c>
      <c r="AF318" s="129">
        <v>0</v>
      </c>
      <c r="AG318" s="127"/>
      <c r="AH318" s="127"/>
      <c r="AI318" s="127"/>
      <c r="AJ318" s="127"/>
      <c r="AK318" s="126">
        <v>0</v>
      </c>
      <c r="AL318" s="129">
        <v>0</v>
      </c>
      <c r="AM318" s="127"/>
      <c r="AN318" s="127"/>
      <c r="AO318" s="126">
        <v>0</v>
      </c>
      <c r="AP318" s="127"/>
      <c r="AQ318" s="127"/>
      <c r="AR318" s="127"/>
      <c r="AS318" s="127"/>
      <c r="AT318" s="127"/>
      <c r="AU318" s="126">
        <v>0</v>
      </c>
      <c r="AV318" s="130">
        <v>0</v>
      </c>
      <c r="AW318" s="126" t="s">
        <v>51</v>
      </c>
      <c r="AX318" s="127"/>
      <c r="AY318" s="127"/>
      <c r="AZ318" s="127"/>
      <c r="BA318" s="127"/>
      <c r="BB318" s="126" t="s">
        <v>52</v>
      </c>
      <c r="BC318" s="126" t="s">
        <v>161</v>
      </c>
      <c r="BD318" s="126" t="s">
        <v>162</v>
      </c>
      <c r="BE318" s="126" t="s">
        <v>1438</v>
      </c>
      <c r="BF318" s="126">
        <v>1</v>
      </c>
      <c r="BG318" s="126" t="s">
        <v>163</v>
      </c>
      <c r="BH318" s="127"/>
      <c r="BI318" s="127"/>
      <c r="BJ318" s="127"/>
      <c r="BK318" s="127"/>
      <c r="BL318" s="129">
        <v>0</v>
      </c>
      <c r="BM318" s="127" t="b">
        <f>KGP[[#This Row],[HU Quantity]]=KGP[[#This Row],[Requirement quantity]]</f>
        <v>0</v>
      </c>
      <c r="BN318" s="127"/>
      <c r="BO318" s="127"/>
      <c r="BP318" s="127"/>
      <c r="BQ318" s="126" t="s">
        <v>165</v>
      </c>
      <c r="BR318" s="126" t="s">
        <v>57</v>
      </c>
      <c r="BS318" s="127"/>
      <c r="BT318" s="131">
        <v>0</v>
      </c>
      <c r="BU318" s="131">
        <v>0</v>
      </c>
      <c r="BV318" s="128">
        <v>45412</v>
      </c>
      <c r="BW318" s="132">
        <v>0</v>
      </c>
      <c r="BX318" s="132">
        <v>0</v>
      </c>
      <c r="BY318" s="127"/>
      <c r="BZ318" s="127"/>
      <c r="CA318" s="126">
        <v>0</v>
      </c>
      <c r="CB318" s="130">
        <v>0</v>
      </c>
      <c r="CC318" s="127"/>
      <c r="CD318" s="130">
        <v>0</v>
      </c>
      <c r="CE318" s="127"/>
      <c r="CF318" s="127"/>
      <c r="CG318" s="127"/>
      <c r="CH318" s="130">
        <v>0</v>
      </c>
      <c r="CI318" s="35">
        <v>0</v>
      </c>
      <c r="CJ318" s="94">
        <f t="shared" si="28"/>
        <v>0.2</v>
      </c>
      <c r="CK318" s="88">
        <f t="shared" si="29"/>
        <v>45373</v>
      </c>
      <c r="CL318" s="89">
        <f t="shared" si="30"/>
        <v>0</v>
      </c>
      <c r="CM318" s="89">
        <f t="shared" si="31"/>
        <v>0</v>
      </c>
      <c r="CN318" s="89" t="str">
        <f t="shared" si="32"/>
        <v>Missing Staging Date</v>
      </c>
      <c r="CO318" s="100"/>
      <c r="CP318" s="89" t="str">
        <f>IF(CQ318="","",IF(CQ318&gt;'Colour coding'!$D$4,"After Turnround",IF(CQ318&gt;'Colour coding'!$D$3+7,"During Turnaround",IF(CQ318&lt;'Colour coding'!$D$3,"On Time"))))</f>
        <v>On Time</v>
      </c>
      <c r="CQ318" s="88">
        <f>_xlfn.MAXIFS('Monitor PO'!E:E,'Monitor PO'!K:K,KGP[[#This Row],[Material / Component]])</f>
        <v>0</v>
      </c>
      <c r="CR318" s="89" t="str">
        <f t="shared" si="33"/>
        <v>Delivered Pre S4H</v>
      </c>
      <c r="CS318" s="89" t="str">
        <f>_xlfn.CONCAT(KGP[[#This Row],[Reservation]], KGP[[#This Row],[Requirement date (WO component)]],KGP[[#This Row],[Material / Component]],"000",,KGP[[#This Row],[WO number]])</f>
        <v>000013279845401000100034344</v>
      </c>
      <c r="CT318" s="89" t="e">
        <f>VLOOKUP(KGP[[#This Row],[Key]],Reservation!B:B,1,)</f>
        <v>#N/A</v>
      </c>
      <c r="CU318" s="89" t="str">
        <f>_xlfn.CONCAT(KGP[[#This Row],[Reservation]],KGP[[#This Row],[Material / Component]],"000",,KGP[[#This Row],[WO number]])</f>
        <v>0000132798000100034344</v>
      </c>
      <c r="CV318" s="93" t="str">
        <f>IF(_xlfn.MAXIFS(Reservation!$F:$F,Reservation!$A:$A,KGP[[#This Row],[Logic]])&lt;KGP[[#This Row],[ETA @ Demand plant]],_xlfn.MAXIFS(Reservation!$F:$F,Reservation!$A:$A,KGP[[#This Row],[Logic]]),"")</f>
        <v/>
      </c>
      <c r="CW318" s="89" t="str">
        <f>IF(KGP[[#This Row],[Any order which is ahead (Date)]]="","",VLOOKUP(_xlfn.CONCAT(KGP[[#This Row],[Reservation]],KGP[[#This Row],[Material / Component]],"000",,KGP[[#This Row],[WO number]]),Reservation!$A:$J,10,0))</f>
        <v/>
      </c>
      <c r="CX318" s="89">
        <f t="shared" si="34"/>
        <v>0</v>
      </c>
    </row>
    <row r="319" spans="1:102" s="77" customFormat="1" hidden="1" x14ac:dyDescent="0.2">
      <c r="A319" s="126" t="s">
        <v>945</v>
      </c>
      <c r="B319" s="126" t="s">
        <v>50</v>
      </c>
      <c r="C319" s="127"/>
      <c r="D319" s="126" t="s">
        <v>55</v>
      </c>
      <c r="E319" s="128">
        <v>45290</v>
      </c>
      <c r="F319" s="128">
        <v>45293</v>
      </c>
      <c r="G319" s="128">
        <v>45401</v>
      </c>
      <c r="H319" s="127"/>
      <c r="I319" s="128">
        <v>45401</v>
      </c>
      <c r="J319" s="128">
        <v>45403</v>
      </c>
      <c r="K319" s="126" t="s">
        <v>182</v>
      </c>
      <c r="L319" s="127"/>
      <c r="M319" s="126" t="s">
        <v>1430</v>
      </c>
      <c r="N319" s="126" t="s">
        <v>174</v>
      </c>
      <c r="O319" s="126" t="s">
        <v>1431</v>
      </c>
      <c r="P319" s="126" t="s">
        <v>1432</v>
      </c>
      <c r="Q319" s="126" t="s">
        <v>1433</v>
      </c>
      <c r="R319" s="126" t="s">
        <v>344</v>
      </c>
      <c r="S319" s="127"/>
      <c r="T319" s="127"/>
      <c r="U319" s="127"/>
      <c r="V319" s="127"/>
      <c r="W319" s="127"/>
      <c r="X319" s="126">
        <v>20</v>
      </c>
      <c r="Y319" s="126">
        <v>20</v>
      </c>
      <c r="Z319" s="127"/>
      <c r="AA319" s="127"/>
      <c r="AB319" s="129">
        <v>2</v>
      </c>
      <c r="AC319" s="129">
        <v>0</v>
      </c>
      <c r="AD319" s="129">
        <v>0</v>
      </c>
      <c r="AE319" s="126" t="s">
        <v>2968</v>
      </c>
      <c r="AF319" s="129">
        <v>0</v>
      </c>
      <c r="AG319" s="127"/>
      <c r="AH319" s="127"/>
      <c r="AI319" s="127"/>
      <c r="AJ319" s="127"/>
      <c r="AK319" s="126">
        <v>0</v>
      </c>
      <c r="AL319" s="129">
        <v>0</v>
      </c>
      <c r="AM319" s="127"/>
      <c r="AN319" s="127"/>
      <c r="AO319" s="126">
        <v>0</v>
      </c>
      <c r="AP319" s="127"/>
      <c r="AQ319" s="127"/>
      <c r="AR319" s="127"/>
      <c r="AS319" s="127"/>
      <c r="AT319" s="127"/>
      <c r="AU319" s="126">
        <v>0</v>
      </c>
      <c r="AV319" s="130">
        <v>0</v>
      </c>
      <c r="AW319" s="126" t="s">
        <v>51</v>
      </c>
      <c r="AX319" s="127"/>
      <c r="AY319" s="127"/>
      <c r="AZ319" s="127"/>
      <c r="BA319" s="127"/>
      <c r="BB319" s="126" t="s">
        <v>52</v>
      </c>
      <c r="BC319" s="126" t="s">
        <v>161</v>
      </c>
      <c r="BD319" s="126" t="s">
        <v>162</v>
      </c>
      <c r="BE319" s="126" t="s">
        <v>1438</v>
      </c>
      <c r="BF319" s="126">
        <v>2</v>
      </c>
      <c r="BG319" s="126" t="s">
        <v>163</v>
      </c>
      <c r="BH319" s="127"/>
      <c r="BI319" s="127"/>
      <c r="BJ319" s="127"/>
      <c r="BK319" s="127"/>
      <c r="BL319" s="129">
        <v>0</v>
      </c>
      <c r="BM319" s="127" t="b">
        <f>KGP[[#This Row],[HU Quantity]]=KGP[[#This Row],[Requirement quantity]]</f>
        <v>0</v>
      </c>
      <c r="BN319" s="127"/>
      <c r="BO319" s="127"/>
      <c r="BP319" s="127"/>
      <c r="BQ319" s="126" t="s">
        <v>165</v>
      </c>
      <c r="BR319" s="126" t="s">
        <v>178</v>
      </c>
      <c r="BS319" s="127"/>
      <c r="BT319" s="131">
        <v>0</v>
      </c>
      <c r="BU319" s="131">
        <v>0</v>
      </c>
      <c r="BV319" s="128">
        <v>45412</v>
      </c>
      <c r="BW319" s="132">
        <v>0</v>
      </c>
      <c r="BX319" s="132">
        <v>0</v>
      </c>
      <c r="BY319" s="127"/>
      <c r="BZ319" s="127"/>
      <c r="CA319" s="126">
        <v>0</v>
      </c>
      <c r="CB319" s="130">
        <v>0</v>
      </c>
      <c r="CC319" s="127"/>
      <c r="CD319" s="130">
        <v>0</v>
      </c>
      <c r="CE319" s="127"/>
      <c r="CF319" s="127"/>
      <c r="CG319" s="127"/>
      <c r="CH319" s="130">
        <v>0</v>
      </c>
      <c r="CI319" s="35">
        <v>0</v>
      </c>
      <c r="CJ319" s="94">
        <f t="shared" si="28"/>
        <v>0.2</v>
      </c>
      <c r="CK319" s="88">
        <f t="shared" si="29"/>
        <v>45373</v>
      </c>
      <c r="CL319" s="89">
        <f t="shared" si="30"/>
        <v>0</v>
      </c>
      <c r="CM319" s="89">
        <f t="shared" si="31"/>
        <v>0</v>
      </c>
      <c r="CN319" s="89" t="str">
        <f t="shared" si="32"/>
        <v>Missing Staging Date</v>
      </c>
      <c r="CO319" s="100"/>
      <c r="CP319" s="89" t="str">
        <f>IF(CQ319="","",IF(CQ319&gt;'Colour coding'!$D$4,"After Turnround",IF(CQ319&gt;'Colour coding'!$D$3+7,"During Turnaround",IF(CQ319&lt;'Colour coding'!$D$3,"On Time"))))</f>
        <v>On Time</v>
      </c>
      <c r="CQ319" s="88">
        <f>_xlfn.MAXIFS('Monitor PO'!E:E,'Monitor PO'!K:K,KGP[[#This Row],[Material / Component]])</f>
        <v>0</v>
      </c>
      <c r="CR319" s="89" t="str">
        <f t="shared" si="33"/>
        <v>Delivered Pre S4H</v>
      </c>
      <c r="CS319" s="89" t="str">
        <f>_xlfn.CONCAT(KGP[[#This Row],[Reservation]], KGP[[#This Row],[Requirement date (WO component)]],KGP[[#This Row],[Material / Component]],"000",,KGP[[#This Row],[WO number]])</f>
        <v>000013279845401000100034344</v>
      </c>
      <c r="CT319" s="89" t="e">
        <f>VLOOKUP(KGP[[#This Row],[Key]],Reservation!B:B,1,)</f>
        <v>#N/A</v>
      </c>
      <c r="CU319" s="89" t="str">
        <f>_xlfn.CONCAT(KGP[[#This Row],[Reservation]],KGP[[#This Row],[Material / Component]],"000",,KGP[[#This Row],[WO number]])</f>
        <v>0000132798000100034344</v>
      </c>
      <c r="CV319" s="93" t="str">
        <f>IF(_xlfn.MAXIFS(Reservation!$F:$F,Reservation!$A:$A,KGP[[#This Row],[Logic]])&lt;KGP[[#This Row],[ETA @ Demand plant]],_xlfn.MAXIFS(Reservation!$F:$F,Reservation!$A:$A,KGP[[#This Row],[Logic]]),"")</f>
        <v/>
      </c>
      <c r="CW319" s="89" t="str">
        <f>IF(KGP[[#This Row],[Any order which is ahead (Date)]]="","",VLOOKUP(_xlfn.CONCAT(KGP[[#This Row],[Reservation]],KGP[[#This Row],[Material / Component]],"000",,KGP[[#This Row],[WO number]]),Reservation!$A:$J,10,0))</f>
        <v/>
      </c>
      <c r="CX319" s="89">
        <f t="shared" si="34"/>
        <v>0</v>
      </c>
    </row>
    <row r="320" spans="1:102" s="77" customFormat="1" hidden="1" x14ac:dyDescent="0.2">
      <c r="A320" s="126" t="s">
        <v>940</v>
      </c>
      <c r="B320" s="126" t="s">
        <v>356</v>
      </c>
      <c r="C320" s="127"/>
      <c r="D320" s="126" t="s">
        <v>55</v>
      </c>
      <c r="E320" s="128">
        <v>45290</v>
      </c>
      <c r="F320" s="128">
        <v>45293</v>
      </c>
      <c r="G320" s="128">
        <v>45379</v>
      </c>
      <c r="H320" s="127"/>
      <c r="I320" s="128">
        <v>45379</v>
      </c>
      <c r="J320" s="128">
        <v>45386</v>
      </c>
      <c r="K320" s="126" t="s">
        <v>182</v>
      </c>
      <c r="L320" s="127"/>
      <c r="M320" s="126" t="s">
        <v>403</v>
      </c>
      <c r="N320" s="126" t="s">
        <v>171</v>
      </c>
      <c r="O320" s="126" t="s">
        <v>1474</v>
      </c>
      <c r="P320" s="126" t="s">
        <v>566</v>
      </c>
      <c r="Q320" s="126" t="s">
        <v>404</v>
      </c>
      <c r="R320" s="126" t="s">
        <v>344</v>
      </c>
      <c r="S320" s="127"/>
      <c r="T320" s="127"/>
      <c r="U320" s="127"/>
      <c r="V320" s="127"/>
      <c r="W320" s="127"/>
      <c r="X320" s="126">
        <v>20</v>
      </c>
      <c r="Y320" s="126">
        <v>20</v>
      </c>
      <c r="Z320" s="127"/>
      <c r="AA320" s="127"/>
      <c r="AB320" s="129">
        <v>10</v>
      </c>
      <c r="AC320" s="129">
        <v>0</v>
      </c>
      <c r="AD320" s="129">
        <v>0</v>
      </c>
      <c r="AE320" s="126" t="s">
        <v>1461</v>
      </c>
      <c r="AF320" s="129">
        <v>0</v>
      </c>
      <c r="AG320" s="127"/>
      <c r="AH320" s="127"/>
      <c r="AI320" s="127"/>
      <c r="AJ320" s="127"/>
      <c r="AK320" s="126">
        <v>0</v>
      </c>
      <c r="AL320" s="129">
        <v>0</v>
      </c>
      <c r="AM320" s="127"/>
      <c r="AN320" s="127"/>
      <c r="AO320" s="126">
        <v>0</v>
      </c>
      <c r="AP320" s="127"/>
      <c r="AQ320" s="127"/>
      <c r="AR320" s="127"/>
      <c r="AS320" s="127"/>
      <c r="AT320" s="127"/>
      <c r="AU320" s="126">
        <v>0</v>
      </c>
      <c r="AV320" s="130">
        <v>0</v>
      </c>
      <c r="AW320" s="126" t="s">
        <v>51</v>
      </c>
      <c r="AX320" s="127"/>
      <c r="AY320" s="127"/>
      <c r="AZ320" s="127"/>
      <c r="BA320" s="127"/>
      <c r="BB320" s="126" t="s">
        <v>52</v>
      </c>
      <c r="BC320" s="126" t="s">
        <v>213</v>
      </c>
      <c r="BD320" s="126" t="s">
        <v>214</v>
      </c>
      <c r="BE320" s="126" t="s">
        <v>408</v>
      </c>
      <c r="BF320" s="126">
        <v>3</v>
      </c>
      <c r="BG320" s="126" t="s">
        <v>163</v>
      </c>
      <c r="BH320" s="127"/>
      <c r="BI320" s="127"/>
      <c r="BJ320" s="127"/>
      <c r="BK320" s="127"/>
      <c r="BL320" s="129">
        <v>0</v>
      </c>
      <c r="BM320" s="127" t="b">
        <f>KGP[[#This Row],[HU Quantity]]=KGP[[#This Row],[Requirement quantity]]</f>
        <v>0</v>
      </c>
      <c r="BN320" s="127"/>
      <c r="BO320" s="127"/>
      <c r="BP320" s="127"/>
      <c r="BQ320" s="126" t="s">
        <v>165</v>
      </c>
      <c r="BR320" s="126" t="s">
        <v>57</v>
      </c>
      <c r="BS320" s="127"/>
      <c r="BT320" s="131">
        <v>0</v>
      </c>
      <c r="BU320" s="131">
        <v>0</v>
      </c>
      <c r="BV320" s="128">
        <v>45473</v>
      </c>
      <c r="BW320" s="132">
        <v>0</v>
      </c>
      <c r="BX320" s="132">
        <v>0</v>
      </c>
      <c r="BY320" s="127"/>
      <c r="BZ320" s="127"/>
      <c r="CA320" s="126">
        <v>0</v>
      </c>
      <c r="CB320" s="130">
        <v>0</v>
      </c>
      <c r="CC320" s="127"/>
      <c r="CD320" s="130">
        <v>0</v>
      </c>
      <c r="CE320" s="127"/>
      <c r="CF320" s="127"/>
      <c r="CG320" s="127"/>
      <c r="CH320" s="130">
        <v>0</v>
      </c>
      <c r="CI320" s="35">
        <v>0</v>
      </c>
      <c r="CJ320" s="94">
        <f t="shared" si="28"/>
        <v>3.8461538461538464E-2</v>
      </c>
      <c r="CK320" s="88">
        <f t="shared" si="29"/>
        <v>45351</v>
      </c>
      <c r="CL320" s="89">
        <f t="shared" si="30"/>
        <v>0</v>
      </c>
      <c r="CM320" s="89">
        <f t="shared" si="31"/>
        <v>0</v>
      </c>
      <c r="CN320" s="89" t="str">
        <f t="shared" si="32"/>
        <v>Missing Staging Date</v>
      </c>
      <c r="CO320" s="100"/>
      <c r="CP320" s="89" t="str">
        <f>IF(CQ320="","",IF(CQ320&gt;'Colour coding'!$D$4,"After Turnround",IF(CQ320&gt;'Colour coding'!$D$3+7,"During Turnaround",IF(CQ320&lt;'Colour coding'!$D$3,"On Time"))))</f>
        <v>On Time</v>
      </c>
      <c r="CQ320" s="88">
        <f>_xlfn.MAXIFS('Monitor PO'!E:E,'Monitor PO'!K:K,KGP[[#This Row],[Material / Component]])</f>
        <v>0</v>
      </c>
      <c r="CR320" s="89" t="str">
        <f t="shared" si="33"/>
        <v>Delivered Pre S4H</v>
      </c>
      <c r="CS320" s="89" t="str">
        <f>_xlfn.CONCAT(KGP[[#This Row],[Reservation]], KGP[[#This Row],[Requirement date (WO component)]],KGP[[#This Row],[Material / Component]],"000",,KGP[[#This Row],[WO number]])</f>
        <v>000013340145379000100034857</v>
      </c>
      <c r="CT320" s="89" t="e">
        <f>VLOOKUP(KGP[[#This Row],[Key]],Reservation!B:B,1,)</f>
        <v>#N/A</v>
      </c>
      <c r="CU320" s="89" t="str">
        <f>_xlfn.CONCAT(KGP[[#This Row],[Reservation]],KGP[[#This Row],[Material / Component]],"000",,KGP[[#This Row],[WO number]])</f>
        <v>0000133401000100034857</v>
      </c>
      <c r="CV320" s="93" t="str">
        <f>IF(_xlfn.MAXIFS(Reservation!$F:$F,Reservation!$A:$A,KGP[[#This Row],[Logic]])&lt;KGP[[#This Row],[ETA @ Demand plant]],_xlfn.MAXIFS(Reservation!$F:$F,Reservation!$A:$A,KGP[[#This Row],[Logic]]),"")</f>
        <v/>
      </c>
      <c r="CW320" s="89" t="str">
        <f>IF(KGP[[#This Row],[Any order which is ahead (Date)]]="","",VLOOKUP(_xlfn.CONCAT(KGP[[#This Row],[Reservation]],KGP[[#This Row],[Material / Component]],"000",,KGP[[#This Row],[WO number]]),Reservation!$A:$J,10,0))</f>
        <v/>
      </c>
      <c r="CX320" s="89">
        <f t="shared" si="34"/>
        <v>0</v>
      </c>
    </row>
    <row r="321" spans="1:102" s="77" customFormat="1" hidden="1" x14ac:dyDescent="0.2">
      <c r="A321" s="126" t="s">
        <v>940</v>
      </c>
      <c r="B321" s="126" t="s">
        <v>356</v>
      </c>
      <c r="C321" s="127"/>
      <c r="D321" s="126" t="s">
        <v>55</v>
      </c>
      <c r="E321" s="128">
        <v>45290</v>
      </c>
      <c r="F321" s="128">
        <v>45293</v>
      </c>
      <c r="G321" s="128">
        <v>45379</v>
      </c>
      <c r="H321" s="127"/>
      <c r="I321" s="128">
        <v>45379</v>
      </c>
      <c r="J321" s="128">
        <v>45386</v>
      </c>
      <c r="K321" s="126" t="s">
        <v>182</v>
      </c>
      <c r="L321" s="127"/>
      <c r="M321" s="126" t="s">
        <v>403</v>
      </c>
      <c r="N321" s="126" t="s">
        <v>170</v>
      </c>
      <c r="O321" s="126" t="s">
        <v>1474</v>
      </c>
      <c r="P321" s="126" t="s">
        <v>566</v>
      </c>
      <c r="Q321" s="126" t="s">
        <v>404</v>
      </c>
      <c r="R321" s="126" t="s">
        <v>344</v>
      </c>
      <c r="S321" s="127"/>
      <c r="T321" s="127"/>
      <c r="U321" s="127"/>
      <c r="V321" s="127"/>
      <c r="W321" s="127"/>
      <c r="X321" s="126">
        <v>20</v>
      </c>
      <c r="Y321" s="126">
        <v>20</v>
      </c>
      <c r="Z321" s="127"/>
      <c r="AA321" s="127"/>
      <c r="AB321" s="129">
        <v>10</v>
      </c>
      <c r="AC321" s="129">
        <v>0</v>
      </c>
      <c r="AD321" s="129">
        <v>0</v>
      </c>
      <c r="AE321" s="126" t="s">
        <v>1461</v>
      </c>
      <c r="AF321" s="129">
        <v>0</v>
      </c>
      <c r="AG321" s="127"/>
      <c r="AH321" s="127"/>
      <c r="AI321" s="127"/>
      <c r="AJ321" s="127"/>
      <c r="AK321" s="126">
        <v>0</v>
      </c>
      <c r="AL321" s="129">
        <v>0</v>
      </c>
      <c r="AM321" s="127"/>
      <c r="AN321" s="127"/>
      <c r="AO321" s="126">
        <v>0</v>
      </c>
      <c r="AP321" s="127"/>
      <c r="AQ321" s="127"/>
      <c r="AR321" s="127"/>
      <c r="AS321" s="127"/>
      <c r="AT321" s="127"/>
      <c r="AU321" s="126">
        <v>0</v>
      </c>
      <c r="AV321" s="130">
        <v>0</v>
      </c>
      <c r="AW321" s="126" t="s">
        <v>51</v>
      </c>
      <c r="AX321" s="127"/>
      <c r="AY321" s="127"/>
      <c r="AZ321" s="127"/>
      <c r="BA321" s="127"/>
      <c r="BB321" s="126" t="s">
        <v>52</v>
      </c>
      <c r="BC321" s="126" t="s">
        <v>213</v>
      </c>
      <c r="BD321" s="126" t="s">
        <v>214</v>
      </c>
      <c r="BE321" s="126" t="s">
        <v>408</v>
      </c>
      <c r="BF321" s="126">
        <v>4</v>
      </c>
      <c r="BG321" s="126" t="s">
        <v>163</v>
      </c>
      <c r="BH321" s="127"/>
      <c r="BI321" s="127"/>
      <c r="BJ321" s="127"/>
      <c r="BK321" s="127"/>
      <c r="BL321" s="129">
        <v>0</v>
      </c>
      <c r="BM321" s="127" t="b">
        <f>KGP[[#This Row],[HU Quantity]]=KGP[[#This Row],[Requirement quantity]]</f>
        <v>0</v>
      </c>
      <c r="BN321" s="127"/>
      <c r="BO321" s="127"/>
      <c r="BP321" s="127"/>
      <c r="BQ321" s="126" t="s">
        <v>165</v>
      </c>
      <c r="BR321" s="126" t="s">
        <v>57</v>
      </c>
      <c r="BS321" s="127"/>
      <c r="BT321" s="131">
        <v>0</v>
      </c>
      <c r="BU321" s="131">
        <v>0</v>
      </c>
      <c r="BV321" s="128">
        <v>45473</v>
      </c>
      <c r="BW321" s="132">
        <v>0</v>
      </c>
      <c r="BX321" s="132">
        <v>0</v>
      </c>
      <c r="BY321" s="127"/>
      <c r="BZ321" s="127"/>
      <c r="CA321" s="126">
        <v>0</v>
      </c>
      <c r="CB321" s="130">
        <v>0</v>
      </c>
      <c r="CC321" s="127"/>
      <c r="CD321" s="130">
        <v>0</v>
      </c>
      <c r="CE321" s="127"/>
      <c r="CF321" s="127"/>
      <c r="CG321" s="127"/>
      <c r="CH321" s="130">
        <v>0</v>
      </c>
      <c r="CI321" s="35">
        <v>0</v>
      </c>
      <c r="CJ321" s="94">
        <f t="shared" si="28"/>
        <v>3.8461538461538464E-2</v>
      </c>
      <c r="CK321" s="88">
        <f t="shared" si="29"/>
        <v>45351</v>
      </c>
      <c r="CL321" s="89">
        <f t="shared" si="30"/>
        <v>0</v>
      </c>
      <c r="CM321" s="89">
        <f t="shared" si="31"/>
        <v>0</v>
      </c>
      <c r="CN321" s="89" t="str">
        <f t="shared" si="32"/>
        <v>Missing Staging Date</v>
      </c>
      <c r="CO321" s="100"/>
      <c r="CP321" s="89" t="str">
        <f>IF(CQ321="","",IF(CQ321&gt;'Colour coding'!$D$4,"After Turnround",IF(CQ321&gt;'Colour coding'!$D$3+7,"During Turnaround",IF(CQ321&lt;'Colour coding'!$D$3,"On Time"))))</f>
        <v>On Time</v>
      </c>
      <c r="CQ321" s="88">
        <f>_xlfn.MAXIFS('Monitor PO'!E:E,'Monitor PO'!K:K,KGP[[#This Row],[Material / Component]])</f>
        <v>0</v>
      </c>
      <c r="CR321" s="89" t="str">
        <f t="shared" si="33"/>
        <v>Delivered Pre S4H</v>
      </c>
      <c r="CS321" s="89" t="str">
        <f>_xlfn.CONCAT(KGP[[#This Row],[Reservation]], KGP[[#This Row],[Requirement date (WO component)]],KGP[[#This Row],[Material / Component]],"000",,KGP[[#This Row],[WO number]])</f>
        <v>000013340145379000100034857</v>
      </c>
      <c r="CT321" s="89" t="e">
        <f>VLOOKUP(KGP[[#This Row],[Key]],Reservation!B:B,1,)</f>
        <v>#N/A</v>
      </c>
      <c r="CU321" s="89" t="str">
        <f>_xlfn.CONCAT(KGP[[#This Row],[Reservation]],KGP[[#This Row],[Material / Component]],"000",,KGP[[#This Row],[WO number]])</f>
        <v>0000133401000100034857</v>
      </c>
      <c r="CV321" s="93" t="str">
        <f>IF(_xlfn.MAXIFS(Reservation!$F:$F,Reservation!$A:$A,KGP[[#This Row],[Logic]])&lt;KGP[[#This Row],[ETA @ Demand plant]],_xlfn.MAXIFS(Reservation!$F:$F,Reservation!$A:$A,KGP[[#This Row],[Logic]]),"")</f>
        <v/>
      </c>
      <c r="CW321" s="89" t="str">
        <f>IF(KGP[[#This Row],[Any order which is ahead (Date)]]="","",VLOOKUP(_xlfn.CONCAT(KGP[[#This Row],[Reservation]],KGP[[#This Row],[Material / Component]],"000",,KGP[[#This Row],[WO number]]),Reservation!$A:$J,10,0))</f>
        <v/>
      </c>
      <c r="CX321" s="89">
        <f t="shared" si="34"/>
        <v>0</v>
      </c>
    </row>
    <row r="322" spans="1:102" s="77" customFormat="1" hidden="1" x14ac:dyDescent="0.2">
      <c r="A322" s="126" t="s">
        <v>869</v>
      </c>
      <c r="B322" s="126" t="s">
        <v>50</v>
      </c>
      <c r="C322" s="127"/>
      <c r="D322" s="126" t="s">
        <v>55</v>
      </c>
      <c r="E322" s="128">
        <v>45290</v>
      </c>
      <c r="F322" s="128">
        <v>45293</v>
      </c>
      <c r="G322" s="128">
        <v>45400</v>
      </c>
      <c r="H322" s="127"/>
      <c r="I322" s="128">
        <v>45400</v>
      </c>
      <c r="J322" s="128">
        <v>45401</v>
      </c>
      <c r="K322" s="126" t="s">
        <v>182</v>
      </c>
      <c r="L322" s="127"/>
      <c r="M322" s="126" t="s">
        <v>1496</v>
      </c>
      <c r="N322" s="126" t="s">
        <v>176</v>
      </c>
      <c r="O322" s="126" t="s">
        <v>1497</v>
      </c>
      <c r="P322" s="126" t="s">
        <v>1498</v>
      </c>
      <c r="Q322" s="126" t="s">
        <v>1499</v>
      </c>
      <c r="R322" s="126" t="s">
        <v>344</v>
      </c>
      <c r="S322" s="127"/>
      <c r="T322" s="127"/>
      <c r="U322" s="127"/>
      <c r="V322" s="127"/>
      <c r="W322" s="127"/>
      <c r="X322" s="126">
        <v>20</v>
      </c>
      <c r="Y322" s="126">
        <v>20</v>
      </c>
      <c r="Z322" s="127"/>
      <c r="AA322" s="127"/>
      <c r="AB322" s="129">
        <v>2</v>
      </c>
      <c r="AC322" s="129">
        <v>0</v>
      </c>
      <c r="AD322" s="129">
        <v>0</v>
      </c>
      <c r="AE322" s="126" t="s">
        <v>2954</v>
      </c>
      <c r="AF322" s="129">
        <v>0</v>
      </c>
      <c r="AG322" s="127"/>
      <c r="AH322" s="127"/>
      <c r="AI322" s="127"/>
      <c r="AJ322" s="127"/>
      <c r="AK322" s="126">
        <v>0</v>
      </c>
      <c r="AL322" s="129">
        <v>0</v>
      </c>
      <c r="AM322" s="127"/>
      <c r="AN322" s="127"/>
      <c r="AO322" s="126">
        <v>0</v>
      </c>
      <c r="AP322" s="127"/>
      <c r="AQ322" s="127"/>
      <c r="AR322" s="127"/>
      <c r="AS322" s="127"/>
      <c r="AT322" s="127"/>
      <c r="AU322" s="126">
        <v>0</v>
      </c>
      <c r="AV322" s="130">
        <v>0</v>
      </c>
      <c r="AW322" s="126" t="s">
        <v>51</v>
      </c>
      <c r="AX322" s="127"/>
      <c r="AY322" s="127"/>
      <c r="AZ322" s="127"/>
      <c r="BA322" s="127"/>
      <c r="BB322" s="126" t="s">
        <v>52</v>
      </c>
      <c r="BC322" s="126" t="s">
        <v>161</v>
      </c>
      <c r="BD322" s="126" t="s">
        <v>162</v>
      </c>
      <c r="BE322" s="126" t="s">
        <v>1504</v>
      </c>
      <c r="BF322" s="126">
        <v>1</v>
      </c>
      <c r="BG322" s="126" t="s">
        <v>163</v>
      </c>
      <c r="BH322" s="127"/>
      <c r="BI322" s="127"/>
      <c r="BJ322" s="127"/>
      <c r="BK322" s="127"/>
      <c r="BL322" s="129">
        <v>0</v>
      </c>
      <c r="BM322" s="127" t="b">
        <f>KGP[[#This Row],[HU Quantity]]=KGP[[#This Row],[Requirement quantity]]</f>
        <v>0</v>
      </c>
      <c r="BN322" s="127"/>
      <c r="BO322" s="127"/>
      <c r="BP322" s="127"/>
      <c r="BQ322" s="126" t="s">
        <v>165</v>
      </c>
      <c r="BR322" s="126" t="s">
        <v>57</v>
      </c>
      <c r="BS322" s="127"/>
      <c r="BT322" s="131">
        <v>0</v>
      </c>
      <c r="BU322" s="131">
        <v>0</v>
      </c>
      <c r="BV322" s="128">
        <v>45320</v>
      </c>
      <c r="BW322" s="132">
        <v>0</v>
      </c>
      <c r="BX322" s="132">
        <v>0</v>
      </c>
      <c r="BY322" s="127"/>
      <c r="BZ322" s="127"/>
      <c r="CA322" s="126">
        <v>0</v>
      </c>
      <c r="CB322" s="130">
        <v>0</v>
      </c>
      <c r="CC322" s="127"/>
      <c r="CD322" s="130">
        <v>0</v>
      </c>
      <c r="CE322" s="127"/>
      <c r="CF322" s="127"/>
      <c r="CG322" s="127"/>
      <c r="CH322" s="130">
        <v>0</v>
      </c>
      <c r="CI322" s="35">
        <v>0</v>
      </c>
      <c r="CJ322" s="94">
        <f t="shared" ref="CJ322:CJ385" si="35">1/COUNTIF(M:M,M322)</f>
        <v>0.5</v>
      </c>
      <c r="CK322" s="88">
        <f t="shared" ref="CK322:CK385" si="36">G322-28</f>
        <v>45372</v>
      </c>
      <c r="CL322" s="89">
        <f t="shared" ref="CL322:CL385" si="37">IF(ISBLANK(H322),0,CK322-H322)</f>
        <v>0</v>
      </c>
      <c r="CM322" s="89">
        <f t="shared" ref="CM322:CM385" si="38">IF(ISBLANK(H322),0,G322-H322)</f>
        <v>0</v>
      </c>
      <c r="CN322" s="89" t="str">
        <f t="shared" ref="CN322:CN385" si="39">IF(ISNUMBER(CM322), IF(CM322&gt;0,"ON TIME",IF(CM322&lt;0,"Delayed","Missing Staging Date")))</f>
        <v>Missing Staging Date</v>
      </c>
      <c r="CO322" s="100"/>
      <c r="CP322" s="89" t="str">
        <f>IF(CQ322="","",IF(CQ322&gt;'Colour coding'!$D$4,"After Turnround",IF(CQ322&gt;'Colour coding'!$D$3+7,"During Turnaround",IF(CQ322&lt;'Colour coding'!$D$3,"On Time"))))</f>
        <v>On Time</v>
      </c>
      <c r="CQ322" s="88">
        <f>_xlfn.MAXIFS('Monitor PO'!E:E,'Monitor PO'!K:K,KGP[[#This Row],[Material / Component]])</f>
        <v>0</v>
      </c>
      <c r="CR322" s="89" t="str">
        <f t="shared" ref="CR322:CR385" si="40">IF(ISBLANK(Z322), "Delivered Pre S4H",IF(AC322&gt;=AB322,"SOH","Need Purchasing"))</f>
        <v>Delivered Pre S4H</v>
      </c>
      <c r="CS322" s="89" t="str">
        <f>_xlfn.CONCAT(KGP[[#This Row],[Reservation]], KGP[[#This Row],[Requirement date (WO component)]],KGP[[#This Row],[Material / Component]],"000",,KGP[[#This Row],[WO number]])</f>
        <v>000013331545400000100034863</v>
      </c>
      <c r="CT322" s="89" t="e">
        <f>VLOOKUP(KGP[[#This Row],[Key]],Reservation!B:B,1,)</f>
        <v>#N/A</v>
      </c>
      <c r="CU322" s="89" t="str">
        <f>_xlfn.CONCAT(KGP[[#This Row],[Reservation]],KGP[[#This Row],[Material / Component]],"000",,KGP[[#This Row],[WO number]])</f>
        <v>0000133315000100034863</v>
      </c>
      <c r="CV322" s="93" t="str">
        <f>IF(_xlfn.MAXIFS(Reservation!$F:$F,Reservation!$A:$A,KGP[[#This Row],[Logic]])&lt;KGP[[#This Row],[ETA @ Demand plant]],_xlfn.MAXIFS(Reservation!$F:$F,Reservation!$A:$A,KGP[[#This Row],[Logic]]),"")</f>
        <v/>
      </c>
      <c r="CW322" s="89" t="str">
        <f>IF(KGP[[#This Row],[Any order which is ahead (Date)]]="","",VLOOKUP(_xlfn.CONCAT(KGP[[#This Row],[Reservation]],KGP[[#This Row],[Material / Component]],"000",,KGP[[#This Row],[WO number]]),Reservation!$A:$J,10,0))</f>
        <v/>
      </c>
      <c r="CX322" s="89">
        <f t="shared" ref="CX322:CX385" si="41">IFERROR(IF(OR(IFERROR(SEARCH("SP13",AH322),FALSE),IFERROR(SEARCH("SP11",AH322),FALSE)),1,0),0)</f>
        <v>0</v>
      </c>
    </row>
    <row r="323" spans="1:102" s="77" customFormat="1" hidden="1" x14ac:dyDescent="0.2">
      <c r="A323" s="126" t="s">
        <v>869</v>
      </c>
      <c r="B323" s="126" t="s">
        <v>50</v>
      </c>
      <c r="C323" s="127"/>
      <c r="D323" s="126" t="s">
        <v>55</v>
      </c>
      <c r="E323" s="128">
        <v>45290</v>
      </c>
      <c r="F323" s="128">
        <v>45292</v>
      </c>
      <c r="G323" s="128">
        <v>45405</v>
      </c>
      <c r="H323" s="127"/>
      <c r="I323" s="128">
        <v>45405</v>
      </c>
      <c r="J323" s="128">
        <v>45406</v>
      </c>
      <c r="K323" s="126" t="s">
        <v>182</v>
      </c>
      <c r="L323" s="127"/>
      <c r="M323" s="126" t="s">
        <v>2969</v>
      </c>
      <c r="N323" s="126" t="s">
        <v>175</v>
      </c>
      <c r="O323" s="126" t="s">
        <v>2970</v>
      </c>
      <c r="P323" s="126" t="s">
        <v>2971</v>
      </c>
      <c r="Q323" s="126" t="s">
        <v>2972</v>
      </c>
      <c r="R323" s="126" t="s">
        <v>344</v>
      </c>
      <c r="S323" s="127"/>
      <c r="T323" s="127"/>
      <c r="U323" s="127"/>
      <c r="V323" s="127"/>
      <c r="W323" s="127"/>
      <c r="X323" s="126">
        <v>10</v>
      </c>
      <c r="Y323" s="126">
        <v>5</v>
      </c>
      <c r="Z323" s="127"/>
      <c r="AA323" s="127"/>
      <c r="AB323" s="129">
        <v>1</v>
      </c>
      <c r="AC323" s="129">
        <v>0</v>
      </c>
      <c r="AD323" s="129">
        <v>0</v>
      </c>
      <c r="AE323" s="126" t="s">
        <v>2973</v>
      </c>
      <c r="AF323" s="129">
        <v>0</v>
      </c>
      <c r="AG323" s="127"/>
      <c r="AH323" s="127"/>
      <c r="AI323" s="127"/>
      <c r="AJ323" s="127"/>
      <c r="AK323" s="126">
        <v>0</v>
      </c>
      <c r="AL323" s="129">
        <v>0</v>
      </c>
      <c r="AM323" s="127"/>
      <c r="AN323" s="127"/>
      <c r="AO323" s="126">
        <v>0</v>
      </c>
      <c r="AP323" s="127"/>
      <c r="AQ323" s="127"/>
      <c r="AR323" s="127"/>
      <c r="AS323" s="127"/>
      <c r="AT323" s="127"/>
      <c r="AU323" s="126">
        <v>0</v>
      </c>
      <c r="AV323" s="130">
        <v>0</v>
      </c>
      <c r="AW323" s="126" t="s">
        <v>204</v>
      </c>
      <c r="AX323" s="127"/>
      <c r="AY323" s="127"/>
      <c r="AZ323" s="127"/>
      <c r="BA323" s="127"/>
      <c r="BB323" s="126" t="s">
        <v>52</v>
      </c>
      <c r="BC323" s="126" t="s">
        <v>208</v>
      </c>
      <c r="BD323" s="126" t="s">
        <v>209</v>
      </c>
      <c r="BE323" s="126" t="s">
        <v>2974</v>
      </c>
      <c r="BF323" s="126">
        <v>2</v>
      </c>
      <c r="BG323" s="126" t="s">
        <v>163</v>
      </c>
      <c r="BH323" s="127"/>
      <c r="BI323" s="127"/>
      <c r="BJ323" s="127"/>
      <c r="BK323" s="127"/>
      <c r="BL323" s="129">
        <v>0</v>
      </c>
      <c r="BM323" s="127" t="b">
        <f>KGP[[#This Row],[HU Quantity]]=KGP[[#This Row],[Requirement quantity]]</f>
        <v>0</v>
      </c>
      <c r="BN323" s="127"/>
      <c r="BO323" s="127"/>
      <c r="BP323" s="127"/>
      <c r="BQ323" s="126" t="s">
        <v>165</v>
      </c>
      <c r="BR323" s="127"/>
      <c r="BS323" s="127"/>
      <c r="BT323" s="131">
        <v>0</v>
      </c>
      <c r="BU323" s="131">
        <v>0</v>
      </c>
      <c r="BV323" s="128">
        <v>45439</v>
      </c>
      <c r="BW323" s="132">
        <v>0</v>
      </c>
      <c r="BX323" s="132">
        <v>0</v>
      </c>
      <c r="BY323" s="127"/>
      <c r="BZ323" s="127"/>
      <c r="CA323" s="126">
        <v>0</v>
      </c>
      <c r="CB323" s="130">
        <v>0</v>
      </c>
      <c r="CC323" s="127"/>
      <c r="CD323" s="130">
        <v>0</v>
      </c>
      <c r="CE323" s="127"/>
      <c r="CF323" s="127"/>
      <c r="CG323" s="127"/>
      <c r="CH323" s="130">
        <v>0</v>
      </c>
      <c r="CI323" s="35">
        <v>0</v>
      </c>
      <c r="CJ323" s="94">
        <f t="shared" si="35"/>
        <v>0.5</v>
      </c>
      <c r="CK323" s="88">
        <f t="shared" si="36"/>
        <v>45377</v>
      </c>
      <c r="CL323" s="89">
        <f t="shared" si="37"/>
        <v>0</v>
      </c>
      <c r="CM323" s="89">
        <f t="shared" si="38"/>
        <v>0</v>
      </c>
      <c r="CN323" s="89" t="str">
        <f t="shared" si="39"/>
        <v>Missing Staging Date</v>
      </c>
      <c r="CO323" s="100"/>
      <c r="CP323" s="89" t="str">
        <f>IF(CQ323="","",IF(CQ323&gt;'Colour coding'!$D$4,"After Turnround",IF(CQ323&gt;'Colour coding'!$D$3+7,"During Turnaround",IF(CQ323&lt;'Colour coding'!$D$3,"On Time"))))</f>
        <v>On Time</v>
      </c>
      <c r="CQ323" s="88">
        <f>_xlfn.MAXIFS('Monitor PO'!E:E,'Monitor PO'!K:K,KGP[[#This Row],[Material / Component]])</f>
        <v>0</v>
      </c>
      <c r="CR323" s="89" t="str">
        <f t="shared" si="40"/>
        <v>Delivered Pre S4H</v>
      </c>
      <c r="CS323" s="89" t="str">
        <f>_xlfn.CONCAT(KGP[[#This Row],[Reservation]], KGP[[#This Row],[Requirement date (WO component)]],KGP[[#This Row],[Material / Component]],"000",,KGP[[#This Row],[WO number]])</f>
        <v>000013368945405000100035137</v>
      </c>
      <c r="CT323" s="89" t="e">
        <f>VLOOKUP(KGP[[#This Row],[Key]],Reservation!B:B,1,)</f>
        <v>#N/A</v>
      </c>
      <c r="CU323" s="89" t="str">
        <f>_xlfn.CONCAT(KGP[[#This Row],[Reservation]],KGP[[#This Row],[Material / Component]],"000",,KGP[[#This Row],[WO number]])</f>
        <v>0000133689000100035137</v>
      </c>
      <c r="CV323" s="93" t="str">
        <f>IF(_xlfn.MAXIFS(Reservation!$F:$F,Reservation!$A:$A,KGP[[#This Row],[Logic]])&lt;KGP[[#This Row],[ETA @ Demand plant]],_xlfn.MAXIFS(Reservation!$F:$F,Reservation!$A:$A,KGP[[#This Row],[Logic]]),"")</f>
        <v/>
      </c>
      <c r="CW323" s="89" t="str">
        <f>IF(KGP[[#This Row],[Any order which is ahead (Date)]]="","",VLOOKUP(_xlfn.CONCAT(KGP[[#This Row],[Reservation]],KGP[[#This Row],[Material / Component]],"000",,KGP[[#This Row],[WO number]]),Reservation!$A:$J,10,0))</f>
        <v/>
      </c>
      <c r="CX323" s="89">
        <f t="shared" si="41"/>
        <v>0</v>
      </c>
    </row>
    <row r="324" spans="1:102" s="77" customFormat="1" hidden="1" x14ac:dyDescent="0.2">
      <c r="A324" s="126" t="s">
        <v>869</v>
      </c>
      <c r="B324" s="126" t="s">
        <v>50</v>
      </c>
      <c r="C324" s="127"/>
      <c r="D324" s="126" t="s">
        <v>55</v>
      </c>
      <c r="E324" s="128">
        <v>45290</v>
      </c>
      <c r="F324" s="128">
        <v>45292</v>
      </c>
      <c r="G324" s="128">
        <v>45405</v>
      </c>
      <c r="H324" s="127"/>
      <c r="I324" s="128">
        <v>45405</v>
      </c>
      <c r="J324" s="128">
        <v>45406</v>
      </c>
      <c r="K324" s="126" t="s">
        <v>182</v>
      </c>
      <c r="L324" s="127"/>
      <c r="M324" s="126" t="s">
        <v>2969</v>
      </c>
      <c r="N324" s="126" t="s">
        <v>176</v>
      </c>
      <c r="O324" s="126" t="s">
        <v>2970</v>
      </c>
      <c r="P324" s="126" t="s">
        <v>2971</v>
      </c>
      <c r="Q324" s="126" t="s">
        <v>2972</v>
      </c>
      <c r="R324" s="126" t="s">
        <v>344</v>
      </c>
      <c r="S324" s="127"/>
      <c r="T324" s="127"/>
      <c r="U324" s="127"/>
      <c r="V324" s="127"/>
      <c r="W324" s="127"/>
      <c r="X324" s="126">
        <v>10</v>
      </c>
      <c r="Y324" s="126">
        <v>5</v>
      </c>
      <c r="Z324" s="127"/>
      <c r="AA324" s="127"/>
      <c r="AB324" s="129">
        <v>1</v>
      </c>
      <c r="AC324" s="129">
        <v>0</v>
      </c>
      <c r="AD324" s="129">
        <v>0</v>
      </c>
      <c r="AE324" s="126" t="s">
        <v>2975</v>
      </c>
      <c r="AF324" s="129">
        <v>0</v>
      </c>
      <c r="AG324" s="127"/>
      <c r="AH324" s="127"/>
      <c r="AI324" s="127"/>
      <c r="AJ324" s="127"/>
      <c r="AK324" s="126">
        <v>0</v>
      </c>
      <c r="AL324" s="129">
        <v>0</v>
      </c>
      <c r="AM324" s="127"/>
      <c r="AN324" s="127"/>
      <c r="AO324" s="126">
        <v>0</v>
      </c>
      <c r="AP324" s="127"/>
      <c r="AQ324" s="127"/>
      <c r="AR324" s="127"/>
      <c r="AS324" s="127"/>
      <c r="AT324" s="127"/>
      <c r="AU324" s="126">
        <v>0</v>
      </c>
      <c r="AV324" s="130">
        <v>0</v>
      </c>
      <c r="AW324" s="126" t="s">
        <v>204</v>
      </c>
      <c r="AX324" s="127"/>
      <c r="AY324" s="127"/>
      <c r="AZ324" s="127"/>
      <c r="BA324" s="127"/>
      <c r="BB324" s="126" t="s">
        <v>52</v>
      </c>
      <c r="BC324" s="126" t="s">
        <v>208</v>
      </c>
      <c r="BD324" s="126" t="s">
        <v>209</v>
      </c>
      <c r="BE324" s="126" t="s">
        <v>2974</v>
      </c>
      <c r="BF324" s="126">
        <v>1</v>
      </c>
      <c r="BG324" s="126" t="s">
        <v>163</v>
      </c>
      <c r="BH324" s="127"/>
      <c r="BI324" s="127"/>
      <c r="BJ324" s="127"/>
      <c r="BK324" s="127"/>
      <c r="BL324" s="129">
        <v>0</v>
      </c>
      <c r="BM324" s="127" t="b">
        <f>KGP[[#This Row],[HU Quantity]]=KGP[[#This Row],[Requirement quantity]]</f>
        <v>0</v>
      </c>
      <c r="BN324" s="127"/>
      <c r="BO324" s="127"/>
      <c r="BP324" s="127"/>
      <c r="BQ324" s="126" t="s">
        <v>165</v>
      </c>
      <c r="BR324" s="127"/>
      <c r="BS324" s="127"/>
      <c r="BT324" s="131">
        <v>0</v>
      </c>
      <c r="BU324" s="131">
        <v>0</v>
      </c>
      <c r="BV324" s="128">
        <v>45439</v>
      </c>
      <c r="BW324" s="132">
        <v>0</v>
      </c>
      <c r="BX324" s="132">
        <v>0</v>
      </c>
      <c r="BY324" s="127"/>
      <c r="BZ324" s="127"/>
      <c r="CA324" s="126">
        <v>0</v>
      </c>
      <c r="CB324" s="130">
        <v>0</v>
      </c>
      <c r="CC324" s="127"/>
      <c r="CD324" s="130">
        <v>0</v>
      </c>
      <c r="CE324" s="127"/>
      <c r="CF324" s="127"/>
      <c r="CG324" s="127"/>
      <c r="CH324" s="130">
        <v>0</v>
      </c>
      <c r="CI324" s="35">
        <v>0</v>
      </c>
      <c r="CJ324" s="94">
        <f t="shared" si="35"/>
        <v>0.5</v>
      </c>
      <c r="CK324" s="88">
        <f t="shared" si="36"/>
        <v>45377</v>
      </c>
      <c r="CL324" s="89">
        <f t="shared" si="37"/>
        <v>0</v>
      </c>
      <c r="CM324" s="89">
        <f t="shared" si="38"/>
        <v>0</v>
      </c>
      <c r="CN324" s="89" t="str">
        <f t="shared" si="39"/>
        <v>Missing Staging Date</v>
      </c>
      <c r="CO324" s="100"/>
      <c r="CP324" s="89" t="str">
        <f>IF(CQ324="","",IF(CQ324&gt;'Colour coding'!$D$4,"After Turnround",IF(CQ324&gt;'Colour coding'!$D$3+7,"During Turnaround",IF(CQ324&lt;'Colour coding'!$D$3,"On Time"))))</f>
        <v>On Time</v>
      </c>
      <c r="CQ324" s="88">
        <f>_xlfn.MAXIFS('Monitor PO'!E:E,'Monitor PO'!K:K,KGP[[#This Row],[Material / Component]])</f>
        <v>0</v>
      </c>
      <c r="CR324" s="89" t="str">
        <f t="shared" si="40"/>
        <v>Delivered Pre S4H</v>
      </c>
      <c r="CS324" s="89" t="str">
        <f>_xlfn.CONCAT(KGP[[#This Row],[Reservation]], KGP[[#This Row],[Requirement date (WO component)]],KGP[[#This Row],[Material / Component]],"000",,KGP[[#This Row],[WO number]])</f>
        <v>000013368945405000100035137</v>
      </c>
      <c r="CT324" s="89" t="e">
        <f>VLOOKUP(KGP[[#This Row],[Key]],Reservation!B:B,1,)</f>
        <v>#N/A</v>
      </c>
      <c r="CU324" s="89" t="str">
        <f>_xlfn.CONCAT(KGP[[#This Row],[Reservation]],KGP[[#This Row],[Material / Component]],"000",,KGP[[#This Row],[WO number]])</f>
        <v>0000133689000100035137</v>
      </c>
      <c r="CV324" s="93" t="str">
        <f>IF(_xlfn.MAXIFS(Reservation!$F:$F,Reservation!$A:$A,KGP[[#This Row],[Logic]])&lt;KGP[[#This Row],[ETA @ Demand plant]],_xlfn.MAXIFS(Reservation!$F:$F,Reservation!$A:$A,KGP[[#This Row],[Logic]]),"")</f>
        <v/>
      </c>
      <c r="CW324" s="89" t="str">
        <f>IF(KGP[[#This Row],[Any order which is ahead (Date)]]="","",VLOOKUP(_xlfn.CONCAT(KGP[[#This Row],[Reservation]],KGP[[#This Row],[Material / Component]],"000",,KGP[[#This Row],[WO number]]),Reservation!$A:$J,10,0))</f>
        <v/>
      </c>
      <c r="CX324" s="89">
        <f t="shared" si="41"/>
        <v>0</v>
      </c>
    </row>
    <row r="325" spans="1:102" s="77" customFormat="1" hidden="1" x14ac:dyDescent="0.2">
      <c r="A325" s="126" t="s">
        <v>945</v>
      </c>
      <c r="B325" s="126" t="s">
        <v>50</v>
      </c>
      <c r="C325" s="127"/>
      <c r="D325" s="126" t="s">
        <v>55</v>
      </c>
      <c r="E325" s="128">
        <v>45290</v>
      </c>
      <c r="F325" s="128">
        <v>45292</v>
      </c>
      <c r="G325" s="128">
        <v>45400</v>
      </c>
      <c r="H325" s="127"/>
      <c r="I325" s="128">
        <v>45400</v>
      </c>
      <c r="J325" s="128">
        <v>45400</v>
      </c>
      <c r="K325" s="126" t="s">
        <v>1100</v>
      </c>
      <c r="L325" s="127"/>
      <c r="M325" s="126" t="s">
        <v>2976</v>
      </c>
      <c r="N325" s="126" t="s">
        <v>176</v>
      </c>
      <c r="O325" s="126" t="s">
        <v>2977</v>
      </c>
      <c r="P325" s="126" t="s">
        <v>2978</v>
      </c>
      <c r="Q325" s="126" t="s">
        <v>2979</v>
      </c>
      <c r="R325" s="126" t="s">
        <v>344</v>
      </c>
      <c r="S325" s="127"/>
      <c r="T325" s="127"/>
      <c r="U325" s="127"/>
      <c r="V325" s="127"/>
      <c r="W325" s="127"/>
      <c r="X325" s="126">
        <v>20</v>
      </c>
      <c r="Y325" s="126">
        <v>20</v>
      </c>
      <c r="Z325" s="127"/>
      <c r="AA325" s="127"/>
      <c r="AB325" s="129">
        <v>1</v>
      </c>
      <c r="AC325" s="129">
        <v>0</v>
      </c>
      <c r="AD325" s="129">
        <v>0</v>
      </c>
      <c r="AE325" s="126" t="s">
        <v>2954</v>
      </c>
      <c r="AF325" s="129">
        <v>0</v>
      </c>
      <c r="AG325" s="127"/>
      <c r="AH325" s="127"/>
      <c r="AI325" s="127"/>
      <c r="AJ325" s="127"/>
      <c r="AK325" s="126">
        <v>0</v>
      </c>
      <c r="AL325" s="129">
        <v>0</v>
      </c>
      <c r="AM325" s="127"/>
      <c r="AN325" s="127"/>
      <c r="AO325" s="126">
        <v>0</v>
      </c>
      <c r="AP325" s="127"/>
      <c r="AQ325" s="127"/>
      <c r="AR325" s="127"/>
      <c r="AS325" s="127"/>
      <c r="AT325" s="127"/>
      <c r="AU325" s="126">
        <v>0</v>
      </c>
      <c r="AV325" s="130">
        <v>0</v>
      </c>
      <c r="AW325" s="126" t="s">
        <v>51</v>
      </c>
      <c r="AX325" s="127"/>
      <c r="AY325" s="127"/>
      <c r="AZ325" s="127"/>
      <c r="BA325" s="127"/>
      <c r="BB325" s="126" t="s">
        <v>52</v>
      </c>
      <c r="BC325" s="126" t="s">
        <v>161</v>
      </c>
      <c r="BD325" s="126" t="s">
        <v>162</v>
      </c>
      <c r="BE325" s="126" t="s">
        <v>2980</v>
      </c>
      <c r="BF325" s="126">
        <v>1</v>
      </c>
      <c r="BG325" s="126" t="s">
        <v>163</v>
      </c>
      <c r="BH325" s="127"/>
      <c r="BI325" s="127"/>
      <c r="BJ325" s="127"/>
      <c r="BK325" s="127"/>
      <c r="BL325" s="129">
        <v>0</v>
      </c>
      <c r="BM325" s="127" t="b">
        <f>KGP[[#This Row],[HU Quantity]]=KGP[[#This Row],[Requirement quantity]]</f>
        <v>0</v>
      </c>
      <c r="BN325" s="127"/>
      <c r="BO325" s="127"/>
      <c r="BP325" s="127"/>
      <c r="BQ325" s="126" t="s">
        <v>165</v>
      </c>
      <c r="BR325" s="127"/>
      <c r="BS325" s="127"/>
      <c r="BT325" s="131">
        <v>0</v>
      </c>
      <c r="BU325" s="131">
        <v>0</v>
      </c>
      <c r="BV325" s="128">
        <v>45297</v>
      </c>
      <c r="BW325" s="132">
        <v>0</v>
      </c>
      <c r="BX325" s="132">
        <v>0</v>
      </c>
      <c r="BY325" s="127"/>
      <c r="BZ325" s="127"/>
      <c r="CA325" s="126">
        <v>0</v>
      </c>
      <c r="CB325" s="130">
        <v>0</v>
      </c>
      <c r="CC325" s="127"/>
      <c r="CD325" s="130">
        <v>0</v>
      </c>
      <c r="CE325" s="127"/>
      <c r="CF325" s="127"/>
      <c r="CG325" s="127"/>
      <c r="CH325" s="130">
        <v>0</v>
      </c>
      <c r="CI325" s="35">
        <v>0</v>
      </c>
      <c r="CJ325" s="94">
        <f t="shared" si="35"/>
        <v>1</v>
      </c>
      <c r="CK325" s="88">
        <f t="shared" si="36"/>
        <v>45372</v>
      </c>
      <c r="CL325" s="89">
        <f t="shared" si="37"/>
        <v>0</v>
      </c>
      <c r="CM325" s="89">
        <f t="shared" si="38"/>
        <v>0</v>
      </c>
      <c r="CN325" s="89" t="str">
        <f t="shared" si="39"/>
        <v>Missing Staging Date</v>
      </c>
      <c r="CO325" s="100"/>
      <c r="CP325" s="89" t="str">
        <f>IF(CQ325="","",IF(CQ325&gt;'Colour coding'!$D$4,"After Turnround",IF(CQ325&gt;'Colour coding'!$D$3+7,"During Turnaround",IF(CQ325&lt;'Colour coding'!$D$3,"On Time"))))</f>
        <v>On Time</v>
      </c>
      <c r="CQ325" s="88">
        <f>_xlfn.MAXIFS('Monitor PO'!E:E,'Monitor PO'!K:K,KGP[[#This Row],[Material / Component]])</f>
        <v>0</v>
      </c>
      <c r="CR325" s="89" t="str">
        <f t="shared" si="40"/>
        <v>Delivered Pre S4H</v>
      </c>
      <c r="CS325" s="89" t="str">
        <f>_xlfn.CONCAT(KGP[[#This Row],[Reservation]], KGP[[#This Row],[Requirement date (WO component)]],KGP[[#This Row],[Material / Component]],"000",,KGP[[#This Row],[WO number]])</f>
        <v>000013371045400000100035206</v>
      </c>
      <c r="CT325" s="89" t="e">
        <f>VLOOKUP(KGP[[#This Row],[Key]],Reservation!B:B,1,)</f>
        <v>#N/A</v>
      </c>
      <c r="CU325" s="89" t="str">
        <f>_xlfn.CONCAT(KGP[[#This Row],[Reservation]],KGP[[#This Row],[Material / Component]],"000",,KGP[[#This Row],[WO number]])</f>
        <v>0000133710000100035206</v>
      </c>
      <c r="CV325" s="93" t="str">
        <f>IF(_xlfn.MAXIFS(Reservation!$F:$F,Reservation!$A:$A,KGP[[#This Row],[Logic]])&lt;KGP[[#This Row],[ETA @ Demand plant]],_xlfn.MAXIFS(Reservation!$F:$F,Reservation!$A:$A,KGP[[#This Row],[Logic]]),"")</f>
        <v/>
      </c>
      <c r="CW325" s="89" t="str">
        <f>IF(KGP[[#This Row],[Any order which is ahead (Date)]]="","",VLOOKUP(_xlfn.CONCAT(KGP[[#This Row],[Reservation]],KGP[[#This Row],[Material / Component]],"000",,KGP[[#This Row],[WO number]]),Reservation!$A:$J,10,0))</f>
        <v/>
      </c>
      <c r="CX325" s="89">
        <f t="shared" si="41"/>
        <v>0</v>
      </c>
    </row>
    <row r="326" spans="1:102" s="77" customFormat="1" hidden="1" x14ac:dyDescent="0.2">
      <c r="A326" s="126" t="s">
        <v>2019</v>
      </c>
      <c r="B326" s="126" t="s">
        <v>50</v>
      </c>
      <c r="C326" s="127"/>
      <c r="D326" s="126" t="s">
        <v>55</v>
      </c>
      <c r="E326" s="128">
        <v>45290</v>
      </c>
      <c r="F326" s="128">
        <v>45292</v>
      </c>
      <c r="G326" s="128">
        <v>45421</v>
      </c>
      <c r="H326" s="127"/>
      <c r="I326" s="128">
        <v>45421</v>
      </c>
      <c r="J326" s="128">
        <v>45421</v>
      </c>
      <c r="K326" s="126" t="s">
        <v>182</v>
      </c>
      <c r="L326" s="127"/>
      <c r="M326" s="126" t="s">
        <v>2981</v>
      </c>
      <c r="N326" s="126" t="s">
        <v>175</v>
      </c>
      <c r="O326" s="126" t="s">
        <v>2982</v>
      </c>
      <c r="P326" s="126" t="s">
        <v>572</v>
      </c>
      <c r="Q326" s="126" t="s">
        <v>2983</v>
      </c>
      <c r="R326" s="126" t="s">
        <v>344</v>
      </c>
      <c r="S326" s="127"/>
      <c r="T326" s="127"/>
      <c r="U326" s="127"/>
      <c r="V326" s="127"/>
      <c r="W326" s="127"/>
      <c r="X326" s="126">
        <v>30</v>
      </c>
      <c r="Y326" s="126">
        <v>30</v>
      </c>
      <c r="Z326" s="127"/>
      <c r="AA326" s="127"/>
      <c r="AB326" s="129">
        <v>2</v>
      </c>
      <c r="AC326" s="129">
        <v>0</v>
      </c>
      <c r="AD326" s="129">
        <v>0</v>
      </c>
      <c r="AE326" s="126" t="s">
        <v>2954</v>
      </c>
      <c r="AF326" s="129">
        <v>0</v>
      </c>
      <c r="AG326" s="127"/>
      <c r="AH326" s="127"/>
      <c r="AI326" s="127"/>
      <c r="AJ326" s="127"/>
      <c r="AK326" s="126">
        <v>0</v>
      </c>
      <c r="AL326" s="129">
        <v>0</v>
      </c>
      <c r="AM326" s="127"/>
      <c r="AN326" s="127"/>
      <c r="AO326" s="126">
        <v>0</v>
      </c>
      <c r="AP326" s="127"/>
      <c r="AQ326" s="127"/>
      <c r="AR326" s="127"/>
      <c r="AS326" s="127"/>
      <c r="AT326" s="127"/>
      <c r="AU326" s="126">
        <v>0</v>
      </c>
      <c r="AV326" s="130">
        <v>0</v>
      </c>
      <c r="AW326" s="126" t="s">
        <v>51</v>
      </c>
      <c r="AX326" s="127"/>
      <c r="AY326" s="127"/>
      <c r="AZ326" s="127"/>
      <c r="BA326" s="127"/>
      <c r="BB326" s="126" t="s">
        <v>52</v>
      </c>
      <c r="BC326" s="126" t="s">
        <v>213</v>
      </c>
      <c r="BD326" s="126" t="s">
        <v>355</v>
      </c>
      <c r="BE326" s="126" t="s">
        <v>2984</v>
      </c>
      <c r="BF326" s="126">
        <v>2</v>
      </c>
      <c r="BG326" s="126" t="s">
        <v>163</v>
      </c>
      <c r="BH326" s="127"/>
      <c r="BI326" s="127"/>
      <c r="BJ326" s="127"/>
      <c r="BK326" s="127"/>
      <c r="BL326" s="129">
        <v>0</v>
      </c>
      <c r="BM326" s="127" t="b">
        <f>KGP[[#This Row],[HU Quantity]]=KGP[[#This Row],[Requirement quantity]]</f>
        <v>0</v>
      </c>
      <c r="BN326" s="127"/>
      <c r="BO326" s="127"/>
      <c r="BP326" s="127"/>
      <c r="BQ326" s="126" t="s">
        <v>165</v>
      </c>
      <c r="BR326" s="127"/>
      <c r="BS326" s="127"/>
      <c r="BT326" s="131">
        <v>0</v>
      </c>
      <c r="BU326" s="131">
        <v>0</v>
      </c>
      <c r="BV326" s="128">
        <v>45478</v>
      </c>
      <c r="BW326" s="132">
        <v>0</v>
      </c>
      <c r="BX326" s="132">
        <v>0</v>
      </c>
      <c r="BY326" s="127"/>
      <c r="BZ326" s="127"/>
      <c r="CA326" s="126">
        <v>0</v>
      </c>
      <c r="CB326" s="130">
        <v>0</v>
      </c>
      <c r="CC326" s="127"/>
      <c r="CD326" s="130">
        <v>0</v>
      </c>
      <c r="CE326" s="127"/>
      <c r="CF326" s="127"/>
      <c r="CG326" s="127"/>
      <c r="CH326" s="130">
        <v>0</v>
      </c>
      <c r="CI326" s="35">
        <v>0</v>
      </c>
      <c r="CJ326" s="94">
        <f t="shared" si="35"/>
        <v>0.25</v>
      </c>
      <c r="CK326" s="88">
        <f t="shared" si="36"/>
        <v>45393</v>
      </c>
      <c r="CL326" s="89">
        <f t="shared" si="37"/>
        <v>0</v>
      </c>
      <c r="CM326" s="89">
        <f t="shared" si="38"/>
        <v>0</v>
      </c>
      <c r="CN326" s="89" t="str">
        <f t="shared" si="39"/>
        <v>Missing Staging Date</v>
      </c>
      <c r="CO326" s="100"/>
      <c r="CP326" s="89" t="str">
        <f>IF(CQ326="","",IF(CQ326&gt;'Colour coding'!$D$4,"After Turnround",IF(CQ326&gt;'Colour coding'!$D$3+7,"During Turnaround",IF(CQ326&lt;'Colour coding'!$D$3,"On Time"))))</f>
        <v>On Time</v>
      </c>
      <c r="CQ326" s="88">
        <f>_xlfn.MAXIFS('Monitor PO'!E:E,'Monitor PO'!K:K,KGP[[#This Row],[Material / Component]])</f>
        <v>0</v>
      </c>
      <c r="CR326" s="89" t="str">
        <f t="shared" si="40"/>
        <v>Delivered Pre S4H</v>
      </c>
      <c r="CS326" s="89" t="str">
        <f>_xlfn.CONCAT(KGP[[#This Row],[Reservation]], KGP[[#This Row],[Requirement date (WO component)]],KGP[[#This Row],[Material / Component]],"000",,KGP[[#This Row],[WO number]])</f>
        <v>000013386945421000100035365</v>
      </c>
      <c r="CT326" s="89" t="e">
        <f>VLOOKUP(KGP[[#This Row],[Key]],Reservation!B:B,1,)</f>
        <v>#N/A</v>
      </c>
      <c r="CU326" s="89" t="str">
        <f>_xlfn.CONCAT(KGP[[#This Row],[Reservation]],KGP[[#This Row],[Material / Component]],"000",,KGP[[#This Row],[WO number]])</f>
        <v>0000133869000100035365</v>
      </c>
      <c r="CV326" s="93" t="str">
        <f>IF(_xlfn.MAXIFS(Reservation!$F:$F,Reservation!$A:$A,KGP[[#This Row],[Logic]])&lt;KGP[[#This Row],[ETA @ Demand plant]],_xlfn.MAXIFS(Reservation!$F:$F,Reservation!$A:$A,KGP[[#This Row],[Logic]]),"")</f>
        <v/>
      </c>
      <c r="CW326" s="89" t="str">
        <f>IF(KGP[[#This Row],[Any order which is ahead (Date)]]="","",VLOOKUP(_xlfn.CONCAT(KGP[[#This Row],[Reservation]],KGP[[#This Row],[Material / Component]],"000",,KGP[[#This Row],[WO number]]),Reservation!$A:$J,10,0))</f>
        <v/>
      </c>
      <c r="CX326" s="89">
        <f t="shared" si="41"/>
        <v>0</v>
      </c>
    </row>
    <row r="327" spans="1:102" s="77" customFormat="1" hidden="1" x14ac:dyDescent="0.2">
      <c r="A327" s="126" t="s">
        <v>2019</v>
      </c>
      <c r="B327" s="126" t="s">
        <v>50</v>
      </c>
      <c r="C327" s="127"/>
      <c r="D327" s="126" t="s">
        <v>55</v>
      </c>
      <c r="E327" s="128">
        <v>45290</v>
      </c>
      <c r="F327" s="128">
        <v>45292</v>
      </c>
      <c r="G327" s="128">
        <v>45421</v>
      </c>
      <c r="H327" s="127"/>
      <c r="I327" s="128">
        <v>45421</v>
      </c>
      <c r="J327" s="128">
        <v>45421</v>
      </c>
      <c r="K327" s="126" t="s">
        <v>182</v>
      </c>
      <c r="L327" s="127"/>
      <c r="M327" s="126" t="s">
        <v>2981</v>
      </c>
      <c r="N327" s="126" t="s">
        <v>171</v>
      </c>
      <c r="O327" s="126" t="s">
        <v>2982</v>
      </c>
      <c r="P327" s="126" t="s">
        <v>572</v>
      </c>
      <c r="Q327" s="126" t="s">
        <v>2983</v>
      </c>
      <c r="R327" s="126" t="s">
        <v>344</v>
      </c>
      <c r="S327" s="127"/>
      <c r="T327" s="127"/>
      <c r="U327" s="127"/>
      <c r="V327" s="127"/>
      <c r="W327" s="127"/>
      <c r="X327" s="126">
        <v>30</v>
      </c>
      <c r="Y327" s="126">
        <v>30</v>
      </c>
      <c r="Z327" s="127"/>
      <c r="AA327" s="127"/>
      <c r="AB327" s="129">
        <v>10</v>
      </c>
      <c r="AC327" s="129">
        <v>0</v>
      </c>
      <c r="AD327" s="129">
        <v>0</v>
      </c>
      <c r="AE327" s="126" t="s">
        <v>2954</v>
      </c>
      <c r="AF327" s="129">
        <v>0</v>
      </c>
      <c r="AG327" s="127"/>
      <c r="AH327" s="127"/>
      <c r="AI327" s="127"/>
      <c r="AJ327" s="127"/>
      <c r="AK327" s="126">
        <v>0</v>
      </c>
      <c r="AL327" s="129">
        <v>0</v>
      </c>
      <c r="AM327" s="127"/>
      <c r="AN327" s="127"/>
      <c r="AO327" s="126">
        <v>0</v>
      </c>
      <c r="AP327" s="127"/>
      <c r="AQ327" s="127"/>
      <c r="AR327" s="127"/>
      <c r="AS327" s="127"/>
      <c r="AT327" s="127"/>
      <c r="AU327" s="126">
        <v>0</v>
      </c>
      <c r="AV327" s="130">
        <v>0</v>
      </c>
      <c r="AW327" s="126" t="s">
        <v>51</v>
      </c>
      <c r="AX327" s="127"/>
      <c r="AY327" s="127"/>
      <c r="AZ327" s="127"/>
      <c r="BA327" s="127"/>
      <c r="BB327" s="126" t="s">
        <v>52</v>
      </c>
      <c r="BC327" s="126" t="s">
        <v>213</v>
      </c>
      <c r="BD327" s="126" t="s">
        <v>355</v>
      </c>
      <c r="BE327" s="126" t="s">
        <v>2984</v>
      </c>
      <c r="BF327" s="126">
        <v>4</v>
      </c>
      <c r="BG327" s="126" t="s">
        <v>163</v>
      </c>
      <c r="BH327" s="127"/>
      <c r="BI327" s="127"/>
      <c r="BJ327" s="127"/>
      <c r="BK327" s="127"/>
      <c r="BL327" s="129">
        <v>0</v>
      </c>
      <c r="BM327" s="127" t="b">
        <f>KGP[[#This Row],[HU Quantity]]=KGP[[#This Row],[Requirement quantity]]</f>
        <v>0</v>
      </c>
      <c r="BN327" s="127"/>
      <c r="BO327" s="127"/>
      <c r="BP327" s="127"/>
      <c r="BQ327" s="126" t="s">
        <v>165</v>
      </c>
      <c r="BR327" s="127"/>
      <c r="BS327" s="127"/>
      <c r="BT327" s="131">
        <v>0</v>
      </c>
      <c r="BU327" s="131">
        <v>0</v>
      </c>
      <c r="BV327" s="128">
        <v>45478</v>
      </c>
      <c r="BW327" s="132">
        <v>0</v>
      </c>
      <c r="BX327" s="132">
        <v>0</v>
      </c>
      <c r="BY327" s="127"/>
      <c r="BZ327" s="127"/>
      <c r="CA327" s="126">
        <v>0</v>
      </c>
      <c r="CB327" s="130">
        <v>0</v>
      </c>
      <c r="CC327" s="127"/>
      <c r="CD327" s="130">
        <v>0</v>
      </c>
      <c r="CE327" s="127"/>
      <c r="CF327" s="127"/>
      <c r="CG327" s="127"/>
      <c r="CH327" s="130">
        <v>0</v>
      </c>
      <c r="CI327" s="35">
        <v>0</v>
      </c>
      <c r="CJ327" s="94">
        <f t="shared" si="35"/>
        <v>0.25</v>
      </c>
      <c r="CK327" s="88">
        <f t="shared" si="36"/>
        <v>45393</v>
      </c>
      <c r="CL327" s="89">
        <f t="shared" si="37"/>
        <v>0</v>
      </c>
      <c r="CM327" s="89">
        <f t="shared" si="38"/>
        <v>0</v>
      </c>
      <c r="CN327" s="89" t="str">
        <f t="shared" si="39"/>
        <v>Missing Staging Date</v>
      </c>
      <c r="CO327" s="100"/>
      <c r="CP327" s="89" t="str">
        <f>IF(CQ327="","",IF(CQ327&gt;'Colour coding'!$D$4,"After Turnround",IF(CQ327&gt;'Colour coding'!$D$3+7,"During Turnaround",IF(CQ327&lt;'Colour coding'!$D$3,"On Time"))))</f>
        <v>On Time</v>
      </c>
      <c r="CQ327" s="88">
        <f>_xlfn.MAXIFS('Monitor PO'!E:E,'Monitor PO'!K:K,KGP[[#This Row],[Material / Component]])</f>
        <v>0</v>
      </c>
      <c r="CR327" s="89" t="str">
        <f t="shared" si="40"/>
        <v>Delivered Pre S4H</v>
      </c>
      <c r="CS327" s="89" t="str">
        <f>_xlfn.CONCAT(KGP[[#This Row],[Reservation]], KGP[[#This Row],[Requirement date (WO component)]],KGP[[#This Row],[Material / Component]],"000",,KGP[[#This Row],[WO number]])</f>
        <v>000013386945421000100035365</v>
      </c>
      <c r="CT327" s="89" t="e">
        <f>VLOOKUP(KGP[[#This Row],[Key]],Reservation!B:B,1,)</f>
        <v>#N/A</v>
      </c>
      <c r="CU327" s="89" t="str">
        <f>_xlfn.CONCAT(KGP[[#This Row],[Reservation]],KGP[[#This Row],[Material / Component]],"000",,KGP[[#This Row],[WO number]])</f>
        <v>0000133869000100035365</v>
      </c>
      <c r="CV327" s="93" t="str">
        <f>IF(_xlfn.MAXIFS(Reservation!$F:$F,Reservation!$A:$A,KGP[[#This Row],[Logic]])&lt;KGP[[#This Row],[ETA @ Demand plant]],_xlfn.MAXIFS(Reservation!$F:$F,Reservation!$A:$A,KGP[[#This Row],[Logic]]),"")</f>
        <v/>
      </c>
      <c r="CW327" s="89" t="str">
        <f>IF(KGP[[#This Row],[Any order which is ahead (Date)]]="","",VLOOKUP(_xlfn.CONCAT(KGP[[#This Row],[Reservation]],KGP[[#This Row],[Material / Component]],"000",,KGP[[#This Row],[WO number]]),Reservation!$A:$J,10,0))</f>
        <v/>
      </c>
      <c r="CX327" s="89">
        <f t="shared" si="41"/>
        <v>0</v>
      </c>
    </row>
    <row r="328" spans="1:102" s="77" customFormat="1" hidden="1" x14ac:dyDescent="0.2">
      <c r="A328" s="126" t="s">
        <v>2019</v>
      </c>
      <c r="B328" s="126" t="s">
        <v>50</v>
      </c>
      <c r="C328" s="127"/>
      <c r="D328" s="126" t="s">
        <v>55</v>
      </c>
      <c r="E328" s="128">
        <v>45290</v>
      </c>
      <c r="F328" s="128">
        <v>45292</v>
      </c>
      <c r="G328" s="128">
        <v>45421</v>
      </c>
      <c r="H328" s="127"/>
      <c r="I328" s="128">
        <v>45421</v>
      </c>
      <c r="J328" s="128">
        <v>45421</v>
      </c>
      <c r="K328" s="126" t="s">
        <v>182</v>
      </c>
      <c r="L328" s="127"/>
      <c r="M328" s="126" t="s">
        <v>2981</v>
      </c>
      <c r="N328" s="126" t="s">
        <v>176</v>
      </c>
      <c r="O328" s="126" t="s">
        <v>2982</v>
      </c>
      <c r="P328" s="126" t="s">
        <v>572</v>
      </c>
      <c r="Q328" s="126" t="s">
        <v>2983</v>
      </c>
      <c r="R328" s="126" t="s">
        <v>344</v>
      </c>
      <c r="S328" s="127"/>
      <c r="T328" s="127"/>
      <c r="U328" s="127"/>
      <c r="V328" s="127"/>
      <c r="W328" s="127"/>
      <c r="X328" s="126">
        <v>30</v>
      </c>
      <c r="Y328" s="126">
        <v>30</v>
      </c>
      <c r="Z328" s="127"/>
      <c r="AA328" s="127"/>
      <c r="AB328" s="129">
        <v>1</v>
      </c>
      <c r="AC328" s="129">
        <v>0</v>
      </c>
      <c r="AD328" s="129">
        <v>0</v>
      </c>
      <c r="AE328" s="126" t="s">
        <v>2985</v>
      </c>
      <c r="AF328" s="129">
        <v>0</v>
      </c>
      <c r="AG328" s="127"/>
      <c r="AH328" s="127"/>
      <c r="AI328" s="127"/>
      <c r="AJ328" s="127"/>
      <c r="AK328" s="126">
        <v>0</v>
      </c>
      <c r="AL328" s="129">
        <v>0</v>
      </c>
      <c r="AM328" s="127"/>
      <c r="AN328" s="127"/>
      <c r="AO328" s="126">
        <v>0</v>
      </c>
      <c r="AP328" s="127"/>
      <c r="AQ328" s="127"/>
      <c r="AR328" s="127"/>
      <c r="AS328" s="127"/>
      <c r="AT328" s="127"/>
      <c r="AU328" s="126">
        <v>0</v>
      </c>
      <c r="AV328" s="130">
        <v>0</v>
      </c>
      <c r="AW328" s="126" t="s">
        <v>51</v>
      </c>
      <c r="AX328" s="127"/>
      <c r="AY328" s="127"/>
      <c r="AZ328" s="127"/>
      <c r="BA328" s="127"/>
      <c r="BB328" s="126" t="s">
        <v>52</v>
      </c>
      <c r="BC328" s="126" t="s">
        <v>213</v>
      </c>
      <c r="BD328" s="126" t="s">
        <v>355</v>
      </c>
      <c r="BE328" s="126" t="s">
        <v>2984</v>
      </c>
      <c r="BF328" s="126">
        <v>1</v>
      </c>
      <c r="BG328" s="126" t="s">
        <v>163</v>
      </c>
      <c r="BH328" s="127"/>
      <c r="BI328" s="127"/>
      <c r="BJ328" s="127"/>
      <c r="BK328" s="127"/>
      <c r="BL328" s="129">
        <v>0</v>
      </c>
      <c r="BM328" s="127" t="b">
        <f>KGP[[#This Row],[HU Quantity]]=KGP[[#This Row],[Requirement quantity]]</f>
        <v>0</v>
      </c>
      <c r="BN328" s="127"/>
      <c r="BO328" s="127"/>
      <c r="BP328" s="127"/>
      <c r="BQ328" s="126" t="s">
        <v>165</v>
      </c>
      <c r="BR328" s="127"/>
      <c r="BS328" s="127"/>
      <c r="BT328" s="131">
        <v>0</v>
      </c>
      <c r="BU328" s="131">
        <v>0</v>
      </c>
      <c r="BV328" s="128">
        <v>45478</v>
      </c>
      <c r="BW328" s="132">
        <v>0</v>
      </c>
      <c r="BX328" s="132">
        <v>0</v>
      </c>
      <c r="BY328" s="127"/>
      <c r="BZ328" s="127"/>
      <c r="CA328" s="126">
        <v>0</v>
      </c>
      <c r="CB328" s="130">
        <v>0</v>
      </c>
      <c r="CC328" s="127"/>
      <c r="CD328" s="130">
        <v>0</v>
      </c>
      <c r="CE328" s="127"/>
      <c r="CF328" s="127"/>
      <c r="CG328" s="127"/>
      <c r="CH328" s="130">
        <v>0</v>
      </c>
      <c r="CI328" s="35">
        <v>0</v>
      </c>
      <c r="CJ328" s="94">
        <f t="shared" si="35"/>
        <v>0.25</v>
      </c>
      <c r="CK328" s="88">
        <f t="shared" si="36"/>
        <v>45393</v>
      </c>
      <c r="CL328" s="89">
        <f t="shared" si="37"/>
        <v>0</v>
      </c>
      <c r="CM328" s="89">
        <f t="shared" si="38"/>
        <v>0</v>
      </c>
      <c r="CN328" s="89" t="str">
        <f t="shared" si="39"/>
        <v>Missing Staging Date</v>
      </c>
      <c r="CO328" s="100"/>
      <c r="CP328" s="89" t="str">
        <f>IF(CQ328="","",IF(CQ328&gt;'Colour coding'!$D$4,"After Turnround",IF(CQ328&gt;'Colour coding'!$D$3+7,"During Turnaround",IF(CQ328&lt;'Colour coding'!$D$3,"On Time"))))</f>
        <v>On Time</v>
      </c>
      <c r="CQ328" s="88">
        <f>_xlfn.MAXIFS('Monitor PO'!E:E,'Monitor PO'!K:K,KGP[[#This Row],[Material / Component]])</f>
        <v>0</v>
      </c>
      <c r="CR328" s="89" t="str">
        <f t="shared" si="40"/>
        <v>Delivered Pre S4H</v>
      </c>
      <c r="CS328" s="89" t="str">
        <f>_xlfn.CONCAT(KGP[[#This Row],[Reservation]], KGP[[#This Row],[Requirement date (WO component)]],KGP[[#This Row],[Material / Component]],"000",,KGP[[#This Row],[WO number]])</f>
        <v>000013386945421000100035365</v>
      </c>
      <c r="CT328" s="89" t="e">
        <f>VLOOKUP(KGP[[#This Row],[Key]],Reservation!B:B,1,)</f>
        <v>#N/A</v>
      </c>
      <c r="CU328" s="89" t="str">
        <f>_xlfn.CONCAT(KGP[[#This Row],[Reservation]],KGP[[#This Row],[Material / Component]],"000",,KGP[[#This Row],[WO number]])</f>
        <v>0000133869000100035365</v>
      </c>
      <c r="CV328" s="93" t="str">
        <f>IF(_xlfn.MAXIFS(Reservation!$F:$F,Reservation!$A:$A,KGP[[#This Row],[Logic]])&lt;KGP[[#This Row],[ETA @ Demand plant]],_xlfn.MAXIFS(Reservation!$F:$F,Reservation!$A:$A,KGP[[#This Row],[Logic]]),"")</f>
        <v/>
      </c>
      <c r="CW328" s="89" t="str">
        <f>IF(KGP[[#This Row],[Any order which is ahead (Date)]]="","",VLOOKUP(_xlfn.CONCAT(KGP[[#This Row],[Reservation]],KGP[[#This Row],[Material / Component]],"000",,KGP[[#This Row],[WO number]]),Reservation!$A:$J,10,0))</f>
        <v/>
      </c>
      <c r="CX328" s="89">
        <f t="shared" si="41"/>
        <v>0</v>
      </c>
    </row>
    <row r="329" spans="1:102" s="77" customFormat="1" hidden="1" x14ac:dyDescent="0.2">
      <c r="A329" s="126" t="s">
        <v>2019</v>
      </c>
      <c r="B329" s="126" t="s">
        <v>50</v>
      </c>
      <c r="C329" s="127"/>
      <c r="D329" s="126" t="s">
        <v>55</v>
      </c>
      <c r="E329" s="128">
        <v>45290</v>
      </c>
      <c r="F329" s="128">
        <v>45292</v>
      </c>
      <c r="G329" s="128">
        <v>45421</v>
      </c>
      <c r="H329" s="127"/>
      <c r="I329" s="128">
        <v>45421</v>
      </c>
      <c r="J329" s="128">
        <v>45421</v>
      </c>
      <c r="K329" s="126" t="s">
        <v>182</v>
      </c>
      <c r="L329" s="127"/>
      <c r="M329" s="126" t="s">
        <v>2981</v>
      </c>
      <c r="N329" s="126" t="s">
        <v>174</v>
      </c>
      <c r="O329" s="126" t="s">
        <v>2982</v>
      </c>
      <c r="P329" s="126" t="s">
        <v>572</v>
      </c>
      <c r="Q329" s="126" t="s">
        <v>2983</v>
      </c>
      <c r="R329" s="126" t="s">
        <v>344</v>
      </c>
      <c r="S329" s="127"/>
      <c r="T329" s="127"/>
      <c r="U329" s="127"/>
      <c r="V329" s="127"/>
      <c r="W329" s="127"/>
      <c r="X329" s="126">
        <v>30</v>
      </c>
      <c r="Y329" s="126">
        <v>30</v>
      </c>
      <c r="Z329" s="127"/>
      <c r="AA329" s="127"/>
      <c r="AB329" s="129">
        <v>12</v>
      </c>
      <c r="AC329" s="129">
        <v>0</v>
      </c>
      <c r="AD329" s="129">
        <v>0</v>
      </c>
      <c r="AE329" s="126" t="s">
        <v>2954</v>
      </c>
      <c r="AF329" s="129">
        <v>0</v>
      </c>
      <c r="AG329" s="127"/>
      <c r="AH329" s="127"/>
      <c r="AI329" s="127"/>
      <c r="AJ329" s="127"/>
      <c r="AK329" s="126">
        <v>0</v>
      </c>
      <c r="AL329" s="129">
        <v>0</v>
      </c>
      <c r="AM329" s="127"/>
      <c r="AN329" s="127"/>
      <c r="AO329" s="126">
        <v>0</v>
      </c>
      <c r="AP329" s="127"/>
      <c r="AQ329" s="127"/>
      <c r="AR329" s="127"/>
      <c r="AS329" s="127"/>
      <c r="AT329" s="127"/>
      <c r="AU329" s="126">
        <v>0</v>
      </c>
      <c r="AV329" s="130">
        <v>0</v>
      </c>
      <c r="AW329" s="126" t="s">
        <v>51</v>
      </c>
      <c r="AX329" s="127"/>
      <c r="AY329" s="127"/>
      <c r="AZ329" s="127"/>
      <c r="BA329" s="127"/>
      <c r="BB329" s="126" t="s">
        <v>52</v>
      </c>
      <c r="BC329" s="126" t="s">
        <v>213</v>
      </c>
      <c r="BD329" s="126" t="s">
        <v>355</v>
      </c>
      <c r="BE329" s="126" t="s">
        <v>2984</v>
      </c>
      <c r="BF329" s="126">
        <v>3</v>
      </c>
      <c r="BG329" s="126" t="s">
        <v>163</v>
      </c>
      <c r="BH329" s="127"/>
      <c r="BI329" s="127"/>
      <c r="BJ329" s="127"/>
      <c r="BK329" s="127"/>
      <c r="BL329" s="129">
        <v>0</v>
      </c>
      <c r="BM329" s="127" t="b">
        <f>KGP[[#This Row],[HU Quantity]]=KGP[[#This Row],[Requirement quantity]]</f>
        <v>0</v>
      </c>
      <c r="BN329" s="127"/>
      <c r="BO329" s="127"/>
      <c r="BP329" s="127"/>
      <c r="BQ329" s="126" t="s">
        <v>165</v>
      </c>
      <c r="BR329" s="127"/>
      <c r="BS329" s="127"/>
      <c r="BT329" s="131">
        <v>0</v>
      </c>
      <c r="BU329" s="131">
        <v>0</v>
      </c>
      <c r="BV329" s="128">
        <v>45478</v>
      </c>
      <c r="BW329" s="132">
        <v>0</v>
      </c>
      <c r="BX329" s="132">
        <v>0</v>
      </c>
      <c r="BY329" s="127"/>
      <c r="BZ329" s="127"/>
      <c r="CA329" s="126">
        <v>0</v>
      </c>
      <c r="CB329" s="130">
        <v>0</v>
      </c>
      <c r="CC329" s="127"/>
      <c r="CD329" s="130">
        <v>0</v>
      </c>
      <c r="CE329" s="127"/>
      <c r="CF329" s="127"/>
      <c r="CG329" s="127"/>
      <c r="CH329" s="130">
        <v>0</v>
      </c>
      <c r="CI329" s="35">
        <v>0</v>
      </c>
      <c r="CJ329" s="94">
        <f t="shared" si="35"/>
        <v>0.25</v>
      </c>
      <c r="CK329" s="88">
        <f t="shared" si="36"/>
        <v>45393</v>
      </c>
      <c r="CL329" s="89">
        <f t="shared" si="37"/>
        <v>0</v>
      </c>
      <c r="CM329" s="89">
        <f t="shared" si="38"/>
        <v>0</v>
      </c>
      <c r="CN329" s="89" t="str">
        <f t="shared" si="39"/>
        <v>Missing Staging Date</v>
      </c>
      <c r="CO329" s="100"/>
      <c r="CP329" s="89" t="str">
        <f>IF(CQ329="","",IF(CQ329&gt;'Colour coding'!$D$4,"After Turnround",IF(CQ329&gt;'Colour coding'!$D$3+7,"During Turnaround",IF(CQ329&lt;'Colour coding'!$D$3,"On Time"))))</f>
        <v>On Time</v>
      </c>
      <c r="CQ329" s="88">
        <f>_xlfn.MAXIFS('Monitor PO'!E:E,'Monitor PO'!K:K,KGP[[#This Row],[Material / Component]])</f>
        <v>0</v>
      </c>
      <c r="CR329" s="89" t="str">
        <f t="shared" si="40"/>
        <v>Delivered Pre S4H</v>
      </c>
      <c r="CS329" s="89" t="str">
        <f>_xlfn.CONCAT(KGP[[#This Row],[Reservation]], KGP[[#This Row],[Requirement date (WO component)]],KGP[[#This Row],[Material / Component]],"000",,KGP[[#This Row],[WO number]])</f>
        <v>000013386945421000100035365</v>
      </c>
      <c r="CT329" s="89" t="e">
        <f>VLOOKUP(KGP[[#This Row],[Key]],Reservation!B:B,1,)</f>
        <v>#N/A</v>
      </c>
      <c r="CU329" s="89" t="str">
        <f>_xlfn.CONCAT(KGP[[#This Row],[Reservation]],KGP[[#This Row],[Material / Component]],"000",,KGP[[#This Row],[WO number]])</f>
        <v>0000133869000100035365</v>
      </c>
      <c r="CV329" s="93" t="str">
        <f>IF(_xlfn.MAXIFS(Reservation!$F:$F,Reservation!$A:$A,KGP[[#This Row],[Logic]])&lt;KGP[[#This Row],[ETA @ Demand plant]],_xlfn.MAXIFS(Reservation!$F:$F,Reservation!$A:$A,KGP[[#This Row],[Logic]]),"")</f>
        <v/>
      </c>
      <c r="CW329" s="89" t="str">
        <f>IF(KGP[[#This Row],[Any order which is ahead (Date)]]="","",VLOOKUP(_xlfn.CONCAT(KGP[[#This Row],[Reservation]],KGP[[#This Row],[Material / Component]],"000",,KGP[[#This Row],[WO number]]),Reservation!$A:$J,10,0))</f>
        <v/>
      </c>
      <c r="CX329" s="89">
        <f t="shared" si="41"/>
        <v>0</v>
      </c>
    </row>
    <row r="330" spans="1:102" s="77" customFormat="1" hidden="1" x14ac:dyDescent="0.2">
      <c r="A330" s="126" t="s">
        <v>851</v>
      </c>
      <c r="B330" s="126" t="s">
        <v>50</v>
      </c>
      <c r="C330" s="127"/>
      <c r="D330" s="126" t="s">
        <v>55</v>
      </c>
      <c r="E330" s="128">
        <v>45290</v>
      </c>
      <c r="F330" s="128">
        <v>45293</v>
      </c>
      <c r="G330" s="128">
        <v>45421</v>
      </c>
      <c r="H330" s="127"/>
      <c r="I330" s="128">
        <v>45421</v>
      </c>
      <c r="J330" s="128">
        <v>45422</v>
      </c>
      <c r="K330" s="126" t="s">
        <v>56</v>
      </c>
      <c r="L330" s="127"/>
      <c r="M330" s="126" t="s">
        <v>1557</v>
      </c>
      <c r="N330" s="126" t="s">
        <v>176</v>
      </c>
      <c r="O330" s="126" t="s">
        <v>1558</v>
      </c>
      <c r="P330" s="126" t="s">
        <v>1559</v>
      </c>
      <c r="Q330" s="126" t="s">
        <v>1560</v>
      </c>
      <c r="R330" s="126" t="s">
        <v>344</v>
      </c>
      <c r="S330" s="127"/>
      <c r="T330" s="127"/>
      <c r="U330" s="127"/>
      <c r="V330" s="127"/>
      <c r="W330" s="127"/>
      <c r="X330" s="126">
        <v>20</v>
      </c>
      <c r="Y330" s="126">
        <v>20</v>
      </c>
      <c r="Z330" s="127"/>
      <c r="AA330" s="127"/>
      <c r="AB330" s="129">
        <v>3</v>
      </c>
      <c r="AC330" s="129">
        <v>0</v>
      </c>
      <c r="AD330" s="129">
        <v>0</v>
      </c>
      <c r="AE330" s="126" t="s">
        <v>2943</v>
      </c>
      <c r="AF330" s="129">
        <v>0</v>
      </c>
      <c r="AG330" s="127"/>
      <c r="AH330" s="127"/>
      <c r="AI330" s="127"/>
      <c r="AJ330" s="127"/>
      <c r="AK330" s="126">
        <v>0</v>
      </c>
      <c r="AL330" s="129">
        <v>0</v>
      </c>
      <c r="AM330" s="127"/>
      <c r="AN330" s="127"/>
      <c r="AO330" s="126">
        <v>0</v>
      </c>
      <c r="AP330" s="127"/>
      <c r="AQ330" s="127"/>
      <c r="AR330" s="127"/>
      <c r="AS330" s="127"/>
      <c r="AT330" s="127"/>
      <c r="AU330" s="126">
        <v>0</v>
      </c>
      <c r="AV330" s="130">
        <v>0</v>
      </c>
      <c r="AW330" s="126" t="s">
        <v>51</v>
      </c>
      <c r="AX330" s="127"/>
      <c r="AY330" s="127"/>
      <c r="AZ330" s="127"/>
      <c r="BA330" s="127"/>
      <c r="BB330" s="126" t="s">
        <v>52</v>
      </c>
      <c r="BC330" s="126" t="s">
        <v>161</v>
      </c>
      <c r="BD330" s="126" t="s">
        <v>162</v>
      </c>
      <c r="BE330" s="126" t="s">
        <v>1563</v>
      </c>
      <c r="BF330" s="126">
        <v>2</v>
      </c>
      <c r="BG330" s="126" t="s">
        <v>163</v>
      </c>
      <c r="BH330" s="127"/>
      <c r="BI330" s="127"/>
      <c r="BJ330" s="127"/>
      <c r="BK330" s="127"/>
      <c r="BL330" s="129">
        <v>0</v>
      </c>
      <c r="BM330" s="127" t="b">
        <f>KGP[[#This Row],[HU Quantity]]=KGP[[#This Row],[Requirement quantity]]</f>
        <v>0</v>
      </c>
      <c r="BN330" s="127"/>
      <c r="BO330" s="127"/>
      <c r="BP330" s="127"/>
      <c r="BQ330" s="126" t="s">
        <v>165</v>
      </c>
      <c r="BR330" s="126" t="s">
        <v>57</v>
      </c>
      <c r="BS330" s="127"/>
      <c r="BT330" s="131">
        <v>0</v>
      </c>
      <c r="BU330" s="131">
        <v>0</v>
      </c>
      <c r="BV330" s="128">
        <v>45447</v>
      </c>
      <c r="BW330" s="132">
        <v>0</v>
      </c>
      <c r="BX330" s="132">
        <v>0</v>
      </c>
      <c r="BY330" s="127"/>
      <c r="BZ330" s="127"/>
      <c r="CA330" s="126">
        <v>0</v>
      </c>
      <c r="CB330" s="130">
        <v>0</v>
      </c>
      <c r="CC330" s="127"/>
      <c r="CD330" s="130">
        <v>0</v>
      </c>
      <c r="CE330" s="127"/>
      <c r="CF330" s="127"/>
      <c r="CG330" s="127"/>
      <c r="CH330" s="130">
        <v>0</v>
      </c>
      <c r="CI330" s="35">
        <v>0</v>
      </c>
      <c r="CJ330" s="94">
        <f t="shared" si="35"/>
        <v>0.5</v>
      </c>
      <c r="CK330" s="88">
        <f t="shared" si="36"/>
        <v>45393</v>
      </c>
      <c r="CL330" s="89">
        <f t="shared" si="37"/>
        <v>0</v>
      </c>
      <c r="CM330" s="89">
        <f t="shared" si="38"/>
        <v>0</v>
      </c>
      <c r="CN330" s="89" t="str">
        <f t="shared" si="39"/>
        <v>Missing Staging Date</v>
      </c>
      <c r="CO330" s="100"/>
      <c r="CP330" s="89" t="str">
        <f>IF(CQ330="","",IF(CQ330&gt;'Colour coding'!$D$4,"After Turnround",IF(CQ330&gt;'Colour coding'!$D$3+7,"During Turnaround",IF(CQ330&lt;'Colour coding'!$D$3,"On Time"))))</f>
        <v>On Time</v>
      </c>
      <c r="CQ330" s="88">
        <f>_xlfn.MAXIFS('Monitor PO'!E:E,'Monitor PO'!K:K,KGP[[#This Row],[Material / Component]])</f>
        <v>0</v>
      </c>
      <c r="CR330" s="89" t="str">
        <f t="shared" si="40"/>
        <v>Delivered Pre S4H</v>
      </c>
      <c r="CS330" s="89" t="str">
        <f>_xlfn.CONCAT(KGP[[#This Row],[Reservation]], KGP[[#This Row],[Requirement date (WO component)]],KGP[[#This Row],[Material / Component]],"000",,KGP[[#This Row],[WO number]])</f>
        <v>000013401145421000100035477</v>
      </c>
      <c r="CT330" s="89" t="e">
        <f>VLOOKUP(KGP[[#This Row],[Key]],Reservation!B:B,1,)</f>
        <v>#N/A</v>
      </c>
      <c r="CU330" s="89" t="str">
        <f>_xlfn.CONCAT(KGP[[#This Row],[Reservation]],KGP[[#This Row],[Material / Component]],"000",,KGP[[#This Row],[WO number]])</f>
        <v>0000134011000100035477</v>
      </c>
      <c r="CV330" s="93" t="str">
        <f>IF(_xlfn.MAXIFS(Reservation!$F:$F,Reservation!$A:$A,KGP[[#This Row],[Logic]])&lt;KGP[[#This Row],[ETA @ Demand plant]],_xlfn.MAXIFS(Reservation!$F:$F,Reservation!$A:$A,KGP[[#This Row],[Logic]]),"")</f>
        <v/>
      </c>
      <c r="CW330" s="89" t="str">
        <f>IF(KGP[[#This Row],[Any order which is ahead (Date)]]="","",VLOOKUP(_xlfn.CONCAT(KGP[[#This Row],[Reservation]],KGP[[#This Row],[Material / Component]],"000",,KGP[[#This Row],[WO number]]),Reservation!$A:$J,10,0))</f>
        <v/>
      </c>
      <c r="CX330" s="89">
        <f t="shared" si="41"/>
        <v>0</v>
      </c>
    </row>
    <row r="331" spans="1:102" s="77" customFormat="1" hidden="1" x14ac:dyDescent="0.2">
      <c r="A331" s="126" t="s">
        <v>945</v>
      </c>
      <c r="B331" s="126" t="s">
        <v>50</v>
      </c>
      <c r="C331" s="127"/>
      <c r="D331" s="126" t="s">
        <v>55</v>
      </c>
      <c r="E331" s="128">
        <v>45290</v>
      </c>
      <c r="F331" s="128">
        <v>45292</v>
      </c>
      <c r="G331" s="128">
        <v>45405</v>
      </c>
      <c r="H331" s="127"/>
      <c r="I331" s="128">
        <v>45405</v>
      </c>
      <c r="J331" s="128">
        <v>45405</v>
      </c>
      <c r="K331" s="126" t="s">
        <v>56</v>
      </c>
      <c r="L331" s="127"/>
      <c r="M331" s="126" t="s">
        <v>2986</v>
      </c>
      <c r="N331" s="126" t="s">
        <v>176</v>
      </c>
      <c r="O331" s="126" t="s">
        <v>2987</v>
      </c>
      <c r="P331" s="126" t="s">
        <v>2988</v>
      </c>
      <c r="Q331" s="126" t="s">
        <v>2989</v>
      </c>
      <c r="R331" s="126" t="s">
        <v>344</v>
      </c>
      <c r="S331" s="127"/>
      <c r="T331" s="127"/>
      <c r="U331" s="127"/>
      <c r="V331" s="127"/>
      <c r="W331" s="127"/>
      <c r="X331" s="126">
        <v>10</v>
      </c>
      <c r="Y331" s="126">
        <v>10</v>
      </c>
      <c r="Z331" s="127"/>
      <c r="AA331" s="127"/>
      <c r="AB331" s="129">
        <v>1</v>
      </c>
      <c r="AC331" s="129">
        <v>0</v>
      </c>
      <c r="AD331" s="129">
        <v>0</v>
      </c>
      <c r="AE331" s="126" t="s">
        <v>2954</v>
      </c>
      <c r="AF331" s="129">
        <v>0</v>
      </c>
      <c r="AG331" s="127"/>
      <c r="AH331" s="127"/>
      <c r="AI331" s="127"/>
      <c r="AJ331" s="127"/>
      <c r="AK331" s="126">
        <v>0</v>
      </c>
      <c r="AL331" s="129">
        <v>0</v>
      </c>
      <c r="AM331" s="127"/>
      <c r="AN331" s="127"/>
      <c r="AO331" s="126">
        <v>0</v>
      </c>
      <c r="AP331" s="127"/>
      <c r="AQ331" s="127"/>
      <c r="AR331" s="127"/>
      <c r="AS331" s="127"/>
      <c r="AT331" s="127"/>
      <c r="AU331" s="126">
        <v>0</v>
      </c>
      <c r="AV331" s="130">
        <v>0</v>
      </c>
      <c r="AW331" s="126" t="s">
        <v>51</v>
      </c>
      <c r="AX331" s="127"/>
      <c r="AY331" s="127"/>
      <c r="AZ331" s="127"/>
      <c r="BA331" s="127"/>
      <c r="BB331" s="126" t="s">
        <v>52</v>
      </c>
      <c r="BC331" s="126" t="s">
        <v>213</v>
      </c>
      <c r="BD331" s="126" t="s">
        <v>355</v>
      </c>
      <c r="BE331" s="126" t="s">
        <v>2990</v>
      </c>
      <c r="BF331" s="126">
        <v>1</v>
      </c>
      <c r="BG331" s="126" t="s">
        <v>163</v>
      </c>
      <c r="BH331" s="127"/>
      <c r="BI331" s="127"/>
      <c r="BJ331" s="127"/>
      <c r="BK331" s="127"/>
      <c r="BL331" s="129">
        <v>0</v>
      </c>
      <c r="BM331" s="127" t="b">
        <f>KGP[[#This Row],[HU Quantity]]=KGP[[#This Row],[Requirement quantity]]</f>
        <v>0</v>
      </c>
      <c r="BN331" s="127"/>
      <c r="BO331" s="127"/>
      <c r="BP331" s="127"/>
      <c r="BQ331" s="126" t="s">
        <v>165</v>
      </c>
      <c r="BR331" s="127"/>
      <c r="BS331" s="127"/>
      <c r="BT331" s="131">
        <v>0</v>
      </c>
      <c r="BU331" s="131">
        <v>0</v>
      </c>
      <c r="BV331" s="128">
        <v>45180</v>
      </c>
      <c r="BW331" s="132">
        <v>0</v>
      </c>
      <c r="BX331" s="132">
        <v>0</v>
      </c>
      <c r="BY331" s="127"/>
      <c r="BZ331" s="127"/>
      <c r="CA331" s="126">
        <v>0</v>
      </c>
      <c r="CB331" s="130">
        <v>0</v>
      </c>
      <c r="CC331" s="127"/>
      <c r="CD331" s="130">
        <v>0</v>
      </c>
      <c r="CE331" s="127"/>
      <c r="CF331" s="127"/>
      <c r="CG331" s="127"/>
      <c r="CH331" s="130">
        <v>0</v>
      </c>
      <c r="CI331" s="35">
        <v>0</v>
      </c>
      <c r="CJ331" s="94">
        <f t="shared" si="35"/>
        <v>1</v>
      </c>
      <c r="CK331" s="88">
        <f t="shared" si="36"/>
        <v>45377</v>
      </c>
      <c r="CL331" s="89">
        <f t="shared" si="37"/>
        <v>0</v>
      </c>
      <c r="CM331" s="89">
        <f t="shared" si="38"/>
        <v>0</v>
      </c>
      <c r="CN331" s="89" t="str">
        <f t="shared" si="39"/>
        <v>Missing Staging Date</v>
      </c>
      <c r="CO331" s="100"/>
      <c r="CP331" s="89" t="str">
        <f>IF(CQ331="","",IF(CQ331&gt;'Colour coding'!$D$4,"After Turnround",IF(CQ331&gt;'Colour coding'!$D$3+7,"During Turnaround",IF(CQ331&lt;'Colour coding'!$D$3,"On Time"))))</f>
        <v>On Time</v>
      </c>
      <c r="CQ331" s="88">
        <f>_xlfn.MAXIFS('Monitor PO'!E:E,'Monitor PO'!K:K,KGP[[#This Row],[Material / Component]])</f>
        <v>0</v>
      </c>
      <c r="CR331" s="89" t="str">
        <f t="shared" si="40"/>
        <v>Delivered Pre S4H</v>
      </c>
      <c r="CS331" s="89" t="str">
        <f>_xlfn.CONCAT(KGP[[#This Row],[Reservation]], KGP[[#This Row],[Requirement date (WO component)]],KGP[[#This Row],[Material / Component]],"000",,KGP[[#This Row],[WO number]])</f>
        <v>000013429445405000100035802</v>
      </c>
      <c r="CT331" s="89" t="e">
        <f>VLOOKUP(KGP[[#This Row],[Key]],Reservation!B:B,1,)</f>
        <v>#N/A</v>
      </c>
      <c r="CU331" s="89" t="str">
        <f>_xlfn.CONCAT(KGP[[#This Row],[Reservation]],KGP[[#This Row],[Material / Component]],"000",,KGP[[#This Row],[WO number]])</f>
        <v>0000134294000100035802</v>
      </c>
      <c r="CV331" s="93" t="str">
        <f>IF(_xlfn.MAXIFS(Reservation!$F:$F,Reservation!$A:$A,KGP[[#This Row],[Logic]])&lt;KGP[[#This Row],[ETA @ Demand plant]],_xlfn.MAXIFS(Reservation!$F:$F,Reservation!$A:$A,KGP[[#This Row],[Logic]]),"")</f>
        <v/>
      </c>
      <c r="CW331" s="89" t="str">
        <f>IF(KGP[[#This Row],[Any order which is ahead (Date)]]="","",VLOOKUP(_xlfn.CONCAT(KGP[[#This Row],[Reservation]],KGP[[#This Row],[Material / Component]],"000",,KGP[[#This Row],[WO number]]),Reservation!$A:$J,10,0))</f>
        <v/>
      </c>
      <c r="CX331" s="89">
        <f t="shared" si="41"/>
        <v>0</v>
      </c>
    </row>
    <row r="332" spans="1:102" s="77" customFormat="1" hidden="1" x14ac:dyDescent="0.2">
      <c r="A332" s="126" t="s">
        <v>945</v>
      </c>
      <c r="B332" s="126" t="s">
        <v>50</v>
      </c>
      <c r="C332" s="127"/>
      <c r="D332" s="126" t="s">
        <v>55</v>
      </c>
      <c r="E332" s="128">
        <v>45290</v>
      </c>
      <c r="F332" s="128">
        <v>45292</v>
      </c>
      <c r="G332" s="128">
        <v>45403</v>
      </c>
      <c r="H332" s="127"/>
      <c r="I332" s="128">
        <v>45403</v>
      </c>
      <c r="J332" s="128">
        <v>45406</v>
      </c>
      <c r="K332" s="126" t="s">
        <v>182</v>
      </c>
      <c r="L332" s="127"/>
      <c r="M332" s="126" t="s">
        <v>1592</v>
      </c>
      <c r="N332" s="126" t="s">
        <v>174</v>
      </c>
      <c r="O332" s="126" t="s">
        <v>1593</v>
      </c>
      <c r="P332" s="126" t="s">
        <v>1594</v>
      </c>
      <c r="Q332" s="126" t="s">
        <v>1595</v>
      </c>
      <c r="R332" s="126" t="s">
        <v>344</v>
      </c>
      <c r="S332" s="127"/>
      <c r="T332" s="127"/>
      <c r="U332" s="127"/>
      <c r="V332" s="127"/>
      <c r="W332" s="127"/>
      <c r="X332" s="126">
        <v>20</v>
      </c>
      <c r="Y332" s="126">
        <v>20</v>
      </c>
      <c r="Z332" s="127"/>
      <c r="AA332" s="127"/>
      <c r="AB332" s="129">
        <v>2</v>
      </c>
      <c r="AC332" s="129">
        <v>0</v>
      </c>
      <c r="AD332" s="129">
        <v>0</v>
      </c>
      <c r="AE332" s="126" t="s">
        <v>2954</v>
      </c>
      <c r="AF332" s="129">
        <v>0</v>
      </c>
      <c r="AG332" s="127"/>
      <c r="AH332" s="127"/>
      <c r="AI332" s="127"/>
      <c r="AJ332" s="127"/>
      <c r="AK332" s="126">
        <v>0</v>
      </c>
      <c r="AL332" s="129">
        <v>0</v>
      </c>
      <c r="AM332" s="127"/>
      <c r="AN332" s="127"/>
      <c r="AO332" s="126">
        <v>0</v>
      </c>
      <c r="AP332" s="127"/>
      <c r="AQ332" s="127"/>
      <c r="AR332" s="127"/>
      <c r="AS332" s="127"/>
      <c r="AT332" s="127"/>
      <c r="AU332" s="126">
        <v>0</v>
      </c>
      <c r="AV332" s="130">
        <v>0</v>
      </c>
      <c r="AW332" s="126" t="s">
        <v>212</v>
      </c>
      <c r="AX332" s="127"/>
      <c r="AY332" s="127"/>
      <c r="AZ332" s="127"/>
      <c r="BA332" s="127"/>
      <c r="BB332" s="126" t="s">
        <v>52</v>
      </c>
      <c r="BC332" s="126" t="s">
        <v>208</v>
      </c>
      <c r="BD332" s="126" t="s">
        <v>209</v>
      </c>
      <c r="BE332" s="126" t="s">
        <v>1605</v>
      </c>
      <c r="BF332" s="126">
        <v>3</v>
      </c>
      <c r="BG332" s="126" t="s">
        <v>163</v>
      </c>
      <c r="BH332" s="127"/>
      <c r="BI332" s="127"/>
      <c r="BJ332" s="127"/>
      <c r="BK332" s="127"/>
      <c r="BL332" s="129">
        <v>0</v>
      </c>
      <c r="BM332" s="127" t="b">
        <f>KGP[[#This Row],[HU Quantity]]=KGP[[#This Row],[Requirement quantity]]</f>
        <v>0</v>
      </c>
      <c r="BN332" s="127"/>
      <c r="BO332" s="127"/>
      <c r="BP332" s="127"/>
      <c r="BQ332" s="126" t="s">
        <v>165</v>
      </c>
      <c r="BR332" s="127"/>
      <c r="BS332" s="127"/>
      <c r="BT332" s="131">
        <v>0</v>
      </c>
      <c r="BU332" s="131">
        <v>0</v>
      </c>
      <c r="BV332" s="128">
        <v>45263</v>
      </c>
      <c r="BW332" s="132">
        <v>0</v>
      </c>
      <c r="BX332" s="132">
        <v>0</v>
      </c>
      <c r="BY332" s="127"/>
      <c r="BZ332" s="127"/>
      <c r="CA332" s="126">
        <v>0</v>
      </c>
      <c r="CB332" s="130">
        <v>0</v>
      </c>
      <c r="CC332" s="127"/>
      <c r="CD332" s="130">
        <v>0</v>
      </c>
      <c r="CE332" s="127"/>
      <c r="CF332" s="127"/>
      <c r="CG332" s="127"/>
      <c r="CH332" s="130">
        <v>0</v>
      </c>
      <c r="CI332" s="35">
        <v>0</v>
      </c>
      <c r="CJ332" s="94">
        <f t="shared" si="35"/>
        <v>0.2</v>
      </c>
      <c r="CK332" s="88">
        <f t="shared" si="36"/>
        <v>45375</v>
      </c>
      <c r="CL332" s="89">
        <f t="shared" si="37"/>
        <v>0</v>
      </c>
      <c r="CM332" s="89">
        <f t="shared" si="38"/>
        <v>0</v>
      </c>
      <c r="CN332" s="89" t="str">
        <f t="shared" si="39"/>
        <v>Missing Staging Date</v>
      </c>
      <c r="CO332" s="100"/>
      <c r="CP332" s="89" t="str">
        <f>IF(CQ332="","",IF(CQ332&gt;'Colour coding'!$D$4,"After Turnround",IF(CQ332&gt;'Colour coding'!$D$3+7,"During Turnaround",IF(CQ332&lt;'Colour coding'!$D$3,"On Time"))))</f>
        <v>On Time</v>
      </c>
      <c r="CQ332" s="88">
        <f>_xlfn.MAXIFS('Monitor PO'!E:E,'Monitor PO'!K:K,KGP[[#This Row],[Material / Component]])</f>
        <v>0</v>
      </c>
      <c r="CR332" s="89" t="str">
        <f t="shared" si="40"/>
        <v>Delivered Pre S4H</v>
      </c>
      <c r="CS332" s="89" t="str">
        <f>_xlfn.CONCAT(KGP[[#This Row],[Reservation]], KGP[[#This Row],[Requirement date (WO component)]],KGP[[#This Row],[Material / Component]],"000",,KGP[[#This Row],[WO number]])</f>
        <v>000013455745403000100036033</v>
      </c>
      <c r="CT332" s="89" t="e">
        <f>VLOOKUP(KGP[[#This Row],[Key]],Reservation!B:B,1,)</f>
        <v>#N/A</v>
      </c>
      <c r="CU332" s="89" t="str">
        <f>_xlfn.CONCAT(KGP[[#This Row],[Reservation]],KGP[[#This Row],[Material / Component]],"000",,KGP[[#This Row],[WO number]])</f>
        <v>0000134557000100036033</v>
      </c>
      <c r="CV332" s="93" t="str">
        <f>IF(_xlfn.MAXIFS(Reservation!$F:$F,Reservation!$A:$A,KGP[[#This Row],[Logic]])&lt;KGP[[#This Row],[ETA @ Demand plant]],_xlfn.MAXIFS(Reservation!$F:$F,Reservation!$A:$A,KGP[[#This Row],[Logic]]),"")</f>
        <v/>
      </c>
      <c r="CW332" s="89" t="str">
        <f>IF(KGP[[#This Row],[Any order which is ahead (Date)]]="","",VLOOKUP(_xlfn.CONCAT(KGP[[#This Row],[Reservation]],KGP[[#This Row],[Material / Component]],"000",,KGP[[#This Row],[WO number]]),Reservation!$A:$J,10,0))</f>
        <v/>
      </c>
      <c r="CX332" s="89">
        <f t="shared" si="41"/>
        <v>0</v>
      </c>
    </row>
    <row r="333" spans="1:102" s="77" customFormat="1" hidden="1" x14ac:dyDescent="0.2">
      <c r="A333" s="126" t="s">
        <v>945</v>
      </c>
      <c r="B333" s="126" t="s">
        <v>50</v>
      </c>
      <c r="C333" s="127"/>
      <c r="D333" s="126" t="s">
        <v>55</v>
      </c>
      <c r="E333" s="128">
        <v>45290</v>
      </c>
      <c r="F333" s="128">
        <v>45292</v>
      </c>
      <c r="G333" s="128">
        <v>45403</v>
      </c>
      <c r="H333" s="127"/>
      <c r="I333" s="128">
        <v>45403</v>
      </c>
      <c r="J333" s="128">
        <v>45406</v>
      </c>
      <c r="K333" s="126" t="s">
        <v>182</v>
      </c>
      <c r="L333" s="127"/>
      <c r="M333" s="126" t="s">
        <v>1592</v>
      </c>
      <c r="N333" s="126" t="s">
        <v>170</v>
      </c>
      <c r="O333" s="126" t="s">
        <v>1593</v>
      </c>
      <c r="P333" s="126" t="s">
        <v>1594</v>
      </c>
      <c r="Q333" s="126" t="s">
        <v>1595</v>
      </c>
      <c r="R333" s="126" t="s">
        <v>344</v>
      </c>
      <c r="S333" s="127"/>
      <c r="T333" s="127"/>
      <c r="U333" s="127"/>
      <c r="V333" s="127"/>
      <c r="W333" s="127"/>
      <c r="X333" s="126">
        <v>20</v>
      </c>
      <c r="Y333" s="126">
        <v>20</v>
      </c>
      <c r="Z333" s="127"/>
      <c r="AA333" s="127"/>
      <c r="AB333" s="129">
        <v>6</v>
      </c>
      <c r="AC333" s="129">
        <v>0</v>
      </c>
      <c r="AD333" s="129">
        <v>0</v>
      </c>
      <c r="AE333" s="126" t="s">
        <v>2954</v>
      </c>
      <c r="AF333" s="129">
        <v>0</v>
      </c>
      <c r="AG333" s="127"/>
      <c r="AH333" s="127"/>
      <c r="AI333" s="127"/>
      <c r="AJ333" s="127"/>
      <c r="AK333" s="126">
        <v>0</v>
      </c>
      <c r="AL333" s="129">
        <v>0</v>
      </c>
      <c r="AM333" s="127"/>
      <c r="AN333" s="127"/>
      <c r="AO333" s="126">
        <v>0</v>
      </c>
      <c r="AP333" s="127"/>
      <c r="AQ333" s="127"/>
      <c r="AR333" s="127"/>
      <c r="AS333" s="127"/>
      <c r="AT333" s="127"/>
      <c r="AU333" s="126">
        <v>0</v>
      </c>
      <c r="AV333" s="130">
        <v>0</v>
      </c>
      <c r="AW333" s="126" t="s">
        <v>51</v>
      </c>
      <c r="AX333" s="127"/>
      <c r="AY333" s="127"/>
      <c r="AZ333" s="127"/>
      <c r="BA333" s="127"/>
      <c r="BB333" s="126" t="s">
        <v>52</v>
      </c>
      <c r="BC333" s="126" t="s">
        <v>208</v>
      </c>
      <c r="BD333" s="126" t="s">
        <v>209</v>
      </c>
      <c r="BE333" s="126" t="s">
        <v>1605</v>
      </c>
      <c r="BF333" s="126">
        <v>4</v>
      </c>
      <c r="BG333" s="126" t="s">
        <v>163</v>
      </c>
      <c r="BH333" s="127"/>
      <c r="BI333" s="127"/>
      <c r="BJ333" s="127"/>
      <c r="BK333" s="127"/>
      <c r="BL333" s="129">
        <v>0</v>
      </c>
      <c r="BM333" s="127" t="b">
        <f>KGP[[#This Row],[HU Quantity]]=KGP[[#This Row],[Requirement quantity]]</f>
        <v>0</v>
      </c>
      <c r="BN333" s="127"/>
      <c r="BO333" s="127"/>
      <c r="BP333" s="127"/>
      <c r="BQ333" s="126" t="s">
        <v>165</v>
      </c>
      <c r="BR333" s="126" t="s">
        <v>2991</v>
      </c>
      <c r="BS333" s="127"/>
      <c r="BT333" s="131">
        <v>0</v>
      </c>
      <c r="BU333" s="131">
        <v>0</v>
      </c>
      <c r="BV333" s="128">
        <v>45263</v>
      </c>
      <c r="BW333" s="132">
        <v>0</v>
      </c>
      <c r="BX333" s="132">
        <v>0</v>
      </c>
      <c r="BY333" s="127"/>
      <c r="BZ333" s="127"/>
      <c r="CA333" s="126">
        <v>0</v>
      </c>
      <c r="CB333" s="130">
        <v>0</v>
      </c>
      <c r="CC333" s="127"/>
      <c r="CD333" s="130">
        <v>0</v>
      </c>
      <c r="CE333" s="127"/>
      <c r="CF333" s="127"/>
      <c r="CG333" s="127"/>
      <c r="CH333" s="130">
        <v>0</v>
      </c>
      <c r="CI333" s="35">
        <v>0</v>
      </c>
      <c r="CJ333" s="94">
        <f t="shared" si="35"/>
        <v>0.2</v>
      </c>
      <c r="CK333" s="88">
        <f t="shared" si="36"/>
        <v>45375</v>
      </c>
      <c r="CL333" s="89">
        <f t="shared" si="37"/>
        <v>0</v>
      </c>
      <c r="CM333" s="89">
        <f t="shared" si="38"/>
        <v>0</v>
      </c>
      <c r="CN333" s="89" t="str">
        <f t="shared" si="39"/>
        <v>Missing Staging Date</v>
      </c>
      <c r="CO333" s="100"/>
      <c r="CP333" s="89" t="str">
        <f>IF(CQ333="","",IF(CQ333&gt;'Colour coding'!$D$4,"After Turnround",IF(CQ333&gt;'Colour coding'!$D$3+7,"During Turnaround",IF(CQ333&lt;'Colour coding'!$D$3,"On Time"))))</f>
        <v>On Time</v>
      </c>
      <c r="CQ333" s="88">
        <f>_xlfn.MAXIFS('Monitor PO'!E:E,'Monitor PO'!K:K,KGP[[#This Row],[Material / Component]])</f>
        <v>0</v>
      </c>
      <c r="CR333" s="89" t="str">
        <f t="shared" si="40"/>
        <v>Delivered Pre S4H</v>
      </c>
      <c r="CS333" s="89" t="str">
        <f>_xlfn.CONCAT(KGP[[#This Row],[Reservation]], KGP[[#This Row],[Requirement date (WO component)]],KGP[[#This Row],[Material / Component]],"000",,KGP[[#This Row],[WO number]])</f>
        <v>000013455745403000100036033</v>
      </c>
      <c r="CT333" s="89" t="e">
        <f>VLOOKUP(KGP[[#This Row],[Key]],Reservation!B:B,1,)</f>
        <v>#N/A</v>
      </c>
      <c r="CU333" s="89" t="str">
        <f>_xlfn.CONCAT(KGP[[#This Row],[Reservation]],KGP[[#This Row],[Material / Component]],"000",,KGP[[#This Row],[WO number]])</f>
        <v>0000134557000100036033</v>
      </c>
      <c r="CV333" s="93" t="str">
        <f>IF(_xlfn.MAXIFS(Reservation!$F:$F,Reservation!$A:$A,KGP[[#This Row],[Logic]])&lt;KGP[[#This Row],[ETA @ Demand plant]],_xlfn.MAXIFS(Reservation!$F:$F,Reservation!$A:$A,KGP[[#This Row],[Logic]]),"")</f>
        <v/>
      </c>
      <c r="CW333" s="89" t="str">
        <f>IF(KGP[[#This Row],[Any order which is ahead (Date)]]="","",VLOOKUP(_xlfn.CONCAT(KGP[[#This Row],[Reservation]],KGP[[#This Row],[Material / Component]],"000",,KGP[[#This Row],[WO number]]),Reservation!$A:$J,10,0))</f>
        <v/>
      </c>
      <c r="CX333" s="89">
        <f t="shared" si="41"/>
        <v>0</v>
      </c>
    </row>
    <row r="334" spans="1:102" s="77" customFormat="1" hidden="1" x14ac:dyDescent="0.2">
      <c r="A334" s="126" t="s">
        <v>945</v>
      </c>
      <c r="B334" s="126" t="s">
        <v>50</v>
      </c>
      <c r="C334" s="127"/>
      <c r="D334" s="126" t="s">
        <v>55</v>
      </c>
      <c r="E334" s="128">
        <v>45290</v>
      </c>
      <c r="F334" s="128">
        <v>45292</v>
      </c>
      <c r="G334" s="128">
        <v>45403</v>
      </c>
      <c r="H334" s="127"/>
      <c r="I334" s="128">
        <v>45403</v>
      </c>
      <c r="J334" s="128">
        <v>45406</v>
      </c>
      <c r="K334" s="126" t="s">
        <v>182</v>
      </c>
      <c r="L334" s="127"/>
      <c r="M334" s="126" t="s">
        <v>1592</v>
      </c>
      <c r="N334" s="126" t="s">
        <v>176</v>
      </c>
      <c r="O334" s="126" t="s">
        <v>1593</v>
      </c>
      <c r="P334" s="126" t="s">
        <v>1594</v>
      </c>
      <c r="Q334" s="126" t="s">
        <v>1595</v>
      </c>
      <c r="R334" s="126" t="s">
        <v>344</v>
      </c>
      <c r="S334" s="127"/>
      <c r="T334" s="127"/>
      <c r="U334" s="127"/>
      <c r="V334" s="127"/>
      <c r="W334" s="127"/>
      <c r="X334" s="126">
        <v>20</v>
      </c>
      <c r="Y334" s="126">
        <v>20</v>
      </c>
      <c r="Z334" s="127"/>
      <c r="AA334" s="127"/>
      <c r="AB334" s="129">
        <v>2</v>
      </c>
      <c r="AC334" s="129">
        <v>0</v>
      </c>
      <c r="AD334" s="129">
        <v>0</v>
      </c>
      <c r="AE334" s="126" t="s">
        <v>2954</v>
      </c>
      <c r="AF334" s="129">
        <v>0</v>
      </c>
      <c r="AG334" s="127"/>
      <c r="AH334" s="127"/>
      <c r="AI334" s="127"/>
      <c r="AJ334" s="127"/>
      <c r="AK334" s="126">
        <v>0</v>
      </c>
      <c r="AL334" s="129">
        <v>0</v>
      </c>
      <c r="AM334" s="127"/>
      <c r="AN334" s="127"/>
      <c r="AO334" s="126">
        <v>0</v>
      </c>
      <c r="AP334" s="127"/>
      <c r="AQ334" s="127"/>
      <c r="AR334" s="127"/>
      <c r="AS334" s="127"/>
      <c r="AT334" s="127"/>
      <c r="AU334" s="126">
        <v>0</v>
      </c>
      <c r="AV334" s="130">
        <v>0</v>
      </c>
      <c r="AW334" s="126" t="s">
        <v>51</v>
      </c>
      <c r="AX334" s="127"/>
      <c r="AY334" s="127"/>
      <c r="AZ334" s="127"/>
      <c r="BA334" s="127"/>
      <c r="BB334" s="126" t="s">
        <v>52</v>
      </c>
      <c r="BC334" s="126" t="s">
        <v>208</v>
      </c>
      <c r="BD334" s="126" t="s">
        <v>209</v>
      </c>
      <c r="BE334" s="126" t="s">
        <v>1605</v>
      </c>
      <c r="BF334" s="126">
        <v>1</v>
      </c>
      <c r="BG334" s="126" t="s">
        <v>163</v>
      </c>
      <c r="BH334" s="127"/>
      <c r="BI334" s="127"/>
      <c r="BJ334" s="127"/>
      <c r="BK334" s="127"/>
      <c r="BL334" s="129">
        <v>0</v>
      </c>
      <c r="BM334" s="127" t="b">
        <f>KGP[[#This Row],[HU Quantity]]=KGP[[#This Row],[Requirement quantity]]</f>
        <v>0</v>
      </c>
      <c r="BN334" s="127"/>
      <c r="BO334" s="127"/>
      <c r="BP334" s="127"/>
      <c r="BQ334" s="126" t="s">
        <v>165</v>
      </c>
      <c r="BR334" s="127"/>
      <c r="BS334" s="127"/>
      <c r="BT334" s="131">
        <v>0</v>
      </c>
      <c r="BU334" s="131">
        <v>0</v>
      </c>
      <c r="BV334" s="128">
        <v>45263</v>
      </c>
      <c r="BW334" s="132">
        <v>0</v>
      </c>
      <c r="BX334" s="132">
        <v>0</v>
      </c>
      <c r="BY334" s="127"/>
      <c r="BZ334" s="127"/>
      <c r="CA334" s="126">
        <v>0</v>
      </c>
      <c r="CB334" s="130">
        <v>0</v>
      </c>
      <c r="CC334" s="127"/>
      <c r="CD334" s="130">
        <v>0</v>
      </c>
      <c r="CE334" s="127"/>
      <c r="CF334" s="127"/>
      <c r="CG334" s="127"/>
      <c r="CH334" s="130">
        <v>0</v>
      </c>
      <c r="CI334" s="35">
        <v>0</v>
      </c>
      <c r="CJ334" s="94">
        <f t="shared" si="35"/>
        <v>0.2</v>
      </c>
      <c r="CK334" s="88">
        <f t="shared" si="36"/>
        <v>45375</v>
      </c>
      <c r="CL334" s="89">
        <f t="shared" si="37"/>
        <v>0</v>
      </c>
      <c r="CM334" s="89">
        <f t="shared" si="38"/>
        <v>0</v>
      </c>
      <c r="CN334" s="89" t="str">
        <f t="shared" si="39"/>
        <v>Missing Staging Date</v>
      </c>
      <c r="CO334" s="100"/>
      <c r="CP334" s="89" t="str">
        <f>IF(CQ334="","",IF(CQ334&gt;'Colour coding'!$D$4,"After Turnround",IF(CQ334&gt;'Colour coding'!$D$3+7,"During Turnaround",IF(CQ334&lt;'Colour coding'!$D$3,"On Time"))))</f>
        <v>On Time</v>
      </c>
      <c r="CQ334" s="88">
        <f>_xlfn.MAXIFS('Monitor PO'!E:E,'Monitor PO'!K:K,KGP[[#This Row],[Material / Component]])</f>
        <v>0</v>
      </c>
      <c r="CR334" s="89" t="str">
        <f t="shared" si="40"/>
        <v>Delivered Pre S4H</v>
      </c>
      <c r="CS334" s="89" t="str">
        <f>_xlfn.CONCAT(KGP[[#This Row],[Reservation]], KGP[[#This Row],[Requirement date (WO component)]],KGP[[#This Row],[Material / Component]],"000",,KGP[[#This Row],[WO number]])</f>
        <v>000013455745403000100036033</v>
      </c>
      <c r="CT334" s="89" t="e">
        <f>VLOOKUP(KGP[[#This Row],[Key]],Reservation!B:B,1,)</f>
        <v>#N/A</v>
      </c>
      <c r="CU334" s="89" t="str">
        <f>_xlfn.CONCAT(KGP[[#This Row],[Reservation]],KGP[[#This Row],[Material / Component]],"000",,KGP[[#This Row],[WO number]])</f>
        <v>0000134557000100036033</v>
      </c>
      <c r="CV334" s="93" t="str">
        <f>IF(_xlfn.MAXIFS(Reservation!$F:$F,Reservation!$A:$A,KGP[[#This Row],[Logic]])&lt;KGP[[#This Row],[ETA @ Demand plant]],_xlfn.MAXIFS(Reservation!$F:$F,Reservation!$A:$A,KGP[[#This Row],[Logic]]),"")</f>
        <v/>
      </c>
      <c r="CW334" s="89" t="str">
        <f>IF(KGP[[#This Row],[Any order which is ahead (Date)]]="","",VLOOKUP(_xlfn.CONCAT(KGP[[#This Row],[Reservation]],KGP[[#This Row],[Material / Component]],"000",,KGP[[#This Row],[WO number]]),Reservation!$A:$J,10,0))</f>
        <v/>
      </c>
      <c r="CX334" s="89">
        <f t="shared" si="41"/>
        <v>0</v>
      </c>
    </row>
    <row r="335" spans="1:102" s="77" customFormat="1" hidden="1" x14ac:dyDescent="0.2">
      <c r="A335" s="126" t="s">
        <v>945</v>
      </c>
      <c r="B335" s="126" t="s">
        <v>50</v>
      </c>
      <c r="C335" s="127"/>
      <c r="D335" s="126" t="s">
        <v>55</v>
      </c>
      <c r="E335" s="128">
        <v>45290</v>
      </c>
      <c r="F335" s="128">
        <v>45292</v>
      </c>
      <c r="G335" s="128">
        <v>45403</v>
      </c>
      <c r="H335" s="127"/>
      <c r="I335" s="128">
        <v>45403</v>
      </c>
      <c r="J335" s="128">
        <v>45406</v>
      </c>
      <c r="K335" s="126" t="s">
        <v>182</v>
      </c>
      <c r="L335" s="127"/>
      <c r="M335" s="126" t="s">
        <v>1592</v>
      </c>
      <c r="N335" s="126" t="s">
        <v>175</v>
      </c>
      <c r="O335" s="126" t="s">
        <v>1593</v>
      </c>
      <c r="P335" s="126" t="s">
        <v>1594</v>
      </c>
      <c r="Q335" s="126" t="s">
        <v>1595</v>
      </c>
      <c r="R335" s="126" t="s">
        <v>344</v>
      </c>
      <c r="S335" s="127"/>
      <c r="T335" s="127"/>
      <c r="U335" s="127"/>
      <c r="V335" s="127"/>
      <c r="W335" s="127"/>
      <c r="X335" s="126">
        <v>20</v>
      </c>
      <c r="Y335" s="126">
        <v>20</v>
      </c>
      <c r="Z335" s="127"/>
      <c r="AA335" s="127"/>
      <c r="AB335" s="129">
        <v>6</v>
      </c>
      <c r="AC335" s="129">
        <v>0</v>
      </c>
      <c r="AD335" s="129">
        <v>0</v>
      </c>
      <c r="AE335" s="126" t="s">
        <v>2954</v>
      </c>
      <c r="AF335" s="129">
        <v>0</v>
      </c>
      <c r="AG335" s="127"/>
      <c r="AH335" s="127"/>
      <c r="AI335" s="127"/>
      <c r="AJ335" s="127"/>
      <c r="AK335" s="126">
        <v>0</v>
      </c>
      <c r="AL335" s="129">
        <v>0</v>
      </c>
      <c r="AM335" s="127"/>
      <c r="AN335" s="127"/>
      <c r="AO335" s="126">
        <v>0</v>
      </c>
      <c r="AP335" s="127"/>
      <c r="AQ335" s="127"/>
      <c r="AR335" s="127"/>
      <c r="AS335" s="127"/>
      <c r="AT335" s="127"/>
      <c r="AU335" s="126">
        <v>0</v>
      </c>
      <c r="AV335" s="130">
        <v>0</v>
      </c>
      <c r="AW335" s="126" t="s">
        <v>225</v>
      </c>
      <c r="AX335" s="127"/>
      <c r="AY335" s="127"/>
      <c r="AZ335" s="127"/>
      <c r="BA335" s="127"/>
      <c r="BB335" s="126" t="s">
        <v>52</v>
      </c>
      <c r="BC335" s="126" t="s">
        <v>208</v>
      </c>
      <c r="BD335" s="126" t="s">
        <v>209</v>
      </c>
      <c r="BE335" s="126" t="s">
        <v>1605</v>
      </c>
      <c r="BF335" s="126">
        <v>2</v>
      </c>
      <c r="BG335" s="126" t="s">
        <v>163</v>
      </c>
      <c r="BH335" s="127"/>
      <c r="BI335" s="127"/>
      <c r="BJ335" s="127"/>
      <c r="BK335" s="127"/>
      <c r="BL335" s="129">
        <v>0</v>
      </c>
      <c r="BM335" s="127" t="b">
        <f>KGP[[#This Row],[HU Quantity]]=KGP[[#This Row],[Requirement quantity]]</f>
        <v>0</v>
      </c>
      <c r="BN335" s="127"/>
      <c r="BO335" s="127"/>
      <c r="BP335" s="127"/>
      <c r="BQ335" s="126" t="s">
        <v>165</v>
      </c>
      <c r="BR335" s="127"/>
      <c r="BS335" s="127"/>
      <c r="BT335" s="131">
        <v>0</v>
      </c>
      <c r="BU335" s="131">
        <v>0</v>
      </c>
      <c r="BV335" s="128">
        <v>45263</v>
      </c>
      <c r="BW335" s="132">
        <v>0</v>
      </c>
      <c r="BX335" s="132">
        <v>0</v>
      </c>
      <c r="BY335" s="127"/>
      <c r="BZ335" s="127"/>
      <c r="CA335" s="126">
        <v>0</v>
      </c>
      <c r="CB335" s="130">
        <v>0</v>
      </c>
      <c r="CC335" s="127"/>
      <c r="CD335" s="130">
        <v>0</v>
      </c>
      <c r="CE335" s="127"/>
      <c r="CF335" s="127"/>
      <c r="CG335" s="127"/>
      <c r="CH335" s="130">
        <v>0</v>
      </c>
      <c r="CI335" s="35">
        <v>0</v>
      </c>
      <c r="CJ335" s="94">
        <f t="shared" si="35"/>
        <v>0.2</v>
      </c>
      <c r="CK335" s="88">
        <f t="shared" si="36"/>
        <v>45375</v>
      </c>
      <c r="CL335" s="89">
        <f t="shared" si="37"/>
        <v>0</v>
      </c>
      <c r="CM335" s="89">
        <f t="shared" si="38"/>
        <v>0</v>
      </c>
      <c r="CN335" s="89" t="str">
        <f t="shared" si="39"/>
        <v>Missing Staging Date</v>
      </c>
      <c r="CO335" s="100"/>
      <c r="CP335" s="89" t="str">
        <f>IF(CQ335="","",IF(CQ335&gt;'Colour coding'!$D$4,"After Turnround",IF(CQ335&gt;'Colour coding'!$D$3+7,"During Turnaround",IF(CQ335&lt;'Colour coding'!$D$3,"On Time"))))</f>
        <v>On Time</v>
      </c>
      <c r="CQ335" s="88">
        <f>_xlfn.MAXIFS('Monitor PO'!E:E,'Monitor PO'!K:K,KGP[[#This Row],[Material / Component]])</f>
        <v>0</v>
      </c>
      <c r="CR335" s="89" t="str">
        <f t="shared" si="40"/>
        <v>Delivered Pre S4H</v>
      </c>
      <c r="CS335" s="89" t="str">
        <f>_xlfn.CONCAT(KGP[[#This Row],[Reservation]], KGP[[#This Row],[Requirement date (WO component)]],KGP[[#This Row],[Material / Component]],"000",,KGP[[#This Row],[WO number]])</f>
        <v>000013455745403000100036033</v>
      </c>
      <c r="CT335" s="89" t="e">
        <f>VLOOKUP(KGP[[#This Row],[Key]],Reservation!B:B,1,)</f>
        <v>#N/A</v>
      </c>
      <c r="CU335" s="89" t="str">
        <f>_xlfn.CONCAT(KGP[[#This Row],[Reservation]],KGP[[#This Row],[Material / Component]],"000",,KGP[[#This Row],[WO number]])</f>
        <v>0000134557000100036033</v>
      </c>
      <c r="CV335" s="93" t="str">
        <f>IF(_xlfn.MAXIFS(Reservation!$F:$F,Reservation!$A:$A,KGP[[#This Row],[Logic]])&lt;KGP[[#This Row],[ETA @ Demand plant]],_xlfn.MAXIFS(Reservation!$F:$F,Reservation!$A:$A,KGP[[#This Row],[Logic]]),"")</f>
        <v/>
      </c>
      <c r="CW335" s="89" t="str">
        <f>IF(KGP[[#This Row],[Any order which is ahead (Date)]]="","",VLOOKUP(_xlfn.CONCAT(KGP[[#This Row],[Reservation]],KGP[[#This Row],[Material / Component]],"000",,KGP[[#This Row],[WO number]]),Reservation!$A:$J,10,0))</f>
        <v/>
      </c>
      <c r="CX335" s="89">
        <f t="shared" si="41"/>
        <v>0</v>
      </c>
    </row>
    <row r="336" spans="1:102" s="77" customFormat="1" hidden="1" x14ac:dyDescent="0.2">
      <c r="A336" s="126" t="s">
        <v>945</v>
      </c>
      <c r="B336" s="126" t="s">
        <v>50</v>
      </c>
      <c r="C336" s="127"/>
      <c r="D336" s="126" t="s">
        <v>55</v>
      </c>
      <c r="E336" s="128">
        <v>45290</v>
      </c>
      <c r="F336" s="128">
        <v>45292</v>
      </c>
      <c r="G336" s="128">
        <v>45407</v>
      </c>
      <c r="H336" s="127"/>
      <c r="I336" s="128">
        <v>45407</v>
      </c>
      <c r="J336" s="128">
        <v>45407</v>
      </c>
      <c r="K336" s="126" t="s">
        <v>56</v>
      </c>
      <c r="L336" s="127"/>
      <c r="M336" s="126" t="s">
        <v>2992</v>
      </c>
      <c r="N336" s="126" t="s">
        <v>176</v>
      </c>
      <c r="O336" s="126" t="s">
        <v>2993</v>
      </c>
      <c r="P336" s="126" t="s">
        <v>2994</v>
      </c>
      <c r="Q336" s="126" t="s">
        <v>2995</v>
      </c>
      <c r="R336" s="126" t="s">
        <v>344</v>
      </c>
      <c r="S336" s="127"/>
      <c r="T336" s="127"/>
      <c r="U336" s="127"/>
      <c r="V336" s="127"/>
      <c r="W336" s="127"/>
      <c r="X336" s="126">
        <v>10</v>
      </c>
      <c r="Y336" s="126">
        <v>10</v>
      </c>
      <c r="Z336" s="127"/>
      <c r="AA336" s="127"/>
      <c r="AB336" s="129">
        <v>1</v>
      </c>
      <c r="AC336" s="129">
        <v>0</v>
      </c>
      <c r="AD336" s="129">
        <v>0</v>
      </c>
      <c r="AE336" s="126" t="s">
        <v>2954</v>
      </c>
      <c r="AF336" s="129">
        <v>0</v>
      </c>
      <c r="AG336" s="127"/>
      <c r="AH336" s="127"/>
      <c r="AI336" s="127"/>
      <c r="AJ336" s="127"/>
      <c r="AK336" s="126">
        <v>0</v>
      </c>
      <c r="AL336" s="129">
        <v>0</v>
      </c>
      <c r="AM336" s="127"/>
      <c r="AN336" s="127"/>
      <c r="AO336" s="126">
        <v>0</v>
      </c>
      <c r="AP336" s="127"/>
      <c r="AQ336" s="127"/>
      <c r="AR336" s="127"/>
      <c r="AS336" s="127"/>
      <c r="AT336" s="127"/>
      <c r="AU336" s="126">
        <v>0</v>
      </c>
      <c r="AV336" s="130">
        <v>0</v>
      </c>
      <c r="AW336" s="126" t="s">
        <v>51</v>
      </c>
      <c r="AX336" s="127"/>
      <c r="AY336" s="127"/>
      <c r="AZ336" s="127"/>
      <c r="BA336" s="127"/>
      <c r="BB336" s="126" t="s">
        <v>52</v>
      </c>
      <c r="BC336" s="126" t="s">
        <v>208</v>
      </c>
      <c r="BD336" s="126" t="s">
        <v>209</v>
      </c>
      <c r="BE336" s="126" t="s">
        <v>2996</v>
      </c>
      <c r="BF336" s="126">
        <v>1</v>
      </c>
      <c r="BG336" s="126" t="s">
        <v>163</v>
      </c>
      <c r="BH336" s="127"/>
      <c r="BI336" s="127"/>
      <c r="BJ336" s="127"/>
      <c r="BK336" s="127"/>
      <c r="BL336" s="129">
        <v>0</v>
      </c>
      <c r="BM336" s="127" t="b">
        <f>KGP[[#This Row],[HU Quantity]]=KGP[[#This Row],[Requirement quantity]]</f>
        <v>0</v>
      </c>
      <c r="BN336" s="127"/>
      <c r="BO336" s="127"/>
      <c r="BP336" s="127"/>
      <c r="BQ336" s="126" t="s">
        <v>165</v>
      </c>
      <c r="BR336" s="127"/>
      <c r="BS336" s="127"/>
      <c r="BT336" s="131">
        <v>0</v>
      </c>
      <c r="BU336" s="131">
        <v>0</v>
      </c>
      <c r="BV336" s="128">
        <v>45212</v>
      </c>
      <c r="BW336" s="132">
        <v>0</v>
      </c>
      <c r="BX336" s="132">
        <v>0</v>
      </c>
      <c r="BY336" s="127"/>
      <c r="BZ336" s="127"/>
      <c r="CA336" s="126">
        <v>0</v>
      </c>
      <c r="CB336" s="130">
        <v>0</v>
      </c>
      <c r="CC336" s="127"/>
      <c r="CD336" s="130">
        <v>0</v>
      </c>
      <c r="CE336" s="127"/>
      <c r="CF336" s="127"/>
      <c r="CG336" s="127"/>
      <c r="CH336" s="130">
        <v>0</v>
      </c>
      <c r="CI336" s="35">
        <v>0</v>
      </c>
      <c r="CJ336" s="94">
        <f t="shared" si="35"/>
        <v>0.5</v>
      </c>
      <c r="CK336" s="88">
        <f t="shared" si="36"/>
        <v>45379</v>
      </c>
      <c r="CL336" s="89">
        <f t="shared" si="37"/>
        <v>0</v>
      </c>
      <c r="CM336" s="89">
        <f t="shared" si="38"/>
        <v>0</v>
      </c>
      <c r="CN336" s="89" t="str">
        <f t="shared" si="39"/>
        <v>Missing Staging Date</v>
      </c>
      <c r="CO336" s="100"/>
      <c r="CP336" s="89" t="str">
        <f>IF(CQ336="","",IF(CQ336&gt;'Colour coding'!$D$4,"After Turnround",IF(CQ336&gt;'Colour coding'!$D$3+7,"During Turnaround",IF(CQ336&lt;'Colour coding'!$D$3,"On Time"))))</f>
        <v>On Time</v>
      </c>
      <c r="CQ336" s="88">
        <f>_xlfn.MAXIFS('Monitor PO'!E:E,'Monitor PO'!K:K,KGP[[#This Row],[Material / Component]])</f>
        <v>0</v>
      </c>
      <c r="CR336" s="89" t="str">
        <f t="shared" si="40"/>
        <v>Delivered Pre S4H</v>
      </c>
      <c r="CS336" s="89" t="str">
        <f>_xlfn.CONCAT(KGP[[#This Row],[Reservation]], KGP[[#This Row],[Requirement date (WO component)]],KGP[[#This Row],[Material / Component]],"000",,KGP[[#This Row],[WO number]])</f>
        <v>000013460945407000100036077</v>
      </c>
      <c r="CT336" s="89" t="e">
        <f>VLOOKUP(KGP[[#This Row],[Key]],Reservation!B:B,1,)</f>
        <v>#N/A</v>
      </c>
      <c r="CU336" s="89" t="str">
        <f>_xlfn.CONCAT(KGP[[#This Row],[Reservation]],KGP[[#This Row],[Material / Component]],"000",,KGP[[#This Row],[WO number]])</f>
        <v>0000134609000100036077</v>
      </c>
      <c r="CV336" s="93" t="str">
        <f>IF(_xlfn.MAXIFS(Reservation!$F:$F,Reservation!$A:$A,KGP[[#This Row],[Logic]])&lt;KGP[[#This Row],[ETA @ Demand plant]],_xlfn.MAXIFS(Reservation!$F:$F,Reservation!$A:$A,KGP[[#This Row],[Logic]]),"")</f>
        <v/>
      </c>
      <c r="CW336" s="89" t="str">
        <f>IF(KGP[[#This Row],[Any order which is ahead (Date)]]="","",VLOOKUP(_xlfn.CONCAT(KGP[[#This Row],[Reservation]],KGP[[#This Row],[Material / Component]],"000",,KGP[[#This Row],[WO number]]),Reservation!$A:$J,10,0))</f>
        <v/>
      </c>
      <c r="CX336" s="89">
        <f t="shared" si="41"/>
        <v>0</v>
      </c>
    </row>
    <row r="337" spans="1:102" s="77" customFormat="1" hidden="1" x14ac:dyDescent="0.2">
      <c r="A337" s="126" t="s">
        <v>945</v>
      </c>
      <c r="B337" s="126" t="s">
        <v>50</v>
      </c>
      <c r="C337" s="127"/>
      <c r="D337" s="126" t="s">
        <v>55</v>
      </c>
      <c r="E337" s="128">
        <v>45290</v>
      </c>
      <c r="F337" s="128">
        <v>45292</v>
      </c>
      <c r="G337" s="128">
        <v>45407</v>
      </c>
      <c r="H337" s="127"/>
      <c r="I337" s="128">
        <v>45407</v>
      </c>
      <c r="J337" s="128">
        <v>45407</v>
      </c>
      <c r="K337" s="126" t="s">
        <v>56</v>
      </c>
      <c r="L337" s="127"/>
      <c r="M337" s="126" t="s">
        <v>2992</v>
      </c>
      <c r="N337" s="126" t="s">
        <v>175</v>
      </c>
      <c r="O337" s="126" t="s">
        <v>2993</v>
      </c>
      <c r="P337" s="126" t="s">
        <v>2994</v>
      </c>
      <c r="Q337" s="126" t="s">
        <v>2995</v>
      </c>
      <c r="R337" s="126" t="s">
        <v>344</v>
      </c>
      <c r="S337" s="127"/>
      <c r="T337" s="127"/>
      <c r="U337" s="127"/>
      <c r="V337" s="127"/>
      <c r="W337" s="127"/>
      <c r="X337" s="126">
        <v>10</v>
      </c>
      <c r="Y337" s="126">
        <v>10</v>
      </c>
      <c r="Z337" s="127"/>
      <c r="AA337" s="127"/>
      <c r="AB337" s="129">
        <v>1</v>
      </c>
      <c r="AC337" s="129">
        <v>0</v>
      </c>
      <c r="AD337" s="129">
        <v>0</v>
      </c>
      <c r="AE337" s="126" t="s">
        <v>2954</v>
      </c>
      <c r="AF337" s="129">
        <v>0</v>
      </c>
      <c r="AG337" s="127"/>
      <c r="AH337" s="127"/>
      <c r="AI337" s="127"/>
      <c r="AJ337" s="127"/>
      <c r="AK337" s="126">
        <v>0</v>
      </c>
      <c r="AL337" s="129">
        <v>0</v>
      </c>
      <c r="AM337" s="127"/>
      <c r="AN337" s="127"/>
      <c r="AO337" s="126">
        <v>0</v>
      </c>
      <c r="AP337" s="127"/>
      <c r="AQ337" s="127"/>
      <c r="AR337" s="127"/>
      <c r="AS337" s="127"/>
      <c r="AT337" s="127"/>
      <c r="AU337" s="126">
        <v>0</v>
      </c>
      <c r="AV337" s="130">
        <v>0</v>
      </c>
      <c r="AW337" s="126" t="s">
        <v>51</v>
      </c>
      <c r="AX337" s="127"/>
      <c r="AY337" s="127"/>
      <c r="AZ337" s="127"/>
      <c r="BA337" s="127"/>
      <c r="BB337" s="126" t="s">
        <v>52</v>
      </c>
      <c r="BC337" s="126" t="s">
        <v>208</v>
      </c>
      <c r="BD337" s="126" t="s">
        <v>209</v>
      </c>
      <c r="BE337" s="126" t="s">
        <v>2996</v>
      </c>
      <c r="BF337" s="126">
        <v>2</v>
      </c>
      <c r="BG337" s="126" t="s">
        <v>163</v>
      </c>
      <c r="BH337" s="127"/>
      <c r="BI337" s="127"/>
      <c r="BJ337" s="127"/>
      <c r="BK337" s="127"/>
      <c r="BL337" s="129">
        <v>0</v>
      </c>
      <c r="BM337" s="127" t="b">
        <f>KGP[[#This Row],[HU Quantity]]=KGP[[#This Row],[Requirement quantity]]</f>
        <v>0</v>
      </c>
      <c r="BN337" s="127"/>
      <c r="BO337" s="127"/>
      <c r="BP337" s="127"/>
      <c r="BQ337" s="126" t="s">
        <v>165</v>
      </c>
      <c r="BR337" s="127"/>
      <c r="BS337" s="127"/>
      <c r="BT337" s="131">
        <v>0</v>
      </c>
      <c r="BU337" s="131">
        <v>0</v>
      </c>
      <c r="BV337" s="128">
        <v>45212</v>
      </c>
      <c r="BW337" s="132">
        <v>0</v>
      </c>
      <c r="BX337" s="132">
        <v>0</v>
      </c>
      <c r="BY337" s="127"/>
      <c r="BZ337" s="127"/>
      <c r="CA337" s="126">
        <v>0</v>
      </c>
      <c r="CB337" s="130">
        <v>0</v>
      </c>
      <c r="CC337" s="127"/>
      <c r="CD337" s="130">
        <v>0</v>
      </c>
      <c r="CE337" s="127"/>
      <c r="CF337" s="127"/>
      <c r="CG337" s="127"/>
      <c r="CH337" s="130">
        <v>0</v>
      </c>
      <c r="CI337" s="35">
        <v>0</v>
      </c>
      <c r="CJ337" s="94">
        <f t="shared" si="35"/>
        <v>0.5</v>
      </c>
      <c r="CK337" s="88">
        <f t="shared" si="36"/>
        <v>45379</v>
      </c>
      <c r="CL337" s="89">
        <f t="shared" si="37"/>
        <v>0</v>
      </c>
      <c r="CM337" s="89">
        <f t="shared" si="38"/>
        <v>0</v>
      </c>
      <c r="CN337" s="89" t="str">
        <f t="shared" si="39"/>
        <v>Missing Staging Date</v>
      </c>
      <c r="CO337" s="100"/>
      <c r="CP337" s="89" t="str">
        <f>IF(CQ337="","",IF(CQ337&gt;'Colour coding'!$D$4,"After Turnround",IF(CQ337&gt;'Colour coding'!$D$3+7,"During Turnaround",IF(CQ337&lt;'Colour coding'!$D$3,"On Time"))))</f>
        <v>On Time</v>
      </c>
      <c r="CQ337" s="88">
        <f>_xlfn.MAXIFS('Monitor PO'!E:E,'Monitor PO'!K:K,KGP[[#This Row],[Material / Component]])</f>
        <v>0</v>
      </c>
      <c r="CR337" s="89" t="str">
        <f t="shared" si="40"/>
        <v>Delivered Pre S4H</v>
      </c>
      <c r="CS337" s="89" t="str">
        <f>_xlfn.CONCAT(KGP[[#This Row],[Reservation]], KGP[[#This Row],[Requirement date (WO component)]],KGP[[#This Row],[Material / Component]],"000",,KGP[[#This Row],[WO number]])</f>
        <v>000013460945407000100036077</v>
      </c>
      <c r="CT337" s="89" t="e">
        <f>VLOOKUP(KGP[[#This Row],[Key]],Reservation!B:B,1,)</f>
        <v>#N/A</v>
      </c>
      <c r="CU337" s="89" t="str">
        <f>_xlfn.CONCAT(KGP[[#This Row],[Reservation]],KGP[[#This Row],[Material / Component]],"000",,KGP[[#This Row],[WO number]])</f>
        <v>0000134609000100036077</v>
      </c>
      <c r="CV337" s="93" t="str">
        <f>IF(_xlfn.MAXIFS(Reservation!$F:$F,Reservation!$A:$A,KGP[[#This Row],[Logic]])&lt;KGP[[#This Row],[ETA @ Demand plant]],_xlfn.MAXIFS(Reservation!$F:$F,Reservation!$A:$A,KGP[[#This Row],[Logic]]),"")</f>
        <v/>
      </c>
      <c r="CW337" s="89" t="str">
        <f>IF(KGP[[#This Row],[Any order which is ahead (Date)]]="","",VLOOKUP(_xlfn.CONCAT(KGP[[#This Row],[Reservation]],KGP[[#This Row],[Material / Component]],"000",,KGP[[#This Row],[WO number]]),Reservation!$A:$J,10,0))</f>
        <v/>
      </c>
      <c r="CX337" s="89">
        <f t="shared" si="41"/>
        <v>0</v>
      </c>
    </row>
    <row r="338" spans="1:102" s="77" customFormat="1" hidden="1" x14ac:dyDescent="0.2">
      <c r="A338" s="126" t="s">
        <v>869</v>
      </c>
      <c r="B338" s="126" t="s">
        <v>50</v>
      </c>
      <c r="C338" s="127"/>
      <c r="D338" s="126" t="s">
        <v>55</v>
      </c>
      <c r="E338" s="128">
        <v>45290</v>
      </c>
      <c r="F338" s="128">
        <v>45293</v>
      </c>
      <c r="G338" s="128">
        <v>45406</v>
      </c>
      <c r="H338" s="127"/>
      <c r="I338" s="128">
        <v>45403</v>
      </c>
      <c r="J338" s="128">
        <v>45410</v>
      </c>
      <c r="K338" s="126" t="s">
        <v>350</v>
      </c>
      <c r="L338" s="127"/>
      <c r="M338" s="126" t="s">
        <v>2997</v>
      </c>
      <c r="N338" s="126" t="s">
        <v>160</v>
      </c>
      <c r="O338" s="126" t="s">
        <v>2998</v>
      </c>
      <c r="P338" s="126" t="s">
        <v>2999</v>
      </c>
      <c r="Q338" s="126" t="s">
        <v>3000</v>
      </c>
      <c r="R338" s="126" t="s">
        <v>344</v>
      </c>
      <c r="S338" s="127"/>
      <c r="T338" s="127"/>
      <c r="U338" s="127"/>
      <c r="V338" s="127"/>
      <c r="W338" s="127"/>
      <c r="X338" s="126">
        <v>10</v>
      </c>
      <c r="Y338" s="126">
        <v>10</v>
      </c>
      <c r="Z338" s="127"/>
      <c r="AA338" s="127"/>
      <c r="AB338" s="129">
        <v>20</v>
      </c>
      <c r="AC338" s="129">
        <v>0</v>
      </c>
      <c r="AD338" s="129">
        <v>0</v>
      </c>
      <c r="AE338" s="126" t="s">
        <v>2954</v>
      </c>
      <c r="AF338" s="129">
        <v>0</v>
      </c>
      <c r="AG338" s="127"/>
      <c r="AH338" s="127"/>
      <c r="AI338" s="127"/>
      <c r="AJ338" s="127"/>
      <c r="AK338" s="126">
        <v>0</v>
      </c>
      <c r="AL338" s="129">
        <v>0</v>
      </c>
      <c r="AM338" s="127"/>
      <c r="AN338" s="127"/>
      <c r="AO338" s="126">
        <v>0</v>
      </c>
      <c r="AP338" s="127"/>
      <c r="AQ338" s="127"/>
      <c r="AR338" s="127"/>
      <c r="AS338" s="127"/>
      <c r="AT338" s="127"/>
      <c r="AU338" s="126">
        <v>0</v>
      </c>
      <c r="AV338" s="130">
        <v>0</v>
      </c>
      <c r="AW338" s="126" t="s">
        <v>51</v>
      </c>
      <c r="AX338" s="127"/>
      <c r="AY338" s="127"/>
      <c r="AZ338" s="127"/>
      <c r="BA338" s="127"/>
      <c r="BB338" s="126" t="s">
        <v>52</v>
      </c>
      <c r="BC338" s="126" t="s">
        <v>208</v>
      </c>
      <c r="BD338" s="126" t="s">
        <v>209</v>
      </c>
      <c r="BE338" s="126" t="s">
        <v>3001</v>
      </c>
      <c r="BF338" s="126">
        <v>11</v>
      </c>
      <c r="BG338" s="126" t="s">
        <v>163</v>
      </c>
      <c r="BH338" s="127"/>
      <c r="BI338" s="127"/>
      <c r="BJ338" s="127"/>
      <c r="BK338" s="127"/>
      <c r="BL338" s="129">
        <v>0</v>
      </c>
      <c r="BM338" s="127" t="b">
        <f>KGP[[#This Row],[HU Quantity]]=KGP[[#This Row],[Requirement quantity]]</f>
        <v>0</v>
      </c>
      <c r="BN338" s="127"/>
      <c r="BO338" s="127"/>
      <c r="BP338" s="127"/>
      <c r="BQ338" s="126" t="s">
        <v>165</v>
      </c>
      <c r="BR338" s="126" t="s">
        <v>57</v>
      </c>
      <c r="BS338" s="127"/>
      <c r="BT338" s="131">
        <v>0</v>
      </c>
      <c r="BU338" s="131">
        <v>0</v>
      </c>
      <c r="BV338" s="128">
        <v>45291</v>
      </c>
      <c r="BW338" s="132">
        <v>0</v>
      </c>
      <c r="BX338" s="132">
        <v>0</v>
      </c>
      <c r="BY338" s="127"/>
      <c r="BZ338" s="127"/>
      <c r="CA338" s="126">
        <v>0</v>
      </c>
      <c r="CB338" s="130">
        <v>0</v>
      </c>
      <c r="CC338" s="127"/>
      <c r="CD338" s="130">
        <v>0</v>
      </c>
      <c r="CE338" s="127"/>
      <c r="CF338" s="127"/>
      <c r="CG338" s="127"/>
      <c r="CH338" s="130">
        <v>0</v>
      </c>
      <c r="CI338" s="35">
        <v>0</v>
      </c>
      <c r="CJ338" s="94">
        <f t="shared" si="35"/>
        <v>9.0909090909090912E-2</v>
      </c>
      <c r="CK338" s="88">
        <f t="shared" si="36"/>
        <v>45378</v>
      </c>
      <c r="CL338" s="89">
        <f t="shared" si="37"/>
        <v>0</v>
      </c>
      <c r="CM338" s="89">
        <f t="shared" si="38"/>
        <v>0</v>
      </c>
      <c r="CN338" s="89" t="str">
        <f t="shared" si="39"/>
        <v>Missing Staging Date</v>
      </c>
      <c r="CO338" s="100"/>
      <c r="CP338" s="89" t="str">
        <f>IF(CQ338="","",IF(CQ338&gt;'Colour coding'!$D$4,"After Turnround",IF(CQ338&gt;'Colour coding'!$D$3+7,"During Turnaround",IF(CQ338&lt;'Colour coding'!$D$3,"On Time"))))</f>
        <v>On Time</v>
      </c>
      <c r="CQ338" s="88">
        <f>_xlfn.MAXIFS('Monitor PO'!E:E,'Monitor PO'!K:K,KGP[[#This Row],[Material / Component]])</f>
        <v>0</v>
      </c>
      <c r="CR338" s="89" t="str">
        <f t="shared" si="40"/>
        <v>Delivered Pre S4H</v>
      </c>
      <c r="CS338" s="89" t="str">
        <f>_xlfn.CONCAT(KGP[[#This Row],[Reservation]], KGP[[#This Row],[Requirement date (WO component)]],KGP[[#This Row],[Material / Component]],"000",,KGP[[#This Row],[WO number]])</f>
        <v>000013461545406000100036123</v>
      </c>
      <c r="CT338" s="89" t="e">
        <f>VLOOKUP(KGP[[#This Row],[Key]],Reservation!B:B,1,)</f>
        <v>#N/A</v>
      </c>
      <c r="CU338" s="89" t="str">
        <f>_xlfn.CONCAT(KGP[[#This Row],[Reservation]],KGP[[#This Row],[Material / Component]],"000",,KGP[[#This Row],[WO number]])</f>
        <v>0000134615000100036123</v>
      </c>
      <c r="CV338" s="93" t="str">
        <f>IF(_xlfn.MAXIFS(Reservation!$F:$F,Reservation!$A:$A,KGP[[#This Row],[Logic]])&lt;KGP[[#This Row],[ETA @ Demand plant]],_xlfn.MAXIFS(Reservation!$F:$F,Reservation!$A:$A,KGP[[#This Row],[Logic]]),"")</f>
        <v/>
      </c>
      <c r="CW338" s="89" t="str">
        <f>IF(KGP[[#This Row],[Any order which is ahead (Date)]]="","",VLOOKUP(_xlfn.CONCAT(KGP[[#This Row],[Reservation]],KGP[[#This Row],[Material / Component]],"000",,KGP[[#This Row],[WO number]]),Reservation!$A:$J,10,0))</f>
        <v/>
      </c>
      <c r="CX338" s="89">
        <f t="shared" si="41"/>
        <v>0</v>
      </c>
    </row>
    <row r="339" spans="1:102" s="77" customFormat="1" hidden="1" x14ac:dyDescent="0.2">
      <c r="A339" s="126" t="s">
        <v>869</v>
      </c>
      <c r="B339" s="126" t="s">
        <v>50</v>
      </c>
      <c r="C339" s="127"/>
      <c r="D339" s="126" t="s">
        <v>55</v>
      </c>
      <c r="E339" s="128">
        <v>45290</v>
      </c>
      <c r="F339" s="128">
        <v>45293</v>
      </c>
      <c r="G339" s="128">
        <v>45406</v>
      </c>
      <c r="H339" s="127"/>
      <c r="I339" s="128">
        <v>45403</v>
      </c>
      <c r="J339" s="128">
        <v>45410</v>
      </c>
      <c r="K339" s="126" t="s">
        <v>350</v>
      </c>
      <c r="L339" s="127"/>
      <c r="M339" s="126" t="s">
        <v>2997</v>
      </c>
      <c r="N339" s="126" t="s">
        <v>172</v>
      </c>
      <c r="O339" s="126" t="s">
        <v>2998</v>
      </c>
      <c r="P339" s="126" t="s">
        <v>2999</v>
      </c>
      <c r="Q339" s="126" t="s">
        <v>3000</v>
      </c>
      <c r="R339" s="126" t="s">
        <v>344</v>
      </c>
      <c r="S339" s="127"/>
      <c r="T339" s="127"/>
      <c r="U339" s="127"/>
      <c r="V339" s="127"/>
      <c r="W339" s="127"/>
      <c r="X339" s="126">
        <v>10</v>
      </c>
      <c r="Y339" s="126">
        <v>10</v>
      </c>
      <c r="Z339" s="127"/>
      <c r="AA339" s="127"/>
      <c r="AB339" s="129">
        <v>40</v>
      </c>
      <c r="AC339" s="129">
        <v>0</v>
      </c>
      <c r="AD339" s="129">
        <v>0</v>
      </c>
      <c r="AE339" s="126" t="s">
        <v>2954</v>
      </c>
      <c r="AF339" s="129">
        <v>0</v>
      </c>
      <c r="AG339" s="127"/>
      <c r="AH339" s="127"/>
      <c r="AI339" s="127"/>
      <c r="AJ339" s="127"/>
      <c r="AK339" s="126">
        <v>0</v>
      </c>
      <c r="AL339" s="129">
        <v>0</v>
      </c>
      <c r="AM339" s="127"/>
      <c r="AN339" s="127"/>
      <c r="AO339" s="126">
        <v>0</v>
      </c>
      <c r="AP339" s="127"/>
      <c r="AQ339" s="127"/>
      <c r="AR339" s="127"/>
      <c r="AS339" s="127"/>
      <c r="AT339" s="127"/>
      <c r="AU339" s="126">
        <v>0</v>
      </c>
      <c r="AV339" s="130">
        <v>0</v>
      </c>
      <c r="AW339" s="126" t="s">
        <v>51</v>
      </c>
      <c r="AX339" s="127"/>
      <c r="AY339" s="127"/>
      <c r="AZ339" s="127"/>
      <c r="BA339" s="127"/>
      <c r="BB339" s="126" t="s">
        <v>52</v>
      </c>
      <c r="BC339" s="126" t="s">
        <v>208</v>
      </c>
      <c r="BD339" s="126" t="s">
        <v>209</v>
      </c>
      <c r="BE339" s="126" t="s">
        <v>3001</v>
      </c>
      <c r="BF339" s="126">
        <v>7</v>
      </c>
      <c r="BG339" s="126" t="s">
        <v>163</v>
      </c>
      <c r="BH339" s="127"/>
      <c r="BI339" s="127"/>
      <c r="BJ339" s="127"/>
      <c r="BK339" s="127"/>
      <c r="BL339" s="129">
        <v>0</v>
      </c>
      <c r="BM339" s="127" t="b">
        <f>KGP[[#This Row],[HU Quantity]]=KGP[[#This Row],[Requirement quantity]]</f>
        <v>0</v>
      </c>
      <c r="BN339" s="127"/>
      <c r="BO339" s="127"/>
      <c r="BP339" s="127"/>
      <c r="BQ339" s="126" t="s">
        <v>165</v>
      </c>
      <c r="BR339" s="126" t="s">
        <v>57</v>
      </c>
      <c r="BS339" s="127"/>
      <c r="BT339" s="131">
        <v>0</v>
      </c>
      <c r="BU339" s="131">
        <v>0</v>
      </c>
      <c r="BV339" s="128">
        <v>45291</v>
      </c>
      <c r="BW339" s="132">
        <v>0</v>
      </c>
      <c r="BX339" s="132">
        <v>0</v>
      </c>
      <c r="BY339" s="127"/>
      <c r="BZ339" s="127"/>
      <c r="CA339" s="126">
        <v>0</v>
      </c>
      <c r="CB339" s="130">
        <v>0</v>
      </c>
      <c r="CC339" s="127"/>
      <c r="CD339" s="130">
        <v>0</v>
      </c>
      <c r="CE339" s="127"/>
      <c r="CF339" s="127"/>
      <c r="CG339" s="127"/>
      <c r="CH339" s="130">
        <v>0</v>
      </c>
      <c r="CI339" s="35">
        <v>0</v>
      </c>
      <c r="CJ339" s="94">
        <f t="shared" si="35"/>
        <v>9.0909090909090912E-2</v>
      </c>
      <c r="CK339" s="88">
        <f t="shared" si="36"/>
        <v>45378</v>
      </c>
      <c r="CL339" s="89">
        <f t="shared" si="37"/>
        <v>0</v>
      </c>
      <c r="CM339" s="89">
        <f t="shared" si="38"/>
        <v>0</v>
      </c>
      <c r="CN339" s="89" t="str">
        <f t="shared" si="39"/>
        <v>Missing Staging Date</v>
      </c>
      <c r="CO339" s="100"/>
      <c r="CP339" s="89" t="str">
        <f>IF(CQ339="","",IF(CQ339&gt;'Colour coding'!$D$4,"After Turnround",IF(CQ339&gt;'Colour coding'!$D$3+7,"During Turnaround",IF(CQ339&lt;'Colour coding'!$D$3,"On Time"))))</f>
        <v>On Time</v>
      </c>
      <c r="CQ339" s="88">
        <f>_xlfn.MAXIFS('Monitor PO'!E:E,'Monitor PO'!K:K,KGP[[#This Row],[Material / Component]])</f>
        <v>0</v>
      </c>
      <c r="CR339" s="89" t="str">
        <f t="shared" si="40"/>
        <v>Delivered Pre S4H</v>
      </c>
      <c r="CS339" s="89" t="str">
        <f>_xlfn.CONCAT(KGP[[#This Row],[Reservation]], KGP[[#This Row],[Requirement date (WO component)]],KGP[[#This Row],[Material / Component]],"000",,KGP[[#This Row],[WO number]])</f>
        <v>000013461545406000100036123</v>
      </c>
      <c r="CT339" s="89" t="e">
        <f>VLOOKUP(KGP[[#This Row],[Key]],Reservation!B:B,1,)</f>
        <v>#N/A</v>
      </c>
      <c r="CU339" s="89" t="str">
        <f>_xlfn.CONCAT(KGP[[#This Row],[Reservation]],KGP[[#This Row],[Material / Component]],"000",,KGP[[#This Row],[WO number]])</f>
        <v>0000134615000100036123</v>
      </c>
      <c r="CV339" s="93" t="str">
        <f>IF(_xlfn.MAXIFS(Reservation!$F:$F,Reservation!$A:$A,KGP[[#This Row],[Logic]])&lt;KGP[[#This Row],[ETA @ Demand plant]],_xlfn.MAXIFS(Reservation!$F:$F,Reservation!$A:$A,KGP[[#This Row],[Logic]]),"")</f>
        <v/>
      </c>
      <c r="CW339" s="89" t="str">
        <f>IF(KGP[[#This Row],[Any order which is ahead (Date)]]="","",VLOOKUP(_xlfn.CONCAT(KGP[[#This Row],[Reservation]],KGP[[#This Row],[Material / Component]],"000",,KGP[[#This Row],[WO number]]),Reservation!$A:$J,10,0))</f>
        <v/>
      </c>
      <c r="CX339" s="89">
        <f t="shared" si="41"/>
        <v>0</v>
      </c>
    </row>
    <row r="340" spans="1:102" s="77" customFormat="1" hidden="1" x14ac:dyDescent="0.2">
      <c r="A340" s="126" t="s">
        <v>869</v>
      </c>
      <c r="B340" s="126" t="s">
        <v>50</v>
      </c>
      <c r="C340" s="127"/>
      <c r="D340" s="126" t="s">
        <v>55</v>
      </c>
      <c r="E340" s="128">
        <v>45290</v>
      </c>
      <c r="F340" s="128">
        <v>45293</v>
      </c>
      <c r="G340" s="128">
        <v>45406</v>
      </c>
      <c r="H340" s="127"/>
      <c r="I340" s="128">
        <v>45403</v>
      </c>
      <c r="J340" s="128">
        <v>45410</v>
      </c>
      <c r="K340" s="126" t="s">
        <v>350</v>
      </c>
      <c r="L340" s="127"/>
      <c r="M340" s="126" t="s">
        <v>2997</v>
      </c>
      <c r="N340" s="126" t="s">
        <v>171</v>
      </c>
      <c r="O340" s="126" t="s">
        <v>2998</v>
      </c>
      <c r="P340" s="126" t="s">
        <v>2999</v>
      </c>
      <c r="Q340" s="126" t="s">
        <v>3000</v>
      </c>
      <c r="R340" s="126" t="s">
        <v>344</v>
      </c>
      <c r="S340" s="127"/>
      <c r="T340" s="127"/>
      <c r="U340" s="127"/>
      <c r="V340" s="127"/>
      <c r="W340" s="127"/>
      <c r="X340" s="126">
        <v>10</v>
      </c>
      <c r="Y340" s="126">
        <v>10</v>
      </c>
      <c r="Z340" s="127"/>
      <c r="AA340" s="127"/>
      <c r="AB340" s="129">
        <v>1</v>
      </c>
      <c r="AC340" s="129">
        <v>0</v>
      </c>
      <c r="AD340" s="129">
        <v>0</v>
      </c>
      <c r="AE340" s="126" t="s">
        <v>2954</v>
      </c>
      <c r="AF340" s="129">
        <v>0</v>
      </c>
      <c r="AG340" s="127"/>
      <c r="AH340" s="127"/>
      <c r="AI340" s="127"/>
      <c r="AJ340" s="127"/>
      <c r="AK340" s="126">
        <v>0</v>
      </c>
      <c r="AL340" s="129">
        <v>0</v>
      </c>
      <c r="AM340" s="127"/>
      <c r="AN340" s="127"/>
      <c r="AO340" s="126">
        <v>0</v>
      </c>
      <c r="AP340" s="127"/>
      <c r="AQ340" s="127"/>
      <c r="AR340" s="127"/>
      <c r="AS340" s="127"/>
      <c r="AT340" s="127"/>
      <c r="AU340" s="126">
        <v>0</v>
      </c>
      <c r="AV340" s="130">
        <v>0</v>
      </c>
      <c r="AW340" s="126" t="s">
        <v>51</v>
      </c>
      <c r="AX340" s="127"/>
      <c r="AY340" s="127"/>
      <c r="AZ340" s="127"/>
      <c r="BA340" s="127"/>
      <c r="BB340" s="126" t="s">
        <v>52</v>
      </c>
      <c r="BC340" s="126" t="s">
        <v>208</v>
      </c>
      <c r="BD340" s="126" t="s">
        <v>209</v>
      </c>
      <c r="BE340" s="126" t="s">
        <v>3001</v>
      </c>
      <c r="BF340" s="126">
        <v>4</v>
      </c>
      <c r="BG340" s="126" t="s">
        <v>163</v>
      </c>
      <c r="BH340" s="127"/>
      <c r="BI340" s="127"/>
      <c r="BJ340" s="127"/>
      <c r="BK340" s="127"/>
      <c r="BL340" s="129">
        <v>0</v>
      </c>
      <c r="BM340" s="127" t="b">
        <f>KGP[[#This Row],[HU Quantity]]=KGP[[#This Row],[Requirement quantity]]</f>
        <v>0</v>
      </c>
      <c r="BN340" s="127"/>
      <c r="BO340" s="127"/>
      <c r="BP340" s="127"/>
      <c r="BQ340" s="126" t="s">
        <v>165</v>
      </c>
      <c r="BR340" s="126" t="s">
        <v>57</v>
      </c>
      <c r="BS340" s="127"/>
      <c r="BT340" s="131">
        <v>0</v>
      </c>
      <c r="BU340" s="131">
        <v>0</v>
      </c>
      <c r="BV340" s="128">
        <v>45291</v>
      </c>
      <c r="BW340" s="132">
        <v>0</v>
      </c>
      <c r="BX340" s="132">
        <v>0</v>
      </c>
      <c r="BY340" s="127"/>
      <c r="BZ340" s="127"/>
      <c r="CA340" s="126">
        <v>0</v>
      </c>
      <c r="CB340" s="130">
        <v>0</v>
      </c>
      <c r="CC340" s="127"/>
      <c r="CD340" s="130">
        <v>0</v>
      </c>
      <c r="CE340" s="127"/>
      <c r="CF340" s="127"/>
      <c r="CG340" s="127"/>
      <c r="CH340" s="130">
        <v>0</v>
      </c>
      <c r="CI340" s="35">
        <v>0</v>
      </c>
      <c r="CJ340" s="94">
        <f t="shared" si="35"/>
        <v>9.0909090909090912E-2</v>
      </c>
      <c r="CK340" s="88">
        <f t="shared" si="36"/>
        <v>45378</v>
      </c>
      <c r="CL340" s="89">
        <f t="shared" si="37"/>
        <v>0</v>
      </c>
      <c r="CM340" s="89">
        <f t="shared" si="38"/>
        <v>0</v>
      </c>
      <c r="CN340" s="89" t="str">
        <f t="shared" si="39"/>
        <v>Missing Staging Date</v>
      </c>
      <c r="CO340" s="100"/>
      <c r="CP340" s="89" t="str">
        <f>IF(CQ340="","",IF(CQ340&gt;'Colour coding'!$D$4,"After Turnround",IF(CQ340&gt;'Colour coding'!$D$3+7,"During Turnaround",IF(CQ340&lt;'Colour coding'!$D$3,"On Time"))))</f>
        <v>On Time</v>
      </c>
      <c r="CQ340" s="88">
        <f>_xlfn.MAXIFS('Monitor PO'!E:E,'Monitor PO'!K:K,KGP[[#This Row],[Material / Component]])</f>
        <v>0</v>
      </c>
      <c r="CR340" s="89" t="str">
        <f t="shared" si="40"/>
        <v>Delivered Pre S4H</v>
      </c>
      <c r="CS340" s="89" t="str">
        <f>_xlfn.CONCAT(KGP[[#This Row],[Reservation]], KGP[[#This Row],[Requirement date (WO component)]],KGP[[#This Row],[Material / Component]],"000",,KGP[[#This Row],[WO number]])</f>
        <v>000013461545406000100036123</v>
      </c>
      <c r="CT340" s="89" t="e">
        <f>VLOOKUP(KGP[[#This Row],[Key]],Reservation!B:B,1,)</f>
        <v>#N/A</v>
      </c>
      <c r="CU340" s="89" t="str">
        <f>_xlfn.CONCAT(KGP[[#This Row],[Reservation]],KGP[[#This Row],[Material / Component]],"000",,KGP[[#This Row],[WO number]])</f>
        <v>0000134615000100036123</v>
      </c>
      <c r="CV340" s="93" t="str">
        <f>IF(_xlfn.MAXIFS(Reservation!$F:$F,Reservation!$A:$A,KGP[[#This Row],[Logic]])&lt;KGP[[#This Row],[ETA @ Demand plant]],_xlfn.MAXIFS(Reservation!$F:$F,Reservation!$A:$A,KGP[[#This Row],[Logic]]),"")</f>
        <v/>
      </c>
      <c r="CW340" s="89" t="str">
        <f>IF(KGP[[#This Row],[Any order which is ahead (Date)]]="","",VLOOKUP(_xlfn.CONCAT(KGP[[#This Row],[Reservation]],KGP[[#This Row],[Material / Component]],"000",,KGP[[#This Row],[WO number]]),Reservation!$A:$J,10,0))</f>
        <v/>
      </c>
      <c r="CX340" s="89">
        <f t="shared" si="41"/>
        <v>0</v>
      </c>
    </row>
    <row r="341" spans="1:102" s="77" customFormat="1" hidden="1" x14ac:dyDescent="0.2">
      <c r="A341" s="126" t="s">
        <v>869</v>
      </c>
      <c r="B341" s="126" t="s">
        <v>50</v>
      </c>
      <c r="C341" s="127"/>
      <c r="D341" s="126" t="s">
        <v>55</v>
      </c>
      <c r="E341" s="128">
        <v>45290</v>
      </c>
      <c r="F341" s="128">
        <v>45293</v>
      </c>
      <c r="G341" s="128">
        <v>45406</v>
      </c>
      <c r="H341" s="127"/>
      <c r="I341" s="128">
        <v>45403</v>
      </c>
      <c r="J341" s="128">
        <v>45410</v>
      </c>
      <c r="K341" s="126" t="s">
        <v>350</v>
      </c>
      <c r="L341" s="127"/>
      <c r="M341" s="126" t="s">
        <v>2997</v>
      </c>
      <c r="N341" s="126" t="s">
        <v>176</v>
      </c>
      <c r="O341" s="126" t="s">
        <v>2998</v>
      </c>
      <c r="P341" s="126" t="s">
        <v>2999</v>
      </c>
      <c r="Q341" s="126" t="s">
        <v>3000</v>
      </c>
      <c r="R341" s="126" t="s">
        <v>344</v>
      </c>
      <c r="S341" s="127"/>
      <c r="T341" s="127"/>
      <c r="U341" s="127"/>
      <c r="V341" s="127"/>
      <c r="W341" s="127"/>
      <c r="X341" s="126">
        <v>10</v>
      </c>
      <c r="Y341" s="126">
        <v>10</v>
      </c>
      <c r="Z341" s="127"/>
      <c r="AA341" s="127"/>
      <c r="AB341" s="129">
        <v>1</v>
      </c>
      <c r="AC341" s="129">
        <v>0</v>
      </c>
      <c r="AD341" s="129">
        <v>0</v>
      </c>
      <c r="AE341" s="126" t="s">
        <v>2954</v>
      </c>
      <c r="AF341" s="129">
        <v>0</v>
      </c>
      <c r="AG341" s="127"/>
      <c r="AH341" s="127"/>
      <c r="AI341" s="127"/>
      <c r="AJ341" s="127"/>
      <c r="AK341" s="126">
        <v>0</v>
      </c>
      <c r="AL341" s="129">
        <v>0</v>
      </c>
      <c r="AM341" s="127"/>
      <c r="AN341" s="127"/>
      <c r="AO341" s="126">
        <v>0</v>
      </c>
      <c r="AP341" s="127"/>
      <c r="AQ341" s="127"/>
      <c r="AR341" s="127"/>
      <c r="AS341" s="127"/>
      <c r="AT341" s="127"/>
      <c r="AU341" s="126">
        <v>0</v>
      </c>
      <c r="AV341" s="130">
        <v>0</v>
      </c>
      <c r="AW341" s="126" t="s">
        <v>51</v>
      </c>
      <c r="AX341" s="127"/>
      <c r="AY341" s="127"/>
      <c r="AZ341" s="127"/>
      <c r="BA341" s="127"/>
      <c r="BB341" s="126" t="s">
        <v>52</v>
      </c>
      <c r="BC341" s="126" t="s">
        <v>208</v>
      </c>
      <c r="BD341" s="126" t="s">
        <v>209</v>
      </c>
      <c r="BE341" s="126" t="s">
        <v>3001</v>
      </c>
      <c r="BF341" s="126">
        <v>1</v>
      </c>
      <c r="BG341" s="126" t="s">
        <v>163</v>
      </c>
      <c r="BH341" s="127"/>
      <c r="BI341" s="127"/>
      <c r="BJ341" s="127"/>
      <c r="BK341" s="127"/>
      <c r="BL341" s="129">
        <v>0</v>
      </c>
      <c r="BM341" s="127" t="b">
        <f>KGP[[#This Row],[HU Quantity]]=KGP[[#This Row],[Requirement quantity]]</f>
        <v>0</v>
      </c>
      <c r="BN341" s="127"/>
      <c r="BO341" s="127"/>
      <c r="BP341" s="127"/>
      <c r="BQ341" s="126" t="s">
        <v>165</v>
      </c>
      <c r="BR341" s="126" t="s">
        <v>57</v>
      </c>
      <c r="BS341" s="127"/>
      <c r="BT341" s="131">
        <v>0</v>
      </c>
      <c r="BU341" s="131">
        <v>0</v>
      </c>
      <c r="BV341" s="128">
        <v>45291</v>
      </c>
      <c r="BW341" s="132">
        <v>0</v>
      </c>
      <c r="BX341" s="132">
        <v>0</v>
      </c>
      <c r="BY341" s="127"/>
      <c r="BZ341" s="127"/>
      <c r="CA341" s="126">
        <v>0</v>
      </c>
      <c r="CB341" s="130">
        <v>0</v>
      </c>
      <c r="CC341" s="127"/>
      <c r="CD341" s="130">
        <v>0</v>
      </c>
      <c r="CE341" s="127"/>
      <c r="CF341" s="127"/>
      <c r="CG341" s="127"/>
      <c r="CH341" s="130">
        <v>0</v>
      </c>
      <c r="CI341" s="35">
        <v>0</v>
      </c>
      <c r="CJ341" s="94">
        <f t="shared" si="35"/>
        <v>9.0909090909090912E-2</v>
      </c>
      <c r="CK341" s="88">
        <f t="shared" si="36"/>
        <v>45378</v>
      </c>
      <c r="CL341" s="89">
        <f t="shared" si="37"/>
        <v>0</v>
      </c>
      <c r="CM341" s="89">
        <f t="shared" si="38"/>
        <v>0</v>
      </c>
      <c r="CN341" s="89" t="str">
        <f t="shared" si="39"/>
        <v>Missing Staging Date</v>
      </c>
      <c r="CO341" s="100"/>
      <c r="CP341" s="89" t="str">
        <f>IF(CQ341="","",IF(CQ341&gt;'Colour coding'!$D$4,"After Turnround",IF(CQ341&gt;'Colour coding'!$D$3+7,"During Turnaround",IF(CQ341&lt;'Colour coding'!$D$3,"On Time"))))</f>
        <v>On Time</v>
      </c>
      <c r="CQ341" s="88">
        <f>_xlfn.MAXIFS('Monitor PO'!E:E,'Monitor PO'!K:K,KGP[[#This Row],[Material / Component]])</f>
        <v>0</v>
      </c>
      <c r="CR341" s="89" t="str">
        <f t="shared" si="40"/>
        <v>Delivered Pre S4H</v>
      </c>
      <c r="CS341" s="89" t="str">
        <f>_xlfn.CONCAT(KGP[[#This Row],[Reservation]], KGP[[#This Row],[Requirement date (WO component)]],KGP[[#This Row],[Material / Component]],"000",,KGP[[#This Row],[WO number]])</f>
        <v>000013461545406000100036123</v>
      </c>
      <c r="CT341" s="89" t="e">
        <f>VLOOKUP(KGP[[#This Row],[Key]],Reservation!B:B,1,)</f>
        <v>#N/A</v>
      </c>
      <c r="CU341" s="89" t="str">
        <f>_xlfn.CONCAT(KGP[[#This Row],[Reservation]],KGP[[#This Row],[Material / Component]],"000",,KGP[[#This Row],[WO number]])</f>
        <v>0000134615000100036123</v>
      </c>
      <c r="CV341" s="93" t="str">
        <f>IF(_xlfn.MAXIFS(Reservation!$F:$F,Reservation!$A:$A,KGP[[#This Row],[Logic]])&lt;KGP[[#This Row],[ETA @ Demand plant]],_xlfn.MAXIFS(Reservation!$F:$F,Reservation!$A:$A,KGP[[#This Row],[Logic]]),"")</f>
        <v/>
      </c>
      <c r="CW341" s="89" t="str">
        <f>IF(KGP[[#This Row],[Any order which is ahead (Date)]]="","",VLOOKUP(_xlfn.CONCAT(KGP[[#This Row],[Reservation]],KGP[[#This Row],[Material / Component]],"000",,KGP[[#This Row],[WO number]]),Reservation!$A:$J,10,0))</f>
        <v/>
      </c>
      <c r="CX341" s="89">
        <f t="shared" si="41"/>
        <v>0</v>
      </c>
    </row>
    <row r="342" spans="1:102" s="77" customFormat="1" hidden="1" x14ac:dyDescent="0.2">
      <c r="A342" s="126" t="s">
        <v>869</v>
      </c>
      <c r="B342" s="126" t="s">
        <v>50</v>
      </c>
      <c r="C342" s="127"/>
      <c r="D342" s="126" t="s">
        <v>55</v>
      </c>
      <c r="E342" s="128">
        <v>45290</v>
      </c>
      <c r="F342" s="128">
        <v>45293</v>
      </c>
      <c r="G342" s="128">
        <v>45406</v>
      </c>
      <c r="H342" s="127"/>
      <c r="I342" s="128">
        <v>45403</v>
      </c>
      <c r="J342" s="128">
        <v>45410</v>
      </c>
      <c r="K342" s="126" t="s">
        <v>350</v>
      </c>
      <c r="L342" s="127"/>
      <c r="M342" s="126" t="s">
        <v>2997</v>
      </c>
      <c r="N342" s="126" t="s">
        <v>169</v>
      </c>
      <c r="O342" s="126" t="s">
        <v>2998</v>
      </c>
      <c r="P342" s="126" t="s">
        <v>2999</v>
      </c>
      <c r="Q342" s="126" t="s">
        <v>3000</v>
      </c>
      <c r="R342" s="126" t="s">
        <v>344</v>
      </c>
      <c r="S342" s="127"/>
      <c r="T342" s="127"/>
      <c r="U342" s="127"/>
      <c r="V342" s="127"/>
      <c r="W342" s="127"/>
      <c r="X342" s="126">
        <v>10</v>
      </c>
      <c r="Y342" s="126">
        <v>10</v>
      </c>
      <c r="Z342" s="127"/>
      <c r="AA342" s="127"/>
      <c r="AB342" s="129">
        <v>4</v>
      </c>
      <c r="AC342" s="129">
        <v>0</v>
      </c>
      <c r="AD342" s="129">
        <v>0</v>
      </c>
      <c r="AE342" s="126" t="s">
        <v>2954</v>
      </c>
      <c r="AF342" s="129">
        <v>0</v>
      </c>
      <c r="AG342" s="127"/>
      <c r="AH342" s="127"/>
      <c r="AI342" s="127"/>
      <c r="AJ342" s="127"/>
      <c r="AK342" s="126">
        <v>0</v>
      </c>
      <c r="AL342" s="129">
        <v>0</v>
      </c>
      <c r="AM342" s="127"/>
      <c r="AN342" s="127"/>
      <c r="AO342" s="126">
        <v>0</v>
      </c>
      <c r="AP342" s="127"/>
      <c r="AQ342" s="127"/>
      <c r="AR342" s="127"/>
      <c r="AS342" s="127"/>
      <c r="AT342" s="127"/>
      <c r="AU342" s="126">
        <v>0</v>
      </c>
      <c r="AV342" s="130">
        <v>0</v>
      </c>
      <c r="AW342" s="126" t="s">
        <v>51</v>
      </c>
      <c r="AX342" s="127"/>
      <c r="AY342" s="127"/>
      <c r="AZ342" s="127"/>
      <c r="BA342" s="127"/>
      <c r="BB342" s="126" t="s">
        <v>52</v>
      </c>
      <c r="BC342" s="126" t="s">
        <v>208</v>
      </c>
      <c r="BD342" s="126" t="s">
        <v>209</v>
      </c>
      <c r="BE342" s="126" t="s">
        <v>3001</v>
      </c>
      <c r="BF342" s="126">
        <v>9</v>
      </c>
      <c r="BG342" s="126" t="s">
        <v>163</v>
      </c>
      <c r="BH342" s="127"/>
      <c r="BI342" s="127"/>
      <c r="BJ342" s="127"/>
      <c r="BK342" s="127"/>
      <c r="BL342" s="129">
        <v>0</v>
      </c>
      <c r="BM342" s="127" t="b">
        <f>KGP[[#This Row],[HU Quantity]]=KGP[[#This Row],[Requirement quantity]]</f>
        <v>0</v>
      </c>
      <c r="BN342" s="127"/>
      <c r="BO342" s="127"/>
      <c r="BP342" s="127"/>
      <c r="BQ342" s="126" t="s">
        <v>165</v>
      </c>
      <c r="BR342" s="126" t="s">
        <v>57</v>
      </c>
      <c r="BS342" s="127"/>
      <c r="BT342" s="131">
        <v>0</v>
      </c>
      <c r="BU342" s="131">
        <v>0</v>
      </c>
      <c r="BV342" s="128">
        <v>45291</v>
      </c>
      <c r="BW342" s="132">
        <v>0</v>
      </c>
      <c r="BX342" s="132">
        <v>0</v>
      </c>
      <c r="BY342" s="127"/>
      <c r="BZ342" s="127"/>
      <c r="CA342" s="126">
        <v>0</v>
      </c>
      <c r="CB342" s="130">
        <v>0</v>
      </c>
      <c r="CC342" s="127"/>
      <c r="CD342" s="130">
        <v>0</v>
      </c>
      <c r="CE342" s="127"/>
      <c r="CF342" s="127"/>
      <c r="CG342" s="127"/>
      <c r="CH342" s="130">
        <v>0</v>
      </c>
      <c r="CI342" s="35">
        <v>0</v>
      </c>
      <c r="CJ342" s="94">
        <f t="shared" si="35"/>
        <v>9.0909090909090912E-2</v>
      </c>
      <c r="CK342" s="88">
        <f t="shared" si="36"/>
        <v>45378</v>
      </c>
      <c r="CL342" s="89">
        <f t="shared" si="37"/>
        <v>0</v>
      </c>
      <c r="CM342" s="89">
        <f t="shared" si="38"/>
        <v>0</v>
      </c>
      <c r="CN342" s="89" t="str">
        <f t="shared" si="39"/>
        <v>Missing Staging Date</v>
      </c>
      <c r="CO342" s="100"/>
      <c r="CP342" s="89" t="str">
        <f>IF(CQ342="","",IF(CQ342&gt;'Colour coding'!$D$4,"After Turnround",IF(CQ342&gt;'Colour coding'!$D$3+7,"During Turnaround",IF(CQ342&lt;'Colour coding'!$D$3,"On Time"))))</f>
        <v>On Time</v>
      </c>
      <c r="CQ342" s="88">
        <f>_xlfn.MAXIFS('Monitor PO'!E:E,'Monitor PO'!K:K,KGP[[#This Row],[Material / Component]])</f>
        <v>0</v>
      </c>
      <c r="CR342" s="89" t="str">
        <f t="shared" si="40"/>
        <v>Delivered Pre S4H</v>
      </c>
      <c r="CS342" s="89" t="str">
        <f>_xlfn.CONCAT(KGP[[#This Row],[Reservation]], KGP[[#This Row],[Requirement date (WO component)]],KGP[[#This Row],[Material / Component]],"000",,KGP[[#This Row],[WO number]])</f>
        <v>000013461545406000100036123</v>
      </c>
      <c r="CT342" s="89" t="e">
        <f>VLOOKUP(KGP[[#This Row],[Key]],Reservation!B:B,1,)</f>
        <v>#N/A</v>
      </c>
      <c r="CU342" s="89" t="str">
        <f>_xlfn.CONCAT(KGP[[#This Row],[Reservation]],KGP[[#This Row],[Material / Component]],"000",,KGP[[#This Row],[WO number]])</f>
        <v>0000134615000100036123</v>
      </c>
      <c r="CV342" s="93" t="str">
        <f>IF(_xlfn.MAXIFS(Reservation!$F:$F,Reservation!$A:$A,KGP[[#This Row],[Logic]])&lt;KGP[[#This Row],[ETA @ Demand plant]],_xlfn.MAXIFS(Reservation!$F:$F,Reservation!$A:$A,KGP[[#This Row],[Logic]]),"")</f>
        <v/>
      </c>
      <c r="CW342" s="89" t="str">
        <f>IF(KGP[[#This Row],[Any order which is ahead (Date)]]="","",VLOOKUP(_xlfn.CONCAT(KGP[[#This Row],[Reservation]],KGP[[#This Row],[Material / Component]],"000",,KGP[[#This Row],[WO number]]),Reservation!$A:$J,10,0))</f>
        <v/>
      </c>
      <c r="CX342" s="89">
        <f t="shared" si="41"/>
        <v>0</v>
      </c>
    </row>
    <row r="343" spans="1:102" s="77" customFormat="1" hidden="1" x14ac:dyDescent="0.2">
      <c r="A343" s="126" t="s">
        <v>869</v>
      </c>
      <c r="B343" s="126" t="s">
        <v>50</v>
      </c>
      <c r="C343" s="127"/>
      <c r="D343" s="126" t="s">
        <v>55</v>
      </c>
      <c r="E343" s="128">
        <v>45290</v>
      </c>
      <c r="F343" s="128">
        <v>45293</v>
      </c>
      <c r="G343" s="128">
        <v>45406</v>
      </c>
      <c r="H343" s="127"/>
      <c r="I343" s="128">
        <v>45403</v>
      </c>
      <c r="J343" s="128">
        <v>45410</v>
      </c>
      <c r="K343" s="126" t="s">
        <v>350</v>
      </c>
      <c r="L343" s="127"/>
      <c r="M343" s="126" t="s">
        <v>2997</v>
      </c>
      <c r="N343" s="126" t="s">
        <v>174</v>
      </c>
      <c r="O343" s="126" t="s">
        <v>2998</v>
      </c>
      <c r="P343" s="126" t="s">
        <v>2999</v>
      </c>
      <c r="Q343" s="126" t="s">
        <v>3000</v>
      </c>
      <c r="R343" s="126" t="s">
        <v>344</v>
      </c>
      <c r="S343" s="127"/>
      <c r="T343" s="127"/>
      <c r="U343" s="127"/>
      <c r="V343" s="127"/>
      <c r="W343" s="127"/>
      <c r="X343" s="126">
        <v>10</v>
      </c>
      <c r="Y343" s="126">
        <v>10</v>
      </c>
      <c r="Z343" s="127"/>
      <c r="AA343" s="127"/>
      <c r="AB343" s="129">
        <v>3</v>
      </c>
      <c r="AC343" s="129">
        <v>0</v>
      </c>
      <c r="AD343" s="129">
        <v>0</v>
      </c>
      <c r="AE343" s="126" t="s">
        <v>2954</v>
      </c>
      <c r="AF343" s="129">
        <v>0</v>
      </c>
      <c r="AG343" s="127"/>
      <c r="AH343" s="127"/>
      <c r="AI343" s="127"/>
      <c r="AJ343" s="127"/>
      <c r="AK343" s="126">
        <v>0</v>
      </c>
      <c r="AL343" s="129">
        <v>0</v>
      </c>
      <c r="AM343" s="127"/>
      <c r="AN343" s="127"/>
      <c r="AO343" s="126">
        <v>0</v>
      </c>
      <c r="AP343" s="127"/>
      <c r="AQ343" s="127"/>
      <c r="AR343" s="127"/>
      <c r="AS343" s="127"/>
      <c r="AT343" s="127"/>
      <c r="AU343" s="126">
        <v>0</v>
      </c>
      <c r="AV343" s="130">
        <v>0</v>
      </c>
      <c r="AW343" s="126" t="s">
        <v>51</v>
      </c>
      <c r="AX343" s="127"/>
      <c r="AY343" s="127"/>
      <c r="AZ343" s="127"/>
      <c r="BA343" s="127"/>
      <c r="BB343" s="126" t="s">
        <v>52</v>
      </c>
      <c r="BC343" s="126" t="s">
        <v>208</v>
      </c>
      <c r="BD343" s="126" t="s">
        <v>209</v>
      </c>
      <c r="BE343" s="126" t="s">
        <v>3001</v>
      </c>
      <c r="BF343" s="126">
        <v>3</v>
      </c>
      <c r="BG343" s="126" t="s">
        <v>163</v>
      </c>
      <c r="BH343" s="127"/>
      <c r="BI343" s="127"/>
      <c r="BJ343" s="127"/>
      <c r="BK343" s="127"/>
      <c r="BL343" s="129">
        <v>0</v>
      </c>
      <c r="BM343" s="127" t="b">
        <f>KGP[[#This Row],[HU Quantity]]=KGP[[#This Row],[Requirement quantity]]</f>
        <v>0</v>
      </c>
      <c r="BN343" s="127"/>
      <c r="BO343" s="127"/>
      <c r="BP343" s="127"/>
      <c r="BQ343" s="126" t="s">
        <v>165</v>
      </c>
      <c r="BR343" s="126" t="s">
        <v>57</v>
      </c>
      <c r="BS343" s="127"/>
      <c r="BT343" s="131">
        <v>0</v>
      </c>
      <c r="BU343" s="131">
        <v>0</v>
      </c>
      <c r="BV343" s="128">
        <v>45291</v>
      </c>
      <c r="BW343" s="132">
        <v>0</v>
      </c>
      <c r="BX343" s="132">
        <v>0</v>
      </c>
      <c r="BY343" s="127"/>
      <c r="BZ343" s="127"/>
      <c r="CA343" s="126">
        <v>0</v>
      </c>
      <c r="CB343" s="130">
        <v>0</v>
      </c>
      <c r="CC343" s="127"/>
      <c r="CD343" s="130">
        <v>0</v>
      </c>
      <c r="CE343" s="127"/>
      <c r="CF343" s="127"/>
      <c r="CG343" s="127"/>
      <c r="CH343" s="130">
        <v>0</v>
      </c>
      <c r="CI343" s="35">
        <v>0</v>
      </c>
      <c r="CJ343" s="94">
        <f t="shared" si="35"/>
        <v>9.0909090909090912E-2</v>
      </c>
      <c r="CK343" s="88">
        <f t="shared" si="36"/>
        <v>45378</v>
      </c>
      <c r="CL343" s="89">
        <f t="shared" si="37"/>
        <v>0</v>
      </c>
      <c r="CM343" s="89">
        <f t="shared" si="38"/>
        <v>0</v>
      </c>
      <c r="CN343" s="89" t="str">
        <f t="shared" si="39"/>
        <v>Missing Staging Date</v>
      </c>
      <c r="CO343" s="100"/>
      <c r="CP343" s="89" t="str">
        <f>IF(CQ343="","",IF(CQ343&gt;'Colour coding'!$D$4,"After Turnround",IF(CQ343&gt;'Colour coding'!$D$3+7,"During Turnaround",IF(CQ343&lt;'Colour coding'!$D$3,"On Time"))))</f>
        <v>On Time</v>
      </c>
      <c r="CQ343" s="88">
        <f>_xlfn.MAXIFS('Monitor PO'!E:E,'Monitor PO'!K:K,KGP[[#This Row],[Material / Component]])</f>
        <v>0</v>
      </c>
      <c r="CR343" s="89" t="str">
        <f t="shared" si="40"/>
        <v>Delivered Pre S4H</v>
      </c>
      <c r="CS343" s="89" t="str">
        <f>_xlfn.CONCAT(KGP[[#This Row],[Reservation]], KGP[[#This Row],[Requirement date (WO component)]],KGP[[#This Row],[Material / Component]],"000",,KGP[[#This Row],[WO number]])</f>
        <v>000013461545406000100036123</v>
      </c>
      <c r="CT343" s="89" t="e">
        <f>VLOOKUP(KGP[[#This Row],[Key]],Reservation!B:B,1,)</f>
        <v>#N/A</v>
      </c>
      <c r="CU343" s="89" t="str">
        <f>_xlfn.CONCAT(KGP[[#This Row],[Reservation]],KGP[[#This Row],[Material / Component]],"000",,KGP[[#This Row],[WO number]])</f>
        <v>0000134615000100036123</v>
      </c>
      <c r="CV343" s="93" t="str">
        <f>IF(_xlfn.MAXIFS(Reservation!$F:$F,Reservation!$A:$A,KGP[[#This Row],[Logic]])&lt;KGP[[#This Row],[ETA @ Demand plant]],_xlfn.MAXIFS(Reservation!$F:$F,Reservation!$A:$A,KGP[[#This Row],[Logic]]),"")</f>
        <v/>
      </c>
      <c r="CW343" s="89" t="str">
        <f>IF(KGP[[#This Row],[Any order which is ahead (Date)]]="","",VLOOKUP(_xlfn.CONCAT(KGP[[#This Row],[Reservation]],KGP[[#This Row],[Material / Component]],"000",,KGP[[#This Row],[WO number]]),Reservation!$A:$J,10,0))</f>
        <v/>
      </c>
      <c r="CX343" s="89">
        <f t="shared" si="41"/>
        <v>0</v>
      </c>
    </row>
    <row r="344" spans="1:102" s="77" customFormat="1" hidden="1" x14ac:dyDescent="0.2">
      <c r="A344" s="126" t="s">
        <v>869</v>
      </c>
      <c r="B344" s="126" t="s">
        <v>50</v>
      </c>
      <c r="C344" s="127"/>
      <c r="D344" s="126" t="s">
        <v>55</v>
      </c>
      <c r="E344" s="128">
        <v>45290</v>
      </c>
      <c r="F344" s="128">
        <v>45293</v>
      </c>
      <c r="G344" s="128">
        <v>45406</v>
      </c>
      <c r="H344" s="127"/>
      <c r="I344" s="128">
        <v>45403</v>
      </c>
      <c r="J344" s="128">
        <v>45410</v>
      </c>
      <c r="K344" s="126" t="s">
        <v>350</v>
      </c>
      <c r="L344" s="127"/>
      <c r="M344" s="126" t="s">
        <v>2997</v>
      </c>
      <c r="N344" s="126" t="s">
        <v>175</v>
      </c>
      <c r="O344" s="126" t="s">
        <v>2998</v>
      </c>
      <c r="P344" s="126" t="s">
        <v>2999</v>
      </c>
      <c r="Q344" s="126" t="s">
        <v>3000</v>
      </c>
      <c r="R344" s="126" t="s">
        <v>344</v>
      </c>
      <c r="S344" s="127"/>
      <c r="T344" s="127"/>
      <c r="U344" s="127"/>
      <c r="V344" s="127"/>
      <c r="W344" s="127"/>
      <c r="X344" s="126">
        <v>10</v>
      </c>
      <c r="Y344" s="126">
        <v>10</v>
      </c>
      <c r="Z344" s="127"/>
      <c r="AA344" s="127"/>
      <c r="AB344" s="129">
        <v>3</v>
      </c>
      <c r="AC344" s="129">
        <v>0</v>
      </c>
      <c r="AD344" s="129">
        <v>0</v>
      </c>
      <c r="AE344" s="126" t="s">
        <v>2954</v>
      </c>
      <c r="AF344" s="129">
        <v>0</v>
      </c>
      <c r="AG344" s="127"/>
      <c r="AH344" s="127"/>
      <c r="AI344" s="127"/>
      <c r="AJ344" s="127"/>
      <c r="AK344" s="126">
        <v>0</v>
      </c>
      <c r="AL344" s="129">
        <v>0</v>
      </c>
      <c r="AM344" s="127"/>
      <c r="AN344" s="127"/>
      <c r="AO344" s="126">
        <v>0</v>
      </c>
      <c r="AP344" s="127"/>
      <c r="AQ344" s="127"/>
      <c r="AR344" s="127"/>
      <c r="AS344" s="127"/>
      <c r="AT344" s="127"/>
      <c r="AU344" s="126">
        <v>0</v>
      </c>
      <c r="AV344" s="130">
        <v>0</v>
      </c>
      <c r="AW344" s="126" t="s">
        <v>51</v>
      </c>
      <c r="AX344" s="127"/>
      <c r="AY344" s="127"/>
      <c r="AZ344" s="127"/>
      <c r="BA344" s="127"/>
      <c r="BB344" s="126" t="s">
        <v>52</v>
      </c>
      <c r="BC344" s="126" t="s">
        <v>208</v>
      </c>
      <c r="BD344" s="126" t="s">
        <v>209</v>
      </c>
      <c r="BE344" s="126" t="s">
        <v>3001</v>
      </c>
      <c r="BF344" s="126">
        <v>2</v>
      </c>
      <c r="BG344" s="126" t="s">
        <v>163</v>
      </c>
      <c r="BH344" s="127"/>
      <c r="BI344" s="127"/>
      <c r="BJ344" s="127"/>
      <c r="BK344" s="127"/>
      <c r="BL344" s="129">
        <v>0</v>
      </c>
      <c r="BM344" s="127" t="b">
        <f>KGP[[#This Row],[HU Quantity]]=KGP[[#This Row],[Requirement quantity]]</f>
        <v>0</v>
      </c>
      <c r="BN344" s="127"/>
      <c r="BO344" s="127"/>
      <c r="BP344" s="127"/>
      <c r="BQ344" s="126" t="s">
        <v>165</v>
      </c>
      <c r="BR344" s="126" t="s">
        <v>57</v>
      </c>
      <c r="BS344" s="127"/>
      <c r="BT344" s="131">
        <v>0</v>
      </c>
      <c r="BU344" s="131">
        <v>0</v>
      </c>
      <c r="BV344" s="128">
        <v>45291</v>
      </c>
      <c r="BW344" s="132">
        <v>0</v>
      </c>
      <c r="BX344" s="132">
        <v>0</v>
      </c>
      <c r="BY344" s="127"/>
      <c r="BZ344" s="127"/>
      <c r="CA344" s="126">
        <v>0</v>
      </c>
      <c r="CB344" s="130">
        <v>0</v>
      </c>
      <c r="CC344" s="127"/>
      <c r="CD344" s="130">
        <v>0</v>
      </c>
      <c r="CE344" s="127"/>
      <c r="CF344" s="127"/>
      <c r="CG344" s="127"/>
      <c r="CH344" s="130">
        <v>0</v>
      </c>
      <c r="CI344" s="35">
        <v>0</v>
      </c>
      <c r="CJ344" s="94">
        <f t="shared" si="35"/>
        <v>9.0909090909090912E-2</v>
      </c>
      <c r="CK344" s="88">
        <f t="shared" si="36"/>
        <v>45378</v>
      </c>
      <c r="CL344" s="89">
        <f t="shared" si="37"/>
        <v>0</v>
      </c>
      <c r="CM344" s="89">
        <f t="shared" si="38"/>
        <v>0</v>
      </c>
      <c r="CN344" s="89" t="str">
        <f t="shared" si="39"/>
        <v>Missing Staging Date</v>
      </c>
      <c r="CO344" s="100"/>
      <c r="CP344" s="89" t="str">
        <f>IF(CQ344="","",IF(CQ344&gt;'Colour coding'!$D$4,"After Turnround",IF(CQ344&gt;'Colour coding'!$D$3+7,"During Turnaround",IF(CQ344&lt;'Colour coding'!$D$3,"On Time"))))</f>
        <v>On Time</v>
      </c>
      <c r="CQ344" s="88">
        <f>_xlfn.MAXIFS('Monitor PO'!E:E,'Monitor PO'!K:K,KGP[[#This Row],[Material / Component]])</f>
        <v>0</v>
      </c>
      <c r="CR344" s="89" t="str">
        <f t="shared" si="40"/>
        <v>Delivered Pre S4H</v>
      </c>
      <c r="CS344" s="89" t="str">
        <f>_xlfn.CONCAT(KGP[[#This Row],[Reservation]], KGP[[#This Row],[Requirement date (WO component)]],KGP[[#This Row],[Material / Component]],"000",,KGP[[#This Row],[WO number]])</f>
        <v>000013461545406000100036123</v>
      </c>
      <c r="CT344" s="89" t="e">
        <f>VLOOKUP(KGP[[#This Row],[Key]],Reservation!B:B,1,)</f>
        <v>#N/A</v>
      </c>
      <c r="CU344" s="89" t="str">
        <f>_xlfn.CONCAT(KGP[[#This Row],[Reservation]],KGP[[#This Row],[Material / Component]],"000",,KGP[[#This Row],[WO number]])</f>
        <v>0000134615000100036123</v>
      </c>
      <c r="CV344" s="93" t="str">
        <f>IF(_xlfn.MAXIFS(Reservation!$F:$F,Reservation!$A:$A,KGP[[#This Row],[Logic]])&lt;KGP[[#This Row],[ETA @ Demand plant]],_xlfn.MAXIFS(Reservation!$F:$F,Reservation!$A:$A,KGP[[#This Row],[Logic]]),"")</f>
        <v/>
      </c>
      <c r="CW344" s="89" t="str">
        <f>IF(KGP[[#This Row],[Any order which is ahead (Date)]]="","",VLOOKUP(_xlfn.CONCAT(KGP[[#This Row],[Reservation]],KGP[[#This Row],[Material / Component]],"000",,KGP[[#This Row],[WO number]]),Reservation!$A:$J,10,0))</f>
        <v/>
      </c>
      <c r="CX344" s="89">
        <f t="shared" si="41"/>
        <v>0</v>
      </c>
    </row>
    <row r="345" spans="1:102" s="77" customFormat="1" hidden="1" x14ac:dyDescent="0.2">
      <c r="A345" s="126" t="s">
        <v>869</v>
      </c>
      <c r="B345" s="126" t="s">
        <v>50</v>
      </c>
      <c r="C345" s="127"/>
      <c r="D345" s="126" t="s">
        <v>55</v>
      </c>
      <c r="E345" s="128">
        <v>45290</v>
      </c>
      <c r="F345" s="128">
        <v>45293</v>
      </c>
      <c r="G345" s="128">
        <v>45406</v>
      </c>
      <c r="H345" s="127"/>
      <c r="I345" s="128">
        <v>45403</v>
      </c>
      <c r="J345" s="128">
        <v>45410</v>
      </c>
      <c r="K345" s="126" t="s">
        <v>350</v>
      </c>
      <c r="L345" s="127"/>
      <c r="M345" s="126" t="s">
        <v>2997</v>
      </c>
      <c r="N345" s="126" t="s">
        <v>173</v>
      </c>
      <c r="O345" s="126" t="s">
        <v>2998</v>
      </c>
      <c r="P345" s="126" t="s">
        <v>2999</v>
      </c>
      <c r="Q345" s="126" t="s">
        <v>3000</v>
      </c>
      <c r="R345" s="126" t="s">
        <v>344</v>
      </c>
      <c r="S345" s="127"/>
      <c r="T345" s="127"/>
      <c r="U345" s="127"/>
      <c r="V345" s="127"/>
      <c r="W345" s="127"/>
      <c r="X345" s="126">
        <v>10</v>
      </c>
      <c r="Y345" s="126">
        <v>10</v>
      </c>
      <c r="Z345" s="127"/>
      <c r="AA345" s="127"/>
      <c r="AB345" s="129">
        <v>1</v>
      </c>
      <c r="AC345" s="129">
        <v>0</v>
      </c>
      <c r="AD345" s="129">
        <v>0</v>
      </c>
      <c r="AE345" s="126" t="s">
        <v>2954</v>
      </c>
      <c r="AF345" s="129">
        <v>0</v>
      </c>
      <c r="AG345" s="127"/>
      <c r="AH345" s="127"/>
      <c r="AI345" s="127"/>
      <c r="AJ345" s="127"/>
      <c r="AK345" s="126">
        <v>0</v>
      </c>
      <c r="AL345" s="129">
        <v>0</v>
      </c>
      <c r="AM345" s="127"/>
      <c r="AN345" s="127"/>
      <c r="AO345" s="126">
        <v>0</v>
      </c>
      <c r="AP345" s="127"/>
      <c r="AQ345" s="127"/>
      <c r="AR345" s="127"/>
      <c r="AS345" s="127"/>
      <c r="AT345" s="127"/>
      <c r="AU345" s="126">
        <v>0</v>
      </c>
      <c r="AV345" s="130">
        <v>0</v>
      </c>
      <c r="AW345" s="126" t="s">
        <v>51</v>
      </c>
      <c r="AX345" s="127"/>
      <c r="AY345" s="127"/>
      <c r="AZ345" s="127"/>
      <c r="BA345" s="127"/>
      <c r="BB345" s="126" t="s">
        <v>52</v>
      </c>
      <c r="BC345" s="126" t="s">
        <v>208</v>
      </c>
      <c r="BD345" s="126" t="s">
        <v>209</v>
      </c>
      <c r="BE345" s="126" t="s">
        <v>3001</v>
      </c>
      <c r="BF345" s="126">
        <v>6</v>
      </c>
      <c r="BG345" s="126" t="s">
        <v>163</v>
      </c>
      <c r="BH345" s="127"/>
      <c r="BI345" s="127"/>
      <c r="BJ345" s="127"/>
      <c r="BK345" s="127"/>
      <c r="BL345" s="129">
        <v>0</v>
      </c>
      <c r="BM345" s="127" t="b">
        <f>KGP[[#This Row],[HU Quantity]]=KGP[[#This Row],[Requirement quantity]]</f>
        <v>0</v>
      </c>
      <c r="BN345" s="127"/>
      <c r="BO345" s="127"/>
      <c r="BP345" s="127"/>
      <c r="BQ345" s="126" t="s">
        <v>165</v>
      </c>
      <c r="BR345" s="126" t="s">
        <v>57</v>
      </c>
      <c r="BS345" s="127"/>
      <c r="BT345" s="131">
        <v>0</v>
      </c>
      <c r="BU345" s="131">
        <v>0</v>
      </c>
      <c r="BV345" s="128">
        <v>45291</v>
      </c>
      <c r="BW345" s="132">
        <v>0</v>
      </c>
      <c r="BX345" s="132">
        <v>0</v>
      </c>
      <c r="BY345" s="127"/>
      <c r="BZ345" s="127"/>
      <c r="CA345" s="126">
        <v>0</v>
      </c>
      <c r="CB345" s="130">
        <v>0</v>
      </c>
      <c r="CC345" s="127"/>
      <c r="CD345" s="130">
        <v>0</v>
      </c>
      <c r="CE345" s="127"/>
      <c r="CF345" s="127"/>
      <c r="CG345" s="127"/>
      <c r="CH345" s="130">
        <v>0</v>
      </c>
      <c r="CI345" s="35">
        <v>0</v>
      </c>
      <c r="CJ345" s="94">
        <f t="shared" si="35"/>
        <v>9.0909090909090912E-2</v>
      </c>
      <c r="CK345" s="88">
        <f t="shared" si="36"/>
        <v>45378</v>
      </c>
      <c r="CL345" s="89">
        <f t="shared" si="37"/>
        <v>0</v>
      </c>
      <c r="CM345" s="89">
        <f t="shared" si="38"/>
        <v>0</v>
      </c>
      <c r="CN345" s="89" t="str">
        <f t="shared" si="39"/>
        <v>Missing Staging Date</v>
      </c>
      <c r="CO345" s="100"/>
      <c r="CP345" s="89" t="str">
        <f>IF(CQ345="","",IF(CQ345&gt;'Colour coding'!$D$4,"After Turnround",IF(CQ345&gt;'Colour coding'!$D$3+7,"During Turnaround",IF(CQ345&lt;'Colour coding'!$D$3,"On Time"))))</f>
        <v>On Time</v>
      </c>
      <c r="CQ345" s="88">
        <f>_xlfn.MAXIFS('Monitor PO'!E:E,'Monitor PO'!K:K,KGP[[#This Row],[Material / Component]])</f>
        <v>0</v>
      </c>
      <c r="CR345" s="89" t="str">
        <f t="shared" si="40"/>
        <v>Delivered Pre S4H</v>
      </c>
      <c r="CS345" s="89" t="str">
        <f>_xlfn.CONCAT(KGP[[#This Row],[Reservation]], KGP[[#This Row],[Requirement date (WO component)]],KGP[[#This Row],[Material / Component]],"000",,KGP[[#This Row],[WO number]])</f>
        <v>000013461545406000100036123</v>
      </c>
      <c r="CT345" s="89" t="e">
        <f>VLOOKUP(KGP[[#This Row],[Key]],Reservation!B:B,1,)</f>
        <v>#N/A</v>
      </c>
      <c r="CU345" s="89" t="str">
        <f>_xlfn.CONCAT(KGP[[#This Row],[Reservation]],KGP[[#This Row],[Material / Component]],"000",,KGP[[#This Row],[WO number]])</f>
        <v>0000134615000100036123</v>
      </c>
      <c r="CV345" s="93" t="str">
        <f>IF(_xlfn.MAXIFS(Reservation!$F:$F,Reservation!$A:$A,KGP[[#This Row],[Logic]])&lt;KGP[[#This Row],[ETA @ Demand plant]],_xlfn.MAXIFS(Reservation!$F:$F,Reservation!$A:$A,KGP[[#This Row],[Logic]]),"")</f>
        <v/>
      </c>
      <c r="CW345" s="89" t="str">
        <f>IF(KGP[[#This Row],[Any order which is ahead (Date)]]="","",VLOOKUP(_xlfn.CONCAT(KGP[[#This Row],[Reservation]],KGP[[#This Row],[Material / Component]],"000",,KGP[[#This Row],[WO number]]),Reservation!$A:$J,10,0))</f>
        <v/>
      </c>
      <c r="CX345" s="89">
        <f t="shared" si="41"/>
        <v>0</v>
      </c>
    </row>
    <row r="346" spans="1:102" s="77" customFormat="1" hidden="1" x14ac:dyDescent="0.2">
      <c r="A346" s="126" t="s">
        <v>869</v>
      </c>
      <c r="B346" s="126" t="s">
        <v>50</v>
      </c>
      <c r="C346" s="127"/>
      <c r="D346" s="126" t="s">
        <v>55</v>
      </c>
      <c r="E346" s="128">
        <v>45290</v>
      </c>
      <c r="F346" s="128">
        <v>45293</v>
      </c>
      <c r="G346" s="128">
        <v>45406</v>
      </c>
      <c r="H346" s="127"/>
      <c r="I346" s="128">
        <v>45403</v>
      </c>
      <c r="J346" s="128">
        <v>45410</v>
      </c>
      <c r="K346" s="126" t="s">
        <v>350</v>
      </c>
      <c r="L346" s="127"/>
      <c r="M346" s="126" t="s">
        <v>2997</v>
      </c>
      <c r="N346" s="126" t="s">
        <v>170</v>
      </c>
      <c r="O346" s="126" t="s">
        <v>2998</v>
      </c>
      <c r="P346" s="126" t="s">
        <v>2999</v>
      </c>
      <c r="Q346" s="126" t="s">
        <v>3000</v>
      </c>
      <c r="R346" s="126" t="s">
        <v>344</v>
      </c>
      <c r="S346" s="127"/>
      <c r="T346" s="127"/>
      <c r="U346" s="127"/>
      <c r="V346" s="127"/>
      <c r="W346" s="127"/>
      <c r="X346" s="126">
        <v>10</v>
      </c>
      <c r="Y346" s="126">
        <v>10</v>
      </c>
      <c r="Z346" s="127"/>
      <c r="AA346" s="127"/>
      <c r="AB346" s="129">
        <v>1</v>
      </c>
      <c r="AC346" s="129">
        <v>0</v>
      </c>
      <c r="AD346" s="129">
        <v>0</v>
      </c>
      <c r="AE346" s="126" t="s">
        <v>2954</v>
      </c>
      <c r="AF346" s="129">
        <v>0</v>
      </c>
      <c r="AG346" s="127"/>
      <c r="AH346" s="127"/>
      <c r="AI346" s="127"/>
      <c r="AJ346" s="127"/>
      <c r="AK346" s="126">
        <v>0</v>
      </c>
      <c r="AL346" s="129">
        <v>0</v>
      </c>
      <c r="AM346" s="127"/>
      <c r="AN346" s="127"/>
      <c r="AO346" s="126">
        <v>0</v>
      </c>
      <c r="AP346" s="127"/>
      <c r="AQ346" s="127"/>
      <c r="AR346" s="127"/>
      <c r="AS346" s="127"/>
      <c r="AT346" s="127"/>
      <c r="AU346" s="126">
        <v>0</v>
      </c>
      <c r="AV346" s="130">
        <v>0</v>
      </c>
      <c r="AW346" s="126" t="s">
        <v>51</v>
      </c>
      <c r="AX346" s="127"/>
      <c r="AY346" s="127"/>
      <c r="AZ346" s="127"/>
      <c r="BA346" s="127"/>
      <c r="BB346" s="126" t="s">
        <v>52</v>
      </c>
      <c r="BC346" s="126" t="s">
        <v>208</v>
      </c>
      <c r="BD346" s="126" t="s">
        <v>209</v>
      </c>
      <c r="BE346" s="126" t="s">
        <v>3001</v>
      </c>
      <c r="BF346" s="126">
        <v>5</v>
      </c>
      <c r="BG346" s="126" t="s">
        <v>163</v>
      </c>
      <c r="BH346" s="127"/>
      <c r="BI346" s="127"/>
      <c r="BJ346" s="127"/>
      <c r="BK346" s="127"/>
      <c r="BL346" s="129">
        <v>0</v>
      </c>
      <c r="BM346" s="127" t="b">
        <f>KGP[[#This Row],[HU Quantity]]=KGP[[#This Row],[Requirement quantity]]</f>
        <v>0</v>
      </c>
      <c r="BN346" s="127"/>
      <c r="BO346" s="127"/>
      <c r="BP346" s="127"/>
      <c r="BQ346" s="126" t="s">
        <v>165</v>
      </c>
      <c r="BR346" s="126" t="s">
        <v>57</v>
      </c>
      <c r="BS346" s="127"/>
      <c r="BT346" s="131">
        <v>0</v>
      </c>
      <c r="BU346" s="131">
        <v>0</v>
      </c>
      <c r="BV346" s="128">
        <v>45291</v>
      </c>
      <c r="BW346" s="132">
        <v>0</v>
      </c>
      <c r="BX346" s="132">
        <v>0</v>
      </c>
      <c r="BY346" s="127"/>
      <c r="BZ346" s="127"/>
      <c r="CA346" s="126">
        <v>0</v>
      </c>
      <c r="CB346" s="130">
        <v>0</v>
      </c>
      <c r="CC346" s="127"/>
      <c r="CD346" s="130">
        <v>0</v>
      </c>
      <c r="CE346" s="127"/>
      <c r="CF346" s="127"/>
      <c r="CG346" s="127"/>
      <c r="CH346" s="130">
        <v>0</v>
      </c>
      <c r="CI346" s="35">
        <v>0</v>
      </c>
      <c r="CJ346" s="94">
        <f t="shared" si="35"/>
        <v>9.0909090909090912E-2</v>
      </c>
      <c r="CK346" s="88">
        <f t="shared" si="36"/>
        <v>45378</v>
      </c>
      <c r="CL346" s="89">
        <f t="shared" si="37"/>
        <v>0</v>
      </c>
      <c r="CM346" s="89">
        <f t="shared" si="38"/>
        <v>0</v>
      </c>
      <c r="CN346" s="89" t="str">
        <f t="shared" si="39"/>
        <v>Missing Staging Date</v>
      </c>
      <c r="CO346" s="100"/>
      <c r="CP346" s="89" t="str">
        <f>IF(CQ346="","",IF(CQ346&gt;'Colour coding'!$D$4,"After Turnround",IF(CQ346&gt;'Colour coding'!$D$3+7,"During Turnaround",IF(CQ346&lt;'Colour coding'!$D$3,"On Time"))))</f>
        <v>On Time</v>
      </c>
      <c r="CQ346" s="88">
        <f>_xlfn.MAXIFS('Monitor PO'!E:E,'Monitor PO'!K:K,KGP[[#This Row],[Material / Component]])</f>
        <v>0</v>
      </c>
      <c r="CR346" s="89" t="str">
        <f t="shared" si="40"/>
        <v>Delivered Pre S4H</v>
      </c>
      <c r="CS346" s="89" t="str">
        <f>_xlfn.CONCAT(KGP[[#This Row],[Reservation]], KGP[[#This Row],[Requirement date (WO component)]],KGP[[#This Row],[Material / Component]],"000",,KGP[[#This Row],[WO number]])</f>
        <v>000013461545406000100036123</v>
      </c>
      <c r="CT346" s="89" t="e">
        <f>VLOOKUP(KGP[[#This Row],[Key]],Reservation!B:B,1,)</f>
        <v>#N/A</v>
      </c>
      <c r="CU346" s="89" t="str">
        <f>_xlfn.CONCAT(KGP[[#This Row],[Reservation]],KGP[[#This Row],[Material / Component]],"000",,KGP[[#This Row],[WO number]])</f>
        <v>0000134615000100036123</v>
      </c>
      <c r="CV346" s="93" t="str">
        <f>IF(_xlfn.MAXIFS(Reservation!$F:$F,Reservation!$A:$A,KGP[[#This Row],[Logic]])&lt;KGP[[#This Row],[ETA @ Demand plant]],_xlfn.MAXIFS(Reservation!$F:$F,Reservation!$A:$A,KGP[[#This Row],[Logic]]),"")</f>
        <v/>
      </c>
      <c r="CW346" s="89" t="str">
        <f>IF(KGP[[#This Row],[Any order which is ahead (Date)]]="","",VLOOKUP(_xlfn.CONCAT(KGP[[#This Row],[Reservation]],KGP[[#This Row],[Material / Component]],"000",,KGP[[#This Row],[WO number]]),Reservation!$A:$J,10,0))</f>
        <v/>
      </c>
      <c r="CX346" s="89">
        <f t="shared" si="41"/>
        <v>0</v>
      </c>
    </row>
    <row r="347" spans="1:102" s="77" customFormat="1" hidden="1" x14ac:dyDescent="0.2">
      <c r="A347" s="126" t="s">
        <v>869</v>
      </c>
      <c r="B347" s="126" t="s">
        <v>50</v>
      </c>
      <c r="C347" s="127"/>
      <c r="D347" s="126" t="s">
        <v>55</v>
      </c>
      <c r="E347" s="128">
        <v>45290</v>
      </c>
      <c r="F347" s="128">
        <v>45293</v>
      </c>
      <c r="G347" s="128">
        <v>45406</v>
      </c>
      <c r="H347" s="127"/>
      <c r="I347" s="128">
        <v>45403</v>
      </c>
      <c r="J347" s="128">
        <v>45410</v>
      </c>
      <c r="K347" s="126" t="s">
        <v>350</v>
      </c>
      <c r="L347" s="127"/>
      <c r="M347" s="126" t="s">
        <v>2997</v>
      </c>
      <c r="N347" s="126" t="s">
        <v>168</v>
      </c>
      <c r="O347" s="126" t="s">
        <v>2998</v>
      </c>
      <c r="P347" s="126" t="s">
        <v>2999</v>
      </c>
      <c r="Q347" s="126" t="s">
        <v>3000</v>
      </c>
      <c r="R347" s="126" t="s">
        <v>344</v>
      </c>
      <c r="S347" s="127"/>
      <c r="T347" s="127"/>
      <c r="U347" s="127"/>
      <c r="V347" s="127"/>
      <c r="W347" s="127"/>
      <c r="X347" s="126">
        <v>10</v>
      </c>
      <c r="Y347" s="126">
        <v>10</v>
      </c>
      <c r="Z347" s="127"/>
      <c r="AA347" s="127"/>
      <c r="AB347" s="129">
        <v>20</v>
      </c>
      <c r="AC347" s="129">
        <v>0</v>
      </c>
      <c r="AD347" s="129">
        <v>0</v>
      </c>
      <c r="AE347" s="126" t="s">
        <v>2954</v>
      </c>
      <c r="AF347" s="129">
        <v>0</v>
      </c>
      <c r="AG347" s="127"/>
      <c r="AH347" s="127"/>
      <c r="AI347" s="127"/>
      <c r="AJ347" s="127"/>
      <c r="AK347" s="126">
        <v>0</v>
      </c>
      <c r="AL347" s="129">
        <v>0</v>
      </c>
      <c r="AM347" s="127"/>
      <c r="AN347" s="127"/>
      <c r="AO347" s="126">
        <v>0</v>
      </c>
      <c r="AP347" s="127"/>
      <c r="AQ347" s="127"/>
      <c r="AR347" s="127"/>
      <c r="AS347" s="127"/>
      <c r="AT347" s="127"/>
      <c r="AU347" s="126">
        <v>0</v>
      </c>
      <c r="AV347" s="130">
        <v>0</v>
      </c>
      <c r="AW347" s="126" t="s">
        <v>51</v>
      </c>
      <c r="AX347" s="127"/>
      <c r="AY347" s="127"/>
      <c r="AZ347" s="127"/>
      <c r="BA347" s="127"/>
      <c r="BB347" s="126" t="s">
        <v>52</v>
      </c>
      <c r="BC347" s="126" t="s">
        <v>208</v>
      </c>
      <c r="BD347" s="126" t="s">
        <v>209</v>
      </c>
      <c r="BE347" s="126" t="s">
        <v>3001</v>
      </c>
      <c r="BF347" s="126">
        <v>10</v>
      </c>
      <c r="BG347" s="126" t="s">
        <v>163</v>
      </c>
      <c r="BH347" s="127"/>
      <c r="BI347" s="127"/>
      <c r="BJ347" s="127"/>
      <c r="BK347" s="127"/>
      <c r="BL347" s="129">
        <v>0</v>
      </c>
      <c r="BM347" s="127" t="b">
        <f>KGP[[#This Row],[HU Quantity]]=KGP[[#This Row],[Requirement quantity]]</f>
        <v>0</v>
      </c>
      <c r="BN347" s="127"/>
      <c r="BO347" s="127"/>
      <c r="BP347" s="127"/>
      <c r="BQ347" s="126" t="s">
        <v>165</v>
      </c>
      <c r="BR347" s="126" t="s">
        <v>57</v>
      </c>
      <c r="BS347" s="127"/>
      <c r="BT347" s="131">
        <v>0</v>
      </c>
      <c r="BU347" s="131">
        <v>0</v>
      </c>
      <c r="BV347" s="128">
        <v>45291</v>
      </c>
      <c r="BW347" s="132">
        <v>0</v>
      </c>
      <c r="BX347" s="132">
        <v>0</v>
      </c>
      <c r="BY347" s="127"/>
      <c r="BZ347" s="127"/>
      <c r="CA347" s="126">
        <v>0</v>
      </c>
      <c r="CB347" s="130">
        <v>0</v>
      </c>
      <c r="CC347" s="127"/>
      <c r="CD347" s="130">
        <v>0</v>
      </c>
      <c r="CE347" s="127"/>
      <c r="CF347" s="127"/>
      <c r="CG347" s="127"/>
      <c r="CH347" s="130">
        <v>0</v>
      </c>
      <c r="CI347" s="35">
        <v>0</v>
      </c>
      <c r="CJ347" s="94">
        <f t="shared" si="35"/>
        <v>9.0909090909090912E-2</v>
      </c>
      <c r="CK347" s="88">
        <f t="shared" si="36"/>
        <v>45378</v>
      </c>
      <c r="CL347" s="89">
        <f t="shared" si="37"/>
        <v>0</v>
      </c>
      <c r="CM347" s="89">
        <f t="shared" si="38"/>
        <v>0</v>
      </c>
      <c r="CN347" s="89" t="str">
        <f t="shared" si="39"/>
        <v>Missing Staging Date</v>
      </c>
      <c r="CO347" s="100"/>
      <c r="CP347" s="89" t="str">
        <f>IF(CQ347="","",IF(CQ347&gt;'Colour coding'!$D$4,"After Turnround",IF(CQ347&gt;'Colour coding'!$D$3+7,"During Turnaround",IF(CQ347&lt;'Colour coding'!$D$3,"On Time"))))</f>
        <v>On Time</v>
      </c>
      <c r="CQ347" s="88">
        <f>_xlfn.MAXIFS('Monitor PO'!E:E,'Monitor PO'!K:K,KGP[[#This Row],[Material / Component]])</f>
        <v>0</v>
      </c>
      <c r="CR347" s="89" t="str">
        <f t="shared" si="40"/>
        <v>Delivered Pre S4H</v>
      </c>
      <c r="CS347" s="89" t="str">
        <f>_xlfn.CONCAT(KGP[[#This Row],[Reservation]], KGP[[#This Row],[Requirement date (WO component)]],KGP[[#This Row],[Material / Component]],"000",,KGP[[#This Row],[WO number]])</f>
        <v>000013461545406000100036123</v>
      </c>
      <c r="CT347" s="89" t="e">
        <f>VLOOKUP(KGP[[#This Row],[Key]],Reservation!B:B,1,)</f>
        <v>#N/A</v>
      </c>
      <c r="CU347" s="89" t="str">
        <f>_xlfn.CONCAT(KGP[[#This Row],[Reservation]],KGP[[#This Row],[Material / Component]],"000",,KGP[[#This Row],[WO number]])</f>
        <v>0000134615000100036123</v>
      </c>
      <c r="CV347" s="93" t="str">
        <f>IF(_xlfn.MAXIFS(Reservation!$F:$F,Reservation!$A:$A,KGP[[#This Row],[Logic]])&lt;KGP[[#This Row],[ETA @ Demand plant]],_xlfn.MAXIFS(Reservation!$F:$F,Reservation!$A:$A,KGP[[#This Row],[Logic]]),"")</f>
        <v/>
      </c>
      <c r="CW347" s="89" t="str">
        <f>IF(KGP[[#This Row],[Any order which is ahead (Date)]]="","",VLOOKUP(_xlfn.CONCAT(KGP[[#This Row],[Reservation]],KGP[[#This Row],[Material / Component]],"000",,KGP[[#This Row],[WO number]]),Reservation!$A:$J,10,0))</f>
        <v/>
      </c>
      <c r="CX347" s="89">
        <f t="shared" si="41"/>
        <v>0</v>
      </c>
    </row>
    <row r="348" spans="1:102" s="77" customFormat="1" hidden="1" x14ac:dyDescent="0.2">
      <c r="A348" s="126" t="s">
        <v>869</v>
      </c>
      <c r="B348" s="126" t="s">
        <v>50</v>
      </c>
      <c r="C348" s="127"/>
      <c r="D348" s="126" t="s">
        <v>55</v>
      </c>
      <c r="E348" s="128">
        <v>45290</v>
      </c>
      <c r="F348" s="128">
        <v>45293</v>
      </c>
      <c r="G348" s="128">
        <v>45406</v>
      </c>
      <c r="H348" s="127"/>
      <c r="I348" s="128">
        <v>45403</v>
      </c>
      <c r="J348" s="128">
        <v>45410</v>
      </c>
      <c r="K348" s="126" t="s">
        <v>350</v>
      </c>
      <c r="L348" s="127"/>
      <c r="M348" s="126" t="s">
        <v>2997</v>
      </c>
      <c r="N348" s="126" t="s">
        <v>166</v>
      </c>
      <c r="O348" s="126" t="s">
        <v>2998</v>
      </c>
      <c r="P348" s="126" t="s">
        <v>2999</v>
      </c>
      <c r="Q348" s="126" t="s">
        <v>3000</v>
      </c>
      <c r="R348" s="126" t="s">
        <v>344</v>
      </c>
      <c r="S348" s="127"/>
      <c r="T348" s="127"/>
      <c r="U348" s="127"/>
      <c r="V348" s="127"/>
      <c r="W348" s="127"/>
      <c r="X348" s="126">
        <v>10</v>
      </c>
      <c r="Y348" s="126">
        <v>10</v>
      </c>
      <c r="Z348" s="127"/>
      <c r="AA348" s="127"/>
      <c r="AB348" s="129">
        <v>18</v>
      </c>
      <c r="AC348" s="129">
        <v>0</v>
      </c>
      <c r="AD348" s="129">
        <v>0</v>
      </c>
      <c r="AE348" s="126" t="s">
        <v>2954</v>
      </c>
      <c r="AF348" s="129">
        <v>0</v>
      </c>
      <c r="AG348" s="127"/>
      <c r="AH348" s="127"/>
      <c r="AI348" s="127"/>
      <c r="AJ348" s="127"/>
      <c r="AK348" s="126">
        <v>0</v>
      </c>
      <c r="AL348" s="129">
        <v>0</v>
      </c>
      <c r="AM348" s="127"/>
      <c r="AN348" s="127"/>
      <c r="AO348" s="126">
        <v>0</v>
      </c>
      <c r="AP348" s="127"/>
      <c r="AQ348" s="127"/>
      <c r="AR348" s="127"/>
      <c r="AS348" s="127"/>
      <c r="AT348" s="127"/>
      <c r="AU348" s="126">
        <v>0</v>
      </c>
      <c r="AV348" s="130">
        <v>0</v>
      </c>
      <c r="AW348" s="126" t="s">
        <v>51</v>
      </c>
      <c r="AX348" s="127"/>
      <c r="AY348" s="127"/>
      <c r="AZ348" s="127"/>
      <c r="BA348" s="127"/>
      <c r="BB348" s="126" t="s">
        <v>52</v>
      </c>
      <c r="BC348" s="126" t="s">
        <v>208</v>
      </c>
      <c r="BD348" s="126" t="s">
        <v>209</v>
      </c>
      <c r="BE348" s="126" t="s">
        <v>3001</v>
      </c>
      <c r="BF348" s="126">
        <v>8</v>
      </c>
      <c r="BG348" s="126" t="s">
        <v>163</v>
      </c>
      <c r="BH348" s="127"/>
      <c r="BI348" s="127"/>
      <c r="BJ348" s="127"/>
      <c r="BK348" s="127"/>
      <c r="BL348" s="129">
        <v>0</v>
      </c>
      <c r="BM348" s="127" t="b">
        <f>KGP[[#This Row],[HU Quantity]]=KGP[[#This Row],[Requirement quantity]]</f>
        <v>0</v>
      </c>
      <c r="BN348" s="127"/>
      <c r="BO348" s="127"/>
      <c r="BP348" s="127"/>
      <c r="BQ348" s="126" t="s">
        <v>165</v>
      </c>
      <c r="BR348" s="126" t="s">
        <v>57</v>
      </c>
      <c r="BS348" s="127"/>
      <c r="BT348" s="131">
        <v>0</v>
      </c>
      <c r="BU348" s="131">
        <v>0</v>
      </c>
      <c r="BV348" s="128">
        <v>45291</v>
      </c>
      <c r="BW348" s="132">
        <v>0</v>
      </c>
      <c r="BX348" s="132">
        <v>0</v>
      </c>
      <c r="BY348" s="127"/>
      <c r="BZ348" s="127"/>
      <c r="CA348" s="126">
        <v>0</v>
      </c>
      <c r="CB348" s="130">
        <v>0</v>
      </c>
      <c r="CC348" s="127"/>
      <c r="CD348" s="130">
        <v>0</v>
      </c>
      <c r="CE348" s="127"/>
      <c r="CF348" s="127"/>
      <c r="CG348" s="127"/>
      <c r="CH348" s="130">
        <v>0</v>
      </c>
      <c r="CI348" s="35">
        <v>0</v>
      </c>
      <c r="CJ348" s="94">
        <f t="shared" si="35"/>
        <v>9.0909090909090912E-2</v>
      </c>
      <c r="CK348" s="88">
        <f t="shared" si="36"/>
        <v>45378</v>
      </c>
      <c r="CL348" s="89">
        <f t="shared" si="37"/>
        <v>0</v>
      </c>
      <c r="CM348" s="89">
        <f t="shared" si="38"/>
        <v>0</v>
      </c>
      <c r="CN348" s="89" t="str">
        <f t="shared" si="39"/>
        <v>Missing Staging Date</v>
      </c>
      <c r="CO348" s="100"/>
      <c r="CP348" s="89" t="str">
        <f>IF(CQ348="","",IF(CQ348&gt;'Colour coding'!$D$4,"After Turnround",IF(CQ348&gt;'Colour coding'!$D$3+7,"During Turnaround",IF(CQ348&lt;'Colour coding'!$D$3,"On Time"))))</f>
        <v>On Time</v>
      </c>
      <c r="CQ348" s="88">
        <f>_xlfn.MAXIFS('Monitor PO'!E:E,'Monitor PO'!K:K,KGP[[#This Row],[Material / Component]])</f>
        <v>0</v>
      </c>
      <c r="CR348" s="89" t="str">
        <f t="shared" si="40"/>
        <v>Delivered Pre S4H</v>
      </c>
      <c r="CS348" s="89" t="str">
        <f>_xlfn.CONCAT(KGP[[#This Row],[Reservation]], KGP[[#This Row],[Requirement date (WO component)]],KGP[[#This Row],[Material / Component]],"000",,KGP[[#This Row],[WO number]])</f>
        <v>000013461545406000100036123</v>
      </c>
      <c r="CT348" s="89" t="e">
        <f>VLOOKUP(KGP[[#This Row],[Key]],Reservation!B:B,1,)</f>
        <v>#N/A</v>
      </c>
      <c r="CU348" s="89" t="str">
        <f>_xlfn.CONCAT(KGP[[#This Row],[Reservation]],KGP[[#This Row],[Material / Component]],"000",,KGP[[#This Row],[WO number]])</f>
        <v>0000134615000100036123</v>
      </c>
      <c r="CV348" s="93" t="str">
        <f>IF(_xlfn.MAXIFS(Reservation!$F:$F,Reservation!$A:$A,KGP[[#This Row],[Logic]])&lt;KGP[[#This Row],[ETA @ Demand plant]],_xlfn.MAXIFS(Reservation!$F:$F,Reservation!$A:$A,KGP[[#This Row],[Logic]]),"")</f>
        <v/>
      </c>
      <c r="CW348" s="89" t="str">
        <f>IF(KGP[[#This Row],[Any order which is ahead (Date)]]="","",VLOOKUP(_xlfn.CONCAT(KGP[[#This Row],[Reservation]],KGP[[#This Row],[Material / Component]],"000",,KGP[[#This Row],[WO number]]),Reservation!$A:$J,10,0))</f>
        <v/>
      </c>
      <c r="CX348" s="89">
        <f t="shared" si="41"/>
        <v>0</v>
      </c>
    </row>
    <row r="349" spans="1:102" s="77" customFormat="1" hidden="1" x14ac:dyDescent="0.2">
      <c r="A349" s="126" t="s">
        <v>869</v>
      </c>
      <c r="B349" s="126" t="s">
        <v>50</v>
      </c>
      <c r="C349" s="127"/>
      <c r="D349" s="126" t="s">
        <v>55</v>
      </c>
      <c r="E349" s="128">
        <v>45290</v>
      </c>
      <c r="F349" s="128">
        <v>45292</v>
      </c>
      <c r="G349" s="128">
        <v>45415</v>
      </c>
      <c r="H349" s="127"/>
      <c r="I349" s="128">
        <v>45415</v>
      </c>
      <c r="J349" s="128">
        <v>45415</v>
      </c>
      <c r="K349" s="126" t="s">
        <v>56</v>
      </c>
      <c r="L349" s="127"/>
      <c r="M349" s="126" t="s">
        <v>3002</v>
      </c>
      <c r="N349" s="126" t="s">
        <v>175</v>
      </c>
      <c r="O349" s="126" t="s">
        <v>3003</v>
      </c>
      <c r="P349" s="126" t="s">
        <v>3004</v>
      </c>
      <c r="Q349" s="126" t="s">
        <v>3005</v>
      </c>
      <c r="R349" s="126" t="s">
        <v>344</v>
      </c>
      <c r="S349" s="127"/>
      <c r="T349" s="127"/>
      <c r="U349" s="127"/>
      <c r="V349" s="127"/>
      <c r="W349" s="127"/>
      <c r="X349" s="126">
        <v>10</v>
      </c>
      <c r="Y349" s="126">
        <v>10</v>
      </c>
      <c r="Z349" s="127"/>
      <c r="AA349" s="127"/>
      <c r="AB349" s="129">
        <v>1</v>
      </c>
      <c r="AC349" s="129">
        <v>0</v>
      </c>
      <c r="AD349" s="129">
        <v>0</v>
      </c>
      <c r="AE349" s="126" t="s">
        <v>898</v>
      </c>
      <c r="AF349" s="129">
        <v>0</v>
      </c>
      <c r="AG349" s="127"/>
      <c r="AH349" s="127"/>
      <c r="AI349" s="127"/>
      <c r="AJ349" s="127"/>
      <c r="AK349" s="126">
        <v>0</v>
      </c>
      <c r="AL349" s="129">
        <v>0</v>
      </c>
      <c r="AM349" s="127"/>
      <c r="AN349" s="127"/>
      <c r="AO349" s="126">
        <v>0</v>
      </c>
      <c r="AP349" s="127"/>
      <c r="AQ349" s="127"/>
      <c r="AR349" s="127"/>
      <c r="AS349" s="127"/>
      <c r="AT349" s="127"/>
      <c r="AU349" s="126">
        <v>0</v>
      </c>
      <c r="AV349" s="130">
        <v>0</v>
      </c>
      <c r="AW349" s="126" t="s">
        <v>51</v>
      </c>
      <c r="AX349" s="127"/>
      <c r="AY349" s="127"/>
      <c r="AZ349" s="127"/>
      <c r="BA349" s="127"/>
      <c r="BB349" s="126" t="s">
        <v>52</v>
      </c>
      <c r="BC349" s="126" t="s">
        <v>213</v>
      </c>
      <c r="BD349" s="126" t="s">
        <v>214</v>
      </c>
      <c r="BE349" s="126" t="s">
        <v>3006</v>
      </c>
      <c r="BF349" s="126">
        <v>2</v>
      </c>
      <c r="BG349" s="126" t="s">
        <v>163</v>
      </c>
      <c r="BH349" s="127"/>
      <c r="BI349" s="127"/>
      <c r="BJ349" s="127"/>
      <c r="BK349" s="127"/>
      <c r="BL349" s="129">
        <v>0</v>
      </c>
      <c r="BM349" s="127" t="b">
        <f>KGP[[#This Row],[HU Quantity]]=KGP[[#This Row],[Requirement quantity]]</f>
        <v>0</v>
      </c>
      <c r="BN349" s="127"/>
      <c r="BO349" s="127"/>
      <c r="BP349" s="127"/>
      <c r="BQ349" s="126" t="s">
        <v>165</v>
      </c>
      <c r="BR349" s="127"/>
      <c r="BS349" s="127"/>
      <c r="BT349" s="131">
        <v>0</v>
      </c>
      <c r="BU349" s="131">
        <v>0</v>
      </c>
      <c r="BV349" s="128">
        <v>45370</v>
      </c>
      <c r="BW349" s="132">
        <v>0</v>
      </c>
      <c r="BX349" s="132">
        <v>0</v>
      </c>
      <c r="BY349" s="127"/>
      <c r="BZ349" s="127"/>
      <c r="CA349" s="126">
        <v>0</v>
      </c>
      <c r="CB349" s="130">
        <v>0</v>
      </c>
      <c r="CC349" s="127"/>
      <c r="CD349" s="130">
        <v>0</v>
      </c>
      <c r="CE349" s="127"/>
      <c r="CF349" s="127"/>
      <c r="CG349" s="127"/>
      <c r="CH349" s="130">
        <v>0</v>
      </c>
      <c r="CI349" s="35">
        <v>0</v>
      </c>
      <c r="CJ349" s="94">
        <f t="shared" si="35"/>
        <v>0.5</v>
      </c>
      <c r="CK349" s="88">
        <f t="shared" si="36"/>
        <v>45387</v>
      </c>
      <c r="CL349" s="89">
        <f t="shared" si="37"/>
        <v>0</v>
      </c>
      <c r="CM349" s="89">
        <f t="shared" si="38"/>
        <v>0</v>
      </c>
      <c r="CN349" s="89" t="str">
        <f t="shared" si="39"/>
        <v>Missing Staging Date</v>
      </c>
      <c r="CO349" s="100"/>
      <c r="CP349" s="89" t="str">
        <f>IF(CQ349="","",IF(CQ349&gt;'Colour coding'!$D$4,"After Turnround",IF(CQ349&gt;'Colour coding'!$D$3+7,"During Turnaround",IF(CQ349&lt;'Colour coding'!$D$3,"On Time"))))</f>
        <v>On Time</v>
      </c>
      <c r="CQ349" s="88">
        <f>_xlfn.MAXIFS('Monitor PO'!E:E,'Monitor PO'!K:K,KGP[[#This Row],[Material / Component]])</f>
        <v>0</v>
      </c>
      <c r="CR349" s="89" t="str">
        <f t="shared" si="40"/>
        <v>Delivered Pre S4H</v>
      </c>
      <c r="CS349" s="89" t="str">
        <f>_xlfn.CONCAT(KGP[[#This Row],[Reservation]], KGP[[#This Row],[Requirement date (WO component)]],KGP[[#This Row],[Material / Component]],"000",,KGP[[#This Row],[WO number]])</f>
        <v>000013461645415000100036124</v>
      </c>
      <c r="CT349" s="89" t="e">
        <f>VLOOKUP(KGP[[#This Row],[Key]],Reservation!B:B,1,)</f>
        <v>#N/A</v>
      </c>
      <c r="CU349" s="89" t="str">
        <f>_xlfn.CONCAT(KGP[[#This Row],[Reservation]],KGP[[#This Row],[Material / Component]],"000",,KGP[[#This Row],[WO number]])</f>
        <v>0000134616000100036124</v>
      </c>
      <c r="CV349" s="93" t="str">
        <f>IF(_xlfn.MAXIFS(Reservation!$F:$F,Reservation!$A:$A,KGP[[#This Row],[Logic]])&lt;KGP[[#This Row],[ETA @ Demand plant]],_xlfn.MAXIFS(Reservation!$F:$F,Reservation!$A:$A,KGP[[#This Row],[Logic]]),"")</f>
        <v/>
      </c>
      <c r="CW349" s="89" t="str">
        <f>IF(KGP[[#This Row],[Any order which is ahead (Date)]]="","",VLOOKUP(_xlfn.CONCAT(KGP[[#This Row],[Reservation]],KGP[[#This Row],[Material / Component]],"000",,KGP[[#This Row],[WO number]]),Reservation!$A:$J,10,0))</f>
        <v/>
      </c>
      <c r="CX349" s="89">
        <f t="shared" si="41"/>
        <v>0</v>
      </c>
    </row>
    <row r="350" spans="1:102" s="77" customFormat="1" hidden="1" x14ac:dyDescent="0.2">
      <c r="A350" s="126" t="s">
        <v>869</v>
      </c>
      <c r="B350" s="126" t="s">
        <v>356</v>
      </c>
      <c r="C350" s="127"/>
      <c r="D350" s="126" t="s">
        <v>55</v>
      </c>
      <c r="E350" s="128">
        <v>45290</v>
      </c>
      <c r="F350" s="128">
        <v>45292</v>
      </c>
      <c r="G350" s="128">
        <v>45339</v>
      </c>
      <c r="H350" s="127"/>
      <c r="I350" s="128">
        <v>45415</v>
      </c>
      <c r="J350" s="128">
        <v>45415</v>
      </c>
      <c r="K350" s="126" t="s">
        <v>56</v>
      </c>
      <c r="L350" s="127"/>
      <c r="M350" s="126" t="s">
        <v>3002</v>
      </c>
      <c r="N350" s="126" t="s">
        <v>174</v>
      </c>
      <c r="O350" s="126" t="s">
        <v>3003</v>
      </c>
      <c r="P350" s="126" t="s">
        <v>3004</v>
      </c>
      <c r="Q350" s="126" t="s">
        <v>3007</v>
      </c>
      <c r="R350" s="126" t="s">
        <v>344</v>
      </c>
      <c r="S350" s="127"/>
      <c r="T350" s="127"/>
      <c r="U350" s="127"/>
      <c r="V350" s="127"/>
      <c r="W350" s="127"/>
      <c r="X350" s="126">
        <v>10</v>
      </c>
      <c r="Y350" s="126">
        <v>10</v>
      </c>
      <c r="Z350" s="127"/>
      <c r="AA350" s="127"/>
      <c r="AB350" s="129">
        <v>1</v>
      </c>
      <c r="AC350" s="129">
        <v>0</v>
      </c>
      <c r="AD350" s="129">
        <v>0</v>
      </c>
      <c r="AE350" s="126" t="s">
        <v>898</v>
      </c>
      <c r="AF350" s="129">
        <v>0</v>
      </c>
      <c r="AG350" s="127"/>
      <c r="AH350" s="127"/>
      <c r="AI350" s="127"/>
      <c r="AJ350" s="127"/>
      <c r="AK350" s="126">
        <v>0</v>
      </c>
      <c r="AL350" s="129">
        <v>0</v>
      </c>
      <c r="AM350" s="127"/>
      <c r="AN350" s="127"/>
      <c r="AO350" s="126">
        <v>0</v>
      </c>
      <c r="AP350" s="127"/>
      <c r="AQ350" s="127"/>
      <c r="AR350" s="127"/>
      <c r="AS350" s="127"/>
      <c r="AT350" s="127"/>
      <c r="AU350" s="126">
        <v>0</v>
      </c>
      <c r="AV350" s="130">
        <v>0</v>
      </c>
      <c r="AW350" s="126" t="s">
        <v>51</v>
      </c>
      <c r="AX350" s="127"/>
      <c r="AY350" s="127"/>
      <c r="AZ350" s="127"/>
      <c r="BA350" s="127"/>
      <c r="BB350" s="126" t="s">
        <v>52</v>
      </c>
      <c r="BC350" s="126" t="s">
        <v>213</v>
      </c>
      <c r="BD350" s="126" t="s">
        <v>214</v>
      </c>
      <c r="BE350" s="126" t="s">
        <v>3006</v>
      </c>
      <c r="BF350" s="126">
        <v>1</v>
      </c>
      <c r="BG350" s="126" t="s">
        <v>163</v>
      </c>
      <c r="BH350" s="127"/>
      <c r="BI350" s="127"/>
      <c r="BJ350" s="127"/>
      <c r="BK350" s="127"/>
      <c r="BL350" s="129">
        <v>0</v>
      </c>
      <c r="BM350" s="127" t="b">
        <f>KGP[[#This Row],[HU Quantity]]=KGP[[#This Row],[Requirement quantity]]</f>
        <v>0</v>
      </c>
      <c r="BN350" s="127"/>
      <c r="BO350" s="127"/>
      <c r="BP350" s="127"/>
      <c r="BQ350" s="126" t="s">
        <v>165</v>
      </c>
      <c r="BR350" s="127"/>
      <c r="BS350" s="127"/>
      <c r="BT350" s="131">
        <v>0</v>
      </c>
      <c r="BU350" s="131">
        <v>0</v>
      </c>
      <c r="BV350" s="128">
        <v>45370</v>
      </c>
      <c r="BW350" s="132">
        <v>0</v>
      </c>
      <c r="BX350" s="132">
        <v>0</v>
      </c>
      <c r="BY350" s="127"/>
      <c r="BZ350" s="127"/>
      <c r="CA350" s="126">
        <v>0</v>
      </c>
      <c r="CB350" s="130">
        <v>0</v>
      </c>
      <c r="CC350" s="127"/>
      <c r="CD350" s="130">
        <v>0</v>
      </c>
      <c r="CE350" s="127"/>
      <c r="CF350" s="127"/>
      <c r="CG350" s="127"/>
      <c r="CH350" s="130">
        <v>0</v>
      </c>
      <c r="CI350" s="35">
        <v>0</v>
      </c>
      <c r="CJ350" s="94">
        <f t="shared" si="35"/>
        <v>0.5</v>
      </c>
      <c r="CK350" s="88">
        <f t="shared" si="36"/>
        <v>45311</v>
      </c>
      <c r="CL350" s="89">
        <f t="shared" si="37"/>
        <v>0</v>
      </c>
      <c r="CM350" s="89">
        <f t="shared" si="38"/>
        <v>0</v>
      </c>
      <c r="CN350" s="89" t="str">
        <f t="shared" si="39"/>
        <v>Missing Staging Date</v>
      </c>
      <c r="CO350" s="100"/>
      <c r="CP350" s="89" t="str">
        <f>IF(CQ350="","",IF(CQ350&gt;'Colour coding'!$D$4,"After Turnround",IF(CQ350&gt;'Colour coding'!$D$3+7,"During Turnaround",IF(CQ350&lt;'Colour coding'!$D$3,"On Time"))))</f>
        <v>On Time</v>
      </c>
      <c r="CQ350" s="88">
        <f>_xlfn.MAXIFS('Monitor PO'!E:E,'Monitor PO'!K:K,KGP[[#This Row],[Material / Component]])</f>
        <v>0</v>
      </c>
      <c r="CR350" s="89" t="str">
        <f t="shared" si="40"/>
        <v>Delivered Pre S4H</v>
      </c>
      <c r="CS350" s="89" t="str">
        <f>_xlfn.CONCAT(KGP[[#This Row],[Reservation]], KGP[[#This Row],[Requirement date (WO component)]],KGP[[#This Row],[Material / Component]],"000",,KGP[[#This Row],[WO number]])</f>
        <v>000013461645339000100036124</v>
      </c>
      <c r="CT350" s="89" t="e">
        <f>VLOOKUP(KGP[[#This Row],[Key]],Reservation!B:B,1,)</f>
        <v>#N/A</v>
      </c>
      <c r="CU350" s="89" t="str">
        <f>_xlfn.CONCAT(KGP[[#This Row],[Reservation]],KGP[[#This Row],[Material / Component]],"000",,KGP[[#This Row],[WO number]])</f>
        <v>0000134616000100036124</v>
      </c>
      <c r="CV350" s="93" t="str">
        <f>IF(_xlfn.MAXIFS(Reservation!$F:$F,Reservation!$A:$A,KGP[[#This Row],[Logic]])&lt;KGP[[#This Row],[ETA @ Demand plant]],_xlfn.MAXIFS(Reservation!$F:$F,Reservation!$A:$A,KGP[[#This Row],[Logic]]),"")</f>
        <v/>
      </c>
      <c r="CW350" s="89" t="str">
        <f>IF(KGP[[#This Row],[Any order which is ahead (Date)]]="","",VLOOKUP(_xlfn.CONCAT(KGP[[#This Row],[Reservation]],KGP[[#This Row],[Material / Component]],"000",,KGP[[#This Row],[WO number]]),Reservation!$A:$J,10,0))</f>
        <v/>
      </c>
      <c r="CX350" s="89">
        <f t="shared" si="41"/>
        <v>0</v>
      </c>
    </row>
    <row r="351" spans="1:102" s="77" customFormat="1" hidden="1" x14ac:dyDescent="0.2">
      <c r="A351" s="126" t="s">
        <v>945</v>
      </c>
      <c r="B351" s="126" t="s">
        <v>50</v>
      </c>
      <c r="C351" s="127"/>
      <c r="D351" s="126" t="s">
        <v>55</v>
      </c>
      <c r="E351" s="128">
        <v>45290</v>
      </c>
      <c r="F351" s="128">
        <v>45292</v>
      </c>
      <c r="G351" s="128">
        <v>45400</v>
      </c>
      <c r="H351" s="127"/>
      <c r="I351" s="128">
        <v>45400</v>
      </c>
      <c r="J351" s="128">
        <v>45400</v>
      </c>
      <c r="K351" s="126" t="s">
        <v>182</v>
      </c>
      <c r="L351" s="127"/>
      <c r="M351" s="126" t="s">
        <v>3008</v>
      </c>
      <c r="N351" s="126" t="s">
        <v>176</v>
      </c>
      <c r="O351" s="126" t="s">
        <v>3009</v>
      </c>
      <c r="P351" s="126" t="s">
        <v>3010</v>
      </c>
      <c r="Q351" s="126" t="s">
        <v>3011</v>
      </c>
      <c r="R351" s="126" t="s">
        <v>344</v>
      </c>
      <c r="S351" s="127"/>
      <c r="T351" s="127"/>
      <c r="U351" s="127"/>
      <c r="V351" s="127"/>
      <c r="W351" s="127"/>
      <c r="X351" s="126">
        <v>20</v>
      </c>
      <c r="Y351" s="126">
        <v>20</v>
      </c>
      <c r="Z351" s="127"/>
      <c r="AA351" s="127"/>
      <c r="AB351" s="129">
        <v>3</v>
      </c>
      <c r="AC351" s="129">
        <v>0</v>
      </c>
      <c r="AD351" s="129">
        <v>0</v>
      </c>
      <c r="AE351" s="126" t="s">
        <v>2954</v>
      </c>
      <c r="AF351" s="129">
        <v>0</v>
      </c>
      <c r="AG351" s="127"/>
      <c r="AH351" s="127"/>
      <c r="AI351" s="127"/>
      <c r="AJ351" s="127"/>
      <c r="AK351" s="126">
        <v>0</v>
      </c>
      <c r="AL351" s="129">
        <v>0</v>
      </c>
      <c r="AM351" s="127"/>
      <c r="AN351" s="127"/>
      <c r="AO351" s="126">
        <v>0</v>
      </c>
      <c r="AP351" s="127"/>
      <c r="AQ351" s="127"/>
      <c r="AR351" s="127"/>
      <c r="AS351" s="127"/>
      <c r="AT351" s="127"/>
      <c r="AU351" s="126">
        <v>0</v>
      </c>
      <c r="AV351" s="130">
        <v>0</v>
      </c>
      <c r="AW351" s="126" t="s">
        <v>51</v>
      </c>
      <c r="AX351" s="127"/>
      <c r="AY351" s="127"/>
      <c r="AZ351" s="127"/>
      <c r="BA351" s="127"/>
      <c r="BB351" s="126" t="s">
        <v>52</v>
      </c>
      <c r="BC351" s="126" t="s">
        <v>208</v>
      </c>
      <c r="BD351" s="126" t="s">
        <v>209</v>
      </c>
      <c r="BE351" s="126" t="s">
        <v>3012</v>
      </c>
      <c r="BF351" s="126">
        <v>1</v>
      </c>
      <c r="BG351" s="126" t="s">
        <v>163</v>
      </c>
      <c r="BH351" s="127"/>
      <c r="BI351" s="127"/>
      <c r="BJ351" s="127"/>
      <c r="BK351" s="127"/>
      <c r="BL351" s="129">
        <v>0</v>
      </c>
      <c r="BM351" s="127" t="b">
        <f>KGP[[#This Row],[HU Quantity]]=KGP[[#This Row],[Requirement quantity]]</f>
        <v>0</v>
      </c>
      <c r="BN351" s="127"/>
      <c r="BO351" s="127"/>
      <c r="BP351" s="127"/>
      <c r="BQ351" s="126" t="s">
        <v>165</v>
      </c>
      <c r="BR351" s="127"/>
      <c r="BS351" s="127"/>
      <c r="BT351" s="131">
        <v>0</v>
      </c>
      <c r="BU351" s="131">
        <v>0</v>
      </c>
      <c r="BV351" s="128">
        <v>45291</v>
      </c>
      <c r="BW351" s="132">
        <v>0</v>
      </c>
      <c r="BX351" s="132">
        <v>0</v>
      </c>
      <c r="BY351" s="127"/>
      <c r="BZ351" s="127"/>
      <c r="CA351" s="126">
        <v>0</v>
      </c>
      <c r="CB351" s="130">
        <v>0</v>
      </c>
      <c r="CC351" s="127"/>
      <c r="CD351" s="130">
        <v>0</v>
      </c>
      <c r="CE351" s="127"/>
      <c r="CF351" s="127"/>
      <c r="CG351" s="127"/>
      <c r="CH351" s="130">
        <v>0</v>
      </c>
      <c r="CI351" s="35">
        <v>0</v>
      </c>
      <c r="CJ351" s="94">
        <f t="shared" si="35"/>
        <v>1</v>
      </c>
      <c r="CK351" s="88">
        <f t="shared" si="36"/>
        <v>45372</v>
      </c>
      <c r="CL351" s="89">
        <f t="shared" si="37"/>
        <v>0</v>
      </c>
      <c r="CM351" s="89">
        <f t="shared" si="38"/>
        <v>0</v>
      </c>
      <c r="CN351" s="89" t="str">
        <f t="shared" si="39"/>
        <v>Missing Staging Date</v>
      </c>
      <c r="CO351" s="100"/>
      <c r="CP351" s="89" t="str">
        <f>IF(CQ351="","",IF(CQ351&gt;'Colour coding'!$D$4,"After Turnround",IF(CQ351&gt;'Colour coding'!$D$3+7,"During Turnaround",IF(CQ351&lt;'Colour coding'!$D$3,"On Time"))))</f>
        <v>On Time</v>
      </c>
      <c r="CQ351" s="88">
        <f>_xlfn.MAXIFS('Monitor PO'!E:E,'Monitor PO'!K:K,KGP[[#This Row],[Material / Component]])</f>
        <v>0</v>
      </c>
      <c r="CR351" s="89" t="str">
        <f t="shared" si="40"/>
        <v>Delivered Pre S4H</v>
      </c>
      <c r="CS351" s="89" t="str">
        <f>_xlfn.CONCAT(KGP[[#This Row],[Reservation]], KGP[[#This Row],[Requirement date (WO component)]],KGP[[#This Row],[Material / Component]],"000",,KGP[[#This Row],[WO number]])</f>
        <v>000013461845400000100036126</v>
      </c>
      <c r="CT351" s="89" t="e">
        <f>VLOOKUP(KGP[[#This Row],[Key]],Reservation!B:B,1,)</f>
        <v>#N/A</v>
      </c>
      <c r="CU351" s="89" t="str">
        <f>_xlfn.CONCAT(KGP[[#This Row],[Reservation]],KGP[[#This Row],[Material / Component]],"000",,KGP[[#This Row],[WO number]])</f>
        <v>0000134618000100036126</v>
      </c>
      <c r="CV351" s="93" t="str">
        <f>IF(_xlfn.MAXIFS(Reservation!$F:$F,Reservation!$A:$A,KGP[[#This Row],[Logic]])&lt;KGP[[#This Row],[ETA @ Demand plant]],_xlfn.MAXIFS(Reservation!$F:$F,Reservation!$A:$A,KGP[[#This Row],[Logic]]),"")</f>
        <v/>
      </c>
      <c r="CW351" s="89" t="str">
        <f>IF(KGP[[#This Row],[Any order which is ahead (Date)]]="","",VLOOKUP(_xlfn.CONCAT(KGP[[#This Row],[Reservation]],KGP[[#This Row],[Material / Component]],"000",,KGP[[#This Row],[WO number]]),Reservation!$A:$J,10,0))</f>
        <v/>
      </c>
      <c r="CX351" s="89">
        <f t="shared" si="41"/>
        <v>0</v>
      </c>
    </row>
    <row r="352" spans="1:102" s="77" customFormat="1" hidden="1" x14ac:dyDescent="0.2">
      <c r="A352" s="126" t="s">
        <v>851</v>
      </c>
      <c r="B352" s="126" t="s">
        <v>50</v>
      </c>
      <c r="C352" s="127"/>
      <c r="D352" s="126" t="s">
        <v>55</v>
      </c>
      <c r="E352" s="128">
        <v>45290</v>
      </c>
      <c r="F352" s="128">
        <v>45293</v>
      </c>
      <c r="G352" s="128">
        <v>45421</v>
      </c>
      <c r="H352" s="127"/>
      <c r="I352" s="128">
        <v>45421</v>
      </c>
      <c r="J352" s="128">
        <v>45422</v>
      </c>
      <c r="K352" s="126" t="s">
        <v>182</v>
      </c>
      <c r="L352" s="127"/>
      <c r="M352" s="126" t="s">
        <v>1609</v>
      </c>
      <c r="N352" s="126" t="s">
        <v>174</v>
      </c>
      <c r="O352" s="126" t="s">
        <v>1610</v>
      </c>
      <c r="P352" s="126" t="s">
        <v>1559</v>
      </c>
      <c r="Q352" s="126" t="s">
        <v>1611</v>
      </c>
      <c r="R352" s="126" t="s">
        <v>344</v>
      </c>
      <c r="S352" s="127"/>
      <c r="T352" s="127"/>
      <c r="U352" s="127"/>
      <c r="V352" s="127"/>
      <c r="W352" s="127"/>
      <c r="X352" s="126">
        <v>20</v>
      </c>
      <c r="Y352" s="126">
        <v>20</v>
      </c>
      <c r="Z352" s="127"/>
      <c r="AA352" s="127"/>
      <c r="AB352" s="129">
        <v>6</v>
      </c>
      <c r="AC352" s="129">
        <v>0</v>
      </c>
      <c r="AD352" s="129">
        <v>0</v>
      </c>
      <c r="AE352" s="126" t="s">
        <v>3013</v>
      </c>
      <c r="AF352" s="129">
        <v>0</v>
      </c>
      <c r="AG352" s="127"/>
      <c r="AH352" s="127"/>
      <c r="AI352" s="127"/>
      <c r="AJ352" s="127"/>
      <c r="AK352" s="126">
        <v>0</v>
      </c>
      <c r="AL352" s="129">
        <v>0</v>
      </c>
      <c r="AM352" s="127"/>
      <c r="AN352" s="127"/>
      <c r="AO352" s="126">
        <v>0</v>
      </c>
      <c r="AP352" s="127"/>
      <c r="AQ352" s="127"/>
      <c r="AR352" s="127"/>
      <c r="AS352" s="127"/>
      <c r="AT352" s="127"/>
      <c r="AU352" s="126">
        <v>0</v>
      </c>
      <c r="AV352" s="130">
        <v>0</v>
      </c>
      <c r="AW352" s="126" t="s">
        <v>51</v>
      </c>
      <c r="AX352" s="127"/>
      <c r="AY352" s="127"/>
      <c r="AZ352" s="127"/>
      <c r="BA352" s="127"/>
      <c r="BB352" s="126" t="s">
        <v>52</v>
      </c>
      <c r="BC352" s="126" t="s">
        <v>161</v>
      </c>
      <c r="BD352" s="126" t="s">
        <v>162</v>
      </c>
      <c r="BE352" s="126" t="s">
        <v>1615</v>
      </c>
      <c r="BF352" s="126">
        <v>2</v>
      </c>
      <c r="BG352" s="126" t="s">
        <v>163</v>
      </c>
      <c r="BH352" s="127"/>
      <c r="BI352" s="127"/>
      <c r="BJ352" s="127"/>
      <c r="BK352" s="127"/>
      <c r="BL352" s="129">
        <v>0</v>
      </c>
      <c r="BM352" s="127" t="b">
        <f>KGP[[#This Row],[HU Quantity]]=KGP[[#This Row],[Requirement quantity]]</f>
        <v>0</v>
      </c>
      <c r="BN352" s="127"/>
      <c r="BO352" s="127"/>
      <c r="BP352" s="127"/>
      <c r="BQ352" s="126" t="s">
        <v>165</v>
      </c>
      <c r="BR352" s="126" t="s">
        <v>57</v>
      </c>
      <c r="BS352" s="127"/>
      <c r="BT352" s="131">
        <v>0</v>
      </c>
      <c r="BU352" s="131">
        <v>0</v>
      </c>
      <c r="BV352" s="128">
        <v>45289</v>
      </c>
      <c r="BW352" s="132">
        <v>0</v>
      </c>
      <c r="BX352" s="132">
        <v>0</v>
      </c>
      <c r="BY352" s="127"/>
      <c r="BZ352" s="127"/>
      <c r="CA352" s="126">
        <v>0</v>
      </c>
      <c r="CB352" s="130">
        <v>0</v>
      </c>
      <c r="CC352" s="127"/>
      <c r="CD352" s="130">
        <v>0</v>
      </c>
      <c r="CE352" s="127"/>
      <c r="CF352" s="127"/>
      <c r="CG352" s="127"/>
      <c r="CH352" s="130">
        <v>0</v>
      </c>
      <c r="CI352" s="35">
        <v>0</v>
      </c>
      <c r="CJ352" s="94">
        <f t="shared" si="35"/>
        <v>0.14285714285714285</v>
      </c>
      <c r="CK352" s="88">
        <f t="shared" si="36"/>
        <v>45393</v>
      </c>
      <c r="CL352" s="89">
        <f t="shared" si="37"/>
        <v>0</v>
      </c>
      <c r="CM352" s="89">
        <f t="shared" si="38"/>
        <v>0</v>
      </c>
      <c r="CN352" s="89" t="str">
        <f t="shared" si="39"/>
        <v>Missing Staging Date</v>
      </c>
      <c r="CO352" s="100"/>
      <c r="CP352" s="89" t="str">
        <f>IF(CQ352="","",IF(CQ352&gt;'Colour coding'!$D$4,"After Turnround",IF(CQ352&gt;'Colour coding'!$D$3+7,"During Turnaround",IF(CQ352&lt;'Colour coding'!$D$3,"On Time"))))</f>
        <v>On Time</v>
      </c>
      <c r="CQ352" s="88">
        <f>_xlfn.MAXIFS('Monitor PO'!E:E,'Monitor PO'!K:K,KGP[[#This Row],[Material / Component]])</f>
        <v>0</v>
      </c>
      <c r="CR352" s="89" t="str">
        <f t="shared" si="40"/>
        <v>Delivered Pre S4H</v>
      </c>
      <c r="CS352" s="89" t="str">
        <f>_xlfn.CONCAT(KGP[[#This Row],[Reservation]], KGP[[#This Row],[Requirement date (WO component)]],KGP[[#This Row],[Material / Component]],"000",,KGP[[#This Row],[WO number]])</f>
        <v>000013475045421000100036218</v>
      </c>
      <c r="CT352" s="89" t="e">
        <f>VLOOKUP(KGP[[#This Row],[Key]],Reservation!B:B,1,)</f>
        <v>#N/A</v>
      </c>
      <c r="CU352" s="89" t="str">
        <f>_xlfn.CONCAT(KGP[[#This Row],[Reservation]],KGP[[#This Row],[Material / Component]],"000",,KGP[[#This Row],[WO number]])</f>
        <v>0000134750000100036218</v>
      </c>
      <c r="CV352" s="93" t="str">
        <f>IF(_xlfn.MAXIFS(Reservation!$F:$F,Reservation!$A:$A,KGP[[#This Row],[Logic]])&lt;KGP[[#This Row],[ETA @ Demand plant]],_xlfn.MAXIFS(Reservation!$F:$F,Reservation!$A:$A,KGP[[#This Row],[Logic]]),"")</f>
        <v/>
      </c>
      <c r="CW352" s="89" t="str">
        <f>IF(KGP[[#This Row],[Any order which is ahead (Date)]]="","",VLOOKUP(_xlfn.CONCAT(KGP[[#This Row],[Reservation]],KGP[[#This Row],[Material / Component]],"000",,KGP[[#This Row],[WO number]]),Reservation!$A:$J,10,0))</f>
        <v/>
      </c>
      <c r="CX352" s="89">
        <f t="shared" si="41"/>
        <v>0</v>
      </c>
    </row>
    <row r="353" spans="1:102" s="77" customFormat="1" hidden="1" x14ac:dyDescent="0.2">
      <c r="A353" s="126" t="s">
        <v>851</v>
      </c>
      <c r="B353" s="126" t="s">
        <v>50</v>
      </c>
      <c r="C353" s="127"/>
      <c r="D353" s="126" t="s">
        <v>55</v>
      </c>
      <c r="E353" s="128">
        <v>45290</v>
      </c>
      <c r="F353" s="128">
        <v>45293</v>
      </c>
      <c r="G353" s="128">
        <v>45421</v>
      </c>
      <c r="H353" s="127"/>
      <c r="I353" s="128">
        <v>45421</v>
      </c>
      <c r="J353" s="128">
        <v>45422</v>
      </c>
      <c r="K353" s="126" t="s">
        <v>182</v>
      </c>
      <c r="L353" s="127"/>
      <c r="M353" s="126" t="s">
        <v>1609</v>
      </c>
      <c r="N353" s="126" t="s">
        <v>166</v>
      </c>
      <c r="O353" s="126" t="s">
        <v>1610</v>
      </c>
      <c r="P353" s="126" t="s">
        <v>1559</v>
      </c>
      <c r="Q353" s="126" t="s">
        <v>1611</v>
      </c>
      <c r="R353" s="126" t="s">
        <v>344</v>
      </c>
      <c r="S353" s="127"/>
      <c r="T353" s="127"/>
      <c r="U353" s="127"/>
      <c r="V353" s="127"/>
      <c r="W353" s="127"/>
      <c r="X353" s="126">
        <v>20</v>
      </c>
      <c r="Y353" s="126">
        <v>20</v>
      </c>
      <c r="Z353" s="127"/>
      <c r="AA353" s="127"/>
      <c r="AB353" s="129">
        <v>2</v>
      </c>
      <c r="AC353" s="129">
        <v>0</v>
      </c>
      <c r="AD353" s="129">
        <v>0</v>
      </c>
      <c r="AE353" s="126" t="s">
        <v>3014</v>
      </c>
      <c r="AF353" s="129">
        <v>0</v>
      </c>
      <c r="AG353" s="127"/>
      <c r="AH353" s="127"/>
      <c r="AI353" s="127"/>
      <c r="AJ353" s="127"/>
      <c r="AK353" s="126">
        <v>0</v>
      </c>
      <c r="AL353" s="129">
        <v>0</v>
      </c>
      <c r="AM353" s="127"/>
      <c r="AN353" s="127"/>
      <c r="AO353" s="126">
        <v>0</v>
      </c>
      <c r="AP353" s="127"/>
      <c r="AQ353" s="127"/>
      <c r="AR353" s="127"/>
      <c r="AS353" s="127"/>
      <c r="AT353" s="127"/>
      <c r="AU353" s="126">
        <v>0</v>
      </c>
      <c r="AV353" s="130">
        <v>0</v>
      </c>
      <c r="AW353" s="126" t="s">
        <v>51</v>
      </c>
      <c r="AX353" s="127"/>
      <c r="AY353" s="127"/>
      <c r="AZ353" s="127"/>
      <c r="BA353" s="127"/>
      <c r="BB353" s="126" t="s">
        <v>52</v>
      </c>
      <c r="BC353" s="126" t="s">
        <v>161</v>
      </c>
      <c r="BD353" s="126" t="s">
        <v>162</v>
      </c>
      <c r="BE353" s="126" t="s">
        <v>1615</v>
      </c>
      <c r="BF353" s="126">
        <v>4</v>
      </c>
      <c r="BG353" s="126" t="s">
        <v>163</v>
      </c>
      <c r="BH353" s="127"/>
      <c r="BI353" s="127"/>
      <c r="BJ353" s="127"/>
      <c r="BK353" s="127"/>
      <c r="BL353" s="129">
        <v>0</v>
      </c>
      <c r="BM353" s="127" t="b">
        <f>KGP[[#This Row],[HU Quantity]]=KGP[[#This Row],[Requirement quantity]]</f>
        <v>0</v>
      </c>
      <c r="BN353" s="127"/>
      <c r="BO353" s="127"/>
      <c r="BP353" s="127"/>
      <c r="BQ353" s="126" t="s">
        <v>165</v>
      </c>
      <c r="BR353" s="126" t="s">
        <v>57</v>
      </c>
      <c r="BS353" s="127"/>
      <c r="BT353" s="131">
        <v>0</v>
      </c>
      <c r="BU353" s="131">
        <v>0</v>
      </c>
      <c r="BV353" s="128">
        <v>45289</v>
      </c>
      <c r="BW353" s="132">
        <v>0</v>
      </c>
      <c r="BX353" s="132">
        <v>0</v>
      </c>
      <c r="BY353" s="127"/>
      <c r="BZ353" s="127"/>
      <c r="CA353" s="126">
        <v>0</v>
      </c>
      <c r="CB353" s="130">
        <v>0</v>
      </c>
      <c r="CC353" s="127"/>
      <c r="CD353" s="130">
        <v>0</v>
      </c>
      <c r="CE353" s="127"/>
      <c r="CF353" s="127"/>
      <c r="CG353" s="127"/>
      <c r="CH353" s="130">
        <v>0</v>
      </c>
      <c r="CI353" s="35">
        <v>0</v>
      </c>
      <c r="CJ353" s="94">
        <f t="shared" si="35"/>
        <v>0.14285714285714285</v>
      </c>
      <c r="CK353" s="88">
        <f t="shared" si="36"/>
        <v>45393</v>
      </c>
      <c r="CL353" s="89">
        <f t="shared" si="37"/>
        <v>0</v>
      </c>
      <c r="CM353" s="89">
        <f t="shared" si="38"/>
        <v>0</v>
      </c>
      <c r="CN353" s="89" t="str">
        <f t="shared" si="39"/>
        <v>Missing Staging Date</v>
      </c>
      <c r="CO353" s="100"/>
      <c r="CP353" s="89" t="str">
        <f>IF(CQ353="","",IF(CQ353&gt;'Colour coding'!$D$4,"After Turnround",IF(CQ353&gt;'Colour coding'!$D$3+7,"During Turnaround",IF(CQ353&lt;'Colour coding'!$D$3,"On Time"))))</f>
        <v>On Time</v>
      </c>
      <c r="CQ353" s="88">
        <f>_xlfn.MAXIFS('Monitor PO'!E:E,'Monitor PO'!K:K,KGP[[#This Row],[Material / Component]])</f>
        <v>0</v>
      </c>
      <c r="CR353" s="89" t="str">
        <f t="shared" si="40"/>
        <v>Delivered Pre S4H</v>
      </c>
      <c r="CS353" s="89" t="str">
        <f>_xlfn.CONCAT(KGP[[#This Row],[Reservation]], KGP[[#This Row],[Requirement date (WO component)]],KGP[[#This Row],[Material / Component]],"000",,KGP[[#This Row],[WO number]])</f>
        <v>000013475045421000100036218</v>
      </c>
      <c r="CT353" s="89" t="e">
        <f>VLOOKUP(KGP[[#This Row],[Key]],Reservation!B:B,1,)</f>
        <v>#N/A</v>
      </c>
      <c r="CU353" s="89" t="str">
        <f>_xlfn.CONCAT(KGP[[#This Row],[Reservation]],KGP[[#This Row],[Material / Component]],"000",,KGP[[#This Row],[WO number]])</f>
        <v>0000134750000100036218</v>
      </c>
      <c r="CV353" s="93" t="str">
        <f>IF(_xlfn.MAXIFS(Reservation!$F:$F,Reservation!$A:$A,KGP[[#This Row],[Logic]])&lt;KGP[[#This Row],[ETA @ Demand plant]],_xlfn.MAXIFS(Reservation!$F:$F,Reservation!$A:$A,KGP[[#This Row],[Logic]]),"")</f>
        <v/>
      </c>
      <c r="CW353" s="89" t="str">
        <f>IF(KGP[[#This Row],[Any order which is ahead (Date)]]="","",VLOOKUP(_xlfn.CONCAT(KGP[[#This Row],[Reservation]],KGP[[#This Row],[Material / Component]],"000",,KGP[[#This Row],[WO number]]),Reservation!$A:$J,10,0))</f>
        <v/>
      </c>
      <c r="CX353" s="89">
        <f t="shared" si="41"/>
        <v>0</v>
      </c>
    </row>
    <row r="354" spans="1:102" s="77" customFormat="1" hidden="1" x14ac:dyDescent="0.2">
      <c r="A354" s="126" t="s">
        <v>851</v>
      </c>
      <c r="B354" s="126" t="s">
        <v>50</v>
      </c>
      <c r="C354" s="127"/>
      <c r="D354" s="126" t="s">
        <v>55</v>
      </c>
      <c r="E354" s="128">
        <v>45290</v>
      </c>
      <c r="F354" s="128">
        <v>45293</v>
      </c>
      <c r="G354" s="128">
        <v>45421</v>
      </c>
      <c r="H354" s="127"/>
      <c r="I354" s="128">
        <v>45421</v>
      </c>
      <c r="J354" s="128">
        <v>45422</v>
      </c>
      <c r="K354" s="126" t="s">
        <v>182</v>
      </c>
      <c r="L354" s="127"/>
      <c r="M354" s="126" t="s">
        <v>1609</v>
      </c>
      <c r="N354" s="126" t="s">
        <v>175</v>
      </c>
      <c r="O354" s="126" t="s">
        <v>1610</v>
      </c>
      <c r="P354" s="126" t="s">
        <v>1559</v>
      </c>
      <c r="Q354" s="126" t="s">
        <v>1611</v>
      </c>
      <c r="R354" s="126" t="s">
        <v>344</v>
      </c>
      <c r="S354" s="127"/>
      <c r="T354" s="127"/>
      <c r="U354" s="127"/>
      <c r="V354" s="127"/>
      <c r="W354" s="127"/>
      <c r="X354" s="126">
        <v>20</v>
      </c>
      <c r="Y354" s="126">
        <v>20</v>
      </c>
      <c r="Z354" s="127"/>
      <c r="AA354" s="127"/>
      <c r="AB354" s="129">
        <v>4</v>
      </c>
      <c r="AC354" s="129">
        <v>0</v>
      </c>
      <c r="AD354" s="129">
        <v>0</v>
      </c>
      <c r="AE354" s="126" t="s">
        <v>3015</v>
      </c>
      <c r="AF354" s="129">
        <v>0</v>
      </c>
      <c r="AG354" s="127"/>
      <c r="AH354" s="127"/>
      <c r="AI354" s="127"/>
      <c r="AJ354" s="127"/>
      <c r="AK354" s="126">
        <v>0</v>
      </c>
      <c r="AL354" s="129">
        <v>0</v>
      </c>
      <c r="AM354" s="127"/>
      <c r="AN354" s="127"/>
      <c r="AO354" s="126">
        <v>0</v>
      </c>
      <c r="AP354" s="127"/>
      <c r="AQ354" s="127"/>
      <c r="AR354" s="127"/>
      <c r="AS354" s="127"/>
      <c r="AT354" s="127"/>
      <c r="AU354" s="126">
        <v>0</v>
      </c>
      <c r="AV354" s="130">
        <v>0</v>
      </c>
      <c r="AW354" s="126" t="s">
        <v>51</v>
      </c>
      <c r="AX354" s="127"/>
      <c r="AY354" s="127"/>
      <c r="AZ354" s="127"/>
      <c r="BA354" s="127"/>
      <c r="BB354" s="126" t="s">
        <v>52</v>
      </c>
      <c r="BC354" s="126" t="s">
        <v>161</v>
      </c>
      <c r="BD354" s="126" t="s">
        <v>162</v>
      </c>
      <c r="BE354" s="126" t="s">
        <v>1615</v>
      </c>
      <c r="BF354" s="126">
        <v>1</v>
      </c>
      <c r="BG354" s="126" t="s">
        <v>163</v>
      </c>
      <c r="BH354" s="127"/>
      <c r="BI354" s="127"/>
      <c r="BJ354" s="127"/>
      <c r="BK354" s="127"/>
      <c r="BL354" s="129">
        <v>0</v>
      </c>
      <c r="BM354" s="127" t="b">
        <f>KGP[[#This Row],[HU Quantity]]=KGP[[#This Row],[Requirement quantity]]</f>
        <v>0</v>
      </c>
      <c r="BN354" s="127"/>
      <c r="BO354" s="127"/>
      <c r="BP354" s="127"/>
      <c r="BQ354" s="126" t="s">
        <v>165</v>
      </c>
      <c r="BR354" s="126" t="s">
        <v>57</v>
      </c>
      <c r="BS354" s="127"/>
      <c r="BT354" s="131">
        <v>0</v>
      </c>
      <c r="BU354" s="131">
        <v>0</v>
      </c>
      <c r="BV354" s="128">
        <v>45289</v>
      </c>
      <c r="BW354" s="132">
        <v>0</v>
      </c>
      <c r="BX354" s="132">
        <v>0</v>
      </c>
      <c r="BY354" s="127"/>
      <c r="BZ354" s="127"/>
      <c r="CA354" s="126">
        <v>0</v>
      </c>
      <c r="CB354" s="130">
        <v>0</v>
      </c>
      <c r="CC354" s="127"/>
      <c r="CD354" s="130">
        <v>0</v>
      </c>
      <c r="CE354" s="127"/>
      <c r="CF354" s="127"/>
      <c r="CG354" s="127"/>
      <c r="CH354" s="130">
        <v>0</v>
      </c>
      <c r="CI354" s="35">
        <v>0</v>
      </c>
      <c r="CJ354" s="94">
        <f t="shared" si="35"/>
        <v>0.14285714285714285</v>
      </c>
      <c r="CK354" s="88">
        <f t="shared" si="36"/>
        <v>45393</v>
      </c>
      <c r="CL354" s="89">
        <f t="shared" si="37"/>
        <v>0</v>
      </c>
      <c r="CM354" s="89">
        <f t="shared" si="38"/>
        <v>0</v>
      </c>
      <c r="CN354" s="89" t="str">
        <f t="shared" si="39"/>
        <v>Missing Staging Date</v>
      </c>
      <c r="CO354" s="100"/>
      <c r="CP354" s="89" t="str">
        <f>IF(CQ354="","",IF(CQ354&gt;'Colour coding'!$D$4,"After Turnround",IF(CQ354&gt;'Colour coding'!$D$3+7,"During Turnaround",IF(CQ354&lt;'Colour coding'!$D$3,"On Time"))))</f>
        <v>On Time</v>
      </c>
      <c r="CQ354" s="88">
        <f>_xlfn.MAXIFS('Monitor PO'!E:E,'Monitor PO'!K:K,KGP[[#This Row],[Material / Component]])</f>
        <v>0</v>
      </c>
      <c r="CR354" s="89" t="str">
        <f t="shared" si="40"/>
        <v>Delivered Pre S4H</v>
      </c>
      <c r="CS354" s="89" t="str">
        <f>_xlfn.CONCAT(KGP[[#This Row],[Reservation]], KGP[[#This Row],[Requirement date (WO component)]],KGP[[#This Row],[Material / Component]],"000",,KGP[[#This Row],[WO number]])</f>
        <v>000013475045421000100036218</v>
      </c>
      <c r="CT354" s="89" t="e">
        <f>VLOOKUP(KGP[[#This Row],[Key]],Reservation!B:B,1,)</f>
        <v>#N/A</v>
      </c>
      <c r="CU354" s="89" t="str">
        <f>_xlfn.CONCAT(KGP[[#This Row],[Reservation]],KGP[[#This Row],[Material / Component]],"000",,KGP[[#This Row],[WO number]])</f>
        <v>0000134750000100036218</v>
      </c>
      <c r="CV354" s="93" t="str">
        <f>IF(_xlfn.MAXIFS(Reservation!$F:$F,Reservation!$A:$A,KGP[[#This Row],[Logic]])&lt;KGP[[#This Row],[ETA @ Demand plant]],_xlfn.MAXIFS(Reservation!$F:$F,Reservation!$A:$A,KGP[[#This Row],[Logic]]),"")</f>
        <v/>
      </c>
      <c r="CW354" s="89" t="str">
        <f>IF(KGP[[#This Row],[Any order which is ahead (Date)]]="","",VLOOKUP(_xlfn.CONCAT(KGP[[#This Row],[Reservation]],KGP[[#This Row],[Material / Component]],"000",,KGP[[#This Row],[WO number]]),Reservation!$A:$J,10,0))</f>
        <v/>
      </c>
      <c r="CX354" s="89">
        <f t="shared" si="41"/>
        <v>0</v>
      </c>
    </row>
    <row r="355" spans="1:102" s="77" customFormat="1" hidden="1" x14ac:dyDescent="0.2">
      <c r="A355" s="126" t="s">
        <v>851</v>
      </c>
      <c r="B355" s="126" t="s">
        <v>50</v>
      </c>
      <c r="C355" s="127"/>
      <c r="D355" s="126" t="s">
        <v>55</v>
      </c>
      <c r="E355" s="128">
        <v>45290</v>
      </c>
      <c r="F355" s="128">
        <v>45293</v>
      </c>
      <c r="G355" s="128">
        <v>45421</v>
      </c>
      <c r="H355" s="127"/>
      <c r="I355" s="128">
        <v>45421</v>
      </c>
      <c r="J355" s="128">
        <v>45422</v>
      </c>
      <c r="K355" s="126" t="s">
        <v>182</v>
      </c>
      <c r="L355" s="127"/>
      <c r="M355" s="126" t="s">
        <v>1609</v>
      </c>
      <c r="N355" s="126" t="s">
        <v>168</v>
      </c>
      <c r="O355" s="126" t="s">
        <v>1610</v>
      </c>
      <c r="P355" s="126" t="s">
        <v>1559</v>
      </c>
      <c r="Q355" s="126" t="s">
        <v>1611</v>
      </c>
      <c r="R355" s="126" t="s">
        <v>344</v>
      </c>
      <c r="S355" s="127"/>
      <c r="T355" s="127"/>
      <c r="U355" s="127"/>
      <c r="V355" s="127"/>
      <c r="W355" s="127"/>
      <c r="X355" s="126">
        <v>20</v>
      </c>
      <c r="Y355" s="126">
        <v>20</v>
      </c>
      <c r="Z355" s="127"/>
      <c r="AA355" s="127"/>
      <c r="AB355" s="129">
        <v>4</v>
      </c>
      <c r="AC355" s="129">
        <v>0</v>
      </c>
      <c r="AD355" s="129">
        <v>0</v>
      </c>
      <c r="AE355" s="126" t="s">
        <v>3016</v>
      </c>
      <c r="AF355" s="129">
        <v>0</v>
      </c>
      <c r="AG355" s="127"/>
      <c r="AH355" s="127"/>
      <c r="AI355" s="127"/>
      <c r="AJ355" s="127"/>
      <c r="AK355" s="126">
        <v>0</v>
      </c>
      <c r="AL355" s="129">
        <v>0</v>
      </c>
      <c r="AM355" s="127"/>
      <c r="AN355" s="127"/>
      <c r="AO355" s="126">
        <v>0</v>
      </c>
      <c r="AP355" s="127"/>
      <c r="AQ355" s="127"/>
      <c r="AR355" s="127"/>
      <c r="AS355" s="127"/>
      <c r="AT355" s="127"/>
      <c r="AU355" s="126">
        <v>0</v>
      </c>
      <c r="AV355" s="130">
        <v>0</v>
      </c>
      <c r="AW355" s="126" t="s">
        <v>51</v>
      </c>
      <c r="AX355" s="127"/>
      <c r="AY355" s="127"/>
      <c r="AZ355" s="127"/>
      <c r="BA355" s="127"/>
      <c r="BB355" s="126" t="s">
        <v>52</v>
      </c>
      <c r="BC355" s="126" t="s">
        <v>161</v>
      </c>
      <c r="BD355" s="126" t="s">
        <v>162</v>
      </c>
      <c r="BE355" s="126" t="s">
        <v>1615</v>
      </c>
      <c r="BF355" s="126">
        <v>5</v>
      </c>
      <c r="BG355" s="126" t="s">
        <v>163</v>
      </c>
      <c r="BH355" s="127"/>
      <c r="BI355" s="127"/>
      <c r="BJ355" s="127"/>
      <c r="BK355" s="127"/>
      <c r="BL355" s="129">
        <v>0</v>
      </c>
      <c r="BM355" s="127" t="b">
        <f>KGP[[#This Row],[HU Quantity]]=KGP[[#This Row],[Requirement quantity]]</f>
        <v>0</v>
      </c>
      <c r="BN355" s="127"/>
      <c r="BO355" s="127"/>
      <c r="BP355" s="127"/>
      <c r="BQ355" s="126" t="s">
        <v>165</v>
      </c>
      <c r="BR355" s="126" t="s">
        <v>57</v>
      </c>
      <c r="BS355" s="127"/>
      <c r="BT355" s="131">
        <v>0</v>
      </c>
      <c r="BU355" s="131">
        <v>0</v>
      </c>
      <c r="BV355" s="128">
        <v>45289</v>
      </c>
      <c r="BW355" s="132">
        <v>0</v>
      </c>
      <c r="BX355" s="132">
        <v>0</v>
      </c>
      <c r="BY355" s="127"/>
      <c r="BZ355" s="127"/>
      <c r="CA355" s="126">
        <v>0</v>
      </c>
      <c r="CB355" s="130">
        <v>0</v>
      </c>
      <c r="CC355" s="127"/>
      <c r="CD355" s="130">
        <v>0</v>
      </c>
      <c r="CE355" s="127"/>
      <c r="CF355" s="127"/>
      <c r="CG355" s="127"/>
      <c r="CH355" s="130">
        <v>0</v>
      </c>
      <c r="CI355" s="35">
        <v>0</v>
      </c>
      <c r="CJ355" s="94">
        <f t="shared" si="35"/>
        <v>0.14285714285714285</v>
      </c>
      <c r="CK355" s="88">
        <f t="shared" si="36"/>
        <v>45393</v>
      </c>
      <c r="CL355" s="89">
        <f t="shared" si="37"/>
        <v>0</v>
      </c>
      <c r="CM355" s="89">
        <f t="shared" si="38"/>
        <v>0</v>
      </c>
      <c r="CN355" s="89" t="str">
        <f t="shared" si="39"/>
        <v>Missing Staging Date</v>
      </c>
      <c r="CO355" s="100"/>
      <c r="CP355" s="89" t="str">
        <f>IF(CQ355="","",IF(CQ355&gt;'Colour coding'!$D$4,"After Turnround",IF(CQ355&gt;'Colour coding'!$D$3+7,"During Turnaround",IF(CQ355&lt;'Colour coding'!$D$3,"On Time"))))</f>
        <v>On Time</v>
      </c>
      <c r="CQ355" s="88">
        <f>_xlfn.MAXIFS('Monitor PO'!E:E,'Monitor PO'!K:K,KGP[[#This Row],[Material / Component]])</f>
        <v>0</v>
      </c>
      <c r="CR355" s="89" t="str">
        <f t="shared" si="40"/>
        <v>Delivered Pre S4H</v>
      </c>
      <c r="CS355" s="89" t="str">
        <f>_xlfn.CONCAT(KGP[[#This Row],[Reservation]], KGP[[#This Row],[Requirement date (WO component)]],KGP[[#This Row],[Material / Component]],"000",,KGP[[#This Row],[WO number]])</f>
        <v>000013475045421000100036218</v>
      </c>
      <c r="CT355" s="89" t="e">
        <f>VLOOKUP(KGP[[#This Row],[Key]],Reservation!B:B,1,)</f>
        <v>#N/A</v>
      </c>
      <c r="CU355" s="89" t="str">
        <f>_xlfn.CONCAT(KGP[[#This Row],[Reservation]],KGP[[#This Row],[Material / Component]],"000",,KGP[[#This Row],[WO number]])</f>
        <v>0000134750000100036218</v>
      </c>
      <c r="CV355" s="93" t="str">
        <f>IF(_xlfn.MAXIFS(Reservation!$F:$F,Reservation!$A:$A,KGP[[#This Row],[Logic]])&lt;KGP[[#This Row],[ETA @ Demand plant]],_xlfn.MAXIFS(Reservation!$F:$F,Reservation!$A:$A,KGP[[#This Row],[Logic]]),"")</f>
        <v/>
      </c>
      <c r="CW355" s="89" t="str">
        <f>IF(KGP[[#This Row],[Any order which is ahead (Date)]]="","",VLOOKUP(_xlfn.CONCAT(KGP[[#This Row],[Reservation]],KGP[[#This Row],[Material / Component]],"000",,KGP[[#This Row],[WO number]]),Reservation!$A:$J,10,0))</f>
        <v/>
      </c>
      <c r="CX355" s="89">
        <f t="shared" si="41"/>
        <v>0</v>
      </c>
    </row>
    <row r="356" spans="1:102" s="77" customFormat="1" hidden="1" x14ac:dyDescent="0.2">
      <c r="A356" s="126" t="s">
        <v>851</v>
      </c>
      <c r="B356" s="126" t="s">
        <v>50</v>
      </c>
      <c r="C356" s="127"/>
      <c r="D356" s="126" t="s">
        <v>55</v>
      </c>
      <c r="E356" s="128">
        <v>45290</v>
      </c>
      <c r="F356" s="128">
        <v>45293</v>
      </c>
      <c r="G356" s="128">
        <v>45421</v>
      </c>
      <c r="H356" s="127"/>
      <c r="I356" s="128">
        <v>45421</v>
      </c>
      <c r="J356" s="128">
        <v>45422</v>
      </c>
      <c r="K356" s="126" t="s">
        <v>182</v>
      </c>
      <c r="L356" s="127"/>
      <c r="M356" s="126" t="s">
        <v>1609</v>
      </c>
      <c r="N356" s="126" t="s">
        <v>171</v>
      </c>
      <c r="O356" s="126" t="s">
        <v>1610</v>
      </c>
      <c r="P356" s="126" t="s">
        <v>1559</v>
      </c>
      <c r="Q356" s="126" t="s">
        <v>1611</v>
      </c>
      <c r="R356" s="126" t="s">
        <v>344</v>
      </c>
      <c r="S356" s="127"/>
      <c r="T356" s="127"/>
      <c r="U356" s="127"/>
      <c r="V356" s="127"/>
      <c r="W356" s="127"/>
      <c r="X356" s="126">
        <v>20</v>
      </c>
      <c r="Y356" s="126">
        <v>20</v>
      </c>
      <c r="Z356" s="127"/>
      <c r="AA356" s="127"/>
      <c r="AB356" s="129">
        <v>2</v>
      </c>
      <c r="AC356" s="129">
        <v>0</v>
      </c>
      <c r="AD356" s="129">
        <v>0</v>
      </c>
      <c r="AE356" s="126" t="s">
        <v>3017</v>
      </c>
      <c r="AF356" s="129">
        <v>0</v>
      </c>
      <c r="AG356" s="127"/>
      <c r="AH356" s="127"/>
      <c r="AI356" s="127"/>
      <c r="AJ356" s="127"/>
      <c r="AK356" s="126">
        <v>0</v>
      </c>
      <c r="AL356" s="129">
        <v>0</v>
      </c>
      <c r="AM356" s="127"/>
      <c r="AN356" s="127"/>
      <c r="AO356" s="126">
        <v>0</v>
      </c>
      <c r="AP356" s="127"/>
      <c r="AQ356" s="127"/>
      <c r="AR356" s="127"/>
      <c r="AS356" s="127"/>
      <c r="AT356" s="127"/>
      <c r="AU356" s="126">
        <v>0</v>
      </c>
      <c r="AV356" s="130">
        <v>0</v>
      </c>
      <c r="AW356" s="126" t="s">
        <v>51</v>
      </c>
      <c r="AX356" s="127"/>
      <c r="AY356" s="127"/>
      <c r="AZ356" s="127"/>
      <c r="BA356" s="127"/>
      <c r="BB356" s="126" t="s">
        <v>52</v>
      </c>
      <c r="BC356" s="126" t="s">
        <v>161</v>
      </c>
      <c r="BD356" s="126" t="s">
        <v>162</v>
      </c>
      <c r="BE356" s="126" t="s">
        <v>1615</v>
      </c>
      <c r="BF356" s="126">
        <v>3</v>
      </c>
      <c r="BG356" s="126" t="s">
        <v>163</v>
      </c>
      <c r="BH356" s="127"/>
      <c r="BI356" s="127"/>
      <c r="BJ356" s="127"/>
      <c r="BK356" s="127"/>
      <c r="BL356" s="129">
        <v>0</v>
      </c>
      <c r="BM356" s="127" t="b">
        <f>KGP[[#This Row],[HU Quantity]]=KGP[[#This Row],[Requirement quantity]]</f>
        <v>0</v>
      </c>
      <c r="BN356" s="127"/>
      <c r="BO356" s="127"/>
      <c r="BP356" s="127"/>
      <c r="BQ356" s="126" t="s">
        <v>165</v>
      </c>
      <c r="BR356" s="126" t="s">
        <v>57</v>
      </c>
      <c r="BS356" s="127"/>
      <c r="BT356" s="131">
        <v>0</v>
      </c>
      <c r="BU356" s="131">
        <v>0</v>
      </c>
      <c r="BV356" s="128">
        <v>45289</v>
      </c>
      <c r="BW356" s="132">
        <v>0</v>
      </c>
      <c r="BX356" s="132">
        <v>0</v>
      </c>
      <c r="BY356" s="127"/>
      <c r="BZ356" s="127"/>
      <c r="CA356" s="126">
        <v>0</v>
      </c>
      <c r="CB356" s="130">
        <v>0</v>
      </c>
      <c r="CC356" s="127"/>
      <c r="CD356" s="130">
        <v>0</v>
      </c>
      <c r="CE356" s="127"/>
      <c r="CF356" s="127"/>
      <c r="CG356" s="127"/>
      <c r="CH356" s="130">
        <v>0</v>
      </c>
      <c r="CI356" s="35">
        <v>0</v>
      </c>
      <c r="CJ356" s="94">
        <f t="shared" si="35"/>
        <v>0.14285714285714285</v>
      </c>
      <c r="CK356" s="88">
        <f t="shared" si="36"/>
        <v>45393</v>
      </c>
      <c r="CL356" s="89">
        <f t="shared" si="37"/>
        <v>0</v>
      </c>
      <c r="CM356" s="89">
        <f t="shared" si="38"/>
        <v>0</v>
      </c>
      <c r="CN356" s="89" t="str">
        <f t="shared" si="39"/>
        <v>Missing Staging Date</v>
      </c>
      <c r="CO356" s="100"/>
      <c r="CP356" s="89" t="str">
        <f>IF(CQ356="","",IF(CQ356&gt;'Colour coding'!$D$4,"After Turnround",IF(CQ356&gt;'Colour coding'!$D$3+7,"During Turnaround",IF(CQ356&lt;'Colour coding'!$D$3,"On Time"))))</f>
        <v>On Time</v>
      </c>
      <c r="CQ356" s="88">
        <f>_xlfn.MAXIFS('Monitor PO'!E:E,'Monitor PO'!K:K,KGP[[#This Row],[Material / Component]])</f>
        <v>0</v>
      </c>
      <c r="CR356" s="89" t="str">
        <f t="shared" si="40"/>
        <v>Delivered Pre S4H</v>
      </c>
      <c r="CS356" s="89" t="str">
        <f>_xlfn.CONCAT(KGP[[#This Row],[Reservation]], KGP[[#This Row],[Requirement date (WO component)]],KGP[[#This Row],[Material / Component]],"000",,KGP[[#This Row],[WO number]])</f>
        <v>000013475045421000100036218</v>
      </c>
      <c r="CT356" s="89" t="e">
        <f>VLOOKUP(KGP[[#This Row],[Key]],Reservation!B:B,1,)</f>
        <v>#N/A</v>
      </c>
      <c r="CU356" s="89" t="str">
        <f>_xlfn.CONCAT(KGP[[#This Row],[Reservation]],KGP[[#This Row],[Material / Component]],"000",,KGP[[#This Row],[WO number]])</f>
        <v>0000134750000100036218</v>
      </c>
      <c r="CV356" s="93" t="str">
        <f>IF(_xlfn.MAXIFS(Reservation!$F:$F,Reservation!$A:$A,KGP[[#This Row],[Logic]])&lt;KGP[[#This Row],[ETA @ Demand plant]],_xlfn.MAXIFS(Reservation!$F:$F,Reservation!$A:$A,KGP[[#This Row],[Logic]]),"")</f>
        <v/>
      </c>
      <c r="CW356" s="89" t="str">
        <f>IF(KGP[[#This Row],[Any order which is ahead (Date)]]="","",VLOOKUP(_xlfn.CONCAT(KGP[[#This Row],[Reservation]],KGP[[#This Row],[Material / Component]],"000",,KGP[[#This Row],[WO number]]),Reservation!$A:$J,10,0))</f>
        <v/>
      </c>
      <c r="CX356" s="89">
        <f t="shared" si="41"/>
        <v>0</v>
      </c>
    </row>
    <row r="357" spans="1:102" s="77" customFormat="1" hidden="1" x14ac:dyDescent="0.2">
      <c r="A357" s="126" t="s">
        <v>945</v>
      </c>
      <c r="B357" s="126" t="s">
        <v>50</v>
      </c>
      <c r="C357" s="127"/>
      <c r="D357" s="126" t="s">
        <v>55</v>
      </c>
      <c r="E357" s="128">
        <v>45290</v>
      </c>
      <c r="F357" s="128">
        <v>45292</v>
      </c>
      <c r="G357" s="128">
        <v>45400</v>
      </c>
      <c r="H357" s="127"/>
      <c r="I357" s="128">
        <v>45400</v>
      </c>
      <c r="J357" s="128">
        <v>45400</v>
      </c>
      <c r="K357" s="126" t="s">
        <v>56</v>
      </c>
      <c r="L357" s="127"/>
      <c r="M357" s="126" t="s">
        <v>3018</v>
      </c>
      <c r="N357" s="126" t="s">
        <v>176</v>
      </c>
      <c r="O357" s="126" t="s">
        <v>3019</v>
      </c>
      <c r="P357" s="126" t="s">
        <v>3020</v>
      </c>
      <c r="Q357" s="126" t="s">
        <v>3021</v>
      </c>
      <c r="R357" s="126" t="s">
        <v>344</v>
      </c>
      <c r="S357" s="127"/>
      <c r="T357" s="127"/>
      <c r="U357" s="127"/>
      <c r="V357" s="127"/>
      <c r="W357" s="127"/>
      <c r="X357" s="126">
        <v>20</v>
      </c>
      <c r="Y357" s="126">
        <v>20</v>
      </c>
      <c r="Z357" s="127"/>
      <c r="AA357" s="127"/>
      <c r="AB357" s="129">
        <v>1</v>
      </c>
      <c r="AC357" s="129">
        <v>0</v>
      </c>
      <c r="AD357" s="129">
        <v>0</v>
      </c>
      <c r="AE357" s="126" t="s">
        <v>2954</v>
      </c>
      <c r="AF357" s="129">
        <v>0</v>
      </c>
      <c r="AG357" s="127"/>
      <c r="AH357" s="127"/>
      <c r="AI357" s="127"/>
      <c r="AJ357" s="127"/>
      <c r="AK357" s="126">
        <v>0</v>
      </c>
      <c r="AL357" s="129">
        <v>0</v>
      </c>
      <c r="AM357" s="127"/>
      <c r="AN357" s="127"/>
      <c r="AO357" s="126">
        <v>0</v>
      </c>
      <c r="AP357" s="127"/>
      <c r="AQ357" s="127"/>
      <c r="AR357" s="127"/>
      <c r="AS357" s="127"/>
      <c r="AT357" s="127"/>
      <c r="AU357" s="126">
        <v>0</v>
      </c>
      <c r="AV357" s="130">
        <v>0</v>
      </c>
      <c r="AW357" s="126" t="s">
        <v>51</v>
      </c>
      <c r="AX357" s="127"/>
      <c r="AY357" s="127"/>
      <c r="AZ357" s="127"/>
      <c r="BA357" s="127"/>
      <c r="BB357" s="126" t="s">
        <v>52</v>
      </c>
      <c r="BC357" s="126" t="s">
        <v>161</v>
      </c>
      <c r="BD357" s="126" t="s">
        <v>162</v>
      </c>
      <c r="BE357" s="126" t="s">
        <v>3022</v>
      </c>
      <c r="BF357" s="126">
        <v>1</v>
      </c>
      <c r="BG357" s="126" t="s">
        <v>163</v>
      </c>
      <c r="BH357" s="127"/>
      <c r="BI357" s="127"/>
      <c r="BJ357" s="127"/>
      <c r="BK357" s="127"/>
      <c r="BL357" s="129">
        <v>0</v>
      </c>
      <c r="BM357" s="127" t="b">
        <f>KGP[[#This Row],[HU Quantity]]=KGP[[#This Row],[Requirement quantity]]</f>
        <v>0</v>
      </c>
      <c r="BN357" s="127"/>
      <c r="BO357" s="127"/>
      <c r="BP357" s="127"/>
      <c r="BQ357" s="126" t="s">
        <v>165</v>
      </c>
      <c r="BR357" s="127"/>
      <c r="BS357" s="127"/>
      <c r="BT357" s="131">
        <v>0</v>
      </c>
      <c r="BU357" s="131">
        <v>0</v>
      </c>
      <c r="BV357" s="128">
        <v>45291</v>
      </c>
      <c r="BW357" s="132">
        <v>0</v>
      </c>
      <c r="BX357" s="132">
        <v>0</v>
      </c>
      <c r="BY357" s="127"/>
      <c r="BZ357" s="127"/>
      <c r="CA357" s="126">
        <v>0</v>
      </c>
      <c r="CB357" s="130">
        <v>0</v>
      </c>
      <c r="CC357" s="127"/>
      <c r="CD357" s="130">
        <v>0</v>
      </c>
      <c r="CE357" s="127"/>
      <c r="CF357" s="127"/>
      <c r="CG357" s="127"/>
      <c r="CH357" s="130">
        <v>0</v>
      </c>
      <c r="CI357" s="35">
        <v>0</v>
      </c>
      <c r="CJ357" s="94">
        <f t="shared" si="35"/>
        <v>1</v>
      </c>
      <c r="CK357" s="88">
        <f t="shared" si="36"/>
        <v>45372</v>
      </c>
      <c r="CL357" s="89">
        <f t="shared" si="37"/>
        <v>0</v>
      </c>
      <c r="CM357" s="89">
        <f t="shared" si="38"/>
        <v>0</v>
      </c>
      <c r="CN357" s="89" t="str">
        <f t="shared" si="39"/>
        <v>Missing Staging Date</v>
      </c>
      <c r="CO357" s="100"/>
      <c r="CP357" s="89" t="str">
        <f>IF(CQ357="","",IF(CQ357&gt;'Colour coding'!$D$4,"After Turnround",IF(CQ357&gt;'Colour coding'!$D$3+7,"During Turnaround",IF(CQ357&lt;'Colour coding'!$D$3,"On Time"))))</f>
        <v>On Time</v>
      </c>
      <c r="CQ357" s="88">
        <f>_xlfn.MAXIFS('Monitor PO'!E:E,'Monitor PO'!K:K,KGP[[#This Row],[Material / Component]])</f>
        <v>0</v>
      </c>
      <c r="CR357" s="89" t="str">
        <f t="shared" si="40"/>
        <v>Delivered Pre S4H</v>
      </c>
      <c r="CS357" s="89" t="str">
        <f>_xlfn.CONCAT(KGP[[#This Row],[Reservation]], KGP[[#This Row],[Requirement date (WO component)]],KGP[[#This Row],[Material / Component]],"000",,KGP[[#This Row],[WO number]])</f>
        <v>000013487645400000100036395</v>
      </c>
      <c r="CT357" s="89" t="e">
        <f>VLOOKUP(KGP[[#This Row],[Key]],Reservation!B:B,1,)</f>
        <v>#N/A</v>
      </c>
      <c r="CU357" s="89" t="str">
        <f>_xlfn.CONCAT(KGP[[#This Row],[Reservation]],KGP[[#This Row],[Material / Component]],"000",,KGP[[#This Row],[WO number]])</f>
        <v>0000134876000100036395</v>
      </c>
      <c r="CV357" s="93" t="str">
        <f>IF(_xlfn.MAXIFS(Reservation!$F:$F,Reservation!$A:$A,KGP[[#This Row],[Logic]])&lt;KGP[[#This Row],[ETA @ Demand plant]],_xlfn.MAXIFS(Reservation!$F:$F,Reservation!$A:$A,KGP[[#This Row],[Logic]]),"")</f>
        <v/>
      </c>
      <c r="CW357" s="89" t="str">
        <f>IF(KGP[[#This Row],[Any order which is ahead (Date)]]="","",VLOOKUP(_xlfn.CONCAT(KGP[[#This Row],[Reservation]],KGP[[#This Row],[Material / Component]],"000",,KGP[[#This Row],[WO number]]),Reservation!$A:$J,10,0))</f>
        <v/>
      </c>
      <c r="CX357" s="89">
        <f t="shared" si="41"/>
        <v>0</v>
      </c>
    </row>
    <row r="358" spans="1:102" s="77" customFormat="1" hidden="1" x14ac:dyDescent="0.2">
      <c r="A358" s="126" t="s">
        <v>945</v>
      </c>
      <c r="B358" s="126" t="s">
        <v>50</v>
      </c>
      <c r="C358" s="127"/>
      <c r="D358" s="126" t="s">
        <v>55</v>
      </c>
      <c r="E358" s="128">
        <v>45290</v>
      </c>
      <c r="F358" s="128">
        <v>45292</v>
      </c>
      <c r="G358" s="128">
        <v>45400</v>
      </c>
      <c r="H358" s="127"/>
      <c r="I358" s="128">
        <v>45400</v>
      </c>
      <c r="J358" s="128">
        <v>45400</v>
      </c>
      <c r="K358" s="126" t="s">
        <v>56</v>
      </c>
      <c r="L358" s="127"/>
      <c r="M358" s="126" t="s">
        <v>3023</v>
      </c>
      <c r="N358" s="126" t="s">
        <v>176</v>
      </c>
      <c r="O358" s="126" t="s">
        <v>3024</v>
      </c>
      <c r="P358" s="126" t="s">
        <v>3025</v>
      </c>
      <c r="Q358" s="126" t="s">
        <v>3026</v>
      </c>
      <c r="R358" s="126" t="s">
        <v>344</v>
      </c>
      <c r="S358" s="127"/>
      <c r="T358" s="127"/>
      <c r="U358" s="127"/>
      <c r="V358" s="127"/>
      <c r="W358" s="127"/>
      <c r="X358" s="126">
        <v>20</v>
      </c>
      <c r="Y358" s="126">
        <v>20</v>
      </c>
      <c r="Z358" s="127"/>
      <c r="AA358" s="127"/>
      <c r="AB358" s="129">
        <v>1</v>
      </c>
      <c r="AC358" s="129">
        <v>0</v>
      </c>
      <c r="AD358" s="129">
        <v>0</v>
      </c>
      <c r="AE358" s="126" t="s">
        <v>2954</v>
      </c>
      <c r="AF358" s="129">
        <v>0</v>
      </c>
      <c r="AG358" s="127"/>
      <c r="AH358" s="127"/>
      <c r="AI358" s="127"/>
      <c r="AJ358" s="127"/>
      <c r="AK358" s="126">
        <v>0</v>
      </c>
      <c r="AL358" s="129">
        <v>0</v>
      </c>
      <c r="AM358" s="127"/>
      <c r="AN358" s="127"/>
      <c r="AO358" s="126">
        <v>0</v>
      </c>
      <c r="AP358" s="127"/>
      <c r="AQ358" s="127"/>
      <c r="AR358" s="127"/>
      <c r="AS358" s="127"/>
      <c r="AT358" s="127"/>
      <c r="AU358" s="126">
        <v>0</v>
      </c>
      <c r="AV358" s="130">
        <v>0</v>
      </c>
      <c r="AW358" s="126" t="s">
        <v>51</v>
      </c>
      <c r="AX358" s="127"/>
      <c r="AY358" s="127"/>
      <c r="AZ358" s="127"/>
      <c r="BA358" s="127"/>
      <c r="BB358" s="126" t="s">
        <v>52</v>
      </c>
      <c r="BC358" s="126" t="s">
        <v>161</v>
      </c>
      <c r="BD358" s="126" t="s">
        <v>162</v>
      </c>
      <c r="BE358" s="126" t="s">
        <v>3027</v>
      </c>
      <c r="BF358" s="126">
        <v>1</v>
      </c>
      <c r="BG358" s="126" t="s">
        <v>163</v>
      </c>
      <c r="BH358" s="127"/>
      <c r="BI358" s="127"/>
      <c r="BJ358" s="127"/>
      <c r="BK358" s="127"/>
      <c r="BL358" s="129">
        <v>0</v>
      </c>
      <c r="BM358" s="127" t="b">
        <f>KGP[[#This Row],[HU Quantity]]=KGP[[#This Row],[Requirement quantity]]</f>
        <v>0</v>
      </c>
      <c r="BN358" s="127"/>
      <c r="BO358" s="127"/>
      <c r="BP358" s="127"/>
      <c r="BQ358" s="126" t="s">
        <v>165</v>
      </c>
      <c r="BR358" s="127"/>
      <c r="BS358" s="127"/>
      <c r="BT358" s="131">
        <v>0</v>
      </c>
      <c r="BU358" s="131">
        <v>0</v>
      </c>
      <c r="BV358" s="128">
        <v>45291</v>
      </c>
      <c r="BW358" s="132">
        <v>0</v>
      </c>
      <c r="BX358" s="132">
        <v>0</v>
      </c>
      <c r="BY358" s="127"/>
      <c r="BZ358" s="127"/>
      <c r="CA358" s="126">
        <v>0</v>
      </c>
      <c r="CB358" s="130">
        <v>0</v>
      </c>
      <c r="CC358" s="127"/>
      <c r="CD358" s="130">
        <v>0</v>
      </c>
      <c r="CE358" s="127"/>
      <c r="CF358" s="127"/>
      <c r="CG358" s="127"/>
      <c r="CH358" s="130">
        <v>0</v>
      </c>
      <c r="CI358" s="35">
        <v>0</v>
      </c>
      <c r="CJ358" s="94">
        <f t="shared" si="35"/>
        <v>1</v>
      </c>
      <c r="CK358" s="88">
        <f t="shared" si="36"/>
        <v>45372</v>
      </c>
      <c r="CL358" s="89">
        <f t="shared" si="37"/>
        <v>0</v>
      </c>
      <c r="CM358" s="89">
        <f t="shared" si="38"/>
        <v>0</v>
      </c>
      <c r="CN358" s="89" t="str">
        <f t="shared" si="39"/>
        <v>Missing Staging Date</v>
      </c>
      <c r="CO358" s="100"/>
      <c r="CP358" s="89" t="str">
        <f>IF(CQ358="","",IF(CQ358&gt;'Colour coding'!$D$4,"After Turnround",IF(CQ358&gt;'Colour coding'!$D$3+7,"During Turnaround",IF(CQ358&lt;'Colour coding'!$D$3,"On Time"))))</f>
        <v>On Time</v>
      </c>
      <c r="CQ358" s="88">
        <f>_xlfn.MAXIFS('Monitor PO'!E:E,'Monitor PO'!K:K,KGP[[#This Row],[Material / Component]])</f>
        <v>0</v>
      </c>
      <c r="CR358" s="89" t="str">
        <f t="shared" si="40"/>
        <v>Delivered Pre S4H</v>
      </c>
      <c r="CS358" s="89" t="str">
        <f>_xlfn.CONCAT(KGP[[#This Row],[Reservation]], KGP[[#This Row],[Requirement date (WO component)]],KGP[[#This Row],[Material / Component]],"000",,KGP[[#This Row],[WO number]])</f>
        <v>000013504245400000100036478</v>
      </c>
      <c r="CT358" s="89" t="e">
        <f>VLOOKUP(KGP[[#This Row],[Key]],Reservation!B:B,1,)</f>
        <v>#N/A</v>
      </c>
      <c r="CU358" s="89" t="str">
        <f>_xlfn.CONCAT(KGP[[#This Row],[Reservation]],KGP[[#This Row],[Material / Component]],"000",,KGP[[#This Row],[WO number]])</f>
        <v>0000135042000100036478</v>
      </c>
      <c r="CV358" s="93" t="str">
        <f>IF(_xlfn.MAXIFS(Reservation!$F:$F,Reservation!$A:$A,KGP[[#This Row],[Logic]])&lt;KGP[[#This Row],[ETA @ Demand plant]],_xlfn.MAXIFS(Reservation!$F:$F,Reservation!$A:$A,KGP[[#This Row],[Logic]]),"")</f>
        <v/>
      </c>
      <c r="CW358" s="89" t="str">
        <f>IF(KGP[[#This Row],[Any order which is ahead (Date)]]="","",VLOOKUP(_xlfn.CONCAT(KGP[[#This Row],[Reservation]],KGP[[#This Row],[Material / Component]],"000",,KGP[[#This Row],[WO number]]),Reservation!$A:$J,10,0))</f>
        <v/>
      </c>
      <c r="CX358" s="89">
        <f t="shared" si="41"/>
        <v>0</v>
      </c>
    </row>
    <row r="359" spans="1:102" s="77" customFormat="1" hidden="1" x14ac:dyDescent="0.2">
      <c r="A359" s="126" t="s">
        <v>851</v>
      </c>
      <c r="B359" s="126" t="s">
        <v>50</v>
      </c>
      <c r="C359" s="127"/>
      <c r="D359" s="126" t="s">
        <v>55</v>
      </c>
      <c r="E359" s="128">
        <v>45290</v>
      </c>
      <c r="F359" s="128">
        <v>45293</v>
      </c>
      <c r="G359" s="128">
        <v>45421</v>
      </c>
      <c r="H359" s="127"/>
      <c r="I359" s="128">
        <v>45421</v>
      </c>
      <c r="J359" s="128">
        <v>45421</v>
      </c>
      <c r="K359" s="126" t="s">
        <v>182</v>
      </c>
      <c r="L359" s="127"/>
      <c r="M359" s="126" t="s">
        <v>469</v>
      </c>
      <c r="N359" s="126" t="s">
        <v>171</v>
      </c>
      <c r="O359" s="126" t="s">
        <v>470</v>
      </c>
      <c r="P359" s="126" t="s">
        <v>471</v>
      </c>
      <c r="Q359" s="126" t="s">
        <v>472</v>
      </c>
      <c r="R359" s="126" t="s">
        <v>344</v>
      </c>
      <c r="S359" s="127"/>
      <c r="T359" s="127"/>
      <c r="U359" s="127"/>
      <c r="V359" s="127"/>
      <c r="W359" s="127"/>
      <c r="X359" s="126">
        <v>20</v>
      </c>
      <c r="Y359" s="126">
        <v>20</v>
      </c>
      <c r="Z359" s="127"/>
      <c r="AA359" s="127"/>
      <c r="AB359" s="129">
        <v>1</v>
      </c>
      <c r="AC359" s="129">
        <v>0</v>
      </c>
      <c r="AD359" s="129">
        <v>0</v>
      </c>
      <c r="AE359" s="126" t="s">
        <v>2346</v>
      </c>
      <c r="AF359" s="129">
        <v>0</v>
      </c>
      <c r="AG359" s="127"/>
      <c r="AH359" s="127"/>
      <c r="AI359" s="127"/>
      <c r="AJ359" s="127"/>
      <c r="AK359" s="126">
        <v>0</v>
      </c>
      <c r="AL359" s="129">
        <v>0</v>
      </c>
      <c r="AM359" s="127"/>
      <c r="AN359" s="127"/>
      <c r="AO359" s="126">
        <v>0</v>
      </c>
      <c r="AP359" s="127"/>
      <c r="AQ359" s="127"/>
      <c r="AR359" s="127"/>
      <c r="AS359" s="127"/>
      <c r="AT359" s="127"/>
      <c r="AU359" s="126">
        <v>0</v>
      </c>
      <c r="AV359" s="130">
        <v>0</v>
      </c>
      <c r="AW359" s="126" t="s">
        <v>51</v>
      </c>
      <c r="AX359" s="127"/>
      <c r="AY359" s="127"/>
      <c r="AZ359" s="127"/>
      <c r="BA359" s="127"/>
      <c r="BB359" s="126" t="s">
        <v>52</v>
      </c>
      <c r="BC359" s="126" t="s">
        <v>213</v>
      </c>
      <c r="BD359" s="126" t="s">
        <v>355</v>
      </c>
      <c r="BE359" s="126" t="s">
        <v>475</v>
      </c>
      <c r="BF359" s="126">
        <v>3</v>
      </c>
      <c r="BG359" s="126" t="s">
        <v>163</v>
      </c>
      <c r="BH359" s="127"/>
      <c r="BI359" s="127"/>
      <c r="BJ359" s="127"/>
      <c r="BK359" s="127"/>
      <c r="BL359" s="129">
        <v>0</v>
      </c>
      <c r="BM359" s="127" t="b">
        <f>KGP[[#This Row],[HU Quantity]]=KGP[[#This Row],[Requirement quantity]]</f>
        <v>0</v>
      </c>
      <c r="BN359" s="127"/>
      <c r="BO359" s="127"/>
      <c r="BP359" s="127"/>
      <c r="BQ359" s="126" t="s">
        <v>165</v>
      </c>
      <c r="BR359" s="126" t="s">
        <v>57</v>
      </c>
      <c r="BS359" s="127"/>
      <c r="BT359" s="131">
        <v>0</v>
      </c>
      <c r="BU359" s="131">
        <v>0</v>
      </c>
      <c r="BV359" s="128">
        <v>45382</v>
      </c>
      <c r="BW359" s="132">
        <v>0</v>
      </c>
      <c r="BX359" s="132">
        <v>0</v>
      </c>
      <c r="BY359" s="127"/>
      <c r="BZ359" s="127"/>
      <c r="CA359" s="126">
        <v>0</v>
      </c>
      <c r="CB359" s="130">
        <v>0</v>
      </c>
      <c r="CC359" s="127"/>
      <c r="CD359" s="130">
        <v>0</v>
      </c>
      <c r="CE359" s="127"/>
      <c r="CF359" s="127"/>
      <c r="CG359" s="127"/>
      <c r="CH359" s="130">
        <v>0</v>
      </c>
      <c r="CI359" s="35">
        <v>0</v>
      </c>
      <c r="CJ359" s="94">
        <f t="shared" si="35"/>
        <v>0.33333333333333331</v>
      </c>
      <c r="CK359" s="88">
        <f t="shared" si="36"/>
        <v>45393</v>
      </c>
      <c r="CL359" s="89">
        <f t="shared" si="37"/>
        <v>0</v>
      </c>
      <c r="CM359" s="89">
        <f t="shared" si="38"/>
        <v>0</v>
      </c>
      <c r="CN359" s="89" t="str">
        <f t="shared" si="39"/>
        <v>Missing Staging Date</v>
      </c>
      <c r="CO359" s="100"/>
      <c r="CP359" s="89" t="str">
        <f>IF(CQ359="","",IF(CQ359&gt;'Colour coding'!$D$4,"After Turnround",IF(CQ359&gt;'Colour coding'!$D$3+7,"During Turnaround",IF(CQ359&lt;'Colour coding'!$D$3,"On Time"))))</f>
        <v>On Time</v>
      </c>
      <c r="CQ359" s="88">
        <f>_xlfn.MAXIFS('Monitor PO'!E:E,'Monitor PO'!K:K,KGP[[#This Row],[Material / Component]])</f>
        <v>0</v>
      </c>
      <c r="CR359" s="89" t="str">
        <f t="shared" si="40"/>
        <v>Delivered Pre S4H</v>
      </c>
      <c r="CS359" s="89" t="str">
        <f>_xlfn.CONCAT(KGP[[#This Row],[Reservation]], KGP[[#This Row],[Requirement date (WO component)]],KGP[[#This Row],[Material / Component]],"000",,KGP[[#This Row],[WO number]])</f>
        <v>000013536245421000100036830</v>
      </c>
      <c r="CT359" s="89" t="e">
        <f>VLOOKUP(KGP[[#This Row],[Key]],Reservation!B:B,1,)</f>
        <v>#N/A</v>
      </c>
      <c r="CU359" s="89" t="str">
        <f>_xlfn.CONCAT(KGP[[#This Row],[Reservation]],KGP[[#This Row],[Material / Component]],"000",,KGP[[#This Row],[WO number]])</f>
        <v>0000135362000100036830</v>
      </c>
      <c r="CV359" s="93" t="str">
        <f>IF(_xlfn.MAXIFS(Reservation!$F:$F,Reservation!$A:$A,KGP[[#This Row],[Logic]])&lt;KGP[[#This Row],[ETA @ Demand plant]],_xlfn.MAXIFS(Reservation!$F:$F,Reservation!$A:$A,KGP[[#This Row],[Logic]]),"")</f>
        <v/>
      </c>
      <c r="CW359" s="89" t="str">
        <f>IF(KGP[[#This Row],[Any order which is ahead (Date)]]="","",VLOOKUP(_xlfn.CONCAT(KGP[[#This Row],[Reservation]],KGP[[#This Row],[Material / Component]],"000",,KGP[[#This Row],[WO number]]),Reservation!$A:$J,10,0))</f>
        <v/>
      </c>
      <c r="CX359" s="89">
        <f t="shared" si="41"/>
        <v>0</v>
      </c>
    </row>
    <row r="360" spans="1:102" s="77" customFormat="1" hidden="1" x14ac:dyDescent="0.2">
      <c r="A360" s="126" t="s">
        <v>1219</v>
      </c>
      <c r="B360" s="126" t="s">
        <v>356</v>
      </c>
      <c r="C360" s="127"/>
      <c r="D360" s="126" t="s">
        <v>55</v>
      </c>
      <c r="E360" s="128">
        <v>45290</v>
      </c>
      <c r="F360" s="128">
        <v>45292</v>
      </c>
      <c r="G360" s="128">
        <v>45379</v>
      </c>
      <c r="H360" s="127"/>
      <c r="I360" s="128">
        <v>45379</v>
      </c>
      <c r="J360" s="128">
        <v>45379</v>
      </c>
      <c r="K360" s="126" t="s">
        <v>56</v>
      </c>
      <c r="L360" s="127"/>
      <c r="M360" s="126" t="s">
        <v>1643</v>
      </c>
      <c r="N360" s="126" t="s">
        <v>176</v>
      </c>
      <c r="O360" s="126" t="s">
        <v>1644</v>
      </c>
      <c r="P360" s="126" t="s">
        <v>1645</v>
      </c>
      <c r="Q360" s="126" t="s">
        <v>1646</v>
      </c>
      <c r="R360" s="126" t="s">
        <v>344</v>
      </c>
      <c r="S360" s="127"/>
      <c r="T360" s="127"/>
      <c r="U360" s="127"/>
      <c r="V360" s="127"/>
      <c r="W360" s="127"/>
      <c r="X360" s="126">
        <v>10</v>
      </c>
      <c r="Y360" s="126">
        <v>10</v>
      </c>
      <c r="Z360" s="127"/>
      <c r="AA360" s="127"/>
      <c r="AB360" s="129">
        <v>1</v>
      </c>
      <c r="AC360" s="129">
        <v>0</v>
      </c>
      <c r="AD360" s="129">
        <v>0</v>
      </c>
      <c r="AE360" s="126" t="s">
        <v>54</v>
      </c>
      <c r="AF360" s="129">
        <v>0</v>
      </c>
      <c r="AG360" s="127"/>
      <c r="AH360" s="127"/>
      <c r="AI360" s="127"/>
      <c r="AJ360" s="127"/>
      <c r="AK360" s="126">
        <v>0</v>
      </c>
      <c r="AL360" s="129">
        <v>0</v>
      </c>
      <c r="AM360" s="127"/>
      <c r="AN360" s="127"/>
      <c r="AO360" s="126">
        <v>0</v>
      </c>
      <c r="AP360" s="127"/>
      <c r="AQ360" s="127"/>
      <c r="AR360" s="127"/>
      <c r="AS360" s="127"/>
      <c r="AT360" s="127"/>
      <c r="AU360" s="126">
        <v>0</v>
      </c>
      <c r="AV360" s="130">
        <v>0</v>
      </c>
      <c r="AW360" s="126" t="s">
        <v>51</v>
      </c>
      <c r="AX360" s="127"/>
      <c r="AY360" s="127"/>
      <c r="AZ360" s="127"/>
      <c r="BA360" s="127"/>
      <c r="BB360" s="126" t="s">
        <v>52</v>
      </c>
      <c r="BC360" s="126" t="s">
        <v>213</v>
      </c>
      <c r="BD360" s="126" t="s">
        <v>355</v>
      </c>
      <c r="BE360" s="126" t="s">
        <v>1655</v>
      </c>
      <c r="BF360" s="126">
        <v>1</v>
      </c>
      <c r="BG360" s="126" t="s">
        <v>163</v>
      </c>
      <c r="BH360" s="127"/>
      <c r="BI360" s="127"/>
      <c r="BJ360" s="127"/>
      <c r="BK360" s="127"/>
      <c r="BL360" s="129">
        <v>0</v>
      </c>
      <c r="BM360" s="127" t="b">
        <f>KGP[[#This Row],[HU Quantity]]=KGP[[#This Row],[Requirement quantity]]</f>
        <v>0</v>
      </c>
      <c r="BN360" s="127"/>
      <c r="BO360" s="127"/>
      <c r="BP360" s="127"/>
      <c r="BQ360" s="126" t="s">
        <v>165</v>
      </c>
      <c r="BR360" s="127"/>
      <c r="BS360" s="127"/>
      <c r="BT360" s="131">
        <v>0</v>
      </c>
      <c r="BU360" s="131">
        <v>0</v>
      </c>
      <c r="BV360" s="128">
        <v>45221</v>
      </c>
      <c r="BW360" s="132">
        <v>0</v>
      </c>
      <c r="BX360" s="132">
        <v>0</v>
      </c>
      <c r="BY360" s="127"/>
      <c r="BZ360" s="127"/>
      <c r="CA360" s="126">
        <v>0</v>
      </c>
      <c r="CB360" s="130">
        <v>0</v>
      </c>
      <c r="CC360" s="127"/>
      <c r="CD360" s="130">
        <v>0</v>
      </c>
      <c r="CE360" s="127"/>
      <c r="CF360" s="127"/>
      <c r="CG360" s="127"/>
      <c r="CH360" s="130">
        <v>0</v>
      </c>
      <c r="CI360" s="35">
        <v>0</v>
      </c>
      <c r="CJ360" s="94">
        <f t="shared" si="35"/>
        <v>0.5</v>
      </c>
      <c r="CK360" s="88">
        <f t="shared" si="36"/>
        <v>45351</v>
      </c>
      <c r="CL360" s="89">
        <f t="shared" si="37"/>
        <v>0</v>
      </c>
      <c r="CM360" s="89">
        <f t="shared" si="38"/>
        <v>0</v>
      </c>
      <c r="CN360" s="89" t="str">
        <f t="shared" si="39"/>
        <v>Missing Staging Date</v>
      </c>
      <c r="CO360" s="100"/>
      <c r="CP360" s="89" t="str">
        <f>IF(CQ360="","",IF(CQ360&gt;'Colour coding'!$D$4,"After Turnround",IF(CQ360&gt;'Colour coding'!$D$3+7,"During Turnaround",IF(CQ360&lt;'Colour coding'!$D$3,"On Time"))))</f>
        <v>On Time</v>
      </c>
      <c r="CQ360" s="88">
        <f>_xlfn.MAXIFS('Monitor PO'!E:E,'Monitor PO'!K:K,KGP[[#This Row],[Material / Component]])</f>
        <v>0</v>
      </c>
      <c r="CR360" s="89" t="str">
        <f t="shared" si="40"/>
        <v>Delivered Pre S4H</v>
      </c>
      <c r="CS360" s="89" t="str">
        <f>_xlfn.CONCAT(KGP[[#This Row],[Reservation]], KGP[[#This Row],[Requirement date (WO component)]],KGP[[#This Row],[Material / Component]],"000",,KGP[[#This Row],[WO number]])</f>
        <v>000013542745379000100036926</v>
      </c>
      <c r="CT360" s="89" t="e">
        <f>VLOOKUP(KGP[[#This Row],[Key]],Reservation!B:B,1,)</f>
        <v>#N/A</v>
      </c>
      <c r="CU360" s="89" t="str">
        <f>_xlfn.CONCAT(KGP[[#This Row],[Reservation]],KGP[[#This Row],[Material / Component]],"000",,KGP[[#This Row],[WO number]])</f>
        <v>0000135427000100036926</v>
      </c>
      <c r="CV360" s="93" t="str">
        <f>IF(_xlfn.MAXIFS(Reservation!$F:$F,Reservation!$A:$A,KGP[[#This Row],[Logic]])&lt;KGP[[#This Row],[ETA @ Demand plant]],_xlfn.MAXIFS(Reservation!$F:$F,Reservation!$A:$A,KGP[[#This Row],[Logic]]),"")</f>
        <v/>
      </c>
      <c r="CW360" s="89" t="str">
        <f>IF(KGP[[#This Row],[Any order which is ahead (Date)]]="","",VLOOKUP(_xlfn.CONCAT(KGP[[#This Row],[Reservation]],KGP[[#This Row],[Material / Component]],"000",,KGP[[#This Row],[WO number]]),Reservation!$A:$J,10,0))</f>
        <v/>
      </c>
      <c r="CX360" s="89">
        <f t="shared" si="41"/>
        <v>0</v>
      </c>
    </row>
    <row r="361" spans="1:102" s="77" customFormat="1" hidden="1" x14ac:dyDescent="0.2">
      <c r="A361" s="126" t="s">
        <v>851</v>
      </c>
      <c r="B361" s="126" t="s">
        <v>50</v>
      </c>
      <c r="C361" s="127"/>
      <c r="D361" s="126" t="s">
        <v>55</v>
      </c>
      <c r="E361" s="128">
        <v>45290</v>
      </c>
      <c r="F361" s="128">
        <v>45293</v>
      </c>
      <c r="G361" s="128">
        <v>45424</v>
      </c>
      <c r="H361" s="127"/>
      <c r="I361" s="128">
        <v>45421</v>
      </c>
      <c r="J361" s="128">
        <v>45427</v>
      </c>
      <c r="K361" s="126" t="s">
        <v>1084</v>
      </c>
      <c r="L361" s="127"/>
      <c r="M361" s="126" t="s">
        <v>3028</v>
      </c>
      <c r="N361" s="126" t="s">
        <v>176</v>
      </c>
      <c r="O361" s="126" t="s">
        <v>3029</v>
      </c>
      <c r="P361" s="126" t="s">
        <v>3030</v>
      </c>
      <c r="Q361" s="126" t="s">
        <v>3031</v>
      </c>
      <c r="R361" s="126" t="s">
        <v>344</v>
      </c>
      <c r="S361" s="127"/>
      <c r="T361" s="127"/>
      <c r="U361" s="127"/>
      <c r="V361" s="127"/>
      <c r="W361" s="127"/>
      <c r="X361" s="126">
        <v>20</v>
      </c>
      <c r="Y361" s="126">
        <v>20</v>
      </c>
      <c r="Z361" s="127"/>
      <c r="AA361" s="127"/>
      <c r="AB361" s="129">
        <v>3</v>
      </c>
      <c r="AC361" s="129">
        <v>0</v>
      </c>
      <c r="AD361" s="129">
        <v>0</v>
      </c>
      <c r="AE361" s="126" t="s">
        <v>2943</v>
      </c>
      <c r="AF361" s="129">
        <v>0</v>
      </c>
      <c r="AG361" s="127"/>
      <c r="AH361" s="127"/>
      <c r="AI361" s="127"/>
      <c r="AJ361" s="127"/>
      <c r="AK361" s="126">
        <v>0</v>
      </c>
      <c r="AL361" s="129">
        <v>0</v>
      </c>
      <c r="AM361" s="127"/>
      <c r="AN361" s="127"/>
      <c r="AO361" s="126">
        <v>0</v>
      </c>
      <c r="AP361" s="127"/>
      <c r="AQ361" s="127"/>
      <c r="AR361" s="127"/>
      <c r="AS361" s="127"/>
      <c r="AT361" s="127"/>
      <c r="AU361" s="126">
        <v>0</v>
      </c>
      <c r="AV361" s="130">
        <v>0</v>
      </c>
      <c r="AW361" s="126" t="s">
        <v>193</v>
      </c>
      <c r="AX361" s="127"/>
      <c r="AY361" s="127"/>
      <c r="AZ361" s="127"/>
      <c r="BA361" s="127"/>
      <c r="BB361" s="126" t="s">
        <v>52</v>
      </c>
      <c r="BC361" s="126" t="s">
        <v>161</v>
      </c>
      <c r="BD361" s="126" t="s">
        <v>162</v>
      </c>
      <c r="BE361" s="126" t="s">
        <v>3032</v>
      </c>
      <c r="BF361" s="126">
        <v>1</v>
      </c>
      <c r="BG361" s="126" t="s">
        <v>163</v>
      </c>
      <c r="BH361" s="127"/>
      <c r="BI361" s="127"/>
      <c r="BJ361" s="127"/>
      <c r="BK361" s="127"/>
      <c r="BL361" s="129">
        <v>0</v>
      </c>
      <c r="BM361" s="127" t="b">
        <f>KGP[[#This Row],[HU Quantity]]=KGP[[#This Row],[Requirement quantity]]</f>
        <v>0</v>
      </c>
      <c r="BN361" s="127"/>
      <c r="BO361" s="127"/>
      <c r="BP361" s="127"/>
      <c r="BQ361" s="126" t="s">
        <v>165</v>
      </c>
      <c r="BR361" s="126" t="s">
        <v>57</v>
      </c>
      <c r="BS361" s="127"/>
      <c r="BT361" s="131">
        <v>0</v>
      </c>
      <c r="BU361" s="131">
        <v>0</v>
      </c>
      <c r="BV361" s="128">
        <v>45291</v>
      </c>
      <c r="BW361" s="132">
        <v>0</v>
      </c>
      <c r="BX361" s="132">
        <v>0</v>
      </c>
      <c r="BY361" s="127"/>
      <c r="BZ361" s="127"/>
      <c r="CA361" s="126">
        <v>0</v>
      </c>
      <c r="CB361" s="130">
        <v>0</v>
      </c>
      <c r="CC361" s="127"/>
      <c r="CD361" s="130">
        <v>0</v>
      </c>
      <c r="CE361" s="127"/>
      <c r="CF361" s="127"/>
      <c r="CG361" s="127"/>
      <c r="CH361" s="130">
        <v>0</v>
      </c>
      <c r="CI361" s="35">
        <v>0</v>
      </c>
      <c r="CJ361" s="94">
        <f t="shared" si="35"/>
        <v>1</v>
      </c>
      <c r="CK361" s="88">
        <f t="shared" si="36"/>
        <v>45396</v>
      </c>
      <c r="CL361" s="89">
        <f t="shared" si="37"/>
        <v>0</v>
      </c>
      <c r="CM361" s="89">
        <f t="shared" si="38"/>
        <v>0</v>
      </c>
      <c r="CN361" s="89" t="str">
        <f t="shared" si="39"/>
        <v>Missing Staging Date</v>
      </c>
      <c r="CO361" s="100"/>
      <c r="CP361" s="89" t="str">
        <f>IF(CQ361="","",IF(CQ361&gt;'Colour coding'!$D$4,"After Turnround",IF(CQ361&gt;'Colour coding'!$D$3+7,"During Turnaround",IF(CQ361&lt;'Colour coding'!$D$3,"On Time"))))</f>
        <v>On Time</v>
      </c>
      <c r="CQ361" s="88">
        <f>_xlfn.MAXIFS('Monitor PO'!E:E,'Monitor PO'!K:K,KGP[[#This Row],[Material / Component]])</f>
        <v>0</v>
      </c>
      <c r="CR361" s="89" t="str">
        <f t="shared" si="40"/>
        <v>Delivered Pre S4H</v>
      </c>
      <c r="CS361" s="89" t="str">
        <f>_xlfn.CONCAT(KGP[[#This Row],[Reservation]], KGP[[#This Row],[Requirement date (WO component)]],KGP[[#This Row],[Material / Component]],"000",,KGP[[#This Row],[WO number]])</f>
        <v>000013559745424000100037085</v>
      </c>
      <c r="CT361" s="89" t="e">
        <f>VLOOKUP(KGP[[#This Row],[Key]],Reservation!B:B,1,)</f>
        <v>#N/A</v>
      </c>
      <c r="CU361" s="89" t="str">
        <f>_xlfn.CONCAT(KGP[[#This Row],[Reservation]],KGP[[#This Row],[Material / Component]],"000",,KGP[[#This Row],[WO number]])</f>
        <v>0000135597000100037085</v>
      </c>
      <c r="CV361" s="93" t="str">
        <f>IF(_xlfn.MAXIFS(Reservation!$F:$F,Reservation!$A:$A,KGP[[#This Row],[Logic]])&lt;KGP[[#This Row],[ETA @ Demand plant]],_xlfn.MAXIFS(Reservation!$F:$F,Reservation!$A:$A,KGP[[#This Row],[Logic]]),"")</f>
        <v/>
      </c>
      <c r="CW361" s="89" t="str">
        <f>IF(KGP[[#This Row],[Any order which is ahead (Date)]]="","",VLOOKUP(_xlfn.CONCAT(KGP[[#This Row],[Reservation]],KGP[[#This Row],[Material / Component]],"000",,KGP[[#This Row],[WO number]]),Reservation!$A:$J,10,0))</f>
        <v/>
      </c>
      <c r="CX361" s="89">
        <f t="shared" si="41"/>
        <v>0</v>
      </c>
    </row>
    <row r="362" spans="1:102" s="77" customFormat="1" hidden="1" x14ac:dyDescent="0.2">
      <c r="A362" s="126" t="s">
        <v>869</v>
      </c>
      <c r="B362" s="126" t="s">
        <v>50</v>
      </c>
      <c r="C362" s="127"/>
      <c r="D362" s="126" t="s">
        <v>55</v>
      </c>
      <c r="E362" s="128">
        <v>45290</v>
      </c>
      <c r="F362" s="128">
        <v>45293</v>
      </c>
      <c r="G362" s="128">
        <v>45416</v>
      </c>
      <c r="H362" s="127"/>
      <c r="I362" s="128">
        <v>45416</v>
      </c>
      <c r="J362" s="128">
        <v>45418</v>
      </c>
      <c r="K362" s="126" t="s">
        <v>350</v>
      </c>
      <c r="L362" s="127"/>
      <c r="M362" s="126" t="s">
        <v>3033</v>
      </c>
      <c r="N362" s="126" t="s">
        <v>166</v>
      </c>
      <c r="O362" s="126" t="s">
        <v>3034</v>
      </c>
      <c r="P362" s="126" t="s">
        <v>3035</v>
      </c>
      <c r="Q362" s="126" t="s">
        <v>3036</v>
      </c>
      <c r="R362" s="126" t="s">
        <v>344</v>
      </c>
      <c r="S362" s="127"/>
      <c r="T362" s="127"/>
      <c r="U362" s="127"/>
      <c r="V362" s="127"/>
      <c r="W362" s="127"/>
      <c r="X362" s="126">
        <v>20</v>
      </c>
      <c r="Y362" s="126">
        <v>20</v>
      </c>
      <c r="Z362" s="127"/>
      <c r="AA362" s="127"/>
      <c r="AB362" s="129">
        <v>6</v>
      </c>
      <c r="AC362" s="129">
        <v>0</v>
      </c>
      <c r="AD362" s="129">
        <v>0</v>
      </c>
      <c r="AE362" s="126" t="s">
        <v>2954</v>
      </c>
      <c r="AF362" s="129">
        <v>0</v>
      </c>
      <c r="AG362" s="127"/>
      <c r="AH362" s="127"/>
      <c r="AI362" s="127"/>
      <c r="AJ362" s="127"/>
      <c r="AK362" s="126">
        <v>0</v>
      </c>
      <c r="AL362" s="129">
        <v>0</v>
      </c>
      <c r="AM362" s="127"/>
      <c r="AN362" s="127"/>
      <c r="AO362" s="126">
        <v>0</v>
      </c>
      <c r="AP362" s="127"/>
      <c r="AQ362" s="127"/>
      <c r="AR362" s="127"/>
      <c r="AS362" s="127"/>
      <c r="AT362" s="127"/>
      <c r="AU362" s="126">
        <v>0</v>
      </c>
      <c r="AV362" s="130">
        <v>0</v>
      </c>
      <c r="AW362" s="126" t="s">
        <v>51</v>
      </c>
      <c r="AX362" s="127"/>
      <c r="AY362" s="127"/>
      <c r="AZ362" s="127"/>
      <c r="BA362" s="127"/>
      <c r="BB362" s="126" t="s">
        <v>52</v>
      </c>
      <c r="BC362" s="126" t="s">
        <v>161</v>
      </c>
      <c r="BD362" s="126" t="s">
        <v>162</v>
      </c>
      <c r="BE362" s="126" t="s">
        <v>3037</v>
      </c>
      <c r="BF362" s="126">
        <v>8</v>
      </c>
      <c r="BG362" s="126" t="s">
        <v>163</v>
      </c>
      <c r="BH362" s="127"/>
      <c r="BI362" s="127"/>
      <c r="BJ362" s="127"/>
      <c r="BK362" s="127"/>
      <c r="BL362" s="129">
        <v>0</v>
      </c>
      <c r="BM362" s="127" t="b">
        <f>KGP[[#This Row],[HU Quantity]]=KGP[[#This Row],[Requirement quantity]]</f>
        <v>0</v>
      </c>
      <c r="BN362" s="127"/>
      <c r="BO362" s="127"/>
      <c r="BP362" s="127"/>
      <c r="BQ362" s="126" t="s">
        <v>165</v>
      </c>
      <c r="BR362" s="126" t="s">
        <v>57</v>
      </c>
      <c r="BS362" s="127"/>
      <c r="BT362" s="131">
        <v>0</v>
      </c>
      <c r="BU362" s="131">
        <v>0</v>
      </c>
      <c r="BV362" s="128">
        <v>45391</v>
      </c>
      <c r="BW362" s="132">
        <v>0</v>
      </c>
      <c r="BX362" s="132">
        <v>0</v>
      </c>
      <c r="BY362" s="127"/>
      <c r="BZ362" s="127"/>
      <c r="CA362" s="126">
        <v>0</v>
      </c>
      <c r="CB362" s="130">
        <v>0</v>
      </c>
      <c r="CC362" s="127"/>
      <c r="CD362" s="130">
        <v>0</v>
      </c>
      <c r="CE362" s="127"/>
      <c r="CF362" s="127"/>
      <c r="CG362" s="127"/>
      <c r="CH362" s="130">
        <v>0</v>
      </c>
      <c r="CI362" s="35">
        <v>0</v>
      </c>
      <c r="CJ362" s="94">
        <f t="shared" si="35"/>
        <v>9.0909090909090912E-2</v>
      </c>
      <c r="CK362" s="88">
        <f t="shared" si="36"/>
        <v>45388</v>
      </c>
      <c r="CL362" s="89">
        <f t="shared" si="37"/>
        <v>0</v>
      </c>
      <c r="CM362" s="89">
        <f t="shared" si="38"/>
        <v>0</v>
      </c>
      <c r="CN362" s="89" t="str">
        <f t="shared" si="39"/>
        <v>Missing Staging Date</v>
      </c>
      <c r="CO362" s="100"/>
      <c r="CP362" s="89" t="str">
        <f>IF(CQ362="","",IF(CQ362&gt;'Colour coding'!$D$4,"After Turnround",IF(CQ362&gt;'Colour coding'!$D$3+7,"During Turnaround",IF(CQ362&lt;'Colour coding'!$D$3,"On Time"))))</f>
        <v>On Time</v>
      </c>
      <c r="CQ362" s="88">
        <f>_xlfn.MAXIFS('Monitor PO'!E:E,'Monitor PO'!K:K,KGP[[#This Row],[Material / Component]])</f>
        <v>0</v>
      </c>
      <c r="CR362" s="89" t="str">
        <f t="shared" si="40"/>
        <v>Delivered Pre S4H</v>
      </c>
      <c r="CS362" s="89" t="str">
        <f>_xlfn.CONCAT(KGP[[#This Row],[Reservation]], KGP[[#This Row],[Requirement date (WO component)]],KGP[[#This Row],[Material / Component]],"000",,KGP[[#This Row],[WO number]])</f>
        <v>000013561345416000100037129</v>
      </c>
      <c r="CT362" s="89" t="e">
        <f>VLOOKUP(KGP[[#This Row],[Key]],Reservation!B:B,1,)</f>
        <v>#N/A</v>
      </c>
      <c r="CU362" s="89" t="str">
        <f>_xlfn.CONCAT(KGP[[#This Row],[Reservation]],KGP[[#This Row],[Material / Component]],"000",,KGP[[#This Row],[WO number]])</f>
        <v>0000135613000100037129</v>
      </c>
      <c r="CV362" s="93" t="str">
        <f>IF(_xlfn.MAXIFS(Reservation!$F:$F,Reservation!$A:$A,KGP[[#This Row],[Logic]])&lt;KGP[[#This Row],[ETA @ Demand plant]],_xlfn.MAXIFS(Reservation!$F:$F,Reservation!$A:$A,KGP[[#This Row],[Logic]]),"")</f>
        <v/>
      </c>
      <c r="CW362" s="89" t="str">
        <f>IF(KGP[[#This Row],[Any order which is ahead (Date)]]="","",VLOOKUP(_xlfn.CONCAT(KGP[[#This Row],[Reservation]],KGP[[#This Row],[Material / Component]],"000",,KGP[[#This Row],[WO number]]),Reservation!$A:$J,10,0))</f>
        <v/>
      </c>
      <c r="CX362" s="89">
        <f t="shared" si="41"/>
        <v>0</v>
      </c>
    </row>
    <row r="363" spans="1:102" s="77" customFormat="1" hidden="1" x14ac:dyDescent="0.2">
      <c r="A363" s="126" t="s">
        <v>869</v>
      </c>
      <c r="B363" s="126" t="s">
        <v>50</v>
      </c>
      <c r="C363" s="127"/>
      <c r="D363" s="126" t="s">
        <v>55</v>
      </c>
      <c r="E363" s="128">
        <v>45290</v>
      </c>
      <c r="F363" s="128">
        <v>45293</v>
      </c>
      <c r="G363" s="128">
        <v>45416</v>
      </c>
      <c r="H363" s="127"/>
      <c r="I363" s="128">
        <v>45416</v>
      </c>
      <c r="J363" s="128">
        <v>45418</v>
      </c>
      <c r="K363" s="126" t="s">
        <v>350</v>
      </c>
      <c r="L363" s="127"/>
      <c r="M363" s="126" t="s">
        <v>3033</v>
      </c>
      <c r="N363" s="126" t="s">
        <v>167</v>
      </c>
      <c r="O363" s="126" t="s">
        <v>3034</v>
      </c>
      <c r="P363" s="126" t="s">
        <v>3035</v>
      </c>
      <c r="Q363" s="126" t="s">
        <v>3036</v>
      </c>
      <c r="R363" s="126" t="s">
        <v>344</v>
      </c>
      <c r="S363" s="127"/>
      <c r="T363" s="127"/>
      <c r="U363" s="127"/>
      <c r="V363" s="127"/>
      <c r="W363" s="127"/>
      <c r="X363" s="126">
        <v>20</v>
      </c>
      <c r="Y363" s="126">
        <v>20</v>
      </c>
      <c r="Z363" s="127"/>
      <c r="AA363" s="127"/>
      <c r="AB363" s="129">
        <v>1</v>
      </c>
      <c r="AC363" s="129">
        <v>0</v>
      </c>
      <c r="AD363" s="129">
        <v>0</v>
      </c>
      <c r="AE363" s="126" t="s">
        <v>2954</v>
      </c>
      <c r="AF363" s="129">
        <v>0</v>
      </c>
      <c r="AG363" s="127"/>
      <c r="AH363" s="127"/>
      <c r="AI363" s="127"/>
      <c r="AJ363" s="127"/>
      <c r="AK363" s="126">
        <v>0</v>
      </c>
      <c r="AL363" s="129">
        <v>0</v>
      </c>
      <c r="AM363" s="127"/>
      <c r="AN363" s="127"/>
      <c r="AO363" s="126">
        <v>0</v>
      </c>
      <c r="AP363" s="127"/>
      <c r="AQ363" s="127"/>
      <c r="AR363" s="127"/>
      <c r="AS363" s="127"/>
      <c r="AT363" s="127"/>
      <c r="AU363" s="126">
        <v>0</v>
      </c>
      <c r="AV363" s="130">
        <v>0</v>
      </c>
      <c r="AW363" s="126" t="s">
        <v>51</v>
      </c>
      <c r="AX363" s="127"/>
      <c r="AY363" s="127"/>
      <c r="AZ363" s="127"/>
      <c r="BA363" s="127"/>
      <c r="BB363" s="126" t="s">
        <v>52</v>
      </c>
      <c r="BC363" s="126" t="s">
        <v>161</v>
      </c>
      <c r="BD363" s="126" t="s">
        <v>162</v>
      </c>
      <c r="BE363" s="126" t="s">
        <v>3037</v>
      </c>
      <c r="BF363" s="126">
        <v>11</v>
      </c>
      <c r="BG363" s="126" t="s">
        <v>163</v>
      </c>
      <c r="BH363" s="127"/>
      <c r="BI363" s="127"/>
      <c r="BJ363" s="127"/>
      <c r="BK363" s="127"/>
      <c r="BL363" s="129">
        <v>0</v>
      </c>
      <c r="BM363" s="127" t="b">
        <f>KGP[[#This Row],[HU Quantity]]=KGP[[#This Row],[Requirement quantity]]</f>
        <v>0</v>
      </c>
      <c r="BN363" s="127"/>
      <c r="BO363" s="127"/>
      <c r="BP363" s="127"/>
      <c r="BQ363" s="126" t="s">
        <v>165</v>
      </c>
      <c r="BR363" s="126" t="s">
        <v>57</v>
      </c>
      <c r="BS363" s="127"/>
      <c r="BT363" s="131">
        <v>0</v>
      </c>
      <c r="BU363" s="131">
        <v>0</v>
      </c>
      <c r="BV363" s="128">
        <v>45391</v>
      </c>
      <c r="BW363" s="132">
        <v>0</v>
      </c>
      <c r="BX363" s="132">
        <v>0</v>
      </c>
      <c r="BY363" s="127"/>
      <c r="BZ363" s="127"/>
      <c r="CA363" s="126">
        <v>0</v>
      </c>
      <c r="CB363" s="130">
        <v>0</v>
      </c>
      <c r="CC363" s="127"/>
      <c r="CD363" s="130">
        <v>0</v>
      </c>
      <c r="CE363" s="127"/>
      <c r="CF363" s="127"/>
      <c r="CG363" s="127"/>
      <c r="CH363" s="130">
        <v>0</v>
      </c>
      <c r="CI363" s="35">
        <v>0</v>
      </c>
      <c r="CJ363" s="94">
        <f t="shared" si="35"/>
        <v>9.0909090909090912E-2</v>
      </c>
      <c r="CK363" s="88">
        <f t="shared" si="36"/>
        <v>45388</v>
      </c>
      <c r="CL363" s="89">
        <f t="shared" si="37"/>
        <v>0</v>
      </c>
      <c r="CM363" s="89">
        <f t="shared" si="38"/>
        <v>0</v>
      </c>
      <c r="CN363" s="89" t="str">
        <f t="shared" si="39"/>
        <v>Missing Staging Date</v>
      </c>
      <c r="CO363" s="100"/>
      <c r="CP363" s="89" t="str">
        <f>IF(CQ363="","",IF(CQ363&gt;'Colour coding'!$D$4,"After Turnround",IF(CQ363&gt;'Colour coding'!$D$3+7,"During Turnaround",IF(CQ363&lt;'Colour coding'!$D$3,"On Time"))))</f>
        <v>On Time</v>
      </c>
      <c r="CQ363" s="88">
        <f>_xlfn.MAXIFS('Monitor PO'!E:E,'Monitor PO'!K:K,KGP[[#This Row],[Material / Component]])</f>
        <v>0</v>
      </c>
      <c r="CR363" s="89" t="str">
        <f t="shared" si="40"/>
        <v>Delivered Pre S4H</v>
      </c>
      <c r="CS363" s="89" t="str">
        <f>_xlfn.CONCAT(KGP[[#This Row],[Reservation]], KGP[[#This Row],[Requirement date (WO component)]],KGP[[#This Row],[Material / Component]],"000",,KGP[[#This Row],[WO number]])</f>
        <v>000013561345416000100037129</v>
      </c>
      <c r="CT363" s="89" t="e">
        <f>VLOOKUP(KGP[[#This Row],[Key]],Reservation!B:B,1,)</f>
        <v>#N/A</v>
      </c>
      <c r="CU363" s="89" t="str">
        <f>_xlfn.CONCAT(KGP[[#This Row],[Reservation]],KGP[[#This Row],[Material / Component]],"000",,KGP[[#This Row],[WO number]])</f>
        <v>0000135613000100037129</v>
      </c>
      <c r="CV363" s="93" t="str">
        <f>IF(_xlfn.MAXIFS(Reservation!$F:$F,Reservation!$A:$A,KGP[[#This Row],[Logic]])&lt;KGP[[#This Row],[ETA @ Demand plant]],_xlfn.MAXIFS(Reservation!$F:$F,Reservation!$A:$A,KGP[[#This Row],[Logic]]),"")</f>
        <v/>
      </c>
      <c r="CW363" s="89" t="str">
        <f>IF(KGP[[#This Row],[Any order which is ahead (Date)]]="","",VLOOKUP(_xlfn.CONCAT(KGP[[#This Row],[Reservation]],KGP[[#This Row],[Material / Component]],"000",,KGP[[#This Row],[WO number]]),Reservation!$A:$J,10,0))</f>
        <v/>
      </c>
      <c r="CX363" s="89">
        <f t="shared" si="41"/>
        <v>0</v>
      </c>
    </row>
    <row r="364" spans="1:102" s="77" customFormat="1" hidden="1" x14ac:dyDescent="0.2">
      <c r="A364" s="126" t="s">
        <v>869</v>
      </c>
      <c r="B364" s="126" t="s">
        <v>50</v>
      </c>
      <c r="C364" s="127"/>
      <c r="D364" s="126" t="s">
        <v>55</v>
      </c>
      <c r="E364" s="128">
        <v>45290</v>
      </c>
      <c r="F364" s="128">
        <v>45293</v>
      </c>
      <c r="G364" s="128">
        <v>45416</v>
      </c>
      <c r="H364" s="127"/>
      <c r="I364" s="128">
        <v>45416</v>
      </c>
      <c r="J364" s="128">
        <v>45418</v>
      </c>
      <c r="K364" s="126" t="s">
        <v>350</v>
      </c>
      <c r="L364" s="127"/>
      <c r="M364" s="126" t="s">
        <v>3033</v>
      </c>
      <c r="N364" s="126" t="s">
        <v>171</v>
      </c>
      <c r="O364" s="126" t="s">
        <v>3034</v>
      </c>
      <c r="P364" s="126" t="s">
        <v>3035</v>
      </c>
      <c r="Q364" s="126" t="s">
        <v>3036</v>
      </c>
      <c r="R364" s="126" t="s">
        <v>344</v>
      </c>
      <c r="S364" s="127"/>
      <c r="T364" s="127"/>
      <c r="U364" s="127"/>
      <c r="V364" s="127"/>
      <c r="W364" s="127"/>
      <c r="X364" s="126">
        <v>20</v>
      </c>
      <c r="Y364" s="126">
        <v>20</v>
      </c>
      <c r="Z364" s="127"/>
      <c r="AA364" s="127"/>
      <c r="AB364" s="129">
        <v>30</v>
      </c>
      <c r="AC364" s="129">
        <v>0</v>
      </c>
      <c r="AD364" s="129">
        <v>0</v>
      </c>
      <c r="AE364" s="126" t="s">
        <v>2954</v>
      </c>
      <c r="AF364" s="129">
        <v>0</v>
      </c>
      <c r="AG364" s="127"/>
      <c r="AH364" s="127"/>
      <c r="AI364" s="127"/>
      <c r="AJ364" s="127"/>
      <c r="AK364" s="126">
        <v>0</v>
      </c>
      <c r="AL364" s="129">
        <v>0</v>
      </c>
      <c r="AM364" s="127"/>
      <c r="AN364" s="127"/>
      <c r="AO364" s="126">
        <v>0</v>
      </c>
      <c r="AP364" s="127"/>
      <c r="AQ364" s="127"/>
      <c r="AR364" s="127"/>
      <c r="AS364" s="127"/>
      <c r="AT364" s="127"/>
      <c r="AU364" s="126">
        <v>0</v>
      </c>
      <c r="AV364" s="130">
        <v>0</v>
      </c>
      <c r="AW364" s="126" t="s">
        <v>51</v>
      </c>
      <c r="AX364" s="127"/>
      <c r="AY364" s="127"/>
      <c r="AZ364" s="127"/>
      <c r="BA364" s="127"/>
      <c r="BB364" s="126" t="s">
        <v>52</v>
      </c>
      <c r="BC364" s="126" t="s">
        <v>161</v>
      </c>
      <c r="BD364" s="126" t="s">
        <v>162</v>
      </c>
      <c r="BE364" s="126" t="s">
        <v>3037</v>
      </c>
      <c r="BF364" s="126">
        <v>4</v>
      </c>
      <c r="BG364" s="126" t="s">
        <v>163</v>
      </c>
      <c r="BH364" s="127"/>
      <c r="BI364" s="127"/>
      <c r="BJ364" s="127"/>
      <c r="BK364" s="127"/>
      <c r="BL364" s="129">
        <v>0</v>
      </c>
      <c r="BM364" s="127" t="b">
        <f>KGP[[#This Row],[HU Quantity]]=KGP[[#This Row],[Requirement quantity]]</f>
        <v>0</v>
      </c>
      <c r="BN364" s="127"/>
      <c r="BO364" s="127"/>
      <c r="BP364" s="127"/>
      <c r="BQ364" s="126" t="s">
        <v>165</v>
      </c>
      <c r="BR364" s="126" t="s">
        <v>57</v>
      </c>
      <c r="BS364" s="127"/>
      <c r="BT364" s="131">
        <v>0</v>
      </c>
      <c r="BU364" s="131">
        <v>0</v>
      </c>
      <c r="BV364" s="128">
        <v>45391</v>
      </c>
      <c r="BW364" s="132">
        <v>0</v>
      </c>
      <c r="BX364" s="132">
        <v>0</v>
      </c>
      <c r="BY364" s="127"/>
      <c r="BZ364" s="127"/>
      <c r="CA364" s="126">
        <v>0</v>
      </c>
      <c r="CB364" s="130">
        <v>0</v>
      </c>
      <c r="CC364" s="127"/>
      <c r="CD364" s="130">
        <v>0</v>
      </c>
      <c r="CE364" s="127"/>
      <c r="CF364" s="127"/>
      <c r="CG364" s="127"/>
      <c r="CH364" s="130">
        <v>0</v>
      </c>
      <c r="CI364" s="35">
        <v>0</v>
      </c>
      <c r="CJ364" s="94">
        <f t="shared" si="35"/>
        <v>9.0909090909090912E-2</v>
      </c>
      <c r="CK364" s="88">
        <f t="shared" si="36"/>
        <v>45388</v>
      </c>
      <c r="CL364" s="89">
        <f t="shared" si="37"/>
        <v>0</v>
      </c>
      <c r="CM364" s="89">
        <f t="shared" si="38"/>
        <v>0</v>
      </c>
      <c r="CN364" s="89" t="str">
        <f t="shared" si="39"/>
        <v>Missing Staging Date</v>
      </c>
      <c r="CO364" s="100"/>
      <c r="CP364" s="89" t="str">
        <f>IF(CQ364="","",IF(CQ364&gt;'Colour coding'!$D$4,"After Turnround",IF(CQ364&gt;'Colour coding'!$D$3+7,"During Turnaround",IF(CQ364&lt;'Colour coding'!$D$3,"On Time"))))</f>
        <v>On Time</v>
      </c>
      <c r="CQ364" s="88">
        <f>_xlfn.MAXIFS('Monitor PO'!E:E,'Monitor PO'!K:K,KGP[[#This Row],[Material / Component]])</f>
        <v>0</v>
      </c>
      <c r="CR364" s="89" t="str">
        <f t="shared" si="40"/>
        <v>Delivered Pre S4H</v>
      </c>
      <c r="CS364" s="89" t="str">
        <f>_xlfn.CONCAT(KGP[[#This Row],[Reservation]], KGP[[#This Row],[Requirement date (WO component)]],KGP[[#This Row],[Material / Component]],"000",,KGP[[#This Row],[WO number]])</f>
        <v>000013561345416000100037129</v>
      </c>
      <c r="CT364" s="89" t="e">
        <f>VLOOKUP(KGP[[#This Row],[Key]],Reservation!B:B,1,)</f>
        <v>#N/A</v>
      </c>
      <c r="CU364" s="89" t="str">
        <f>_xlfn.CONCAT(KGP[[#This Row],[Reservation]],KGP[[#This Row],[Material / Component]],"000",,KGP[[#This Row],[WO number]])</f>
        <v>0000135613000100037129</v>
      </c>
      <c r="CV364" s="93" t="str">
        <f>IF(_xlfn.MAXIFS(Reservation!$F:$F,Reservation!$A:$A,KGP[[#This Row],[Logic]])&lt;KGP[[#This Row],[ETA @ Demand plant]],_xlfn.MAXIFS(Reservation!$F:$F,Reservation!$A:$A,KGP[[#This Row],[Logic]]),"")</f>
        <v/>
      </c>
      <c r="CW364" s="89" t="str">
        <f>IF(KGP[[#This Row],[Any order which is ahead (Date)]]="","",VLOOKUP(_xlfn.CONCAT(KGP[[#This Row],[Reservation]],KGP[[#This Row],[Material / Component]],"000",,KGP[[#This Row],[WO number]]),Reservation!$A:$J,10,0))</f>
        <v/>
      </c>
      <c r="CX364" s="89">
        <f t="shared" si="41"/>
        <v>0</v>
      </c>
    </row>
    <row r="365" spans="1:102" s="77" customFormat="1" hidden="1" x14ac:dyDescent="0.2">
      <c r="A365" s="126" t="s">
        <v>869</v>
      </c>
      <c r="B365" s="126" t="s">
        <v>50</v>
      </c>
      <c r="C365" s="127"/>
      <c r="D365" s="126" t="s">
        <v>55</v>
      </c>
      <c r="E365" s="128">
        <v>45290</v>
      </c>
      <c r="F365" s="128">
        <v>45293</v>
      </c>
      <c r="G365" s="128">
        <v>45416</v>
      </c>
      <c r="H365" s="127"/>
      <c r="I365" s="128">
        <v>45416</v>
      </c>
      <c r="J365" s="128">
        <v>45418</v>
      </c>
      <c r="K365" s="126" t="s">
        <v>350</v>
      </c>
      <c r="L365" s="127"/>
      <c r="M365" s="126" t="s">
        <v>3033</v>
      </c>
      <c r="N365" s="126" t="s">
        <v>170</v>
      </c>
      <c r="O365" s="126" t="s">
        <v>3034</v>
      </c>
      <c r="P365" s="126" t="s">
        <v>3035</v>
      </c>
      <c r="Q365" s="126" t="s">
        <v>3036</v>
      </c>
      <c r="R365" s="126" t="s">
        <v>344</v>
      </c>
      <c r="S365" s="127"/>
      <c r="T365" s="127"/>
      <c r="U365" s="127"/>
      <c r="V365" s="127"/>
      <c r="W365" s="127"/>
      <c r="X365" s="126">
        <v>20</v>
      </c>
      <c r="Y365" s="126">
        <v>20</v>
      </c>
      <c r="Z365" s="127"/>
      <c r="AA365" s="127"/>
      <c r="AB365" s="129">
        <v>3</v>
      </c>
      <c r="AC365" s="129">
        <v>0</v>
      </c>
      <c r="AD365" s="129">
        <v>0</v>
      </c>
      <c r="AE365" s="126" t="s">
        <v>2954</v>
      </c>
      <c r="AF365" s="129">
        <v>0</v>
      </c>
      <c r="AG365" s="127"/>
      <c r="AH365" s="127"/>
      <c r="AI365" s="127"/>
      <c r="AJ365" s="127"/>
      <c r="AK365" s="126">
        <v>0</v>
      </c>
      <c r="AL365" s="129">
        <v>0</v>
      </c>
      <c r="AM365" s="127"/>
      <c r="AN365" s="127"/>
      <c r="AO365" s="126">
        <v>0</v>
      </c>
      <c r="AP365" s="127"/>
      <c r="AQ365" s="127"/>
      <c r="AR365" s="127"/>
      <c r="AS365" s="127"/>
      <c r="AT365" s="127"/>
      <c r="AU365" s="126">
        <v>0</v>
      </c>
      <c r="AV365" s="130">
        <v>0</v>
      </c>
      <c r="AW365" s="126" t="s">
        <v>51</v>
      </c>
      <c r="AX365" s="127"/>
      <c r="AY365" s="127"/>
      <c r="AZ365" s="127"/>
      <c r="BA365" s="127"/>
      <c r="BB365" s="126" t="s">
        <v>52</v>
      </c>
      <c r="BC365" s="126" t="s">
        <v>161</v>
      </c>
      <c r="BD365" s="126" t="s">
        <v>162</v>
      </c>
      <c r="BE365" s="126" t="s">
        <v>3037</v>
      </c>
      <c r="BF365" s="126">
        <v>5</v>
      </c>
      <c r="BG365" s="126" t="s">
        <v>163</v>
      </c>
      <c r="BH365" s="127"/>
      <c r="BI365" s="127"/>
      <c r="BJ365" s="127"/>
      <c r="BK365" s="127"/>
      <c r="BL365" s="129">
        <v>0</v>
      </c>
      <c r="BM365" s="127" t="b">
        <f>KGP[[#This Row],[HU Quantity]]=KGP[[#This Row],[Requirement quantity]]</f>
        <v>0</v>
      </c>
      <c r="BN365" s="127"/>
      <c r="BO365" s="127"/>
      <c r="BP365" s="127"/>
      <c r="BQ365" s="126" t="s">
        <v>165</v>
      </c>
      <c r="BR365" s="126" t="s">
        <v>57</v>
      </c>
      <c r="BS365" s="127"/>
      <c r="BT365" s="131">
        <v>0</v>
      </c>
      <c r="BU365" s="131">
        <v>0</v>
      </c>
      <c r="BV365" s="128">
        <v>45391</v>
      </c>
      <c r="BW365" s="132">
        <v>0</v>
      </c>
      <c r="BX365" s="132">
        <v>0</v>
      </c>
      <c r="BY365" s="127"/>
      <c r="BZ365" s="127"/>
      <c r="CA365" s="126">
        <v>0</v>
      </c>
      <c r="CB365" s="130">
        <v>0</v>
      </c>
      <c r="CC365" s="127"/>
      <c r="CD365" s="130">
        <v>0</v>
      </c>
      <c r="CE365" s="127"/>
      <c r="CF365" s="127"/>
      <c r="CG365" s="127"/>
      <c r="CH365" s="130">
        <v>0</v>
      </c>
      <c r="CI365" s="35">
        <v>0</v>
      </c>
      <c r="CJ365" s="94">
        <f t="shared" si="35"/>
        <v>9.0909090909090912E-2</v>
      </c>
      <c r="CK365" s="88">
        <f t="shared" si="36"/>
        <v>45388</v>
      </c>
      <c r="CL365" s="89">
        <f t="shared" si="37"/>
        <v>0</v>
      </c>
      <c r="CM365" s="89">
        <f t="shared" si="38"/>
        <v>0</v>
      </c>
      <c r="CN365" s="89" t="str">
        <f t="shared" si="39"/>
        <v>Missing Staging Date</v>
      </c>
      <c r="CO365" s="100"/>
      <c r="CP365" s="89" t="str">
        <f>IF(CQ365="","",IF(CQ365&gt;'Colour coding'!$D$4,"After Turnround",IF(CQ365&gt;'Colour coding'!$D$3+7,"During Turnaround",IF(CQ365&lt;'Colour coding'!$D$3,"On Time"))))</f>
        <v>On Time</v>
      </c>
      <c r="CQ365" s="88">
        <f>_xlfn.MAXIFS('Monitor PO'!E:E,'Monitor PO'!K:K,KGP[[#This Row],[Material / Component]])</f>
        <v>0</v>
      </c>
      <c r="CR365" s="89" t="str">
        <f t="shared" si="40"/>
        <v>Delivered Pre S4H</v>
      </c>
      <c r="CS365" s="89" t="str">
        <f>_xlfn.CONCAT(KGP[[#This Row],[Reservation]], KGP[[#This Row],[Requirement date (WO component)]],KGP[[#This Row],[Material / Component]],"000",,KGP[[#This Row],[WO number]])</f>
        <v>000013561345416000100037129</v>
      </c>
      <c r="CT365" s="89" t="e">
        <f>VLOOKUP(KGP[[#This Row],[Key]],Reservation!B:B,1,)</f>
        <v>#N/A</v>
      </c>
      <c r="CU365" s="89" t="str">
        <f>_xlfn.CONCAT(KGP[[#This Row],[Reservation]],KGP[[#This Row],[Material / Component]],"000",,KGP[[#This Row],[WO number]])</f>
        <v>0000135613000100037129</v>
      </c>
      <c r="CV365" s="93" t="str">
        <f>IF(_xlfn.MAXIFS(Reservation!$F:$F,Reservation!$A:$A,KGP[[#This Row],[Logic]])&lt;KGP[[#This Row],[ETA @ Demand plant]],_xlfn.MAXIFS(Reservation!$F:$F,Reservation!$A:$A,KGP[[#This Row],[Logic]]),"")</f>
        <v/>
      </c>
      <c r="CW365" s="89" t="str">
        <f>IF(KGP[[#This Row],[Any order which is ahead (Date)]]="","",VLOOKUP(_xlfn.CONCAT(KGP[[#This Row],[Reservation]],KGP[[#This Row],[Material / Component]],"000",,KGP[[#This Row],[WO number]]),Reservation!$A:$J,10,0))</f>
        <v/>
      </c>
      <c r="CX365" s="89">
        <f t="shared" si="41"/>
        <v>0</v>
      </c>
    </row>
    <row r="366" spans="1:102" s="77" customFormat="1" hidden="1" x14ac:dyDescent="0.2">
      <c r="A366" s="126" t="s">
        <v>869</v>
      </c>
      <c r="B366" s="126" t="s">
        <v>50</v>
      </c>
      <c r="C366" s="127"/>
      <c r="D366" s="126" t="s">
        <v>55</v>
      </c>
      <c r="E366" s="128">
        <v>45290</v>
      </c>
      <c r="F366" s="128">
        <v>45293</v>
      </c>
      <c r="G366" s="128">
        <v>45416</v>
      </c>
      <c r="H366" s="127"/>
      <c r="I366" s="128">
        <v>45416</v>
      </c>
      <c r="J366" s="128">
        <v>45418</v>
      </c>
      <c r="K366" s="126" t="s">
        <v>350</v>
      </c>
      <c r="L366" s="127"/>
      <c r="M366" s="126" t="s">
        <v>3033</v>
      </c>
      <c r="N366" s="126" t="s">
        <v>174</v>
      </c>
      <c r="O366" s="126" t="s">
        <v>3034</v>
      </c>
      <c r="P366" s="126" t="s">
        <v>3035</v>
      </c>
      <c r="Q366" s="126" t="s">
        <v>3036</v>
      </c>
      <c r="R366" s="126" t="s">
        <v>344</v>
      </c>
      <c r="S366" s="127"/>
      <c r="T366" s="127"/>
      <c r="U366" s="127"/>
      <c r="V366" s="127"/>
      <c r="W366" s="127"/>
      <c r="X366" s="126">
        <v>20</v>
      </c>
      <c r="Y366" s="126">
        <v>20</v>
      </c>
      <c r="Z366" s="127"/>
      <c r="AA366" s="127"/>
      <c r="AB366" s="129">
        <v>1</v>
      </c>
      <c r="AC366" s="129">
        <v>0</v>
      </c>
      <c r="AD366" s="129">
        <v>0</v>
      </c>
      <c r="AE366" s="126" t="s">
        <v>2954</v>
      </c>
      <c r="AF366" s="129">
        <v>0</v>
      </c>
      <c r="AG366" s="127"/>
      <c r="AH366" s="127"/>
      <c r="AI366" s="127"/>
      <c r="AJ366" s="127"/>
      <c r="AK366" s="126">
        <v>0</v>
      </c>
      <c r="AL366" s="129">
        <v>0</v>
      </c>
      <c r="AM366" s="127"/>
      <c r="AN366" s="127"/>
      <c r="AO366" s="126">
        <v>0</v>
      </c>
      <c r="AP366" s="127"/>
      <c r="AQ366" s="127"/>
      <c r="AR366" s="127"/>
      <c r="AS366" s="127"/>
      <c r="AT366" s="127"/>
      <c r="AU366" s="126">
        <v>0</v>
      </c>
      <c r="AV366" s="130">
        <v>0</v>
      </c>
      <c r="AW366" s="126" t="s">
        <v>212</v>
      </c>
      <c r="AX366" s="127"/>
      <c r="AY366" s="127"/>
      <c r="AZ366" s="127"/>
      <c r="BA366" s="127"/>
      <c r="BB366" s="126" t="s">
        <v>52</v>
      </c>
      <c r="BC366" s="126" t="s">
        <v>161</v>
      </c>
      <c r="BD366" s="126" t="s">
        <v>162</v>
      </c>
      <c r="BE366" s="126" t="s">
        <v>3037</v>
      </c>
      <c r="BF366" s="126">
        <v>3</v>
      </c>
      <c r="BG366" s="126" t="s">
        <v>163</v>
      </c>
      <c r="BH366" s="127"/>
      <c r="BI366" s="127"/>
      <c r="BJ366" s="127"/>
      <c r="BK366" s="127"/>
      <c r="BL366" s="129">
        <v>0</v>
      </c>
      <c r="BM366" s="127" t="b">
        <f>KGP[[#This Row],[HU Quantity]]=KGP[[#This Row],[Requirement quantity]]</f>
        <v>0</v>
      </c>
      <c r="BN366" s="127"/>
      <c r="BO366" s="127"/>
      <c r="BP366" s="127"/>
      <c r="BQ366" s="126" t="s">
        <v>165</v>
      </c>
      <c r="BR366" s="126" t="s">
        <v>57</v>
      </c>
      <c r="BS366" s="127"/>
      <c r="BT366" s="131">
        <v>0</v>
      </c>
      <c r="BU366" s="131">
        <v>0</v>
      </c>
      <c r="BV366" s="128">
        <v>45391</v>
      </c>
      <c r="BW366" s="132">
        <v>0</v>
      </c>
      <c r="BX366" s="132">
        <v>0</v>
      </c>
      <c r="BY366" s="127"/>
      <c r="BZ366" s="127"/>
      <c r="CA366" s="126">
        <v>0</v>
      </c>
      <c r="CB366" s="130">
        <v>0</v>
      </c>
      <c r="CC366" s="127"/>
      <c r="CD366" s="130">
        <v>0</v>
      </c>
      <c r="CE366" s="127"/>
      <c r="CF366" s="127"/>
      <c r="CG366" s="127"/>
      <c r="CH366" s="130">
        <v>0</v>
      </c>
      <c r="CI366" s="35">
        <v>0</v>
      </c>
      <c r="CJ366" s="94">
        <f t="shared" si="35"/>
        <v>9.0909090909090912E-2</v>
      </c>
      <c r="CK366" s="88">
        <f t="shared" si="36"/>
        <v>45388</v>
      </c>
      <c r="CL366" s="89">
        <f t="shared" si="37"/>
        <v>0</v>
      </c>
      <c r="CM366" s="89">
        <f t="shared" si="38"/>
        <v>0</v>
      </c>
      <c r="CN366" s="89" t="str">
        <f t="shared" si="39"/>
        <v>Missing Staging Date</v>
      </c>
      <c r="CO366" s="100"/>
      <c r="CP366" s="89" t="str">
        <f>IF(CQ366="","",IF(CQ366&gt;'Colour coding'!$D$4,"After Turnround",IF(CQ366&gt;'Colour coding'!$D$3+7,"During Turnaround",IF(CQ366&lt;'Colour coding'!$D$3,"On Time"))))</f>
        <v>On Time</v>
      </c>
      <c r="CQ366" s="88">
        <f>_xlfn.MAXIFS('Monitor PO'!E:E,'Monitor PO'!K:K,KGP[[#This Row],[Material / Component]])</f>
        <v>0</v>
      </c>
      <c r="CR366" s="89" t="str">
        <f t="shared" si="40"/>
        <v>Delivered Pre S4H</v>
      </c>
      <c r="CS366" s="89" t="str">
        <f>_xlfn.CONCAT(KGP[[#This Row],[Reservation]], KGP[[#This Row],[Requirement date (WO component)]],KGP[[#This Row],[Material / Component]],"000",,KGP[[#This Row],[WO number]])</f>
        <v>000013561345416000100037129</v>
      </c>
      <c r="CT366" s="89" t="e">
        <f>VLOOKUP(KGP[[#This Row],[Key]],Reservation!B:B,1,)</f>
        <v>#N/A</v>
      </c>
      <c r="CU366" s="89" t="str">
        <f>_xlfn.CONCAT(KGP[[#This Row],[Reservation]],KGP[[#This Row],[Material / Component]],"000",,KGP[[#This Row],[WO number]])</f>
        <v>0000135613000100037129</v>
      </c>
      <c r="CV366" s="93" t="str">
        <f>IF(_xlfn.MAXIFS(Reservation!$F:$F,Reservation!$A:$A,KGP[[#This Row],[Logic]])&lt;KGP[[#This Row],[ETA @ Demand plant]],_xlfn.MAXIFS(Reservation!$F:$F,Reservation!$A:$A,KGP[[#This Row],[Logic]]),"")</f>
        <v/>
      </c>
      <c r="CW366" s="89" t="str">
        <f>IF(KGP[[#This Row],[Any order which is ahead (Date)]]="","",VLOOKUP(_xlfn.CONCAT(KGP[[#This Row],[Reservation]],KGP[[#This Row],[Material / Component]],"000",,KGP[[#This Row],[WO number]]),Reservation!$A:$J,10,0))</f>
        <v/>
      </c>
      <c r="CX366" s="89">
        <f t="shared" si="41"/>
        <v>0</v>
      </c>
    </row>
    <row r="367" spans="1:102" s="77" customFormat="1" hidden="1" x14ac:dyDescent="0.2">
      <c r="A367" s="126" t="s">
        <v>869</v>
      </c>
      <c r="B367" s="126" t="s">
        <v>50</v>
      </c>
      <c r="C367" s="127"/>
      <c r="D367" s="126" t="s">
        <v>55</v>
      </c>
      <c r="E367" s="128">
        <v>45290</v>
      </c>
      <c r="F367" s="128">
        <v>45293</v>
      </c>
      <c r="G367" s="128">
        <v>45416</v>
      </c>
      <c r="H367" s="127"/>
      <c r="I367" s="128">
        <v>45416</v>
      </c>
      <c r="J367" s="128">
        <v>45418</v>
      </c>
      <c r="K367" s="126" t="s">
        <v>350</v>
      </c>
      <c r="L367" s="127"/>
      <c r="M367" s="126" t="s">
        <v>3033</v>
      </c>
      <c r="N367" s="126" t="s">
        <v>169</v>
      </c>
      <c r="O367" s="126" t="s">
        <v>3034</v>
      </c>
      <c r="P367" s="126" t="s">
        <v>3035</v>
      </c>
      <c r="Q367" s="126" t="s">
        <v>3036</v>
      </c>
      <c r="R367" s="126" t="s">
        <v>344</v>
      </c>
      <c r="S367" s="127"/>
      <c r="T367" s="127"/>
      <c r="U367" s="127"/>
      <c r="V367" s="127"/>
      <c r="W367" s="127"/>
      <c r="X367" s="126">
        <v>20</v>
      </c>
      <c r="Y367" s="126">
        <v>20</v>
      </c>
      <c r="Z367" s="127"/>
      <c r="AA367" s="127"/>
      <c r="AB367" s="129">
        <v>6</v>
      </c>
      <c r="AC367" s="129">
        <v>0</v>
      </c>
      <c r="AD367" s="129">
        <v>0</v>
      </c>
      <c r="AE367" s="126" t="s">
        <v>2954</v>
      </c>
      <c r="AF367" s="129">
        <v>0</v>
      </c>
      <c r="AG367" s="127"/>
      <c r="AH367" s="127"/>
      <c r="AI367" s="127"/>
      <c r="AJ367" s="127"/>
      <c r="AK367" s="126">
        <v>0</v>
      </c>
      <c r="AL367" s="129">
        <v>0</v>
      </c>
      <c r="AM367" s="127"/>
      <c r="AN367" s="127"/>
      <c r="AO367" s="126">
        <v>0</v>
      </c>
      <c r="AP367" s="127"/>
      <c r="AQ367" s="127"/>
      <c r="AR367" s="127"/>
      <c r="AS367" s="127"/>
      <c r="AT367" s="127"/>
      <c r="AU367" s="126">
        <v>0</v>
      </c>
      <c r="AV367" s="130">
        <v>0</v>
      </c>
      <c r="AW367" s="126" t="s">
        <v>51</v>
      </c>
      <c r="AX367" s="127"/>
      <c r="AY367" s="127"/>
      <c r="AZ367" s="127"/>
      <c r="BA367" s="127"/>
      <c r="BB367" s="126" t="s">
        <v>52</v>
      </c>
      <c r="BC367" s="126" t="s">
        <v>161</v>
      </c>
      <c r="BD367" s="126" t="s">
        <v>162</v>
      </c>
      <c r="BE367" s="126" t="s">
        <v>3037</v>
      </c>
      <c r="BF367" s="126">
        <v>9</v>
      </c>
      <c r="BG367" s="126" t="s">
        <v>163</v>
      </c>
      <c r="BH367" s="127"/>
      <c r="BI367" s="127"/>
      <c r="BJ367" s="127"/>
      <c r="BK367" s="127"/>
      <c r="BL367" s="129">
        <v>0</v>
      </c>
      <c r="BM367" s="127" t="b">
        <f>KGP[[#This Row],[HU Quantity]]=KGP[[#This Row],[Requirement quantity]]</f>
        <v>0</v>
      </c>
      <c r="BN367" s="127"/>
      <c r="BO367" s="127"/>
      <c r="BP367" s="127"/>
      <c r="BQ367" s="126" t="s">
        <v>165</v>
      </c>
      <c r="BR367" s="126" t="s">
        <v>57</v>
      </c>
      <c r="BS367" s="127"/>
      <c r="BT367" s="131">
        <v>0</v>
      </c>
      <c r="BU367" s="131">
        <v>0</v>
      </c>
      <c r="BV367" s="128">
        <v>45391</v>
      </c>
      <c r="BW367" s="132">
        <v>0</v>
      </c>
      <c r="BX367" s="132">
        <v>0</v>
      </c>
      <c r="BY367" s="127"/>
      <c r="BZ367" s="127"/>
      <c r="CA367" s="126">
        <v>0</v>
      </c>
      <c r="CB367" s="130">
        <v>0</v>
      </c>
      <c r="CC367" s="127"/>
      <c r="CD367" s="130">
        <v>0</v>
      </c>
      <c r="CE367" s="127"/>
      <c r="CF367" s="127"/>
      <c r="CG367" s="127"/>
      <c r="CH367" s="130">
        <v>0</v>
      </c>
      <c r="CI367" s="35">
        <v>0</v>
      </c>
      <c r="CJ367" s="94">
        <f t="shared" si="35"/>
        <v>9.0909090909090912E-2</v>
      </c>
      <c r="CK367" s="88">
        <f t="shared" si="36"/>
        <v>45388</v>
      </c>
      <c r="CL367" s="89">
        <f t="shared" si="37"/>
        <v>0</v>
      </c>
      <c r="CM367" s="89">
        <f t="shared" si="38"/>
        <v>0</v>
      </c>
      <c r="CN367" s="89" t="str">
        <f t="shared" si="39"/>
        <v>Missing Staging Date</v>
      </c>
      <c r="CO367" s="100"/>
      <c r="CP367" s="89" t="str">
        <f>IF(CQ367="","",IF(CQ367&gt;'Colour coding'!$D$4,"After Turnround",IF(CQ367&gt;'Colour coding'!$D$3+7,"During Turnaround",IF(CQ367&lt;'Colour coding'!$D$3,"On Time"))))</f>
        <v>On Time</v>
      </c>
      <c r="CQ367" s="88">
        <f>_xlfn.MAXIFS('Monitor PO'!E:E,'Monitor PO'!K:K,KGP[[#This Row],[Material / Component]])</f>
        <v>0</v>
      </c>
      <c r="CR367" s="89" t="str">
        <f t="shared" si="40"/>
        <v>Delivered Pre S4H</v>
      </c>
      <c r="CS367" s="89" t="str">
        <f>_xlfn.CONCAT(KGP[[#This Row],[Reservation]], KGP[[#This Row],[Requirement date (WO component)]],KGP[[#This Row],[Material / Component]],"000",,KGP[[#This Row],[WO number]])</f>
        <v>000013561345416000100037129</v>
      </c>
      <c r="CT367" s="89" t="e">
        <f>VLOOKUP(KGP[[#This Row],[Key]],Reservation!B:B,1,)</f>
        <v>#N/A</v>
      </c>
      <c r="CU367" s="89" t="str">
        <f>_xlfn.CONCAT(KGP[[#This Row],[Reservation]],KGP[[#This Row],[Material / Component]],"000",,KGP[[#This Row],[WO number]])</f>
        <v>0000135613000100037129</v>
      </c>
      <c r="CV367" s="93" t="str">
        <f>IF(_xlfn.MAXIFS(Reservation!$F:$F,Reservation!$A:$A,KGP[[#This Row],[Logic]])&lt;KGP[[#This Row],[ETA @ Demand plant]],_xlfn.MAXIFS(Reservation!$F:$F,Reservation!$A:$A,KGP[[#This Row],[Logic]]),"")</f>
        <v/>
      </c>
      <c r="CW367" s="89" t="str">
        <f>IF(KGP[[#This Row],[Any order which is ahead (Date)]]="","",VLOOKUP(_xlfn.CONCAT(KGP[[#This Row],[Reservation]],KGP[[#This Row],[Material / Component]],"000",,KGP[[#This Row],[WO number]]),Reservation!$A:$J,10,0))</f>
        <v/>
      </c>
      <c r="CX367" s="89">
        <f t="shared" si="41"/>
        <v>0</v>
      </c>
    </row>
    <row r="368" spans="1:102" s="77" customFormat="1" hidden="1" x14ac:dyDescent="0.2">
      <c r="A368" s="126" t="s">
        <v>869</v>
      </c>
      <c r="B368" s="126" t="s">
        <v>50</v>
      </c>
      <c r="C368" s="127"/>
      <c r="D368" s="126" t="s">
        <v>55</v>
      </c>
      <c r="E368" s="128">
        <v>45290</v>
      </c>
      <c r="F368" s="128">
        <v>45293</v>
      </c>
      <c r="G368" s="128">
        <v>45416</v>
      </c>
      <c r="H368" s="127"/>
      <c r="I368" s="128">
        <v>45416</v>
      </c>
      <c r="J368" s="128">
        <v>45418</v>
      </c>
      <c r="K368" s="126" t="s">
        <v>350</v>
      </c>
      <c r="L368" s="127"/>
      <c r="M368" s="126" t="s">
        <v>3033</v>
      </c>
      <c r="N368" s="126" t="s">
        <v>176</v>
      </c>
      <c r="O368" s="126" t="s">
        <v>3034</v>
      </c>
      <c r="P368" s="126" t="s">
        <v>3035</v>
      </c>
      <c r="Q368" s="126" t="s">
        <v>3036</v>
      </c>
      <c r="R368" s="126" t="s">
        <v>344</v>
      </c>
      <c r="S368" s="127"/>
      <c r="T368" s="127"/>
      <c r="U368" s="127"/>
      <c r="V368" s="127"/>
      <c r="W368" s="127"/>
      <c r="X368" s="126">
        <v>20</v>
      </c>
      <c r="Y368" s="126">
        <v>20</v>
      </c>
      <c r="Z368" s="127"/>
      <c r="AA368" s="127"/>
      <c r="AB368" s="129">
        <v>30</v>
      </c>
      <c r="AC368" s="129">
        <v>0</v>
      </c>
      <c r="AD368" s="129">
        <v>0</v>
      </c>
      <c r="AE368" s="126" t="s">
        <v>2954</v>
      </c>
      <c r="AF368" s="129">
        <v>0</v>
      </c>
      <c r="AG368" s="127"/>
      <c r="AH368" s="127"/>
      <c r="AI368" s="127"/>
      <c r="AJ368" s="127"/>
      <c r="AK368" s="126">
        <v>0</v>
      </c>
      <c r="AL368" s="129">
        <v>0</v>
      </c>
      <c r="AM368" s="127"/>
      <c r="AN368" s="127"/>
      <c r="AO368" s="126">
        <v>0</v>
      </c>
      <c r="AP368" s="127"/>
      <c r="AQ368" s="127"/>
      <c r="AR368" s="127"/>
      <c r="AS368" s="127"/>
      <c r="AT368" s="127"/>
      <c r="AU368" s="126">
        <v>0</v>
      </c>
      <c r="AV368" s="130">
        <v>0</v>
      </c>
      <c r="AW368" s="126" t="s">
        <v>51</v>
      </c>
      <c r="AX368" s="127"/>
      <c r="AY368" s="127"/>
      <c r="AZ368" s="127"/>
      <c r="BA368" s="127"/>
      <c r="BB368" s="126" t="s">
        <v>52</v>
      </c>
      <c r="BC368" s="126" t="s">
        <v>161</v>
      </c>
      <c r="BD368" s="126" t="s">
        <v>162</v>
      </c>
      <c r="BE368" s="126" t="s">
        <v>3037</v>
      </c>
      <c r="BF368" s="126">
        <v>1</v>
      </c>
      <c r="BG368" s="126" t="s">
        <v>163</v>
      </c>
      <c r="BH368" s="127"/>
      <c r="BI368" s="127"/>
      <c r="BJ368" s="127"/>
      <c r="BK368" s="127"/>
      <c r="BL368" s="129">
        <v>0</v>
      </c>
      <c r="BM368" s="127" t="b">
        <f>KGP[[#This Row],[HU Quantity]]=KGP[[#This Row],[Requirement quantity]]</f>
        <v>0</v>
      </c>
      <c r="BN368" s="127"/>
      <c r="BO368" s="127"/>
      <c r="BP368" s="127"/>
      <c r="BQ368" s="126" t="s">
        <v>165</v>
      </c>
      <c r="BR368" s="126" t="s">
        <v>57</v>
      </c>
      <c r="BS368" s="127"/>
      <c r="BT368" s="131">
        <v>0</v>
      </c>
      <c r="BU368" s="131">
        <v>0</v>
      </c>
      <c r="BV368" s="128">
        <v>45391</v>
      </c>
      <c r="BW368" s="132">
        <v>0</v>
      </c>
      <c r="BX368" s="132">
        <v>0</v>
      </c>
      <c r="BY368" s="127"/>
      <c r="BZ368" s="127"/>
      <c r="CA368" s="126">
        <v>0</v>
      </c>
      <c r="CB368" s="130">
        <v>0</v>
      </c>
      <c r="CC368" s="127"/>
      <c r="CD368" s="130">
        <v>0</v>
      </c>
      <c r="CE368" s="127"/>
      <c r="CF368" s="127"/>
      <c r="CG368" s="127"/>
      <c r="CH368" s="130">
        <v>0</v>
      </c>
      <c r="CI368" s="35">
        <v>0</v>
      </c>
      <c r="CJ368" s="94">
        <f t="shared" si="35"/>
        <v>9.0909090909090912E-2</v>
      </c>
      <c r="CK368" s="88">
        <f t="shared" si="36"/>
        <v>45388</v>
      </c>
      <c r="CL368" s="89">
        <f t="shared" si="37"/>
        <v>0</v>
      </c>
      <c r="CM368" s="89">
        <f t="shared" si="38"/>
        <v>0</v>
      </c>
      <c r="CN368" s="89" t="str">
        <f t="shared" si="39"/>
        <v>Missing Staging Date</v>
      </c>
      <c r="CO368" s="100"/>
      <c r="CP368" s="89" t="str">
        <f>IF(CQ368="","",IF(CQ368&gt;'Colour coding'!$D$4,"After Turnround",IF(CQ368&gt;'Colour coding'!$D$3+7,"During Turnaround",IF(CQ368&lt;'Colour coding'!$D$3,"On Time"))))</f>
        <v>On Time</v>
      </c>
      <c r="CQ368" s="88">
        <f>_xlfn.MAXIFS('Monitor PO'!E:E,'Monitor PO'!K:K,KGP[[#This Row],[Material / Component]])</f>
        <v>0</v>
      </c>
      <c r="CR368" s="89" t="str">
        <f t="shared" si="40"/>
        <v>Delivered Pre S4H</v>
      </c>
      <c r="CS368" s="89" t="str">
        <f>_xlfn.CONCAT(KGP[[#This Row],[Reservation]], KGP[[#This Row],[Requirement date (WO component)]],KGP[[#This Row],[Material / Component]],"000",,KGP[[#This Row],[WO number]])</f>
        <v>000013561345416000100037129</v>
      </c>
      <c r="CT368" s="89" t="e">
        <f>VLOOKUP(KGP[[#This Row],[Key]],Reservation!B:B,1,)</f>
        <v>#N/A</v>
      </c>
      <c r="CU368" s="89" t="str">
        <f>_xlfn.CONCAT(KGP[[#This Row],[Reservation]],KGP[[#This Row],[Material / Component]],"000",,KGP[[#This Row],[WO number]])</f>
        <v>0000135613000100037129</v>
      </c>
      <c r="CV368" s="93" t="str">
        <f>IF(_xlfn.MAXIFS(Reservation!$F:$F,Reservation!$A:$A,KGP[[#This Row],[Logic]])&lt;KGP[[#This Row],[ETA @ Demand plant]],_xlfn.MAXIFS(Reservation!$F:$F,Reservation!$A:$A,KGP[[#This Row],[Logic]]),"")</f>
        <v/>
      </c>
      <c r="CW368" s="89" t="str">
        <f>IF(KGP[[#This Row],[Any order which is ahead (Date)]]="","",VLOOKUP(_xlfn.CONCAT(KGP[[#This Row],[Reservation]],KGP[[#This Row],[Material / Component]],"000",,KGP[[#This Row],[WO number]]),Reservation!$A:$J,10,0))</f>
        <v/>
      </c>
      <c r="CX368" s="89">
        <f t="shared" si="41"/>
        <v>0</v>
      </c>
    </row>
    <row r="369" spans="1:102" s="77" customFormat="1" hidden="1" x14ac:dyDescent="0.2">
      <c r="A369" s="126" t="s">
        <v>869</v>
      </c>
      <c r="B369" s="126" t="s">
        <v>50</v>
      </c>
      <c r="C369" s="127"/>
      <c r="D369" s="126" t="s">
        <v>55</v>
      </c>
      <c r="E369" s="128">
        <v>45290</v>
      </c>
      <c r="F369" s="128">
        <v>45293</v>
      </c>
      <c r="G369" s="128">
        <v>45416</v>
      </c>
      <c r="H369" s="127"/>
      <c r="I369" s="128">
        <v>45416</v>
      </c>
      <c r="J369" s="128">
        <v>45418</v>
      </c>
      <c r="K369" s="126" t="s">
        <v>350</v>
      </c>
      <c r="L369" s="127"/>
      <c r="M369" s="126" t="s">
        <v>3033</v>
      </c>
      <c r="N369" s="126" t="s">
        <v>173</v>
      </c>
      <c r="O369" s="126" t="s">
        <v>3034</v>
      </c>
      <c r="P369" s="126" t="s">
        <v>3035</v>
      </c>
      <c r="Q369" s="126" t="s">
        <v>3036</v>
      </c>
      <c r="R369" s="126" t="s">
        <v>344</v>
      </c>
      <c r="S369" s="127"/>
      <c r="T369" s="127"/>
      <c r="U369" s="127"/>
      <c r="V369" s="127"/>
      <c r="W369" s="127"/>
      <c r="X369" s="126">
        <v>20</v>
      </c>
      <c r="Y369" s="126">
        <v>20</v>
      </c>
      <c r="Z369" s="127"/>
      <c r="AA369" s="127"/>
      <c r="AB369" s="129">
        <v>3</v>
      </c>
      <c r="AC369" s="129">
        <v>0</v>
      </c>
      <c r="AD369" s="129">
        <v>0</v>
      </c>
      <c r="AE369" s="126" t="s">
        <v>2954</v>
      </c>
      <c r="AF369" s="129">
        <v>0</v>
      </c>
      <c r="AG369" s="127"/>
      <c r="AH369" s="127"/>
      <c r="AI369" s="127"/>
      <c r="AJ369" s="127"/>
      <c r="AK369" s="126">
        <v>0</v>
      </c>
      <c r="AL369" s="129">
        <v>0</v>
      </c>
      <c r="AM369" s="127"/>
      <c r="AN369" s="127"/>
      <c r="AO369" s="126">
        <v>0</v>
      </c>
      <c r="AP369" s="127"/>
      <c r="AQ369" s="127"/>
      <c r="AR369" s="127"/>
      <c r="AS369" s="127"/>
      <c r="AT369" s="127"/>
      <c r="AU369" s="126">
        <v>0</v>
      </c>
      <c r="AV369" s="130">
        <v>0</v>
      </c>
      <c r="AW369" s="126" t="s">
        <v>51</v>
      </c>
      <c r="AX369" s="127"/>
      <c r="AY369" s="127"/>
      <c r="AZ369" s="127"/>
      <c r="BA369" s="127"/>
      <c r="BB369" s="126" t="s">
        <v>52</v>
      </c>
      <c r="BC369" s="126" t="s">
        <v>161</v>
      </c>
      <c r="BD369" s="126" t="s">
        <v>162</v>
      </c>
      <c r="BE369" s="126" t="s">
        <v>3037</v>
      </c>
      <c r="BF369" s="126">
        <v>6</v>
      </c>
      <c r="BG369" s="126" t="s">
        <v>163</v>
      </c>
      <c r="BH369" s="127"/>
      <c r="BI369" s="127"/>
      <c r="BJ369" s="127"/>
      <c r="BK369" s="127"/>
      <c r="BL369" s="129">
        <v>0</v>
      </c>
      <c r="BM369" s="127" t="b">
        <f>KGP[[#This Row],[HU Quantity]]=KGP[[#This Row],[Requirement quantity]]</f>
        <v>0</v>
      </c>
      <c r="BN369" s="127"/>
      <c r="BO369" s="127"/>
      <c r="BP369" s="127"/>
      <c r="BQ369" s="126" t="s">
        <v>165</v>
      </c>
      <c r="BR369" s="126" t="s">
        <v>57</v>
      </c>
      <c r="BS369" s="127"/>
      <c r="BT369" s="131">
        <v>0</v>
      </c>
      <c r="BU369" s="131">
        <v>0</v>
      </c>
      <c r="BV369" s="128">
        <v>45391</v>
      </c>
      <c r="BW369" s="132">
        <v>0</v>
      </c>
      <c r="BX369" s="132">
        <v>0</v>
      </c>
      <c r="BY369" s="127"/>
      <c r="BZ369" s="127"/>
      <c r="CA369" s="126">
        <v>0</v>
      </c>
      <c r="CB369" s="130">
        <v>0</v>
      </c>
      <c r="CC369" s="127"/>
      <c r="CD369" s="130">
        <v>0</v>
      </c>
      <c r="CE369" s="127"/>
      <c r="CF369" s="127"/>
      <c r="CG369" s="127"/>
      <c r="CH369" s="130">
        <v>0</v>
      </c>
      <c r="CI369" s="35">
        <v>0</v>
      </c>
      <c r="CJ369" s="94">
        <f t="shared" si="35"/>
        <v>9.0909090909090912E-2</v>
      </c>
      <c r="CK369" s="88">
        <f t="shared" si="36"/>
        <v>45388</v>
      </c>
      <c r="CL369" s="89">
        <f t="shared" si="37"/>
        <v>0</v>
      </c>
      <c r="CM369" s="89">
        <f t="shared" si="38"/>
        <v>0</v>
      </c>
      <c r="CN369" s="89" t="str">
        <f t="shared" si="39"/>
        <v>Missing Staging Date</v>
      </c>
      <c r="CO369" s="100"/>
      <c r="CP369" s="89" t="str">
        <f>IF(CQ369="","",IF(CQ369&gt;'Colour coding'!$D$4,"After Turnround",IF(CQ369&gt;'Colour coding'!$D$3+7,"During Turnaround",IF(CQ369&lt;'Colour coding'!$D$3,"On Time"))))</f>
        <v>On Time</v>
      </c>
      <c r="CQ369" s="88">
        <f>_xlfn.MAXIFS('Monitor PO'!E:E,'Monitor PO'!K:K,KGP[[#This Row],[Material / Component]])</f>
        <v>0</v>
      </c>
      <c r="CR369" s="89" t="str">
        <f t="shared" si="40"/>
        <v>Delivered Pre S4H</v>
      </c>
      <c r="CS369" s="89" t="str">
        <f>_xlfn.CONCAT(KGP[[#This Row],[Reservation]], KGP[[#This Row],[Requirement date (WO component)]],KGP[[#This Row],[Material / Component]],"000",,KGP[[#This Row],[WO number]])</f>
        <v>000013561345416000100037129</v>
      </c>
      <c r="CT369" s="89" t="e">
        <f>VLOOKUP(KGP[[#This Row],[Key]],Reservation!B:B,1,)</f>
        <v>#N/A</v>
      </c>
      <c r="CU369" s="89" t="str">
        <f>_xlfn.CONCAT(KGP[[#This Row],[Reservation]],KGP[[#This Row],[Material / Component]],"000",,KGP[[#This Row],[WO number]])</f>
        <v>0000135613000100037129</v>
      </c>
      <c r="CV369" s="93" t="str">
        <f>IF(_xlfn.MAXIFS(Reservation!$F:$F,Reservation!$A:$A,KGP[[#This Row],[Logic]])&lt;KGP[[#This Row],[ETA @ Demand plant]],_xlfn.MAXIFS(Reservation!$F:$F,Reservation!$A:$A,KGP[[#This Row],[Logic]]),"")</f>
        <v/>
      </c>
      <c r="CW369" s="89" t="str">
        <f>IF(KGP[[#This Row],[Any order which is ahead (Date)]]="","",VLOOKUP(_xlfn.CONCAT(KGP[[#This Row],[Reservation]],KGP[[#This Row],[Material / Component]],"000",,KGP[[#This Row],[WO number]]),Reservation!$A:$J,10,0))</f>
        <v/>
      </c>
      <c r="CX369" s="89">
        <f t="shared" si="41"/>
        <v>0</v>
      </c>
    </row>
    <row r="370" spans="1:102" s="77" customFormat="1" hidden="1" x14ac:dyDescent="0.2">
      <c r="A370" s="126" t="s">
        <v>869</v>
      </c>
      <c r="B370" s="126" t="s">
        <v>50</v>
      </c>
      <c r="C370" s="127"/>
      <c r="D370" s="126" t="s">
        <v>55</v>
      </c>
      <c r="E370" s="128">
        <v>45290</v>
      </c>
      <c r="F370" s="128">
        <v>45293</v>
      </c>
      <c r="G370" s="128">
        <v>45416</v>
      </c>
      <c r="H370" s="127"/>
      <c r="I370" s="128">
        <v>45416</v>
      </c>
      <c r="J370" s="128">
        <v>45418</v>
      </c>
      <c r="K370" s="126" t="s">
        <v>350</v>
      </c>
      <c r="L370" s="127"/>
      <c r="M370" s="126" t="s">
        <v>3033</v>
      </c>
      <c r="N370" s="126" t="s">
        <v>172</v>
      </c>
      <c r="O370" s="126" t="s">
        <v>3034</v>
      </c>
      <c r="P370" s="126" t="s">
        <v>3035</v>
      </c>
      <c r="Q370" s="126" t="s">
        <v>3036</v>
      </c>
      <c r="R370" s="126" t="s">
        <v>344</v>
      </c>
      <c r="S370" s="127"/>
      <c r="T370" s="127"/>
      <c r="U370" s="127"/>
      <c r="V370" s="127"/>
      <c r="W370" s="127"/>
      <c r="X370" s="126">
        <v>20</v>
      </c>
      <c r="Y370" s="126">
        <v>20</v>
      </c>
      <c r="Z370" s="127"/>
      <c r="AA370" s="127"/>
      <c r="AB370" s="129">
        <v>6</v>
      </c>
      <c r="AC370" s="129">
        <v>0</v>
      </c>
      <c r="AD370" s="129">
        <v>0</v>
      </c>
      <c r="AE370" s="126" t="s">
        <v>2954</v>
      </c>
      <c r="AF370" s="129">
        <v>0</v>
      </c>
      <c r="AG370" s="127"/>
      <c r="AH370" s="127"/>
      <c r="AI370" s="127"/>
      <c r="AJ370" s="127"/>
      <c r="AK370" s="126">
        <v>0</v>
      </c>
      <c r="AL370" s="129">
        <v>0</v>
      </c>
      <c r="AM370" s="127"/>
      <c r="AN370" s="127"/>
      <c r="AO370" s="126">
        <v>0</v>
      </c>
      <c r="AP370" s="127"/>
      <c r="AQ370" s="127"/>
      <c r="AR370" s="127"/>
      <c r="AS370" s="127"/>
      <c r="AT370" s="127"/>
      <c r="AU370" s="126">
        <v>0</v>
      </c>
      <c r="AV370" s="130">
        <v>0</v>
      </c>
      <c r="AW370" s="126" t="s">
        <v>51</v>
      </c>
      <c r="AX370" s="127"/>
      <c r="AY370" s="127"/>
      <c r="AZ370" s="127"/>
      <c r="BA370" s="127"/>
      <c r="BB370" s="126" t="s">
        <v>52</v>
      </c>
      <c r="BC370" s="126" t="s">
        <v>161</v>
      </c>
      <c r="BD370" s="126" t="s">
        <v>162</v>
      </c>
      <c r="BE370" s="126" t="s">
        <v>3037</v>
      </c>
      <c r="BF370" s="126">
        <v>7</v>
      </c>
      <c r="BG370" s="126" t="s">
        <v>163</v>
      </c>
      <c r="BH370" s="127"/>
      <c r="BI370" s="127"/>
      <c r="BJ370" s="127"/>
      <c r="BK370" s="127"/>
      <c r="BL370" s="129">
        <v>0</v>
      </c>
      <c r="BM370" s="127" t="b">
        <f>KGP[[#This Row],[HU Quantity]]=KGP[[#This Row],[Requirement quantity]]</f>
        <v>0</v>
      </c>
      <c r="BN370" s="127"/>
      <c r="BO370" s="127"/>
      <c r="BP370" s="127"/>
      <c r="BQ370" s="126" t="s">
        <v>165</v>
      </c>
      <c r="BR370" s="126" t="s">
        <v>57</v>
      </c>
      <c r="BS370" s="127"/>
      <c r="BT370" s="131">
        <v>0</v>
      </c>
      <c r="BU370" s="131">
        <v>0</v>
      </c>
      <c r="BV370" s="128">
        <v>45391</v>
      </c>
      <c r="BW370" s="132">
        <v>0</v>
      </c>
      <c r="BX370" s="132">
        <v>0</v>
      </c>
      <c r="BY370" s="127"/>
      <c r="BZ370" s="127"/>
      <c r="CA370" s="126">
        <v>0</v>
      </c>
      <c r="CB370" s="130">
        <v>0</v>
      </c>
      <c r="CC370" s="127"/>
      <c r="CD370" s="130">
        <v>0</v>
      </c>
      <c r="CE370" s="127"/>
      <c r="CF370" s="127"/>
      <c r="CG370" s="127"/>
      <c r="CH370" s="130">
        <v>0</v>
      </c>
      <c r="CI370" s="35">
        <v>0</v>
      </c>
      <c r="CJ370" s="94">
        <f t="shared" si="35"/>
        <v>9.0909090909090912E-2</v>
      </c>
      <c r="CK370" s="88">
        <f t="shared" si="36"/>
        <v>45388</v>
      </c>
      <c r="CL370" s="89">
        <f t="shared" si="37"/>
        <v>0</v>
      </c>
      <c r="CM370" s="89">
        <f t="shared" si="38"/>
        <v>0</v>
      </c>
      <c r="CN370" s="89" t="str">
        <f t="shared" si="39"/>
        <v>Missing Staging Date</v>
      </c>
      <c r="CO370" s="100"/>
      <c r="CP370" s="89" t="str">
        <f>IF(CQ370="","",IF(CQ370&gt;'Colour coding'!$D$4,"After Turnround",IF(CQ370&gt;'Colour coding'!$D$3+7,"During Turnaround",IF(CQ370&lt;'Colour coding'!$D$3,"On Time"))))</f>
        <v>On Time</v>
      </c>
      <c r="CQ370" s="88">
        <f>_xlfn.MAXIFS('Monitor PO'!E:E,'Monitor PO'!K:K,KGP[[#This Row],[Material / Component]])</f>
        <v>0</v>
      </c>
      <c r="CR370" s="89" t="str">
        <f t="shared" si="40"/>
        <v>Delivered Pre S4H</v>
      </c>
      <c r="CS370" s="89" t="str">
        <f>_xlfn.CONCAT(KGP[[#This Row],[Reservation]], KGP[[#This Row],[Requirement date (WO component)]],KGP[[#This Row],[Material / Component]],"000",,KGP[[#This Row],[WO number]])</f>
        <v>000013561345416000100037129</v>
      </c>
      <c r="CT370" s="89" t="e">
        <f>VLOOKUP(KGP[[#This Row],[Key]],Reservation!B:B,1,)</f>
        <v>#N/A</v>
      </c>
      <c r="CU370" s="89" t="str">
        <f>_xlfn.CONCAT(KGP[[#This Row],[Reservation]],KGP[[#This Row],[Material / Component]],"000",,KGP[[#This Row],[WO number]])</f>
        <v>0000135613000100037129</v>
      </c>
      <c r="CV370" s="93" t="str">
        <f>IF(_xlfn.MAXIFS(Reservation!$F:$F,Reservation!$A:$A,KGP[[#This Row],[Logic]])&lt;KGP[[#This Row],[ETA @ Demand plant]],_xlfn.MAXIFS(Reservation!$F:$F,Reservation!$A:$A,KGP[[#This Row],[Logic]]),"")</f>
        <v/>
      </c>
      <c r="CW370" s="89" t="str">
        <f>IF(KGP[[#This Row],[Any order which is ahead (Date)]]="","",VLOOKUP(_xlfn.CONCAT(KGP[[#This Row],[Reservation]],KGP[[#This Row],[Material / Component]],"000",,KGP[[#This Row],[WO number]]),Reservation!$A:$J,10,0))</f>
        <v/>
      </c>
      <c r="CX370" s="89">
        <f t="shared" si="41"/>
        <v>0</v>
      </c>
    </row>
    <row r="371" spans="1:102" s="77" customFormat="1" hidden="1" x14ac:dyDescent="0.2">
      <c r="A371" s="126" t="s">
        <v>869</v>
      </c>
      <c r="B371" s="126" t="s">
        <v>50</v>
      </c>
      <c r="C371" s="127"/>
      <c r="D371" s="126" t="s">
        <v>55</v>
      </c>
      <c r="E371" s="128">
        <v>45290</v>
      </c>
      <c r="F371" s="128">
        <v>45293</v>
      </c>
      <c r="G371" s="128">
        <v>45416</v>
      </c>
      <c r="H371" s="127"/>
      <c r="I371" s="128">
        <v>45416</v>
      </c>
      <c r="J371" s="128">
        <v>45418</v>
      </c>
      <c r="K371" s="126" t="s">
        <v>350</v>
      </c>
      <c r="L371" s="127"/>
      <c r="M371" s="126" t="s">
        <v>3033</v>
      </c>
      <c r="N371" s="126" t="s">
        <v>175</v>
      </c>
      <c r="O371" s="126" t="s">
        <v>3034</v>
      </c>
      <c r="P371" s="126" t="s">
        <v>3035</v>
      </c>
      <c r="Q371" s="126" t="s">
        <v>3036</v>
      </c>
      <c r="R371" s="126" t="s">
        <v>344</v>
      </c>
      <c r="S371" s="127"/>
      <c r="T371" s="127"/>
      <c r="U371" s="127"/>
      <c r="V371" s="127"/>
      <c r="W371" s="127"/>
      <c r="X371" s="126">
        <v>20</v>
      </c>
      <c r="Y371" s="126">
        <v>20</v>
      </c>
      <c r="Z371" s="127"/>
      <c r="AA371" s="127"/>
      <c r="AB371" s="129">
        <v>60</v>
      </c>
      <c r="AC371" s="129">
        <v>0</v>
      </c>
      <c r="AD371" s="129">
        <v>0</v>
      </c>
      <c r="AE371" s="126" t="s">
        <v>2954</v>
      </c>
      <c r="AF371" s="129">
        <v>0</v>
      </c>
      <c r="AG371" s="127"/>
      <c r="AH371" s="127"/>
      <c r="AI371" s="127"/>
      <c r="AJ371" s="127"/>
      <c r="AK371" s="126">
        <v>0</v>
      </c>
      <c r="AL371" s="129">
        <v>0</v>
      </c>
      <c r="AM371" s="127"/>
      <c r="AN371" s="127"/>
      <c r="AO371" s="126">
        <v>0</v>
      </c>
      <c r="AP371" s="127"/>
      <c r="AQ371" s="127"/>
      <c r="AR371" s="127"/>
      <c r="AS371" s="127"/>
      <c r="AT371" s="127"/>
      <c r="AU371" s="126">
        <v>0</v>
      </c>
      <c r="AV371" s="130">
        <v>0</v>
      </c>
      <c r="AW371" s="126" t="s">
        <v>51</v>
      </c>
      <c r="AX371" s="127"/>
      <c r="AY371" s="127"/>
      <c r="AZ371" s="127"/>
      <c r="BA371" s="127"/>
      <c r="BB371" s="126" t="s">
        <v>52</v>
      </c>
      <c r="BC371" s="126" t="s">
        <v>161</v>
      </c>
      <c r="BD371" s="126" t="s">
        <v>162</v>
      </c>
      <c r="BE371" s="126" t="s">
        <v>3037</v>
      </c>
      <c r="BF371" s="126">
        <v>2</v>
      </c>
      <c r="BG371" s="126" t="s">
        <v>163</v>
      </c>
      <c r="BH371" s="127"/>
      <c r="BI371" s="127"/>
      <c r="BJ371" s="127"/>
      <c r="BK371" s="127"/>
      <c r="BL371" s="129">
        <v>0</v>
      </c>
      <c r="BM371" s="127" t="b">
        <f>KGP[[#This Row],[HU Quantity]]=KGP[[#This Row],[Requirement quantity]]</f>
        <v>0</v>
      </c>
      <c r="BN371" s="127"/>
      <c r="BO371" s="127"/>
      <c r="BP371" s="127"/>
      <c r="BQ371" s="126" t="s">
        <v>165</v>
      </c>
      <c r="BR371" s="126" t="s">
        <v>57</v>
      </c>
      <c r="BS371" s="127"/>
      <c r="BT371" s="131">
        <v>0</v>
      </c>
      <c r="BU371" s="131">
        <v>0</v>
      </c>
      <c r="BV371" s="128">
        <v>45391</v>
      </c>
      <c r="BW371" s="132">
        <v>0</v>
      </c>
      <c r="BX371" s="132">
        <v>0</v>
      </c>
      <c r="BY371" s="127"/>
      <c r="BZ371" s="127"/>
      <c r="CA371" s="126">
        <v>0</v>
      </c>
      <c r="CB371" s="130">
        <v>0</v>
      </c>
      <c r="CC371" s="127"/>
      <c r="CD371" s="130">
        <v>0</v>
      </c>
      <c r="CE371" s="127"/>
      <c r="CF371" s="127"/>
      <c r="CG371" s="127"/>
      <c r="CH371" s="130">
        <v>0</v>
      </c>
      <c r="CI371" s="35">
        <v>0</v>
      </c>
      <c r="CJ371" s="94">
        <f t="shared" si="35"/>
        <v>9.0909090909090912E-2</v>
      </c>
      <c r="CK371" s="88">
        <f t="shared" si="36"/>
        <v>45388</v>
      </c>
      <c r="CL371" s="89">
        <f t="shared" si="37"/>
        <v>0</v>
      </c>
      <c r="CM371" s="89">
        <f t="shared" si="38"/>
        <v>0</v>
      </c>
      <c r="CN371" s="89" t="str">
        <f t="shared" si="39"/>
        <v>Missing Staging Date</v>
      </c>
      <c r="CO371" s="100"/>
      <c r="CP371" s="89" t="str">
        <f>IF(CQ371="","",IF(CQ371&gt;'Colour coding'!$D$4,"After Turnround",IF(CQ371&gt;'Colour coding'!$D$3+7,"During Turnaround",IF(CQ371&lt;'Colour coding'!$D$3,"On Time"))))</f>
        <v>On Time</v>
      </c>
      <c r="CQ371" s="88">
        <f>_xlfn.MAXIFS('Monitor PO'!E:E,'Monitor PO'!K:K,KGP[[#This Row],[Material / Component]])</f>
        <v>0</v>
      </c>
      <c r="CR371" s="89" t="str">
        <f t="shared" si="40"/>
        <v>Delivered Pre S4H</v>
      </c>
      <c r="CS371" s="89" t="str">
        <f>_xlfn.CONCAT(KGP[[#This Row],[Reservation]], KGP[[#This Row],[Requirement date (WO component)]],KGP[[#This Row],[Material / Component]],"000",,KGP[[#This Row],[WO number]])</f>
        <v>000013561345416000100037129</v>
      </c>
      <c r="CT371" s="89" t="e">
        <f>VLOOKUP(KGP[[#This Row],[Key]],Reservation!B:B,1,)</f>
        <v>#N/A</v>
      </c>
      <c r="CU371" s="89" t="str">
        <f>_xlfn.CONCAT(KGP[[#This Row],[Reservation]],KGP[[#This Row],[Material / Component]],"000",,KGP[[#This Row],[WO number]])</f>
        <v>0000135613000100037129</v>
      </c>
      <c r="CV371" s="93" t="str">
        <f>IF(_xlfn.MAXIFS(Reservation!$F:$F,Reservation!$A:$A,KGP[[#This Row],[Logic]])&lt;KGP[[#This Row],[ETA @ Demand plant]],_xlfn.MAXIFS(Reservation!$F:$F,Reservation!$A:$A,KGP[[#This Row],[Logic]]),"")</f>
        <v/>
      </c>
      <c r="CW371" s="89" t="str">
        <f>IF(KGP[[#This Row],[Any order which is ahead (Date)]]="","",VLOOKUP(_xlfn.CONCAT(KGP[[#This Row],[Reservation]],KGP[[#This Row],[Material / Component]],"000",,KGP[[#This Row],[WO number]]),Reservation!$A:$J,10,0))</f>
        <v/>
      </c>
      <c r="CX371" s="89">
        <f t="shared" si="41"/>
        <v>0</v>
      </c>
    </row>
    <row r="372" spans="1:102" s="77" customFormat="1" hidden="1" x14ac:dyDescent="0.2">
      <c r="A372" s="126" t="s">
        <v>869</v>
      </c>
      <c r="B372" s="126" t="s">
        <v>50</v>
      </c>
      <c r="C372" s="127"/>
      <c r="D372" s="126" t="s">
        <v>55</v>
      </c>
      <c r="E372" s="128">
        <v>45290</v>
      </c>
      <c r="F372" s="128">
        <v>45293</v>
      </c>
      <c r="G372" s="128">
        <v>45416</v>
      </c>
      <c r="H372" s="127"/>
      <c r="I372" s="128">
        <v>45416</v>
      </c>
      <c r="J372" s="128">
        <v>45418</v>
      </c>
      <c r="K372" s="126" t="s">
        <v>350</v>
      </c>
      <c r="L372" s="127"/>
      <c r="M372" s="126" t="s">
        <v>3033</v>
      </c>
      <c r="N372" s="126" t="s">
        <v>168</v>
      </c>
      <c r="O372" s="126" t="s">
        <v>3034</v>
      </c>
      <c r="P372" s="126" t="s">
        <v>3035</v>
      </c>
      <c r="Q372" s="126" t="s">
        <v>3036</v>
      </c>
      <c r="R372" s="126" t="s">
        <v>344</v>
      </c>
      <c r="S372" s="127"/>
      <c r="T372" s="127"/>
      <c r="U372" s="127"/>
      <c r="V372" s="127"/>
      <c r="W372" s="127"/>
      <c r="X372" s="126">
        <v>20</v>
      </c>
      <c r="Y372" s="126">
        <v>20</v>
      </c>
      <c r="Z372" s="127"/>
      <c r="AA372" s="127"/>
      <c r="AB372" s="129">
        <v>3</v>
      </c>
      <c r="AC372" s="129">
        <v>0</v>
      </c>
      <c r="AD372" s="129">
        <v>0</v>
      </c>
      <c r="AE372" s="126" t="s">
        <v>2954</v>
      </c>
      <c r="AF372" s="129">
        <v>0</v>
      </c>
      <c r="AG372" s="127"/>
      <c r="AH372" s="127"/>
      <c r="AI372" s="127"/>
      <c r="AJ372" s="127"/>
      <c r="AK372" s="126">
        <v>0</v>
      </c>
      <c r="AL372" s="129">
        <v>0</v>
      </c>
      <c r="AM372" s="127"/>
      <c r="AN372" s="127"/>
      <c r="AO372" s="126">
        <v>0</v>
      </c>
      <c r="AP372" s="127"/>
      <c r="AQ372" s="127"/>
      <c r="AR372" s="127"/>
      <c r="AS372" s="127"/>
      <c r="AT372" s="127"/>
      <c r="AU372" s="126">
        <v>0</v>
      </c>
      <c r="AV372" s="130">
        <v>0</v>
      </c>
      <c r="AW372" s="126" t="s">
        <v>51</v>
      </c>
      <c r="AX372" s="127"/>
      <c r="AY372" s="127"/>
      <c r="AZ372" s="127"/>
      <c r="BA372" s="127"/>
      <c r="BB372" s="126" t="s">
        <v>52</v>
      </c>
      <c r="BC372" s="126" t="s">
        <v>161</v>
      </c>
      <c r="BD372" s="126" t="s">
        <v>162</v>
      </c>
      <c r="BE372" s="126" t="s">
        <v>3037</v>
      </c>
      <c r="BF372" s="126">
        <v>10</v>
      </c>
      <c r="BG372" s="126" t="s">
        <v>163</v>
      </c>
      <c r="BH372" s="127"/>
      <c r="BI372" s="127"/>
      <c r="BJ372" s="127"/>
      <c r="BK372" s="127"/>
      <c r="BL372" s="129">
        <v>0</v>
      </c>
      <c r="BM372" s="127" t="b">
        <f>KGP[[#This Row],[HU Quantity]]=KGP[[#This Row],[Requirement quantity]]</f>
        <v>0</v>
      </c>
      <c r="BN372" s="127"/>
      <c r="BO372" s="127"/>
      <c r="BP372" s="127"/>
      <c r="BQ372" s="126" t="s">
        <v>165</v>
      </c>
      <c r="BR372" s="126" t="s">
        <v>57</v>
      </c>
      <c r="BS372" s="127"/>
      <c r="BT372" s="131">
        <v>0</v>
      </c>
      <c r="BU372" s="131">
        <v>0</v>
      </c>
      <c r="BV372" s="128">
        <v>45391</v>
      </c>
      <c r="BW372" s="132">
        <v>0</v>
      </c>
      <c r="BX372" s="132">
        <v>0</v>
      </c>
      <c r="BY372" s="127"/>
      <c r="BZ372" s="127"/>
      <c r="CA372" s="126">
        <v>0</v>
      </c>
      <c r="CB372" s="130">
        <v>0</v>
      </c>
      <c r="CC372" s="127"/>
      <c r="CD372" s="130">
        <v>0</v>
      </c>
      <c r="CE372" s="127"/>
      <c r="CF372" s="127"/>
      <c r="CG372" s="127"/>
      <c r="CH372" s="130">
        <v>0</v>
      </c>
      <c r="CI372" s="35">
        <v>0</v>
      </c>
      <c r="CJ372" s="94">
        <f t="shared" si="35"/>
        <v>9.0909090909090912E-2</v>
      </c>
      <c r="CK372" s="88">
        <f t="shared" si="36"/>
        <v>45388</v>
      </c>
      <c r="CL372" s="89">
        <f t="shared" si="37"/>
        <v>0</v>
      </c>
      <c r="CM372" s="89">
        <f t="shared" si="38"/>
        <v>0</v>
      </c>
      <c r="CN372" s="89" t="str">
        <f t="shared" si="39"/>
        <v>Missing Staging Date</v>
      </c>
      <c r="CO372" s="100"/>
      <c r="CP372" s="89" t="str">
        <f>IF(CQ372="","",IF(CQ372&gt;'Colour coding'!$D$4,"After Turnround",IF(CQ372&gt;'Colour coding'!$D$3+7,"During Turnaround",IF(CQ372&lt;'Colour coding'!$D$3,"On Time"))))</f>
        <v>On Time</v>
      </c>
      <c r="CQ372" s="88">
        <f>_xlfn.MAXIFS('Monitor PO'!E:E,'Monitor PO'!K:K,KGP[[#This Row],[Material / Component]])</f>
        <v>0</v>
      </c>
      <c r="CR372" s="89" t="str">
        <f t="shared" si="40"/>
        <v>Delivered Pre S4H</v>
      </c>
      <c r="CS372" s="89" t="str">
        <f>_xlfn.CONCAT(KGP[[#This Row],[Reservation]], KGP[[#This Row],[Requirement date (WO component)]],KGP[[#This Row],[Material / Component]],"000",,KGP[[#This Row],[WO number]])</f>
        <v>000013561345416000100037129</v>
      </c>
      <c r="CT372" s="89" t="e">
        <f>VLOOKUP(KGP[[#This Row],[Key]],Reservation!B:B,1,)</f>
        <v>#N/A</v>
      </c>
      <c r="CU372" s="89" t="str">
        <f>_xlfn.CONCAT(KGP[[#This Row],[Reservation]],KGP[[#This Row],[Material / Component]],"000",,KGP[[#This Row],[WO number]])</f>
        <v>0000135613000100037129</v>
      </c>
      <c r="CV372" s="93" t="str">
        <f>IF(_xlfn.MAXIFS(Reservation!$F:$F,Reservation!$A:$A,KGP[[#This Row],[Logic]])&lt;KGP[[#This Row],[ETA @ Demand plant]],_xlfn.MAXIFS(Reservation!$F:$F,Reservation!$A:$A,KGP[[#This Row],[Logic]]),"")</f>
        <v/>
      </c>
      <c r="CW372" s="89" t="str">
        <f>IF(KGP[[#This Row],[Any order which is ahead (Date)]]="","",VLOOKUP(_xlfn.CONCAT(KGP[[#This Row],[Reservation]],KGP[[#This Row],[Material / Component]],"000",,KGP[[#This Row],[WO number]]),Reservation!$A:$J,10,0))</f>
        <v/>
      </c>
      <c r="CX372" s="89">
        <f t="shared" si="41"/>
        <v>0</v>
      </c>
    </row>
    <row r="373" spans="1:102" s="77" customFormat="1" hidden="1" x14ac:dyDescent="0.2">
      <c r="A373" s="126" t="s">
        <v>945</v>
      </c>
      <c r="B373" s="126" t="s">
        <v>50</v>
      </c>
      <c r="C373" s="127"/>
      <c r="D373" s="126" t="s">
        <v>55</v>
      </c>
      <c r="E373" s="128">
        <v>45290</v>
      </c>
      <c r="F373" s="128">
        <v>45292</v>
      </c>
      <c r="G373" s="128">
        <v>45400</v>
      </c>
      <c r="H373" s="127"/>
      <c r="I373" s="128">
        <v>45400</v>
      </c>
      <c r="J373" s="128">
        <v>45400</v>
      </c>
      <c r="K373" s="126" t="s">
        <v>56</v>
      </c>
      <c r="L373" s="127"/>
      <c r="M373" s="126" t="s">
        <v>3038</v>
      </c>
      <c r="N373" s="126" t="s">
        <v>176</v>
      </c>
      <c r="O373" s="126" t="s">
        <v>3039</v>
      </c>
      <c r="P373" s="126" t="s">
        <v>3040</v>
      </c>
      <c r="Q373" s="126" t="s">
        <v>3041</v>
      </c>
      <c r="R373" s="126" t="s">
        <v>344</v>
      </c>
      <c r="S373" s="127"/>
      <c r="T373" s="127"/>
      <c r="U373" s="127"/>
      <c r="V373" s="127"/>
      <c r="W373" s="127"/>
      <c r="X373" s="126">
        <v>20</v>
      </c>
      <c r="Y373" s="126">
        <v>20</v>
      </c>
      <c r="Z373" s="127"/>
      <c r="AA373" s="127"/>
      <c r="AB373" s="129">
        <v>1</v>
      </c>
      <c r="AC373" s="129">
        <v>0</v>
      </c>
      <c r="AD373" s="129">
        <v>0</v>
      </c>
      <c r="AE373" s="126" t="s">
        <v>2954</v>
      </c>
      <c r="AF373" s="129">
        <v>0</v>
      </c>
      <c r="AG373" s="127"/>
      <c r="AH373" s="127"/>
      <c r="AI373" s="127"/>
      <c r="AJ373" s="127"/>
      <c r="AK373" s="126">
        <v>0</v>
      </c>
      <c r="AL373" s="129">
        <v>0</v>
      </c>
      <c r="AM373" s="127"/>
      <c r="AN373" s="127"/>
      <c r="AO373" s="126">
        <v>0</v>
      </c>
      <c r="AP373" s="127"/>
      <c r="AQ373" s="127"/>
      <c r="AR373" s="127"/>
      <c r="AS373" s="127"/>
      <c r="AT373" s="127"/>
      <c r="AU373" s="126">
        <v>0</v>
      </c>
      <c r="AV373" s="130">
        <v>0</v>
      </c>
      <c r="AW373" s="126" t="s">
        <v>51</v>
      </c>
      <c r="AX373" s="127"/>
      <c r="AY373" s="127"/>
      <c r="AZ373" s="127"/>
      <c r="BA373" s="127"/>
      <c r="BB373" s="126" t="s">
        <v>52</v>
      </c>
      <c r="BC373" s="126" t="s">
        <v>161</v>
      </c>
      <c r="BD373" s="126" t="s">
        <v>162</v>
      </c>
      <c r="BE373" s="126" t="s">
        <v>3042</v>
      </c>
      <c r="BF373" s="126">
        <v>1</v>
      </c>
      <c r="BG373" s="126" t="s">
        <v>163</v>
      </c>
      <c r="BH373" s="127"/>
      <c r="BI373" s="127"/>
      <c r="BJ373" s="127"/>
      <c r="BK373" s="127"/>
      <c r="BL373" s="129">
        <v>0</v>
      </c>
      <c r="BM373" s="127" t="b">
        <f>KGP[[#This Row],[HU Quantity]]=KGP[[#This Row],[Requirement quantity]]</f>
        <v>0</v>
      </c>
      <c r="BN373" s="127"/>
      <c r="BO373" s="127"/>
      <c r="BP373" s="127"/>
      <c r="BQ373" s="126" t="s">
        <v>165</v>
      </c>
      <c r="BR373" s="127"/>
      <c r="BS373" s="127"/>
      <c r="BT373" s="131">
        <v>0</v>
      </c>
      <c r="BU373" s="131">
        <v>0</v>
      </c>
      <c r="BV373" s="128">
        <v>45291</v>
      </c>
      <c r="BW373" s="132">
        <v>0</v>
      </c>
      <c r="BX373" s="132">
        <v>0</v>
      </c>
      <c r="BY373" s="127"/>
      <c r="BZ373" s="127"/>
      <c r="CA373" s="126">
        <v>0</v>
      </c>
      <c r="CB373" s="130">
        <v>0</v>
      </c>
      <c r="CC373" s="127"/>
      <c r="CD373" s="130">
        <v>0</v>
      </c>
      <c r="CE373" s="127"/>
      <c r="CF373" s="127"/>
      <c r="CG373" s="127"/>
      <c r="CH373" s="130">
        <v>0</v>
      </c>
      <c r="CI373" s="35">
        <v>0</v>
      </c>
      <c r="CJ373" s="94">
        <f t="shared" si="35"/>
        <v>0.5</v>
      </c>
      <c r="CK373" s="88">
        <f t="shared" si="36"/>
        <v>45372</v>
      </c>
      <c r="CL373" s="89">
        <f t="shared" si="37"/>
        <v>0</v>
      </c>
      <c r="CM373" s="89">
        <f t="shared" si="38"/>
        <v>0</v>
      </c>
      <c r="CN373" s="89" t="str">
        <f t="shared" si="39"/>
        <v>Missing Staging Date</v>
      </c>
      <c r="CO373" s="100"/>
      <c r="CP373" s="89" t="str">
        <f>IF(CQ373="","",IF(CQ373&gt;'Colour coding'!$D$4,"After Turnround",IF(CQ373&gt;'Colour coding'!$D$3+7,"During Turnaround",IF(CQ373&lt;'Colour coding'!$D$3,"On Time"))))</f>
        <v>On Time</v>
      </c>
      <c r="CQ373" s="88">
        <f>_xlfn.MAXIFS('Monitor PO'!E:E,'Monitor PO'!K:K,KGP[[#This Row],[Material / Component]])</f>
        <v>0</v>
      </c>
      <c r="CR373" s="89" t="str">
        <f t="shared" si="40"/>
        <v>Delivered Pre S4H</v>
      </c>
      <c r="CS373" s="89" t="str">
        <f>_xlfn.CONCAT(KGP[[#This Row],[Reservation]], KGP[[#This Row],[Requirement date (WO component)]],KGP[[#This Row],[Material / Component]],"000",,KGP[[#This Row],[WO number]])</f>
        <v>000013566645400000100037152</v>
      </c>
      <c r="CT373" s="89" t="e">
        <f>VLOOKUP(KGP[[#This Row],[Key]],Reservation!B:B,1,)</f>
        <v>#N/A</v>
      </c>
      <c r="CU373" s="89" t="str">
        <f>_xlfn.CONCAT(KGP[[#This Row],[Reservation]],KGP[[#This Row],[Material / Component]],"000",,KGP[[#This Row],[WO number]])</f>
        <v>0000135666000100037152</v>
      </c>
      <c r="CV373" s="93" t="str">
        <f>IF(_xlfn.MAXIFS(Reservation!$F:$F,Reservation!$A:$A,KGP[[#This Row],[Logic]])&lt;KGP[[#This Row],[ETA @ Demand plant]],_xlfn.MAXIFS(Reservation!$F:$F,Reservation!$A:$A,KGP[[#This Row],[Logic]]),"")</f>
        <v/>
      </c>
      <c r="CW373" s="89" t="str">
        <f>IF(KGP[[#This Row],[Any order which is ahead (Date)]]="","",VLOOKUP(_xlfn.CONCAT(KGP[[#This Row],[Reservation]],KGP[[#This Row],[Material / Component]],"000",,KGP[[#This Row],[WO number]]),Reservation!$A:$J,10,0))</f>
        <v/>
      </c>
      <c r="CX373" s="89">
        <f t="shared" si="41"/>
        <v>0</v>
      </c>
    </row>
    <row r="374" spans="1:102" s="77" customFormat="1" hidden="1" x14ac:dyDescent="0.2">
      <c r="A374" s="126" t="s">
        <v>945</v>
      </c>
      <c r="B374" s="126" t="s">
        <v>50</v>
      </c>
      <c r="C374" s="127"/>
      <c r="D374" s="126" t="s">
        <v>55</v>
      </c>
      <c r="E374" s="128">
        <v>45290</v>
      </c>
      <c r="F374" s="128">
        <v>45292</v>
      </c>
      <c r="G374" s="128">
        <v>45400</v>
      </c>
      <c r="H374" s="127"/>
      <c r="I374" s="128">
        <v>45400</v>
      </c>
      <c r="J374" s="128">
        <v>45400</v>
      </c>
      <c r="K374" s="126" t="s">
        <v>56</v>
      </c>
      <c r="L374" s="127"/>
      <c r="M374" s="126" t="s">
        <v>3038</v>
      </c>
      <c r="N374" s="126" t="s">
        <v>175</v>
      </c>
      <c r="O374" s="126" t="s">
        <v>3039</v>
      </c>
      <c r="P374" s="126" t="s">
        <v>3040</v>
      </c>
      <c r="Q374" s="126" t="s">
        <v>3041</v>
      </c>
      <c r="R374" s="126" t="s">
        <v>344</v>
      </c>
      <c r="S374" s="127"/>
      <c r="T374" s="127"/>
      <c r="U374" s="127"/>
      <c r="V374" s="127"/>
      <c r="W374" s="127"/>
      <c r="X374" s="126">
        <v>20</v>
      </c>
      <c r="Y374" s="126">
        <v>20</v>
      </c>
      <c r="Z374" s="127"/>
      <c r="AA374" s="127"/>
      <c r="AB374" s="129">
        <v>1</v>
      </c>
      <c r="AC374" s="129">
        <v>0</v>
      </c>
      <c r="AD374" s="129">
        <v>0</v>
      </c>
      <c r="AE374" s="126" t="s">
        <v>2954</v>
      </c>
      <c r="AF374" s="129">
        <v>0</v>
      </c>
      <c r="AG374" s="127"/>
      <c r="AH374" s="127"/>
      <c r="AI374" s="127"/>
      <c r="AJ374" s="127"/>
      <c r="AK374" s="126">
        <v>0</v>
      </c>
      <c r="AL374" s="129">
        <v>0</v>
      </c>
      <c r="AM374" s="127"/>
      <c r="AN374" s="127"/>
      <c r="AO374" s="126">
        <v>0</v>
      </c>
      <c r="AP374" s="127"/>
      <c r="AQ374" s="127"/>
      <c r="AR374" s="127"/>
      <c r="AS374" s="127"/>
      <c r="AT374" s="127"/>
      <c r="AU374" s="126">
        <v>0</v>
      </c>
      <c r="AV374" s="130">
        <v>0</v>
      </c>
      <c r="AW374" s="126" t="s">
        <v>51</v>
      </c>
      <c r="AX374" s="127"/>
      <c r="AY374" s="127"/>
      <c r="AZ374" s="127"/>
      <c r="BA374" s="127"/>
      <c r="BB374" s="126" t="s">
        <v>52</v>
      </c>
      <c r="BC374" s="126" t="s">
        <v>161</v>
      </c>
      <c r="BD374" s="126" t="s">
        <v>162</v>
      </c>
      <c r="BE374" s="126" t="s">
        <v>3042</v>
      </c>
      <c r="BF374" s="126">
        <v>2</v>
      </c>
      <c r="BG374" s="126" t="s">
        <v>163</v>
      </c>
      <c r="BH374" s="127"/>
      <c r="BI374" s="127"/>
      <c r="BJ374" s="127"/>
      <c r="BK374" s="127"/>
      <c r="BL374" s="129">
        <v>0</v>
      </c>
      <c r="BM374" s="127" t="b">
        <f>KGP[[#This Row],[HU Quantity]]=KGP[[#This Row],[Requirement quantity]]</f>
        <v>0</v>
      </c>
      <c r="BN374" s="127"/>
      <c r="BO374" s="127"/>
      <c r="BP374" s="127"/>
      <c r="BQ374" s="126" t="s">
        <v>165</v>
      </c>
      <c r="BR374" s="127"/>
      <c r="BS374" s="127"/>
      <c r="BT374" s="131">
        <v>0</v>
      </c>
      <c r="BU374" s="131">
        <v>0</v>
      </c>
      <c r="BV374" s="128">
        <v>45291</v>
      </c>
      <c r="BW374" s="132">
        <v>0</v>
      </c>
      <c r="BX374" s="132">
        <v>0</v>
      </c>
      <c r="BY374" s="127"/>
      <c r="BZ374" s="127"/>
      <c r="CA374" s="126">
        <v>0</v>
      </c>
      <c r="CB374" s="130">
        <v>0</v>
      </c>
      <c r="CC374" s="127"/>
      <c r="CD374" s="130">
        <v>0</v>
      </c>
      <c r="CE374" s="127"/>
      <c r="CF374" s="127"/>
      <c r="CG374" s="127"/>
      <c r="CH374" s="130">
        <v>0</v>
      </c>
      <c r="CI374" s="35">
        <v>0</v>
      </c>
      <c r="CJ374" s="94">
        <f t="shared" si="35"/>
        <v>0.5</v>
      </c>
      <c r="CK374" s="88">
        <f t="shared" si="36"/>
        <v>45372</v>
      </c>
      <c r="CL374" s="89">
        <f t="shared" si="37"/>
        <v>0</v>
      </c>
      <c r="CM374" s="89">
        <f t="shared" si="38"/>
        <v>0</v>
      </c>
      <c r="CN374" s="89" t="str">
        <f t="shared" si="39"/>
        <v>Missing Staging Date</v>
      </c>
      <c r="CO374" s="100"/>
      <c r="CP374" s="89" t="str">
        <f>IF(CQ374="","",IF(CQ374&gt;'Colour coding'!$D$4,"After Turnround",IF(CQ374&gt;'Colour coding'!$D$3+7,"During Turnaround",IF(CQ374&lt;'Colour coding'!$D$3,"On Time"))))</f>
        <v>On Time</v>
      </c>
      <c r="CQ374" s="88">
        <f>_xlfn.MAXIFS('Monitor PO'!E:E,'Monitor PO'!K:K,KGP[[#This Row],[Material / Component]])</f>
        <v>0</v>
      </c>
      <c r="CR374" s="89" t="str">
        <f t="shared" si="40"/>
        <v>Delivered Pre S4H</v>
      </c>
      <c r="CS374" s="89" t="str">
        <f>_xlfn.CONCAT(KGP[[#This Row],[Reservation]], KGP[[#This Row],[Requirement date (WO component)]],KGP[[#This Row],[Material / Component]],"000",,KGP[[#This Row],[WO number]])</f>
        <v>000013566645400000100037152</v>
      </c>
      <c r="CT374" s="89" t="e">
        <f>VLOOKUP(KGP[[#This Row],[Key]],Reservation!B:B,1,)</f>
        <v>#N/A</v>
      </c>
      <c r="CU374" s="89" t="str">
        <f>_xlfn.CONCAT(KGP[[#This Row],[Reservation]],KGP[[#This Row],[Material / Component]],"000",,KGP[[#This Row],[WO number]])</f>
        <v>0000135666000100037152</v>
      </c>
      <c r="CV374" s="93" t="str">
        <f>IF(_xlfn.MAXIFS(Reservation!$F:$F,Reservation!$A:$A,KGP[[#This Row],[Logic]])&lt;KGP[[#This Row],[ETA @ Demand plant]],_xlfn.MAXIFS(Reservation!$F:$F,Reservation!$A:$A,KGP[[#This Row],[Logic]]),"")</f>
        <v/>
      </c>
      <c r="CW374" s="89" t="str">
        <f>IF(KGP[[#This Row],[Any order which is ahead (Date)]]="","",VLOOKUP(_xlfn.CONCAT(KGP[[#This Row],[Reservation]],KGP[[#This Row],[Material / Component]],"000",,KGP[[#This Row],[WO number]]),Reservation!$A:$J,10,0))</f>
        <v/>
      </c>
      <c r="CX374" s="89">
        <f t="shared" si="41"/>
        <v>0</v>
      </c>
    </row>
    <row r="375" spans="1:102" s="77" customFormat="1" hidden="1" x14ac:dyDescent="0.2">
      <c r="A375" s="126" t="s">
        <v>945</v>
      </c>
      <c r="B375" s="126" t="s">
        <v>50</v>
      </c>
      <c r="C375" s="127"/>
      <c r="D375" s="126" t="s">
        <v>55</v>
      </c>
      <c r="E375" s="128">
        <v>45290</v>
      </c>
      <c r="F375" s="128">
        <v>45292</v>
      </c>
      <c r="G375" s="128">
        <v>45400</v>
      </c>
      <c r="H375" s="127"/>
      <c r="I375" s="128">
        <v>45400</v>
      </c>
      <c r="J375" s="128">
        <v>45400</v>
      </c>
      <c r="K375" s="126" t="s">
        <v>56</v>
      </c>
      <c r="L375" s="127"/>
      <c r="M375" s="126" t="s">
        <v>3043</v>
      </c>
      <c r="N375" s="126" t="s">
        <v>176</v>
      </c>
      <c r="O375" s="126" t="s">
        <v>3044</v>
      </c>
      <c r="P375" s="126" t="s">
        <v>3045</v>
      </c>
      <c r="Q375" s="126" t="s">
        <v>3041</v>
      </c>
      <c r="R375" s="126" t="s">
        <v>344</v>
      </c>
      <c r="S375" s="127"/>
      <c r="T375" s="127"/>
      <c r="U375" s="127"/>
      <c r="V375" s="127"/>
      <c r="W375" s="127"/>
      <c r="X375" s="126">
        <v>20</v>
      </c>
      <c r="Y375" s="126">
        <v>20</v>
      </c>
      <c r="Z375" s="127"/>
      <c r="AA375" s="127"/>
      <c r="AB375" s="129">
        <v>1</v>
      </c>
      <c r="AC375" s="129">
        <v>0</v>
      </c>
      <c r="AD375" s="129">
        <v>0</v>
      </c>
      <c r="AE375" s="126" t="s">
        <v>2954</v>
      </c>
      <c r="AF375" s="129">
        <v>0</v>
      </c>
      <c r="AG375" s="127"/>
      <c r="AH375" s="127"/>
      <c r="AI375" s="127"/>
      <c r="AJ375" s="127"/>
      <c r="AK375" s="126">
        <v>0</v>
      </c>
      <c r="AL375" s="129">
        <v>0</v>
      </c>
      <c r="AM375" s="127"/>
      <c r="AN375" s="127"/>
      <c r="AO375" s="126">
        <v>0</v>
      </c>
      <c r="AP375" s="127"/>
      <c r="AQ375" s="127"/>
      <c r="AR375" s="127"/>
      <c r="AS375" s="127"/>
      <c r="AT375" s="127"/>
      <c r="AU375" s="126">
        <v>0</v>
      </c>
      <c r="AV375" s="130">
        <v>0</v>
      </c>
      <c r="AW375" s="126" t="s">
        <v>51</v>
      </c>
      <c r="AX375" s="127"/>
      <c r="AY375" s="127"/>
      <c r="AZ375" s="127"/>
      <c r="BA375" s="127"/>
      <c r="BB375" s="126" t="s">
        <v>52</v>
      </c>
      <c r="BC375" s="126" t="s">
        <v>161</v>
      </c>
      <c r="BD375" s="126" t="s">
        <v>162</v>
      </c>
      <c r="BE375" s="126" t="s">
        <v>3046</v>
      </c>
      <c r="BF375" s="126">
        <v>1</v>
      </c>
      <c r="BG375" s="126" t="s">
        <v>163</v>
      </c>
      <c r="BH375" s="127"/>
      <c r="BI375" s="127"/>
      <c r="BJ375" s="127"/>
      <c r="BK375" s="127"/>
      <c r="BL375" s="129">
        <v>0</v>
      </c>
      <c r="BM375" s="127" t="b">
        <f>KGP[[#This Row],[HU Quantity]]=KGP[[#This Row],[Requirement quantity]]</f>
        <v>0</v>
      </c>
      <c r="BN375" s="127"/>
      <c r="BO375" s="127"/>
      <c r="BP375" s="127"/>
      <c r="BQ375" s="126" t="s">
        <v>165</v>
      </c>
      <c r="BR375" s="127"/>
      <c r="BS375" s="127"/>
      <c r="BT375" s="131">
        <v>0</v>
      </c>
      <c r="BU375" s="131">
        <v>0</v>
      </c>
      <c r="BV375" s="128">
        <v>45291</v>
      </c>
      <c r="BW375" s="132">
        <v>0</v>
      </c>
      <c r="BX375" s="132">
        <v>0</v>
      </c>
      <c r="BY375" s="127"/>
      <c r="BZ375" s="127"/>
      <c r="CA375" s="126">
        <v>0</v>
      </c>
      <c r="CB375" s="130">
        <v>0</v>
      </c>
      <c r="CC375" s="127"/>
      <c r="CD375" s="130">
        <v>0</v>
      </c>
      <c r="CE375" s="127"/>
      <c r="CF375" s="127"/>
      <c r="CG375" s="127"/>
      <c r="CH375" s="130">
        <v>0</v>
      </c>
      <c r="CI375" s="35">
        <v>0</v>
      </c>
      <c r="CJ375" s="94">
        <f t="shared" si="35"/>
        <v>0.5</v>
      </c>
      <c r="CK375" s="88">
        <f t="shared" si="36"/>
        <v>45372</v>
      </c>
      <c r="CL375" s="89">
        <f t="shared" si="37"/>
        <v>0</v>
      </c>
      <c r="CM375" s="89">
        <f t="shared" si="38"/>
        <v>0</v>
      </c>
      <c r="CN375" s="89" t="str">
        <f t="shared" si="39"/>
        <v>Missing Staging Date</v>
      </c>
      <c r="CO375" s="100"/>
      <c r="CP375" s="89" t="str">
        <f>IF(CQ375="","",IF(CQ375&gt;'Colour coding'!$D$4,"After Turnround",IF(CQ375&gt;'Colour coding'!$D$3+7,"During Turnaround",IF(CQ375&lt;'Colour coding'!$D$3,"On Time"))))</f>
        <v>On Time</v>
      </c>
      <c r="CQ375" s="88">
        <f>_xlfn.MAXIFS('Monitor PO'!E:E,'Monitor PO'!K:K,KGP[[#This Row],[Material / Component]])</f>
        <v>0</v>
      </c>
      <c r="CR375" s="89" t="str">
        <f t="shared" si="40"/>
        <v>Delivered Pre S4H</v>
      </c>
      <c r="CS375" s="89" t="str">
        <f>_xlfn.CONCAT(KGP[[#This Row],[Reservation]], KGP[[#This Row],[Requirement date (WO component)]],KGP[[#This Row],[Material / Component]],"000",,KGP[[#This Row],[WO number]])</f>
        <v>000013566745400000100037153</v>
      </c>
      <c r="CT375" s="89" t="e">
        <f>VLOOKUP(KGP[[#This Row],[Key]],Reservation!B:B,1,)</f>
        <v>#N/A</v>
      </c>
      <c r="CU375" s="89" t="str">
        <f>_xlfn.CONCAT(KGP[[#This Row],[Reservation]],KGP[[#This Row],[Material / Component]],"000",,KGP[[#This Row],[WO number]])</f>
        <v>0000135667000100037153</v>
      </c>
      <c r="CV375" s="93" t="str">
        <f>IF(_xlfn.MAXIFS(Reservation!$F:$F,Reservation!$A:$A,KGP[[#This Row],[Logic]])&lt;KGP[[#This Row],[ETA @ Demand plant]],_xlfn.MAXIFS(Reservation!$F:$F,Reservation!$A:$A,KGP[[#This Row],[Logic]]),"")</f>
        <v/>
      </c>
      <c r="CW375" s="89" t="str">
        <f>IF(KGP[[#This Row],[Any order which is ahead (Date)]]="","",VLOOKUP(_xlfn.CONCAT(KGP[[#This Row],[Reservation]],KGP[[#This Row],[Material / Component]],"000",,KGP[[#This Row],[WO number]]),Reservation!$A:$J,10,0))</f>
        <v/>
      </c>
      <c r="CX375" s="89">
        <f t="shared" si="41"/>
        <v>0</v>
      </c>
    </row>
    <row r="376" spans="1:102" s="77" customFormat="1" hidden="1" x14ac:dyDescent="0.2">
      <c r="A376" s="126" t="s">
        <v>945</v>
      </c>
      <c r="B376" s="126" t="s">
        <v>50</v>
      </c>
      <c r="C376" s="127"/>
      <c r="D376" s="126" t="s">
        <v>55</v>
      </c>
      <c r="E376" s="128">
        <v>45290</v>
      </c>
      <c r="F376" s="128">
        <v>45292</v>
      </c>
      <c r="G376" s="128">
        <v>45400</v>
      </c>
      <c r="H376" s="127"/>
      <c r="I376" s="128">
        <v>45400</v>
      </c>
      <c r="J376" s="128">
        <v>45400</v>
      </c>
      <c r="K376" s="126" t="s">
        <v>56</v>
      </c>
      <c r="L376" s="127"/>
      <c r="M376" s="126" t="s">
        <v>3043</v>
      </c>
      <c r="N376" s="126" t="s">
        <v>175</v>
      </c>
      <c r="O376" s="126" t="s">
        <v>3044</v>
      </c>
      <c r="P376" s="126" t="s">
        <v>3045</v>
      </c>
      <c r="Q376" s="126" t="s">
        <v>3041</v>
      </c>
      <c r="R376" s="126" t="s">
        <v>344</v>
      </c>
      <c r="S376" s="127"/>
      <c r="T376" s="127"/>
      <c r="U376" s="127"/>
      <c r="V376" s="127"/>
      <c r="W376" s="127"/>
      <c r="X376" s="126">
        <v>20</v>
      </c>
      <c r="Y376" s="126">
        <v>20</v>
      </c>
      <c r="Z376" s="127"/>
      <c r="AA376" s="127"/>
      <c r="AB376" s="129">
        <v>1</v>
      </c>
      <c r="AC376" s="129">
        <v>0</v>
      </c>
      <c r="AD376" s="129">
        <v>0</v>
      </c>
      <c r="AE376" s="126" t="s">
        <v>2954</v>
      </c>
      <c r="AF376" s="129">
        <v>0</v>
      </c>
      <c r="AG376" s="127"/>
      <c r="AH376" s="127"/>
      <c r="AI376" s="127"/>
      <c r="AJ376" s="127"/>
      <c r="AK376" s="126">
        <v>0</v>
      </c>
      <c r="AL376" s="129">
        <v>0</v>
      </c>
      <c r="AM376" s="127"/>
      <c r="AN376" s="127"/>
      <c r="AO376" s="126">
        <v>0</v>
      </c>
      <c r="AP376" s="127"/>
      <c r="AQ376" s="127"/>
      <c r="AR376" s="127"/>
      <c r="AS376" s="127"/>
      <c r="AT376" s="127"/>
      <c r="AU376" s="126">
        <v>0</v>
      </c>
      <c r="AV376" s="130">
        <v>0</v>
      </c>
      <c r="AW376" s="126" t="s">
        <v>51</v>
      </c>
      <c r="AX376" s="127"/>
      <c r="AY376" s="127"/>
      <c r="AZ376" s="127"/>
      <c r="BA376" s="127"/>
      <c r="BB376" s="126" t="s">
        <v>52</v>
      </c>
      <c r="BC376" s="126" t="s">
        <v>161</v>
      </c>
      <c r="BD376" s="126" t="s">
        <v>162</v>
      </c>
      <c r="BE376" s="126" t="s">
        <v>3046</v>
      </c>
      <c r="BF376" s="126">
        <v>2</v>
      </c>
      <c r="BG376" s="126" t="s">
        <v>163</v>
      </c>
      <c r="BH376" s="127"/>
      <c r="BI376" s="127"/>
      <c r="BJ376" s="127"/>
      <c r="BK376" s="127"/>
      <c r="BL376" s="129">
        <v>0</v>
      </c>
      <c r="BM376" s="127" t="b">
        <f>KGP[[#This Row],[HU Quantity]]=KGP[[#This Row],[Requirement quantity]]</f>
        <v>0</v>
      </c>
      <c r="BN376" s="127"/>
      <c r="BO376" s="127"/>
      <c r="BP376" s="127"/>
      <c r="BQ376" s="126" t="s">
        <v>165</v>
      </c>
      <c r="BR376" s="127"/>
      <c r="BS376" s="127"/>
      <c r="BT376" s="131">
        <v>0</v>
      </c>
      <c r="BU376" s="131">
        <v>0</v>
      </c>
      <c r="BV376" s="128">
        <v>45291</v>
      </c>
      <c r="BW376" s="132">
        <v>0</v>
      </c>
      <c r="BX376" s="132">
        <v>0</v>
      </c>
      <c r="BY376" s="127"/>
      <c r="BZ376" s="127"/>
      <c r="CA376" s="126">
        <v>0</v>
      </c>
      <c r="CB376" s="130">
        <v>0</v>
      </c>
      <c r="CC376" s="127"/>
      <c r="CD376" s="130">
        <v>0</v>
      </c>
      <c r="CE376" s="127"/>
      <c r="CF376" s="127"/>
      <c r="CG376" s="127"/>
      <c r="CH376" s="130">
        <v>0</v>
      </c>
      <c r="CI376" s="35">
        <v>0</v>
      </c>
      <c r="CJ376" s="94">
        <f t="shared" si="35"/>
        <v>0.5</v>
      </c>
      <c r="CK376" s="88">
        <f t="shared" si="36"/>
        <v>45372</v>
      </c>
      <c r="CL376" s="89">
        <f t="shared" si="37"/>
        <v>0</v>
      </c>
      <c r="CM376" s="89">
        <f t="shared" si="38"/>
        <v>0</v>
      </c>
      <c r="CN376" s="89" t="str">
        <f t="shared" si="39"/>
        <v>Missing Staging Date</v>
      </c>
      <c r="CO376" s="100"/>
      <c r="CP376" s="89" t="str">
        <f>IF(CQ376="","",IF(CQ376&gt;'Colour coding'!$D$4,"After Turnround",IF(CQ376&gt;'Colour coding'!$D$3+7,"During Turnaround",IF(CQ376&lt;'Colour coding'!$D$3,"On Time"))))</f>
        <v>On Time</v>
      </c>
      <c r="CQ376" s="88">
        <f>_xlfn.MAXIFS('Monitor PO'!E:E,'Monitor PO'!K:K,KGP[[#This Row],[Material / Component]])</f>
        <v>0</v>
      </c>
      <c r="CR376" s="89" t="str">
        <f t="shared" si="40"/>
        <v>Delivered Pre S4H</v>
      </c>
      <c r="CS376" s="89" t="str">
        <f>_xlfn.CONCAT(KGP[[#This Row],[Reservation]], KGP[[#This Row],[Requirement date (WO component)]],KGP[[#This Row],[Material / Component]],"000",,KGP[[#This Row],[WO number]])</f>
        <v>000013566745400000100037153</v>
      </c>
      <c r="CT376" s="89" t="e">
        <f>VLOOKUP(KGP[[#This Row],[Key]],Reservation!B:B,1,)</f>
        <v>#N/A</v>
      </c>
      <c r="CU376" s="89" t="str">
        <f>_xlfn.CONCAT(KGP[[#This Row],[Reservation]],KGP[[#This Row],[Material / Component]],"000",,KGP[[#This Row],[WO number]])</f>
        <v>0000135667000100037153</v>
      </c>
      <c r="CV376" s="93" t="str">
        <f>IF(_xlfn.MAXIFS(Reservation!$F:$F,Reservation!$A:$A,KGP[[#This Row],[Logic]])&lt;KGP[[#This Row],[ETA @ Demand plant]],_xlfn.MAXIFS(Reservation!$F:$F,Reservation!$A:$A,KGP[[#This Row],[Logic]]),"")</f>
        <v/>
      </c>
      <c r="CW376" s="89" t="str">
        <f>IF(KGP[[#This Row],[Any order which is ahead (Date)]]="","",VLOOKUP(_xlfn.CONCAT(KGP[[#This Row],[Reservation]],KGP[[#This Row],[Material / Component]],"000",,KGP[[#This Row],[WO number]]),Reservation!$A:$J,10,0))</f>
        <v/>
      </c>
      <c r="CX376" s="89">
        <f t="shared" si="41"/>
        <v>0</v>
      </c>
    </row>
    <row r="377" spans="1:102" s="77" customFormat="1" hidden="1" x14ac:dyDescent="0.2">
      <c r="A377" s="126" t="s">
        <v>945</v>
      </c>
      <c r="B377" s="126" t="s">
        <v>50</v>
      </c>
      <c r="C377" s="127"/>
      <c r="D377" s="126" t="s">
        <v>55</v>
      </c>
      <c r="E377" s="128">
        <v>45290</v>
      </c>
      <c r="F377" s="128">
        <v>45292</v>
      </c>
      <c r="G377" s="128">
        <v>45400</v>
      </c>
      <c r="H377" s="127"/>
      <c r="I377" s="128">
        <v>45400</v>
      </c>
      <c r="J377" s="128">
        <v>45400</v>
      </c>
      <c r="K377" s="126" t="s">
        <v>56</v>
      </c>
      <c r="L377" s="127"/>
      <c r="M377" s="126" t="s">
        <v>3047</v>
      </c>
      <c r="N377" s="126" t="s">
        <v>175</v>
      </c>
      <c r="O377" s="126" t="s">
        <v>3048</v>
      </c>
      <c r="P377" s="126" t="s">
        <v>3049</v>
      </c>
      <c r="Q377" s="126" t="s">
        <v>3050</v>
      </c>
      <c r="R377" s="126" t="s">
        <v>344</v>
      </c>
      <c r="S377" s="127"/>
      <c r="T377" s="127"/>
      <c r="U377" s="127"/>
      <c r="V377" s="127"/>
      <c r="W377" s="127"/>
      <c r="X377" s="126">
        <v>20</v>
      </c>
      <c r="Y377" s="126">
        <v>20</v>
      </c>
      <c r="Z377" s="127"/>
      <c r="AA377" s="127"/>
      <c r="AB377" s="129">
        <v>1</v>
      </c>
      <c r="AC377" s="129">
        <v>0</v>
      </c>
      <c r="AD377" s="129">
        <v>0</v>
      </c>
      <c r="AE377" s="126" t="s">
        <v>2954</v>
      </c>
      <c r="AF377" s="129">
        <v>0</v>
      </c>
      <c r="AG377" s="127"/>
      <c r="AH377" s="127"/>
      <c r="AI377" s="127"/>
      <c r="AJ377" s="127"/>
      <c r="AK377" s="126">
        <v>0</v>
      </c>
      <c r="AL377" s="129">
        <v>0</v>
      </c>
      <c r="AM377" s="127"/>
      <c r="AN377" s="127"/>
      <c r="AO377" s="126">
        <v>0</v>
      </c>
      <c r="AP377" s="127"/>
      <c r="AQ377" s="127"/>
      <c r="AR377" s="127"/>
      <c r="AS377" s="127"/>
      <c r="AT377" s="127"/>
      <c r="AU377" s="126">
        <v>0</v>
      </c>
      <c r="AV377" s="130">
        <v>0</v>
      </c>
      <c r="AW377" s="126" t="s">
        <v>51</v>
      </c>
      <c r="AX377" s="127"/>
      <c r="AY377" s="127"/>
      <c r="AZ377" s="127"/>
      <c r="BA377" s="127"/>
      <c r="BB377" s="126" t="s">
        <v>52</v>
      </c>
      <c r="BC377" s="126" t="s">
        <v>161</v>
      </c>
      <c r="BD377" s="126" t="s">
        <v>162</v>
      </c>
      <c r="BE377" s="126" t="s">
        <v>3051</v>
      </c>
      <c r="BF377" s="126">
        <v>2</v>
      </c>
      <c r="BG377" s="126" t="s">
        <v>163</v>
      </c>
      <c r="BH377" s="127"/>
      <c r="BI377" s="127"/>
      <c r="BJ377" s="127"/>
      <c r="BK377" s="127"/>
      <c r="BL377" s="129">
        <v>0</v>
      </c>
      <c r="BM377" s="127" t="b">
        <f>KGP[[#This Row],[HU Quantity]]=KGP[[#This Row],[Requirement quantity]]</f>
        <v>0</v>
      </c>
      <c r="BN377" s="127"/>
      <c r="BO377" s="127"/>
      <c r="BP377" s="127"/>
      <c r="BQ377" s="126" t="s">
        <v>165</v>
      </c>
      <c r="BR377" s="127"/>
      <c r="BS377" s="127"/>
      <c r="BT377" s="131">
        <v>0</v>
      </c>
      <c r="BU377" s="131">
        <v>0</v>
      </c>
      <c r="BV377" s="128">
        <v>45291</v>
      </c>
      <c r="BW377" s="132">
        <v>0</v>
      </c>
      <c r="BX377" s="132">
        <v>0</v>
      </c>
      <c r="BY377" s="127"/>
      <c r="BZ377" s="127"/>
      <c r="CA377" s="126">
        <v>0</v>
      </c>
      <c r="CB377" s="130">
        <v>0</v>
      </c>
      <c r="CC377" s="127"/>
      <c r="CD377" s="130">
        <v>0</v>
      </c>
      <c r="CE377" s="127"/>
      <c r="CF377" s="127"/>
      <c r="CG377" s="127"/>
      <c r="CH377" s="130">
        <v>0</v>
      </c>
      <c r="CI377" s="35">
        <v>0</v>
      </c>
      <c r="CJ377" s="94">
        <f t="shared" si="35"/>
        <v>0.25</v>
      </c>
      <c r="CK377" s="88">
        <f t="shared" si="36"/>
        <v>45372</v>
      </c>
      <c r="CL377" s="89">
        <f t="shared" si="37"/>
        <v>0</v>
      </c>
      <c r="CM377" s="89">
        <f t="shared" si="38"/>
        <v>0</v>
      </c>
      <c r="CN377" s="89" t="str">
        <f t="shared" si="39"/>
        <v>Missing Staging Date</v>
      </c>
      <c r="CO377" s="100"/>
      <c r="CP377" s="89" t="str">
        <f>IF(CQ377="","",IF(CQ377&gt;'Colour coding'!$D$4,"After Turnround",IF(CQ377&gt;'Colour coding'!$D$3+7,"During Turnaround",IF(CQ377&lt;'Colour coding'!$D$3,"On Time"))))</f>
        <v>On Time</v>
      </c>
      <c r="CQ377" s="88">
        <f>_xlfn.MAXIFS('Monitor PO'!E:E,'Monitor PO'!K:K,KGP[[#This Row],[Material / Component]])</f>
        <v>0</v>
      </c>
      <c r="CR377" s="89" t="str">
        <f t="shared" si="40"/>
        <v>Delivered Pre S4H</v>
      </c>
      <c r="CS377" s="89" t="str">
        <f>_xlfn.CONCAT(KGP[[#This Row],[Reservation]], KGP[[#This Row],[Requirement date (WO component)]],KGP[[#This Row],[Material / Component]],"000",,KGP[[#This Row],[WO number]])</f>
        <v>000013572545400000100037173</v>
      </c>
      <c r="CT377" s="89" t="e">
        <f>VLOOKUP(KGP[[#This Row],[Key]],Reservation!B:B,1,)</f>
        <v>#N/A</v>
      </c>
      <c r="CU377" s="89" t="str">
        <f>_xlfn.CONCAT(KGP[[#This Row],[Reservation]],KGP[[#This Row],[Material / Component]],"000",,KGP[[#This Row],[WO number]])</f>
        <v>0000135725000100037173</v>
      </c>
      <c r="CV377" s="93" t="str">
        <f>IF(_xlfn.MAXIFS(Reservation!$F:$F,Reservation!$A:$A,KGP[[#This Row],[Logic]])&lt;KGP[[#This Row],[ETA @ Demand plant]],_xlfn.MAXIFS(Reservation!$F:$F,Reservation!$A:$A,KGP[[#This Row],[Logic]]),"")</f>
        <v/>
      </c>
      <c r="CW377" s="89" t="str">
        <f>IF(KGP[[#This Row],[Any order which is ahead (Date)]]="","",VLOOKUP(_xlfn.CONCAT(KGP[[#This Row],[Reservation]],KGP[[#This Row],[Material / Component]],"000",,KGP[[#This Row],[WO number]]),Reservation!$A:$J,10,0))</f>
        <v/>
      </c>
      <c r="CX377" s="89">
        <f t="shared" si="41"/>
        <v>0</v>
      </c>
    </row>
    <row r="378" spans="1:102" s="77" customFormat="1" hidden="1" x14ac:dyDescent="0.2">
      <c r="A378" s="126" t="s">
        <v>945</v>
      </c>
      <c r="B378" s="126" t="s">
        <v>50</v>
      </c>
      <c r="C378" s="127"/>
      <c r="D378" s="126" t="s">
        <v>55</v>
      </c>
      <c r="E378" s="128">
        <v>45290</v>
      </c>
      <c r="F378" s="128">
        <v>45292</v>
      </c>
      <c r="G378" s="128">
        <v>45400</v>
      </c>
      <c r="H378" s="127"/>
      <c r="I378" s="128">
        <v>45400</v>
      </c>
      <c r="J378" s="128">
        <v>45400</v>
      </c>
      <c r="K378" s="126" t="s">
        <v>56</v>
      </c>
      <c r="L378" s="127"/>
      <c r="M378" s="126" t="s">
        <v>3047</v>
      </c>
      <c r="N378" s="126" t="s">
        <v>176</v>
      </c>
      <c r="O378" s="126" t="s">
        <v>3048</v>
      </c>
      <c r="P378" s="126" t="s">
        <v>3049</v>
      </c>
      <c r="Q378" s="126" t="s">
        <v>3050</v>
      </c>
      <c r="R378" s="126" t="s">
        <v>344</v>
      </c>
      <c r="S378" s="127"/>
      <c r="T378" s="127"/>
      <c r="U378" s="127"/>
      <c r="V378" s="127"/>
      <c r="W378" s="127"/>
      <c r="X378" s="126">
        <v>20</v>
      </c>
      <c r="Y378" s="126">
        <v>20</v>
      </c>
      <c r="Z378" s="127"/>
      <c r="AA378" s="127"/>
      <c r="AB378" s="129">
        <v>1</v>
      </c>
      <c r="AC378" s="129">
        <v>0</v>
      </c>
      <c r="AD378" s="129">
        <v>0</v>
      </c>
      <c r="AE378" s="126" t="s">
        <v>2954</v>
      </c>
      <c r="AF378" s="129">
        <v>0</v>
      </c>
      <c r="AG378" s="127"/>
      <c r="AH378" s="127"/>
      <c r="AI378" s="127"/>
      <c r="AJ378" s="127"/>
      <c r="AK378" s="126">
        <v>0</v>
      </c>
      <c r="AL378" s="129">
        <v>0</v>
      </c>
      <c r="AM378" s="127"/>
      <c r="AN378" s="127"/>
      <c r="AO378" s="126">
        <v>0</v>
      </c>
      <c r="AP378" s="127"/>
      <c r="AQ378" s="127"/>
      <c r="AR378" s="127"/>
      <c r="AS378" s="127"/>
      <c r="AT378" s="127"/>
      <c r="AU378" s="126">
        <v>0</v>
      </c>
      <c r="AV378" s="130">
        <v>0</v>
      </c>
      <c r="AW378" s="126" t="s">
        <v>51</v>
      </c>
      <c r="AX378" s="127"/>
      <c r="AY378" s="127"/>
      <c r="AZ378" s="127"/>
      <c r="BA378" s="127"/>
      <c r="BB378" s="126" t="s">
        <v>52</v>
      </c>
      <c r="BC378" s="126" t="s">
        <v>161</v>
      </c>
      <c r="BD378" s="126" t="s">
        <v>162</v>
      </c>
      <c r="BE378" s="126" t="s">
        <v>3051</v>
      </c>
      <c r="BF378" s="126">
        <v>1</v>
      </c>
      <c r="BG378" s="126" t="s">
        <v>163</v>
      </c>
      <c r="BH378" s="127"/>
      <c r="BI378" s="127"/>
      <c r="BJ378" s="127"/>
      <c r="BK378" s="127"/>
      <c r="BL378" s="129">
        <v>0</v>
      </c>
      <c r="BM378" s="127" t="b">
        <f>KGP[[#This Row],[HU Quantity]]=KGP[[#This Row],[Requirement quantity]]</f>
        <v>0</v>
      </c>
      <c r="BN378" s="127"/>
      <c r="BO378" s="127"/>
      <c r="BP378" s="127"/>
      <c r="BQ378" s="126" t="s">
        <v>165</v>
      </c>
      <c r="BR378" s="127"/>
      <c r="BS378" s="127"/>
      <c r="BT378" s="131">
        <v>0</v>
      </c>
      <c r="BU378" s="131">
        <v>0</v>
      </c>
      <c r="BV378" s="128">
        <v>45291</v>
      </c>
      <c r="BW378" s="132">
        <v>0</v>
      </c>
      <c r="BX378" s="132">
        <v>0</v>
      </c>
      <c r="BY378" s="127"/>
      <c r="BZ378" s="127"/>
      <c r="CA378" s="126">
        <v>0</v>
      </c>
      <c r="CB378" s="130">
        <v>0</v>
      </c>
      <c r="CC378" s="127"/>
      <c r="CD378" s="130">
        <v>0</v>
      </c>
      <c r="CE378" s="127"/>
      <c r="CF378" s="127"/>
      <c r="CG378" s="127"/>
      <c r="CH378" s="130">
        <v>0</v>
      </c>
      <c r="CI378" s="35">
        <v>0</v>
      </c>
      <c r="CJ378" s="94">
        <f t="shared" si="35"/>
        <v>0.25</v>
      </c>
      <c r="CK378" s="88">
        <f t="shared" si="36"/>
        <v>45372</v>
      </c>
      <c r="CL378" s="89">
        <f t="shared" si="37"/>
        <v>0</v>
      </c>
      <c r="CM378" s="89">
        <f t="shared" si="38"/>
        <v>0</v>
      </c>
      <c r="CN378" s="89" t="str">
        <f t="shared" si="39"/>
        <v>Missing Staging Date</v>
      </c>
      <c r="CO378" s="100"/>
      <c r="CP378" s="89" t="str">
        <f>IF(CQ378="","",IF(CQ378&gt;'Colour coding'!$D$4,"After Turnround",IF(CQ378&gt;'Colour coding'!$D$3+7,"During Turnaround",IF(CQ378&lt;'Colour coding'!$D$3,"On Time"))))</f>
        <v>On Time</v>
      </c>
      <c r="CQ378" s="88">
        <f>_xlfn.MAXIFS('Monitor PO'!E:E,'Monitor PO'!K:K,KGP[[#This Row],[Material / Component]])</f>
        <v>0</v>
      </c>
      <c r="CR378" s="89" t="str">
        <f t="shared" si="40"/>
        <v>Delivered Pre S4H</v>
      </c>
      <c r="CS378" s="89" t="str">
        <f>_xlfn.CONCAT(KGP[[#This Row],[Reservation]], KGP[[#This Row],[Requirement date (WO component)]],KGP[[#This Row],[Material / Component]],"000",,KGP[[#This Row],[WO number]])</f>
        <v>000013572545400000100037173</v>
      </c>
      <c r="CT378" s="89" t="e">
        <f>VLOOKUP(KGP[[#This Row],[Key]],Reservation!B:B,1,)</f>
        <v>#N/A</v>
      </c>
      <c r="CU378" s="89" t="str">
        <f>_xlfn.CONCAT(KGP[[#This Row],[Reservation]],KGP[[#This Row],[Material / Component]],"000",,KGP[[#This Row],[WO number]])</f>
        <v>0000135725000100037173</v>
      </c>
      <c r="CV378" s="93" t="str">
        <f>IF(_xlfn.MAXIFS(Reservation!$F:$F,Reservation!$A:$A,KGP[[#This Row],[Logic]])&lt;KGP[[#This Row],[ETA @ Demand plant]],_xlfn.MAXIFS(Reservation!$F:$F,Reservation!$A:$A,KGP[[#This Row],[Logic]]),"")</f>
        <v/>
      </c>
      <c r="CW378" s="89" t="str">
        <f>IF(KGP[[#This Row],[Any order which is ahead (Date)]]="","",VLOOKUP(_xlfn.CONCAT(KGP[[#This Row],[Reservation]],KGP[[#This Row],[Material / Component]],"000",,KGP[[#This Row],[WO number]]),Reservation!$A:$J,10,0))</f>
        <v/>
      </c>
      <c r="CX378" s="89">
        <f t="shared" si="41"/>
        <v>0</v>
      </c>
    </row>
    <row r="379" spans="1:102" s="77" customFormat="1" hidden="1" x14ac:dyDescent="0.2">
      <c r="A379" s="126" t="s">
        <v>945</v>
      </c>
      <c r="B379" s="126" t="s">
        <v>50</v>
      </c>
      <c r="C379" s="127"/>
      <c r="D379" s="126" t="s">
        <v>55</v>
      </c>
      <c r="E379" s="128">
        <v>45290</v>
      </c>
      <c r="F379" s="128">
        <v>45292</v>
      </c>
      <c r="G379" s="128">
        <v>45400</v>
      </c>
      <c r="H379" s="127"/>
      <c r="I379" s="128">
        <v>45400</v>
      </c>
      <c r="J379" s="128">
        <v>45400</v>
      </c>
      <c r="K379" s="126" t="s">
        <v>56</v>
      </c>
      <c r="L379" s="127"/>
      <c r="M379" s="126" t="s">
        <v>3047</v>
      </c>
      <c r="N379" s="126" t="s">
        <v>171</v>
      </c>
      <c r="O379" s="126" t="s">
        <v>3048</v>
      </c>
      <c r="P379" s="126" t="s">
        <v>3049</v>
      </c>
      <c r="Q379" s="126" t="s">
        <v>3050</v>
      </c>
      <c r="R379" s="126" t="s">
        <v>344</v>
      </c>
      <c r="S379" s="127"/>
      <c r="T379" s="127"/>
      <c r="U379" s="127"/>
      <c r="V379" s="127"/>
      <c r="W379" s="127"/>
      <c r="X379" s="126">
        <v>20</v>
      </c>
      <c r="Y379" s="126">
        <v>20</v>
      </c>
      <c r="Z379" s="127"/>
      <c r="AA379" s="127"/>
      <c r="AB379" s="129">
        <v>1</v>
      </c>
      <c r="AC379" s="129">
        <v>0</v>
      </c>
      <c r="AD379" s="129">
        <v>0</v>
      </c>
      <c r="AE379" s="126" t="s">
        <v>2954</v>
      </c>
      <c r="AF379" s="129">
        <v>0</v>
      </c>
      <c r="AG379" s="127"/>
      <c r="AH379" s="127"/>
      <c r="AI379" s="127"/>
      <c r="AJ379" s="127"/>
      <c r="AK379" s="126">
        <v>0</v>
      </c>
      <c r="AL379" s="129">
        <v>0</v>
      </c>
      <c r="AM379" s="127"/>
      <c r="AN379" s="127"/>
      <c r="AO379" s="126">
        <v>0</v>
      </c>
      <c r="AP379" s="127"/>
      <c r="AQ379" s="127"/>
      <c r="AR379" s="127"/>
      <c r="AS379" s="127"/>
      <c r="AT379" s="127"/>
      <c r="AU379" s="126">
        <v>0</v>
      </c>
      <c r="AV379" s="130">
        <v>0</v>
      </c>
      <c r="AW379" s="126" t="s">
        <v>51</v>
      </c>
      <c r="AX379" s="127"/>
      <c r="AY379" s="127"/>
      <c r="AZ379" s="127"/>
      <c r="BA379" s="127"/>
      <c r="BB379" s="126" t="s">
        <v>52</v>
      </c>
      <c r="BC379" s="126" t="s">
        <v>161</v>
      </c>
      <c r="BD379" s="126" t="s">
        <v>162</v>
      </c>
      <c r="BE379" s="126" t="s">
        <v>3051</v>
      </c>
      <c r="BF379" s="126">
        <v>4</v>
      </c>
      <c r="BG379" s="126" t="s">
        <v>163</v>
      </c>
      <c r="BH379" s="127"/>
      <c r="BI379" s="127"/>
      <c r="BJ379" s="127"/>
      <c r="BK379" s="127"/>
      <c r="BL379" s="129">
        <v>0</v>
      </c>
      <c r="BM379" s="127" t="b">
        <f>KGP[[#This Row],[HU Quantity]]=KGP[[#This Row],[Requirement quantity]]</f>
        <v>0</v>
      </c>
      <c r="BN379" s="127"/>
      <c r="BO379" s="127"/>
      <c r="BP379" s="127"/>
      <c r="BQ379" s="126" t="s">
        <v>165</v>
      </c>
      <c r="BR379" s="127"/>
      <c r="BS379" s="127"/>
      <c r="BT379" s="131">
        <v>0</v>
      </c>
      <c r="BU379" s="131">
        <v>0</v>
      </c>
      <c r="BV379" s="128">
        <v>45291</v>
      </c>
      <c r="BW379" s="132">
        <v>0</v>
      </c>
      <c r="BX379" s="132">
        <v>0</v>
      </c>
      <c r="BY379" s="127"/>
      <c r="BZ379" s="127"/>
      <c r="CA379" s="126">
        <v>0</v>
      </c>
      <c r="CB379" s="130">
        <v>0</v>
      </c>
      <c r="CC379" s="127"/>
      <c r="CD379" s="130">
        <v>0</v>
      </c>
      <c r="CE379" s="127"/>
      <c r="CF379" s="127"/>
      <c r="CG379" s="127"/>
      <c r="CH379" s="130">
        <v>0</v>
      </c>
      <c r="CI379" s="35">
        <v>0</v>
      </c>
      <c r="CJ379" s="94">
        <f t="shared" si="35"/>
        <v>0.25</v>
      </c>
      <c r="CK379" s="88">
        <f t="shared" si="36"/>
        <v>45372</v>
      </c>
      <c r="CL379" s="89">
        <f t="shared" si="37"/>
        <v>0</v>
      </c>
      <c r="CM379" s="89">
        <f t="shared" si="38"/>
        <v>0</v>
      </c>
      <c r="CN379" s="89" t="str">
        <f t="shared" si="39"/>
        <v>Missing Staging Date</v>
      </c>
      <c r="CO379" s="100"/>
      <c r="CP379" s="89" t="str">
        <f>IF(CQ379="","",IF(CQ379&gt;'Colour coding'!$D$4,"After Turnround",IF(CQ379&gt;'Colour coding'!$D$3+7,"During Turnaround",IF(CQ379&lt;'Colour coding'!$D$3,"On Time"))))</f>
        <v>On Time</v>
      </c>
      <c r="CQ379" s="88">
        <f>_xlfn.MAXIFS('Monitor PO'!E:E,'Monitor PO'!K:K,KGP[[#This Row],[Material / Component]])</f>
        <v>0</v>
      </c>
      <c r="CR379" s="89" t="str">
        <f t="shared" si="40"/>
        <v>Delivered Pre S4H</v>
      </c>
      <c r="CS379" s="89" t="str">
        <f>_xlfn.CONCAT(KGP[[#This Row],[Reservation]], KGP[[#This Row],[Requirement date (WO component)]],KGP[[#This Row],[Material / Component]],"000",,KGP[[#This Row],[WO number]])</f>
        <v>000013572545400000100037173</v>
      </c>
      <c r="CT379" s="89" t="e">
        <f>VLOOKUP(KGP[[#This Row],[Key]],Reservation!B:B,1,)</f>
        <v>#N/A</v>
      </c>
      <c r="CU379" s="89" t="str">
        <f>_xlfn.CONCAT(KGP[[#This Row],[Reservation]],KGP[[#This Row],[Material / Component]],"000",,KGP[[#This Row],[WO number]])</f>
        <v>0000135725000100037173</v>
      </c>
      <c r="CV379" s="93" t="str">
        <f>IF(_xlfn.MAXIFS(Reservation!$F:$F,Reservation!$A:$A,KGP[[#This Row],[Logic]])&lt;KGP[[#This Row],[ETA @ Demand plant]],_xlfn.MAXIFS(Reservation!$F:$F,Reservation!$A:$A,KGP[[#This Row],[Logic]]),"")</f>
        <v/>
      </c>
      <c r="CW379" s="89" t="str">
        <f>IF(KGP[[#This Row],[Any order which is ahead (Date)]]="","",VLOOKUP(_xlfn.CONCAT(KGP[[#This Row],[Reservation]],KGP[[#This Row],[Material / Component]],"000",,KGP[[#This Row],[WO number]]),Reservation!$A:$J,10,0))</f>
        <v/>
      </c>
      <c r="CX379" s="89">
        <f t="shared" si="41"/>
        <v>0</v>
      </c>
    </row>
    <row r="380" spans="1:102" s="77" customFormat="1" hidden="1" x14ac:dyDescent="0.2">
      <c r="A380" s="126" t="s">
        <v>945</v>
      </c>
      <c r="B380" s="126" t="s">
        <v>50</v>
      </c>
      <c r="C380" s="127"/>
      <c r="D380" s="126" t="s">
        <v>55</v>
      </c>
      <c r="E380" s="128">
        <v>45290</v>
      </c>
      <c r="F380" s="128">
        <v>45292</v>
      </c>
      <c r="G380" s="128">
        <v>45400</v>
      </c>
      <c r="H380" s="127"/>
      <c r="I380" s="128">
        <v>45400</v>
      </c>
      <c r="J380" s="128">
        <v>45400</v>
      </c>
      <c r="K380" s="126" t="s">
        <v>56</v>
      </c>
      <c r="L380" s="127"/>
      <c r="M380" s="126" t="s">
        <v>3047</v>
      </c>
      <c r="N380" s="126" t="s">
        <v>174</v>
      </c>
      <c r="O380" s="126" t="s">
        <v>3048</v>
      </c>
      <c r="P380" s="126" t="s">
        <v>3049</v>
      </c>
      <c r="Q380" s="126" t="s">
        <v>3050</v>
      </c>
      <c r="R380" s="126" t="s">
        <v>344</v>
      </c>
      <c r="S380" s="127"/>
      <c r="T380" s="127"/>
      <c r="U380" s="127"/>
      <c r="V380" s="127"/>
      <c r="W380" s="127"/>
      <c r="X380" s="126">
        <v>20</v>
      </c>
      <c r="Y380" s="126">
        <v>20</v>
      </c>
      <c r="Z380" s="127"/>
      <c r="AA380" s="127"/>
      <c r="AB380" s="129">
        <v>1</v>
      </c>
      <c r="AC380" s="129">
        <v>0</v>
      </c>
      <c r="AD380" s="129">
        <v>0</v>
      </c>
      <c r="AE380" s="126" t="s">
        <v>2954</v>
      </c>
      <c r="AF380" s="129">
        <v>0</v>
      </c>
      <c r="AG380" s="127"/>
      <c r="AH380" s="127"/>
      <c r="AI380" s="127"/>
      <c r="AJ380" s="127"/>
      <c r="AK380" s="126">
        <v>0</v>
      </c>
      <c r="AL380" s="129">
        <v>0</v>
      </c>
      <c r="AM380" s="127"/>
      <c r="AN380" s="127"/>
      <c r="AO380" s="126">
        <v>0</v>
      </c>
      <c r="AP380" s="127"/>
      <c r="AQ380" s="127"/>
      <c r="AR380" s="127"/>
      <c r="AS380" s="127"/>
      <c r="AT380" s="127"/>
      <c r="AU380" s="126">
        <v>0</v>
      </c>
      <c r="AV380" s="130">
        <v>0</v>
      </c>
      <c r="AW380" s="126" t="s">
        <v>51</v>
      </c>
      <c r="AX380" s="127"/>
      <c r="AY380" s="127"/>
      <c r="AZ380" s="127"/>
      <c r="BA380" s="127"/>
      <c r="BB380" s="126" t="s">
        <v>52</v>
      </c>
      <c r="BC380" s="126" t="s">
        <v>161</v>
      </c>
      <c r="BD380" s="126" t="s">
        <v>162</v>
      </c>
      <c r="BE380" s="126" t="s">
        <v>3051</v>
      </c>
      <c r="BF380" s="126">
        <v>3</v>
      </c>
      <c r="BG380" s="126" t="s">
        <v>163</v>
      </c>
      <c r="BH380" s="127"/>
      <c r="BI380" s="127"/>
      <c r="BJ380" s="127"/>
      <c r="BK380" s="127"/>
      <c r="BL380" s="129">
        <v>0</v>
      </c>
      <c r="BM380" s="127" t="b">
        <f>KGP[[#This Row],[HU Quantity]]=KGP[[#This Row],[Requirement quantity]]</f>
        <v>0</v>
      </c>
      <c r="BN380" s="127"/>
      <c r="BO380" s="127"/>
      <c r="BP380" s="127"/>
      <c r="BQ380" s="126" t="s">
        <v>165</v>
      </c>
      <c r="BR380" s="127"/>
      <c r="BS380" s="127"/>
      <c r="BT380" s="131">
        <v>0</v>
      </c>
      <c r="BU380" s="131">
        <v>0</v>
      </c>
      <c r="BV380" s="128">
        <v>45291</v>
      </c>
      <c r="BW380" s="132">
        <v>0</v>
      </c>
      <c r="BX380" s="132">
        <v>0</v>
      </c>
      <c r="BY380" s="127"/>
      <c r="BZ380" s="127"/>
      <c r="CA380" s="126">
        <v>0</v>
      </c>
      <c r="CB380" s="130">
        <v>0</v>
      </c>
      <c r="CC380" s="127"/>
      <c r="CD380" s="130">
        <v>0</v>
      </c>
      <c r="CE380" s="127"/>
      <c r="CF380" s="127"/>
      <c r="CG380" s="127"/>
      <c r="CH380" s="130">
        <v>0</v>
      </c>
      <c r="CI380" s="35">
        <v>0</v>
      </c>
      <c r="CJ380" s="94">
        <f t="shared" si="35"/>
        <v>0.25</v>
      </c>
      <c r="CK380" s="88">
        <f t="shared" si="36"/>
        <v>45372</v>
      </c>
      <c r="CL380" s="89">
        <f t="shared" si="37"/>
        <v>0</v>
      </c>
      <c r="CM380" s="89">
        <f t="shared" si="38"/>
        <v>0</v>
      </c>
      <c r="CN380" s="89" t="str">
        <f t="shared" si="39"/>
        <v>Missing Staging Date</v>
      </c>
      <c r="CO380" s="100"/>
      <c r="CP380" s="89" t="str">
        <f>IF(CQ380="","",IF(CQ380&gt;'Colour coding'!$D$4,"After Turnround",IF(CQ380&gt;'Colour coding'!$D$3+7,"During Turnaround",IF(CQ380&lt;'Colour coding'!$D$3,"On Time"))))</f>
        <v>On Time</v>
      </c>
      <c r="CQ380" s="88">
        <f>_xlfn.MAXIFS('Monitor PO'!E:E,'Monitor PO'!K:K,KGP[[#This Row],[Material / Component]])</f>
        <v>0</v>
      </c>
      <c r="CR380" s="89" t="str">
        <f t="shared" si="40"/>
        <v>Delivered Pre S4H</v>
      </c>
      <c r="CS380" s="89" t="str">
        <f>_xlfn.CONCAT(KGP[[#This Row],[Reservation]], KGP[[#This Row],[Requirement date (WO component)]],KGP[[#This Row],[Material / Component]],"000",,KGP[[#This Row],[WO number]])</f>
        <v>000013572545400000100037173</v>
      </c>
      <c r="CT380" s="89" t="e">
        <f>VLOOKUP(KGP[[#This Row],[Key]],Reservation!B:B,1,)</f>
        <v>#N/A</v>
      </c>
      <c r="CU380" s="89" t="str">
        <f>_xlfn.CONCAT(KGP[[#This Row],[Reservation]],KGP[[#This Row],[Material / Component]],"000",,KGP[[#This Row],[WO number]])</f>
        <v>0000135725000100037173</v>
      </c>
      <c r="CV380" s="93" t="str">
        <f>IF(_xlfn.MAXIFS(Reservation!$F:$F,Reservation!$A:$A,KGP[[#This Row],[Logic]])&lt;KGP[[#This Row],[ETA @ Demand plant]],_xlfn.MAXIFS(Reservation!$F:$F,Reservation!$A:$A,KGP[[#This Row],[Logic]]),"")</f>
        <v/>
      </c>
      <c r="CW380" s="89" t="str">
        <f>IF(KGP[[#This Row],[Any order which is ahead (Date)]]="","",VLOOKUP(_xlfn.CONCAT(KGP[[#This Row],[Reservation]],KGP[[#This Row],[Material / Component]],"000",,KGP[[#This Row],[WO number]]),Reservation!$A:$J,10,0))</f>
        <v/>
      </c>
      <c r="CX380" s="89">
        <f t="shared" si="41"/>
        <v>0</v>
      </c>
    </row>
    <row r="381" spans="1:102" s="77" customFormat="1" hidden="1" x14ac:dyDescent="0.2">
      <c r="A381" s="126" t="s">
        <v>945</v>
      </c>
      <c r="B381" s="126" t="s">
        <v>50</v>
      </c>
      <c r="C381" s="127"/>
      <c r="D381" s="126" t="s">
        <v>55</v>
      </c>
      <c r="E381" s="128">
        <v>45290</v>
      </c>
      <c r="F381" s="128">
        <v>45292</v>
      </c>
      <c r="G381" s="128">
        <v>45400</v>
      </c>
      <c r="H381" s="127"/>
      <c r="I381" s="128">
        <v>45400</v>
      </c>
      <c r="J381" s="128">
        <v>45400</v>
      </c>
      <c r="K381" s="126" t="s">
        <v>56</v>
      </c>
      <c r="L381" s="127"/>
      <c r="M381" s="126" t="s">
        <v>3052</v>
      </c>
      <c r="N381" s="126" t="s">
        <v>176</v>
      </c>
      <c r="O381" s="126" t="s">
        <v>3053</v>
      </c>
      <c r="P381" s="126" t="s">
        <v>3054</v>
      </c>
      <c r="Q381" s="126" t="s">
        <v>3041</v>
      </c>
      <c r="R381" s="126" t="s">
        <v>344</v>
      </c>
      <c r="S381" s="127"/>
      <c r="T381" s="127"/>
      <c r="U381" s="127"/>
      <c r="V381" s="127"/>
      <c r="W381" s="127"/>
      <c r="X381" s="126">
        <v>20</v>
      </c>
      <c r="Y381" s="126">
        <v>20</v>
      </c>
      <c r="Z381" s="127"/>
      <c r="AA381" s="127"/>
      <c r="AB381" s="129">
        <v>1</v>
      </c>
      <c r="AC381" s="129">
        <v>0</v>
      </c>
      <c r="AD381" s="129">
        <v>0</v>
      </c>
      <c r="AE381" s="126" t="s">
        <v>2954</v>
      </c>
      <c r="AF381" s="129">
        <v>0</v>
      </c>
      <c r="AG381" s="127"/>
      <c r="AH381" s="127"/>
      <c r="AI381" s="127"/>
      <c r="AJ381" s="127"/>
      <c r="AK381" s="126">
        <v>0</v>
      </c>
      <c r="AL381" s="129">
        <v>0</v>
      </c>
      <c r="AM381" s="127"/>
      <c r="AN381" s="127"/>
      <c r="AO381" s="126">
        <v>0</v>
      </c>
      <c r="AP381" s="127"/>
      <c r="AQ381" s="127"/>
      <c r="AR381" s="127"/>
      <c r="AS381" s="127"/>
      <c r="AT381" s="127"/>
      <c r="AU381" s="126">
        <v>0</v>
      </c>
      <c r="AV381" s="130">
        <v>0</v>
      </c>
      <c r="AW381" s="126" t="s">
        <v>51</v>
      </c>
      <c r="AX381" s="127"/>
      <c r="AY381" s="127"/>
      <c r="AZ381" s="127"/>
      <c r="BA381" s="127"/>
      <c r="BB381" s="126" t="s">
        <v>52</v>
      </c>
      <c r="BC381" s="126" t="s">
        <v>161</v>
      </c>
      <c r="BD381" s="126" t="s">
        <v>162</v>
      </c>
      <c r="BE381" s="126" t="s">
        <v>3055</v>
      </c>
      <c r="BF381" s="126">
        <v>1</v>
      </c>
      <c r="BG381" s="126" t="s">
        <v>163</v>
      </c>
      <c r="BH381" s="127"/>
      <c r="BI381" s="127"/>
      <c r="BJ381" s="127"/>
      <c r="BK381" s="127"/>
      <c r="BL381" s="129">
        <v>0</v>
      </c>
      <c r="BM381" s="127" t="b">
        <f>KGP[[#This Row],[HU Quantity]]=KGP[[#This Row],[Requirement quantity]]</f>
        <v>0</v>
      </c>
      <c r="BN381" s="127"/>
      <c r="BO381" s="127"/>
      <c r="BP381" s="127"/>
      <c r="BQ381" s="126" t="s">
        <v>165</v>
      </c>
      <c r="BR381" s="127"/>
      <c r="BS381" s="127"/>
      <c r="BT381" s="131">
        <v>0</v>
      </c>
      <c r="BU381" s="131">
        <v>0</v>
      </c>
      <c r="BV381" s="128">
        <v>45291</v>
      </c>
      <c r="BW381" s="132">
        <v>0</v>
      </c>
      <c r="BX381" s="132">
        <v>0</v>
      </c>
      <c r="BY381" s="127"/>
      <c r="BZ381" s="127"/>
      <c r="CA381" s="126">
        <v>0</v>
      </c>
      <c r="CB381" s="130">
        <v>0</v>
      </c>
      <c r="CC381" s="127"/>
      <c r="CD381" s="130">
        <v>0</v>
      </c>
      <c r="CE381" s="127"/>
      <c r="CF381" s="127"/>
      <c r="CG381" s="127"/>
      <c r="CH381" s="130">
        <v>0</v>
      </c>
      <c r="CI381" s="35">
        <v>0</v>
      </c>
      <c r="CJ381" s="94">
        <f t="shared" si="35"/>
        <v>1</v>
      </c>
      <c r="CK381" s="88">
        <f t="shared" si="36"/>
        <v>45372</v>
      </c>
      <c r="CL381" s="89">
        <f t="shared" si="37"/>
        <v>0</v>
      </c>
      <c r="CM381" s="89">
        <f t="shared" si="38"/>
        <v>0</v>
      </c>
      <c r="CN381" s="89" t="str">
        <f t="shared" si="39"/>
        <v>Missing Staging Date</v>
      </c>
      <c r="CO381" s="100"/>
      <c r="CP381" s="89" t="str">
        <f>IF(CQ381="","",IF(CQ381&gt;'Colour coding'!$D$4,"After Turnround",IF(CQ381&gt;'Colour coding'!$D$3+7,"During Turnaround",IF(CQ381&lt;'Colour coding'!$D$3,"On Time"))))</f>
        <v>On Time</v>
      </c>
      <c r="CQ381" s="88">
        <f>_xlfn.MAXIFS('Monitor PO'!E:E,'Monitor PO'!K:K,KGP[[#This Row],[Material / Component]])</f>
        <v>0</v>
      </c>
      <c r="CR381" s="89" t="str">
        <f t="shared" si="40"/>
        <v>Delivered Pre S4H</v>
      </c>
      <c r="CS381" s="89" t="str">
        <f>_xlfn.CONCAT(KGP[[#This Row],[Reservation]], KGP[[#This Row],[Requirement date (WO component)]],KGP[[#This Row],[Material / Component]],"000",,KGP[[#This Row],[WO number]])</f>
        <v>000013582145400000100037307</v>
      </c>
      <c r="CT381" s="89" t="e">
        <f>VLOOKUP(KGP[[#This Row],[Key]],Reservation!B:B,1,)</f>
        <v>#N/A</v>
      </c>
      <c r="CU381" s="89" t="str">
        <f>_xlfn.CONCAT(KGP[[#This Row],[Reservation]],KGP[[#This Row],[Material / Component]],"000",,KGP[[#This Row],[WO number]])</f>
        <v>0000135821000100037307</v>
      </c>
      <c r="CV381" s="93" t="str">
        <f>IF(_xlfn.MAXIFS(Reservation!$F:$F,Reservation!$A:$A,KGP[[#This Row],[Logic]])&lt;KGP[[#This Row],[ETA @ Demand plant]],_xlfn.MAXIFS(Reservation!$F:$F,Reservation!$A:$A,KGP[[#This Row],[Logic]]),"")</f>
        <v/>
      </c>
      <c r="CW381" s="89" t="str">
        <f>IF(KGP[[#This Row],[Any order which is ahead (Date)]]="","",VLOOKUP(_xlfn.CONCAT(KGP[[#This Row],[Reservation]],KGP[[#This Row],[Material / Component]],"000",,KGP[[#This Row],[WO number]]),Reservation!$A:$J,10,0))</f>
        <v/>
      </c>
      <c r="CX381" s="89">
        <f t="shared" si="41"/>
        <v>0</v>
      </c>
    </row>
    <row r="382" spans="1:102" s="77" customFormat="1" hidden="1" x14ac:dyDescent="0.2">
      <c r="A382" s="126" t="s">
        <v>869</v>
      </c>
      <c r="B382" s="126" t="s">
        <v>356</v>
      </c>
      <c r="C382" s="127"/>
      <c r="D382" s="126" t="s">
        <v>55</v>
      </c>
      <c r="E382" s="128">
        <v>45290</v>
      </c>
      <c r="F382" s="128">
        <v>45292</v>
      </c>
      <c r="G382" s="128">
        <v>45298</v>
      </c>
      <c r="H382" s="127"/>
      <c r="I382" s="128">
        <v>45400</v>
      </c>
      <c r="J382" s="128">
        <v>45401</v>
      </c>
      <c r="K382" s="126" t="s">
        <v>182</v>
      </c>
      <c r="L382" s="127"/>
      <c r="M382" s="126" t="s">
        <v>476</v>
      </c>
      <c r="N382" s="126" t="s">
        <v>175</v>
      </c>
      <c r="O382" s="126" t="s">
        <v>477</v>
      </c>
      <c r="P382" s="126" t="s">
        <v>478</v>
      </c>
      <c r="Q382" s="126" t="s">
        <v>479</v>
      </c>
      <c r="R382" s="126" t="s">
        <v>344</v>
      </c>
      <c r="S382" s="127"/>
      <c r="T382" s="127"/>
      <c r="U382" s="127"/>
      <c r="V382" s="127"/>
      <c r="W382" s="127"/>
      <c r="X382" s="126">
        <v>10</v>
      </c>
      <c r="Y382" s="126">
        <v>5</v>
      </c>
      <c r="Z382" s="127"/>
      <c r="AA382" s="127"/>
      <c r="AB382" s="129">
        <v>100</v>
      </c>
      <c r="AC382" s="129">
        <v>0</v>
      </c>
      <c r="AD382" s="129">
        <v>0</v>
      </c>
      <c r="AE382" s="126" t="s">
        <v>941</v>
      </c>
      <c r="AF382" s="129">
        <v>0</v>
      </c>
      <c r="AG382" s="127"/>
      <c r="AH382" s="127"/>
      <c r="AI382" s="127"/>
      <c r="AJ382" s="127"/>
      <c r="AK382" s="126">
        <v>0</v>
      </c>
      <c r="AL382" s="129">
        <v>0</v>
      </c>
      <c r="AM382" s="127"/>
      <c r="AN382" s="127"/>
      <c r="AO382" s="126">
        <v>0</v>
      </c>
      <c r="AP382" s="127"/>
      <c r="AQ382" s="127"/>
      <c r="AR382" s="127"/>
      <c r="AS382" s="127"/>
      <c r="AT382" s="127"/>
      <c r="AU382" s="126">
        <v>0</v>
      </c>
      <c r="AV382" s="130">
        <v>0</v>
      </c>
      <c r="AW382" s="126" t="s">
        <v>51</v>
      </c>
      <c r="AX382" s="127"/>
      <c r="AY382" s="127"/>
      <c r="AZ382" s="127"/>
      <c r="BA382" s="127"/>
      <c r="BB382" s="126" t="s">
        <v>52</v>
      </c>
      <c r="BC382" s="126" t="s">
        <v>213</v>
      </c>
      <c r="BD382" s="126" t="s">
        <v>214</v>
      </c>
      <c r="BE382" s="126" t="s">
        <v>485</v>
      </c>
      <c r="BF382" s="126">
        <v>2</v>
      </c>
      <c r="BG382" s="126" t="s">
        <v>163</v>
      </c>
      <c r="BH382" s="127"/>
      <c r="BI382" s="127"/>
      <c r="BJ382" s="127"/>
      <c r="BK382" s="127"/>
      <c r="BL382" s="129">
        <v>0</v>
      </c>
      <c r="BM382" s="127" t="b">
        <f>KGP[[#This Row],[HU Quantity]]=KGP[[#This Row],[Requirement quantity]]</f>
        <v>0</v>
      </c>
      <c r="BN382" s="127"/>
      <c r="BO382" s="127"/>
      <c r="BP382" s="127"/>
      <c r="BQ382" s="126" t="s">
        <v>165</v>
      </c>
      <c r="BR382" s="127"/>
      <c r="BS382" s="127"/>
      <c r="BT382" s="131">
        <v>0</v>
      </c>
      <c r="BU382" s="131">
        <v>0</v>
      </c>
      <c r="BV382" s="128">
        <v>45439</v>
      </c>
      <c r="BW382" s="132">
        <v>0</v>
      </c>
      <c r="BX382" s="132">
        <v>0</v>
      </c>
      <c r="BY382" s="127"/>
      <c r="BZ382" s="127"/>
      <c r="CA382" s="126">
        <v>0</v>
      </c>
      <c r="CB382" s="130">
        <v>0</v>
      </c>
      <c r="CC382" s="127"/>
      <c r="CD382" s="130">
        <v>0</v>
      </c>
      <c r="CE382" s="127"/>
      <c r="CF382" s="127"/>
      <c r="CG382" s="127"/>
      <c r="CH382" s="130">
        <v>0</v>
      </c>
      <c r="CI382" s="35">
        <v>0</v>
      </c>
      <c r="CJ382" s="94">
        <f t="shared" si="35"/>
        <v>0.25</v>
      </c>
      <c r="CK382" s="88">
        <f t="shared" si="36"/>
        <v>45270</v>
      </c>
      <c r="CL382" s="89">
        <f t="shared" si="37"/>
        <v>0</v>
      </c>
      <c r="CM382" s="89">
        <f t="shared" si="38"/>
        <v>0</v>
      </c>
      <c r="CN382" s="89" t="str">
        <f t="shared" si="39"/>
        <v>Missing Staging Date</v>
      </c>
      <c r="CO382" s="100"/>
      <c r="CP382" s="89" t="str">
        <f>IF(CQ382="","",IF(CQ382&gt;'Colour coding'!$D$4,"After Turnround",IF(CQ382&gt;'Colour coding'!$D$3+7,"During Turnaround",IF(CQ382&lt;'Colour coding'!$D$3,"On Time"))))</f>
        <v>On Time</v>
      </c>
      <c r="CQ382" s="88">
        <f>_xlfn.MAXIFS('Monitor PO'!E:E,'Monitor PO'!K:K,KGP[[#This Row],[Material / Component]])</f>
        <v>0</v>
      </c>
      <c r="CR382" s="89" t="str">
        <f t="shared" si="40"/>
        <v>Delivered Pre S4H</v>
      </c>
      <c r="CS382" s="89" t="str">
        <f>_xlfn.CONCAT(KGP[[#This Row],[Reservation]], KGP[[#This Row],[Requirement date (WO component)]],KGP[[#This Row],[Material / Component]],"000",,KGP[[#This Row],[WO number]])</f>
        <v>000013603745298000100037513</v>
      </c>
      <c r="CT382" s="89" t="e">
        <f>VLOOKUP(KGP[[#This Row],[Key]],Reservation!B:B,1,)</f>
        <v>#N/A</v>
      </c>
      <c r="CU382" s="89" t="str">
        <f>_xlfn.CONCAT(KGP[[#This Row],[Reservation]],KGP[[#This Row],[Material / Component]],"000",,KGP[[#This Row],[WO number]])</f>
        <v>0000136037000100037513</v>
      </c>
      <c r="CV382" s="93" t="str">
        <f>IF(_xlfn.MAXIFS(Reservation!$F:$F,Reservation!$A:$A,KGP[[#This Row],[Logic]])&lt;KGP[[#This Row],[ETA @ Demand plant]],_xlfn.MAXIFS(Reservation!$F:$F,Reservation!$A:$A,KGP[[#This Row],[Logic]]),"")</f>
        <v/>
      </c>
      <c r="CW382" s="89" t="str">
        <f>IF(KGP[[#This Row],[Any order which is ahead (Date)]]="","",VLOOKUP(_xlfn.CONCAT(KGP[[#This Row],[Reservation]],KGP[[#This Row],[Material / Component]],"000",,KGP[[#This Row],[WO number]]),Reservation!$A:$J,10,0))</f>
        <v/>
      </c>
      <c r="CX382" s="89">
        <f t="shared" si="41"/>
        <v>0</v>
      </c>
    </row>
    <row r="383" spans="1:102" s="77" customFormat="1" hidden="1" x14ac:dyDescent="0.2">
      <c r="A383" s="126" t="s">
        <v>869</v>
      </c>
      <c r="B383" s="126" t="s">
        <v>356</v>
      </c>
      <c r="C383" s="127"/>
      <c r="D383" s="126" t="s">
        <v>55</v>
      </c>
      <c r="E383" s="128">
        <v>45290</v>
      </c>
      <c r="F383" s="128">
        <v>45292</v>
      </c>
      <c r="G383" s="128">
        <v>45298</v>
      </c>
      <c r="H383" s="127"/>
      <c r="I383" s="128">
        <v>45400</v>
      </c>
      <c r="J383" s="128">
        <v>45401</v>
      </c>
      <c r="K383" s="126" t="s">
        <v>182</v>
      </c>
      <c r="L383" s="127"/>
      <c r="M383" s="126" t="s">
        <v>476</v>
      </c>
      <c r="N383" s="126" t="s">
        <v>176</v>
      </c>
      <c r="O383" s="126" t="s">
        <v>477</v>
      </c>
      <c r="P383" s="126" t="s">
        <v>478</v>
      </c>
      <c r="Q383" s="126" t="s">
        <v>479</v>
      </c>
      <c r="R383" s="126" t="s">
        <v>344</v>
      </c>
      <c r="S383" s="127"/>
      <c r="T383" s="127"/>
      <c r="U383" s="127"/>
      <c r="V383" s="127"/>
      <c r="W383" s="127"/>
      <c r="X383" s="126">
        <v>10</v>
      </c>
      <c r="Y383" s="126">
        <v>5</v>
      </c>
      <c r="Z383" s="127"/>
      <c r="AA383" s="127"/>
      <c r="AB383" s="129">
        <v>1</v>
      </c>
      <c r="AC383" s="129">
        <v>0</v>
      </c>
      <c r="AD383" s="129">
        <v>0</v>
      </c>
      <c r="AE383" s="126" t="s">
        <v>941</v>
      </c>
      <c r="AF383" s="129">
        <v>0</v>
      </c>
      <c r="AG383" s="127"/>
      <c r="AH383" s="127"/>
      <c r="AI383" s="127"/>
      <c r="AJ383" s="127"/>
      <c r="AK383" s="126">
        <v>0</v>
      </c>
      <c r="AL383" s="129">
        <v>0</v>
      </c>
      <c r="AM383" s="127"/>
      <c r="AN383" s="127"/>
      <c r="AO383" s="126">
        <v>0</v>
      </c>
      <c r="AP383" s="127"/>
      <c r="AQ383" s="127"/>
      <c r="AR383" s="127"/>
      <c r="AS383" s="127"/>
      <c r="AT383" s="127"/>
      <c r="AU383" s="126">
        <v>0</v>
      </c>
      <c r="AV383" s="130">
        <v>0</v>
      </c>
      <c r="AW383" s="126" t="s">
        <v>51</v>
      </c>
      <c r="AX383" s="127"/>
      <c r="AY383" s="127"/>
      <c r="AZ383" s="127"/>
      <c r="BA383" s="127"/>
      <c r="BB383" s="126" t="s">
        <v>52</v>
      </c>
      <c r="BC383" s="126" t="s">
        <v>213</v>
      </c>
      <c r="BD383" s="126" t="s">
        <v>214</v>
      </c>
      <c r="BE383" s="126" t="s">
        <v>485</v>
      </c>
      <c r="BF383" s="126">
        <v>1</v>
      </c>
      <c r="BG383" s="126" t="s">
        <v>163</v>
      </c>
      <c r="BH383" s="127"/>
      <c r="BI383" s="127"/>
      <c r="BJ383" s="127"/>
      <c r="BK383" s="127"/>
      <c r="BL383" s="129">
        <v>0</v>
      </c>
      <c r="BM383" s="127" t="b">
        <f>KGP[[#This Row],[HU Quantity]]=KGP[[#This Row],[Requirement quantity]]</f>
        <v>0</v>
      </c>
      <c r="BN383" s="127"/>
      <c r="BO383" s="127"/>
      <c r="BP383" s="127"/>
      <c r="BQ383" s="126" t="s">
        <v>165</v>
      </c>
      <c r="BR383" s="127"/>
      <c r="BS383" s="127"/>
      <c r="BT383" s="131">
        <v>0</v>
      </c>
      <c r="BU383" s="131">
        <v>0</v>
      </c>
      <c r="BV383" s="128">
        <v>45439</v>
      </c>
      <c r="BW383" s="132">
        <v>0</v>
      </c>
      <c r="BX383" s="132">
        <v>0</v>
      </c>
      <c r="BY383" s="127"/>
      <c r="BZ383" s="127"/>
      <c r="CA383" s="126">
        <v>0</v>
      </c>
      <c r="CB383" s="130">
        <v>0</v>
      </c>
      <c r="CC383" s="127"/>
      <c r="CD383" s="130">
        <v>0</v>
      </c>
      <c r="CE383" s="127"/>
      <c r="CF383" s="127"/>
      <c r="CG383" s="127"/>
      <c r="CH383" s="130">
        <v>0</v>
      </c>
      <c r="CI383" s="35">
        <v>0</v>
      </c>
      <c r="CJ383" s="94">
        <f t="shared" si="35"/>
        <v>0.25</v>
      </c>
      <c r="CK383" s="88">
        <f t="shared" si="36"/>
        <v>45270</v>
      </c>
      <c r="CL383" s="89">
        <f t="shared" si="37"/>
        <v>0</v>
      </c>
      <c r="CM383" s="89">
        <f t="shared" si="38"/>
        <v>0</v>
      </c>
      <c r="CN383" s="89" t="str">
        <f t="shared" si="39"/>
        <v>Missing Staging Date</v>
      </c>
      <c r="CO383" s="100"/>
      <c r="CP383" s="89" t="str">
        <f>IF(CQ383="","",IF(CQ383&gt;'Colour coding'!$D$4,"After Turnround",IF(CQ383&gt;'Colour coding'!$D$3+7,"During Turnaround",IF(CQ383&lt;'Colour coding'!$D$3,"On Time"))))</f>
        <v>On Time</v>
      </c>
      <c r="CQ383" s="88">
        <f>_xlfn.MAXIFS('Monitor PO'!E:E,'Monitor PO'!K:K,KGP[[#This Row],[Material / Component]])</f>
        <v>0</v>
      </c>
      <c r="CR383" s="89" t="str">
        <f t="shared" si="40"/>
        <v>Delivered Pre S4H</v>
      </c>
      <c r="CS383" s="89" t="str">
        <f>_xlfn.CONCAT(KGP[[#This Row],[Reservation]], KGP[[#This Row],[Requirement date (WO component)]],KGP[[#This Row],[Material / Component]],"000",,KGP[[#This Row],[WO number]])</f>
        <v>000013603745298000100037513</v>
      </c>
      <c r="CT383" s="89" t="e">
        <f>VLOOKUP(KGP[[#This Row],[Key]],Reservation!B:B,1,)</f>
        <v>#N/A</v>
      </c>
      <c r="CU383" s="89" t="str">
        <f>_xlfn.CONCAT(KGP[[#This Row],[Reservation]],KGP[[#This Row],[Material / Component]],"000",,KGP[[#This Row],[WO number]])</f>
        <v>0000136037000100037513</v>
      </c>
      <c r="CV383" s="93" t="str">
        <f>IF(_xlfn.MAXIFS(Reservation!$F:$F,Reservation!$A:$A,KGP[[#This Row],[Logic]])&lt;KGP[[#This Row],[ETA @ Demand plant]],_xlfn.MAXIFS(Reservation!$F:$F,Reservation!$A:$A,KGP[[#This Row],[Logic]]),"")</f>
        <v/>
      </c>
      <c r="CW383" s="89" t="str">
        <f>IF(KGP[[#This Row],[Any order which is ahead (Date)]]="","",VLOOKUP(_xlfn.CONCAT(KGP[[#This Row],[Reservation]],KGP[[#This Row],[Material / Component]],"000",,KGP[[#This Row],[WO number]]),Reservation!$A:$J,10,0))</f>
        <v/>
      </c>
      <c r="CX383" s="89">
        <f t="shared" si="41"/>
        <v>0</v>
      </c>
    </row>
    <row r="384" spans="1:102" s="77" customFormat="1" hidden="1" x14ac:dyDescent="0.2">
      <c r="A384" s="126" t="s">
        <v>869</v>
      </c>
      <c r="B384" s="126" t="s">
        <v>356</v>
      </c>
      <c r="C384" s="127"/>
      <c r="D384" s="126" t="s">
        <v>55</v>
      </c>
      <c r="E384" s="128">
        <v>45290</v>
      </c>
      <c r="F384" s="128">
        <v>45292</v>
      </c>
      <c r="G384" s="128">
        <v>45298</v>
      </c>
      <c r="H384" s="127"/>
      <c r="I384" s="128">
        <v>45400</v>
      </c>
      <c r="J384" s="128">
        <v>45401</v>
      </c>
      <c r="K384" s="126" t="s">
        <v>182</v>
      </c>
      <c r="L384" s="127"/>
      <c r="M384" s="126" t="s">
        <v>476</v>
      </c>
      <c r="N384" s="126" t="s">
        <v>174</v>
      </c>
      <c r="O384" s="126" t="s">
        <v>477</v>
      </c>
      <c r="P384" s="126" t="s">
        <v>478</v>
      </c>
      <c r="Q384" s="126" t="s">
        <v>479</v>
      </c>
      <c r="R384" s="126" t="s">
        <v>344</v>
      </c>
      <c r="S384" s="127"/>
      <c r="T384" s="127"/>
      <c r="U384" s="127"/>
      <c r="V384" s="127"/>
      <c r="W384" s="127"/>
      <c r="X384" s="126">
        <v>10</v>
      </c>
      <c r="Y384" s="126">
        <v>5</v>
      </c>
      <c r="Z384" s="127"/>
      <c r="AA384" s="127"/>
      <c r="AB384" s="129">
        <v>8</v>
      </c>
      <c r="AC384" s="129">
        <v>0</v>
      </c>
      <c r="AD384" s="129">
        <v>0</v>
      </c>
      <c r="AE384" s="126" t="s">
        <v>941</v>
      </c>
      <c r="AF384" s="129">
        <v>0</v>
      </c>
      <c r="AG384" s="127"/>
      <c r="AH384" s="127"/>
      <c r="AI384" s="127"/>
      <c r="AJ384" s="127"/>
      <c r="AK384" s="126">
        <v>0</v>
      </c>
      <c r="AL384" s="129">
        <v>0</v>
      </c>
      <c r="AM384" s="127"/>
      <c r="AN384" s="127"/>
      <c r="AO384" s="126">
        <v>0</v>
      </c>
      <c r="AP384" s="127"/>
      <c r="AQ384" s="127"/>
      <c r="AR384" s="127"/>
      <c r="AS384" s="127"/>
      <c r="AT384" s="127"/>
      <c r="AU384" s="126">
        <v>0</v>
      </c>
      <c r="AV384" s="130">
        <v>0</v>
      </c>
      <c r="AW384" s="126" t="s">
        <v>51</v>
      </c>
      <c r="AX384" s="127"/>
      <c r="AY384" s="127"/>
      <c r="AZ384" s="127"/>
      <c r="BA384" s="127"/>
      <c r="BB384" s="126" t="s">
        <v>52</v>
      </c>
      <c r="BC384" s="126" t="s">
        <v>213</v>
      </c>
      <c r="BD384" s="126" t="s">
        <v>214</v>
      </c>
      <c r="BE384" s="126" t="s">
        <v>485</v>
      </c>
      <c r="BF384" s="126">
        <v>3</v>
      </c>
      <c r="BG384" s="126" t="s">
        <v>163</v>
      </c>
      <c r="BH384" s="127"/>
      <c r="BI384" s="127"/>
      <c r="BJ384" s="127"/>
      <c r="BK384" s="127"/>
      <c r="BL384" s="129">
        <v>0</v>
      </c>
      <c r="BM384" s="127" t="b">
        <f>KGP[[#This Row],[HU Quantity]]=KGP[[#This Row],[Requirement quantity]]</f>
        <v>0</v>
      </c>
      <c r="BN384" s="127"/>
      <c r="BO384" s="127"/>
      <c r="BP384" s="127"/>
      <c r="BQ384" s="126" t="s">
        <v>165</v>
      </c>
      <c r="BR384" s="127"/>
      <c r="BS384" s="127"/>
      <c r="BT384" s="131">
        <v>0</v>
      </c>
      <c r="BU384" s="131">
        <v>0</v>
      </c>
      <c r="BV384" s="128">
        <v>45439</v>
      </c>
      <c r="BW384" s="132">
        <v>0</v>
      </c>
      <c r="BX384" s="132">
        <v>0</v>
      </c>
      <c r="BY384" s="127"/>
      <c r="BZ384" s="127"/>
      <c r="CA384" s="126">
        <v>0</v>
      </c>
      <c r="CB384" s="130">
        <v>0</v>
      </c>
      <c r="CC384" s="127"/>
      <c r="CD384" s="130">
        <v>0</v>
      </c>
      <c r="CE384" s="127"/>
      <c r="CF384" s="127"/>
      <c r="CG384" s="127"/>
      <c r="CH384" s="130">
        <v>0</v>
      </c>
      <c r="CI384" s="35">
        <v>0</v>
      </c>
      <c r="CJ384" s="94">
        <f t="shared" si="35"/>
        <v>0.25</v>
      </c>
      <c r="CK384" s="88">
        <f t="shared" si="36"/>
        <v>45270</v>
      </c>
      <c r="CL384" s="89">
        <f t="shared" si="37"/>
        <v>0</v>
      </c>
      <c r="CM384" s="89">
        <f t="shared" si="38"/>
        <v>0</v>
      </c>
      <c r="CN384" s="89" t="str">
        <f t="shared" si="39"/>
        <v>Missing Staging Date</v>
      </c>
      <c r="CO384" s="100"/>
      <c r="CP384" s="89" t="str">
        <f>IF(CQ384="","",IF(CQ384&gt;'Colour coding'!$D$4,"After Turnround",IF(CQ384&gt;'Colour coding'!$D$3+7,"During Turnaround",IF(CQ384&lt;'Colour coding'!$D$3,"On Time"))))</f>
        <v>On Time</v>
      </c>
      <c r="CQ384" s="88">
        <f>_xlfn.MAXIFS('Monitor PO'!E:E,'Monitor PO'!K:K,KGP[[#This Row],[Material / Component]])</f>
        <v>0</v>
      </c>
      <c r="CR384" s="89" t="str">
        <f t="shared" si="40"/>
        <v>Delivered Pre S4H</v>
      </c>
      <c r="CS384" s="89" t="str">
        <f>_xlfn.CONCAT(KGP[[#This Row],[Reservation]], KGP[[#This Row],[Requirement date (WO component)]],KGP[[#This Row],[Material / Component]],"000",,KGP[[#This Row],[WO number]])</f>
        <v>000013603745298000100037513</v>
      </c>
      <c r="CT384" s="89" t="e">
        <f>VLOOKUP(KGP[[#This Row],[Key]],Reservation!B:B,1,)</f>
        <v>#N/A</v>
      </c>
      <c r="CU384" s="89" t="str">
        <f>_xlfn.CONCAT(KGP[[#This Row],[Reservation]],KGP[[#This Row],[Material / Component]],"000",,KGP[[#This Row],[WO number]])</f>
        <v>0000136037000100037513</v>
      </c>
      <c r="CV384" s="93" t="str">
        <f>IF(_xlfn.MAXIFS(Reservation!$F:$F,Reservation!$A:$A,KGP[[#This Row],[Logic]])&lt;KGP[[#This Row],[ETA @ Demand plant]],_xlfn.MAXIFS(Reservation!$F:$F,Reservation!$A:$A,KGP[[#This Row],[Logic]]),"")</f>
        <v/>
      </c>
      <c r="CW384" s="89" t="str">
        <f>IF(KGP[[#This Row],[Any order which is ahead (Date)]]="","",VLOOKUP(_xlfn.CONCAT(KGP[[#This Row],[Reservation]],KGP[[#This Row],[Material / Component]],"000",,KGP[[#This Row],[WO number]]),Reservation!$A:$J,10,0))</f>
        <v/>
      </c>
      <c r="CX384" s="89">
        <f t="shared" si="41"/>
        <v>0</v>
      </c>
    </row>
    <row r="385" spans="1:102" s="77" customFormat="1" hidden="1" x14ac:dyDescent="0.2">
      <c r="A385" s="126" t="s">
        <v>869</v>
      </c>
      <c r="B385" s="126" t="s">
        <v>50</v>
      </c>
      <c r="C385" s="127"/>
      <c r="D385" s="126" t="s">
        <v>55</v>
      </c>
      <c r="E385" s="128">
        <v>45290</v>
      </c>
      <c r="F385" s="128">
        <v>45293</v>
      </c>
      <c r="G385" s="128">
        <v>45406</v>
      </c>
      <c r="H385" s="127"/>
      <c r="I385" s="128">
        <v>45406</v>
      </c>
      <c r="J385" s="128">
        <v>45408</v>
      </c>
      <c r="K385" s="126" t="s">
        <v>350</v>
      </c>
      <c r="L385" s="127"/>
      <c r="M385" s="126" t="s">
        <v>1738</v>
      </c>
      <c r="N385" s="126" t="s">
        <v>170</v>
      </c>
      <c r="O385" s="126" t="s">
        <v>1739</v>
      </c>
      <c r="P385" s="126" t="s">
        <v>1740</v>
      </c>
      <c r="Q385" s="126" t="s">
        <v>1741</v>
      </c>
      <c r="R385" s="126" t="s">
        <v>344</v>
      </c>
      <c r="S385" s="127"/>
      <c r="T385" s="127"/>
      <c r="U385" s="127"/>
      <c r="V385" s="127"/>
      <c r="W385" s="127"/>
      <c r="X385" s="126">
        <v>20</v>
      </c>
      <c r="Y385" s="126">
        <v>20</v>
      </c>
      <c r="Z385" s="127"/>
      <c r="AA385" s="127"/>
      <c r="AB385" s="129">
        <v>8</v>
      </c>
      <c r="AC385" s="129">
        <v>0</v>
      </c>
      <c r="AD385" s="129">
        <v>0</v>
      </c>
      <c r="AE385" s="126" t="s">
        <v>2954</v>
      </c>
      <c r="AF385" s="129">
        <v>0</v>
      </c>
      <c r="AG385" s="127"/>
      <c r="AH385" s="127"/>
      <c r="AI385" s="127"/>
      <c r="AJ385" s="127"/>
      <c r="AK385" s="126">
        <v>0</v>
      </c>
      <c r="AL385" s="129">
        <v>0</v>
      </c>
      <c r="AM385" s="127"/>
      <c r="AN385" s="127"/>
      <c r="AO385" s="126">
        <v>0</v>
      </c>
      <c r="AP385" s="127"/>
      <c r="AQ385" s="127"/>
      <c r="AR385" s="127"/>
      <c r="AS385" s="127"/>
      <c r="AT385" s="127"/>
      <c r="AU385" s="126">
        <v>0</v>
      </c>
      <c r="AV385" s="130">
        <v>0</v>
      </c>
      <c r="AW385" s="126" t="s">
        <v>51</v>
      </c>
      <c r="AX385" s="127"/>
      <c r="AY385" s="127"/>
      <c r="AZ385" s="127"/>
      <c r="BA385" s="127"/>
      <c r="BB385" s="126" t="s">
        <v>52</v>
      </c>
      <c r="BC385" s="126" t="s">
        <v>161</v>
      </c>
      <c r="BD385" s="126" t="s">
        <v>162</v>
      </c>
      <c r="BE385" s="126" t="s">
        <v>1742</v>
      </c>
      <c r="BF385" s="126">
        <v>4</v>
      </c>
      <c r="BG385" s="126" t="s">
        <v>163</v>
      </c>
      <c r="BH385" s="127"/>
      <c r="BI385" s="127"/>
      <c r="BJ385" s="127"/>
      <c r="BK385" s="127"/>
      <c r="BL385" s="129">
        <v>0</v>
      </c>
      <c r="BM385" s="127" t="b">
        <f>KGP[[#This Row],[HU Quantity]]=KGP[[#This Row],[Requirement quantity]]</f>
        <v>0</v>
      </c>
      <c r="BN385" s="127"/>
      <c r="BO385" s="127"/>
      <c r="BP385" s="127"/>
      <c r="BQ385" s="126" t="s">
        <v>165</v>
      </c>
      <c r="BR385" s="126" t="s">
        <v>57</v>
      </c>
      <c r="BS385" s="127"/>
      <c r="BT385" s="131">
        <v>0</v>
      </c>
      <c r="BU385" s="131">
        <v>0</v>
      </c>
      <c r="BV385" s="128">
        <v>45412</v>
      </c>
      <c r="BW385" s="132">
        <v>0</v>
      </c>
      <c r="BX385" s="132">
        <v>0</v>
      </c>
      <c r="BY385" s="127"/>
      <c r="BZ385" s="127"/>
      <c r="CA385" s="126">
        <v>0</v>
      </c>
      <c r="CB385" s="130">
        <v>0</v>
      </c>
      <c r="CC385" s="127"/>
      <c r="CD385" s="130">
        <v>0</v>
      </c>
      <c r="CE385" s="127"/>
      <c r="CF385" s="127"/>
      <c r="CG385" s="127"/>
      <c r="CH385" s="130">
        <v>0</v>
      </c>
      <c r="CI385" s="35">
        <v>0</v>
      </c>
      <c r="CJ385" s="94">
        <f t="shared" si="35"/>
        <v>0.125</v>
      </c>
      <c r="CK385" s="88">
        <f t="shared" si="36"/>
        <v>45378</v>
      </c>
      <c r="CL385" s="89">
        <f t="shared" si="37"/>
        <v>0</v>
      </c>
      <c r="CM385" s="89">
        <f t="shared" si="38"/>
        <v>0</v>
      </c>
      <c r="CN385" s="89" t="str">
        <f t="shared" si="39"/>
        <v>Missing Staging Date</v>
      </c>
      <c r="CO385" s="100"/>
      <c r="CP385" s="89" t="str">
        <f>IF(CQ385="","",IF(CQ385&gt;'Colour coding'!$D$4,"After Turnround",IF(CQ385&gt;'Colour coding'!$D$3+7,"During Turnaround",IF(CQ385&lt;'Colour coding'!$D$3,"On Time"))))</f>
        <v>On Time</v>
      </c>
      <c r="CQ385" s="88">
        <f>_xlfn.MAXIFS('Monitor PO'!E:E,'Monitor PO'!K:K,KGP[[#This Row],[Material / Component]])</f>
        <v>0</v>
      </c>
      <c r="CR385" s="89" t="str">
        <f t="shared" si="40"/>
        <v>Delivered Pre S4H</v>
      </c>
      <c r="CS385" s="89" t="str">
        <f>_xlfn.CONCAT(KGP[[#This Row],[Reservation]], KGP[[#This Row],[Requirement date (WO component)]],KGP[[#This Row],[Material / Component]],"000",,KGP[[#This Row],[WO number]])</f>
        <v>000013606745406000100037555</v>
      </c>
      <c r="CT385" s="89" t="e">
        <f>VLOOKUP(KGP[[#This Row],[Key]],Reservation!B:B,1,)</f>
        <v>#N/A</v>
      </c>
      <c r="CU385" s="89" t="str">
        <f>_xlfn.CONCAT(KGP[[#This Row],[Reservation]],KGP[[#This Row],[Material / Component]],"000",,KGP[[#This Row],[WO number]])</f>
        <v>0000136067000100037555</v>
      </c>
      <c r="CV385" s="93" t="str">
        <f>IF(_xlfn.MAXIFS(Reservation!$F:$F,Reservation!$A:$A,KGP[[#This Row],[Logic]])&lt;KGP[[#This Row],[ETA @ Demand plant]],_xlfn.MAXIFS(Reservation!$F:$F,Reservation!$A:$A,KGP[[#This Row],[Logic]]),"")</f>
        <v/>
      </c>
      <c r="CW385" s="89" t="str">
        <f>IF(KGP[[#This Row],[Any order which is ahead (Date)]]="","",VLOOKUP(_xlfn.CONCAT(KGP[[#This Row],[Reservation]],KGP[[#This Row],[Material / Component]],"000",,KGP[[#This Row],[WO number]]),Reservation!$A:$J,10,0))</f>
        <v/>
      </c>
      <c r="CX385" s="89">
        <f t="shared" si="41"/>
        <v>0</v>
      </c>
    </row>
    <row r="386" spans="1:102" s="77" customFormat="1" hidden="1" x14ac:dyDescent="0.2">
      <c r="A386" s="126" t="s">
        <v>869</v>
      </c>
      <c r="B386" s="126" t="s">
        <v>50</v>
      </c>
      <c r="C386" s="127"/>
      <c r="D386" s="126" t="s">
        <v>55</v>
      </c>
      <c r="E386" s="128">
        <v>45290</v>
      </c>
      <c r="F386" s="128">
        <v>45293</v>
      </c>
      <c r="G386" s="128">
        <v>45406</v>
      </c>
      <c r="H386" s="127"/>
      <c r="I386" s="128">
        <v>45406</v>
      </c>
      <c r="J386" s="128">
        <v>45408</v>
      </c>
      <c r="K386" s="126" t="s">
        <v>350</v>
      </c>
      <c r="L386" s="127"/>
      <c r="M386" s="126" t="s">
        <v>1738</v>
      </c>
      <c r="N386" s="126" t="s">
        <v>175</v>
      </c>
      <c r="O386" s="126" t="s">
        <v>1739</v>
      </c>
      <c r="P386" s="126" t="s">
        <v>1740</v>
      </c>
      <c r="Q386" s="126" t="s">
        <v>1741</v>
      </c>
      <c r="R386" s="126" t="s">
        <v>344</v>
      </c>
      <c r="S386" s="127"/>
      <c r="T386" s="127"/>
      <c r="U386" s="127"/>
      <c r="V386" s="127"/>
      <c r="W386" s="127"/>
      <c r="X386" s="126">
        <v>20</v>
      </c>
      <c r="Y386" s="126">
        <v>20</v>
      </c>
      <c r="Z386" s="127"/>
      <c r="AA386" s="127"/>
      <c r="AB386" s="129">
        <v>3</v>
      </c>
      <c r="AC386" s="129">
        <v>0</v>
      </c>
      <c r="AD386" s="129">
        <v>0</v>
      </c>
      <c r="AE386" s="126" t="s">
        <v>2954</v>
      </c>
      <c r="AF386" s="129">
        <v>0</v>
      </c>
      <c r="AG386" s="127"/>
      <c r="AH386" s="127"/>
      <c r="AI386" s="127"/>
      <c r="AJ386" s="127"/>
      <c r="AK386" s="126">
        <v>0</v>
      </c>
      <c r="AL386" s="129">
        <v>0</v>
      </c>
      <c r="AM386" s="127"/>
      <c r="AN386" s="127"/>
      <c r="AO386" s="126">
        <v>0</v>
      </c>
      <c r="AP386" s="127"/>
      <c r="AQ386" s="127"/>
      <c r="AR386" s="127"/>
      <c r="AS386" s="127"/>
      <c r="AT386" s="127"/>
      <c r="AU386" s="126">
        <v>0</v>
      </c>
      <c r="AV386" s="130">
        <v>0</v>
      </c>
      <c r="AW386" s="126" t="s">
        <v>51</v>
      </c>
      <c r="AX386" s="127"/>
      <c r="AY386" s="127"/>
      <c r="AZ386" s="127"/>
      <c r="BA386" s="127"/>
      <c r="BB386" s="126" t="s">
        <v>52</v>
      </c>
      <c r="BC386" s="126" t="s">
        <v>161</v>
      </c>
      <c r="BD386" s="126" t="s">
        <v>162</v>
      </c>
      <c r="BE386" s="126" t="s">
        <v>1742</v>
      </c>
      <c r="BF386" s="126">
        <v>1</v>
      </c>
      <c r="BG386" s="126" t="s">
        <v>163</v>
      </c>
      <c r="BH386" s="127"/>
      <c r="BI386" s="127"/>
      <c r="BJ386" s="127"/>
      <c r="BK386" s="127"/>
      <c r="BL386" s="129">
        <v>0</v>
      </c>
      <c r="BM386" s="127" t="b">
        <f>KGP[[#This Row],[HU Quantity]]=KGP[[#This Row],[Requirement quantity]]</f>
        <v>0</v>
      </c>
      <c r="BN386" s="127"/>
      <c r="BO386" s="127"/>
      <c r="BP386" s="127"/>
      <c r="BQ386" s="126" t="s">
        <v>165</v>
      </c>
      <c r="BR386" s="126" t="s">
        <v>57</v>
      </c>
      <c r="BS386" s="127"/>
      <c r="BT386" s="131">
        <v>0</v>
      </c>
      <c r="BU386" s="131">
        <v>0</v>
      </c>
      <c r="BV386" s="128">
        <v>45412</v>
      </c>
      <c r="BW386" s="132">
        <v>0</v>
      </c>
      <c r="BX386" s="132">
        <v>0</v>
      </c>
      <c r="BY386" s="127"/>
      <c r="BZ386" s="127"/>
      <c r="CA386" s="126">
        <v>0</v>
      </c>
      <c r="CB386" s="130">
        <v>0</v>
      </c>
      <c r="CC386" s="127"/>
      <c r="CD386" s="130">
        <v>0</v>
      </c>
      <c r="CE386" s="127"/>
      <c r="CF386" s="127"/>
      <c r="CG386" s="127"/>
      <c r="CH386" s="130">
        <v>0</v>
      </c>
      <c r="CI386" s="35">
        <v>0</v>
      </c>
      <c r="CJ386" s="94">
        <f t="shared" ref="CJ386:CJ449" si="42">1/COUNTIF(M:M,M386)</f>
        <v>0.125</v>
      </c>
      <c r="CK386" s="88">
        <f t="shared" ref="CK386:CK449" si="43">G386-28</f>
        <v>45378</v>
      </c>
      <c r="CL386" s="89">
        <f t="shared" ref="CL386:CL449" si="44">IF(ISBLANK(H386),0,CK386-H386)</f>
        <v>0</v>
      </c>
      <c r="CM386" s="89">
        <f t="shared" ref="CM386:CM449" si="45">IF(ISBLANK(H386),0,G386-H386)</f>
        <v>0</v>
      </c>
      <c r="CN386" s="89" t="str">
        <f t="shared" ref="CN386:CN449" si="46">IF(ISNUMBER(CM386), IF(CM386&gt;0,"ON TIME",IF(CM386&lt;0,"Delayed","Missing Staging Date")))</f>
        <v>Missing Staging Date</v>
      </c>
      <c r="CO386" s="100"/>
      <c r="CP386" s="89" t="str">
        <f>IF(CQ386="","",IF(CQ386&gt;'Colour coding'!$D$4,"After Turnround",IF(CQ386&gt;'Colour coding'!$D$3+7,"During Turnaround",IF(CQ386&lt;'Colour coding'!$D$3,"On Time"))))</f>
        <v>On Time</v>
      </c>
      <c r="CQ386" s="88">
        <f>_xlfn.MAXIFS('Monitor PO'!E:E,'Monitor PO'!K:K,KGP[[#This Row],[Material / Component]])</f>
        <v>0</v>
      </c>
      <c r="CR386" s="89" t="str">
        <f t="shared" ref="CR386:CR449" si="47">IF(ISBLANK(Z386), "Delivered Pre S4H",IF(AC386&gt;=AB386,"SOH","Need Purchasing"))</f>
        <v>Delivered Pre S4H</v>
      </c>
      <c r="CS386" s="89" t="str">
        <f>_xlfn.CONCAT(KGP[[#This Row],[Reservation]], KGP[[#This Row],[Requirement date (WO component)]],KGP[[#This Row],[Material / Component]],"000",,KGP[[#This Row],[WO number]])</f>
        <v>000013606745406000100037555</v>
      </c>
      <c r="CT386" s="89" t="e">
        <f>VLOOKUP(KGP[[#This Row],[Key]],Reservation!B:B,1,)</f>
        <v>#N/A</v>
      </c>
      <c r="CU386" s="89" t="str">
        <f>_xlfn.CONCAT(KGP[[#This Row],[Reservation]],KGP[[#This Row],[Material / Component]],"000",,KGP[[#This Row],[WO number]])</f>
        <v>0000136067000100037555</v>
      </c>
      <c r="CV386" s="93" t="str">
        <f>IF(_xlfn.MAXIFS(Reservation!$F:$F,Reservation!$A:$A,KGP[[#This Row],[Logic]])&lt;KGP[[#This Row],[ETA @ Demand plant]],_xlfn.MAXIFS(Reservation!$F:$F,Reservation!$A:$A,KGP[[#This Row],[Logic]]),"")</f>
        <v/>
      </c>
      <c r="CW386" s="89" t="str">
        <f>IF(KGP[[#This Row],[Any order which is ahead (Date)]]="","",VLOOKUP(_xlfn.CONCAT(KGP[[#This Row],[Reservation]],KGP[[#This Row],[Material / Component]],"000",,KGP[[#This Row],[WO number]]),Reservation!$A:$J,10,0))</f>
        <v/>
      </c>
      <c r="CX386" s="89">
        <f t="shared" ref="CX386:CX449" si="48">IFERROR(IF(OR(IFERROR(SEARCH("SP13",AH386),FALSE),IFERROR(SEARCH("SP11",AH386),FALSE)),1,0),0)</f>
        <v>0</v>
      </c>
    </row>
    <row r="387" spans="1:102" s="77" customFormat="1" hidden="1" x14ac:dyDescent="0.2">
      <c r="A387" s="126" t="s">
        <v>869</v>
      </c>
      <c r="B387" s="126" t="s">
        <v>50</v>
      </c>
      <c r="C387" s="127"/>
      <c r="D387" s="126" t="s">
        <v>55</v>
      </c>
      <c r="E387" s="128">
        <v>45290</v>
      </c>
      <c r="F387" s="128">
        <v>45293</v>
      </c>
      <c r="G387" s="128">
        <v>45406</v>
      </c>
      <c r="H387" s="127"/>
      <c r="I387" s="128">
        <v>45406</v>
      </c>
      <c r="J387" s="128">
        <v>45408</v>
      </c>
      <c r="K387" s="126" t="s">
        <v>350</v>
      </c>
      <c r="L387" s="127"/>
      <c r="M387" s="126" t="s">
        <v>1738</v>
      </c>
      <c r="N387" s="126" t="s">
        <v>169</v>
      </c>
      <c r="O387" s="126" t="s">
        <v>1739</v>
      </c>
      <c r="P387" s="126" t="s">
        <v>1740</v>
      </c>
      <c r="Q387" s="126" t="s">
        <v>1741</v>
      </c>
      <c r="R387" s="126" t="s">
        <v>344</v>
      </c>
      <c r="S387" s="127"/>
      <c r="T387" s="127"/>
      <c r="U387" s="127"/>
      <c r="V387" s="127"/>
      <c r="W387" s="127"/>
      <c r="X387" s="126">
        <v>20</v>
      </c>
      <c r="Y387" s="126">
        <v>20</v>
      </c>
      <c r="Z387" s="127"/>
      <c r="AA387" s="127"/>
      <c r="AB387" s="129">
        <v>3</v>
      </c>
      <c r="AC387" s="129">
        <v>0</v>
      </c>
      <c r="AD387" s="129">
        <v>0</v>
      </c>
      <c r="AE387" s="126" t="s">
        <v>2954</v>
      </c>
      <c r="AF387" s="129">
        <v>0</v>
      </c>
      <c r="AG387" s="127"/>
      <c r="AH387" s="127"/>
      <c r="AI387" s="127"/>
      <c r="AJ387" s="127"/>
      <c r="AK387" s="126">
        <v>0</v>
      </c>
      <c r="AL387" s="129">
        <v>0</v>
      </c>
      <c r="AM387" s="127"/>
      <c r="AN387" s="127"/>
      <c r="AO387" s="126">
        <v>0</v>
      </c>
      <c r="AP387" s="127"/>
      <c r="AQ387" s="127"/>
      <c r="AR387" s="127"/>
      <c r="AS387" s="127"/>
      <c r="AT387" s="127"/>
      <c r="AU387" s="126">
        <v>0</v>
      </c>
      <c r="AV387" s="130">
        <v>0</v>
      </c>
      <c r="AW387" s="126" t="s">
        <v>51</v>
      </c>
      <c r="AX387" s="127"/>
      <c r="AY387" s="127"/>
      <c r="AZ387" s="127"/>
      <c r="BA387" s="127"/>
      <c r="BB387" s="126" t="s">
        <v>52</v>
      </c>
      <c r="BC387" s="126" t="s">
        <v>161</v>
      </c>
      <c r="BD387" s="126" t="s">
        <v>162</v>
      </c>
      <c r="BE387" s="126" t="s">
        <v>1742</v>
      </c>
      <c r="BF387" s="126">
        <v>6</v>
      </c>
      <c r="BG387" s="126" t="s">
        <v>163</v>
      </c>
      <c r="BH387" s="127"/>
      <c r="BI387" s="127"/>
      <c r="BJ387" s="127"/>
      <c r="BK387" s="127"/>
      <c r="BL387" s="129">
        <v>0</v>
      </c>
      <c r="BM387" s="127" t="b">
        <f>KGP[[#This Row],[HU Quantity]]=KGP[[#This Row],[Requirement quantity]]</f>
        <v>0</v>
      </c>
      <c r="BN387" s="127"/>
      <c r="BO387" s="127"/>
      <c r="BP387" s="127"/>
      <c r="BQ387" s="126" t="s">
        <v>165</v>
      </c>
      <c r="BR387" s="126" t="s">
        <v>57</v>
      </c>
      <c r="BS387" s="127"/>
      <c r="BT387" s="131">
        <v>0</v>
      </c>
      <c r="BU387" s="131">
        <v>0</v>
      </c>
      <c r="BV387" s="128">
        <v>45412</v>
      </c>
      <c r="BW387" s="132">
        <v>0</v>
      </c>
      <c r="BX387" s="132">
        <v>0</v>
      </c>
      <c r="BY387" s="127"/>
      <c r="BZ387" s="127"/>
      <c r="CA387" s="126">
        <v>0</v>
      </c>
      <c r="CB387" s="130">
        <v>0</v>
      </c>
      <c r="CC387" s="127"/>
      <c r="CD387" s="130">
        <v>0</v>
      </c>
      <c r="CE387" s="127"/>
      <c r="CF387" s="127"/>
      <c r="CG387" s="127"/>
      <c r="CH387" s="130">
        <v>0</v>
      </c>
      <c r="CI387" s="35">
        <v>0</v>
      </c>
      <c r="CJ387" s="94">
        <f t="shared" si="42"/>
        <v>0.125</v>
      </c>
      <c r="CK387" s="88">
        <f t="shared" si="43"/>
        <v>45378</v>
      </c>
      <c r="CL387" s="89">
        <f t="shared" si="44"/>
        <v>0</v>
      </c>
      <c r="CM387" s="89">
        <f t="shared" si="45"/>
        <v>0</v>
      </c>
      <c r="CN387" s="89" t="str">
        <f t="shared" si="46"/>
        <v>Missing Staging Date</v>
      </c>
      <c r="CO387" s="100"/>
      <c r="CP387" s="89" t="str">
        <f>IF(CQ387="","",IF(CQ387&gt;'Colour coding'!$D$4,"After Turnround",IF(CQ387&gt;'Colour coding'!$D$3+7,"During Turnaround",IF(CQ387&lt;'Colour coding'!$D$3,"On Time"))))</f>
        <v>On Time</v>
      </c>
      <c r="CQ387" s="88">
        <f>_xlfn.MAXIFS('Monitor PO'!E:E,'Monitor PO'!K:K,KGP[[#This Row],[Material / Component]])</f>
        <v>0</v>
      </c>
      <c r="CR387" s="89" t="str">
        <f t="shared" si="47"/>
        <v>Delivered Pre S4H</v>
      </c>
      <c r="CS387" s="89" t="str">
        <f>_xlfn.CONCAT(KGP[[#This Row],[Reservation]], KGP[[#This Row],[Requirement date (WO component)]],KGP[[#This Row],[Material / Component]],"000",,KGP[[#This Row],[WO number]])</f>
        <v>000013606745406000100037555</v>
      </c>
      <c r="CT387" s="89" t="e">
        <f>VLOOKUP(KGP[[#This Row],[Key]],Reservation!B:B,1,)</f>
        <v>#N/A</v>
      </c>
      <c r="CU387" s="89" t="str">
        <f>_xlfn.CONCAT(KGP[[#This Row],[Reservation]],KGP[[#This Row],[Material / Component]],"000",,KGP[[#This Row],[WO number]])</f>
        <v>0000136067000100037555</v>
      </c>
      <c r="CV387" s="93" t="str">
        <f>IF(_xlfn.MAXIFS(Reservation!$F:$F,Reservation!$A:$A,KGP[[#This Row],[Logic]])&lt;KGP[[#This Row],[ETA @ Demand plant]],_xlfn.MAXIFS(Reservation!$F:$F,Reservation!$A:$A,KGP[[#This Row],[Logic]]),"")</f>
        <v/>
      </c>
      <c r="CW387" s="89" t="str">
        <f>IF(KGP[[#This Row],[Any order which is ahead (Date)]]="","",VLOOKUP(_xlfn.CONCAT(KGP[[#This Row],[Reservation]],KGP[[#This Row],[Material / Component]],"000",,KGP[[#This Row],[WO number]]),Reservation!$A:$J,10,0))</f>
        <v/>
      </c>
      <c r="CX387" s="89">
        <f t="shared" si="48"/>
        <v>0</v>
      </c>
    </row>
    <row r="388" spans="1:102" s="77" customFormat="1" hidden="1" x14ac:dyDescent="0.2">
      <c r="A388" s="126" t="s">
        <v>869</v>
      </c>
      <c r="B388" s="126" t="s">
        <v>50</v>
      </c>
      <c r="C388" s="127"/>
      <c r="D388" s="126" t="s">
        <v>55</v>
      </c>
      <c r="E388" s="128">
        <v>45290</v>
      </c>
      <c r="F388" s="128">
        <v>45293</v>
      </c>
      <c r="G388" s="128">
        <v>45406</v>
      </c>
      <c r="H388" s="127"/>
      <c r="I388" s="128">
        <v>45406</v>
      </c>
      <c r="J388" s="128">
        <v>45408</v>
      </c>
      <c r="K388" s="126" t="s">
        <v>350</v>
      </c>
      <c r="L388" s="127"/>
      <c r="M388" s="126" t="s">
        <v>1738</v>
      </c>
      <c r="N388" s="126" t="s">
        <v>174</v>
      </c>
      <c r="O388" s="126" t="s">
        <v>1739</v>
      </c>
      <c r="P388" s="126" t="s">
        <v>1740</v>
      </c>
      <c r="Q388" s="126" t="s">
        <v>1741</v>
      </c>
      <c r="R388" s="126" t="s">
        <v>344</v>
      </c>
      <c r="S388" s="127"/>
      <c r="T388" s="127"/>
      <c r="U388" s="127"/>
      <c r="V388" s="127"/>
      <c r="W388" s="127"/>
      <c r="X388" s="126">
        <v>20</v>
      </c>
      <c r="Y388" s="126">
        <v>20</v>
      </c>
      <c r="Z388" s="127"/>
      <c r="AA388" s="127"/>
      <c r="AB388" s="129">
        <v>2</v>
      </c>
      <c r="AC388" s="129">
        <v>0</v>
      </c>
      <c r="AD388" s="129">
        <v>0</v>
      </c>
      <c r="AE388" s="126" t="s">
        <v>2954</v>
      </c>
      <c r="AF388" s="129">
        <v>0</v>
      </c>
      <c r="AG388" s="127"/>
      <c r="AH388" s="127"/>
      <c r="AI388" s="127"/>
      <c r="AJ388" s="127"/>
      <c r="AK388" s="126">
        <v>0</v>
      </c>
      <c r="AL388" s="129">
        <v>0</v>
      </c>
      <c r="AM388" s="127"/>
      <c r="AN388" s="127"/>
      <c r="AO388" s="126">
        <v>0</v>
      </c>
      <c r="AP388" s="127"/>
      <c r="AQ388" s="127"/>
      <c r="AR388" s="127"/>
      <c r="AS388" s="127"/>
      <c r="AT388" s="127"/>
      <c r="AU388" s="126">
        <v>0</v>
      </c>
      <c r="AV388" s="130">
        <v>0</v>
      </c>
      <c r="AW388" s="126" t="s">
        <v>51</v>
      </c>
      <c r="AX388" s="127"/>
      <c r="AY388" s="127"/>
      <c r="AZ388" s="127"/>
      <c r="BA388" s="127"/>
      <c r="BB388" s="126" t="s">
        <v>52</v>
      </c>
      <c r="BC388" s="126" t="s">
        <v>161</v>
      </c>
      <c r="BD388" s="126" t="s">
        <v>162</v>
      </c>
      <c r="BE388" s="126" t="s">
        <v>1742</v>
      </c>
      <c r="BF388" s="126">
        <v>2</v>
      </c>
      <c r="BG388" s="126" t="s">
        <v>163</v>
      </c>
      <c r="BH388" s="127"/>
      <c r="BI388" s="127"/>
      <c r="BJ388" s="127"/>
      <c r="BK388" s="127"/>
      <c r="BL388" s="129">
        <v>0</v>
      </c>
      <c r="BM388" s="127" t="b">
        <f>KGP[[#This Row],[HU Quantity]]=KGP[[#This Row],[Requirement quantity]]</f>
        <v>0</v>
      </c>
      <c r="BN388" s="127"/>
      <c r="BO388" s="127"/>
      <c r="BP388" s="127"/>
      <c r="BQ388" s="126" t="s">
        <v>165</v>
      </c>
      <c r="BR388" s="126" t="s">
        <v>57</v>
      </c>
      <c r="BS388" s="127"/>
      <c r="BT388" s="131">
        <v>0</v>
      </c>
      <c r="BU388" s="131">
        <v>0</v>
      </c>
      <c r="BV388" s="128">
        <v>45412</v>
      </c>
      <c r="BW388" s="132">
        <v>0</v>
      </c>
      <c r="BX388" s="132">
        <v>0</v>
      </c>
      <c r="BY388" s="127"/>
      <c r="BZ388" s="127"/>
      <c r="CA388" s="126">
        <v>0</v>
      </c>
      <c r="CB388" s="130">
        <v>0</v>
      </c>
      <c r="CC388" s="127"/>
      <c r="CD388" s="130">
        <v>0</v>
      </c>
      <c r="CE388" s="127"/>
      <c r="CF388" s="127"/>
      <c r="CG388" s="127"/>
      <c r="CH388" s="130">
        <v>0</v>
      </c>
      <c r="CI388" s="35">
        <v>0</v>
      </c>
      <c r="CJ388" s="94">
        <f t="shared" si="42"/>
        <v>0.125</v>
      </c>
      <c r="CK388" s="88">
        <f t="shared" si="43"/>
        <v>45378</v>
      </c>
      <c r="CL388" s="89">
        <f t="shared" si="44"/>
        <v>0</v>
      </c>
      <c r="CM388" s="89">
        <f t="shared" si="45"/>
        <v>0</v>
      </c>
      <c r="CN388" s="89" t="str">
        <f t="shared" si="46"/>
        <v>Missing Staging Date</v>
      </c>
      <c r="CO388" s="100"/>
      <c r="CP388" s="89" t="str">
        <f>IF(CQ388="","",IF(CQ388&gt;'Colour coding'!$D$4,"After Turnround",IF(CQ388&gt;'Colour coding'!$D$3+7,"During Turnaround",IF(CQ388&lt;'Colour coding'!$D$3,"On Time"))))</f>
        <v>On Time</v>
      </c>
      <c r="CQ388" s="88">
        <f>_xlfn.MAXIFS('Monitor PO'!E:E,'Monitor PO'!K:K,KGP[[#This Row],[Material / Component]])</f>
        <v>0</v>
      </c>
      <c r="CR388" s="89" t="str">
        <f t="shared" si="47"/>
        <v>Delivered Pre S4H</v>
      </c>
      <c r="CS388" s="89" t="str">
        <f>_xlfn.CONCAT(KGP[[#This Row],[Reservation]], KGP[[#This Row],[Requirement date (WO component)]],KGP[[#This Row],[Material / Component]],"000",,KGP[[#This Row],[WO number]])</f>
        <v>000013606745406000100037555</v>
      </c>
      <c r="CT388" s="89" t="e">
        <f>VLOOKUP(KGP[[#This Row],[Key]],Reservation!B:B,1,)</f>
        <v>#N/A</v>
      </c>
      <c r="CU388" s="89" t="str">
        <f>_xlfn.CONCAT(KGP[[#This Row],[Reservation]],KGP[[#This Row],[Material / Component]],"000",,KGP[[#This Row],[WO number]])</f>
        <v>0000136067000100037555</v>
      </c>
      <c r="CV388" s="93" t="str">
        <f>IF(_xlfn.MAXIFS(Reservation!$F:$F,Reservation!$A:$A,KGP[[#This Row],[Logic]])&lt;KGP[[#This Row],[ETA @ Demand plant]],_xlfn.MAXIFS(Reservation!$F:$F,Reservation!$A:$A,KGP[[#This Row],[Logic]]),"")</f>
        <v/>
      </c>
      <c r="CW388" s="89" t="str">
        <f>IF(KGP[[#This Row],[Any order which is ahead (Date)]]="","",VLOOKUP(_xlfn.CONCAT(KGP[[#This Row],[Reservation]],KGP[[#This Row],[Material / Component]],"000",,KGP[[#This Row],[WO number]]),Reservation!$A:$J,10,0))</f>
        <v/>
      </c>
      <c r="CX388" s="89">
        <f t="shared" si="48"/>
        <v>0</v>
      </c>
    </row>
    <row r="389" spans="1:102" s="77" customFormat="1" hidden="1" x14ac:dyDescent="0.2">
      <c r="A389" s="126" t="s">
        <v>869</v>
      </c>
      <c r="B389" s="126" t="s">
        <v>50</v>
      </c>
      <c r="C389" s="127"/>
      <c r="D389" s="126" t="s">
        <v>55</v>
      </c>
      <c r="E389" s="128">
        <v>45290</v>
      </c>
      <c r="F389" s="128">
        <v>45293</v>
      </c>
      <c r="G389" s="128">
        <v>45406</v>
      </c>
      <c r="H389" s="127"/>
      <c r="I389" s="128">
        <v>45406</v>
      </c>
      <c r="J389" s="128">
        <v>45408</v>
      </c>
      <c r="K389" s="126" t="s">
        <v>350</v>
      </c>
      <c r="L389" s="127"/>
      <c r="M389" s="126" t="s">
        <v>1738</v>
      </c>
      <c r="N389" s="126" t="s">
        <v>172</v>
      </c>
      <c r="O389" s="126" t="s">
        <v>1739</v>
      </c>
      <c r="P389" s="126" t="s">
        <v>1740</v>
      </c>
      <c r="Q389" s="126" t="s">
        <v>1741</v>
      </c>
      <c r="R389" s="126" t="s">
        <v>344</v>
      </c>
      <c r="S389" s="127"/>
      <c r="T389" s="127"/>
      <c r="U389" s="127"/>
      <c r="V389" s="127"/>
      <c r="W389" s="127"/>
      <c r="X389" s="126">
        <v>20</v>
      </c>
      <c r="Y389" s="126">
        <v>20</v>
      </c>
      <c r="Z389" s="127"/>
      <c r="AA389" s="127"/>
      <c r="AB389" s="129">
        <v>1</v>
      </c>
      <c r="AC389" s="129">
        <v>0</v>
      </c>
      <c r="AD389" s="129">
        <v>0</v>
      </c>
      <c r="AE389" s="126" t="s">
        <v>2954</v>
      </c>
      <c r="AF389" s="129">
        <v>0</v>
      </c>
      <c r="AG389" s="127"/>
      <c r="AH389" s="127"/>
      <c r="AI389" s="127"/>
      <c r="AJ389" s="127"/>
      <c r="AK389" s="126">
        <v>0</v>
      </c>
      <c r="AL389" s="129">
        <v>0</v>
      </c>
      <c r="AM389" s="127"/>
      <c r="AN389" s="127"/>
      <c r="AO389" s="126">
        <v>0</v>
      </c>
      <c r="AP389" s="127"/>
      <c r="AQ389" s="127"/>
      <c r="AR389" s="127"/>
      <c r="AS389" s="127"/>
      <c r="AT389" s="127"/>
      <c r="AU389" s="126">
        <v>0</v>
      </c>
      <c r="AV389" s="130">
        <v>0</v>
      </c>
      <c r="AW389" s="126" t="s">
        <v>51</v>
      </c>
      <c r="AX389" s="127"/>
      <c r="AY389" s="127"/>
      <c r="AZ389" s="127"/>
      <c r="BA389" s="127"/>
      <c r="BB389" s="126" t="s">
        <v>52</v>
      </c>
      <c r="BC389" s="126" t="s">
        <v>161</v>
      </c>
      <c r="BD389" s="126" t="s">
        <v>162</v>
      </c>
      <c r="BE389" s="126" t="s">
        <v>1742</v>
      </c>
      <c r="BF389" s="126">
        <v>5</v>
      </c>
      <c r="BG389" s="126" t="s">
        <v>163</v>
      </c>
      <c r="BH389" s="127"/>
      <c r="BI389" s="127"/>
      <c r="BJ389" s="127"/>
      <c r="BK389" s="127"/>
      <c r="BL389" s="129">
        <v>0</v>
      </c>
      <c r="BM389" s="127" t="b">
        <f>KGP[[#This Row],[HU Quantity]]=KGP[[#This Row],[Requirement quantity]]</f>
        <v>0</v>
      </c>
      <c r="BN389" s="127"/>
      <c r="BO389" s="127"/>
      <c r="BP389" s="127"/>
      <c r="BQ389" s="126" t="s">
        <v>165</v>
      </c>
      <c r="BR389" s="126" t="s">
        <v>57</v>
      </c>
      <c r="BS389" s="127"/>
      <c r="BT389" s="131">
        <v>0</v>
      </c>
      <c r="BU389" s="131">
        <v>0</v>
      </c>
      <c r="BV389" s="128">
        <v>45412</v>
      </c>
      <c r="BW389" s="132">
        <v>0</v>
      </c>
      <c r="BX389" s="132">
        <v>0</v>
      </c>
      <c r="BY389" s="127"/>
      <c r="BZ389" s="127"/>
      <c r="CA389" s="126">
        <v>0</v>
      </c>
      <c r="CB389" s="130">
        <v>0</v>
      </c>
      <c r="CC389" s="127"/>
      <c r="CD389" s="130">
        <v>0</v>
      </c>
      <c r="CE389" s="127"/>
      <c r="CF389" s="127"/>
      <c r="CG389" s="127"/>
      <c r="CH389" s="130">
        <v>0</v>
      </c>
      <c r="CI389" s="35">
        <v>0</v>
      </c>
      <c r="CJ389" s="94">
        <f t="shared" si="42"/>
        <v>0.125</v>
      </c>
      <c r="CK389" s="88">
        <f t="shared" si="43"/>
        <v>45378</v>
      </c>
      <c r="CL389" s="89">
        <f t="shared" si="44"/>
        <v>0</v>
      </c>
      <c r="CM389" s="89">
        <f t="shared" si="45"/>
        <v>0</v>
      </c>
      <c r="CN389" s="89" t="str">
        <f t="shared" si="46"/>
        <v>Missing Staging Date</v>
      </c>
      <c r="CO389" s="100"/>
      <c r="CP389" s="89" t="str">
        <f>IF(CQ389="","",IF(CQ389&gt;'Colour coding'!$D$4,"After Turnround",IF(CQ389&gt;'Colour coding'!$D$3+7,"During Turnaround",IF(CQ389&lt;'Colour coding'!$D$3,"On Time"))))</f>
        <v>On Time</v>
      </c>
      <c r="CQ389" s="88">
        <f>_xlfn.MAXIFS('Monitor PO'!E:E,'Monitor PO'!K:K,KGP[[#This Row],[Material / Component]])</f>
        <v>0</v>
      </c>
      <c r="CR389" s="89" t="str">
        <f t="shared" si="47"/>
        <v>Delivered Pre S4H</v>
      </c>
      <c r="CS389" s="89" t="str">
        <f>_xlfn.CONCAT(KGP[[#This Row],[Reservation]], KGP[[#This Row],[Requirement date (WO component)]],KGP[[#This Row],[Material / Component]],"000",,KGP[[#This Row],[WO number]])</f>
        <v>000013606745406000100037555</v>
      </c>
      <c r="CT389" s="89" t="e">
        <f>VLOOKUP(KGP[[#This Row],[Key]],Reservation!B:B,1,)</f>
        <v>#N/A</v>
      </c>
      <c r="CU389" s="89" t="str">
        <f>_xlfn.CONCAT(KGP[[#This Row],[Reservation]],KGP[[#This Row],[Material / Component]],"000",,KGP[[#This Row],[WO number]])</f>
        <v>0000136067000100037555</v>
      </c>
      <c r="CV389" s="93" t="str">
        <f>IF(_xlfn.MAXIFS(Reservation!$F:$F,Reservation!$A:$A,KGP[[#This Row],[Logic]])&lt;KGP[[#This Row],[ETA @ Demand plant]],_xlfn.MAXIFS(Reservation!$F:$F,Reservation!$A:$A,KGP[[#This Row],[Logic]]),"")</f>
        <v/>
      </c>
      <c r="CW389" s="89" t="str">
        <f>IF(KGP[[#This Row],[Any order which is ahead (Date)]]="","",VLOOKUP(_xlfn.CONCAT(KGP[[#This Row],[Reservation]],KGP[[#This Row],[Material / Component]],"000",,KGP[[#This Row],[WO number]]),Reservation!$A:$J,10,0))</f>
        <v/>
      </c>
      <c r="CX389" s="89">
        <f t="shared" si="48"/>
        <v>0</v>
      </c>
    </row>
    <row r="390" spans="1:102" s="77" customFormat="1" hidden="1" x14ac:dyDescent="0.2">
      <c r="A390" s="126" t="s">
        <v>945</v>
      </c>
      <c r="B390" s="126" t="s">
        <v>50</v>
      </c>
      <c r="C390" s="127"/>
      <c r="D390" s="126" t="s">
        <v>55</v>
      </c>
      <c r="E390" s="128">
        <v>45290</v>
      </c>
      <c r="F390" s="128">
        <v>45292</v>
      </c>
      <c r="G390" s="128">
        <v>45406</v>
      </c>
      <c r="H390" s="127"/>
      <c r="I390" s="128">
        <v>45406</v>
      </c>
      <c r="J390" s="128">
        <v>45406</v>
      </c>
      <c r="K390" s="126" t="s">
        <v>56</v>
      </c>
      <c r="L390" s="127"/>
      <c r="M390" s="126" t="s">
        <v>1753</v>
      </c>
      <c r="N390" s="126" t="s">
        <v>176</v>
      </c>
      <c r="O390" s="126" t="s">
        <v>1754</v>
      </c>
      <c r="P390" s="126" t="s">
        <v>1755</v>
      </c>
      <c r="Q390" s="126" t="s">
        <v>1756</v>
      </c>
      <c r="R390" s="126" t="s">
        <v>344</v>
      </c>
      <c r="S390" s="127"/>
      <c r="T390" s="127"/>
      <c r="U390" s="127"/>
      <c r="V390" s="127"/>
      <c r="W390" s="127"/>
      <c r="X390" s="126">
        <v>20</v>
      </c>
      <c r="Y390" s="126">
        <v>20</v>
      </c>
      <c r="Z390" s="127"/>
      <c r="AA390" s="127"/>
      <c r="AB390" s="129">
        <v>1</v>
      </c>
      <c r="AC390" s="129">
        <v>0</v>
      </c>
      <c r="AD390" s="129">
        <v>0</v>
      </c>
      <c r="AE390" s="126" t="s">
        <v>2954</v>
      </c>
      <c r="AF390" s="129">
        <v>0</v>
      </c>
      <c r="AG390" s="127"/>
      <c r="AH390" s="127"/>
      <c r="AI390" s="127"/>
      <c r="AJ390" s="127"/>
      <c r="AK390" s="126">
        <v>0</v>
      </c>
      <c r="AL390" s="129">
        <v>0</v>
      </c>
      <c r="AM390" s="127"/>
      <c r="AN390" s="127"/>
      <c r="AO390" s="126">
        <v>0</v>
      </c>
      <c r="AP390" s="127"/>
      <c r="AQ390" s="127"/>
      <c r="AR390" s="127"/>
      <c r="AS390" s="127"/>
      <c r="AT390" s="127"/>
      <c r="AU390" s="126">
        <v>0</v>
      </c>
      <c r="AV390" s="130">
        <v>0</v>
      </c>
      <c r="AW390" s="126" t="s">
        <v>51</v>
      </c>
      <c r="AX390" s="127"/>
      <c r="AY390" s="127"/>
      <c r="AZ390" s="127"/>
      <c r="BA390" s="127"/>
      <c r="BB390" s="126" t="s">
        <v>52</v>
      </c>
      <c r="BC390" s="126" t="s">
        <v>161</v>
      </c>
      <c r="BD390" s="126" t="s">
        <v>162</v>
      </c>
      <c r="BE390" s="126" t="s">
        <v>1759</v>
      </c>
      <c r="BF390" s="126">
        <v>1</v>
      </c>
      <c r="BG390" s="126" t="s">
        <v>163</v>
      </c>
      <c r="BH390" s="127"/>
      <c r="BI390" s="127"/>
      <c r="BJ390" s="127"/>
      <c r="BK390" s="127"/>
      <c r="BL390" s="129">
        <v>0</v>
      </c>
      <c r="BM390" s="127" t="b">
        <f>KGP[[#This Row],[HU Quantity]]=KGP[[#This Row],[Requirement quantity]]</f>
        <v>0</v>
      </c>
      <c r="BN390" s="127"/>
      <c r="BO390" s="127"/>
      <c r="BP390" s="127"/>
      <c r="BQ390" s="126" t="s">
        <v>165</v>
      </c>
      <c r="BR390" s="127"/>
      <c r="BS390" s="127"/>
      <c r="BT390" s="131">
        <v>0</v>
      </c>
      <c r="BU390" s="131">
        <v>0</v>
      </c>
      <c r="BV390" s="128">
        <v>45188</v>
      </c>
      <c r="BW390" s="132">
        <v>0</v>
      </c>
      <c r="BX390" s="132">
        <v>0</v>
      </c>
      <c r="BY390" s="127"/>
      <c r="BZ390" s="127"/>
      <c r="CA390" s="126">
        <v>0</v>
      </c>
      <c r="CB390" s="130">
        <v>0</v>
      </c>
      <c r="CC390" s="127"/>
      <c r="CD390" s="130">
        <v>0</v>
      </c>
      <c r="CE390" s="127"/>
      <c r="CF390" s="127"/>
      <c r="CG390" s="127"/>
      <c r="CH390" s="130">
        <v>0</v>
      </c>
      <c r="CI390" s="35">
        <v>0</v>
      </c>
      <c r="CJ390" s="94">
        <f t="shared" si="42"/>
        <v>0.5</v>
      </c>
      <c r="CK390" s="88">
        <f t="shared" si="43"/>
        <v>45378</v>
      </c>
      <c r="CL390" s="89">
        <f t="shared" si="44"/>
        <v>0</v>
      </c>
      <c r="CM390" s="89">
        <f t="shared" si="45"/>
        <v>0</v>
      </c>
      <c r="CN390" s="89" t="str">
        <f t="shared" si="46"/>
        <v>Missing Staging Date</v>
      </c>
      <c r="CO390" s="100"/>
      <c r="CP390" s="89" t="str">
        <f>IF(CQ390="","",IF(CQ390&gt;'Colour coding'!$D$4,"After Turnround",IF(CQ390&gt;'Colour coding'!$D$3+7,"During Turnaround",IF(CQ390&lt;'Colour coding'!$D$3,"On Time"))))</f>
        <v>On Time</v>
      </c>
      <c r="CQ390" s="88">
        <f>_xlfn.MAXIFS('Monitor PO'!E:E,'Monitor PO'!K:K,KGP[[#This Row],[Material / Component]])</f>
        <v>0</v>
      </c>
      <c r="CR390" s="89" t="str">
        <f t="shared" si="47"/>
        <v>Delivered Pre S4H</v>
      </c>
      <c r="CS390" s="89" t="str">
        <f>_xlfn.CONCAT(KGP[[#This Row],[Reservation]], KGP[[#This Row],[Requirement date (WO component)]],KGP[[#This Row],[Material / Component]],"000",,KGP[[#This Row],[WO number]])</f>
        <v>000013607145406000100037559</v>
      </c>
      <c r="CT390" s="89" t="e">
        <f>VLOOKUP(KGP[[#This Row],[Key]],Reservation!B:B,1,)</f>
        <v>#N/A</v>
      </c>
      <c r="CU390" s="89" t="str">
        <f>_xlfn.CONCAT(KGP[[#This Row],[Reservation]],KGP[[#This Row],[Material / Component]],"000",,KGP[[#This Row],[WO number]])</f>
        <v>0000136071000100037559</v>
      </c>
      <c r="CV390" s="93" t="str">
        <f>IF(_xlfn.MAXIFS(Reservation!$F:$F,Reservation!$A:$A,KGP[[#This Row],[Logic]])&lt;KGP[[#This Row],[ETA @ Demand plant]],_xlfn.MAXIFS(Reservation!$F:$F,Reservation!$A:$A,KGP[[#This Row],[Logic]]),"")</f>
        <v/>
      </c>
      <c r="CW390" s="89" t="str">
        <f>IF(KGP[[#This Row],[Any order which is ahead (Date)]]="","",VLOOKUP(_xlfn.CONCAT(KGP[[#This Row],[Reservation]],KGP[[#This Row],[Material / Component]],"000",,KGP[[#This Row],[WO number]]),Reservation!$A:$J,10,0))</f>
        <v/>
      </c>
      <c r="CX390" s="89">
        <f t="shared" si="48"/>
        <v>0</v>
      </c>
    </row>
    <row r="391" spans="1:102" s="77" customFormat="1" hidden="1" x14ac:dyDescent="0.2">
      <c r="A391" s="126" t="s">
        <v>940</v>
      </c>
      <c r="B391" s="126" t="s">
        <v>50</v>
      </c>
      <c r="C391" s="127"/>
      <c r="D391" s="126" t="s">
        <v>55</v>
      </c>
      <c r="E391" s="128">
        <v>45290</v>
      </c>
      <c r="F391" s="128">
        <v>45292</v>
      </c>
      <c r="G391" s="128">
        <v>45387</v>
      </c>
      <c r="H391" s="127"/>
      <c r="I391" s="128">
        <v>45387</v>
      </c>
      <c r="J391" s="128">
        <v>45394</v>
      </c>
      <c r="K391" s="126" t="s">
        <v>182</v>
      </c>
      <c r="L391" s="127"/>
      <c r="M391" s="126" t="s">
        <v>698</v>
      </c>
      <c r="N391" s="126" t="s">
        <v>767</v>
      </c>
      <c r="O391" s="126" t="s">
        <v>700</v>
      </c>
      <c r="P391" s="126" t="s">
        <v>359</v>
      </c>
      <c r="Q391" s="126" t="s">
        <v>701</v>
      </c>
      <c r="R391" s="126" t="s">
        <v>344</v>
      </c>
      <c r="S391" s="127"/>
      <c r="T391" s="127"/>
      <c r="U391" s="127"/>
      <c r="V391" s="127"/>
      <c r="W391" s="127"/>
      <c r="X391" s="126">
        <v>20</v>
      </c>
      <c r="Y391" s="126">
        <v>20</v>
      </c>
      <c r="Z391" s="127"/>
      <c r="AA391" s="127"/>
      <c r="AB391" s="129">
        <v>2</v>
      </c>
      <c r="AC391" s="129">
        <v>0</v>
      </c>
      <c r="AD391" s="129">
        <v>0</v>
      </c>
      <c r="AE391" s="126" t="s">
        <v>1461</v>
      </c>
      <c r="AF391" s="129">
        <v>0</v>
      </c>
      <c r="AG391" s="127"/>
      <c r="AH391" s="127"/>
      <c r="AI391" s="127"/>
      <c r="AJ391" s="127"/>
      <c r="AK391" s="126">
        <v>0</v>
      </c>
      <c r="AL391" s="129">
        <v>0</v>
      </c>
      <c r="AM391" s="127"/>
      <c r="AN391" s="127"/>
      <c r="AO391" s="126">
        <v>0</v>
      </c>
      <c r="AP391" s="127"/>
      <c r="AQ391" s="127"/>
      <c r="AR391" s="127"/>
      <c r="AS391" s="127"/>
      <c r="AT391" s="127"/>
      <c r="AU391" s="126">
        <v>0</v>
      </c>
      <c r="AV391" s="130">
        <v>0</v>
      </c>
      <c r="AW391" s="126" t="s">
        <v>51</v>
      </c>
      <c r="AX391" s="127"/>
      <c r="AY391" s="127"/>
      <c r="AZ391" s="127"/>
      <c r="BA391" s="127"/>
      <c r="BB391" s="126" t="s">
        <v>52</v>
      </c>
      <c r="BC391" s="126" t="s">
        <v>213</v>
      </c>
      <c r="BD391" s="126" t="s">
        <v>214</v>
      </c>
      <c r="BE391" s="126" t="s">
        <v>708</v>
      </c>
      <c r="BF391" s="126">
        <v>31</v>
      </c>
      <c r="BG391" s="126" t="s">
        <v>163</v>
      </c>
      <c r="BH391" s="127"/>
      <c r="BI391" s="127"/>
      <c r="BJ391" s="127"/>
      <c r="BK391" s="127"/>
      <c r="BL391" s="129">
        <v>0</v>
      </c>
      <c r="BM391" s="127" t="b">
        <f>KGP[[#This Row],[HU Quantity]]=KGP[[#This Row],[Requirement quantity]]</f>
        <v>0</v>
      </c>
      <c r="BN391" s="127"/>
      <c r="BO391" s="127"/>
      <c r="BP391" s="127"/>
      <c r="BQ391" s="126" t="s">
        <v>165</v>
      </c>
      <c r="BR391" s="127"/>
      <c r="BS391" s="127"/>
      <c r="BT391" s="131">
        <v>0</v>
      </c>
      <c r="BU391" s="131">
        <v>0</v>
      </c>
      <c r="BV391" s="128">
        <v>45473</v>
      </c>
      <c r="BW391" s="132">
        <v>0</v>
      </c>
      <c r="BX391" s="132">
        <v>0</v>
      </c>
      <c r="BY391" s="127"/>
      <c r="BZ391" s="127"/>
      <c r="CA391" s="126">
        <v>0</v>
      </c>
      <c r="CB391" s="130">
        <v>0</v>
      </c>
      <c r="CC391" s="127"/>
      <c r="CD391" s="130">
        <v>0</v>
      </c>
      <c r="CE391" s="127"/>
      <c r="CF391" s="127"/>
      <c r="CG391" s="127"/>
      <c r="CH391" s="130">
        <v>0</v>
      </c>
      <c r="CI391" s="35">
        <v>0</v>
      </c>
      <c r="CJ391" s="94">
        <f t="shared" si="42"/>
        <v>2.0408163265306121E-2</v>
      </c>
      <c r="CK391" s="88">
        <f t="shared" si="43"/>
        <v>45359</v>
      </c>
      <c r="CL391" s="89">
        <f t="shared" si="44"/>
        <v>0</v>
      </c>
      <c r="CM391" s="89">
        <f t="shared" si="45"/>
        <v>0</v>
      </c>
      <c r="CN391" s="89" t="str">
        <f t="shared" si="46"/>
        <v>Missing Staging Date</v>
      </c>
      <c r="CO391" s="100"/>
      <c r="CP391" s="89" t="str">
        <f>IF(CQ391="","",IF(CQ391&gt;'Colour coding'!$D$4,"After Turnround",IF(CQ391&gt;'Colour coding'!$D$3+7,"During Turnaround",IF(CQ391&lt;'Colour coding'!$D$3,"On Time"))))</f>
        <v>On Time</v>
      </c>
      <c r="CQ391" s="88">
        <f>_xlfn.MAXIFS('Monitor PO'!E:E,'Monitor PO'!K:K,KGP[[#This Row],[Material / Component]])</f>
        <v>0</v>
      </c>
      <c r="CR391" s="89" t="str">
        <f t="shared" si="47"/>
        <v>Delivered Pre S4H</v>
      </c>
      <c r="CS391" s="89" t="str">
        <f>_xlfn.CONCAT(KGP[[#This Row],[Reservation]], KGP[[#This Row],[Requirement date (WO component)]],KGP[[#This Row],[Material / Component]],"000",,KGP[[#This Row],[WO number]])</f>
        <v>000013609845387000100037574</v>
      </c>
      <c r="CT391" s="89" t="e">
        <f>VLOOKUP(KGP[[#This Row],[Key]],Reservation!B:B,1,)</f>
        <v>#N/A</v>
      </c>
      <c r="CU391" s="89" t="str">
        <f>_xlfn.CONCAT(KGP[[#This Row],[Reservation]],KGP[[#This Row],[Material / Component]],"000",,KGP[[#This Row],[WO number]])</f>
        <v>0000136098000100037574</v>
      </c>
      <c r="CV391" s="93" t="str">
        <f>IF(_xlfn.MAXIFS(Reservation!$F:$F,Reservation!$A:$A,KGP[[#This Row],[Logic]])&lt;KGP[[#This Row],[ETA @ Demand plant]],_xlfn.MAXIFS(Reservation!$F:$F,Reservation!$A:$A,KGP[[#This Row],[Logic]]),"")</f>
        <v/>
      </c>
      <c r="CW391" s="89" t="str">
        <f>IF(KGP[[#This Row],[Any order which is ahead (Date)]]="","",VLOOKUP(_xlfn.CONCAT(KGP[[#This Row],[Reservation]],KGP[[#This Row],[Material / Component]],"000",,KGP[[#This Row],[WO number]]),Reservation!$A:$J,10,0))</f>
        <v/>
      </c>
      <c r="CX391" s="89">
        <f t="shared" si="48"/>
        <v>0</v>
      </c>
    </row>
    <row r="392" spans="1:102" s="77" customFormat="1" hidden="1" x14ac:dyDescent="0.2">
      <c r="A392" s="126" t="s">
        <v>940</v>
      </c>
      <c r="B392" s="126" t="s">
        <v>50</v>
      </c>
      <c r="C392" s="127"/>
      <c r="D392" s="126" t="s">
        <v>55</v>
      </c>
      <c r="E392" s="128">
        <v>45290</v>
      </c>
      <c r="F392" s="128">
        <v>45292</v>
      </c>
      <c r="G392" s="128">
        <v>45387</v>
      </c>
      <c r="H392" s="127"/>
      <c r="I392" s="128">
        <v>45387</v>
      </c>
      <c r="J392" s="128">
        <v>45394</v>
      </c>
      <c r="K392" s="126" t="s">
        <v>182</v>
      </c>
      <c r="L392" s="127"/>
      <c r="M392" s="126" t="s">
        <v>698</v>
      </c>
      <c r="N392" s="126" t="s">
        <v>168</v>
      </c>
      <c r="O392" s="126" t="s">
        <v>700</v>
      </c>
      <c r="P392" s="126" t="s">
        <v>359</v>
      </c>
      <c r="Q392" s="126" t="s">
        <v>701</v>
      </c>
      <c r="R392" s="126" t="s">
        <v>344</v>
      </c>
      <c r="S392" s="127"/>
      <c r="T392" s="127"/>
      <c r="U392" s="127"/>
      <c r="V392" s="127"/>
      <c r="W392" s="127"/>
      <c r="X392" s="126">
        <v>20</v>
      </c>
      <c r="Y392" s="126">
        <v>20</v>
      </c>
      <c r="Z392" s="127"/>
      <c r="AA392" s="127"/>
      <c r="AB392" s="129">
        <v>1</v>
      </c>
      <c r="AC392" s="129">
        <v>0</v>
      </c>
      <c r="AD392" s="129">
        <v>0</v>
      </c>
      <c r="AE392" s="126" t="s">
        <v>1461</v>
      </c>
      <c r="AF392" s="129">
        <v>0</v>
      </c>
      <c r="AG392" s="127"/>
      <c r="AH392" s="127"/>
      <c r="AI392" s="127"/>
      <c r="AJ392" s="127"/>
      <c r="AK392" s="126">
        <v>0</v>
      </c>
      <c r="AL392" s="129">
        <v>0</v>
      </c>
      <c r="AM392" s="127"/>
      <c r="AN392" s="127"/>
      <c r="AO392" s="126">
        <v>0</v>
      </c>
      <c r="AP392" s="127"/>
      <c r="AQ392" s="127"/>
      <c r="AR392" s="127"/>
      <c r="AS392" s="127"/>
      <c r="AT392" s="127"/>
      <c r="AU392" s="126">
        <v>0</v>
      </c>
      <c r="AV392" s="130">
        <v>0</v>
      </c>
      <c r="AW392" s="126" t="s">
        <v>51</v>
      </c>
      <c r="AX392" s="127"/>
      <c r="AY392" s="127"/>
      <c r="AZ392" s="127"/>
      <c r="BA392" s="127"/>
      <c r="BB392" s="126" t="s">
        <v>52</v>
      </c>
      <c r="BC392" s="126" t="s">
        <v>213</v>
      </c>
      <c r="BD392" s="126" t="s">
        <v>214</v>
      </c>
      <c r="BE392" s="126" t="s">
        <v>708</v>
      </c>
      <c r="BF392" s="126">
        <v>11</v>
      </c>
      <c r="BG392" s="126" t="s">
        <v>163</v>
      </c>
      <c r="BH392" s="127"/>
      <c r="BI392" s="127"/>
      <c r="BJ392" s="127"/>
      <c r="BK392" s="127"/>
      <c r="BL392" s="129">
        <v>0</v>
      </c>
      <c r="BM392" s="127" t="b">
        <f>KGP[[#This Row],[HU Quantity]]=KGP[[#This Row],[Requirement quantity]]</f>
        <v>0</v>
      </c>
      <c r="BN392" s="127"/>
      <c r="BO392" s="127"/>
      <c r="BP392" s="127"/>
      <c r="BQ392" s="126" t="s">
        <v>165</v>
      </c>
      <c r="BR392" s="127"/>
      <c r="BS392" s="127"/>
      <c r="BT392" s="131">
        <v>0</v>
      </c>
      <c r="BU392" s="131">
        <v>0</v>
      </c>
      <c r="BV392" s="128">
        <v>45473</v>
      </c>
      <c r="BW392" s="132">
        <v>0</v>
      </c>
      <c r="BX392" s="132">
        <v>0</v>
      </c>
      <c r="BY392" s="127"/>
      <c r="BZ392" s="127"/>
      <c r="CA392" s="126">
        <v>0</v>
      </c>
      <c r="CB392" s="130">
        <v>0</v>
      </c>
      <c r="CC392" s="127"/>
      <c r="CD392" s="130">
        <v>0</v>
      </c>
      <c r="CE392" s="127"/>
      <c r="CF392" s="127"/>
      <c r="CG392" s="127"/>
      <c r="CH392" s="130">
        <v>0</v>
      </c>
      <c r="CI392" s="35">
        <v>0</v>
      </c>
      <c r="CJ392" s="94">
        <f t="shared" si="42"/>
        <v>2.0408163265306121E-2</v>
      </c>
      <c r="CK392" s="88">
        <f t="shared" si="43"/>
        <v>45359</v>
      </c>
      <c r="CL392" s="89">
        <f t="shared" si="44"/>
        <v>0</v>
      </c>
      <c r="CM392" s="89">
        <f t="shared" si="45"/>
        <v>0</v>
      </c>
      <c r="CN392" s="89" t="str">
        <f t="shared" si="46"/>
        <v>Missing Staging Date</v>
      </c>
      <c r="CO392" s="100"/>
      <c r="CP392" s="89" t="str">
        <f>IF(CQ392="","",IF(CQ392&gt;'Colour coding'!$D$4,"After Turnround",IF(CQ392&gt;'Colour coding'!$D$3+7,"During Turnaround",IF(CQ392&lt;'Colour coding'!$D$3,"On Time"))))</f>
        <v>On Time</v>
      </c>
      <c r="CQ392" s="88">
        <f>_xlfn.MAXIFS('Monitor PO'!E:E,'Monitor PO'!K:K,KGP[[#This Row],[Material / Component]])</f>
        <v>0</v>
      </c>
      <c r="CR392" s="89" t="str">
        <f t="shared" si="47"/>
        <v>Delivered Pre S4H</v>
      </c>
      <c r="CS392" s="89" t="str">
        <f>_xlfn.CONCAT(KGP[[#This Row],[Reservation]], KGP[[#This Row],[Requirement date (WO component)]],KGP[[#This Row],[Material / Component]],"000",,KGP[[#This Row],[WO number]])</f>
        <v>000013609845387000100037574</v>
      </c>
      <c r="CT392" s="89" t="e">
        <f>VLOOKUP(KGP[[#This Row],[Key]],Reservation!B:B,1,)</f>
        <v>#N/A</v>
      </c>
      <c r="CU392" s="89" t="str">
        <f>_xlfn.CONCAT(KGP[[#This Row],[Reservation]],KGP[[#This Row],[Material / Component]],"000",,KGP[[#This Row],[WO number]])</f>
        <v>0000136098000100037574</v>
      </c>
      <c r="CV392" s="93" t="str">
        <f>IF(_xlfn.MAXIFS(Reservation!$F:$F,Reservation!$A:$A,KGP[[#This Row],[Logic]])&lt;KGP[[#This Row],[ETA @ Demand plant]],_xlfn.MAXIFS(Reservation!$F:$F,Reservation!$A:$A,KGP[[#This Row],[Logic]]),"")</f>
        <v/>
      </c>
      <c r="CW392" s="89" t="str">
        <f>IF(KGP[[#This Row],[Any order which is ahead (Date)]]="","",VLOOKUP(_xlfn.CONCAT(KGP[[#This Row],[Reservation]],KGP[[#This Row],[Material / Component]],"000",,KGP[[#This Row],[WO number]]),Reservation!$A:$J,10,0))</f>
        <v/>
      </c>
      <c r="CX392" s="89">
        <f t="shared" si="48"/>
        <v>0</v>
      </c>
    </row>
    <row r="393" spans="1:102" s="77" customFormat="1" hidden="1" x14ac:dyDescent="0.2">
      <c r="A393" s="126" t="s">
        <v>940</v>
      </c>
      <c r="B393" s="126" t="s">
        <v>50</v>
      </c>
      <c r="C393" s="127"/>
      <c r="D393" s="126" t="s">
        <v>55</v>
      </c>
      <c r="E393" s="128">
        <v>45290</v>
      </c>
      <c r="F393" s="128">
        <v>45292</v>
      </c>
      <c r="G393" s="128">
        <v>45387</v>
      </c>
      <c r="H393" s="127"/>
      <c r="I393" s="128">
        <v>45387</v>
      </c>
      <c r="J393" s="128">
        <v>45394</v>
      </c>
      <c r="K393" s="126" t="s">
        <v>182</v>
      </c>
      <c r="L393" s="127"/>
      <c r="M393" s="126" t="s">
        <v>698</v>
      </c>
      <c r="N393" s="126" t="s">
        <v>183</v>
      </c>
      <c r="O393" s="126" t="s">
        <v>700</v>
      </c>
      <c r="P393" s="126" t="s">
        <v>359</v>
      </c>
      <c r="Q393" s="126" t="s">
        <v>701</v>
      </c>
      <c r="R393" s="126" t="s">
        <v>344</v>
      </c>
      <c r="S393" s="127"/>
      <c r="T393" s="127"/>
      <c r="U393" s="127"/>
      <c r="V393" s="127"/>
      <c r="W393" s="127"/>
      <c r="X393" s="126">
        <v>20</v>
      </c>
      <c r="Y393" s="126">
        <v>20</v>
      </c>
      <c r="Z393" s="127"/>
      <c r="AA393" s="127"/>
      <c r="AB393" s="129">
        <v>4</v>
      </c>
      <c r="AC393" s="129">
        <v>0</v>
      </c>
      <c r="AD393" s="129">
        <v>0</v>
      </c>
      <c r="AE393" s="126" t="s">
        <v>1461</v>
      </c>
      <c r="AF393" s="129">
        <v>0</v>
      </c>
      <c r="AG393" s="127"/>
      <c r="AH393" s="127"/>
      <c r="AI393" s="127"/>
      <c r="AJ393" s="127"/>
      <c r="AK393" s="126">
        <v>0</v>
      </c>
      <c r="AL393" s="129">
        <v>0</v>
      </c>
      <c r="AM393" s="127"/>
      <c r="AN393" s="127"/>
      <c r="AO393" s="126">
        <v>0</v>
      </c>
      <c r="AP393" s="127"/>
      <c r="AQ393" s="127"/>
      <c r="AR393" s="127"/>
      <c r="AS393" s="127"/>
      <c r="AT393" s="127"/>
      <c r="AU393" s="126">
        <v>0</v>
      </c>
      <c r="AV393" s="130">
        <v>0</v>
      </c>
      <c r="AW393" s="126" t="s">
        <v>51</v>
      </c>
      <c r="AX393" s="127"/>
      <c r="AY393" s="127"/>
      <c r="AZ393" s="127"/>
      <c r="BA393" s="127"/>
      <c r="BB393" s="126" t="s">
        <v>52</v>
      </c>
      <c r="BC393" s="126" t="s">
        <v>213</v>
      </c>
      <c r="BD393" s="126" t="s">
        <v>214</v>
      </c>
      <c r="BE393" s="126" t="s">
        <v>708</v>
      </c>
      <c r="BF393" s="126">
        <v>25</v>
      </c>
      <c r="BG393" s="126" t="s">
        <v>163</v>
      </c>
      <c r="BH393" s="127"/>
      <c r="BI393" s="127"/>
      <c r="BJ393" s="127"/>
      <c r="BK393" s="127"/>
      <c r="BL393" s="129">
        <v>0</v>
      </c>
      <c r="BM393" s="127" t="b">
        <f>KGP[[#This Row],[HU Quantity]]=KGP[[#This Row],[Requirement quantity]]</f>
        <v>0</v>
      </c>
      <c r="BN393" s="127"/>
      <c r="BO393" s="127"/>
      <c r="BP393" s="127"/>
      <c r="BQ393" s="126" t="s">
        <v>165</v>
      </c>
      <c r="BR393" s="127"/>
      <c r="BS393" s="127"/>
      <c r="BT393" s="131">
        <v>0</v>
      </c>
      <c r="BU393" s="131">
        <v>0</v>
      </c>
      <c r="BV393" s="128">
        <v>45473</v>
      </c>
      <c r="BW393" s="132">
        <v>0</v>
      </c>
      <c r="BX393" s="132">
        <v>0</v>
      </c>
      <c r="BY393" s="127"/>
      <c r="BZ393" s="127"/>
      <c r="CA393" s="126">
        <v>0</v>
      </c>
      <c r="CB393" s="130">
        <v>0</v>
      </c>
      <c r="CC393" s="127"/>
      <c r="CD393" s="130">
        <v>0</v>
      </c>
      <c r="CE393" s="127"/>
      <c r="CF393" s="127"/>
      <c r="CG393" s="127"/>
      <c r="CH393" s="130">
        <v>0</v>
      </c>
      <c r="CI393" s="35">
        <v>0</v>
      </c>
      <c r="CJ393" s="94">
        <f t="shared" si="42"/>
        <v>2.0408163265306121E-2</v>
      </c>
      <c r="CK393" s="88">
        <f t="shared" si="43"/>
        <v>45359</v>
      </c>
      <c r="CL393" s="89">
        <f t="shared" si="44"/>
        <v>0</v>
      </c>
      <c r="CM393" s="89">
        <f t="shared" si="45"/>
        <v>0</v>
      </c>
      <c r="CN393" s="89" t="str">
        <f t="shared" si="46"/>
        <v>Missing Staging Date</v>
      </c>
      <c r="CO393" s="100"/>
      <c r="CP393" s="89" t="str">
        <f>IF(CQ393="","",IF(CQ393&gt;'Colour coding'!$D$4,"After Turnround",IF(CQ393&gt;'Colour coding'!$D$3+7,"During Turnaround",IF(CQ393&lt;'Colour coding'!$D$3,"On Time"))))</f>
        <v>On Time</v>
      </c>
      <c r="CQ393" s="88">
        <f>_xlfn.MAXIFS('Monitor PO'!E:E,'Monitor PO'!K:K,KGP[[#This Row],[Material / Component]])</f>
        <v>0</v>
      </c>
      <c r="CR393" s="89" t="str">
        <f t="shared" si="47"/>
        <v>Delivered Pre S4H</v>
      </c>
      <c r="CS393" s="89" t="str">
        <f>_xlfn.CONCAT(KGP[[#This Row],[Reservation]], KGP[[#This Row],[Requirement date (WO component)]],KGP[[#This Row],[Material / Component]],"000",,KGP[[#This Row],[WO number]])</f>
        <v>000013609845387000100037574</v>
      </c>
      <c r="CT393" s="89" t="e">
        <f>VLOOKUP(KGP[[#This Row],[Key]],Reservation!B:B,1,)</f>
        <v>#N/A</v>
      </c>
      <c r="CU393" s="89" t="str">
        <f>_xlfn.CONCAT(KGP[[#This Row],[Reservation]],KGP[[#This Row],[Material / Component]],"000",,KGP[[#This Row],[WO number]])</f>
        <v>0000136098000100037574</v>
      </c>
      <c r="CV393" s="93" t="str">
        <f>IF(_xlfn.MAXIFS(Reservation!$F:$F,Reservation!$A:$A,KGP[[#This Row],[Logic]])&lt;KGP[[#This Row],[ETA @ Demand plant]],_xlfn.MAXIFS(Reservation!$F:$F,Reservation!$A:$A,KGP[[#This Row],[Logic]]),"")</f>
        <v/>
      </c>
      <c r="CW393" s="89" t="str">
        <f>IF(KGP[[#This Row],[Any order which is ahead (Date)]]="","",VLOOKUP(_xlfn.CONCAT(KGP[[#This Row],[Reservation]],KGP[[#This Row],[Material / Component]],"000",,KGP[[#This Row],[WO number]]),Reservation!$A:$J,10,0))</f>
        <v/>
      </c>
      <c r="CX393" s="89">
        <f t="shared" si="48"/>
        <v>0</v>
      </c>
    </row>
    <row r="394" spans="1:102" s="77" customFormat="1" hidden="1" x14ac:dyDescent="0.2">
      <c r="A394" s="126" t="s">
        <v>940</v>
      </c>
      <c r="B394" s="126" t="s">
        <v>50</v>
      </c>
      <c r="C394" s="127"/>
      <c r="D394" s="126" t="s">
        <v>55</v>
      </c>
      <c r="E394" s="128">
        <v>45290</v>
      </c>
      <c r="F394" s="128">
        <v>45292</v>
      </c>
      <c r="G394" s="128">
        <v>45387</v>
      </c>
      <c r="H394" s="127"/>
      <c r="I394" s="128">
        <v>45387</v>
      </c>
      <c r="J394" s="128">
        <v>45394</v>
      </c>
      <c r="K394" s="126" t="s">
        <v>182</v>
      </c>
      <c r="L394" s="127"/>
      <c r="M394" s="126" t="s">
        <v>698</v>
      </c>
      <c r="N394" s="126" t="s">
        <v>181</v>
      </c>
      <c r="O394" s="126" t="s">
        <v>700</v>
      </c>
      <c r="P394" s="126" t="s">
        <v>359</v>
      </c>
      <c r="Q394" s="126" t="s">
        <v>701</v>
      </c>
      <c r="R394" s="126" t="s">
        <v>344</v>
      </c>
      <c r="S394" s="127"/>
      <c r="T394" s="127"/>
      <c r="U394" s="127"/>
      <c r="V394" s="127"/>
      <c r="W394" s="127"/>
      <c r="X394" s="126">
        <v>20</v>
      </c>
      <c r="Y394" s="126">
        <v>20</v>
      </c>
      <c r="Z394" s="127"/>
      <c r="AA394" s="127"/>
      <c r="AB394" s="129">
        <v>1</v>
      </c>
      <c r="AC394" s="129">
        <v>0</v>
      </c>
      <c r="AD394" s="129">
        <v>0</v>
      </c>
      <c r="AE394" s="126" t="s">
        <v>1461</v>
      </c>
      <c r="AF394" s="129">
        <v>0</v>
      </c>
      <c r="AG394" s="127"/>
      <c r="AH394" s="127"/>
      <c r="AI394" s="127"/>
      <c r="AJ394" s="127"/>
      <c r="AK394" s="126">
        <v>0</v>
      </c>
      <c r="AL394" s="129">
        <v>0</v>
      </c>
      <c r="AM394" s="127"/>
      <c r="AN394" s="127"/>
      <c r="AO394" s="126">
        <v>0</v>
      </c>
      <c r="AP394" s="127"/>
      <c r="AQ394" s="127"/>
      <c r="AR394" s="127"/>
      <c r="AS394" s="127"/>
      <c r="AT394" s="127"/>
      <c r="AU394" s="126">
        <v>0</v>
      </c>
      <c r="AV394" s="130">
        <v>0</v>
      </c>
      <c r="AW394" s="126" t="s">
        <v>51</v>
      </c>
      <c r="AX394" s="127"/>
      <c r="AY394" s="127"/>
      <c r="AZ394" s="127"/>
      <c r="BA394" s="127"/>
      <c r="BB394" s="126" t="s">
        <v>52</v>
      </c>
      <c r="BC394" s="126" t="s">
        <v>213</v>
      </c>
      <c r="BD394" s="126" t="s">
        <v>214</v>
      </c>
      <c r="BE394" s="126" t="s">
        <v>708</v>
      </c>
      <c r="BF394" s="126">
        <v>15</v>
      </c>
      <c r="BG394" s="126" t="s">
        <v>163</v>
      </c>
      <c r="BH394" s="127"/>
      <c r="BI394" s="127"/>
      <c r="BJ394" s="127"/>
      <c r="BK394" s="127"/>
      <c r="BL394" s="129">
        <v>0</v>
      </c>
      <c r="BM394" s="127" t="b">
        <f>KGP[[#This Row],[HU Quantity]]=KGP[[#This Row],[Requirement quantity]]</f>
        <v>0</v>
      </c>
      <c r="BN394" s="127"/>
      <c r="BO394" s="127"/>
      <c r="BP394" s="127"/>
      <c r="BQ394" s="126" t="s">
        <v>165</v>
      </c>
      <c r="BR394" s="127"/>
      <c r="BS394" s="127"/>
      <c r="BT394" s="131">
        <v>0</v>
      </c>
      <c r="BU394" s="131">
        <v>0</v>
      </c>
      <c r="BV394" s="128">
        <v>45473</v>
      </c>
      <c r="BW394" s="132">
        <v>0</v>
      </c>
      <c r="BX394" s="132">
        <v>0</v>
      </c>
      <c r="BY394" s="127"/>
      <c r="BZ394" s="127"/>
      <c r="CA394" s="126">
        <v>0</v>
      </c>
      <c r="CB394" s="130">
        <v>0</v>
      </c>
      <c r="CC394" s="127"/>
      <c r="CD394" s="130">
        <v>0</v>
      </c>
      <c r="CE394" s="127"/>
      <c r="CF394" s="127"/>
      <c r="CG394" s="127"/>
      <c r="CH394" s="130">
        <v>0</v>
      </c>
      <c r="CI394" s="35">
        <v>0</v>
      </c>
      <c r="CJ394" s="94">
        <f t="shared" si="42"/>
        <v>2.0408163265306121E-2</v>
      </c>
      <c r="CK394" s="88">
        <f t="shared" si="43"/>
        <v>45359</v>
      </c>
      <c r="CL394" s="89">
        <f t="shared" si="44"/>
        <v>0</v>
      </c>
      <c r="CM394" s="89">
        <f t="shared" si="45"/>
        <v>0</v>
      </c>
      <c r="CN394" s="89" t="str">
        <f t="shared" si="46"/>
        <v>Missing Staging Date</v>
      </c>
      <c r="CO394" s="100"/>
      <c r="CP394" s="89" t="str">
        <f>IF(CQ394="","",IF(CQ394&gt;'Colour coding'!$D$4,"After Turnround",IF(CQ394&gt;'Colour coding'!$D$3+7,"During Turnaround",IF(CQ394&lt;'Colour coding'!$D$3,"On Time"))))</f>
        <v>On Time</v>
      </c>
      <c r="CQ394" s="88">
        <f>_xlfn.MAXIFS('Monitor PO'!E:E,'Monitor PO'!K:K,KGP[[#This Row],[Material / Component]])</f>
        <v>0</v>
      </c>
      <c r="CR394" s="89" t="str">
        <f t="shared" si="47"/>
        <v>Delivered Pre S4H</v>
      </c>
      <c r="CS394" s="89" t="str">
        <f>_xlfn.CONCAT(KGP[[#This Row],[Reservation]], KGP[[#This Row],[Requirement date (WO component)]],KGP[[#This Row],[Material / Component]],"000",,KGP[[#This Row],[WO number]])</f>
        <v>000013609845387000100037574</v>
      </c>
      <c r="CT394" s="89" t="e">
        <f>VLOOKUP(KGP[[#This Row],[Key]],Reservation!B:B,1,)</f>
        <v>#N/A</v>
      </c>
      <c r="CU394" s="89" t="str">
        <f>_xlfn.CONCAT(KGP[[#This Row],[Reservation]],KGP[[#This Row],[Material / Component]],"000",,KGP[[#This Row],[WO number]])</f>
        <v>0000136098000100037574</v>
      </c>
      <c r="CV394" s="93" t="str">
        <f>IF(_xlfn.MAXIFS(Reservation!$F:$F,Reservation!$A:$A,KGP[[#This Row],[Logic]])&lt;KGP[[#This Row],[ETA @ Demand plant]],_xlfn.MAXIFS(Reservation!$F:$F,Reservation!$A:$A,KGP[[#This Row],[Logic]]),"")</f>
        <v/>
      </c>
      <c r="CW394" s="89" t="str">
        <f>IF(KGP[[#This Row],[Any order which is ahead (Date)]]="","",VLOOKUP(_xlfn.CONCAT(KGP[[#This Row],[Reservation]],KGP[[#This Row],[Material / Component]],"000",,KGP[[#This Row],[WO number]]),Reservation!$A:$J,10,0))</f>
        <v/>
      </c>
      <c r="CX394" s="89">
        <f t="shared" si="48"/>
        <v>0</v>
      </c>
    </row>
    <row r="395" spans="1:102" s="77" customFormat="1" hidden="1" x14ac:dyDescent="0.2">
      <c r="A395" s="126" t="s">
        <v>940</v>
      </c>
      <c r="B395" s="126" t="s">
        <v>50</v>
      </c>
      <c r="C395" s="127"/>
      <c r="D395" s="126" t="s">
        <v>55</v>
      </c>
      <c r="E395" s="128">
        <v>45290</v>
      </c>
      <c r="F395" s="128">
        <v>45292</v>
      </c>
      <c r="G395" s="128">
        <v>45387</v>
      </c>
      <c r="H395" s="127"/>
      <c r="I395" s="128">
        <v>45387</v>
      </c>
      <c r="J395" s="128">
        <v>45394</v>
      </c>
      <c r="K395" s="126" t="s">
        <v>182</v>
      </c>
      <c r="L395" s="127"/>
      <c r="M395" s="126" t="s">
        <v>698</v>
      </c>
      <c r="N395" s="126" t="s">
        <v>196</v>
      </c>
      <c r="O395" s="126" t="s">
        <v>700</v>
      </c>
      <c r="P395" s="126" t="s">
        <v>359</v>
      </c>
      <c r="Q395" s="126" t="s">
        <v>701</v>
      </c>
      <c r="R395" s="126" t="s">
        <v>344</v>
      </c>
      <c r="S395" s="127"/>
      <c r="T395" s="127"/>
      <c r="U395" s="127"/>
      <c r="V395" s="127"/>
      <c r="W395" s="127"/>
      <c r="X395" s="126">
        <v>20</v>
      </c>
      <c r="Y395" s="126">
        <v>20</v>
      </c>
      <c r="Z395" s="127"/>
      <c r="AA395" s="127"/>
      <c r="AB395" s="129">
        <v>1</v>
      </c>
      <c r="AC395" s="129">
        <v>0</v>
      </c>
      <c r="AD395" s="129">
        <v>0</v>
      </c>
      <c r="AE395" s="126" t="s">
        <v>1461</v>
      </c>
      <c r="AF395" s="129">
        <v>0</v>
      </c>
      <c r="AG395" s="127"/>
      <c r="AH395" s="127"/>
      <c r="AI395" s="127"/>
      <c r="AJ395" s="127"/>
      <c r="AK395" s="126">
        <v>0</v>
      </c>
      <c r="AL395" s="129">
        <v>0</v>
      </c>
      <c r="AM395" s="127"/>
      <c r="AN395" s="127"/>
      <c r="AO395" s="126">
        <v>0</v>
      </c>
      <c r="AP395" s="127"/>
      <c r="AQ395" s="127"/>
      <c r="AR395" s="127"/>
      <c r="AS395" s="127"/>
      <c r="AT395" s="127"/>
      <c r="AU395" s="126">
        <v>0</v>
      </c>
      <c r="AV395" s="130">
        <v>0</v>
      </c>
      <c r="AW395" s="126" t="s">
        <v>51</v>
      </c>
      <c r="AX395" s="127"/>
      <c r="AY395" s="127"/>
      <c r="AZ395" s="127"/>
      <c r="BA395" s="127"/>
      <c r="BB395" s="126" t="s">
        <v>52</v>
      </c>
      <c r="BC395" s="126" t="s">
        <v>213</v>
      </c>
      <c r="BD395" s="126" t="s">
        <v>214</v>
      </c>
      <c r="BE395" s="126" t="s">
        <v>708</v>
      </c>
      <c r="BF395" s="126">
        <v>21</v>
      </c>
      <c r="BG395" s="126" t="s">
        <v>163</v>
      </c>
      <c r="BH395" s="127"/>
      <c r="BI395" s="127"/>
      <c r="BJ395" s="127"/>
      <c r="BK395" s="127"/>
      <c r="BL395" s="129">
        <v>0</v>
      </c>
      <c r="BM395" s="127" t="b">
        <f>KGP[[#This Row],[HU Quantity]]=KGP[[#This Row],[Requirement quantity]]</f>
        <v>0</v>
      </c>
      <c r="BN395" s="127"/>
      <c r="BO395" s="127"/>
      <c r="BP395" s="127"/>
      <c r="BQ395" s="126" t="s">
        <v>165</v>
      </c>
      <c r="BR395" s="127"/>
      <c r="BS395" s="127"/>
      <c r="BT395" s="131">
        <v>0</v>
      </c>
      <c r="BU395" s="131">
        <v>0</v>
      </c>
      <c r="BV395" s="128">
        <v>45473</v>
      </c>
      <c r="BW395" s="132">
        <v>0</v>
      </c>
      <c r="BX395" s="132">
        <v>0</v>
      </c>
      <c r="BY395" s="127"/>
      <c r="BZ395" s="127"/>
      <c r="CA395" s="126">
        <v>0</v>
      </c>
      <c r="CB395" s="130">
        <v>0</v>
      </c>
      <c r="CC395" s="127"/>
      <c r="CD395" s="130">
        <v>0</v>
      </c>
      <c r="CE395" s="127"/>
      <c r="CF395" s="127"/>
      <c r="CG395" s="127"/>
      <c r="CH395" s="130">
        <v>0</v>
      </c>
      <c r="CI395" s="35">
        <v>0</v>
      </c>
      <c r="CJ395" s="94">
        <f t="shared" si="42"/>
        <v>2.0408163265306121E-2</v>
      </c>
      <c r="CK395" s="88">
        <f t="shared" si="43"/>
        <v>45359</v>
      </c>
      <c r="CL395" s="89">
        <f t="shared" si="44"/>
        <v>0</v>
      </c>
      <c r="CM395" s="89">
        <f t="shared" si="45"/>
        <v>0</v>
      </c>
      <c r="CN395" s="89" t="str">
        <f t="shared" si="46"/>
        <v>Missing Staging Date</v>
      </c>
      <c r="CO395" s="100"/>
      <c r="CP395" s="89" t="str">
        <f>IF(CQ395="","",IF(CQ395&gt;'Colour coding'!$D$4,"After Turnround",IF(CQ395&gt;'Colour coding'!$D$3+7,"During Turnaround",IF(CQ395&lt;'Colour coding'!$D$3,"On Time"))))</f>
        <v>On Time</v>
      </c>
      <c r="CQ395" s="88">
        <f>_xlfn.MAXIFS('Monitor PO'!E:E,'Monitor PO'!K:K,KGP[[#This Row],[Material / Component]])</f>
        <v>0</v>
      </c>
      <c r="CR395" s="89" t="str">
        <f t="shared" si="47"/>
        <v>Delivered Pre S4H</v>
      </c>
      <c r="CS395" s="89" t="str">
        <f>_xlfn.CONCAT(KGP[[#This Row],[Reservation]], KGP[[#This Row],[Requirement date (WO component)]],KGP[[#This Row],[Material / Component]],"000",,KGP[[#This Row],[WO number]])</f>
        <v>000013609845387000100037574</v>
      </c>
      <c r="CT395" s="89" t="e">
        <f>VLOOKUP(KGP[[#This Row],[Key]],Reservation!B:B,1,)</f>
        <v>#N/A</v>
      </c>
      <c r="CU395" s="89" t="str">
        <f>_xlfn.CONCAT(KGP[[#This Row],[Reservation]],KGP[[#This Row],[Material / Component]],"000",,KGP[[#This Row],[WO number]])</f>
        <v>0000136098000100037574</v>
      </c>
      <c r="CV395" s="93" t="str">
        <f>IF(_xlfn.MAXIFS(Reservation!$F:$F,Reservation!$A:$A,KGP[[#This Row],[Logic]])&lt;KGP[[#This Row],[ETA @ Demand plant]],_xlfn.MAXIFS(Reservation!$F:$F,Reservation!$A:$A,KGP[[#This Row],[Logic]]),"")</f>
        <v/>
      </c>
      <c r="CW395" s="89" t="str">
        <f>IF(KGP[[#This Row],[Any order which is ahead (Date)]]="","",VLOOKUP(_xlfn.CONCAT(KGP[[#This Row],[Reservation]],KGP[[#This Row],[Material / Component]],"000",,KGP[[#This Row],[WO number]]),Reservation!$A:$J,10,0))</f>
        <v/>
      </c>
      <c r="CX395" s="89">
        <f t="shared" si="48"/>
        <v>0</v>
      </c>
    </row>
    <row r="396" spans="1:102" s="77" customFormat="1" hidden="1" x14ac:dyDescent="0.2">
      <c r="A396" s="126" t="s">
        <v>940</v>
      </c>
      <c r="B396" s="126" t="s">
        <v>50</v>
      </c>
      <c r="C396" s="127"/>
      <c r="D396" s="126" t="s">
        <v>55</v>
      </c>
      <c r="E396" s="128">
        <v>45290</v>
      </c>
      <c r="F396" s="128">
        <v>45292</v>
      </c>
      <c r="G396" s="128">
        <v>45387</v>
      </c>
      <c r="H396" s="127"/>
      <c r="I396" s="128">
        <v>45387</v>
      </c>
      <c r="J396" s="128">
        <v>45394</v>
      </c>
      <c r="K396" s="126" t="s">
        <v>182</v>
      </c>
      <c r="L396" s="127"/>
      <c r="M396" s="126" t="s">
        <v>698</v>
      </c>
      <c r="N396" s="126" t="s">
        <v>174</v>
      </c>
      <c r="O396" s="126" t="s">
        <v>700</v>
      </c>
      <c r="P396" s="126" t="s">
        <v>359</v>
      </c>
      <c r="Q396" s="126" t="s">
        <v>701</v>
      </c>
      <c r="R396" s="126" t="s">
        <v>344</v>
      </c>
      <c r="S396" s="127"/>
      <c r="T396" s="127"/>
      <c r="U396" s="127"/>
      <c r="V396" s="127"/>
      <c r="W396" s="127"/>
      <c r="X396" s="126">
        <v>20</v>
      </c>
      <c r="Y396" s="126">
        <v>20</v>
      </c>
      <c r="Z396" s="127"/>
      <c r="AA396" s="127"/>
      <c r="AB396" s="129">
        <v>1</v>
      </c>
      <c r="AC396" s="129">
        <v>0</v>
      </c>
      <c r="AD396" s="129">
        <v>0</v>
      </c>
      <c r="AE396" s="126" t="s">
        <v>1461</v>
      </c>
      <c r="AF396" s="129">
        <v>0</v>
      </c>
      <c r="AG396" s="127"/>
      <c r="AH396" s="127"/>
      <c r="AI396" s="127"/>
      <c r="AJ396" s="127"/>
      <c r="AK396" s="126">
        <v>0</v>
      </c>
      <c r="AL396" s="129">
        <v>0</v>
      </c>
      <c r="AM396" s="127"/>
      <c r="AN396" s="127"/>
      <c r="AO396" s="126">
        <v>0</v>
      </c>
      <c r="AP396" s="127"/>
      <c r="AQ396" s="127"/>
      <c r="AR396" s="127"/>
      <c r="AS396" s="127"/>
      <c r="AT396" s="127"/>
      <c r="AU396" s="126">
        <v>0</v>
      </c>
      <c r="AV396" s="130">
        <v>0</v>
      </c>
      <c r="AW396" s="126" t="s">
        <v>193</v>
      </c>
      <c r="AX396" s="127"/>
      <c r="AY396" s="127"/>
      <c r="AZ396" s="127"/>
      <c r="BA396" s="127"/>
      <c r="BB396" s="126" t="s">
        <v>52</v>
      </c>
      <c r="BC396" s="126" t="s">
        <v>213</v>
      </c>
      <c r="BD396" s="126" t="s">
        <v>214</v>
      </c>
      <c r="BE396" s="126" t="s">
        <v>708</v>
      </c>
      <c r="BF396" s="126">
        <v>4</v>
      </c>
      <c r="BG396" s="126" t="s">
        <v>163</v>
      </c>
      <c r="BH396" s="127"/>
      <c r="BI396" s="127"/>
      <c r="BJ396" s="127"/>
      <c r="BK396" s="127"/>
      <c r="BL396" s="129">
        <v>0</v>
      </c>
      <c r="BM396" s="127" t="b">
        <f>KGP[[#This Row],[HU Quantity]]=KGP[[#This Row],[Requirement quantity]]</f>
        <v>0</v>
      </c>
      <c r="BN396" s="127"/>
      <c r="BO396" s="127"/>
      <c r="BP396" s="127"/>
      <c r="BQ396" s="126" t="s">
        <v>165</v>
      </c>
      <c r="BR396" s="127"/>
      <c r="BS396" s="127"/>
      <c r="BT396" s="131">
        <v>0</v>
      </c>
      <c r="BU396" s="131">
        <v>0</v>
      </c>
      <c r="BV396" s="128">
        <v>45473</v>
      </c>
      <c r="BW396" s="132">
        <v>0</v>
      </c>
      <c r="BX396" s="132">
        <v>0</v>
      </c>
      <c r="BY396" s="127"/>
      <c r="BZ396" s="127"/>
      <c r="CA396" s="126">
        <v>0</v>
      </c>
      <c r="CB396" s="130">
        <v>0</v>
      </c>
      <c r="CC396" s="127"/>
      <c r="CD396" s="130">
        <v>0</v>
      </c>
      <c r="CE396" s="127"/>
      <c r="CF396" s="127"/>
      <c r="CG396" s="127"/>
      <c r="CH396" s="130">
        <v>0</v>
      </c>
      <c r="CI396" s="35">
        <v>0</v>
      </c>
      <c r="CJ396" s="94">
        <f t="shared" si="42"/>
        <v>2.0408163265306121E-2</v>
      </c>
      <c r="CK396" s="88">
        <f t="shared" si="43"/>
        <v>45359</v>
      </c>
      <c r="CL396" s="89">
        <f t="shared" si="44"/>
        <v>0</v>
      </c>
      <c r="CM396" s="89">
        <f t="shared" si="45"/>
        <v>0</v>
      </c>
      <c r="CN396" s="89" t="str">
        <f t="shared" si="46"/>
        <v>Missing Staging Date</v>
      </c>
      <c r="CO396" s="100"/>
      <c r="CP396" s="89" t="str">
        <f>IF(CQ396="","",IF(CQ396&gt;'Colour coding'!$D$4,"After Turnround",IF(CQ396&gt;'Colour coding'!$D$3+7,"During Turnaround",IF(CQ396&lt;'Colour coding'!$D$3,"On Time"))))</f>
        <v>On Time</v>
      </c>
      <c r="CQ396" s="88">
        <f>_xlfn.MAXIFS('Monitor PO'!E:E,'Monitor PO'!K:K,KGP[[#This Row],[Material / Component]])</f>
        <v>0</v>
      </c>
      <c r="CR396" s="89" t="str">
        <f t="shared" si="47"/>
        <v>Delivered Pre S4H</v>
      </c>
      <c r="CS396" s="89" t="str">
        <f>_xlfn.CONCAT(KGP[[#This Row],[Reservation]], KGP[[#This Row],[Requirement date (WO component)]],KGP[[#This Row],[Material / Component]],"000",,KGP[[#This Row],[WO number]])</f>
        <v>000013609845387000100037574</v>
      </c>
      <c r="CT396" s="89" t="e">
        <f>VLOOKUP(KGP[[#This Row],[Key]],Reservation!B:B,1,)</f>
        <v>#N/A</v>
      </c>
      <c r="CU396" s="89" t="str">
        <f>_xlfn.CONCAT(KGP[[#This Row],[Reservation]],KGP[[#This Row],[Material / Component]],"000",,KGP[[#This Row],[WO number]])</f>
        <v>0000136098000100037574</v>
      </c>
      <c r="CV396" s="93" t="str">
        <f>IF(_xlfn.MAXIFS(Reservation!$F:$F,Reservation!$A:$A,KGP[[#This Row],[Logic]])&lt;KGP[[#This Row],[ETA @ Demand plant]],_xlfn.MAXIFS(Reservation!$F:$F,Reservation!$A:$A,KGP[[#This Row],[Logic]]),"")</f>
        <v/>
      </c>
      <c r="CW396" s="89" t="str">
        <f>IF(KGP[[#This Row],[Any order which is ahead (Date)]]="","",VLOOKUP(_xlfn.CONCAT(KGP[[#This Row],[Reservation]],KGP[[#This Row],[Material / Component]],"000",,KGP[[#This Row],[WO number]]),Reservation!$A:$J,10,0))</f>
        <v/>
      </c>
      <c r="CX396" s="89">
        <f t="shared" si="48"/>
        <v>0</v>
      </c>
    </row>
    <row r="397" spans="1:102" s="77" customFormat="1" hidden="1" x14ac:dyDescent="0.2">
      <c r="A397" s="126" t="s">
        <v>940</v>
      </c>
      <c r="B397" s="126" t="s">
        <v>50</v>
      </c>
      <c r="C397" s="127"/>
      <c r="D397" s="126" t="s">
        <v>55</v>
      </c>
      <c r="E397" s="128">
        <v>45290</v>
      </c>
      <c r="F397" s="128">
        <v>45292</v>
      </c>
      <c r="G397" s="128">
        <v>45387</v>
      </c>
      <c r="H397" s="127"/>
      <c r="I397" s="128">
        <v>45387</v>
      </c>
      <c r="J397" s="128">
        <v>45394</v>
      </c>
      <c r="K397" s="126" t="s">
        <v>182</v>
      </c>
      <c r="L397" s="127"/>
      <c r="M397" s="126" t="s">
        <v>698</v>
      </c>
      <c r="N397" s="126" t="s">
        <v>180</v>
      </c>
      <c r="O397" s="126" t="s">
        <v>700</v>
      </c>
      <c r="P397" s="126" t="s">
        <v>359</v>
      </c>
      <c r="Q397" s="126" t="s">
        <v>701</v>
      </c>
      <c r="R397" s="126" t="s">
        <v>344</v>
      </c>
      <c r="S397" s="127"/>
      <c r="T397" s="127"/>
      <c r="U397" s="127"/>
      <c r="V397" s="127"/>
      <c r="W397" s="127"/>
      <c r="X397" s="126">
        <v>20</v>
      </c>
      <c r="Y397" s="126">
        <v>20</v>
      </c>
      <c r="Z397" s="127"/>
      <c r="AA397" s="127"/>
      <c r="AB397" s="129">
        <v>1</v>
      </c>
      <c r="AC397" s="129">
        <v>0</v>
      </c>
      <c r="AD397" s="129">
        <v>0</v>
      </c>
      <c r="AE397" s="126" t="s">
        <v>1461</v>
      </c>
      <c r="AF397" s="129">
        <v>0</v>
      </c>
      <c r="AG397" s="127"/>
      <c r="AH397" s="127"/>
      <c r="AI397" s="127"/>
      <c r="AJ397" s="127"/>
      <c r="AK397" s="126">
        <v>0</v>
      </c>
      <c r="AL397" s="129">
        <v>0</v>
      </c>
      <c r="AM397" s="127"/>
      <c r="AN397" s="127"/>
      <c r="AO397" s="126">
        <v>0</v>
      </c>
      <c r="AP397" s="127"/>
      <c r="AQ397" s="127"/>
      <c r="AR397" s="127"/>
      <c r="AS397" s="127"/>
      <c r="AT397" s="127"/>
      <c r="AU397" s="126">
        <v>0</v>
      </c>
      <c r="AV397" s="130">
        <v>0</v>
      </c>
      <c r="AW397" s="126" t="s">
        <v>51</v>
      </c>
      <c r="AX397" s="127"/>
      <c r="AY397" s="127"/>
      <c r="AZ397" s="127"/>
      <c r="BA397" s="127"/>
      <c r="BB397" s="126" t="s">
        <v>52</v>
      </c>
      <c r="BC397" s="126" t="s">
        <v>213</v>
      </c>
      <c r="BD397" s="126" t="s">
        <v>214</v>
      </c>
      <c r="BE397" s="126" t="s">
        <v>708</v>
      </c>
      <c r="BF397" s="126">
        <v>14</v>
      </c>
      <c r="BG397" s="126" t="s">
        <v>163</v>
      </c>
      <c r="BH397" s="127"/>
      <c r="BI397" s="127"/>
      <c r="BJ397" s="127"/>
      <c r="BK397" s="127"/>
      <c r="BL397" s="129">
        <v>0</v>
      </c>
      <c r="BM397" s="127" t="b">
        <f>KGP[[#This Row],[HU Quantity]]=KGP[[#This Row],[Requirement quantity]]</f>
        <v>0</v>
      </c>
      <c r="BN397" s="127"/>
      <c r="BO397" s="127"/>
      <c r="BP397" s="127"/>
      <c r="BQ397" s="126" t="s">
        <v>165</v>
      </c>
      <c r="BR397" s="127"/>
      <c r="BS397" s="127"/>
      <c r="BT397" s="131">
        <v>0</v>
      </c>
      <c r="BU397" s="131">
        <v>0</v>
      </c>
      <c r="BV397" s="128">
        <v>45473</v>
      </c>
      <c r="BW397" s="132">
        <v>0</v>
      </c>
      <c r="BX397" s="132">
        <v>0</v>
      </c>
      <c r="BY397" s="127"/>
      <c r="BZ397" s="127"/>
      <c r="CA397" s="126">
        <v>0</v>
      </c>
      <c r="CB397" s="130">
        <v>0</v>
      </c>
      <c r="CC397" s="127"/>
      <c r="CD397" s="130">
        <v>0</v>
      </c>
      <c r="CE397" s="127"/>
      <c r="CF397" s="127"/>
      <c r="CG397" s="127"/>
      <c r="CH397" s="130">
        <v>0</v>
      </c>
      <c r="CI397" s="35">
        <v>0</v>
      </c>
      <c r="CJ397" s="94">
        <f t="shared" si="42"/>
        <v>2.0408163265306121E-2</v>
      </c>
      <c r="CK397" s="88">
        <f t="shared" si="43"/>
        <v>45359</v>
      </c>
      <c r="CL397" s="89">
        <f t="shared" si="44"/>
        <v>0</v>
      </c>
      <c r="CM397" s="89">
        <f t="shared" si="45"/>
        <v>0</v>
      </c>
      <c r="CN397" s="89" t="str">
        <f t="shared" si="46"/>
        <v>Missing Staging Date</v>
      </c>
      <c r="CO397" s="100"/>
      <c r="CP397" s="89" t="str">
        <f>IF(CQ397="","",IF(CQ397&gt;'Colour coding'!$D$4,"After Turnround",IF(CQ397&gt;'Colour coding'!$D$3+7,"During Turnaround",IF(CQ397&lt;'Colour coding'!$D$3,"On Time"))))</f>
        <v>On Time</v>
      </c>
      <c r="CQ397" s="88">
        <f>_xlfn.MAXIFS('Monitor PO'!E:E,'Monitor PO'!K:K,KGP[[#This Row],[Material / Component]])</f>
        <v>0</v>
      </c>
      <c r="CR397" s="89" t="str">
        <f t="shared" si="47"/>
        <v>Delivered Pre S4H</v>
      </c>
      <c r="CS397" s="89" t="str">
        <f>_xlfn.CONCAT(KGP[[#This Row],[Reservation]], KGP[[#This Row],[Requirement date (WO component)]],KGP[[#This Row],[Material / Component]],"000",,KGP[[#This Row],[WO number]])</f>
        <v>000013609845387000100037574</v>
      </c>
      <c r="CT397" s="89" t="e">
        <f>VLOOKUP(KGP[[#This Row],[Key]],Reservation!B:B,1,)</f>
        <v>#N/A</v>
      </c>
      <c r="CU397" s="89" t="str">
        <f>_xlfn.CONCAT(KGP[[#This Row],[Reservation]],KGP[[#This Row],[Material / Component]],"000",,KGP[[#This Row],[WO number]])</f>
        <v>0000136098000100037574</v>
      </c>
      <c r="CV397" s="93" t="str">
        <f>IF(_xlfn.MAXIFS(Reservation!$F:$F,Reservation!$A:$A,KGP[[#This Row],[Logic]])&lt;KGP[[#This Row],[ETA @ Demand plant]],_xlfn.MAXIFS(Reservation!$F:$F,Reservation!$A:$A,KGP[[#This Row],[Logic]]),"")</f>
        <v/>
      </c>
      <c r="CW397" s="89" t="str">
        <f>IF(KGP[[#This Row],[Any order which is ahead (Date)]]="","",VLOOKUP(_xlfn.CONCAT(KGP[[#This Row],[Reservation]],KGP[[#This Row],[Material / Component]],"000",,KGP[[#This Row],[WO number]]),Reservation!$A:$J,10,0))</f>
        <v/>
      </c>
      <c r="CX397" s="89">
        <f t="shared" si="48"/>
        <v>0</v>
      </c>
    </row>
    <row r="398" spans="1:102" s="77" customFormat="1" hidden="1" x14ac:dyDescent="0.2">
      <c r="A398" s="126" t="s">
        <v>940</v>
      </c>
      <c r="B398" s="126" t="s">
        <v>50</v>
      </c>
      <c r="C398" s="127"/>
      <c r="D398" s="126" t="s">
        <v>55</v>
      </c>
      <c r="E398" s="128">
        <v>45290</v>
      </c>
      <c r="F398" s="128">
        <v>45292</v>
      </c>
      <c r="G398" s="128">
        <v>45387</v>
      </c>
      <c r="H398" s="127"/>
      <c r="I398" s="128">
        <v>45387</v>
      </c>
      <c r="J398" s="128">
        <v>45394</v>
      </c>
      <c r="K398" s="126" t="s">
        <v>182</v>
      </c>
      <c r="L398" s="127"/>
      <c r="M398" s="126" t="s">
        <v>698</v>
      </c>
      <c r="N398" s="126" t="s">
        <v>160</v>
      </c>
      <c r="O398" s="126" t="s">
        <v>700</v>
      </c>
      <c r="P398" s="126" t="s">
        <v>359</v>
      </c>
      <c r="Q398" s="126" t="s">
        <v>701</v>
      </c>
      <c r="R398" s="126" t="s">
        <v>344</v>
      </c>
      <c r="S398" s="127"/>
      <c r="T398" s="127"/>
      <c r="U398" s="127"/>
      <c r="V398" s="127"/>
      <c r="W398" s="127"/>
      <c r="X398" s="126">
        <v>20</v>
      </c>
      <c r="Y398" s="126">
        <v>20</v>
      </c>
      <c r="Z398" s="127"/>
      <c r="AA398" s="127"/>
      <c r="AB398" s="129">
        <v>1</v>
      </c>
      <c r="AC398" s="129">
        <v>0</v>
      </c>
      <c r="AD398" s="129">
        <v>0</v>
      </c>
      <c r="AE398" s="126" t="s">
        <v>1461</v>
      </c>
      <c r="AF398" s="129">
        <v>0</v>
      </c>
      <c r="AG398" s="127"/>
      <c r="AH398" s="127"/>
      <c r="AI398" s="127"/>
      <c r="AJ398" s="127"/>
      <c r="AK398" s="126">
        <v>0</v>
      </c>
      <c r="AL398" s="129">
        <v>0</v>
      </c>
      <c r="AM398" s="127"/>
      <c r="AN398" s="127"/>
      <c r="AO398" s="126">
        <v>0</v>
      </c>
      <c r="AP398" s="127"/>
      <c r="AQ398" s="127"/>
      <c r="AR398" s="127"/>
      <c r="AS398" s="127"/>
      <c r="AT398" s="127"/>
      <c r="AU398" s="126">
        <v>0</v>
      </c>
      <c r="AV398" s="130">
        <v>0</v>
      </c>
      <c r="AW398" s="126" t="s">
        <v>204</v>
      </c>
      <c r="AX398" s="127"/>
      <c r="AY398" s="127"/>
      <c r="AZ398" s="127"/>
      <c r="BA398" s="127"/>
      <c r="BB398" s="126" t="s">
        <v>52</v>
      </c>
      <c r="BC398" s="126" t="s">
        <v>213</v>
      </c>
      <c r="BD398" s="126" t="s">
        <v>214</v>
      </c>
      <c r="BE398" s="126" t="s">
        <v>708</v>
      </c>
      <c r="BF398" s="126">
        <v>12</v>
      </c>
      <c r="BG398" s="126" t="s">
        <v>163</v>
      </c>
      <c r="BH398" s="127"/>
      <c r="BI398" s="127"/>
      <c r="BJ398" s="127"/>
      <c r="BK398" s="127"/>
      <c r="BL398" s="129">
        <v>0</v>
      </c>
      <c r="BM398" s="127" t="b">
        <f>KGP[[#This Row],[HU Quantity]]=KGP[[#This Row],[Requirement quantity]]</f>
        <v>0</v>
      </c>
      <c r="BN398" s="127"/>
      <c r="BO398" s="127"/>
      <c r="BP398" s="127"/>
      <c r="BQ398" s="126" t="s">
        <v>165</v>
      </c>
      <c r="BR398" s="127"/>
      <c r="BS398" s="127"/>
      <c r="BT398" s="131">
        <v>0</v>
      </c>
      <c r="BU398" s="131">
        <v>0</v>
      </c>
      <c r="BV398" s="128">
        <v>45473</v>
      </c>
      <c r="BW398" s="132">
        <v>0</v>
      </c>
      <c r="BX398" s="132">
        <v>0</v>
      </c>
      <c r="BY398" s="127"/>
      <c r="BZ398" s="127"/>
      <c r="CA398" s="126">
        <v>0</v>
      </c>
      <c r="CB398" s="130">
        <v>0</v>
      </c>
      <c r="CC398" s="127"/>
      <c r="CD398" s="130">
        <v>0</v>
      </c>
      <c r="CE398" s="127"/>
      <c r="CF398" s="127"/>
      <c r="CG398" s="127"/>
      <c r="CH398" s="130">
        <v>0</v>
      </c>
      <c r="CI398" s="35">
        <v>0</v>
      </c>
      <c r="CJ398" s="94">
        <f t="shared" si="42"/>
        <v>2.0408163265306121E-2</v>
      </c>
      <c r="CK398" s="88">
        <f t="shared" si="43"/>
        <v>45359</v>
      </c>
      <c r="CL398" s="89">
        <f t="shared" si="44"/>
        <v>0</v>
      </c>
      <c r="CM398" s="89">
        <f t="shared" si="45"/>
        <v>0</v>
      </c>
      <c r="CN398" s="89" t="str">
        <f t="shared" si="46"/>
        <v>Missing Staging Date</v>
      </c>
      <c r="CO398" s="100"/>
      <c r="CP398" s="89" t="str">
        <f>IF(CQ398="","",IF(CQ398&gt;'Colour coding'!$D$4,"After Turnround",IF(CQ398&gt;'Colour coding'!$D$3+7,"During Turnaround",IF(CQ398&lt;'Colour coding'!$D$3,"On Time"))))</f>
        <v>On Time</v>
      </c>
      <c r="CQ398" s="88">
        <f>_xlfn.MAXIFS('Monitor PO'!E:E,'Monitor PO'!K:K,KGP[[#This Row],[Material / Component]])</f>
        <v>0</v>
      </c>
      <c r="CR398" s="89" t="str">
        <f t="shared" si="47"/>
        <v>Delivered Pre S4H</v>
      </c>
      <c r="CS398" s="89" t="str">
        <f>_xlfn.CONCAT(KGP[[#This Row],[Reservation]], KGP[[#This Row],[Requirement date (WO component)]],KGP[[#This Row],[Material / Component]],"000",,KGP[[#This Row],[WO number]])</f>
        <v>000013609845387000100037574</v>
      </c>
      <c r="CT398" s="89" t="e">
        <f>VLOOKUP(KGP[[#This Row],[Key]],Reservation!B:B,1,)</f>
        <v>#N/A</v>
      </c>
      <c r="CU398" s="89" t="str">
        <f>_xlfn.CONCAT(KGP[[#This Row],[Reservation]],KGP[[#This Row],[Material / Component]],"000",,KGP[[#This Row],[WO number]])</f>
        <v>0000136098000100037574</v>
      </c>
      <c r="CV398" s="93" t="str">
        <f>IF(_xlfn.MAXIFS(Reservation!$F:$F,Reservation!$A:$A,KGP[[#This Row],[Logic]])&lt;KGP[[#This Row],[ETA @ Demand plant]],_xlfn.MAXIFS(Reservation!$F:$F,Reservation!$A:$A,KGP[[#This Row],[Logic]]),"")</f>
        <v/>
      </c>
      <c r="CW398" s="89" t="str">
        <f>IF(KGP[[#This Row],[Any order which is ahead (Date)]]="","",VLOOKUP(_xlfn.CONCAT(KGP[[#This Row],[Reservation]],KGP[[#This Row],[Material / Component]],"000",,KGP[[#This Row],[WO number]]),Reservation!$A:$J,10,0))</f>
        <v/>
      </c>
      <c r="CX398" s="89">
        <f t="shared" si="48"/>
        <v>0</v>
      </c>
    </row>
    <row r="399" spans="1:102" s="77" customFormat="1" hidden="1" x14ac:dyDescent="0.2">
      <c r="A399" s="126" t="s">
        <v>940</v>
      </c>
      <c r="B399" s="126" t="s">
        <v>50</v>
      </c>
      <c r="C399" s="127"/>
      <c r="D399" s="126" t="s">
        <v>55</v>
      </c>
      <c r="E399" s="128">
        <v>45290</v>
      </c>
      <c r="F399" s="128">
        <v>45292</v>
      </c>
      <c r="G399" s="128">
        <v>45387</v>
      </c>
      <c r="H399" s="127"/>
      <c r="I399" s="128">
        <v>45387</v>
      </c>
      <c r="J399" s="128">
        <v>45394</v>
      </c>
      <c r="K399" s="126" t="s">
        <v>182</v>
      </c>
      <c r="L399" s="127"/>
      <c r="M399" s="126" t="s">
        <v>698</v>
      </c>
      <c r="N399" s="126" t="s">
        <v>176</v>
      </c>
      <c r="O399" s="126" t="s">
        <v>700</v>
      </c>
      <c r="P399" s="126" t="s">
        <v>359</v>
      </c>
      <c r="Q399" s="126" t="s">
        <v>759</v>
      </c>
      <c r="R399" s="126" t="s">
        <v>344</v>
      </c>
      <c r="S399" s="127"/>
      <c r="T399" s="127"/>
      <c r="U399" s="127"/>
      <c r="V399" s="127"/>
      <c r="W399" s="127"/>
      <c r="X399" s="126">
        <v>20</v>
      </c>
      <c r="Y399" s="126">
        <v>20</v>
      </c>
      <c r="Z399" s="127"/>
      <c r="AA399" s="127"/>
      <c r="AB399" s="129">
        <v>1</v>
      </c>
      <c r="AC399" s="129">
        <v>0</v>
      </c>
      <c r="AD399" s="129">
        <v>0</v>
      </c>
      <c r="AE399" s="126" t="s">
        <v>1461</v>
      </c>
      <c r="AF399" s="129">
        <v>0</v>
      </c>
      <c r="AG399" s="127"/>
      <c r="AH399" s="127"/>
      <c r="AI399" s="127"/>
      <c r="AJ399" s="127"/>
      <c r="AK399" s="126">
        <v>0</v>
      </c>
      <c r="AL399" s="129">
        <v>0</v>
      </c>
      <c r="AM399" s="127"/>
      <c r="AN399" s="127"/>
      <c r="AO399" s="126">
        <v>0</v>
      </c>
      <c r="AP399" s="127"/>
      <c r="AQ399" s="127"/>
      <c r="AR399" s="127"/>
      <c r="AS399" s="127"/>
      <c r="AT399" s="127"/>
      <c r="AU399" s="126">
        <v>0</v>
      </c>
      <c r="AV399" s="130">
        <v>0</v>
      </c>
      <c r="AW399" s="126" t="s">
        <v>51</v>
      </c>
      <c r="AX399" s="127"/>
      <c r="AY399" s="127"/>
      <c r="AZ399" s="127"/>
      <c r="BA399" s="127"/>
      <c r="BB399" s="126" t="s">
        <v>52</v>
      </c>
      <c r="BC399" s="126" t="s">
        <v>213</v>
      </c>
      <c r="BD399" s="126" t="s">
        <v>214</v>
      </c>
      <c r="BE399" s="126" t="s">
        <v>708</v>
      </c>
      <c r="BF399" s="126">
        <v>37</v>
      </c>
      <c r="BG399" s="126" t="s">
        <v>294</v>
      </c>
      <c r="BH399" s="127"/>
      <c r="BI399" s="127"/>
      <c r="BJ399" s="127"/>
      <c r="BK399" s="127"/>
      <c r="BL399" s="129">
        <v>0</v>
      </c>
      <c r="BM399" s="127" t="b">
        <f>KGP[[#This Row],[HU Quantity]]=KGP[[#This Row],[Requirement quantity]]</f>
        <v>0</v>
      </c>
      <c r="BN399" s="127"/>
      <c r="BO399" s="127"/>
      <c r="BP399" s="127"/>
      <c r="BQ399" s="126" t="s">
        <v>165</v>
      </c>
      <c r="BR399" s="127"/>
      <c r="BS399" s="127"/>
      <c r="BT399" s="131">
        <v>0</v>
      </c>
      <c r="BU399" s="131">
        <v>0</v>
      </c>
      <c r="BV399" s="128">
        <v>45473</v>
      </c>
      <c r="BW399" s="132">
        <v>0</v>
      </c>
      <c r="BX399" s="132">
        <v>0</v>
      </c>
      <c r="BY399" s="127"/>
      <c r="BZ399" s="127"/>
      <c r="CA399" s="126">
        <v>0</v>
      </c>
      <c r="CB399" s="130">
        <v>0</v>
      </c>
      <c r="CC399" s="127"/>
      <c r="CD399" s="130">
        <v>0</v>
      </c>
      <c r="CE399" s="127"/>
      <c r="CF399" s="127"/>
      <c r="CG399" s="127"/>
      <c r="CH399" s="130">
        <v>0</v>
      </c>
      <c r="CI399" s="35">
        <v>0</v>
      </c>
      <c r="CJ399" s="94">
        <f t="shared" si="42"/>
        <v>2.0408163265306121E-2</v>
      </c>
      <c r="CK399" s="88">
        <f t="shared" si="43"/>
        <v>45359</v>
      </c>
      <c r="CL399" s="89">
        <f t="shared" si="44"/>
        <v>0</v>
      </c>
      <c r="CM399" s="89">
        <f t="shared" si="45"/>
        <v>0</v>
      </c>
      <c r="CN399" s="89" t="str">
        <f t="shared" si="46"/>
        <v>Missing Staging Date</v>
      </c>
      <c r="CO399" s="100"/>
      <c r="CP399" s="89" t="str">
        <f>IF(CQ399="","",IF(CQ399&gt;'Colour coding'!$D$4,"After Turnround",IF(CQ399&gt;'Colour coding'!$D$3+7,"During Turnaround",IF(CQ399&lt;'Colour coding'!$D$3,"On Time"))))</f>
        <v>On Time</v>
      </c>
      <c r="CQ399" s="88">
        <f>_xlfn.MAXIFS('Monitor PO'!E:E,'Monitor PO'!K:K,KGP[[#This Row],[Material / Component]])</f>
        <v>0</v>
      </c>
      <c r="CR399" s="89" t="str">
        <f t="shared" si="47"/>
        <v>Delivered Pre S4H</v>
      </c>
      <c r="CS399" s="89" t="str">
        <f>_xlfn.CONCAT(KGP[[#This Row],[Reservation]], KGP[[#This Row],[Requirement date (WO component)]],KGP[[#This Row],[Material / Component]],"000",,KGP[[#This Row],[WO number]])</f>
        <v>000013609845387000100037574</v>
      </c>
      <c r="CT399" s="89" t="e">
        <f>VLOOKUP(KGP[[#This Row],[Key]],Reservation!B:B,1,)</f>
        <v>#N/A</v>
      </c>
      <c r="CU399" s="89" t="str">
        <f>_xlfn.CONCAT(KGP[[#This Row],[Reservation]],KGP[[#This Row],[Material / Component]],"000",,KGP[[#This Row],[WO number]])</f>
        <v>0000136098000100037574</v>
      </c>
      <c r="CV399" s="93" t="str">
        <f>IF(_xlfn.MAXIFS(Reservation!$F:$F,Reservation!$A:$A,KGP[[#This Row],[Logic]])&lt;KGP[[#This Row],[ETA @ Demand plant]],_xlfn.MAXIFS(Reservation!$F:$F,Reservation!$A:$A,KGP[[#This Row],[Logic]]),"")</f>
        <v/>
      </c>
      <c r="CW399" s="89" t="str">
        <f>IF(KGP[[#This Row],[Any order which is ahead (Date)]]="","",VLOOKUP(_xlfn.CONCAT(KGP[[#This Row],[Reservation]],KGP[[#This Row],[Material / Component]],"000",,KGP[[#This Row],[WO number]]),Reservation!$A:$J,10,0))</f>
        <v/>
      </c>
      <c r="CX399" s="89">
        <f t="shared" si="48"/>
        <v>0</v>
      </c>
    </row>
    <row r="400" spans="1:102" s="77" customFormat="1" hidden="1" x14ac:dyDescent="0.2">
      <c r="A400" s="126" t="s">
        <v>940</v>
      </c>
      <c r="B400" s="126" t="s">
        <v>50</v>
      </c>
      <c r="C400" s="127"/>
      <c r="D400" s="126" t="s">
        <v>55</v>
      </c>
      <c r="E400" s="128">
        <v>45290</v>
      </c>
      <c r="F400" s="128">
        <v>45292</v>
      </c>
      <c r="G400" s="128">
        <v>45387</v>
      </c>
      <c r="H400" s="127"/>
      <c r="I400" s="128">
        <v>45387</v>
      </c>
      <c r="J400" s="128">
        <v>45394</v>
      </c>
      <c r="K400" s="126" t="s">
        <v>182</v>
      </c>
      <c r="L400" s="127"/>
      <c r="M400" s="126" t="s">
        <v>698</v>
      </c>
      <c r="N400" s="126" t="s">
        <v>192</v>
      </c>
      <c r="O400" s="126" t="s">
        <v>700</v>
      </c>
      <c r="P400" s="126" t="s">
        <v>359</v>
      </c>
      <c r="Q400" s="126" t="s">
        <v>701</v>
      </c>
      <c r="R400" s="126" t="s">
        <v>344</v>
      </c>
      <c r="S400" s="127"/>
      <c r="T400" s="127"/>
      <c r="U400" s="127"/>
      <c r="V400" s="127"/>
      <c r="W400" s="127"/>
      <c r="X400" s="126">
        <v>20</v>
      </c>
      <c r="Y400" s="126">
        <v>20</v>
      </c>
      <c r="Z400" s="127"/>
      <c r="AA400" s="127"/>
      <c r="AB400" s="129">
        <v>1</v>
      </c>
      <c r="AC400" s="129">
        <v>0</v>
      </c>
      <c r="AD400" s="129">
        <v>0</v>
      </c>
      <c r="AE400" s="126" t="s">
        <v>1461</v>
      </c>
      <c r="AF400" s="129">
        <v>0</v>
      </c>
      <c r="AG400" s="127"/>
      <c r="AH400" s="127"/>
      <c r="AI400" s="127"/>
      <c r="AJ400" s="127"/>
      <c r="AK400" s="126">
        <v>0</v>
      </c>
      <c r="AL400" s="129">
        <v>0</v>
      </c>
      <c r="AM400" s="127"/>
      <c r="AN400" s="127"/>
      <c r="AO400" s="126">
        <v>0</v>
      </c>
      <c r="AP400" s="127"/>
      <c r="AQ400" s="127"/>
      <c r="AR400" s="127"/>
      <c r="AS400" s="127"/>
      <c r="AT400" s="127"/>
      <c r="AU400" s="126">
        <v>0</v>
      </c>
      <c r="AV400" s="130">
        <v>0</v>
      </c>
      <c r="AW400" s="126" t="s">
        <v>51</v>
      </c>
      <c r="AX400" s="127"/>
      <c r="AY400" s="127"/>
      <c r="AZ400" s="127"/>
      <c r="BA400" s="127"/>
      <c r="BB400" s="126" t="s">
        <v>52</v>
      </c>
      <c r="BC400" s="126" t="s">
        <v>213</v>
      </c>
      <c r="BD400" s="126" t="s">
        <v>214</v>
      </c>
      <c r="BE400" s="126" t="s">
        <v>708</v>
      </c>
      <c r="BF400" s="126">
        <v>17</v>
      </c>
      <c r="BG400" s="126" t="s">
        <v>294</v>
      </c>
      <c r="BH400" s="127"/>
      <c r="BI400" s="127"/>
      <c r="BJ400" s="127"/>
      <c r="BK400" s="127"/>
      <c r="BL400" s="129">
        <v>0</v>
      </c>
      <c r="BM400" s="127" t="b">
        <f>KGP[[#This Row],[HU Quantity]]=KGP[[#This Row],[Requirement quantity]]</f>
        <v>0</v>
      </c>
      <c r="BN400" s="127"/>
      <c r="BO400" s="127"/>
      <c r="BP400" s="127"/>
      <c r="BQ400" s="126" t="s">
        <v>165</v>
      </c>
      <c r="BR400" s="127"/>
      <c r="BS400" s="127"/>
      <c r="BT400" s="131">
        <v>0</v>
      </c>
      <c r="BU400" s="131">
        <v>0</v>
      </c>
      <c r="BV400" s="128">
        <v>45473</v>
      </c>
      <c r="BW400" s="132">
        <v>0</v>
      </c>
      <c r="BX400" s="132">
        <v>0</v>
      </c>
      <c r="BY400" s="127"/>
      <c r="BZ400" s="127"/>
      <c r="CA400" s="126">
        <v>0</v>
      </c>
      <c r="CB400" s="130">
        <v>0</v>
      </c>
      <c r="CC400" s="127"/>
      <c r="CD400" s="130">
        <v>0</v>
      </c>
      <c r="CE400" s="127"/>
      <c r="CF400" s="127"/>
      <c r="CG400" s="127"/>
      <c r="CH400" s="130">
        <v>0</v>
      </c>
      <c r="CI400" s="35">
        <v>0</v>
      </c>
      <c r="CJ400" s="94">
        <f t="shared" si="42"/>
        <v>2.0408163265306121E-2</v>
      </c>
      <c r="CK400" s="88">
        <f t="shared" si="43"/>
        <v>45359</v>
      </c>
      <c r="CL400" s="89">
        <f t="shared" si="44"/>
        <v>0</v>
      </c>
      <c r="CM400" s="89">
        <f t="shared" si="45"/>
        <v>0</v>
      </c>
      <c r="CN400" s="89" t="str">
        <f t="shared" si="46"/>
        <v>Missing Staging Date</v>
      </c>
      <c r="CO400" s="100"/>
      <c r="CP400" s="89" t="str">
        <f>IF(CQ400="","",IF(CQ400&gt;'Colour coding'!$D$4,"After Turnround",IF(CQ400&gt;'Colour coding'!$D$3+7,"During Turnaround",IF(CQ400&lt;'Colour coding'!$D$3,"On Time"))))</f>
        <v>On Time</v>
      </c>
      <c r="CQ400" s="88">
        <f>_xlfn.MAXIFS('Monitor PO'!E:E,'Monitor PO'!K:K,KGP[[#This Row],[Material / Component]])</f>
        <v>0</v>
      </c>
      <c r="CR400" s="89" t="str">
        <f t="shared" si="47"/>
        <v>Delivered Pre S4H</v>
      </c>
      <c r="CS400" s="89" t="str">
        <f>_xlfn.CONCAT(KGP[[#This Row],[Reservation]], KGP[[#This Row],[Requirement date (WO component)]],KGP[[#This Row],[Material / Component]],"000",,KGP[[#This Row],[WO number]])</f>
        <v>000013609845387000100037574</v>
      </c>
      <c r="CT400" s="89" t="e">
        <f>VLOOKUP(KGP[[#This Row],[Key]],Reservation!B:B,1,)</f>
        <v>#N/A</v>
      </c>
      <c r="CU400" s="89" t="str">
        <f>_xlfn.CONCAT(KGP[[#This Row],[Reservation]],KGP[[#This Row],[Material / Component]],"000",,KGP[[#This Row],[WO number]])</f>
        <v>0000136098000100037574</v>
      </c>
      <c r="CV400" s="93" t="str">
        <f>IF(_xlfn.MAXIFS(Reservation!$F:$F,Reservation!$A:$A,KGP[[#This Row],[Logic]])&lt;KGP[[#This Row],[ETA @ Demand plant]],_xlfn.MAXIFS(Reservation!$F:$F,Reservation!$A:$A,KGP[[#This Row],[Logic]]),"")</f>
        <v/>
      </c>
      <c r="CW400" s="89" t="str">
        <f>IF(KGP[[#This Row],[Any order which is ahead (Date)]]="","",VLOOKUP(_xlfn.CONCAT(KGP[[#This Row],[Reservation]],KGP[[#This Row],[Material / Component]],"000",,KGP[[#This Row],[WO number]]),Reservation!$A:$J,10,0))</f>
        <v/>
      </c>
      <c r="CX400" s="89">
        <f t="shared" si="48"/>
        <v>0</v>
      </c>
    </row>
    <row r="401" spans="1:102" s="77" customFormat="1" hidden="1" x14ac:dyDescent="0.2">
      <c r="A401" s="126" t="s">
        <v>940</v>
      </c>
      <c r="B401" s="126" t="s">
        <v>50</v>
      </c>
      <c r="C401" s="127"/>
      <c r="D401" s="126" t="s">
        <v>55</v>
      </c>
      <c r="E401" s="128">
        <v>45290</v>
      </c>
      <c r="F401" s="128">
        <v>45292</v>
      </c>
      <c r="G401" s="128">
        <v>45387</v>
      </c>
      <c r="H401" s="127"/>
      <c r="I401" s="128">
        <v>45387</v>
      </c>
      <c r="J401" s="128">
        <v>45394</v>
      </c>
      <c r="K401" s="126" t="s">
        <v>182</v>
      </c>
      <c r="L401" s="127"/>
      <c r="M401" s="126" t="s">
        <v>698</v>
      </c>
      <c r="N401" s="126" t="s">
        <v>175</v>
      </c>
      <c r="O401" s="126" t="s">
        <v>700</v>
      </c>
      <c r="P401" s="126" t="s">
        <v>359</v>
      </c>
      <c r="Q401" s="126" t="s">
        <v>701</v>
      </c>
      <c r="R401" s="126" t="s">
        <v>344</v>
      </c>
      <c r="S401" s="127"/>
      <c r="T401" s="127"/>
      <c r="U401" s="127"/>
      <c r="V401" s="127"/>
      <c r="W401" s="127"/>
      <c r="X401" s="126">
        <v>20</v>
      </c>
      <c r="Y401" s="126">
        <v>20</v>
      </c>
      <c r="Z401" s="127"/>
      <c r="AA401" s="127"/>
      <c r="AB401" s="129">
        <v>1</v>
      </c>
      <c r="AC401" s="129">
        <v>0</v>
      </c>
      <c r="AD401" s="129">
        <v>0</v>
      </c>
      <c r="AE401" s="126" t="s">
        <v>1461</v>
      </c>
      <c r="AF401" s="129">
        <v>0</v>
      </c>
      <c r="AG401" s="127"/>
      <c r="AH401" s="127"/>
      <c r="AI401" s="127"/>
      <c r="AJ401" s="127"/>
      <c r="AK401" s="126">
        <v>0</v>
      </c>
      <c r="AL401" s="129">
        <v>0</v>
      </c>
      <c r="AM401" s="127"/>
      <c r="AN401" s="127"/>
      <c r="AO401" s="126">
        <v>0</v>
      </c>
      <c r="AP401" s="127"/>
      <c r="AQ401" s="127"/>
      <c r="AR401" s="127"/>
      <c r="AS401" s="127"/>
      <c r="AT401" s="127"/>
      <c r="AU401" s="126">
        <v>0</v>
      </c>
      <c r="AV401" s="130">
        <v>0</v>
      </c>
      <c r="AW401" s="126" t="s">
        <v>193</v>
      </c>
      <c r="AX401" s="127"/>
      <c r="AY401" s="127"/>
      <c r="AZ401" s="127"/>
      <c r="BA401" s="127"/>
      <c r="BB401" s="126" t="s">
        <v>52</v>
      </c>
      <c r="BC401" s="126" t="s">
        <v>213</v>
      </c>
      <c r="BD401" s="126" t="s">
        <v>214</v>
      </c>
      <c r="BE401" s="126" t="s">
        <v>708</v>
      </c>
      <c r="BF401" s="126">
        <v>3</v>
      </c>
      <c r="BG401" s="126" t="s">
        <v>294</v>
      </c>
      <c r="BH401" s="127"/>
      <c r="BI401" s="127"/>
      <c r="BJ401" s="127"/>
      <c r="BK401" s="127"/>
      <c r="BL401" s="129">
        <v>0</v>
      </c>
      <c r="BM401" s="127" t="b">
        <f>KGP[[#This Row],[HU Quantity]]=KGP[[#This Row],[Requirement quantity]]</f>
        <v>0</v>
      </c>
      <c r="BN401" s="127"/>
      <c r="BO401" s="127"/>
      <c r="BP401" s="127"/>
      <c r="BQ401" s="126" t="s">
        <v>165</v>
      </c>
      <c r="BR401" s="127"/>
      <c r="BS401" s="127"/>
      <c r="BT401" s="131">
        <v>0</v>
      </c>
      <c r="BU401" s="131">
        <v>0</v>
      </c>
      <c r="BV401" s="128">
        <v>45473</v>
      </c>
      <c r="BW401" s="132">
        <v>0</v>
      </c>
      <c r="BX401" s="132">
        <v>0</v>
      </c>
      <c r="BY401" s="127"/>
      <c r="BZ401" s="127"/>
      <c r="CA401" s="126">
        <v>0</v>
      </c>
      <c r="CB401" s="130">
        <v>0</v>
      </c>
      <c r="CC401" s="127"/>
      <c r="CD401" s="130">
        <v>0</v>
      </c>
      <c r="CE401" s="127"/>
      <c r="CF401" s="127"/>
      <c r="CG401" s="127"/>
      <c r="CH401" s="130">
        <v>0</v>
      </c>
      <c r="CI401" s="35">
        <v>0</v>
      </c>
      <c r="CJ401" s="94">
        <f t="shared" si="42"/>
        <v>2.0408163265306121E-2</v>
      </c>
      <c r="CK401" s="88">
        <f t="shared" si="43"/>
        <v>45359</v>
      </c>
      <c r="CL401" s="89">
        <f t="shared" si="44"/>
        <v>0</v>
      </c>
      <c r="CM401" s="89">
        <f t="shared" si="45"/>
        <v>0</v>
      </c>
      <c r="CN401" s="89" t="str">
        <f t="shared" si="46"/>
        <v>Missing Staging Date</v>
      </c>
      <c r="CO401" s="100"/>
      <c r="CP401" s="89" t="str">
        <f>IF(CQ401="","",IF(CQ401&gt;'Colour coding'!$D$4,"After Turnround",IF(CQ401&gt;'Colour coding'!$D$3+7,"During Turnaround",IF(CQ401&lt;'Colour coding'!$D$3,"On Time"))))</f>
        <v>On Time</v>
      </c>
      <c r="CQ401" s="88">
        <f>_xlfn.MAXIFS('Monitor PO'!E:E,'Monitor PO'!K:K,KGP[[#This Row],[Material / Component]])</f>
        <v>0</v>
      </c>
      <c r="CR401" s="89" t="str">
        <f t="shared" si="47"/>
        <v>Delivered Pre S4H</v>
      </c>
      <c r="CS401" s="89" t="str">
        <f>_xlfn.CONCAT(KGP[[#This Row],[Reservation]], KGP[[#This Row],[Requirement date (WO component)]],KGP[[#This Row],[Material / Component]],"000",,KGP[[#This Row],[WO number]])</f>
        <v>000013609845387000100037574</v>
      </c>
      <c r="CT401" s="89" t="e">
        <f>VLOOKUP(KGP[[#This Row],[Key]],Reservation!B:B,1,)</f>
        <v>#N/A</v>
      </c>
      <c r="CU401" s="89" t="str">
        <f>_xlfn.CONCAT(KGP[[#This Row],[Reservation]],KGP[[#This Row],[Material / Component]],"000",,KGP[[#This Row],[WO number]])</f>
        <v>0000136098000100037574</v>
      </c>
      <c r="CV401" s="93" t="str">
        <f>IF(_xlfn.MAXIFS(Reservation!$F:$F,Reservation!$A:$A,KGP[[#This Row],[Logic]])&lt;KGP[[#This Row],[ETA @ Demand plant]],_xlfn.MAXIFS(Reservation!$F:$F,Reservation!$A:$A,KGP[[#This Row],[Logic]]),"")</f>
        <v/>
      </c>
      <c r="CW401" s="89" t="str">
        <f>IF(KGP[[#This Row],[Any order which is ahead (Date)]]="","",VLOOKUP(_xlfn.CONCAT(KGP[[#This Row],[Reservation]],KGP[[#This Row],[Material / Component]],"000",,KGP[[#This Row],[WO number]]),Reservation!$A:$J,10,0))</f>
        <v/>
      </c>
      <c r="CX401" s="89">
        <f t="shared" si="48"/>
        <v>0</v>
      </c>
    </row>
    <row r="402" spans="1:102" s="77" customFormat="1" hidden="1" x14ac:dyDescent="0.2">
      <c r="A402" s="126" t="s">
        <v>940</v>
      </c>
      <c r="B402" s="126" t="s">
        <v>50</v>
      </c>
      <c r="C402" s="127"/>
      <c r="D402" s="126" t="s">
        <v>55</v>
      </c>
      <c r="E402" s="128">
        <v>45290</v>
      </c>
      <c r="F402" s="128">
        <v>45292</v>
      </c>
      <c r="G402" s="128">
        <v>45387</v>
      </c>
      <c r="H402" s="127"/>
      <c r="I402" s="128">
        <v>45387</v>
      </c>
      <c r="J402" s="128">
        <v>45394</v>
      </c>
      <c r="K402" s="126" t="s">
        <v>182</v>
      </c>
      <c r="L402" s="127"/>
      <c r="M402" s="126" t="s">
        <v>698</v>
      </c>
      <c r="N402" s="126" t="s">
        <v>184</v>
      </c>
      <c r="O402" s="126" t="s">
        <v>700</v>
      </c>
      <c r="P402" s="126" t="s">
        <v>359</v>
      </c>
      <c r="Q402" s="126" t="s">
        <v>701</v>
      </c>
      <c r="R402" s="126" t="s">
        <v>344</v>
      </c>
      <c r="S402" s="127"/>
      <c r="T402" s="127"/>
      <c r="U402" s="127"/>
      <c r="V402" s="127"/>
      <c r="W402" s="127"/>
      <c r="X402" s="126">
        <v>20</v>
      </c>
      <c r="Y402" s="126">
        <v>20</v>
      </c>
      <c r="Z402" s="127"/>
      <c r="AA402" s="127"/>
      <c r="AB402" s="129">
        <v>2</v>
      </c>
      <c r="AC402" s="129">
        <v>0</v>
      </c>
      <c r="AD402" s="129">
        <v>0</v>
      </c>
      <c r="AE402" s="126" t="s">
        <v>1461</v>
      </c>
      <c r="AF402" s="129">
        <v>0</v>
      </c>
      <c r="AG402" s="127"/>
      <c r="AH402" s="127"/>
      <c r="AI402" s="127"/>
      <c r="AJ402" s="127"/>
      <c r="AK402" s="126">
        <v>0</v>
      </c>
      <c r="AL402" s="129">
        <v>0</v>
      </c>
      <c r="AM402" s="127"/>
      <c r="AN402" s="127"/>
      <c r="AO402" s="126">
        <v>0</v>
      </c>
      <c r="AP402" s="127"/>
      <c r="AQ402" s="127"/>
      <c r="AR402" s="127"/>
      <c r="AS402" s="127"/>
      <c r="AT402" s="127"/>
      <c r="AU402" s="126">
        <v>0</v>
      </c>
      <c r="AV402" s="130">
        <v>0</v>
      </c>
      <c r="AW402" s="126" t="s">
        <v>51</v>
      </c>
      <c r="AX402" s="127"/>
      <c r="AY402" s="127"/>
      <c r="AZ402" s="127"/>
      <c r="BA402" s="127"/>
      <c r="BB402" s="126" t="s">
        <v>52</v>
      </c>
      <c r="BC402" s="126" t="s">
        <v>213</v>
      </c>
      <c r="BD402" s="126" t="s">
        <v>214</v>
      </c>
      <c r="BE402" s="126" t="s">
        <v>708</v>
      </c>
      <c r="BF402" s="126">
        <v>32</v>
      </c>
      <c r="BG402" s="126" t="s">
        <v>294</v>
      </c>
      <c r="BH402" s="127"/>
      <c r="BI402" s="127"/>
      <c r="BJ402" s="127"/>
      <c r="BK402" s="127"/>
      <c r="BL402" s="129">
        <v>0</v>
      </c>
      <c r="BM402" s="127" t="b">
        <f>KGP[[#This Row],[HU Quantity]]=KGP[[#This Row],[Requirement quantity]]</f>
        <v>0</v>
      </c>
      <c r="BN402" s="127"/>
      <c r="BO402" s="127"/>
      <c r="BP402" s="127"/>
      <c r="BQ402" s="126" t="s">
        <v>165</v>
      </c>
      <c r="BR402" s="127"/>
      <c r="BS402" s="127"/>
      <c r="BT402" s="131">
        <v>0</v>
      </c>
      <c r="BU402" s="131">
        <v>0</v>
      </c>
      <c r="BV402" s="128">
        <v>45473</v>
      </c>
      <c r="BW402" s="132">
        <v>0</v>
      </c>
      <c r="BX402" s="132">
        <v>0</v>
      </c>
      <c r="BY402" s="127"/>
      <c r="BZ402" s="127"/>
      <c r="CA402" s="126">
        <v>0</v>
      </c>
      <c r="CB402" s="130">
        <v>0</v>
      </c>
      <c r="CC402" s="127"/>
      <c r="CD402" s="130">
        <v>0</v>
      </c>
      <c r="CE402" s="127"/>
      <c r="CF402" s="127"/>
      <c r="CG402" s="127"/>
      <c r="CH402" s="130">
        <v>0</v>
      </c>
      <c r="CI402" s="35">
        <v>0</v>
      </c>
      <c r="CJ402" s="94">
        <f t="shared" si="42"/>
        <v>2.0408163265306121E-2</v>
      </c>
      <c r="CK402" s="88">
        <f t="shared" si="43"/>
        <v>45359</v>
      </c>
      <c r="CL402" s="89">
        <f t="shared" si="44"/>
        <v>0</v>
      </c>
      <c r="CM402" s="89">
        <f t="shared" si="45"/>
        <v>0</v>
      </c>
      <c r="CN402" s="89" t="str">
        <f t="shared" si="46"/>
        <v>Missing Staging Date</v>
      </c>
      <c r="CO402" s="100"/>
      <c r="CP402" s="89" t="str">
        <f>IF(CQ402="","",IF(CQ402&gt;'Colour coding'!$D$4,"After Turnround",IF(CQ402&gt;'Colour coding'!$D$3+7,"During Turnaround",IF(CQ402&lt;'Colour coding'!$D$3,"On Time"))))</f>
        <v>On Time</v>
      </c>
      <c r="CQ402" s="88">
        <f>_xlfn.MAXIFS('Monitor PO'!E:E,'Monitor PO'!K:K,KGP[[#This Row],[Material / Component]])</f>
        <v>0</v>
      </c>
      <c r="CR402" s="89" t="str">
        <f t="shared" si="47"/>
        <v>Delivered Pre S4H</v>
      </c>
      <c r="CS402" s="89" t="str">
        <f>_xlfn.CONCAT(KGP[[#This Row],[Reservation]], KGP[[#This Row],[Requirement date (WO component)]],KGP[[#This Row],[Material / Component]],"000",,KGP[[#This Row],[WO number]])</f>
        <v>000013609845387000100037574</v>
      </c>
      <c r="CT402" s="89" t="e">
        <f>VLOOKUP(KGP[[#This Row],[Key]],Reservation!B:B,1,)</f>
        <v>#N/A</v>
      </c>
      <c r="CU402" s="89" t="str">
        <f>_xlfn.CONCAT(KGP[[#This Row],[Reservation]],KGP[[#This Row],[Material / Component]],"000",,KGP[[#This Row],[WO number]])</f>
        <v>0000136098000100037574</v>
      </c>
      <c r="CV402" s="93" t="str">
        <f>IF(_xlfn.MAXIFS(Reservation!$F:$F,Reservation!$A:$A,KGP[[#This Row],[Logic]])&lt;KGP[[#This Row],[ETA @ Demand plant]],_xlfn.MAXIFS(Reservation!$F:$F,Reservation!$A:$A,KGP[[#This Row],[Logic]]),"")</f>
        <v/>
      </c>
      <c r="CW402" s="89" t="str">
        <f>IF(KGP[[#This Row],[Any order which is ahead (Date)]]="","",VLOOKUP(_xlfn.CONCAT(KGP[[#This Row],[Reservation]],KGP[[#This Row],[Material / Component]],"000",,KGP[[#This Row],[WO number]]),Reservation!$A:$J,10,0))</f>
        <v/>
      </c>
      <c r="CX402" s="89">
        <f t="shared" si="48"/>
        <v>0</v>
      </c>
    </row>
    <row r="403" spans="1:102" s="77" customFormat="1" hidden="1" x14ac:dyDescent="0.2">
      <c r="A403" s="126" t="s">
        <v>940</v>
      </c>
      <c r="B403" s="126" t="s">
        <v>50</v>
      </c>
      <c r="C403" s="127"/>
      <c r="D403" s="126" t="s">
        <v>55</v>
      </c>
      <c r="E403" s="128">
        <v>45290</v>
      </c>
      <c r="F403" s="128">
        <v>45292</v>
      </c>
      <c r="G403" s="128">
        <v>45387</v>
      </c>
      <c r="H403" s="127"/>
      <c r="I403" s="128">
        <v>45387</v>
      </c>
      <c r="J403" s="128">
        <v>45394</v>
      </c>
      <c r="K403" s="126" t="s">
        <v>182</v>
      </c>
      <c r="L403" s="127"/>
      <c r="M403" s="126" t="s">
        <v>698</v>
      </c>
      <c r="N403" s="126" t="s">
        <v>772</v>
      </c>
      <c r="O403" s="126" t="s">
        <v>700</v>
      </c>
      <c r="P403" s="126" t="s">
        <v>359</v>
      </c>
      <c r="Q403" s="126" t="s">
        <v>701</v>
      </c>
      <c r="R403" s="126" t="s">
        <v>344</v>
      </c>
      <c r="S403" s="127"/>
      <c r="T403" s="127"/>
      <c r="U403" s="127"/>
      <c r="V403" s="127"/>
      <c r="W403" s="127"/>
      <c r="X403" s="126">
        <v>20</v>
      </c>
      <c r="Y403" s="126">
        <v>20</v>
      </c>
      <c r="Z403" s="127"/>
      <c r="AA403" s="127"/>
      <c r="AB403" s="129">
        <v>4</v>
      </c>
      <c r="AC403" s="129">
        <v>0</v>
      </c>
      <c r="AD403" s="129">
        <v>0</v>
      </c>
      <c r="AE403" s="126" t="s">
        <v>1461</v>
      </c>
      <c r="AF403" s="129">
        <v>0</v>
      </c>
      <c r="AG403" s="127"/>
      <c r="AH403" s="127"/>
      <c r="AI403" s="127"/>
      <c r="AJ403" s="127"/>
      <c r="AK403" s="126">
        <v>0</v>
      </c>
      <c r="AL403" s="129">
        <v>0</v>
      </c>
      <c r="AM403" s="127"/>
      <c r="AN403" s="127"/>
      <c r="AO403" s="126">
        <v>0</v>
      </c>
      <c r="AP403" s="127"/>
      <c r="AQ403" s="127"/>
      <c r="AR403" s="127"/>
      <c r="AS403" s="127"/>
      <c r="AT403" s="127"/>
      <c r="AU403" s="126">
        <v>0</v>
      </c>
      <c r="AV403" s="130">
        <v>0</v>
      </c>
      <c r="AW403" s="126" t="s">
        <v>51</v>
      </c>
      <c r="AX403" s="127"/>
      <c r="AY403" s="127"/>
      <c r="AZ403" s="127"/>
      <c r="BA403" s="127"/>
      <c r="BB403" s="126" t="s">
        <v>52</v>
      </c>
      <c r="BC403" s="126" t="s">
        <v>213</v>
      </c>
      <c r="BD403" s="126" t="s">
        <v>214</v>
      </c>
      <c r="BE403" s="126" t="s">
        <v>708</v>
      </c>
      <c r="BF403" s="126">
        <v>27</v>
      </c>
      <c r="BG403" s="126" t="s">
        <v>294</v>
      </c>
      <c r="BH403" s="127"/>
      <c r="BI403" s="127"/>
      <c r="BJ403" s="127"/>
      <c r="BK403" s="127"/>
      <c r="BL403" s="129">
        <v>0</v>
      </c>
      <c r="BM403" s="127" t="b">
        <f>KGP[[#This Row],[HU Quantity]]=KGP[[#This Row],[Requirement quantity]]</f>
        <v>0</v>
      </c>
      <c r="BN403" s="127"/>
      <c r="BO403" s="127"/>
      <c r="BP403" s="127"/>
      <c r="BQ403" s="126" t="s">
        <v>165</v>
      </c>
      <c r="BR403" s="127"/>
      <c r="BS403" s="127"/>
      <c r="BT403" s="131">
        <v>0</v>
      </c>
      <c r="BU403" s="131">
        <v>0</v>
      </c>
      <c r="BV403" s="128">
        <v>45473</v>
      </c>
      <c r="BW403" s="132">
        <v>0</v>
      </c>
      <c r="BX403" s="132">
        <v>0</v>
      </c>
      <c r="BY403" s="127"/>
      <c r="BZ403" s="127"/>
      <c r="CA403" s="126">
        <v>0</v>
      </c>
      <c r="CB403" s="130">
        <v>0</v>
      </c>
      <c r="CC403" s="127"/>
      <c r="CD403" s="130">
        <v>0</v>
      </c>
      <c r="CE403" s="127"/>
      <c r="CF403" s="127"/>
      <c r="CG403" s="127"/>
      <c r="CH403" s="130">
        <v>0</v>
      </c>
      <c r="CI403" s="35">
        <v>0</v>
      </c>
      <c r="CJ403" s="94">
        <f t="shared" si="42"/>
        <v>2.0408163265306121E-2</v>
      </c>
      <c r="CK403" s="88">
        <f t="shared" si="43"/>
        <v>45359</v>
      </c>
      <c r="CL403" s="89">
        <f t="shared" si="44"/>
        <v>0</v>
      </c>
      <c r="CM403" s="89">
        <f t="shared" si="45"/>
        <v>0</v>
      </c>
      <c r="CN403" s="89" t="str">
        <f t="shared" si="46"/>
        <v>Missing Staging Date</v>
      </c>
      <c r="CO403" s="100"/>
      <c r="CP403" s="89" t="str">
        <f>IF(CQ403="","",IF(CQ403&gt;'Colour coding'!$D$4,"After Turnround",IF(CQ403&gt;'Colour coding'!$D$3+7,"During Turnaround",IF(CQ403&lt;'Colour coding'!$D$3,"On Time"))))</f>
        <v>On Time</v>
      </c>
      <c r="CQ403" s="88">
        <f>_xlfn.MAXIFS('Monitor PO'!E:E,'Monitor PO'!K:K,KGP[[#This Row],[Material / Component]])</f>
        <v>0</v>
      </c>
      <c r="CR403" s="89" t="str">
        <f t="shared" si="47"/>
        <v>Delivered Pre S4H</v>
      </c>
      <c r="CS403" s="89" t="str">
        <f>_xlfn.CONCAT(KGP[[#This Row],[Reservation]], KGP[[#This Row],[Requirement date (WO component)]],KGP[[#This Row],[Material / Component]],"000",,KGP[[#This Row],[WO number]])</f>
        <v>000013609845387000100037574</v>
      </c>
      <c r="CT403" s="89" t="e">
        <f>VLOOKUP(KGP[[#This Row],[Key]],Reservation!B:B,1,)</f>
        <v>#N/A</v>
      </c>
      <c r="CU403" s="89" t="str">
        <f>_xlfn.CONCAT(KGP[[#This Row],[Reservation]],KGP[[#This Row],[Material / Component]],"000",,KGP[[#This Row],[WO number]])</f>
        <v>0000136098000100037574</v>
      </c>
      <c r="CV403" s="93" t="str">
        <f>IF(_xlfn.MAXIFS(Reservation!$F:$F,Reservation!$A:$A,KGP[[#This Row],[Logic]])&lt;KGP[[#This Row],[ETA @ Demand plant]],_xlfn.MAXIFS(Reservation!$F:$F,Reservation!$A:$A,KGP[[#This Row],[Logic]]),"")</f>
        <v/>
      </c>
      <c r="CW403" s="89" t="str">
        <f>IF(KGP[[#This Row],[Any order which is ahead (Date)]]="","",VLOOKUP(_xlfn.CONCAT(KGP[[#This Row],[Reservation]],KGP[[#This Row],[Material / Component]],"000",,KGP[[#This Row],[WO number]]),Reservation!$A:$J,10,0))</f>
        <v/>
      </c>
      <c r="CX403" s="89">
        <f t="shared" si="48"/>
        <v>0</v>
      </c>
    </row>
    <row r="404" spans="1:102" s="77" customFormat="1" hidden="1" x14ac:dyDescent="0.2">
      <c r="A404" s="126" t="s">
        <v>940</v>
      </c>
      <c r="B404" s="126" t="s">
        <v>50</v>
      </c>
      <c r="C404" s="127"/>
      <c r="D404" s="126" t="s">
        <v>55</v>
      </c>
      <c r="E404" s="128">
        <v>45290</v>
      </c>
      <c r="F404" s="128">
        <v>45292</v>
      </c>
      <c r="G404" s="128">
        <v>45387</v>
      </c>
      <c r="H404" s="127"/>
      <c r="I404" s="128">
        <v>45387</v>
      </c>
      <c r="J404" s="128">
        <v>45394</v>
      </c>
      <c r="K404" s="126" t="s">
        <v>182</v>
      </c>
      <c r="L404" s="127"/>
      <c r="M404" s="126" t="s">
        <v>698</v>
      </c>
      <c r="N404" s="126" t="s">
        <v>173</v>
      </c>
      <c r="O404" s="126" t="s">
        <v>700</v>
      </c>
      <c r="P404" s="126" t="s">
        <v>359</v>
      </c>
      <c r="Q404" s="126" t="s">
        <v>701</v>
      </c>
      <c r="R404" s="126" t="s">
        <v>344</v>
      </c>
      <c r="S404" s="127"/>
      <c r="T404" s="127"/>
      <c r="U404" s="127"/>
      <c r="V404" s="127"/>
      <c r="W404" s="127"/>
      <c r="X404" s="126">
        <v>20</v>
      </c>
      <c r="Y404" s="126">
        <v>20</v>
      </c>
      <c r="Z404" s="127"/>
      <c r="AA404" s="127"/>
      <c r="AB404" s="129">
        <v>2</v>
      </c>
      <c r="AC404" s="129">
        <v>0</v>
      </c>
      <c r="AD404" s="129">
        <v>0</v>
      </c>
      <c r="AE404" s="126" t="s">
        <v>1461</v>
      </c>
      <c r="AF404" s="129">
        <v>0</v>
      </c>
      <c r="AG404" s="127"/>
      <c r="AH404" s="127"/>
      <c r="AI404" s="127"/>
      <c r="AJ404" s="127"/>
      <c r="AK404" s="126">
        <v>0</v>
      </c>
      <c r="AL404" s="129">
        <v>0</v>
      </c>
      <c r="AM404" s="127"/>
      <c r="AN404" s="127"/>
      <c r="AO404" s="126">
        <v>0</v>
      </c>
      <c r="AP404" s="127"/>
      <c r="AQ404" s="127"/>
      <c r="AR404" s="127"/>
      <c r="AS404" s="127"/>
      <c r="AT404" s="127"/>
      <c r="AU404" s="126">
        <v>0</v>
      </c>
      <c r="AV404" s="130">
        <v>0</v>
      </c>
      <c r="AW404" s="126" t="s">
        <v>51</v>
      </c>
      <c r="AX404" s="127"/>
      <c r="AY404" s="127"/>
      <c r="AZ404" s="127"/>
      <c r="BA404" s="127"/>
      <c r="BB404" s="126" t="s">
        <v>52</v>
      </c>
      <c r="BC404" s="126" t="s">
        <v>213</v>
      </c>
      <c r="BD404" s="126" t="s">
        <v>214</v>
      </c>
      <c r="BE404" s="126" t="s">
        <v>708</v>
      </c>
      <c r="BF404" s="126">
        <v>7</v>
      </c>
      <c r="BG404" s="126" t="s">
        <v>294</v>
      </c>
      <c r="BH404" s="127"/>
      <c r="BI404" s="127"/>
      <c r="BJ404" s="127"/>
      <c r="BK404" s="127"/>
      <c r="BL404" s="129">
        <v>0</v>
      </c>
      <c r="BM404" s="127" t="b">
        <f>KGP[[#This Row],[HU Quantity]]=KGP[[#This Row],[Requirement quantity]]</f>
        <v>0</v>
      </c>
      <c r="BN404" s="127"/>
      <c r="BO404" s="127"/>
      <c r="BP404" s="127"/>
      <c r="BQ404" s="126" t="s">
        <v>165</v>
      </c>
      <c r="BR404" s="127"/>
      <c r="BS404" s="127"/>
      <c r="BT404" s="131">
        <v>0</v>
      </c>
      <c r="BU404" s="131">
        <v>0</v>
      </c>
      <c r="BV404" s="128">
        <v>45473</v>
      </c>
      <c r="BW404" s="132">
        <v>0</v>
      </c>
      <c r="BX404" s="132">
        <v>0</v>
      </c>
      <c r="BY404" s="127"/>
      <c r="BZ404" s="127"/>
      <c r="CA404" s="126">
        <v>0</v>
      </c>
      <c r="CB404" s="130">
        <v>0</v>
      </c>
      <c r="CC404" s="127"/>
      <c r="CD404" s="130">
        <v>0</v>
      </c>
      <c r="CE404" s="127"/>
      <c r="CF404" s="127"/>
      <c r="CG404" s="127"/>
      <c r="CH404" s="130">
        <v>0</v>
      </c>
      <c r="CI404" s="35">
        <v>0</v>
      </c>
      <c r="CJ404" s="94">
        <f t="shared" si="42"/>
        <v>2.0408163265306121E-2</v>
      </c>
      <c r="CK404" s="88">
        <f t="shared" si="43"/>
        <v>45359</v>
      </c>
      <c r="CL404" s="89">
        <f t="shared" si="44"/>
        <v>0</v>
      </c>
      <c r="CM404" s="89">
        <f t="shared" si="45"/>
        <v>0</v>
      </c>
      <c r="CN404" s="89" t="str">
        <f t="shared" si="46"/>
        <v>Missing Staging Date</v>
      </c>
      <c r="CO404" s="100"/>
      <c r="CP404" s="89" t="str">
        <f>IF(CQ404="","",IF(CQ404&gt;'Colour coding'!$D$4,"After Turnround",IF(CQ404&gt;'Colour coding'!$D$3+7,"During Turnaround",IF(CQ404&lt;'Colour coding'!$D$3,"On Time"))))</f>
        <v>On Time</v>
      </c>
      <c r="CQ404" s="88">
        <f>_xlfn.MAXIFS('Monitor PO'!E:E,'Monitor PO'!K:K,KGP[[#This Row],[Material / Component]])</f>
        <v>0</v>
      </c>
      <c r="CR404" s="89" t="str">
        <f t="shared" si="47"/>
        <v>Delivered Pre S4H</v>
      </c>
      <c r="CS404" s="89" t="str">
        <f>_xlfn.CONCAT(KGP[[#This Row],[Reservation]], KGP[[#This Row],[Requirement date (WO component)]],KGP[[#This Row],[Material / Component]],"000",,KGP[[#This Row],[WO number]])</f>
        <v>000013609845387000100037574</v>
      </c>
      <c r="CT404" s="89" t="e">
        <f>VLOOKUP(KGP[[#This Row],[Key]],Reservation!B:B,1,)</f>
        <v>#N/A</v>
      </c>
      <c r="CU404" s="89" t="str">
        <f>_xlfn.CONCAT(KGP[[#This Row],[Reservation]],KGP[[#This Row],[Material / Component]],"000",,KGP[[#This Row],[WO number]])</f>
        <v>0000136098000100037574</v>
      </c>
      <c r="CV404" s="93" t="str">
        <f>IF(_xlfn.MAXIFS(Reservation!$F:$F,Reservation!$A:$A,KGP[[#This Row],[Logic]])&lt;KGP[[#This Row],[ETA @ Demand plant]],_xlfn.MAXIFS(Reservation!$F:$F,Reservation!$A:$A,KGP[[#This Row],[Logic]]),"")</f>
        <v/>
      </c>
      <c r="CW404" s="89" t="str">
        <f>IF(KGP[[#This Row],[Any order which is ahead (Date)]]="","",VLOOKUP(_xlfn.CONCAT(KGP[[#This Row],[Reservation]],KGP[[#This Row],[Material / Component]],"000",,KGP[[#This Row],[WO number]]),Reservation!$A:$J,10,0))</f>
        <v/>
      </c>
      <c r="CX404" s="89">
        <f t="shared" si="48"/>
        <v>0</v>
      </c>
    </row>
    <row r="405" spans="1:102" s="77" customFormat="1" hidden="1" x14ac:dyDescent="0.2">
      <c r="A405" s="126" t="s">
        <v>940</v>
      </c>
      <c r="B405" s="126" t="s">
        <v>50</v>
      </c>
      <c r="C405" s="127"/>
      <c r="D405" s="126" t="s">
        <v>55</v>
      </c>
      <c r="E405" s="128">
        <v>45290</v>
      </c>
      <c r="F405" s="128">
        <v>45292</v>
      </c>
      <c r="G405" s="128">
        <v>45387</v>
      </c>
      <c r="H405" s="127"/>
      <c r="I405" s="128">
        <v>45387</v>
      </c>
      <c r="J405" s="128">
        <v>45394</v>
      </c>
      <c r="K405" s="126" t="s">
        <v>182</v>
      </c>
      <c r="L405" s="127"/>
      <c r="M405" s="126" t="s">
        <v>698</v>
      </c>
      <c r="N405" s="126" t="s">
        <v>180</v>
      </c>
      <c r="O405" s="126" t="s">
        <v>700</v>
      </c>
      <c r="P405" s="126" t="s">
        <v>359</v>
      </c>
      <c r="Q405" s="126" t="s">
        <v>701</v>
      </c>
      <c r="R405" s="126" t="s">
        <v>344</v>
      </c>
      <c r="S405" s="127"/>
      <c r="T405" s="127"/>
      <c r="U405" s="127"/>
      <c r="V405" s="127"/>
      <c r="W405" s="127"/>
      <c r="X405" s="126">
        <v>20</v>
      </c>
      <c r="Y405" s="126">
        <v>20</v>
      </c>
      <c r="Z405" s="127"/>
      <c r="AA405" s="127"/>
      <c r="AB405" s="129">
        <v>1</v>
      </c>
      <c r="AC405" s="129">
        <v>0</v>
      </c>
      <c r="AD405" s="129">
        <v>0</v>
      </c>
      <c r="AE405" s="126" t="s">
        <v>1461</v>
      </c>
      <c r="AF405" s="129">
        <v>0</v>
      </c>
      <c r="AG405" s="127"/>
      <c r="AH405" s="127"/>
      <c r="AI405" s="127"/>
      <c r="AJ405" s="127"/>
      <c r="AK405" s="126">
        <v>0</v>
      </c>
      <c r="AL405" s="129">
        <v>0</v>
      </c>
      <c r="AM405" s="127"/>
      <c r="AN405" s="127"/>
      <c r="AO405" s="126">
        <v>0</v>
      </c>
      <c r="AP405" s="127"/>
      <c r="AQ405" s="127"/>
      <c r="AR405" s="127"/>
      <c r="AS405" s="127"/>
      <c r="AT405" s="127"/>
      <c r="AU405" s="126">
        <v>0</v>
      </c>
      <c r="AV405" s="130">
        <v>0</v>
      </c>
      <c r="AW405" s="126" t="s">
        <v>51</v>
      </c>
      <c r="AX405" s="127"/>
      <c r="AY405" s="127"/>
      <c r="AZ405" s="127"/>
      <c r="BA405" s="127"/>
      <c r="BB405" s="126" t="s">
        <v>52</v>
      </c>
      <c r="BC405" s="126" t="s">
        <v>213</v>
      </c>
      <c r="BD405" s="126" t="s">
        <v>214</v>
      </c>
      <c r="BE405" s="126" t="s">
        <v>708</v>
      </c>
      <c r="BF405" s="126">
        <v>14</v>
      </c>
      <c r="BG405" s="126" t="s">
        <v>294</v>
      </c>
      <c r="BH405" s="127"/>
      <c r="BI405" s="127"/>
      <c r="BJ405" s="127"/>
      <c r="BK405" s="127"/>
      <c r="BL405" s="129">
        <v>0</v>
      </c>
      <c r="BM405" s="127" t="b">
        <f>KGP[[#This Row],[HU Quantity]]=KGP[[#This Row],[Requirement quantity]]</f>
        <v>0</v>
      </c>
      <c r="BN405" s="127"/>
      <c r="BO405" s="127"/>
      <c r="BP405" s="127"/>
      <c r="BQ405" s="126" t="s">
        <v>165</v>
      </c>
      <c r="BR405" s="127"/>
      <c r="BS405" s="127"/>
      <c r="BT405" s="131">
        <v>0</v>
      </c>
      <c r="BU405" s="131">
        <v>0</v>
      </c>
      <c r="BV405" s="128">
        <v>45473</v>
      </c>
      <c r="BW405" s="132">
        <v>0</v>
      </c>
      <c r="BX405" s="132">
        <v>0</v>
      </c>
      <c r="BY405" s="127"/>
      <c r="BZ405" s="127"/>
      <c r="CA405" s="126">
        <v>0</v>
      </c>
      <c r="CB405" s="130">
        <v>0</v>
      </c>
      <c r="CC405" s="127"/>
      <c r="CD405" s="130">
        <v>0</v>
      </c>
      <c r="CE405" s="127"/>
      <c r="CF405" s="127"/>
      <c r="CG405" s="127"/>
      <c r="CH405" s="130">
        <v>0</v>
      </c>
      <c r="CI405" s="35">
        <v>0</v>
      </c>
      <c r="CJ405" s="94">
        <f t="shared" si="42"/>
        <v>2.0408163265306121E-2</v>
      </c>
      <c r="CK405" s="88">
        <f t="shared" si="43"/>
        <v>45359</v>
      </c>
      <c r="CL405" s="89">
        <f t="shared" si="44"/>
        <v>0</v>
      </c>
      <c r="CM405" s="89">
        <f t="shared" si="45"/>
        <v>0</v>
      </c>
      <c r="CN405" s="89" t="str">
        <f t="shared" si="46"/>
        <v>Missing Staging Date</v>
      </c>
      <c r="CO405" s="100"/>
      <c r="CP405" s="89" t="str">
        <f>IF(CQ405="","",IF(CQ405&gt;'Colour coding'!$D$4,"After Turnround",IF(CQ405&gt;'Colour coding'!$D$3+7,"During Turnaround",IF(CQ405&lt;'Colour coding'!$D$3,"On Time"))))</f>
        <v>On Time</v>
      </c>
      <c r="CQ405" s="88">
        <f>_xlfn.MAXIFS('Monitor PO'!E:E,'Monitor PO'!K:K,KGP[[#This Row],[Material / Component]])</f>
        <v>0</v>
      </c>
      <c r="CR405" s="89" t="str">
        <f t="shared" si="47"/>
        <v>Delivered Pre S4H</v>
      </c>
      <c r="CS405" s="89" t="str">
        <f>_xlfn.CONCAT(KGP[[#This Row],[Reservation]], KGP[[#This Row],[Requirement date (WO component)]],KGP[[#This Row],[Material / Component]],"000",,KGP[[#This Row],[WO number]])</f>
        <v>000013609845387000100037574</v>
      </c>
      <c r="CT405" s="89" t="e">
        <f>VLOOKUP(KGP[[#This Row],[Key]],Reservation!B:B,1,)</f>
        <v>#N/A</v>
      </c>
      <c r="CU405" s="89" t="str">
        <f>_xlfn.CONCAT(KGP[[#This Row],[Reservation]],KGP[[#This Row],[Material / Component]],"000",,KGP[[#This Row],[WO number]])</f>
        <v>0000136098000100037574</v>
      </c>
      <c r="CV405" s="93" t="str">
        <f>IF(_xlfn.MAXIFS(Reservation!$F:$F,Reservation!$A:$A,KGP[[#This Row],[Logic]])&lt;KGP[[#This Row],[ETA @ Demand plant]],_xlfn.MAXIFS(Reservation!$F:$F,Reservation!$A:$A,KGP[[#This Row],[Logic]]),"")</f>
        <v/>
      </c>
      <c r="CW405" s="89" t="str">
        <f>IF(KGP[[#This Row],[Any order which is ahead (Date)]]="","",VLOOKUP(_xlfn.CONCAT(KGP[[#This Row],[Reservation]],KGP[[#This Row],[Material / Component]],"000",,KGP[[#This Row],[WO number]]),Reservation!$A:$J,10,0))</f>
        <v/>
      </c>
      <c r="CX405" s="89">
        <f t="shared" si="48"/>
        <v>0</v>
      </c>
    </row>
    <row r="406" spans="1:102" s="77" customFormat="1" hidden="1" x14ac:dyDescent="0.2">
      <c r="A406" s="126" t="s">
        <v>940</v>
      </c>
      <c r="B406" s="126" t="s">
        <v>50</v>
      </c>
      <c r="C406" s="127"/>
      <c r="D406" s="126" t="s">
        <v>55</v>
      </c>
      <c r="E406" s="128">
        <v>45290</v>
      </c>
      <c r="F406" s="128">
        <v>45292</v>
      </c>
      <c r="G406" s="128">
        <v>45387</v>
      </c>
      <c r="H406" s="127"/>
      <c r="I406" s="128">
        <v>45387</v>
      </c>
      <c r="J406" s="128">
        <v>45394</v>
      </c>
      <c r="K406" s="126" t="s">
        <v>182</v>
      </c>
      <c r="L406" s="127"/>
      <c r="M406" s="126" t="s">
        <v>698</v>
      </c>
      <c r="N406" s="126" t="s">
        <v>171</v>
      </c>
      <c r="O406" s="126" t="s">
        <v>700</v>
      </c>
      <c r="P406" s="126" t="s">
        <v>359</v>
      </c>
      <c r="Q406" s="126" t="s">
        <v>701</v>
      </c>
      <c r="R406" s="126" t="s">
        <v>344</v>
      </c>
      <c r="S406" s="127"/>
      <c r="T406" s="127"/>
      <c r="U406" s="127"/>
      <c r="V406" s="127"/>
      <c r="W406" s="127"/>
      <c r="X406" s="126">
        <v>20</v>
      </c>
      <c r="Y406" s="126">
        <v>20</v>
      </c>
      <c r="Z406" s="127"/>
      <c r="AA406" s="127"/>
      <c r="AB406" s="129">
        <v>1</v>
      </c>
      <c r="AC406" s="129">
        <v>0</v>
      </c>
      <c r="AD406" s="129">
        <v>0</v>
      </c>
      <c r="AE406" s="126" t="s">
        <v>1461</v>
      </c>
      <c r="AF406" s="129">
        <v>0</v>
      </c>
      <c r="AG406" s="127"/>
      <c r="AH406" s="127"/>
      <c r="AI406" s="127"/>
      <c r="AJ406" s="127"/>
      <c r="AK406" s="126">
        <v>0</v>
      </c>
      <c r="AL406" s="129">
        <v>0</v>
      </c>
      <c r="AM406" s="127"/>
      <c r="AN406" s="127"/>
      <c r="AO406" s="126">
        <v>0</v>
      </c>
      <c r="AP406" s="127"/>
      <c r="AQ406" s="127"/>
      <c r="AR406" s="127"/>
      <c r="AS406" s="127"/>
      <c r="AT406" s="127"/>
      <c r="AU406" s="126">
        <v>0</v>
      </c>
      <c r="AV406" s="130">
        <v>0</v>
      </c>
      <c r="AW406" s="126" t="s">
        <v>204</v>
      </c>
      <c r="AX406" s="127"/>
      <c r="AY406" s="127"/>
      <c r="AZ406" s="127"/>
      <c r="BA406" s="127"/>
      <c r="BB406" s="126" t="s">
        <v>52</v>
      </c>
      <c r="BC406" s="126" t="s">
        <v>213</v>
      </c>
      <c r="BD406" s="126" t="s">
        <v>214</v>
      </c>
      <c r="BE406" s="126" t="s">
        <v>708</v>
      </c>
      <c r="BF406" s="126">
        <v>5</v>
      </c>
      <c r="BG406" s="126" t="s">
        <v>294</v>
      </c>
      <c r="BH406" s="127"/>
      <c r="BI406" s="127"/>
      <c r="BJ406" s="127"/>
      <c r="BK406" s="127"/>
      <c r="BL406" s="129">
        <v>0</v>
      </c>
      <c r="BM406" s="127" t="b">
        <f>KGP[[#This Row],[HU Quantity]]=KGP[[#This Row],[Requirement quantity]]</f>
        <v>0</v>
      </c>
      <c r="BN406" s="127"/>
      <c r="BO406" s="127"/>
      <c r="BP406" s="127"/>
      <c r="BQ406" s="126" t="s">
        <v>165</v>
      </c>
      <c r="BR406" s="127"/>
      <c r="BS406" s="127"/>
      <c r="BT406" s="131">
        <v>0</v>
      </c>
      <c r="BU406" s="131">
        <v>0</v>
      </c>
      <c r="BV406" s="128">
        <v>45473</v>
      </c>
      <c r="BW406" s="132">
        <v>0</v>
      </c>
      <c r="BX406" s="132">
        <v>0</v>
      </c>
      <c r="BY406" s="127"/>
      <c r="BZ406" s="127"/>
      <c r="CA406" s="126">
        <v>0</v>
      </c>
      <c r="CB406" s="130">
        <v>0</v>
      </c>
      <c r="CC406" s="127"/>
      <c r="CD406" s="130">
        <v>0</v>
      </c>
      <c r="CE406" s="127"/>
      <c r="CF406" s="127"/>
      <c r="CG406" s="127"/>
      <c r="CH406" s="130">
        <v>0</v>
      </c>
      <c r="CI406" s="35">
        <v>0</v>
      </c>
      <c r="CJ406" s="94">
        <f t="shared" si="42"/>
        <v>2.0408163265306121E-2</v>
      </c>
      <c r="CK406" s="88">
        <f t="shared" si="43"/>
        <v>45359</v>
      </c>
      <c r="CL406" s="89">
        <f t="shared" si="44"/>
        <v>0</v>
      </c>
      <c r="CM406" s="89">
        <f t="shared" si="45"/>
        <v>0</v>
      </c>
      <c r="CN406" s="89" t="str">
        <f t="shared" si="46"/>
        <v>Missing Staging Date</v>
      </c>
      <c r="CO406" s="100"/>
      <c r="CP406" s="89" t="str">
        <f>IF(CQ406="","",IF(CQ406&gt;'Colour coding'!$D$4,"After Turnround",IF(CQ406&gt;'Colour coding'!$D$3+7,"During Turnaround",IF(CQ406&lt;'Colour coding'!$D$3,"On Time"))))</f>
        <v>On Time</v>
      </c>
      <c r="CQ406" s="88">
        <f>_xlfn.MAXIFS('Monitor PO'!E:E,'Monitor PO'!K:K,KGP[[#This Row],[Material / Component]])</f>
        <v>0</v>
      </c>
      <c r="CR406" s="89" t="str">
        <f t="shared" si="47"/>
        <v>Delivered Pre S4H</v>
      </c>
      <c r="CS406" s="89" t="str">
        <f>_xlfn.CONCAT(KGP[[#This Row],[Reservation]], KGP[[#This Row],[Requirement date (WO component)]],KGP[[#This Row],[Material / Component]],"000",,KGP[[#This Row],[WO number]])</f>
        <v>000013609845387000100037574</v>
      </c>
      <c r="CT406" s="89" t="e">
        <f>VLOOKUP(KGP[[#This Row],[Key]],Reservation!B:B,1,)</f>
        <v>#N/A</v>
      </c>
      <c r="CU406" s="89" t="str">
        <f>_xlfn.CONCAT(KGP[[#This Row],[Reservation]],KGP[[#This Row],[Material / Component]],"000",,KGP[[#This Row],[WO number]])</f>
        <v>0000136098000100037574</v>
      </c>
      <c r="CV406" s="93" t="str">
        <f>IF(_xlfn.MAXIFS(Reservation!$F:$F,Reservation!$A:$A,KGP[[#This Row],[Logic]])&lt;KGP[[#This Row],[ETA @ Demand plant]],_xlfn.MAXIFS(Reservation!$F:$F,Reservation!$A:$A,KGP[[#This Row],[Logic]]),"")</f>
        <v/>
      </c>
      <c r="CW406" s="89" t="str">
        <f>IF(KGP[[#This Row],[Any order which is ahead (Date)]]="","",VLOOKUP(_xlfn.CONCAT(KGP[[#This Row],[Reservation]],KGP[[#This Row],[Material / Component]],"000",,KGP[[#This Row],[WO number]]),Reservation!$A:$J,10,0))</f>
        <v/>
      </c>
      <c r="CX406" s="89">
        <f t="shared" si="48"/>
        <v>0</v>
      </c>
    </row>
    <row r="407" spans="1:102" s="77" customFormat="1" hidden="1" x14ac:dyDescent="0.2">
      <c r="A407" s="126" t="s">
        <v>940</v>
      </c>
      <c r="B407" s="126" t="s">
        <v>50</v>
      </c>
      <c r="C407" s="127"/>
      <c r="D407" s="126" t="s">
        <v>55</v>
      </c>
      <c r="E407" s="128">
        <v>45290</v>
      </c>
      <c r="F407" s="128">
        <v>45292</v>
      </c>
      <c r="G407" s="128">
        <v>45387</v>
      </c>
      <c r="H407" s="127"/>
      <c r="I407" s="128">
        <v>45387</v>
      </c>
      <c r="J407" s="128">
        <v>45394</v>
      </c>
      <c r="K407" s="126" t="s">
        <v>182</v>
      </c>
      <c r="L407" s="127"/>
      <c r="M407" s="126" t="s">
        <v>698</v>
      </c>
      <c r="N407" s="126" t="s">
        <v>189</v>
      </c>
      <c r="O407" s="126" t="s">
        <v>700</v>
      </c>
      <c r="P407" s="126" t="s">
        <v>359</v>
      </c>
      <c r="Q407" s="126" t="s">
        <v>701</v>
      </c>
      <c r="R407" s="126" t="s">
        <v>344</v>
      </c>
      <c r="S407" s="127"/>
      <c r="T407" s="127"/>
      <c r="U407" s="127"/>
      <c r="V407" s="127"/>
      <c r="W407" s="127"/>
      <c r="X407" s="126">
        <v>20</v>
      </c>
      <c r="Y407" s="126">
        <v>20</v>
      </c>
      <c r="Z407" s="127"/>
      <c r="AA407" s="127"/>
      <c r="AB407" s="129">
        <v>1</v>
      </c>
      <c r="AC407" s="129">
        <v>0</v>
      </c>
      <c r="AD407" s="129">
        <v>0</v>
      </c>
      <c r="AE407" s="126" t="s">
        <v>1461</v>
      </c>
      <c r="AF407" s="129">
        <v>0</v>
      </c>
      <c r="AG407" s="127"/>
      <c r="AH407" s="127"/>
      <c r="AI407" s="127"/>
      <c r="AJ407" s="127"/>
      <c r="AK407" s="126">
        <v>0</v>
      </c>
      <c r="AL407" s="129">
        <v>0</v>
      </c>
      <c r="AM407" s="127"/>
      <c r="AN407" s="127"/>
      <c r="AO407" s="126">
        <v>0</v>
      </c>
      <c r="AP407" s="127"/>
      <c r="AQ407" s="127"/>
      <c r="AR407" s="127"/>
      <c r="AS407" s="127"/>
      <c r="AT407" s="127"/>
      <c r="AU407" s="126">
        <v>0</v>
      </c>
      <c r="AV407" s="130">
        <v>0</v>
      </c>
      <c r="AW407" s="126" t="s">
        <v>193</v>
      </c>
      <c r="AX407" s="127"/>
      <c r="AY407" s="127"/>
      <c r="AZ407" s="127"/>
      <c r="BA407" s="127"/>
      <c r="BB407" s="126" t="s">
        <v>52</v>
      </c>
      <c r="BC407" s="126" t="s">
        <v>213</v>
      </c>
      <c r="BD407" s="126" t="s">
        <v>214</v>
      </c>
      <c r="BE407" s="126" t="s">
        <v>708</v>
      </c>
      <c r="BF407" s="126">
        <v>16</v>
      </c>
      <c r="BG407" s="126" t="s">
        <v>294</v>
      </c>
      <c r="BH407" s="127"/>
      <c r="BI407" s="127"/>
      <c r="BJ407" s="127"/>
      <c r="BK407" s="127"/>
      <c r="BL407" s="129">
        <v>0</v>
      </c>
      <c r="BM407" s="127" t="b">
        <f>KGP[[#This Row],[HU Quantity]]=KGP[[#This Row],[Requirement quantity]]</f>
        <v>0</v>
      </c>
      <c r="BN407" s="127"/>
      <c r="BO407" s="127"/>
      <c r="BP407" s="127"/>
      <c r="BQ407" s="126" t="s">
        <v>165</v>
      </c>
      <c r="BR407" s="127"/>
      <c r="BS407" s="127"/>
      <c r="BT407" s="131">
        <v>0</v>
      </c>
      <c r="BU407" s="131">
        <v>0</v>
      </c>
      <c r="BV407" s="128">
        <v>45473</v>
      </c>
      <c r="BW407" s="132">
        <v>0</v>
      </c>
      <c r="BX407" s="132">
        <v>0</v>
      </c>
      <c r="BY407" s="127"/>
      <c r="BZ407" s="127"/>
      <c r="CA407" s="126">
        <v>0</v>
      </c>
      <c r="CB407" s="130">
        <v>0</v>
      </c>
      <c r="CC407" s="127"/>
      <c r="CD407" s="130">
        <v>0</v>
      </c>
      <c r="CE407" s="127"/>
      <c r="CF407" s="127"/>
      <c r="CG407" s="127"/>
      <c r="CH407" s="130">
        <v>0</v>
      </c>
      <c r="CI407" s="35">
        <v>0</v>
      </c>
      <c r="CJ407" s="94">
        <f t="shared" si="42"/>
        <v>2.0408163265306121E-2</v>
      </c>
      <c r="CK407" s="88">
        <f t="shared" si="43"/>
        <v>45359</v>
      </c>
      <c r="CL407" s="89">
        <f t="shared" si="44"/>
        <v>0</v>
      </c>
      <c r="CM407" s="89">
        <f t="shared" si="45"/>
        <v>0</v>
      </c>
      <c r="CN407" s="89" t="str">
        <f t="shared" si="46"/>
        <v>Missing Staging Date</v>
      </c>
      <c r="CO407" s="100"/>
      <c r="CP407" s="89" t="str">
        <f>IF(CQ407="","",IF(CQ407&gt;'Colour coding'!$D$4,"After Turnround",IF(CQ407&gt;'Colour coding'!$D$3+7,"During Turnaround",IF(CQ407&lt;'Colour coding'!$D$3,"On Time"))))</f>
        <v>On Time</v>
      </c>
      <c r="CQ407" s="88">
        <f>_xlfn.MAXIFS('Monitor PO'!E:E,'Monitor PO'!K:K,KGP[[#This Row],[Material / Component]])</f>
        <v>0</v>
      </c>
      <c r="CR407" s="89" t="str">
        <f t="shared" si="47"/>
        <v>Delivered Pre S4H</v>
      </c>
      <c r="CS407" s="89" t="str">
        <f>_xlfn.CONCAT(KGP[[#This Row],[Reservation]], KGP[[#This Row],[Requirement date (WO component)]],KGP[[#This Row],[Material / Component]],"000",,KGP[[#This Row],[WO number]])</f>
        <v>000013609845387000100037574</v>
      </c>
      <c r="CT407" s="89" t="e">
        <f>VLOOKUP(KGP[[#This Row],[Key]],Reservation!B:B,1,)</f>
        <v>#N/A</v>
      </c>
      <c r="CU407" s="89" t="str">
        <f>_xlfn.CONCAT(KGP[[#This Row],[Reservation]],KGP[[#This Row],[Material / Component]],"000",,KGP[[#This Row],[WO number]])</f>
        <v>0000136098000100037574</v>
      </c>
      <c r="CV407" s="93" t="str">
        <f>IF(_xlfn.MAXIFS(Reservation!$F:$F,Reservation!$A:$A,KGP[[#This Row],[Logic]])&lt;KGP[[#This Row],[ETA @ Demand plant]],_xlfn.MAXIFS(Reservation!$F:$F,Reservation!$A:$A,KGP[[#This Row],[Logic]]),"")</f>
        <v/>
      </c>
      <c r="CW407" s="89" t="str">
        <f>IF(KGP[[#This Row],[Any order which is ahead (Date)]]="","",VLOOKUP(_xlfn.CONCAT(KGP[[#This Row],[Reservation]],KGP[[#This Row],[Material / Component]],"000",,KGP[[#This Row],[WO number]]),Reservation!$A:$J,10,0))</f>
        <v/>
      </c>
      <c r="CX407" s="89">
        <f t="shared" si="48"/>
        <v>0</v>
      </c>
    </row>
    <row r="408" spans="1:102" s="77" customFormat="1" hidden="1" x14ac:dyDescent="0.2">
      <c r="A408" s="126" t="s">
        <v>940</v>
      </c>
      <c r="B408" s="126" t="s">
        <v>356</v>
      </c>
      <c r="C408" s="127"/>
      <c r="D408" s="126" t="s">
        <v>55</v>
      </c>
      <c r="E408" s="128">
        <v>45290</v>
      </c>
      <c r="F408" s="128">
        <v>45292</v>
      </c>
      <c r="G408" s="128">
        <v>45340</v>
      </c>
      <c r="H408" s="127"/>
      <c r="I408" s="128">
        <v>45387</v>
      </c>
      <c r="J408" s="128">
        <v>45394</v>
      </c>
      <c r="K408" s="126" t="s">
        <v>182</v>
      </c>
      <c r="L408" s="127"/>
      <c r="M408" s="126" t="s">
        <v>698</v>
      </c>
      <c r="N408" s="126" t="s">
        <v>760</v>
      </c>
      <c r="O408" s="126" t="s">
        <v>700</v>
      </c>
      <c r="P408" s="126" t="s">
        <v>359</v>
      </c>
      <c r="Q408" s="126" t="s">
        <v>761</v>
      </c>
      <c r="R408" s="126" t="s">
        <v>344</v>
      </c>
      <c r="S408" s="127"/>
      <c r="T408" s="127"/>
      <c r="U408" s="127"/>
      <c r="V408" s="127"/>
      <c r="W408" s="127"/>
      <c r="X408" s="126">
        <v>20</v>
      </c>
      <c r="Y408" s="126">
        <v>20</v>
      </c>
      <c r="Z408" s="127"/>
      <c r="AA408" s="127"/>
      <c r="AB408" s="129">
        <v>4</v>
      </c>
      <c r="AC408" s="129">
        <v>0</v>
      </c>
      <c r="AD408" s="129">
        <v>0</v>
      </c>
      <c r="AE408" s="126" t="s">
        <v>1461</v>
      </c>
      <c r="AF408" s="129">
        <v>0</v>
      </c>
      <c r="AG408" s="127"/>
      <c r="AH408" s="127"/>
      <c r="AI408" s="127"/>
      <c r="AJ408" s="127"/>
      <c r="AK408" s="126">
        <v>0</v>
      </c>
      <c r="AL408" s="129">
        <v>0</v>
      </c>
      <c r="AM408" s="127"/>
      <c r="AN408" s="127"/>
      <c r="AO408" s="126">
        <v>0</v>
      </c>
      <c r="AP408" s="127"/>
      <c r="AQ408" s="127"/>
      <c r="AR408" s="127"/>
      <c r="AS408" s="127"/>
      <c r="AT408" s="127"/>
      <c r="AU408" s="126">
        <v>0</v>
      </c>
      <c r="AV408" s="130">
        <v>0</v>
      </c>
      <c r="AW408" s="126" t="s">
        <v>51</v>
      </c>
      <c r="AX408" s="127"/>
      <c r="AY408" s="127"/>
      <c r="AZ408" s="127"/>
      <c r="BA408" s="127"/>
      <c r="BB408" s="126" t="s">
        <v>52</v>
      </c>
      <c r="BC408" s="126" t="s">
        <v>213</v>
      </c>
      <c r="BD408" s="126" t="s">
        <v>214</v>
      </c>
      <c r="BE408" s="126" t="s">
        <v>708</v>
      </c>
      <c r="BF408" s="126">
        <v>36</v>
      </c>
      <c r="BG408" s="126" t="s">
        <v>294</v>
      </c>
      <c r="BH408" s="127"/>
      <c r="BI408" s="127"/>
      <c r="BJ408" s="127"/>
      <c r="BK408" s="127"/>
      <c r="BL408" s="129">
        <v>0</v>
      </c>
      <c r="BM408" s="127" t="b">
        <f>KGP[[#This Row],[HU Quantity]]=KGP[[#This Row],[Requirement quantity]]</f>
        <v>0</v>
      </c>
      <c r="BN408" s="127"/>
      <c r="BO408" s="127"/>
      <c r="BP408" s="127"/>
      <c r="BQ408" s="126" t="s">
        <v>165</v>
      </c>
      <c r="BR408" s="126" t="s">
        <v>762</v>
      </c>
      <c r="BS408" s="127"/>
      <c r="BT408" s="131">
        <v>0</v>
      </c>
      <c r="BU408" s="131">
        <v>0</v>
      </c>
      <c r="BV408" s="128">
        <v>45473</v>
      </c>
      <c r="BW408" s="132">
        <v>0</v>
      </c>
      <c r="BX408" s="132">
        <v>0</v>
      </c>
      <c r="BY408" s="127"/>
      <c r="BZ408" s="127"/>
      <c r="CA408" s="126">
        <v>0</v>
      </c>
      <c r="CB408" s="130">
        <v>0</v>
      </c>
      <c r="CC408" s="127"/>
      <c r="CD408" s="130">
        <v>0</v>
      </c>
      <c r="CE408" s="127"/>
      <c r="CF408" s="127"/>
      <c r="CG408" s="127"/>
      <c r="CH408" s="130">
        <v>0</v>
      </c>
      <c r="CI408" s="35">
        <v>0</v>
      </c>
      <c r="CJ408" s="94">
        <f t="shared" si="42"/>
        <v>2.0408163265306121E-2</v>
      </c>
      <c r="CK408" s="88">
        <f t="shared" si="43"/>
        <v>45312</v>
      </c>
      <c r="CL408" s="89">
        <f t="shared" si="44"/>
        <v>0</v>
      </c>
      <c r="CM408" s="89">
        <f t="shared" si="45"/>
        <v>0</v>
      </c>
      <c r="CN408" s="89" t="str">
        <f t="shared" si="46"/>
        <v>Missing Staging Date</v>
      </c>
      <c r="CO408" s="100"/>
      <c r="CP408" s="89" t="str">
        <f>IF(CQ408="","",IF(CQ408&gt;'Colour coding'!$D$4,"After Turnround",IF(CQ408&gt;'Colour coding'!$D$3+7,"During Turnaround",IF(CQ408&lt;'Colour coding'!$D$3,"On Time"))))</f>
        <v>On Time</v>
      </c>
      <c r="CQ408" s="88">
        <f>_xlfn.MAXIFS('Monitor PO'!E:E,'Monitor PO'!K:K,KGP[[#This Row],[Material / Component]])</f>
        <v>0</v>
      </c>
      <c r="CR408" s="89" t="str">
        <f t="shared" si="47"/>
        <v>Delivered Pre S4H</v>
      </c>
      <c r="CS408" s="89" t="str">
        <f>_xlfn.CONCAT(KGP[[#This Row],[Reservation]], KGP[[#This Row],[Requirement date (WO component)]],KGP[[#This Row],[Material / Component]],"000",,KGP[[#This Row],[WO number]])</f>
        <v>000013609845340000100037574</v>
      </c>
      <c r="CT408" s="89" t="e">
        <f>VLOOKUP(KGP[[#This Row],[Key]],Reservation!B:B,1,)</f>
        <v>#N/A</v>
      </c>
      <c r="CU408" s="89" t="str">
        <f>_xlfn.CONCAT(KGP[[#This Row],[Reservation]],KGP[[#This Row],[Material / Component]],"000",,KGP[[#This Row],[WO number]])</f>
        <v>0000136098000100037574</v>
      </c>
      <c r="CV408" s="93" t="str">
        <f>IF(_xlfn.MAXIFS(Reservation!$F:$F,Reservation!$A:$A,KGP[[#This Row],[Logic]])&lt;KGP[[#This Row],[ETA @ Demand plant]],_xlfn.MAXIFS(Reservation!$F:$F,Reservation!$A:$A,KGP[[#This Row],[Logic]]),"")</f>
        <v/>
      </c>
      <c r="CW408" s="89" t="str">
        <f>IF(KGP[[#This Row],[Any order which is ahead (Date)]]="","",VLOOKUP(_xlfn.CONCAT(KGP[[#This Row],[Reservation]],KGP[[#This Row],[Material / Component]],"000",,KGP[[#This Row],[WO number]]),Reservation!$A:$J,10,0))</f>
        <v/>
      </c>
      <c r="CX408" s="89">
        <f t="shared" si="48"/>
        <v>0</v>
      </c>
    </row>
    <row r="409" spans="1:102" s="77" customFormat="1" hidden="1" x14ac:dyDescent="0.2">
      <c r="A409" s="126" t="s">
        <v>940</v>
      </c>
      <c r="B409" s="126" t="s">
        <v>50</v>
      </c>
      <c r="C409" s="127"/>
      <c r="D409" s="126" t="s">
        <v>55</v>
      </c>
      <c r="E409" s="128">
        <v>45290</v>
      </c>
      <c r="F409" s="128">
        <v>45292</v>
      </c>
      <c r="G409" s="128">
        <v>45387</v>
      </c>
      <c r="H409" s="127"/>
      <c r="I409" s="128">
        <v>45387</v>
      </c>
      <c r="J409" s="128">
        <v>45394</v>
      </c>
      <c r="K409" s="126" t="s">
        <v>182</v>
      </c>
      <c r="L409" s="127"/>
      <c r="M409" s="126" t="s">
        <v>698</v>
      </c>
      <c r="N409" s="126" t="s">
        <v>181</v>
      </c>
      <c r="O409" s="126" t="s">
        <v>700</v>
      </c>
      <c r="P409" s="126" t="s">
        <v>359</v>
      </c>
      <c r="Q409" s="126" t="s">
        <v>701</v>
      </c>
      <c r="R409" s="126" t="s">
        <v>344</v>
      </c>
      <c r="S409" s="127"/>
      <c r="T409" s="127"/>
      <c r="U409" s="127"/>
      <c r="V409" s="127"/>
      <c r="W409" s="127"/>
      <c r="X409" s="126">
        <v>20</v>
      </c>
      <c r="Y409" s="126">
        <v>20</v>
      </c>
      <c r="Z409" s="127"/>
      <c r="AA409" s="127"/>
      <c r="AB409" s="129">
        <v>1</v>
      </c>
      <c r="AC409" s="129">
        <v>0</v>
      </c>
      <c r="AD409" s="129">
        <v>0</v>
      </c>
      <c r="AE409" s="126" t="s">
        <v>1461</v>
      </c>
      <c r="AF409" s="129">
        <v>0</v>
      </c>
      <c r="AG409" s="127"/>
      <c r="AH409" s="127"/>
      <c r="AI409" s="127"/>
      <c r="AJ409" s="127"/>
      <c r="AK409" s="126">
        <v>0</v>
      </c>
      <c r="AL409" s="129">
        <v>0</v>
      </c>
      <c r="AM409" s="127"/>
      <c r="AN409" s="127"/>
      <c r="AO409" s="126">
        <v>0</v>
      </c>
      <c r="AP409" s="127"/>
      <c r="AQ409" s="127"/>
      <c r="AR409" s="127"/>
      <c r="AS409" s="127"/>
      <c r="AT409" s="127"/>
      <c r="AU409" s="126">
        <v>0</v>
      </c>
      <c r="AV409" s="130">
        <v>0</v>
      </c>
      <c r="AW409" s="126" t="s">
        <v>51</v>
      </c>
      <c r="AX409" s="127"/>
      <c r="AY409" s="127"/>
      <c r="AZ409" s="127"/>
      <c r="BA409" s="127"/>
      <c r="BB409" s="126" t="s">
        <v>52</v>
      </c>
      <c r="BC409" s="126" t="s">
        <v>213</v>
      </c>
      <c r="BD409" s="126" t="s">
        <v>214</v>
      </c>
      <c r="BE409" s="126" t="s">
        <v>708</v>
      </c>
      <c r="BF409" s="126">
        <v>15</v>
      </c>
      <c r="BG409" s="126" t="s">
        <v>294</v>
      </c>
      <c r="BH409" s="127"/>
      <c r="BI409" s="127"/>
      <c r="BJ409" s="127"/>
      <c r="BK409" s="127"/>
      <c r="BL409" s="129">
        <v>0</v>
      </c>
      <c r="BM409" s="127" t="b">
        <f>KGP[[#This Row],[HU Quantity]]=KGP[[#This Row],[Requirement quantity]]</f>
        <v>0</v>
      </c>
      <c r="BN409" s="127"/>
      <c r="BO409" s="127"/>
      <c r="BP409" s="127"/>
      <c r="BQ409" s="126" t="s">
        <v>165</v>
      </c>
      <c r="BR409" s="127"/>
      <c r="BS409" s="127"/>
      <c r="BT409" s="131">
        <v>0</v>
      </c>
      <c r="BU409" s="131">
        <v>0</v>
      </c>
      <c r="BV409" s="128">
        <v>45473</v>
      </c>
      <c r="BW409" s="132">
        <v>0</v>
      </c>
      <c r="BX409" s="132">
        <v>0</v>
      </c>
      <c r="BY409" s="127"/>
      <c r="BZ409" s="127"/>
      <c r="CA409" s="126">
        <v>0</v>
      </c>
      <c r="CB409" s="130">
        <v>0</v>
      </c>
      <c r="CC409" s="127"/>
      <c r="CD409" s="130">
        <v>0</v>
      </c>
      <c r="CE409" s="127"/>
      <c r="CF409" s="127"/>
      <c r="CG409" s="127"/>
      <c r="CH409" s="130">
        <v>0</v>
      </c>
      <c r="CI409" s="35">
        <v>0</v>
      </c>
      <c r="CJ409" s="94">
        <f t="shared" si="42"/>
        <v>2.0408163265306121E-2</v>
      </c>
      <c r="CK409" s="88">
        <f t="shared" si="43"/>
        <v>45359</v>
      </c>
      <c r="CL409" s="89">
        <f t="shared" si="44"/>
        <v>0</v>
      </c>
      <c r="CM409" s="89">
        <f t="shared" si="45"/>
        <v>0</v>
      </c>
      <c r="CN409" s="89" t="str">
        <f t="shared" si="46"/>
        <v>Missing Staging Date</v>
      </c>
      <c r="CO409" s="100"/>
      <c r="CP409" s="89" t="str">
        <f>IF(CQ409="","",IF(CQ409&gt;'Colour coding'!$D$4,"After Turnround",IF(CQ409&gt;'Colour coding'!$D$3+7,"During Turnaround",IF(CQ409&lt;'Colour coding'!$D$3,"On Time"))))</f>
        <v>On Time</v>
      </c>
      <c r="CQ409" s="88">
        <f>_xlfn.MAXIFS('Monitor PO'!E:E,'Monitor PO'!K:K,KGP[[#This Row],[Material / Component]])</f>
        <v>0</v>
      </c>
      <c r="CR409" s="89" t="str">
        <f t="shared" si="47"/>
        <v>Delivered Pre S4H</v>
      </c>
      <c r="CS409" s="89" t="str">
        <f>_xlfn.CONCAT(KGP[[#This Row],[Reservation]], KGP[[#This Row],[Requirement date (WO component)]],KGP[[#This Row],[Material / Component]],"000",,KGP[[#This Row],[WO number]])</f>
        <v>000013609845387000100037574</v>
      </c>
      <c r="CT409" s="89" t="e">
        <f>VLOOKUP(KGP[[#This Row],[Key]],Reservation!B:B,1,)</f>
        <v>#N/A</v>
      </c>
      <c r="CU409" s="89" t="str">
        <f>_xlfn.CONCAT(KGP[[#This Row],[Reservation]],KGP[[#This Row],[Material / Component]],"000",,KGP[[#This Row],[WO number]])</f>
        <v>0000136098000100037574</v>
      </c>
      <c r="CV409" s="93" t="str">
        <f>IF(_xlfn.MAXIFS(Reservation!$F:$F,Reservation!$A:$A,KGP[[#This Row],[Logic]])&lt;KGP[[#This Row],[ETA @ Demand plant]],_xlfn.MAXIFS(Reservation!$F:$F,Reservation!$A:$A,KGP[[#This Row],[Logic]]),"")</f>
        <v/>
      </c>
      <c r="CW409" s="89" t="str">
        <f>IF(KGP[[#This Row],[Any order which is ahead (Date)]]="","",VLOOKUP(_xlfn.CONCAT(KGP[[#This Row],[Reservation]],KGP[[#This Row],[Material / Component]],"000",,KGP[[#This Row],[WO number]]),Reservation!$A:$J,10,0))</f>
        <v/>
      </c>
      <c r="CX409" s="89">
        <f t="shared" si="48"/>
        <v>0</v>
      </c>
    </row>
    <row r="410" spans="1:102" s="77" customFormat="1" hidden="1" x14ac:dyDescent="0.2">
      <c r="A410" s="126" t="s">
        <v>940</v>
      </c>
      <c r="B410" s="126" t="s">
        <v>50</v>
      </c>
      <c r="C410" s="127"/>
      <c r="D410" s="126" t="s">
        <v>55</v>
      </c>
      <c r="E410" s="128">
        <v>45290</v>
      </c>
      <c r="F410" s="128">
        <v>45292</v>
      </c>
      <c r="G410" s="128">
        <v>45387</v>
      </c>
      <c r="H410" s="127"/>
      <c r="I410" s="128">
        <v>45387</v>
      </c>
      <c r="J410" s="128">
        <v>45394</v>
      </c>
      <c r="K410" s="126" t="s">
        <v>182</v>
      </c>
      <c r="L410" s="127"/>
      <c r="M410" s="126" t="s">
        <v>698</v>
      </c>
      <c r="N410" s="126" t="s">
        <v>183</v>
      </c>
      <c r="O410" s="126" t="s">
        <v>700</v>
      </c>
      <c r="P410" s="126" t="s">
        <v>359</v>
      </c>
      <c r="Q410" s="126" t="s">
        <v>701</v>
      </c>
      <c r="R410" s="126" t="s">
        <v>344</v>
      </c>
      <c r="S410" s="127"/>
      <c r="T410" s="127"/>
      <c r="U410" s="127"/>
      <c r="V410" s="127"/>
      <c r="W410" s="127"/>
      <c r="X410" s="126">
        <v>20</v>
      </c>
      <c r="Y410" s="126">
        <v>20</v>
      </c>
      <c r="Z410" s="127"/>
      <c r="AA410" s="127"/>
      <c r="AB410" s="129">
        <v>4</v>
      </c>
      <c r="AC410" s="129">
        <v>0</v>
      </c>
      <c r="AD410" s="129">
        <v>0</v>
      </c>
      <c r="AE410" s="126" t="s">
        <v>1461</v>
      </c>
      <c r="AF410" s="129">
        <v>0</v>
      </c>
      <c r="AG410" s="127"/>
      <c r="AH410" s="127"/>
      <c r="AI410" s="127"/>
      <c r="AJ410" s="127"/>
      <c r="AK410" s="126">
        <v>0</v>
      </c>
      <c r="AL410" s="129">
        <v>0</v>
      </c>
      <c r="AM410" s="127"/>
      <c r="AN410" s="127"/>
      <c r="AO410" s="126">
        <v>0</v>
      </c>
      <c r="AP410" s="127"/>
      <c r="AQ410" s="127"/>
      <c r="AR410" s="127"/>
      <c r="AS410" s="127"/>
      <c r="AT410" s="127"/>
      <c r="AU410" s="126">
        <v>0</v>
      </c>
      <c r="AV410" s="130">
        <v>0</v>
      </c>
      <c r="AW410" s="126" t="s">
        <v>51</v>
      </c>
      <c r="AX410" s="127"/>
      <c r="AY410" s="127"/>
      <c r="AZ410" s="127"/>
      <c r="BA410" s="127"/>
      <c r="BB410" s="126" t="s">
        <v>52</v>
      </c>
      <c r="BC410" s="126" t="s">
        <v>213</v>
      </c>
      <c r="BD410" s="126" t="s">
        <v>214</v>
      </c>
      <c r="BE410" s="126" t="s">
        <v>708</v>
      </c>
      <c r="BF410" s="126">
        <v>25</v>
      </c>
      <c r="BG410" s="126" t="s">
        <v>294</v>
      </c>
      <c r="BH410" s="127"/>
      <c r="BI410" s="127"/>
      <c r="BJ410" s="127"/>
      <c r="BK410" s="127"/>
      <c r="BL410" s="129">
        <v>0</v>
      </c>
      <c r="BM410" s="127" t="b">
        <f>KGP[[#This Row],[HU Quantity]]=KGP[[#This Row],[Requirement quantity]]</f>
        <v>0</v>
      </c>
      <c r="BN410" s="127"/>
      <c r="BO410" s="127"/>
      <c r="BP410" s="127"/>
      <c r="BQ410" s="126" t="s">
        <v>165</v>
      </c>
      <c r="BR410" s="127"/>
      <c r="BS410" s="127"/>
      <c r="BT410" s="131">
        <v>0</v>
      </c>
      <c r="BU410" s="131">
        <v>0</v>
      </c>
      <c r="BV410" s="128">
        <v>45473</v>
      </c>
      <c r="BW410" s="132">
        <v>0</v>
      </c>
      <c r="BX410" s="132">
        <v>0</v>
      </c>
      <c r="BY410" s="127"/>
      <c r="BZ410" s="127"/>
      <c r="CA410" s="126">
        <v>0</v>
      </c>
      <c r="CB410" s="130">
        <v>0</v>
      </c>
      <c r="CC410" s="127"/>
      <c r="CD410" s="130">
        <v>0</v>
      </c>
      <c r="CE410" s="127"/>
      <c r="CF410" s="127"/>
      <c r="CG410" s="127"/>
      <c r="CH410" s="130">
        <v>0</v>
      </c>
      <c r="CI410" s="35">
        <v>0</v>
      </c>
      <c r="CJ410" s="94">
        <f t="shared" si="42"/>
        <v>2.0408163265306121E-2</v>
      </c>
      <c r="CK410" s="88">
        <f t="shared" si="43"/>
        <v>45359</v>
      </c>
      <c r="CL410" s="89">
        <f t="shared" si="44"/>
        <v>0</v>
      </c>
      <c r="CM410" s="89">
        <f t="shared" si="45"/>
        <v>0</v>
      </c>
      <c r="CN410" s="89" t="str">
        <f t="shared" si="46"/>
        <v>Missing Staging Date</v>
      </c>
      <c r="CO410" s="100"/>
      <c r="CP410" s="89" t="str">
        <f>IF(CQ410="","",IF(CQ410&gt;'Colour coding'!$D$4,"After Turnround",IF(CQ410&gt;'Colour coding'!$D$3+7,"During Turnaround",IF(CQ410&lt;'Colour coding'!$D$3,"On Time"))))</f>
        <v>On Time</v>
      </c>
      <c r="CQ410" s="88">
        <f>_xlfn.MAXIFS('Monitor PO'!E:E,'Monitor PO'!K:K,KGP[[#This Row],[Material / Component]])</f>
        <v>0</v>
      </c>
      <c r="CR410" s="89" t="str">
        <f t="shared" si="47"/>
        <v>Delivered Pre S4H</v>
      </c>
      <c r="CS410" s="89" t="str">
        <f>_xlfn.CONCAT(KGP[[#This Row],[Reservation]], KGP[[#This Row],[Requirement date (WO component)]],KGP[[#This Row],[Material / Component]],"000",,KGP[[#This Row],[WO number]])</f>
        <v>000013609845387000100037574</v>
      </c>
      <c r="CT410" s="89" t="e">
        <f>VLOOKUP(KGP[[#This Row],[Key]],Reservation!B:B,1,)</f>
        <v>#N/A</v>
      </c>
      <c r="CU410" s="89" t="str">
        <f>_xlfn.CONCAT(KGP[[#This Row],[Reservation]],KGP[[#This Row],[Material / Component]],"000",,KGP[[#This Row],[WO number]])</f>
        <v>0000136098000100037574</v>
      </c>
      <c r="CV410" s="93" t="str">
        <f>IF(_xlfn.MAXIFS(Reservation!$F:$F,Reservation!$A:$A,KGP[[#This Row],[Logic]])&lt;KGP[[#This Row],[ETA @ Demand plant]],_xlfn.MAXIFS(Reservation!$F:$F,Reservation!$A:$A,KGP[[#This Row],[Logic]]),"")</f>
        <v/>
      </c>
      <c r="CW410" s="89" t="str">
        <f>IF(KGP[[#This Row],[Any order which is ahead (Date)]]="","",VLOOKUP(_xlfn.CONCAT(KGP[[#This Row],[Reservation]],KGP[[#This Row],[Material / Component]],"000",,KGP[[#This Row],[WO number]]),Reservation!$A:$J,10,0))</f>
        <v/>
      </c>
      <c r="CX410" s="89">
        <f t="shared" si="48"/>
        <v>0</v>
      </c>
    </row>
    <row r="411" spans="1:102" s="77" customFormat="1" hidden="1" x14ac:dyDescent="0.2">
      <c r="A411" s="126" t="s">
        <v>940</v>
      </c>
      <c r="B411" s="126" t="s">
        <v>50</v>
      </c>
      <c r="C411" s="127"/>
      <c r="D411" s="126" t="s">
        <v>55</v>
      </c>
      <c r="E411" s="128">
        <v>45290</v>
      </c>
      <c r="F411" s="128">
        <v>45292</v>
      </c>
      <c r="G411" s="128">
        <v>45387</v>
      </c>
      <c r="H411" s="127"/>
      <c r="I411" s="128">
        <v>45387</v>
      </c>
      <c r="J411" s="128">
        <v>45394</v>
      </c>
      <c r="K411" s="126" t="s">
        <v>182</v>
      </c>
      <c r="L411" s="127"/>
      <c r="M411" s="126" t="s">
        <v>698</v>
      </c>
      <c r="N411" s="126" t="s">
        <v>195</v>
      </c>
      <c r="O411" s="126" t="s">
        <v>700</v>
      </c>
      <c r="P411" s="126" t="s">
        <v>359</v>
      </c>
      <c r="Q411" s="126" t="s">
        <v>701</v>
      </c>
      <c r="R411" s="126" t="s">
        <v>344</v>
      </c>
      <c r="S411" s="127"/>
      <c r="T411" s="127"/>
      <c r="U411" s="127"/>
      <c r="V411" s="127"/>
      <c r="W411" s="127"/>
      <c r="X411" s="126">
        <v>20</v>
      </c>
      <c r="Y411" s="126">
        <v>20</v>
      </c>
      <c r="Z411" s="127"/>
      <c r="AA411" s="127"/>
      <c r="AB411" s="129">
        <v>1</v>
      </c>
      <c r="AC411" s="129">
        <v>0</v>
      </c>
      <c r="AD411" s="129">
        <v>0</v>
      </c>
      <c r="AE411" s="126" t="s">
        <v>1461</v>
      </c>
      <c r="AF411" s="129">
        <v>0</v>
      </c>
      <c r="AG411" s="127"/>
      <c r="AH411" s="127"/>
      <c r="AI411" s="127"/>
      <c r="AJ411" s="127"/>
      <c r="AK411" s="126">
        <v>0</v>
      </c>
      <c r="AL411" s="129">
        <v>0</v>
      </c>
      <c r="AM411" s="127"/>
      <c r="AN411" s="127"/>
      <c r="AO411" s="126">
        <v>0</v>
      </c>
      <c r="AP411" s="127"/>
      <c r="AQ411" s="127"/>
      <c r="AR411" s="127"/>
      <c r="AS411" s="127"/>
      <c r="AT411" s="127"/>
      <c r="AU411" s="126">
        <v>0</v>
      </c>
      <c r="AV411" s="130">
        <v>0</v>
      </c>
      <c r="AW411" s="126" t="s">
        <v>51</v>
      </c>
      <c r="AX411" s="127"/>
      <c r="AY411" s="127"/>
      <c r="AZ411" s="127"/>
      <c r="BA411" s="127"/>
      <c r="BB411" s="126" t="s">
        <v>52</v>
      </c>
      <c r="BC411" s="126" t="s">
        <v>213</v>
      </c>
      <c r="BD411" s="126" t="s">
        <v>214</v>
      </c>
      <c r="BE411" s="126" t="s">
        <v>708</v>
      </c>
      <c r="BF411" s="126">
        <v>18</v>
      </c>
      <c r="BG411" s="126" t="s">
        <v>294</v>
      </c>
      <c r="BH411" s="127"/>
      <c r="BI411" s="127"/>
      <c r="BJ411" s="127"/>
      <c r="BK411" s="127"/>
      <c r="BL411" s="129">
        <v>0</v>
      </c>
      <c r="BM411" s="127" t="b">
        <f>KGP[[#This Row],[HU Quantity]]=KGP[[#This Row],[Requirement quantity]]</f>
        <v>0</v>
      </c>
      <c r="BN411" s="127"/>
      <c r="BO411" s="127"/>
      <c r="BP411" s="127"/>
      <c r="BQ411" s="126" t="s">
        <v>165</v>
      </c>
      <c r="BR411" s="127"/>
      <c r="BS411" s="127"/>
      <c r="BT411" s="131">
        <v>0</v>
      </c>
      <c r="BU411" s="131">
        <v>0</v>
      </c>
      <c r="BV411" s="128">
        <v>45473</v>
      </c>
      <c r="BW411" s="132">
        <v>0</v>
      </c>
      <c r="BX411" s="132">
        <v>0</v>
      </c>
      <c r="BY411" s="127"/>
      <c r="BZ411" s="127"/>
      <c r="CA411" s="126">
        <v>0</v>
      </c>
      <c r="CB411" s="130">
        <v>0</v>
      </c>
      <c r="CC411" s="127"/>
      <c r="CD411" s="130">
        <v>0</v>
      </c>
      <c r="CE411" s="127"/>
      <c r="CF411" s="127"/>
      <c r="CG411" s="127"/>
      <c r="CH411" s="130">
        <v>0</v>
      </c>
      <c r="CI411" s="35">
        <v>0</v>
      </c>
      <c r="CJ411" s="94">
        <f t="shared" si="42"/>
        <v>2.0408163265306121E-2</v>
      </c>
      <c r="CK411" s="88">
        <f t="shared" si="43"/>
        <v>45359</v>
      </c>
      <c r="CL411" s="89">
        <f t="shared" si="44"/>
        <v>0</v>
      </c>
      <c r="CM411" s="89">
        <f t="shared" si="45"/>
        <v>0</v>
      </c>
      <c r="CN411" s="89" t="str">
        <f t="shared" si="46"/>
        <v>Missing Staging Date</v>
      </c>
      <c r="CO411" s="100"/>
      <c r="CP411" s="89" t="str">
        <f>IF(CQ411="","",IF(CQ411&gt;'Colour coding'!$D$4,"After Turnround",IF(CQ411&gt;'Colour coding'!$D$3+7,"During Turnaround",IF(CQ411&lt;'Colour coding'!$D$3,"On Time"))))</f>
        <v>On Time</v>
      </c>
      <c r="CQ411" s="88">
        <f>_xlfn.MAXIFS('Monitor PO'!E:E,'Monitor PO'!K:K,KGP[[#This Row],[Material / Component]])</f>
        <v>0</v>
      </c>
      <c r="CR411" s="89" t="str">
        <f t="shared" si="47"/>
        <v>Delivered Pre S4H</v>
      </c>
      <c r="CS411" s="89" t="str">
        <f>_xlfn.CONCAT(KGP[[#This Row],[Reservation]], KGP[[#This Row],[Requirement date (WO component)]],KGP[[#This Row],[Material / Component]],"000",,KGP[[#This Row],[WO number]])</f>
        <v>000013609845387000100037574</v>
      </c>
      <c r="CT411" s="89" t="e">
        <f>VLOOKUP(KGP[[#This Row],[Key]],Reservation!B:B,1,)</f>
        <v>#N/A</v>
      </c>
      <c r="CU411" s="89" t="str">
        <f>_xlfn.CONCAT(KGP[[#This Row],[Reservation]],KGP[[#This Row],[Material / Component]],"000",,KGP[[#This Row],[WO number]])</f>
        <v>0000136098000100037574</v>
      </c>
      <c r="CV411" s="93" t="str">
        <f>IF(_xlfn.MAXIFS(Reservation!$F:$F,Reservation!$A:$A,KGP[[#This Row],[Logic]])&lt;KGP[[#This Row],[ETA @ Demand plant]],_xlfn.MAXIFS(Reservation!$F:$F,Reservation!$A:$A,KGP[[#This Row],[Logic]]),"")</f>
        <v/>
      </c>
      <c r="CW411" s="89" t="str">
        <f>IF(KGP[[#This Row],[Any order which is ahead (Date)]]="","",VLOOKUP(_xlfn.CONCAT(KGP[[#This Row],[Reservation]],KGP[[#This Row],[Material / Component]],"000",,KGP[[#This Row],[WO number]]),Reservation!$A:$J,10,0))</f>
        <v/>
      </c>
      <c r="CX411" s="89">
        <f t="shared" si="48"/>
        <v>0</v>
      </c>
    </row>
    <row r="412" spans="1:102" s="77" customFormat="1" hidden="1" x14ac:dyDescent="0.2">
      <c r="A412" s="126" t="s">
        <v>940</v>
      </c>
      <c r="B412" s="126" t="s">
        <v>50</v>
      </c>
      <c r="C412" s="127"/>
      <c r="D412" s="126" t="s">
        <v>55</v>
      </c>
      <c r="E412" s="128">
        <v>45290</v>
      </c>
      <c r="F412" s="128">
        <v>45292</v>
      </c>
      <c r="G412" s="128">
        <v>45387</v>
      </c>
      <c r="H412" s="127"/>
      <c r="I412" s="128">
        <v>45387</v>
      </c>
      <c r="J412" s="128">
        <v>45394</v>
      </c>
      <c r="K412" s="126" t="s">
        <v>182</v>
      </c>
      <c r="L412" s="127"/>
      <c r="M412" s="126" t="s">
        <v>698</v>
      </c>
      <c r="N412" s="126" t="s">
        <v>770</v>
      </c>
      <c r="O412" s="126" t="s">
        <v>700</v>
      </c>
      <c r="P412" s="126" t="s">
        <v>359</v>
      </c>
      <c r="Q412" s="126" t="s">
        <v>701</v>
      </c>
      <c r="R412" s="126" t="s">
        <v>344</v>
      </c>
      <c r="S412" s="127"/>
      <c r="T412" s="127"/>
      <c r="U412" s="127"/>
      <c r="V412" s="127"/>
      <c r="W412" s="127"/>
      <c r="X412" s="126">
        <v>20</v>
      </c>
      <c r="Y412" s="126">
        <v>20</v>
      </c>
      <c r="Z412" s="127"/>
      <c r="AA412" s="127"/>
      <c r="AB412" s="129">
        <v>1</v>
      </c>
      <c r="AC412" s="129">
        <v>0</v>
      </c>
      <c r="AD412" s="129">
        <v>0</v>
      </c>
      <c r="AE412" s="126" t="s">
        <v>1461</v>
      </c>
      <c r="AF412" s="129">
        <v>0</v>
      </c>
      <c r="AG412" s="127"/>
      <c r="AH412" s="127"/>
      <c r="AI412" s="127"/>
      <c r="AJ412" s="127"/>
      <c r="AK412" s="126">
        <v>0</v>
      </c>
      <c r="AL412" s="129">
        <v>0</v>
      </c>
      <c r="AM412" s="127"/>
      <c r="AN412" s="127"/>
      <c r="AO412" s="126">
        <v>0</v>
      </c>
      <c r="AP412" s="127"/>
      <c r="AQ412" s="127"/>
      <c r="AR412" s="127"/>
      <c r="AS412" s="127"/>
      <c r="AT412" s="127"/>
      <c r="AU412" s="126">
        <v>0</v>
      </c>
      <c r="AV412" s="130">
        <v>0</v>
      </c>
      <c r="AW412" s="126" t="s">
        <v>203</v>
      </c>
      <c r="AX412" s="127"/>
      <c r="AY412" s="127"/>
      <c r="AZ412" s="127"/>
      <c r="BA412" s="127"/>
      <c r="BB412" s="126" t="s">
        <v>52</v>
      </c>
      <c r="BC412" s="126" t="s">
        <v>213</v>
      </c>
      <c r="BD412" s="126" t="s">
        <v>214</v>
      </c>
      <c r="BE412" s="126" t="s">
        <v>708</v>
      </c>
      <c r="BF412" s="126">
        <v>26</v>
      </c>
      <c r="BG412" s="126" t="s">
        <v>294</v>
      </c>
      <c r="BH412" s="127"/>
      <c r="BI412" s="127"/>
      <c r="BJ412" s="127"/>
      <c r="BK412" s="127"/>
      <c r="BL412" s="129">
        <v>0</v>
      </c>
      <c r="BM412" s="127" t="b">
        <f>KGP[[#This Row],[HU Quantity]]=KGP[[#This Row],[Requirement quantity]]</f>
        <v>0</v>
      </c>
      <c r="BN412" s="127"/>
      <c r="BO412" s="127"/>
      <c r="BP412" s="127"/>
      <c r="BQ412" s="126" t="s">
        <v>165</v>
      </c>
      <c r="BR412" s="127"/>
      <c r="BS412" s="127"/>
      <c r="BT412" s="131">
        <v>0</v>
      </c>
      <c r="BU412" s="131">
        <v>0</v>
      </c>
      <c r="BV412" s="128">
        <v>45473</v>
      </c>
      <c r="BW412" s="132">
        <v>0</v>
      </c>
      <c r="BX412" s="132">
        <v>0</v>
      </c>
      <c r="BY412" s="127"/>
      <c r="BZ412" s="127"/>
      <c r="CA412" s="126">
        <v>0</v>
      </c>
      <c r="CB412" s="130">
        <v>0</v>
      </c>
      <c r="CC412" s="127"/>
      <c r="CD412" s="130">
        <v>0</v>
      </c>
      <c r="CE412" s="127"/>
      <c r="CF412" s="127"/>
      <c r="CG412" s="127"/>
      <c r="CH412" s="130">
        <v>0</v>
      </c>
      <c r="CI412" s="35">
        <v>0</v>
      </c>
      <c r="CJ412" s="94">
        <f t="shared" si="42"/>
        <v>2.0408163265306121E-2</v>
      </c>
      <c r="CK412" s="88">
        <f t="shared" si="43"/>
        <v>45359</v>
      </c>
      <c r="CL412" s="89">
        <f t="shared" si="44"/>
        <v>0</v>
      </c>
      <c r="CM412" s="89">
        <f t="shared" si="45"/>
        <v>0</v>
      </c>
      <c r="CN412" s="89" t="str">
        <f t="shared" si="46"/>
        <v>Missing Staging Date</v>
      </c>
      <c r="CO412" s="100"/>
      <c r="CP412" s="89" t="str">
        <f>IF(CQ412="","",IF(CQ412&gt;'Colour coding'!$D$4,"After Turnround",IF(CQ412&gt;'Colour coding'!$D$3+7,"During Turnaround",IF(CQ412&lt;'Colour coding'!$D$3,"On Time"))))</f>
        <v>On Time</v>
      </c>
      <c r="CQ412" s="88">
        <f>_xlfn.MAXIFS('Monitor PO'!E:E,'Monitor PO'!K:K,KGP[[#This Row],[Material / Component]])</f>
        <v>0</v>
      </c>
      <c r="CR412" s="89" t="str">
        <f t="shared" si="47"/>
        <v>Delivered Pre S4H</v>
      </c>
      <c r="CS412" s="89" t="str">
        <f>_xlfn.CONCAT(KGP[[#This Row],[Reservation]], KGP[[#This Row],[Requirement date (WO component)]],KGP[[#This Row],[Material / Component]],"000",,KGP[[#This Row],[WO number]])</f>
        <v>000013609845387000100037574</v>
      </c>
      <c r="CT412" s="89" t="e">
        <f>VLOOKUP(KGP[[#This Row],[Key]],Reservation!B:B,1,)</f>
        <v>#N/A</v>
      </c>
      <c r="CU412" s="89" t="str">
        <f>_xlfn.CONCAT(KGP[[#This Row],[Reservation]],KGP[[#This Row],[Material / Component]],"000",,KGP[[#This Row],[WO number]])</f>
        <v>0000136098000100037574</v>
      </c>
      <c r="CV412" s="93" t="str">
        <f>IF(_xlfn.MAXIFS(Reservation!$F:$F,Reservation!$A:$A,KGP[[#This Row],[Logic]])&lt;KGP[[#This Row],[ETA @ Demand plant]],_xlfn.MAXIFS(Reservation!$F:$F,Reservation!$A:$A,KGP[[#This Row],[Logic]]),"")</f>
        <v/>
      </c>
      <c r="CW412" s="89" t="str">
        <f>IF(KGP[[#This Row],[Any order which is ahead (Date)]]="","",VLOOKUP(_xlfn.CONCAT(KGP[[#This Row],[Reservation]],KGP[[#This Row],[Material / Component]],"000",,KGP[[#This Row],[WO number]]),Reservation!$A:$J,10,0))</f>
        <v/>
      </c>
      <c r="CX412" s="89">
        <f t="shared" si="48"/>
        <v>0</v>
      </c>
    </row>
    <row r="413" spans="1:102" s="77" customFormat="1" hidden="1" x14ac:dyDescent="0.2">
      <c r="A413" s="126" t="s">
        <v>940</v>
      </c>
      <c r="B413" s="126" t="s">
        <v>50</v>
      </c>
      <c r="C413" s="127"/>
      <c r="D413" s="126" t="s">
        <v>55</v>
      </c>
      <c r="E413" s="128">
        <v>45290</v>
      </c>
      <c r="F413" s="128">
        <v>45292</v>
      </c>
      <c r="G413" s="128">
        <v>45387</v>
      </c>
      <c r="H413" s="127"/>
      <c r="I413" s="128">
        <v>45387</v>
      </c>
      <c r="J413" s="128">
        <v>45394</v>
      </c>
      <c r="K413" s="126" t="s">
        <v>182</v>
      </c>
      <c r="L413" s="127"/>
      <c r="M413" s="126" t="s">
        <v>698</v>
      </c>
      <c r="N413" s="126" t="s">
        <v>771</v>
      </c>
      <c r="O413" s="126" t="s">
        <v>700</v>
      </c>
      <c r="P413" s="126" t="s">
        <v>359</v>
      </c>
      <c r="Q413" s="126" t="s">
        <v>701</v>
      </c>
      <c r="R413" s="126" t="s">
        <v>344</v>
      </c>
      <c r="S413" s="127"/>
      <c r="T413" s="127"/>
      <c r="U413" s="127"/>
      <c r="V413" s="127"/>
      <c r="W413" s="127"/>
      <c r="X413" s="126">
        <v>20</v>
      </c>
      <c r="Y413" s="126">
        <v>20</v>
      </c>
      <c r="Z413" s="127"/>
      <c r="AA413" s="127"/>
      <c r="AB413" s="129">
        <v>2</v>
      </c>
      <c r="AC413" s="129">
        <v>0</v>
      </c>
      <c r="AD413" s="129">
        <v>0</v>
      </c>
      <c r="AE413" s="126" t="s">
        <v>1461</v>
      </c>
      <c r="AF413" s="129">
        <v>0</v>
      </c>
      <c r="AG413" s="127"/>
      <c r="AH413" s="127"/>
      <c r="AI413" s="127"/>
      <c r="AJ413" s="127"/>
      <c r="AK413" s="126">
        <v>0</v>
      </c>
      <c r="AL413" s="129">
        <v>0</v>
      </c>
      <c r="AM413" s="127"/>
      <c r="AN413" s="127"/>
      <c r="AO413" s="126">
        <v>0</v>
      </c>
      <c r="AP413" s="127"/>
      <c r="AQ413" s="127"/>
      <c r="AR413" s="127"/>
      <c r="AS413" s="127"/>
      <c r="AT413" s="127"/>
      <c r="AU413" s="126">
        <v>0</v>
      </c>
      <c r="AV413" s="130">
        <v>0</v>
      </c>
      <c r="AW413" s="126" t="s">
        <v>51</v>
      </c>
      <c r="AX413" s="127"/>
      <c r="AY413" s="127"/>
      <c r="AZ413" s="127"/>
      <c r="BA413" s="127"/>
      <c r="BB413" s="126" t="s">
        <v>52</v>
      </c>
      <c r="BC413" s="126" t="s">
        <v>213</v>
      </c>
      <c r="BD413" s="126" t="s">
        <v>214</v>
      </c>
      <c r="BE413" s="126" t="s">
        <v>708</v>
      </c>
      <c r="BF413" s="126">
        <v>28</v>
      </c>
      <c r="BG413" s="126" t="s">
        <v>294</v>
      </c>
      <c r="BH413" s="127"/>
      <c r="BI413" s="127"/>
      <c r="BJ413" s="127"/>
      <c r="BK413" s="127"/>
      <c r="BL413" s="129">
        <v>0</v>
      </c>
      <c r="BM413" s="127" t="b">
        <f>KGP[[#This Row],[HU Quantity]]=KGP[[#This Row],[Requirement quantity]]</f>
        <v>0</v>
      </c>
      <c r="BN413" s="127"/>
      <c r="BO413" s="127"/>
      <c r="BP413" s="127"/>
      <c r="BQ413" s="126" t="s">
        <v>165</v>
      </c>
      <c r="BR413" s="127"/>
      <c r="BS413" s="127"/>
      <c r="BT413" s="131">
        <v>0</v>
      </c>
      <c r="BU413" s="131">
        <v>0</v>
      </c>
      <c r="BV413" s="128">
        <v>45473</v>
      </c>
      <c r="BW413" s="132">
        <v>0</v>
      </c>
      <c r="BX413" s="132">
        <v>0</v>
      </c>
      <c r="BY413" s="127"/>
      <c r="BZ413" s="127"/>
      <c r="CA413" s="126">
        <v>0</v>
      </c>
      <c r="CB413" s="130">
        <v>0</v>
      </c>
      <c r="CC413" s="127"/>
      <c r="CD413" s="130">
        <v>0</v>
      </c>
      <c r="CE413" s="127"/>
      <c r="CF413" s="127"/>
      <c r="CG413" s="127"/>
      <c r="CH413" s="130">
        <v>0</v>
      </c>
      <c r="CI413" s="35">
        <v>0</v>
      </c>
      <c r="CJ413" s="94">
        <f t="shared" si="42"/>
        <v>2.0408163265306121E-2</v>
      </c>
      <c r="CK413" s="88">
        <f t="shared" si="43"/>
        <v>45359</v>
      </c>
      <c r="CL413" s="89">
        <f t="shared" si="44"/>
        <v>0</v>
      </c>
      <c r="CM413" s="89">
        <f t="shared" si="45"/>
        <v>0</v>
      </c>
      <c r="CN413" s="89" t="str">
        <f t="shared" si="46"/>
        <v>Missing Staging Date</v>
      </c>
      <c r="CO413" s="100"/>
      <c r="CP413" s="89" t="str">
        <f>IF(CQ413="","",IF(CQ413&gt;'Colour coding'!$D$4,"After Turnround",IF(CQ413&gt;'Colour coding'!$D$3+7,"During Turnaround",IF(CQ413&lt;'Colour coding'!$D$3,"On Time"))))</f>
        <v>On Time</v>
      </c>
      <c r="CQ413" s="88">
        <f>_xlfn.MAXIFS('Monitor PO'!E:E,'Monitor PO'!K:K,KGP[[#This Row],[Material / Component]])</f>
        <v>0</v>
      </c>
      <c r="CR413" s="89" t="str">
        <f t="shared" si="47"/>
        <v>Delivered Pre S4H</v>
      </c>
      <c r="CS413" s="89" t="str">
        <f>_xlfn.CONCAT(KGP[[#This Row],[Reservation]], KGP[[#This Row],[Requirement date (WO component)]],KGP[[#This Row],[Material / Component]],"000",,KGP[[#This Row],[WO number]])</f>
        <v>000013609845387000100037574</v>
      </c>
      <c r="CT413" s="89" t="e">
        <f>VLOOKUP(KGP[[#This Row],[Key]],Reservation!B:B,1,)</f>
        <v>#N/A</v>
      </c>
      <c r="CU413" s="89" t="str">
        <f>_xlfn.CONCAT(KGP[[#This Row],[Reservation]],KGP[[#This Row],[Material / Component]],"000",,KGP[[#This Row],[WO number]])</f>
        <v>0000136098000100037574</v>
      </c>
      <c r="CV413" s="93" t="str">
        <f>IF(_xlfn.MAXIFS(Reservation!$F:$F,Reservation!$A:$A,KGP[[#This Row],[Logic]])&lt;KGP[[#This Row],[ETA @ Demand plant]],_xlfn.MAXIFS(Reservation!$F:$F,Reservation!$A:$A,KGP[[#This Row],[Logic]]),"")</f>
        <v/>
      </c>
      <c r="CW413" s="89" t="str">
        <f>IF(KGP[[#This Row],[Any order which is ahead (Date)]]="","",VLOOKUP(_xlfn.CONCAT(KGP[[#This Row],[Reservation]],KGP[[#This Row],[Material / Component]],"000",,KGP[[#This Row],[WO number]]),Reservation!$A:$J,10,0))</f>
        <v/>
      </c>
      <c r="CX413" s="89">
        <f t="shared" si="48"/>
        <v>0</v>
      </c>
    </row>
    <row r="414" spans="1:102" s="77" customFormat="1" hidden="1" x14ac:dyDescent="0.2">
      <c r="A414" s="126" t="s">
        <v>940</v>
      </c>
      <c r="B414" s="126" t="s">
        <v>50</v>
      </c>
      <c r="C414" s="127"/>
      <c r="D414" s="126" t="s">
        <v>55</v>
      </c>
      <c r="E414" s="128">
        <v>45290</v>
      </c>
      <c r="F414" s="128">
        <v>45292</v>
      </c>
      <c r="G414" s="128">
        <v>45387</v>
      </c>
      <c r="H414" s="127"/>
      <c r="I414" s="128">
        <v>45387</v>
      </c>
      <c r="J414" s="128">
        <v>45394</v>
      </c>
      <c r="K414" s="126" t="s">
        <v>182</v>
      </c>
      <c r="L414" s="127"/>
      <c r="M414" s="126" t="s">
        <v>698</v>
      </c>
      <c r="N414" s="126" t="s">
        <v>172</v>
      </c>
      <c r="O414" s="126" t="s">
        <v>700</v>
      </c>
      <c r="P414" s="126" t="s">
        <v>359</v>
      </c>
      <c r="Q414" s="126" t="s">
        <v>701</v>
      </c>
      <c r="R414" s="126" t="s">
        <v>344</v>
      </c>
      <c r="S414" s="127"/>
      <c r="T414" s="127"/>
      <c r="U414" s="127"/>
      <c r="V414" s="127"/>
      <c r="W414" s="127"/>
      <c r="X414" s="126">
        <v>20</v>
      </c>
      <c r="Y414" s="126">
        <v>20</v>
      </c>
      <c r="Z414" s="127"/>
      <c r="AA414" s="127"/>
      <c r="AB414" s="129">
        <v>4</v>
      </c>
      <c r="AC414" s="129">
        <v>0</v>
      </c>
      <c r="AD414" s="129">
        <v>0</v>
      </c>
      <c r="AE414" s="126" t="s">
        <v>1461</v>
      </c>
      <c r="AF414" s="129">
        <v>0</v>
      </c>
      <c r="AG414" s="127"/>
      <c r="AH414" s="127"/>
      <c r="AI414" s="127"/>
      <c r="AJ414" s="127"/>
      <c r="AK414" s="126">
        <v>0</v>
      </c>
      <c r="AL414" s="129">
        <v>0</v>
      </c>
      <c r="AM414" s="127"/>
      <c r="AN414" s="127"/>
      <c r="AO414" s="126">
        <v>0</v>
      </c>
      <c r="AP414" s="127"/>
      <c r="AQ414" s="127"/>
      <c r="AR414" s="127"/>
      <c r="AS414" s="127"/>
      <c r="AT414" s="127"/>
      <c r="AU414" s="126">
        <v>0</v>
      </c>
      <c r="AV414" s="130">
        <v>0</v>
      </c>
      <c r="AW414" s="126" t="s">
        <v>51</v>
      </c>
      <c r="AX414" s="127"/>
      <c r="AY414" s="127"/>
      <c r="AZ414" s="127"/>
      <c r="BA414" s="127"/>
      <c r="BB414" s="126" t="s">
        <v>52</v>
      </c>
      <c r="BC414" s="126" t="s">
        <v>213</v>
      </c>
      <c r="BD414" s="126" t="s">
        <v>214</v>
      </c>
      <c r="BE414" s="126" t="s">
        <v>708</v>
      </c>
      <c r="BF414" s="126">
        <v>8</v>
      </c>
      <c r="BG414" s="126" t="s">
        <v>294</v>
      </c>
      <c r="BH414" s="127"/>
      <c r="BI414" s="127"/>
      <c r="BJ414" s="127"/>
      <c r="BK414" s="127"/>
      <c r="BL414" s="129">
        <v>0</v>
      </c>
      <c r="BM414" s="127" t="b">
        <f>KGP[[#This Row],[HU Quantity]]=KGP[[#This Row],[Requirement quantity]]</f>
        <v>0</v>
      </c>
      <c r="BN414" s="127"/>
      <c r="BO414" s="127"/>
      <c r="BP414" s="127"/>
      <c r="BQ414" s="126" t="s">
        <v>165</v>
      </c>
      <c r="BR414" s="127"/>
      <c r="BS414" s="127"/>
      <c r="BT414" s="131">
        <v>0</v>
      </c>
      <c r="BU414" s="131">
        <v>0</v>
      </c>
      <c r="BV414" s="128">
        <v>45473</v>
      </c>
      <c r="BW414" s="132">
        <v>0</v>
      </c>
      <c r="BX414" s="132">
        <v>0</v>
      </c>
      <c r="BY414" s="127"/>
      <c r="BZ414" s="127"/>
      <c r="CA414" s="126">
        <v>0</v>
      </c>
      <c r="CB414" s="130">
        <v>0</v>
      </c>
      <c r="CC414" s="127"/>
      <c r="CD414" s="130">
        <v>0</v>
      </c>
      <c r="CE414" s="127"/>
      <c r="CF414" s="127"/>
      <c r="CG414" s="127"/>
      <c r="CH414" s="130">
        <v>0</v>
      </c>
      <c r="CI414" s="35">
        <v>0</v>
      </c>
      <c r="CJ414" s="94">
        <f t="shared" si="42"/>
        <v>2.0408163265306121E-2</v>
      </c>
      <c r="CK414" s="88">
        <f t="shared" si="43"/>
        <v>45359</v>
      </c>
      <c r="CL414" s="89">
        <f t="shared" si="44"/>
        <v>0</v>
      </c>
      <c r="CM414" s="89">
        <f t="shared" si="45"/>
        <v>0</v>
      </c>
      <c r="CN414" s="89" t="str">
        <f t="shared" si="46"/>
        <v>Missing Staging Date</v>
      </c>
      <c r="CO414" s="100"/>
      <c r="CP414" s="89" t="str">
        <f>IF(CQ414="","",IF(CQ414&gt;'Colour coding'!$D$4,"After Turnround",IF(CQ414&gt;'Colour coding'!$D$3+7,"During Turnaround",IF(CQ414&lt;'Colour coding'!$D$3,"On Time"))))</f>
        <v>On Time</v>
      </c>
      <c r="CQ414" s="88">
        <f>_xlfn.MAXIFS('Monitor PO'!E:E,'Monitor PO'!K:K,KGP[[#This Row],[Material / Component]])</f>
        <v>0</v>
      </c>
      <c r="CR414" s="89" t="str">
        <f t="shared" si="47"/>
        <v>Delivered Pre S4H</v>
      </c>
      <c r="CS414" s="89" t="str">
        <f>_xlfn.CONCAT(KGP[[#This Row],[Reservation]], KGP[[#This Row],[Requirement date (WO component)]],KGP[[#This Row],[Material / Component]],"000",,KGP[[#This Row],[WO number]])</f>
        <v>000013609845387000100037574</v>
      </c>
      <c r="CT414" s="89" t="e">
        <f>VLOOKUP(KGP[[#This Row],[Key]],Reservation!B:B,1,)</f>
        <v>#N/A</v>
      </c>
      <c r="CU414" s="89" t="str">
        <f>_xlfn.CONCAT(KGP[[#This Row],[Reservation]],KGP[[#This Row],[Material / Component]],"000",,KGP[[#This Row],[WO number]])</f>
        <v>0000136098000100037574</v>
      </c>
      <c r="CV414" s="93" t="str">
        <f>IF(_xlfn.MAXIFS(Reservation!$F:$F,Reservation!$A:$A,KGP[[#This Row],[Logic]])&lt;KGP[[#This Row],[ETA @ Demand plant]],_xlfn.MAXIFS(Reservation!$F:$F,Reservation!$A:$A,KGP[[#This Row],[Logic]]),"")</f>
        <v/>
      </c>
      <c r="CW414" s="89" t="str">
        <f>IF(KGP[[#This Row],[Any order which is ahead (Date)]]="","",VLOOKUP(_xlfn.CONCAT(KGP[[#This Row],[Reservation]],KGP[[#This Row],[Material / Component]],"000",,KGP[[#This Row],[WO number]]),Reservation!$A:$J,10,0))</f>
        <v/>
      </c>
      <c r="CX414" s="89">
        <f t="shared" si="48"/>
        <v>0</v>
      </c>
    </row>
    <row r="415" spans="1:102" s="77" customFormat="1" hidden="1" x14ac:dyDescent="0.2">
      <c r="A415" s="126" t="s">
        <v>940</v>
      </c>
      <c r="B415" s="126" t="s">
        <v>50</v>
      </c>
      <c r="C415" s="127"/>
      <c r="D415" s="126" t="s">
        <v>55</v>
      </c>
      <c r="E415" s="128">
        <v>45290</v>
      </c>
      <c r="F415" s="128">
        <v>45292</v>
      </c>
      <c r="G415" s="128">
        <v>45387</v>
      </c>
      <c r="H415" s="127"/>
      <c r="I415" s="128">
        <v>45387</v>
      </c>
      <c r="J415" s="128">
        <v>45394</v>
      </c>
      <c r="K415" s="126" t="s">
        <v>182</v>
      </c>
      <c r="L415" s="127"/>
      <c r="M415" s="126" t="s">
        <v>698</v>
      </c>
      <c r="N415" s="126" t="s">
        <v>169</v>
      </c>
      <c r="O415" s="126" t="s">
        <v>700</v>
      </c>
      <c r="P415" s="126" t="s">
        <v>359</v>
      </c>
      <c r="Q415" s="126" t="s">
        <v>701</v>
      </c>
      <c r="R415" s="126" t="s">
        <v>344</v>
      </c>
      <c r="S415" s="127"/>
      <c r="T415" s="127"/>
      <c r="U415" s="127"/>
      <c r="V415" s="127"/>
      <c r="W415" s="127"/>
      <c r="X415" s="126">
        <v>20</v>
      </c>
      <c r="Y415" s="126">
        <v>20</v>
      </c>
      <c r="Z415" s="127"/>
      <c r="AA415" s="127"/>
      <c r="AB415" s="129">
        <v>1</v>
      </c>
      <c r="AC415" s="129">
        <v>0</v>
      </c>
      <c r="AD415" s="129">
        <v>0</v>
      </c>
      <c r="AE415" s="126" t="s">
        <v>1461</v>
      </c>
      <c r="AF415" s="129">
        <v>0</v>
      </c>
      <c r="AG415" s="127"/>
      <c r="AH415" s="127"/>
      <c r="AI415" s="127"/>
      <c r="AJ415" s="127"/>
      <c r="AK415" s="126">
        <v>0</v>
      </c>
      <c r="AL415" s="129">
        <v>0</v>
      </c>
      <c r="AM415" s="127"/>
      <c r="AN415" s="127"/>
      <c r="AO415" s="126">
        <v>0</v>
      </c>
      <c r="AP415" s="127"/>
      <c r="AQ415" s="127"/>
      <c r="AR415" s="127"/>
      <c r="AS415" s="127"/>
      <c r="AT415" s="127"/>
      <c r="AU415" s="126">
        <v>0</v>
      </c>
      <c r="AV415" s="130">
        <v>0</v>
      </c>
      <c r="AW415" s="126" t="s">
        <v>207</v>
      </c>
      <c r="AX415" s="127"/>
      <c r="AY415" s="127"/>
      <c r="AZ415" s="127"/>
      <c r="BA415" s="127"/>
      <c r="BB415" s="126" t="s">
        <v>52</v>
      </c>
      <c r="BC415" s="126" t="s">
        <v>213</v>
      </c>
      <c r="BD415" s="126" t="s">
        <v>214</v>
      </c>
      <c r="BE415" s="126" t="s">
        <v>708</v>
      </c>
      <c r="BF415" s="126">
        <v>10</v>
      </c>
      <c r="BG415" s="126" t="s">
        <v>294</v>
      </c>
      <c r="BH415" s="127"/>
      <c r="BI415" s="127"/>
      <c r="BJ415" s="127"/>
      <c r="BK415" s="127"/>
      <c r="BL415" s="129">
        <v>0</v>
      </c>
      <c r="BM415" s="127" t="b">
        <f>KGP[[#This Row],[HU Quantity]]=KGP[[#This Row],[Requirement quantity]]</f>
        <v>0</v>
      </c>
      <c r="BN415" s="127"/>
      <c r="BO415" s="127"/>
      <c r="BP415" s="127"/>
      <c r="BQ415" s="126" t="s">
        <v>165</v>
      </c>
      <c r="BR415" s="127"/>
      <c r="BS415" s="127"/>
      <c r="BT415" s="131">
        <v>0</v>
      </c>
      <c r="BU415" s="131">
        <v>0</v>
      </c>
      <c r="BV415" s="128">
        <v>45473</v>
      </c>
      <c r="BW415" s="132">
        <v>0</v>
      </c>
      <c r="BX415" s="132">
        <v>0</v>
      </c>
      <c r="BY415" s="127"/>
      <c r="BZ415" s="127"/>
      <c r="CA415" s="126">
        <v>0</v>
      </c>
      <c r="CB415" s="130">
        <v>0</v>
      </c>
      <c r="CC415" s="127"/>
      <c r="CD415" s="130">
        <v>0</v>
      </c>
      <c r="CE415" s="127"/>
      <c r="CF415" s="127"/>
      <c r="CG415" s="127"/>
      <c r="CH415" s="130">
        <v>0</v>
      </c>
      <c r="CI415" s="35">
        <v>0</v>
      </c>
      <c r="CJ415" s="94">
        <f t="shared" si="42"/>
        <v>2.0408163265306121E-2</v>
      </c>
      <c r="CK415" s="88">
        <f t="shared" si="43"/>
        <v>45359</v>
      </c>
      <c r="CL415" s="89">
        <f t="shared" si="44"/>
        <v>0</v>
      </c>
      <c r="CM415" s="89">
        <f t="shared" si="45"/>
        <v>0</v>
      </c>
      <c r="CN415" s="89" t="str">
        <f t="shared" si="46"/>
        <v>Missing Staging Date</v>
      </c>
      <c r="CO415" s="100"/>
      <c r="CP415" s="89" t="str">
        <f>IF(CQ415="","",IF(CQ415&gt;'Colour coding'!$D$4,"After Turnround",IF(CQ415&gt;'Colour coding'!$D$3+7,"During Turnaround",IF(CQ415&lt;'Colour coding'!$D$3,"On Time"))))</f>
        <v>On Time</v>
      </c>
      <c r="CQ415" s="88">
        <f>_xlfn.MAXIFS('Monitor PO'!E:E,'Monitor PO'!K:K,KGP[[#This Row],[Material / Component]])</f>
        <v>0</v>
      </c>
      <c r="CR415" s="89" t="str">
        <f t="shared" si="47"/>
        <v>Delivered Pre S4H</v>
      </c>
      <c r="CS415" s="89" t="str">
        <f>_xlfn.CONCAT(KGP[[#This Row],[Reservation]], KGP[[#This Row],[Requirement date (WO component)]],KGP[[#This Row],[Material / Component]],"000",,KGP[[#This Row],[WO number]])</f>
        <v>000013609845387000100037574</v>
      </c>
      <c r="CT415" s="89" t="e">
        <f>VLOOKUP(KGP[[#This Row],[Key]],Reservation!B:B,1,)</f>
        <v>#N/A</v>
      </c>
      <c r="CU415" s="89" t="str">
        <f>_xlfn.CONCAT(KGP[[#This Row],[Reservation]],KGP[[#This Row],[Material / Component]],"000",,KGP[[#This Row],[WO number]])</f>
        <v>0000136098000100037574</v>
      </c>
      <c r="CV415" s="93" t="str">
        <f>IF(_xlfn.MAXIFS(Reservation!$F:$F,Reservation!$A:$A,KGP[[#This Row],[Logic]])&lt;KGP[[#This Row],[ETA @ Demand plant]],_xlfn.MAXIFS(Reservation!$F:$F,Reservation!$A:$A,KGP[[#This Row],[Logic]]),"")</f>
        <v/>
      </c>
      <c r="CW415" s="89" t="str">
        <f>IF(KGP[[#This Row],[Any order which is ahead (Date)]]="","",VLOOKUP(_xlfn.CONCAT(KGP[[#This Row],[Reservation]],KGP[[#This Row],[Material / Component]],"000",,KGP[[#This Row],[WO number]]),Reservation!$A:$J,10,0))</f>
        <v/>
      </c>
      <c r="CX415" s="89">
        <f t="shared" si="48"/>
        <v>0</v>
      </c>
    </row>
    <row r="416" spans="1:102" s="77" customFormat="1" hidden="1" x14ac:dyDescent="0.2">
      <c r="A416" s="126" t="s">
        <v>940</v>
      </c>
      <c r="B416" s="126" t="s">
        <v>50</v>
      </c>
      <c r="C416" s="127"/>
      <c r="D416" s="126" t="s">
        <v>55</v>
      </c>
      <c r="E416" s="128">
        <v>45290</v>
      </c>
      <c r="F416" s="128">
        <v>45292</v>
      </c>
      <c r="G416" s="128">
        <v>45387</v>
      </c>
      <c r="H416" s="127"/>
      <c r="I416" s="128">
        <v>45387</v>
      </c>
      <c r="J416" s="128">
        <v>45394</v>
      </c>
      <c r="K416" s="126" t="s">
        <v>182</v>
      </c>
      <c r="L416" s="127"/>
      <c r="M416" s="126" t="s">
        <v>698</v>
      </c>
      <c r="N416" s="126" t="s">
        <v>194</v>
      </c>
      <c r="O416" s="126" t="s">
        <v>700</v>
      </c>
      <c r="P416" s="126" t="s">
        <v>359</v>
      </c>
      <c r="Q416" s="126" t="s">
        <v>701</v>
      </c>
      <c r="R416" s="126" t="s">
        <v>344</v>
      </c>
      <c r="S416" s="127"/>
      <c r="T416" s="127"/>
      <c r="U416" s="127"/>
      <c r="V416" s="127"/>
      <c r="W416" s="127"/>
      <c r="X416" s="126">
        <v>20</v>
      </c>
      <c r="Y416" s="126">
        <v>20</v>
      </c>
      <c r="Z416" s="127"/>
      <c r="AA416" s="127"/>
      <c r="AB416" s="129">
        <v>1</v>
      </c>
      <c r="AC416" s="129">
        <v>0</v>
      </c>
      <c r="AD416" s="129">
        <v>0</v>
      </c>
      <c r="AE416" s="126" t="s">
        <v>1461</v>
      </c>
      <c r="AF416" s="129">
        <v>0</v>
      </c>
      <c r="AG416" s="127"/>
      <c r="AH416" s="127"/>
      <c r="AI416" s="127"/>
      <c r="AJ416" s="127"/>
      <c r="AK416" s="126">
        <v>0</v>
      </c>
      <c r="AL416" s="129">
        <v>0</v>
      </c>
      <c r="AM416" s="127"/>
      <c r="AN416" s="127"/>
      <c r="AO416" s="126">
        <v>0</v>
      </c>
      <c r="AP416" s="127"/>
      <c r="AQ416" s="127"/>
      <c r="AR416" s="127"/>
      <c r="AS416" s="127"/>
      <c r="AT416" s="127"/>
      <c r="AU416" s="126">
        <v>0</v>
      </c>
      <c r="AV416" s="130">
        <v>0</v>
      </c>
      <c r="AW416" s="126" t="s">
        <v>51</v>
      </c>
      <c r="AX416" s="127"/>
      <c r="AY416" s="127"/>
      <c r="AZ416" s="127"/>
      <c r="BA416" s="127"/>
      <c r="BB416" s="126" t="s">
        <v>52</v>
      </c>
      <c r="BC416" s="126" t="s">
        <v>213</v>
      </c>
      <c r="BD416" s="126" t="s">
        <v>214</v>
      </c>
      <c r="BE416" s="126" t="s">
        <v>708</v>
      </c>
      <c r="BF416" s="126">
        <v>20</v>
      </c>
      <c r="BG416" s="126" t="s">
        <v>294</v>
      </c>
      <c r="BH416" s="127"/>
      <c r="BI416" s="127"/>
      <c r="BJ416" s="127"/>
      <c r="BK416" s="127"/>
      <c r="BL416" s="129">
        <v>0</v>
      </c>
      <c r="BM416" s="127" t="b">
        <f>KGP[[#This Row],[HU Quantity]]=KGP[[#This Row],[Requirement quantity]]</f>
        <v>0</v>
      </c>
      <c r="BN416" s="127"/>
      <c r="BO416" s="127"/>
      <c r="BP416" s="127"/>
      <c r="BQ416" s="126" t="s">
        <v>165</v>
      </c>
      <c r="BR416" s="127"/>
      <c r="BS416" s="127"/>
      <c r="BT416" s="131">
        <v>0</v>
      </c>
      <c r="BU416" s="131">
        <v>0</v>
      </c>
      <c r="BV416" s="128">
        <v>45473</v>
      </c>
      <c r="BW416" s="132">
        <v>0</v>
      </c>
      <c r="BX416" s="132">
        <v>0</v>
      </c>
      <c r="BY416" s="127"/>
      <c r="BZ416" s="127"/>
      <c r="CA416" s="126">
        <v>0</v>
      </c>
      <c r="CB416" s="130">
        <v>0</v>
      </c>
      <c r="CC416" s="127"/>
      <c r="CD416" s="130">
        <v>0</v>
      </c>
      <c r="CE416" s="127"/>
      <c r="CF416" s="127"/>
      <c r="CG416" s="127"/>
      <c r="CH416" s="130">
        <v>0</v>
      </c>
      <c r="CI416" s="35">
        <v>0</v>
      </c>
      <c r="CJ416" s="94">
        <f t="shared" si="42"/>
        <v>2.0408163265306121E-2</v>
      </c>
      <c r="CK416" s="88">
        <f t="shared" si="43"/>
        <v>45359</v>
      </c>
      <c r="CL416" s="89">
        <f t="shared" si="44"/>
        <v>0</v>
      </c>
      <c r="CM416" s="89">
        <f t="shared" si="45"/>
        <v>0</v>
      </c>
      <c r="CN416" s="89" t="str">
        <f t="shared" si="46"/>
        <v>Missing Staging Date</v>
      </c>
      <c r="CO416" s="100"/>
      <c r="CP416" s="89" t="str">
        <f>IF(CQ416="","",IF(CQ416&gt;'Colour coding'!$D$4,"After Turnround",IF(CQ416&gt;'Colour coding'!$D$3+7,"During Turnaround",IF(CQ416&lt;'Colour coding'!$D$3,"On Time"))))</f>
        <v>On Time</v>
      </c>
      <c r="CQ416" s="88">
        <f>_xlfn.MAXIFS('Monitor PO'!E:E,'Monitor PO'!K:K,KGP[[#This Row],[Material / Component]])</f>
        <v>0</v>
      </c>
      <c r="CR416" s="89" t="str">
        <f t="shared" si="47"/>
        <v>Delivered Pre S4H</v>
      </c>
      <c r="CS416" s="89" t="str">
        <f>_xlfn.CONCAT(KGP[[#This Row],[Reservation]], KGP[[#This Row],[Requirement date (WO component)]],KGP[[#This Row],[Material / Component]],"000",,KGP[[#This Row],[WO number]])</f>
        <v>000013609845387000100037574</v>
      </c>
      <c r="CT416" s="89" t="e">
        <f>VLOOKUP(KGP[[#This Row],[Key]],Reservation!B:B,1,)</f>
        <v>#N/A</v>
      </c>
      <c r="CU416" s="89" t="str">
        <f>_xlfn.CONCAT(KGP[[#This Row],[Reservation]],KGP[[#This Row],[Material / Component]],"000",,KGP[[#This Row],[WO number]])</f>
        <v>0000136098000100037574</v>
      </c>
      <c r="CV416" s="93" t="str">
        <f>IF(_xlfn.MAXIFS(Reservation!$F:$F,Reservation!$A:$A,KGP[[#This Row],[Logic]])&lt;KGP[[#This Row],[ETA @ Demand plant]],_xlfn.MAXIFS(Reservation!$F:$F,Reservation!$A:$A,KGP[[#This Row],[Logic]]),"")</f>
        <v/>
      </c>
      <c r="CW416" s="89" t="str">
        <f>IF(KGP[[#This Row],[Any order which is ahead (Date)]]="","",VLOOKUP(_xlfn.CONCAT(KGP[[#This Row],[Reservation]],KGP[[#This Row],[Material / Component]],"000",,KGP[[#This Row],[WO number]]),Reservation!$A:$J,10,0))</f>
        <v/>
      </c>
      <c r="CX416" s="89">
        <f t="shared" si="48"/>
        <v>0</v>
      </c>
    </row>
    <row r="417" spans="1:102" s="77" customFormat="1" hidden="1" x14ac:dyDescent="0.2">
      <c r="A417" s="126" t="s">
        <v>940</v>
      </c>
      <c r="B417" s="126" t="s">
        <v>50</v>
      </c>
      <c r="C417" s="127"/>
      <c r="D417" s="126" t="s">
        <v>55</v>
      </c>
      <c r="E417" s="128">
        <v>45290</v>
      </c>
      <c r="F417" s="128">
        <v>45292</v>
      </c>
      <c r="G417" s="128">
        <v>45387</v>
      </c>
      <c r="H417" s="127"/>
      <c r="I417" s="128">
        <v>45387</v>
      </c>
      <c r="J417" s="128">
        <v>45394</v>
      </c>
      <c r="K417" s="126" t="s">
        <v>182</v>
      </c>
      <c r="L417" s="127"/>
      <c r="M417" s="126" t="s">
        <v>698</v>
      </c>
      <c r="N417" s="126" t="s">
        <v>168</v>
      </c>
      <c r="O417" s="126" t="s">
        <v>700</v>
      </c>
      <c r="P417" s="126" t="s">
        <v>359</v>
      </c>
      <c r="Q417" s="126" t="s">
        <v>701</v>
      </c>
      <c r="R417" s="126" t="s">
        <v>344</v>
      </c>
      <c r="S417" s="127"/>
      <c r="T417" s="127"/>
      <c r="U417" s="127"/>
      <c r="V417" s="127"/>
      <c r="W417" s="127"/>
      <c r="X417" s="126">
        <v>20</v>
      </c>
      <c r="Y417" s="126">
        <v>20</v>
      </c>
      <c r="Z417" s="127"/>
      <c r="AA417" s="127"/>
      <c r="AB417" s="129">
        <v>1</v>
      </c>
      <c r="AC417" s="129">
        <v>0</v>
      </c>
      <c r="AD417" s="129">
        <v>0</v>
      </c>
      <c r="AE417" s="126" t="s">
        <v>1461</v>
      </c>
      <c r="AF417" s="129">
        <v>0</v>
      </c>
      <c r="AG417" s="127"/>
      <c r="AH417" s="127"/>
      <c r="AI417" s="127"/>
      <c r="AJ417" s="127"/>
      <c r="AK417" s="126">
        <v>0</v>
      </c>
      <c r="AL417" s="129">
        <v>0</v>
      </c>
      <c r="AM417" s="127"/>
      <c r="AN417" s="127"/>
      <c r="AO417" s="126">
        <v>0</v>
      </c>
      <c r="AP417" s="127"/>
      <c r="AQ417" s="127"/>
      <c r="AR417" s="127"/>
      <c r="AS417" s="127"/>
      <c r="AT417" s="127"/>
      <c r="AU417" s="126">
        <v>0</v>
      </c>
      <c r="AV417" s="130">
        <v>0</v>
      </c>
      <c r="AW417" s="126" t="s">
        <v>51</v>
      </c>
      <c r="AX417" s="127"/>
      <c r="AY417" s="127"/>
      <c r="AZ417" s="127"/>
      <c r="BA417" s="127"/>
      <c r="BB417" s="126" t="s">
        <v>52</v>
      </c>
      <c r="BC417" s="126" t="s">
        <v>213</v>
      </c>
      <c r="BD417" s="126" t="s">
        <v>214</v>
      </c>
      <c r="BE417" s="126" t="s">
        <v>708</v>
      </c>
      <c r="BF417" s="126">
        <v>11</v>
      </c>
      <c r="BG417" s="126" t="s">
        <v>294</v>
      </c>
      <c r="BH417" s="127"/>
      <c r="BI417" s="127"/>
      <c r="BJ417" s="127"/>
      <c r="BK417" s="127"/>
      <c r="BL417" s="129">
        <v>0</v>
      </c>
      <c r="BM417" s="127" t="b">
        <f>KGP[[#This Row],[HU Quantity]]=KGP[[#This Row],[Requirement quantity]]</f>
        <v>0</v>
      </c>
      <c r="BN417" s="127"/>
      <c r="BO417" s="127"/>
      <c r="BP417" s="127"/>
      <c r="BQ417" s="126" t="s">
        <v>165</v>
      </c>
      <c r="BR417" s="127"/>
      <c r="BS417" s="127"/>
      <c r="BT417" s="131">
        <v>0</v>
      </c>
      <c r="BU417" s="131">
        <v>0</v>
      </c>
      <c r="BV417" s="128">
        <v>45473</v>
      </c>
      <c r="BW417" s="132">
        <v>0</v>
      </c>
      <c r="BX417" s="132">
        <v>0</v>
      </c>
      <c r="BY417" s="127"/>
      <c r="BZ417" s="127"/>
      <c r="CA417" s="126">
        <v>0</v>
      </c>
      <c r="CB417" s="130">
        <v>0</v>
      </c>
      <c r="CC417" s="127"/>
      <c r="CD417" s="130">
        <v>0</v>
      </c>
      <c r="CE417" s="127"/>
      <c r="CF417" s="127"/>
      <c r="CG417" s="127"/>
      <c r="CH417" s="130">
        <v>0</v>
      </c>
      <c r="CI417" s="35">
        <v>0</v>
      </c>
      <c r="CJ417" s="94">
        <f t="shared" si="42"/>
        <v>2.0408163265306121E-2</v>
      </c>
      <c r="CK417" s="88">
        <f t="shared" si="43"/>
        <v>45359</v>
      </c>
      <c r="CL417" s="89">
        <f t="shared" si="44"/>
        <v>0</v>
      </c>
      <c r="CM417" s="89">
        <f t="shared" si="45"/>
        <v>0</v>
      </c>
      <c r="CN417" s="89" t="str">
        <f t="shared" si="46"/>
        <v>Missing Staging Date</v>
      </c>
      <c r="CO417" s="100"/>
      <c r="CP417" s="89" t="str">
        <f>IF(CQ417="","",IF(CQ417&gt;'Colour coding'!$D$4,"After Turnround",IF(CQ417&gt;'Colour coding'!$D$3+7,"During Turnaround",IF(CQ417&lt;'Colour coding'!$D$3,"On Time"))))</f>
        <v>On Time</v>
      </c>
      <c r="CQ417" s="88">
        <f>_xlfn.MAXIFS('Monitor PO'!E:E,'Monitor PO'!K:K,KGP[[#This Row],[Material / Component]])</f>
        <v>0</v>
      </c>
      <c r="CR417" s="89" t="str">
        <f t="shared" si="47"/>
        <v>Delivered Pre S4H</v>
      </c>
      <c r="CS417" s="89" t="str">
        <f>_xlfn.CONCAT(KGP[[#This Row],[Reservation]], KGP[[#This Row],[Requirement date (WO component)]],KGP[[#This Row],[Material / Component]],"000",,KGP[[#This Row],[WO number]])</f>
        <v>000013609845387000100037574</v>
      </c>
      <c r="CT417" s="89" t="e">
        <f>VLOOKUP(KGP[[#This Row],[Key]],Reservation!B:B,1,)</f>
        <v>#N/A</v>
      </c>
      <c r="CU417" s="89" t="str">
        <f>_xlfn.CONCAT(KGP[[#This Row],[Reservation]],KGP[[#This Row],[Material / Component]],"000",,KGP[[#This Row],[WO number]])</f>
        <v>0000136098000100037574</v>
      </c>
      <c r="CV417" s="93" t="str">
        <f>IF(_xlfn.MAXIFS(Reservation!$F:$F,Reservation!$A:$A,KGP[[#This Row],[Logic]])&lt;KGP[[#This Row],[ETA @ Demand plant]],_xlfn.MAXIFS(Reservation!$F:$F,Reservation!$A:$A,KGP[[#This Row],[Logic]]),"")</f>
        <v/>
      </c>
      <c r="CW417" s="89" t="str">
        <f>IF(KGP[[#This Row],[Any order which is ahead (Date)]]="","",VLOOKUP(_xlfn.CONCAT(KGP[[#This Row],[Reservation]],KGP[[#This Row],[Material / Component]],"000",,KGP[[#This Row],[WO number]]),Reservation!$A:$J,10,0))</f>
        <v/>
      </c>
      <c r="CX417" s="89">
        <f t="shared" si="48"/>
        <v>0</v>
      </c>
    </row>
    <row r="418" spans="1:102" s="77" customFormat="1" hidden="1" x14ac:dyDescent="0.2">
      <c r="A418" s="126" t="s">
        <v>940</v>
      </c>
      <c r="B418" s="126" t="s">
        <v>50</v>
      </c>
      <c r="C418" s="127"/>
      <c r="D418" s="126" t="s">
        <v>55</v>
      </c>
      <c r="E418" s="128">
        <v>45290</v>
      </c>
      <c r="F418" s="128">
        <v>45292</v>
      </c>
      <c r="G418" s="128">
        <v>45387</v>
      </c>
      <c r="H418" s="127"/>
      <c r="I418" s="128">
        <v>45387</v>
      </c>
      <c r="J418" s="128">
        <v>45394</v>
      </c>
      <c r="K418" s="126" t="s">
        <v>182</v>
      </c>
      <c r="L418" s="127"/>
      <c r="M418" s="126" t="s">
        <v>698</v>
      </c>
      <c r="N418" s="126" t="s">
        <v>198</v>
      </c>
      <c r="O418" s="126" t="s">
        <v>700</v>
      </c>
      <c r="P418" s="126" t="s">
        <v>359</v>
      </c>
      <c r="Q418" s="126" t="s">
        <v>701</v>
      </c>
      <c r="R418" s="126" t="s">
        <v>344</v>
      </c>
      <c r="S418" s="127"/>
      <c r="T418" s="127"/>
      <c r="U418" s="127"/>
      <c r="V418" s="127"/>
      <c r="W418" s="127"/>
      <c r="X418" s="126">
        <v>20</v>
      </c>
      <c r="Y418" s="126">
        <v>20</v>
      </c>
      <c r="Z418" s="127"/>
      <c r="AA418" s="127"/>
      <c r="AB418" s="129">
        <v>1</v>
      </c>
      <c r="AC418" s="129">
        <v>0</v>
      </c>
      <c r="AD418" s="129">
        <v>0</v>
      </c>
      <c r="AE418" s="126" t="s">
        <v>1461</v>
      </c>
      <c r="AF418" s="129">
        <v>0</v>
      </c>
      <c r="AG418" s="127"/>
      <c r="AH418" s="127"/>
      <c r="AI418" s="127"/>
      <c r="AJ418" s="127"/>
      <c r="AK418" s="126">
        <v>0</v>
      </c>
      <c r="AL418" s="129">
        <v>0</v>
      </c>
      <c r="AM418" s="127"/>
      <c r="AN418" s="127"/>
      <c r="AO418" s="126">
        <v>0</v>
      </c>
      <c r="AP418" s="127"/>
      <c r="AQ418" s="127"/>
      <c r="AR418" s="127"/>
      <c r="AS418" s="127"/>
      <c r="AT418" s="127"/>
      <c r="AU418" s="126">
        <v>0</v>
      </c>
      <c r="AV418" s="130">
        <v>0</v>
      </c>
      <c r="AW418" s="126" t="s">
        <v>51</v>
      </c>
      <c r="AX418" s="127"/>
      <c r="AY418" s="127"/>
      <c r="AZ418" s="127"/>
      <c r="BA418" s="127"/>
      <c r="BB418" s="126" t="s">
        <v>52</v>
      </c>
      <c r="BC418" s="126" t="s">
        <v>213</v>
      </c>
      <c r="BD418" s="126" t="s">
        <v>214</v>
      </c>
      <c r="BE418" s="126" t="s">
        <v>708</v>
      </c>
      <c r="BF418" s="126">
        <v>19</v>
      </c>
      <c r="BG418" s="126" t="s">
        <v>294</v>
      </c>
      <c r="BH418" s="127"/>
      <c r="BI418" s="127"/>
      <c r="BJ418" s="127"/>
      <c r="BK418" s="127"/>
      <c r="BL418" s="129">
        <v>0</v>
      </c>
      <c r="BM418" s="127" t="b">
        <f>KGP[[#This Row],[HU Quantity]]=KGP[[#This Row],[Requirement quantity]]</f>
        <v>0</v>
      </c>
      <c r="BN418" s="127"/>
      <c r="BO418" s="127"/>
      <c r="BP418" s="127"/>
      <c r="BQ418" s="126" t="s">
        <v>165</v>
      </c>
      <c r="BR418" s="127"/>
      <c r="BS418" s="127"/>
      <c r="BT418" s="131">
        <v>0</v>
      </c>
      <c r="BU418" s="131">
        <v>0</v>
      </c>
      <c r="BV418" s="128">
        <v>45473</v>
      </c>
      <c r="BW418" s="132">
        <v>0</v>
      </c>
      <c r="BX418" s="132">
        <v>0</v>
      </c>
      <c r="BY418" s="127"/>
      <c r="BZ418" s="127"/>
      <c r="CA418" s="126">
        <v>0</v>
      </c>
      <c r="CB418" s="130">
        <v>0</v>
      </c>
      <c r="CC418" s="127"/>
      <c r="CD418" s="130">
        <v>0</v>
      </c>
      <c r="CE418" s="127"/>
      <c r="CF418" s="127"/>
      <c r="CG418" s="127"/>
      <c r="CH418" s="130">
        <v>0</v>
      </c>
      <c r="CI418" s="35">
        <v>0</v>
      </c>
      <c r="CJ418" s="94">
        <f t="shared" si="42"/>
        <v>2.0408163265306121E-2</v>
      </c>
      <c r="CK418" s="88">
        <f t="shared" si="43"/>
        <v>45359</v>
      </c>
      <c r="CL418" s="89">
        <f t="shared" si="44"/>
        <v>0</v>
      </c>
      <c r="CM418" s="89">
        <f t="shared" si="45"/>
        <v>0</v>
      </c>
      <c r="CN418" s="89" t="str">
        <f t="shared" si="46"/>
        <v>Missing Staging Date</v>
      </c>
      <c r="CO418" s="100"/>
      <c r="CP418" s="89" t="str">
        <f>IF(CQ418="","",IF(CQ418&gt;'Colour coding'!$D$4,"After Turnround",IF(CQ418&gt;'Colour coding'!$D$3+7,"During Turnaround",IF(CQ418&lt;'Colour coding'!$D$3,"On Time"))))</f>
        <v>On Time</v>
      </c>
      <c r="CQ418" s="88">
        <f>_xlfn.MAXIFS('Monitor PO'!E:E,'Monitor PO'!K:K,KGP[[#This Row],[Material / Component]])</f>
        <v>0</v>
      </c>
      <c r="CR418" s="89" t="str">
        <f t="shared" si="47"/>
        <v>Delivered Pre S4H</v>
      </c>
      <c r="CS418" s="89" t="str">
        <f>_xlfn.CONCAT(KGP[[#This Row],[Reservation]], KGP[[#This Row],[Requirement date (WO component)]],KGP[[#This Row],[Material / Component]],"000",,KGP[[#This Row],[WO number]])</f>
        <v>000013609845387000100037574</v>
      </c>
      <c r="CT418" s="89" t="e">
        <f>VLOOKUP(KGP[[#This Row],[Key]],Reservation!B:B,1,)</f>
        <v>#N/A</v>
      </c>
      <c r="CU418" s="89" t="str">
        <f>_xlfn.CONCAT(KGP[[#This Row],[Reservation]],KGP[[#This Row],[Material / Component]],"000",,KGP[[#This Row],[WO number]])</f>
        <v>0000136098000100037574</v>
      </c>
      <c r="CV418" s="93" t="str">
        <f>IF(_xlfn.MAXIFS(Reservation!$F:$F,Reservation!$A:$A,KGP[[#This Row],[Logic]])&lt;KGP[[#This Row],[ETA @ Demand plant]],_xlfn.MAXIFS(Reservation!$F:$F,Reservation!$A:$A,KGP[[#This Row],[Logic]]),"")</f>
        <v/>
      </c>
      <c r="CW418" s="89" t="str">
        <f>IF(KGP[[#This Row],[Any order which is ahead (Date)]]="","",VLOOKUP(_xlfn.CONCAT(KGP[[#This Row],[Reservation]],KGP[[#This Row],[Material / Component]],"000",,KGP[[#This Row],[WO number]]),Reservation!$A:$J,10,0))</f>
        <v/>
      </c>
      <c r="CX418" s="89">
        <f t="shared" si="48"/>
        <v>0</v>
      </c>
    </row>
    <row r="419" spans="1:102" s="77" customFormat="1" hidden="1" x14ac:dyDescent="0.2">
      <c r="A419" s="126" t="s">
        <v>940</v>
      </c>
      <c r="B419" s="126" t="s">
        <v>50</v>
      </c>
      <c r="C419" s="127"/>
      <c r="D419" s="126" t="s">
        <v>55</v>
      </c>
      <c r="E419" s="128">
        <v>45290</v>
      </c>
      <c r="F419" s="128">
        <v>45292</v>
      </c>
      <c r="G419" s="128">
        <v>45387</v>
      </c>
      <c r="H419" s="127"/>
      <c r="I419" s="128">
        <v>45387</v>
      </c>
      <c r="J419" s="128">
        <v>45394</v>
      </c>
      <c r="K419" s="126" t="s">
        <v>182</v>
      </c>
      <c r="L419" s="127"/>
      <c r="M419" s="126" t="s">
        <v>698</v>
      </c>
      <c r="N419" s="126" t="s">
        <v>166</v>
      </c>
      <c r="O419" s="126" t="s">
        <v>700</v>
      </c>
      <c r="P419" s="126" t="s">
        <v>359</v>
      </c>
      <c r="Q419" s="126" t="s">
        <v>701</v>
      </c>
      <c r="R419" s="126" t="s">
        <v>344</v>
      </c>
      <c r="S419" s="127"/>
      <c r="T419" s="127"/>
      <c r="U419" s="127"/>
      <c r="V419" s="127"/>
      <c r="W419" s="127"/>
      <c r="X419" s="126">
        <v>20</v>
      </c>
      <c r="Y419" s="126">
        <v>20</v>
      </c>
      <c r="Z419" s="127"/>
      <c r="AA419" s="127"/>
      <c r="AB419" s="129">
        <v>2</v>
      </c>
      <c r="AC419" s="129">
        <v>0</v>
      </c>
      <c r="AD419" s="129">
        <v>0</v>
      </c>
      <c r="AE419" s="126" t="s">
        <v>1461</v>
      </c>
      <c r="AF419" s="129">
        <v>0</v>
      </c>
      <c r="AG419" s="127"/>
      <c r="AH419" s="127"/>
      <c r="AI419" s="127"/>
      <c r="AJ419" s="127"/>
      <c r="AK419" s="126">
        <v>0</v>
      </c>
      <c r="AL419" s="129">
        <v>0</v>
      </c>
      <c r="AM419" s="127"/>
      <c r="AN419" s="127"/>
      <c r="AO419" s="126">
        <v>0</v>
      </c>
      <c r="AP419" s="127"/>
      <c r="AQ419" s="127"/>
      <c r="AR419" s="127"/>
      <c r="AS419" s="127"/>
      <c r="AT419" s="127"/>
      <c r="AU419" s="126">
        <v>0</v>
      </c>
      <c r="AV419" s="130">
        <v>0</v>
      </c>
      <c r="AW419" s="126" t="s">
        <v>51</v>
      </c>
      <c r="AX419" s="127"/>
      <c r="AY419" s="127"/>
      <c r="AZ419" s="127"/>
      <c r="BA419" s="127"/>
      <c r="BB419" s="126" t="s">
        <v>52</v>
      </c>
      <c r="BC419" s="126" t="s">
        <v>213</v>
      </c>
      <c r="BD419" s="126" t="s">
        <v>214</v>
      </c>
      <c r="BE419" s="126" t="s">
        <v>708</v>
      </c>
      <c r="BF419" s="126">
        <v>9</v>
      </c>
      <c r="BG419" s="126" t="s">
        <v>294</v>
      </c>
      <c r="BH419" s="127"/>
      <c r="BI419" s="127"/>
      <c r="BJ419" s="127"/>
      <c r="BK419" s="127"/>
      <c r="BL419" s="129">
        <v>0</v>
      </c>
      <c r="BM419" s="127" t="b">
        <f>KGP[[#This Row],[HU Quantity]]=KGP[[#This Row],[Requirement quantity]]</f>
        <v>0</v>
      </c>
      <c r="BN419" s="127"/>
      <c r="BO419" s="127"/>
      <c r="BP419" s="127"/>
      <c r="BQ419" s="126" t="s">
        <v>165</v>
      </c>
      <c r="BR419" s="127"/>
      <c r="BS419" s="127"/>
      <c r="BT419" s="131">
        <v>0</v>
      </c>
      <c r="BU419" s="131">
        <v>0</v>
      </c>
      <c r="BV419" s="128">
        <v>45473</v>
      </c>
      <c r="BW419" s="132">
        <v>0</v>
      </c>
      <c r="BX419" s="132">
        <v>0</v>
      </c>
      <c r="BY419" s="127"/>
      <c r="BZ419" s="127"/>
      <c r="CA419" s="126">
        <v>0</v>
      </c>
      <c r="CB419" s="130">
        <v>0</v>
      </c>
      <c r="CC419" s="127"/>
      <c r="CD419" s="130">
        <v>0</v>
      </c>
      <c r="CE419" s="127"/>
      <c r="CF419" s="127"/>
      <c r="CG419" s="127"/>
      <c r="CH419" s="130">
        <v>0</v>
      </c>
      <c r="CI419" s="35">
        <v>0</v>
      </c>
      <c r="CJ419" s="94">
        <f t="shared" si="42"/>
        <v>2.0408163265306121E-2</v>
      </c>
      <c r="CK419" s="88">
        <f t="shared" si="43"/>
        <v>45359</v>
      </c>
      <c r="CL419" s="89">
        <f t="shared" si="44"/>
        <v>0</v>
      </c>
      <c r="CM419" s="89">
        <f t="shared" si="45"/>
        <v>0</v>
      </c>
      <c r="CN419" s="89" t="str">
        <f t="shared" si="46"/>
        <v>Missing Staging Date</v>
      </c>
      <c r="CO419" s="100"/>
      <c r="CP419" s="89" t="str">
        <f>IF(CQ419="","",IF(CQ419&gt;'Colour coding'!$D$4,"After Turnround",IF(CQ419&gt;'Colour coding'!$D$3+7,"During Turnaround",IF(CQ419&lt;'Colour coding'!$D$3,"On Time"))))</f>
        <v>On Time</v>
      </c>
      <c r="CQ419" s="88">
        <f>_xlfn.MAXIFS('Monitor PO'!E:E,'Monitor PO'!K:K,KGP[[#This Row],[Material / Component]])</f>
        <v>0</v>
      </c>
      <c r="CR419" s="89" t="str">
        <f t="shared" si="47"/>
        <v>Delivered Pre S4H</v>
      </c>
      <c r="CS419" s="89" t="str">
        <f>_xlfn.CONCAT(KGP[[#This Row],[Reservation]], KGP[[#This Row],[Requirement date (WO component)]],KGP[[#This Row],[Material / Component]],"000",,KGP[[#This Row],[WO number]])</f>
        <v>000013609845387000100037574</v>
      </c>
      <c r="CT419" s="89" t="e">
        <f>VLOOKUP(KGP[[#This Row],[Key]],Reservation!B:B,1,)</f>
        <v>#N/A</v>
      </c>
      <c r="CU419" s="89" t="str">
        <f>_xlfn.CONCAT(KGP[[#This Row],[Reservation]],KGP[[#This Row],[Material / Component]],"000",,KGP[[#This Row],[WO number]])</f>
        <v>0000136098000100037574</v>
      </c>
      <c r="CV419" s="93" t="str">
        <f>IF(_xlfn.MAXIFS(Reservation!$F:$F,Reservation!$A:$A,KGP[[#This Row],[Logic]])&lt;KGP[[#This Row],[ETA @ Demand plant]],_xlfn.MAXIFS(Reservation!$F:$F,Reservation!$A:$A,KGP[[#This Row],[Logic]]),"")</f>
        <v/>
      </c>
      <c r="CW419" s="89" t="str">
        <f>IF(KGP[[#This Row],[Any order which is ahead (Date)]]="","",VLOOKUP(_xlfn.CONCAT(KGP[[#This Row],[Reservation]],KGP[[#This Row],[Material / Component]],"000",,KGP[[#This Row],[WO number]]),Reservation!$A:$J,10,0))</f>
        <v/>
      </c>
      <c r="CX419" s="89">
        <f t="shared" si="48"/>
        <v>0</v>
      </c>
    </row>
    <row r="420" spans="1:102" s="77" customFormat="1" hidden="1" x14ac:dyDescent="0.2">
      <c r="A420" s="126" t="s">
        <v>940</v>
      </c>
      <c r="B420" s="126" t="s">
        <v>50</v>
      </c>
      <c r="C420" s="127"/>
      <c r="D420" s="126" t="s">
        <v>55</v>
      </c>
      <c r="E420" s="128">
        <v>45290</v>
      </c>
      <c r="F420" s="128">
        <v>45292</v>
      </c>
      <c r="G420" s="128">
        <v>45387</v>
      </c>
      <c r="H420" s="127"/>
      <c r="I420" s="128">
        <v>45387</v>
      </c>
      <c r="J420" s="128">
        <v>45394</v>
      </c>
      <c r="K420" s="126" t="s">
        <v>182</v>
      </c>
      <c r="L420" s="127"/>
      <c r="M420" s="126" t="s">
        <v>698</v>
      </c>
      <c r="N420" s="126" t="s">
        <v>769</v>
      </c>
      <c r="O420" s="126" t="s">
        <v>700</v>
      </c>
      <c r="P420" s="126" t="s">
        <v>359</v>
      </c>
      <c r="Q420" s="126" t="s">
        <v>701</v>
      </c>
      <c r="R420" s="126" t="s">
        <v>344</v>
      </c>
      <c r="S420" s="127"/>
      <c r="T420" s="127"/>
      <c r="U420" s="127"/>
      <c r="V420" s="127"/>
      <c r="W420" s="127"/>
      <c r="X420" s="126">
        <v>20</v>
      </c>
      <c r="Y420" s="126">
        <v>20</v>
      </c>
      <c r="Z420" s="127"/>
      <c r="AA420" s="127"/>
      <c r="AB420" s="129">
        <v>5</v>
      </c>
      <c r="AC420" s="129">
        <v>0</v>
      </c>
      <c r="AD420" s="129">
        <v>0</v>
      </c>
      <c r="AE420" s="126" t="s">
        <v>1461</v>
      </c>
      <c r="AF420" s="129">
        <v>0</v>
      </c>
      <c r="AG420" s="127"/>
      <c r="AH420" s="127"/>
      <c r="AI420" s="127"/>
      <c r="AJ420" s="127"/>
      <c r="AK420" s="126">
        <v>0</v>
      </c>
      <c r="AL420" s="129">
        <v>0</v>
      </c>
      <c r="AM420" s="127"/>
      <c r="AN420" s="127"/>
      <c r="AO420" s="126">
        <v>0</v>
      </c>
      <c r="AP420" s="127"/>
      <c r="AQ420" s="127"/>
      <c r="AR420" s="127"/>
      <c r="AS420" s="127"/>
      <c r="AT420" s="127"/>
      <c r="AU420" s="126">
        <v>0</v>
      </c>
      <c r="AV420" s="130">
        <v>0</v>
      </c>
      <c r="AW420" s="126" t="s">
        <v>51</v>
      </c>
      <c r="AX420" s="127"/>
      <c r="AY420" s="127"/>
      <c r="AZ420" s="127"/>
      <c r="BA420" s="127"/>
      <c r="BB420" s="126" t="s">
        <v>52</v>
      </c>
      <c r="BC420" s="126" t="s">
        <v>213</v>
      </c>
      <c r="BD420" s="126" t="s">
        <v>214</v>
      </c>
      <c r="BE420" s="126" t="s">
        <v>708</v>
      </c>
      <c r="BF420" s="126">
        <v>29</v>
      </c>
      <c r="BG420" s="126" t="s">
        <v>294</v>
      </c>
      <c r="BH420" s="127"/>
      <c r="BI420" s="127"/>
      <c r="BJ420" s="127"/>
      <c r="BK420" s="127"/>
      <c r="BL420" s="129">
        <v>0</v>
      </c>
      <c r="BM420" s="127" t="b">
        <f>KGP[[#This Row],[HU Quantity]]=KGP[[#This Row],[Requirement quantity]]</f>
        <v>0</v>
      </c>
      <c r="BN420" s="127"/>
      <c r="BO420" s="127"/>
      <c r="BP420" s="127"/>
      <c r="BQ420" s="126" t="s">
        <v>165</v>
      </c>
      <c r="BR420" s="127"/>
      <c r="BS420" s="127"/>
      <c r="BT420" s="131">
        <v>0</v>
      </c>
      <c r="BU420" s="131">
        <v>0</v>
      </c>
      <c r="BV420" s="128">
        <v>45473</v>
      </c>
      <c r="BW420" s="132">
        <v>0</v>
      </c>
      <c r="BX420" s="132">
        <v>0</v>
      </c>
      <c r="BY420" s="127"/>
      <c r="BZ420" s="127"/>
      <c r="CA420" s="126">
        <v>0</v>
      </c>
      <c r="CB420" s="130">
        <v>0</v>
      </c>
      <c r="CC420" s="127"/>
      <c r="CD420" s="130">
        <v>0</v>
      </c>
      <c r="CE420" s="127"/>
      <c r="CF420" s="127"/>
      <c r="CG420" s="127"/>
      <c r="CH420" s="130">
        <v>0</v>
      </c>
      <c r="CI420" s="35">
        <v>0</v>
      </c>
      <c r="CJ420" s="94">
        <f t="shared" si="42"/>
        <v>2.0408163265306121E-2</v>
      </c>
      <c r="CK420" s="88">
        <f t="shared" si="43"/>
        <v>45359</v>
      </c>
      <c r="CL420" s="89">
        <f t="shared" si="44"/>
        <v>0</v>
      </c>
      <c r="CM420" s="89">
        <f t="shared" si="45"/>
        <v>0</v>
      </c>
      <c r="CN420" s="89" t="str">
        <f t="shared" si="46"/>
        <v>Missing Staging Date</v>
      </c>
      <c r="CO420" s="100"/>
      <c r="CP420" s="89" t="str">
        <f>IF(CQ420="","",IF(CQ420&gt;'Colour coding'!$D$4,"After Turnround",IF(CQ420&gt;'Colour coding'!$D$3+7,"During Turnaround",IF(CQ420&lt;'Colour coding'!$D$3,"On Time"))))</f>
        <v>On Time</v>
      </c>
      <c r="CQ420" s="88">
        <f>_xlfn.MAXIFS('Monitor PO'!E:E,'Monitor PO'!K:K,KGP[[#This Row],[Material / Component]])</f>
        <v>0</v>
      </c>
      <c r="CR420" s="89" t="str">
        <f t="shared" si="47"/>
        <v>Delivered Pre S4H</v>
      </c>
      <c r="CS420" s="89" t="str">
        <f>_xlfn.CONCAT(KGP[[#This Row],[Reservation]], KGP[[#This Row],[Requirement date (WO component)]],KGP[[#This Row],[Material / Component]],"000",,KGP[[#This Row],[WO number]])</f>
        <v>000013609845387000100037574</v>
      </c>
      <c r="CT420" s="89" t="e">
        <f>VLOOKUP(KGP[[#This Row],[Key]],Reservation!B:B,1,)</f>
        <v>#N/A</v>
      </c>
      <c r="CU420" s="89" t="str">
        <f>_xlfn.CONCAT(KGP[[#This Row],[Reservation]],KGP[[#This Row],[Material / Component]],"000",,KGP[[#This Row],[WO number]])</f>
        <v>0000136098000100037574</v>
      </c>
      <c r="CV420" s="93" t="str">
        <f>IF(_xlfn.MAXIFS(Reservation!$F:$F,Reservation!$A:$A,KGP[[#This Row],[Logic]])&lt;KGP[[#This Row],[ETA @ Demand plant]],_xlfn.MAXIFS(Reservation!$F:$F,Reservation!$A:$A,KGP[[#This Row],[Logic]]),"")</f>
        <v/>
      </c>
      <c r="CW420" s="89" t="str">
        <f>IF(KGP[[#This Row],[Any order which is ahead (Date)]]="","",VLOOKUP(_xlfn.CONCAT(KGP[[#This Row],[Reservation]],KGP[[#This Row],[Material / Component]],"000",,KGP[[#This Row],[WO number]]),Reservation!$A:$J,10,0))</f>
        <v/>
      </c>
      <c r="CX420" s="89">
        <f t="shared" si="48"/>
        <v>0</v>
      </c>
    </row>
    <row r="421" spans="1:102" s="77" customFormat="1" hidden="1" x14ac:dyDescent="0.2">
      <c r="A421" s="126" t="s">
        <v>940</v>
      </c>
      <c r="B421" s="126" t="s">
        <v>50</v>
      </c>
      <c r="C421" s="127"/>
      <c r="D421" s="126" t="s">
        <v>55</v>
      </c>
      <c r="E421" s="128">
        <v>45290</v>
      </c>
      <c r="F421" s="128">
        <v>45292</v>
      </c>
      <c r="G421" s="128">
        <v>45387</v>
      </c>
      <c r="H421" s="127"/>
      <c r="I421" s="128">
        <v>45387</v>
      </c>
      <c r="J421" s="128">
        <v>45394</v>
      </c>
      <c r="K421" s="126" t="s">
        <v>182</v>
      </c>
      <c r="L421" s="127"/>
      <c r="M421" s="126" t="s">
        <v>698</v>
      </c>
      <c r="N421" s="126" t="s">
        <v>170</v>
      </c>
      <c r="O421" s="126" t="s">
        <v>700</v>
      </c>
      <c r="P421" s="126" t="s">
        <v>359</v>
      </c>
      <c r="Q421" s="126" t="s">
        <v>701</v>
      </c>
      <c r="R421" s="126" t="s">
        <v>344</v>
      </c>
      <c r="S421" s="127"/>
      <c r="T421" s="127"/>
      <c r="U421" s="127"/>
      <c r="V421" s="127"/>
      <c r="W421" s="127"/>
      <c r="X421" s="126">
        <v>20</v>
      </c>
      <c r="Y421" s="126">
        <v>20</v>
      </c>
      <c r="Z421" s="127"/>
      <c r="AA421" s="127"/>
      <c r="AB421" s="129">
        <v>1</v>
      </c>
      <c r="AC421" s="129">
        <v>0</v>
      </c>
      <c r="AD421" s="129">
        <v>0</v>
      </c>
      <c r="AE421" s="126" t="s">
        <v>1461</v>
      </c>
      <c r="AF421" s="129">
        <v>0</v>
      </c>
      <c r="AG421" s="127"/>
      <c r="AH421" s="127"/>
      <c r="AI421" s="127"/>
      <c r="AJ421" s="127"/>
      <c r="AK421" s="126">
        <v>0</v>
      </c>
      <c r="AL421" s="129">
        <v>0</v>
      </c>
      <c r="AM421" s="127"/>
      <c r="AN421" s="127"/>
      <c r="AO421" s="126">
        <v>0</v>
      </c>
      <c r="AP421" s="127"/>
      <c r="AQ421" s="127"/>
      <c r="AR421" s="127"/>
      <c r="AS421" s="127"/>
      <c r="AT421" s="127"/>
      <c r="AU421" s="126">
        <v>0</v>
      </c>
      <c r="AV421" s="130">
        <v>0</v>
      </c>
      <c r="AW421" s="126" t="s">
        <v>204</v>
      </c>
      <c r="AX421" s="127"/>
      <c r="AY421" s="127"/>
      <c r="AZ421" s="127"/>
      <c r="BA421" s="127"/>
      <c r="BB421" s="126" t="s">
        <v>52</v>
      </c>
      <c r="BC421" s="126" t="s">
        <v>213</v>
      </c>
      <c r="BD421" s="126" t="s">
        <v>214</v>
      </c>
      <c r="BE421" s="126" t="s">
        <v>708</v>
      </c>
      <c r="BF421" s="126">
        <v>6</v>
      </c>
      <c r="BG421" s="126" t="s">
        <v>294</v>
      </c>
      <c r="BH421" s="127"/>
      <c r="BI421" s="127"/>
      <c r="BJ421" s="127"/>
      <c r="BK421" s="127"/>
      <c r="BL421" s="129">
        <v>0</v>
      </c>
      <c r="BM421" s="127" t="b">
        <f>KGP[[#This Row],[HU Quantity]]=KGP[[#This Row],[Requirement quantity]]</f>
        <v>0</v>
      </c>
      <c r="BN421" s="127"/>
      <c r="BO421" s="127"/>
      <c r="BP421" s="127"/>
      <c r="BQ421" s="126" t="s">
        <v>165</v>
      </c>
      <c r="BR421" s="127"/>
      <c r="BS421" s="127"/>
      <c r="BT421" s="131">
        <v>0</v>
      </c>
      <c r="BU421" s="131">
        <v>0</v>
      </c>
      <c r="BV421" s="128">
        <v>45473</v>
      </c>
      <c r="BW421" s="132">
        <v>0</v>
      </c>
      <c r="BX421" s="132">
        <v>0</v>
      </c>
      <c r="BY421" s="127"/>
      <c r="BZ421" s="127"/>
      <c r="CA421" s="126">
        <v>0</v>
      </c>
      <c r="CB421" s="130">
        <v>0</v>
      </c>
      <c r="CC421" s="127"/>
      <c r="CD421" s="130">
        <v>0</v>
      </c>
      <c r="CE421" s="127"/>
      <c r="CF421" s="127"/>
      <c r="CG421" s="127"/>
      <c r="CH421" s="130">
        <v>0</v>
      </c>
      <c r="CI421" s="35">
        <v>0</v>
      </c>
      <c r="CJ421" s="94">
        <f t="shared" si="42"/>
        <v>2.0408163265306121E-2</v>
      </c>
      <c r="CK421" s="88">
        <f t="shared" si="43"/>
        <v>45359</v>
      </c>
      <c r="CL421" s="89">
        <f t="shared" si="44"/>
        <v>0</v>
      </c>
      <c r="CM421" s="89">
        <f t="shared" si="45"/>
        <v>0</v>
      </c>
      <c r="CN421" s="89" t="str">
        <f t="shared" si="46"/>
        <v>Missing Staging Date</v>
      </c>
      <c r="CO421" s="100"/>
      <c r="CP421" s="89" t="str">
        <f>IF(CQ421="","",IF(CQ421&gt;'Colour coding'!$D$4,"After Turnround",IF(CQ421&gt;'Colour coding'!$D$3+7,"During Turnaround",IF(CQ421&lt;'Colour coding'!$D$3,"On Time"))))</f>
        <v>On Time</v>
      </c>
      <c r="CQ421" s="88">
        <f>_xlfn.MAXIFS('Monitor PO'!E:E,'Monitor PO'!K:K,KGP[[#This Row],[Material / Component]])</f>
        <v>0</v>
      </c>
      <c r="CR421" s="89" t="str">
        <f t="shared" si="47"/>
        <v>Delivered Pre S4H</v>
      </c>
      <c r="CS421" s="89" t="str">
        <f>_xlfn.CONCAT(KGP[[#This Row],[Reservation]], KGP[[#This Row],[Requirement date (WO component)]],KGP[[#This Row],[Material / Component]],"000",,KGP[[#This Row],[WO number]])</f>
        <v>000013609845387000100037574</v>
      </c>
      <c r="CT421" s="89" t="e">
        <f>VLOOKUP(KGP[[#This Row],[Key]],Reservation!B:B,1,)</f>
        <v>#N/A</v>
      </c>
      <c r="CU421" s="89" t="str">
        <f>_xlfn.CONCAT(KGP[[#This Row],[Reservation]],KGP[[#This Row],[Material / Component]],"000",,KGP[[#This Row],[WO number]])</f>
        <v>0000136098000100037574</v>
      </c>
      <c r="CV421" s="93" t="str">
        <f>IF(_xlfn.MAXIFS(Reservation!$F:$F,Reservation!$A:$A,KGP[[#This Row],[Logic]])&lt;KGP[[#This Row],[ETA @ Demand plant]],_xlfn.MAXIFS(Reservation!$F:$F,Reservation!$A:$A,KGP[[#This Row],[Logic]]),"")</f>
        <v/>
      </c>
      <c r="CW421" s="89" t="str">
        <f>IF(KGP[[#This Row],[Any order which is ahead (Date)]]="","",VLOOKUP(_xlfn.CONCAT(KGP[[#This Row],[Reservation]],KGP[[#This Row],[Material / Component]],"000",,KGP[[#This Row],[WO number]]),Reservation!$A:$J,10,0))</f>
        <v/>
      </c>
      <c r="CX421" s="89">
        <f t="shared" si="48"/>
        <v>0</v>
      </c>
    </row>
    <row r="422" spans="1:102" s="77" customFormat="1" hidden="1" x14ac:dyDescent="0.2">
      <c r="A422" s="126" t="s">
        <v>940</v>
      </c>
      <c r="B422" s="126" t="s">
        <v>50</v>
      </c>
      <c r="C422" s="127"/>
      <c r="D422" s="126" t="s">
        <v>55</v>
      </c>
      <c r="E422" s="128">
        <v>45290</v>
      </c>
      <c r="F422" s="128">
        <v>45292</v>
      </c>
      <c r="G422" s="128">
        <v>45387</v>
      </c>
      <c r="H422" s="127"/>
      <c r="I422" s="128">
        <v>45387</v>
      </c>
      <c r="J422" s="128">
        <v>45394</v>
      </c>
      <c r="K422" s="126" t="s">
        <v>182</v>
      </c>
      <c r="L422" s="127"/>
      <c r="M422" s="126" t="s">
        <v>698</v>
      </c>
      <c r="N422" s="126" t="s">
        <v>767</v>
      </c>
      <c r="O422" s="126" t="s">
        <v>700</v>
      </c>
      <c r="P422" s="126" t="s">
        <v>359</v>
      </c>
      <c r="Q422" s="126" t="s">
        <v>701</v>
      </c>
      <c r="R422" s="126" t="s">
        <v>344</v>
      </c>
      <c r="S422" s="127"/>
      <c r="T422" s="127"/>
      <c r="U422" s="127"/>
      <c r="V422" s="127"/>
      <c r="W422" s="127"/>
      <c r="X422" s="126">
        <v>20</v>
      </c>
      <c r="Y422" s="126">
        <v>20</v>
      </c>
      <c r="Z422" s="127"/>
      <c r="AA422" s="127"/>
      <c r="AB422" s="129">
        <v>2</v>
      </c>
      <c r="AC422" s="129">
        <v>0</v>
      </c>
      <c r="AD422" s="129">
        <v>0</v>
      </c>
      <c r="AE422" s="126" t="s">
        <v>1461</v>
      </c>
      <c r="AF422" s="129">
        <v>0</v>
      </c>
      <c r="AG422" s="127"/>
      <c r="AH422" s="127"/>
      <c r="AI422" s="127"/>
      <c r="AJ422" s="127"/>
      <c r="AK422" s="126">
        <v>0</v>
      </c>
      <c r="AL422" s="129">
        <v>0</v>
      </c>
      <c r="AM422" s="127"/>
      <c r="AN422" s="127"/>
      <c r="AO422" s="126">
        <v>0</v>
      </c>
      <c r="AP422" s="127"/>
      <c r="AQ422" s="127"/>
      <c r="AR422" s="127"/>
      <c r="AS422" s="127"/>
      <c r="AT422" s="127"/>
      <c r="AU422" s="126">
        <v>0</v>
      </c>
      <c r="AV422" s="130">
        <v>0</v>
      </c>
      <c r="AW422" s="126" t="s">
        <v>51</v>
      </c>
      <c r="AX422" s="127"/>
      <c r="AY422" s="127"/>
      <c r="AZ422" s="127"/>
      <c r="BA422" s="127"/>
      <c r="BB422" s="126" t="s">
        <v>52</v>
      </c>
      <c r="BC422" s="126" t="s">
        <v>213</v>
      </c>
      <c r="BD422" s="126" t="s">
        <v>214</v>
      </c>
      <c r="BE422" s="126" t="s">
        <v>708</v>
      </c>
      <c r="BF422" s="126">
        <v>31</v>
      </c>
      <c r="BG422" s="126" t="s">
        <v>294</v>
      </c>
      <c r="BH422" s="127"/>
      <c r="BI422" s="127"/>
      <c r="BJ422" s="127"/>
      <c r="BK422" s="127"/>
      <c r="BL422" s="129">
        <v>0</v>
      </c>
      <c r="BM422" s="127" t="b">
        <f>KGP[[#This Row],[HU Quantity]]=KGP[[#This Row],[Requirement quantity]]</f>
        <v>0</v>
      </c>
      <c r="BN422" s="127"/>
      <c r="BO422" s="127"/>
      <c r="BP422" s="127"/>
      <c r="BQ422" s="126" t="s">
        <v>165</v>
      </c>
      <c r="BR422" s="127"/>
      <c r="BS422" s="127"/>
      <c r="BT422" s="131">
        <v>0</v>
      </c>
      <c r="BU422" s="131">
        <v>0</v>
      </c>
      <c r="BV422" s="128">
        <v>45473</v>
      </c>
      <c r="BW422" s="132">
        <v>0</v>
      </c>
      <c r="BX422" s="132">
        <v>0</v>
      </c>
      <c r="BY422" s="127"/>
      <c r="BZ422" s="127"/>
      <c r="CA422" s="126">
        <v>0</v>
      </c>
      <c r="CB422" s="130">
        <v>0</v>
      </c>
      <c r="CC422" s="127"/>
      <c r="CD422" s="130">
        <v>0</v>
      </c>
      <c r="CE422" s="127"/>
      <c r="CF422" s="127"/>
      <c r="CG422" s="127"/>
      <c r="CH422" s="130">
        <v>0</v>
      </c>
      <c r="CI422" s="35">
        <v>0</v>
      </c>
      <c r="CJ422" s="94">
        <f t="shared" si="42"/>
        <v>2.0408163265306121E-2</v>
      </c>
      <c r="CK422" s="88">
        <f t="shared" si="43"/>
        <v>45359</v>
      </c>
      <c r="CL422" s="89">
        <f t="shared" si="44"/>
        <v>0</v>
      </c>
      <c r="CM422" s="89">
        <f t="shared" si="45"/>
        <v>0</v>
      </c>
      <c r="CN422" s="89" t="str">
        <f t="shared" si="46"/>
        <v>Missing Staging Date</v>
      </c>
      <c r="CO422" s="100"/>
      <c r="CP422" s="89" t="str">
        <f>IF(CQ422="","",IF(CQ422&gt;'Colour coding'!$D$4,"After Turnround",IF(CQ422&gt;'Colour coding'!$D$3+7,"During Turnaround",IF(CQ422&lt;'Colour coding'!$D$3,"On Time"))))</f>
        <v>On Time</v>
      </c>
      <c r="CQ422" s="88">
        <f>_xlfn.MAXIFS('Monitor PO'!E:E,'Monitor PO'!K:K,KGP[[#This Row],[Material / Component]])</f>
        <v>0</v>
      </c>
      <c r="CR422" s="89" t="str">
        <f t="shared" si="47"/>
        <v>Delivered Pre S4H</v>
      </c>
      <c r="CS422" s="89" t="str">
        <f>_xlfn.CONCAT(KGP[[#This Row],[Reservation]], KGP[[#This Row],[Requirement date (WO component)]],KGP[[#This Row],[Material / Component]],"000",,KGP[[#This Row],[WO number]])</f>
        <v>000013609845387000100037574</v>
      </c>
      <c r="CT422" s="89" t="e">
        <f>VLOOKUP(KGP[[#This Row],[Key]],Reservation!B:B,1,)</f>
        <v>#N/A</v>
      </c>
      <c r="CU422" s="89" t="str">
        <f>_xlfn.CONCAT(KGP[[#This Row],[Reservation]],KGP[[#This Row],[Material / Component]],"000",,KGP[[#This Row],[WO number]])</f>
        <v>0000136098000100037574</v>
      </c>
      <c r="CV422" s="93" t="str">
        <f>IF(_xlfn.MAXIFS(Reservation!$F:$F,Reservation!$A:$A,KGP[[#This Row],[Logic]])&lt;KGP[[#This Row],[ETA @ Demand plant]],_xlfn.MAXIFS(Reservation!$F:$F,Reservation!$A:$A,KGP[[#This Row],[Logic]]),"")</f>
        <v/>
      </c>
      <c r="CW422" s="89" t="str">
        <f>IF(KGP[[#This Row],[Any order which is ahead (Date)]]="","",VLOOKUP(_xlfn.CONCAT(KGP[[#This Row],[Reservation]],KGP[[#This Row],[Material / Component]],"000",,KGP[[#This Row],[WO number]]),Reservation!$A:$J,10,0))</f>
        <v/>
      </c>
      <c r="CX422" s="89">
        <f t="shared" si="48"/>
        <v>0</v>
      </c>
    </row>
    <row r="423" spans="1:102" s="77" customFormat="1" hidden="1" x14ac:dyDescent="0.2">
      <c r="A423" s="126" t="s">
        <v>940</v>
      </c>
      <c r="B423" s="126" t="s">
        <v>50</v>
      </c>
      <c r="C423" s="127"/>
      <c r="D423" s="126" t="s">
        <v>55</v>
      </c>
      <c r="E423" s="128">
        <v>45290</v>
      </c>
      <c r="F423" s="128">
        <v>45292</v>
      </c>
      <c r="G423" s="128">
        <v>45387</v>
      </c>
      <c r="H423" s="127"/>
      <c r="I423" s="128">
        <v>45387</v>
      </c>
      <c r="J423" s="128">
        <v>45394</v>
      </c>
      <c r="K423" s="126" t="s">
        <v>182</v>
      </c>
      <c r="L423" s="127"/>
      <c r="M423" s="126" t="s">
        <v>698</v>
      </c>
      <c r="N423" s="126" t="s">
        <v>196</v>
      </c>
      <c r="O423" s="126" t="s">
        <v>700</v>
      </c>
      <c r="P423" s="126" t="s">
        <v>359</v>
      </c>
      <c r="Q423" s="126" t="s">
        <v>701</v>
      </c>
      <c r="R423" s="126" t="s">
        <v>344</v>
      </c>
      <c r="S423" s="127"/>
      <c r="T423" s="127"/>
      <c r="U423" s="127"/>
      <c r="V423" s="127"/>
      <c r="W423" s="127"/>
      <c r="X423" s="126">
        <v>20</v>
      </c>
      <c r="Y423" s="126">
        <v>20</v>
      </c>
      <c r="Z423" s="127"/>
      <c r="AA423" s="127"/>
      <c r="AB423" s="129">
        <v>1</v>
      </c>
      <c r="AC423" s="129">
        <v>0</v>
      </c>
      <c r="AD423" s="129">
        <v>0</v>
      </c>
      <c r="AE423" s="126" t="s">
        <v>1461</v>
      </c>
      <c r="AF423" s="129">
        <v>0</v>
      </c>
      <c r="AG423" s="127"/>
      <c r="AH423" s="127"/>
      <c r="AI423" s="127"/>
      <c r="AJ423" s="127"/>
      <c r="AK423" s="126">
        <v>0</v>
      </c>
      <c r="AL423" s="129">
        <v>0</v>
      </c>
      <c r="AM423" s="127"/>
      <c r="AN423" s="127"/>
      <c r="AO423" s="126">
        <v>0</v>
      </c>
      <c r="AP423" s="127"/>
      <c r="AQ423" s="127"/>
      <c r="AR423" s="127"/>
      <c r="AS423" s="127"/>
      <c r="AT423" s="127"/>
      <c r="AU423" s="126">
        <v>0</v>
      </c>
      <c r="AV423" s="130">
        <v>0</v>
      </c>
      <c r="AW423" s="126" t="s">
        <v>51</v>
      </c>
      <c r="AX423" s="127"/>
      <c r="AY423" s="127"/>
      <c r="AZ423" s="127"/>
      <c r="BA423" s="127"/>
      <c r="BB423" s="126" t="s">
        <v>52</v>
      </c>
      <c r="BC423" s="126" t="s">
        <v>213</v>
      </c>
      <c r="BD423" s="126" t="s">
        <v>214</v>
      </c>
      <c r="BE423" s="126" t="s">
        <v>708</v>
      </c>
      <c r="BF423" s="126">
        <v>21</v>
      </c>
      <c r="BG423" s="126" t="s">
        <v>294</v>
      </c>
      <c r="BH423" s="127"/>
      <c r="BI423" s="127"/>
      <c r="BJ423" s="127"/>
      <c r="BK423" s="127"/>
      <c r="BL423" s="129">
        <v>0</v>
      </c>
      <c r="BM423" s="127" t="b">
        <f>KGP[[#This Row],[HU Quantity]]=KGP[[#This Row],[Requirement quantity]]</f>
        <v>0</v>
      </c>
      <c r="BN423" s="127"/>
      <c r="BO423" s="127"/>
      <c r="BP423" s="127"/>
      <c r="BQ423" s="126" t="s">
        <v>165</v>
      </c>
      <c r="BR423" s="127"/>
      <c r="BS423" s="127"/>
      <c r="BT423" s="131">
        <v>0</v>
      </c>
      <c r="BU423" s="131">
        <v>0</v>
      </c>
      <c r="BV423" s="128">
        <v>45473</v>
      </c>
      <c r="BW423" s="132">
        <v>0</v>
      </c>
      <c r="BX423" s="132">
        <v>0</v>
      </c>
      <c r="BY423" s="127"/>
      <c r="BZ423" s="127"/>
      <c r="CA423" s="126">
        <v>0</v>
      </c>
      <c r="CB423" s="130">
        <v>0</v>
      </c>
      <c r="CC423" s="127"/>
      <c r="CD423" s="130">
        <v>0</v>
      </c>
      <c r="CE423" s="127"/>
      <c r="CF423" s="127"/>
      <c r="CG423" s="127"/>
      <c r="CH423" s="130">
        <v>0</v>
      </c>
      <c r="CI423" s="35">
        <v>0</v>
      </c>
      <c r="CJ423" s="94">
        <f t="shared" si="42"/>
        <v>2.0408163265306121E-2</v>
      </c>
      <c r="CK423" s="88">
        <f t="shared" si="43"/>
        <v>45359</v>
      </c>
      <c r="CL423" s="89">
        <f t="shared" si="44"/>
        <v>0</v>
      </c>
      <c r="CM423" s="89">
        <f t="shared" si="45"/>
        <v>0</v>
      </c>
      <c r="CN423" s="89" t="str">
        <f t="shared" si="46"/>
        <v>Missing Staging Date</v>
      </c>
      <c r="CO423" s="100"/>
      <c r="CP423" s="89" t="str">
        <f>IF(CQ423="","",IF(CQ423&gt;'Colour coding'!$D$4,"After Turnround",IF(CQ423&gt;'Colour coding'!$D$3+7,"During Turnaround",IF(CQ423&lt;'Colour coding'!$D$3,"On Time"))))</f>
        <v>On Time</v>
      </c>
      <c r="CQ423" s="88">
        <f>_xlfn.MAXIFS('Monitor PO'!E:E,'Monitor PO'!K:K,KGP[[#This Row],[Material / Component]])</f>
        <v>0</v>
      </c>
      <c r="CR423" s="89" t="str">
        <f t="shared" si="47"/>
        <v>Delivered Pre S4H</v>
      </c>
      <c r="CS423" s="89" t="str">
        <f>_xlfn.CONCAT(KGP[[#This Row],[Reservation]], KGP[[#This Row],[Requirement date (WO component)]],KGP[[#This Row],[Material / Component]],"000",,KGP[[#This Row],[WO number]])</f>
        <v>000013609845387000100037574</v>
      </c>
      <c r="CT423" s="89" t="e">
        <f>VLOOKUP(KGP[[#This Row],[Key]],Reservation!B:B,1,)</f>
        <v>#N/A</v>
      </c>
      <c r="CU423" s="89" t="str">
        <f>_xlfn.CONCAT(KGP[[#This Row],[Reservation]],KGP[[#This Row],[Material / Component]],"000",,KGP[[#This Row],[WO number]])</f>
        <v>0000136098000100037574</v>
      </c>
      <c r="CV423" s="93" t="str">
        <f>IF(_xlfn.MAXIFS(Reservation!$F:$F,Reservation!$A:$A,KGP[[#This Row],[Logic]])&lt;KGP[[#This Row],[ETA @ Demand plant]],_xlfn.MAXIFS(Reservation!$F:$F,Reservation!$A:$A,KGP[[#This Row],[Logic]]),"")</f>
        <v/>
      </c>
      <c r="CW423" s="89" t="str">
        <f>IF(KGP[[#This Row],[Any order which is ahead (Date)]]="","",VLOOKUP(_xlfn.CONCAT(KGP[[#This Row],[Reservation]],KGP[[#This Row],[Material / Component]],"000",,KGP[[#This Row],[WO number]]),Reservation!$A:$J,10,0))</f>
        <v/>
      </c>
      <c r="CX423" s="89">
        <f t="shared" si="48"/>
        <v>0</v>
      </c>
    </row>
    <row r="424" spans="1:102" s="77" customFormat="1" hidden="1" x14ac:dyDescent="0.2">
      <c r="A424" s="126" t="s">
        <v>940</v>
      </c>
      <c r="B424" s="126" t="s">
        <v>50</v>
      </c>
      <c r="C424" s="127"/>
      <c r="D424" s="126" t="s">
        <v>55</v>
      </c>
      <c r="E424" s="128">
        <v>45290</v>
      </c>
      <c r="F424" s="128">
        <v>45292</v>
      </c>
      <c r="G424" s="128">
        <v>45387</v>
      </c>
      <c r="H424" s="127"/>
      <c r="I424" s="128">
        <v>45387</v>
      </c>
      <c r="J424" s="128">
        <v>45394</v>
      </c>
      <c r="K424" s="126" t="s">
        <v>182</v>
      </c>
      <c r="L424" s="127"/>
      <c r="M424" s="126" t="s">
        <v>698</v>
      </c>
      <c r="N424" s="126" t="s">
        <v>768</v>
      </c>
      <c r="O424" s="126" t="s">
        <v>700</v>
      </c>
      <c r="P424" s="126" t="s">
        <v>359</v>
      </c>
      <c r="Q424" s="126" t="s">
        <v>701</v>
      </c>
      <c r="R424" s="126" t="s">
        <v>344</v>
      </c>
      <c r="S424" s="127"/>
      <c r="T424" s="127"/>
      <c r="U424" s="127"/>
      <c r="V424" s="127"/>
      <c r="W424" s="127"/>
      <c r="X424" s="126">
        <v>20</v>
      </c>
      <c r="Y424" s="126">
        <v>20</v>
      </c>
      <c r="Z424" s="127"/>
      <c r="AA424" s="127"/>
      <c r="AB424" s="129">
        <v>2</v>
      </c>
      <c r="AC424" s="129">
        <v>0</v>
      </c>
      <c r="AD424" s="129">
        <v>0</v>
      </c>
      <c r="AE424" s="126" t="s">
        <v>1461</v>
      </c>
      <c r="AF424" s="129">
        <v>0</v>
      </c>
      <c r="AG424" s="127"/>
      <c r="AH424" s="127"/>
      <c r="AI424" s="127"/>
      <c r="AJ424" s="127"/>
      <c r="AK424" s="126">
        <v>0</v>
      </c>
      <c r="AL424" s="129">
        <v>0</v>
      </c>
      <c r="AM424" s="127"/>
      <c r="AN424" s="127"/>
      <c r="AO424" s="126">
        <v>0</v>
      </c>
      <c r="AP424" s="127"/>
      <c r="AQ424" s="127"/>
      <c r="AR424" s="127"/>
      <c r="AS424" s="127"/>
      <c r="AT424" s="127"/>
      <c r="AU424" s="126">
        <v>0</v>
      </c>
      <c r="AV424" s="130">
        <v>0</v>
      </c>
      <c r="AW424" s="126" t="s">
        <v>51</v>
      </c>
      <c r="AX424" s="127"/>
      <c r="AY424" s="127"/>
      <c r="AZ424" s="127"/>
      <c r="BA424" s="127"/>
      <c r="BB424" s="126" t="s">
        <v>52</v>
      </c>
      <c r="BC424" s="126" t="s">
        <v>213</v>
      </c>
      <c r="BD424" s="126" t="s">
        <v>214</v>
      </c>
      <c r="BE424" s="126" t="s">
        <v>708</v>
      </c>
      <c r="BF424" s="126">
        <v>30</v>
      </c>
      <c r="BG424" s="126" t="s">
        <v>294</v>
      </c>
      <c r="BH424" s="127"/>
      <c r="BI424" s="127"/>
      <c r="BJ424" s="127"/>
      <c r="BK424" s="127"/>
      <c r="BL424" s="129">
        <v>0</v>
      </c>
      <c r="BM424" s="127" t="b">
        <f>KGP[[#This Row],[HU Quantity]]=KGP[[#This Row],[Requirement quantity]]</f>
        <v>0</v>
      </c>
      <c r="BN424" s="127"/>
      <c r="BO424" s="127"/>
      <c r="BP424" s="127"/>
      <c r="BQ424" s="126" t="s">
        <v>165</v>
      </c>
      <c r="BR424" s="127"/>
      <c r="BS424" s="127"/>
      <c r="BT424" s="131">
        <v>0</v>
      </c>
      <c r="BU424" s="131">
        <v>0</v>
      </c>
      <c r="BV424" s="128">
        <v>45473</v>
      </c>
      <c r="BW424" s="132">
        <v>0</v>
      </c>
      <c r="BX424" s="132">
        <v>0</v>
      </c>
      <c r="BY424" s="127"/>
      <c r="BZ424" s="127"/>
      <c r="CA424" s="126">
        <v>0</v>
      </c>
      <c r="CB424" s="130">
        <v>0</v>
      </c>
      <c r="CC424" s="127"/>
      <c r="CD424" s="130">
        <v>0</v>
      </c>
      <c r="CE424" s="127"/>
      <c r="CF424" s="127"/>
      <c r="CG424" s="127"/>
      <c r="CH424" s="130">
        <v>0</v>
      </c>
      <c r="CI424" s="35">
        <v>0</v>
      </c>
      <c r="CJ424" s="94">
        <f t="shared" si="42"/>
        <v>2.0408163265306121E-2</v>
      </c>
      <c r="CK424" s="88">
        <f t="shared" si="43"/>
        <v>45359</v>
      </c>
      <c r="CL424" s="89">
        <f t="shared" si="44"/>
        <v>0</v>
      </c>
      <c r="CM424" s="89">
        <f t="shared" si="45"/>
        <v>0</v>
      </c>
      <c r="CN424" s="89" t="str">
        <f t="shared" si="46"/>
        <v>Missing Staging Date</v>
      </c>
      <c r="CO424" s="100"/>
      <c r="CP424" s="89" t="str">
        <f>IF(CQ424="","",IF(CQ424&gt;'Colour coding'!$D$4,"After Turnround",IF(CQ424&gt;'Colour coding'!$D$3+7,"During Turnaround",IF(CQ424&lt;'Colour coding'!$D$3,"On Time"))))</f>
        <v>On Time</v>
      </c>
      <c r="CQ424" s="88">
        <f>_xlfn.MAXIFS('Monitor PO'!E:E,'Monitor PO'!K:K,KGP[[#This Row],[Material / Component]])</f>
        <v>0</v>
      </c>
      <c r="CR424" s="89" t="str">
        <f t="shared" si="47"/>
        <v>Delivered Pre S4H</v>
      </c>
      <c r="CS424" s="89" t="str">
        <f>_xlfn.CONCAT(KGP[[#This Row],[Reservation]], KGP[[#This Row],[Requirement date (WO component)]],KGP[[#This Row],[Material / Component]],"000",,KGP[[#This Row],[WO number]])</f>
        <v>000013609845387000100037574</v>
      </c>
      <c r="CT424" s="89" t="e">
        <f>VLOOKUP(KGP[[#This Row],[Key]],Reservation!B:B,1,)</f>
        <v>#N/A</v>
      </c>
      <c r="CU424" s="89" t="str">
        <f>_xlfn.CONCAT(KGP[[#This Row],[Reservation]],KGP[[#This Row],[Material / Component]],"000",,KGP[[#This Row],[WO number]])</f>
        <v>0000136098000100037574</v>
      </c>
      <c r="CV424" s="93" t="str">
        <f>IF(_xlfn.MAXIFS(Reservation!$F:$F,Reservation!$A:$A,KGP[[#This Row],[Logic]])&lt;KGP[[#This Row],[ETA @ Demand plant]],_xlfn.MAXIFS(Reservation!$F:$F,Reservation!$A:$A,KGP[[#This Row],[Logic]]),"")</f>
        <v/>
      </c>
      <c r="CW424" s="89" t="str">
        <f>IF(KGP[[#This Row],[Any order which is ahead (Date)]]="","",VLOOKUP(_xlfn.CONCAT(KGP[[#This Row],[Reservation]],KGP[[#This Row],[Material / Component]],"000",,KGP[[#This Row],[WO number]]),Reservation!$A:$J,10,0))</f>
        <v/>
      </c>
      <c r="CX424" s="89">
        <f t="shared" si="48"/>
        <v>0</v>
      </c>
    </row>
    <row r="425" spans="1:102" s="77" customFormat="1" hidden="1" x14ac:dyDescent="0.2">
      <c r="A425" s="126" t="s">
        <v>940</v>
      </c>
      <c r="B425" s="126" t="s">
        <v>356</v>
      </c>
      <c r="C425" s="127"/>
      <c r="D425" s="126" t="s">
        <v>55</v>
      </c>
      <c r="E425" s="128">
        <v>45290</v>
      </c>
      <c r="F425" s="128">
        <v>45292</v>
      </c>
      <c r="G425" s="128">
        <v>45316</v>
      </c>
      <c r="H425" s="127"/>
      <c r="I425" s="128">
        <v>45318</v>
      </c>
      <c r="J425" s="128">
        <v>45319</v>
      </c>
      <c r="K425" s="126" t="s">
        <v>182</v>
      </c>
      <c r="L425" s="127"/>
      <c r="M425" s="126" t="s">
        <v>357</v>
      </c>
      <c r="N425" s="126" t="s">
        <v>174</v>
      </c>
      <c r="O425" s="126" t="s">
        <v>358</v>
      </c>
      <c r="P425" s="126" t="s">
        <v>359</v>
      </c>
      <c r="Q425" s="126" t="s">
        <v>677</v>
      </c>
      <c r="R425" s="126" t="s">
        <v>344</v>
      </c>
      <c r="S425" s="127"/>
      <c r="T425" s="127"/>
      <c r="U425" s="127"/>
      <c r="V425" s="127"/>
      <c r="W425" s="127"/>
      <c r="X425" s="126">
        <v>30</v>
      </c>
      <c r="Y425" s="126">
        <v>30</v>
      </c>
      <c r="Z425" s="127"/>
      <c r="AA425" s="127"/>
      <c r="AB425" s="129">
        <v>2</v>
      </c>
      <c r="AC425" s="129">
        <v>0</v>
      </c>
      <c r="AD425" s="129">
        <v>0</v>
      </c>
      <c r="AE425" s="126" t="s">
        <v>3056</v>
      </c>
      <c r="AF425" s="129">
        <v>0</v>
      </c>
      <c r="AG425" s="127"/>
      <c r="AH425" s="127"/>
      <c r="AI425" s="127"/>
      <c r="AJ425" s="127"/>
      <c r="AK425" s="126">
        <v>0</v>
      </c>
      <c r="AL425" s="129">
        <v>0</v>
      </c>
      <c r="AM425" s="127"/>
      <c r="AN425" s="127"/>
      <c r="AO425" s="126">
        <v>0</v>
      </c>
      <c r="AP425" s="127"/>
      <c r="AQ425" s="127"/>
      <c r="AR425" s="127"/>
      <c r="AS425" s="127"/>
      <c r="AT425" s="127"/>
      <c r="AU425" s="126">
        <v>0</v>
      </c>
      <c r="AV425" s="130">
        <v>0</v>
      </c>
      <c r="AW425" s="126" t="s">
        <v>51</v>
      </c>
      <c r="AX425" s="127"/>
      <c r="AY425" s="127"/>
      <c r="AZ425" s="127"/>
      <c r="BA425" s="127"/>
      <c r="BB425" s="126" t="s">
        <v>52</v>
      </c>
      <c r="BC425" s="126" t="s">
        <v>213</v>
      </c>
      <c r="BD425" s="126" t="s">
        <v>214</v>
      </c>
      <c r="BE425" s="126" t="s">
        <v>364</v>
      </c>
      <c r="BF425" s="126">
        <v>2</v>
      </c>
      <c r="BG425" s="126" t="s">
        <v>163</v>
      </c>
      <c r="BH425" s="127"/>
      <c r="BI425" s="127"/>
      <c r="BJ425" s="127"/>
      <c r="BK425" s="127"/>
      <c r="BL425" s="129">
        <v>0</v>
      </c>
      <c r="BM425" s="127" t="b">
        <f>KGP[[#This Row],[HU Quantity]]=KGP[[#This Row],[Requirement quantity]]</f>
        <v>0</v>
      </c>
      <c r="BN425" s="127"/>
      <c r="BO425" s="127"/>
      <c r="BP425" s="127"/>
      <c r="BQ425" s="126" t="s">
        <v>165</v>
      </c>
      <c r="BR425" s="127"/>
      <c r="BS425" s="127"/>
      <c r="BT425" s="131">
        <v>0</v>
      </c>
      <c r="BU425" s="131">
        <v>0</v>
      </c>
      <c r="BV425" s="128">
        <v>45473</v>
      </c>
      <c r="BW425" s="132">
        <v>0</v>
      </c>
      <c r="BX425" s="132">
        <v>0</v>
      </c>
      <c r="BY425" s="127"/>
      <c r="BZ425" s="127"/>
      <c r="CA425" s="126">
        <v>0</v>
      </c>
      <c r="CB425" s="130">
        <v>0</v>
      </c>
      <c r="CC425" s="127"/>
      <c r="CD425" s="130">
        <v>0</v>
      </c>
      <c r="CE425" s="127"/>
      <c r="CF425" s="127"/>
      <c r="CG425" s="127"/>
      <c r="CH425" s="130">
        <v>0</v>
      </c>
      <c r="CI425" s="35">
        <v>0</v>
      </c>
      <c r="CJ425" s="94">
        <f t="shared" si="42"/>
        <v>0.1111111111111111</v>
      </c>
      <c r="CK425" s="88">
        <f t="shared" si="43"/>
        <v>45288</v>
      </c>
      <c r="CL425" s="89">
        <f t="shared" si="44"/>
        <v>0</v>
      </c>
      <c r="CM425" s="89">
        <f t="shared" si="45"/>
        <v>0</v>
      </c>
      <c r="CN425" s="89" t="str">
        <f t="shared" si="46"/>
        <v>Missing Staging Date</v>
      </c>
      <c r="CO425" s="100"/>
      <c r="CP425" s="89" t="str">
        <f>IF(CQ425="","",IF(CQ425&gt;'Colour coding'!$D$4,"After Turnround",IF(CQ425&gt;'Colour coding'!$D$3+7,"During Turnaround",IF(CQ425&lt;'Colour coding'!$D$3,"On Time"))))</f>
        <v>On Time</v>
      </c>
      <c r="CQ425" s="88">
        <f>_xlfn.MAXIFS('Monitor PO'!E:E,'Monitor PO'!K:K,KGP[[#This Row],[Material / Component]])</f>
        <v>0</v>
      </c>
      <c r="CR425" s="89" t="str">
        <f t="shared" si="47"/>
        <v>Delivered Pre S4H</v>
      </c>
      <c r="CS425" s="89" t="str">
        <f>_xlfn.CONCAT(KGP[[#This Row],[Reservation]], KGP[[#This Row],[Requirement date (WO component)]],KGP[[#This Row],[Material / Component]],"000",,KGP[[#This Row],[WO number]])</f>
        <v>000013616145316000100037577</v>
      </c>
      <c r="CT425" s="89" t="e">
        <f>VLOOKUP(KGP[[#This Row],[Key]],Reservation!B:B,1,)</f>
        <v>#N/A</v>
      </c>
      <c r="CU425" s="89" t="str">
        <f>_xlfn.CONCAT(KGP[[#This Row],[Reservation]],KGP[[#This Row],[Material / Component]],"000",,KGP[[#This Row],[WO number]])</f>
        <v>0000136161000100037577</v>
      </c>
      <c r="CV425" s="93" t="str">
        <f>IF(_xlfn.MAXIFS(Reservation!$F:$F,Reservation!$A:$A,KGP[[#This Row],[Logic]])&lt;KGP[[#This Row],[ETA @ Demand plant]],_xlfn.MAXIFS(Reservation!$F:$F,Reservation!$A:$A,KGP[[#This Row],[Logic]]),"")</f>
        <v/>
      </c>
      <c r="CW425" s="89" t="str">
        <f>IF(KGP[[#This Row],[Any order which is ahead (Date)]]="","",VLOOKUP(_xlfn.CONCAT(KGP[[#This Row],[Reservation]],KGP[[#This Row],[Material / Component]],"000",,KGP[[#This Row],[WO number]]),Reservation!$A:$J,10,0))</f>
        <v/>
      </c>
      <c r="CX425" s="89">
        <f t="shared" si="48"/>
        <v>0</v>
      </c>
    </row>
    <row r="426" spans="1:102" s="77" customFormat="1" hidden="1" x14ac:dyDescent="0.2">
      <c r="A426" s="126" t="s">
        <v>940</v>
      </c>
      <c r="B426" s="126" t="s">
        <v>356</v>
      </c>
      <c r="C426" s="127"/>
      <c r="D426" s="126" t="s">
        <v>55</v>
      </c>
      <c r="E426" s="128">
        <v>45290</v>
      </c>
      <c r="F426" s="128">
        <v>45292</v>
      </c>
      <c r="G426" s="128">
        <v>45316</v>
      </c>
      <c r="H426" s="127"/>
      <c r="I426" s="128">
        <v>45318</v>
      </c>
      <c r="J426" s="128">
        <v>45319</v>
      </c>
      <c r="K426" s="126" t="s">
        <v>182</v>
      </c>
      <c r="L426" s="127"/>
      <c r="M426" s="126" t="s">
        <v>357</v>
      </c>
      <c r="N426" s="126" t="s">
        <v>166</v>
      </c>
      <c r="O426" s="126" t="s">
        <v>358</v>
      </c>
      <c r="P426" s="126" t="s">
        <v>359</v>
      </c>
      <c r="Q426" s="126" t="s">
        <v>677</v>
      </c>
      <c r="R426" s="126" t="s">
        <v>344</v>
      </c>
      <c r="S426" s="127"/>
      <c r="T426" s="127"/>
      <c r="U426" s="127"/>
      <c r="V426" s="127"/>
      <c r="W426" s="127"/>
      <c r="X426" s="126">
        <v>30</v>
      </c>
      <c r="Y426" s="126">
        <v>30</v>
      </c>
      <c r="Z426" s="127"/>
      <c r="AA426" s="127"/>
      <c r="AB426" s="129">
        <v>6</v>
      </c>
      <c r="AC426" s="129">
        <v>0</v>
      </c>
      <c r="AD426" s="129">
        <v>0</v>
      </c>
      <c r="AE426" s="126" t="s">
        <v>3056</v>
      </c>
      <c r="AF426" s="129">
        <v>0</v>
      </c>
      <c r="AG426" s="127"/>
      <c r="AH426" s="127"/>
      <c r="AI426" s="127"/>
      <c r="AJ426" s="127"/>
      <c r="AK426" s="126">
        <v>0</v>
      </c>
      <c r="AL426" s="129">
        <v>0</v>
      </c>
      <c r="AM426" s="127"/>
      <c r="AN426" s="127"/>
      <c r="AO426" s="126">
        <v>0</v>
      </c>
      <c r="AP426" s="127"/>
      <c r="AQ426" s="127"/>
      <c r="AR426" s="127"/>
      <c r="AS426" s="127"/>
      <c r="AT426" s="127"/>
      <c r="AU426" s="126">
        <v>0</v>
      </c>
      <c r="AV426" s="130">
        <v>0</v>
      </c>
      <c r="AW426" s="126" t="s">
        <v>51</v>
      </c>
      <c r="AX426" s="127"/>
      <c r="AY426" s="127"/>
      <c r="AZ426" s="127"/>
      <c r="BA426" s="127"/>
      <c r="BB426" s="126" t="s">
        <v>52</v>
      </c>
      <c r="BC426" s="126" t="s">
        <v>213</v>
      </c>
      <c r="BD426" s="126" t="s">
        <v>214</v>
      </c>
      <c r="BE426" s="126" t="s">
        <v>364</v>
      </c>
      <c r="BF426" s="126">
        <v>7</v>
      </c>
      <c r="BG426" s="126" t="s">
        <v>163</v>
      </c>
      <c r="BH426" s="127"/>
      <c r="BI426" s="127"/>
      <c r="BJ426" s="127"/>
      <c r="BK426" s="127"/>
      <c r="BL426" s="129">
        <v>0</v>
      </c>
      <c r="BM426" s="127" t="b">
        <f>KGP[[#This Row],[HU Quantity]]=KGP[[#This Row],[Requirement quantity]]</f>
        <v>0</v>
      </c>
      <c r="BN426" s="127"/>
      <c r="BO426" s="127"/>
      <c r="BP426" s="127"/>
      <c r="BQ426" s="126" t="s">
        <v>165</v>
      </c>
      <c r="BR426" s="127"/>
      <c r="BS426" s="127"/>
      <c r="BT426" s="131">
        <v>0</v>
      </c>
      <c r="BU426" s="131">
        <v>0</v>
      </c>
      <c r="BV426" s="128">
        <v>45473</v>
      </c>
      <c r="BW426" s="132">
        <v>0</v>
      </c>
      <c r="BX426" s="132">
        <v>0</v>
      </c>
      <c r="BY426" s="127"/>
      <c r="BZ426" s="127"/>
      <c r="CA426" s="126">
        <v>0</v>
      </c>
      <c r="CB426" s="130">
        <v>0</v>
      </c>
      <c r="CC426" s="127"/>
      <c r="CD426" s="130">
        <v>0</v>
      </c>
      <c r="CE426" s="127"/>
      <c r="CF426" s="127"/>
      <c r="CG426" s="127"/>
      <c r="CH426" s="130">
        <v>0</v>
      </c>
      <c r="CI426" s="35">
        <v>0</v>
      </c>
      <c r="CJ426" s="94">
        <f t="shared" si="42"/>
        <v>0.1111111111111111</v>
      </c>
      <c r="CK426" s="88">
        <f t="shared" si="43"/>
        <v>45288</v>
      </c>
      <c r="CL426" s="89">
        <f t="shared" si="44"/>
        <v>0</v>
      </c>
      <c r="CM426" s="89">
        <f t="shared" si="45"/>
        <v>0</v>
      </c>
      <c r="CN426" s="89" t="str">
        <f t="shared" si="46"/>
        <v>Missing Staging Date</v>
      </c>
      <c r="CO426" s="100"/>
      <c r="CP426" s="89" t="str">
        <f>IF(CQ426="","",IF(CQ426&gt;'Colour coding'!$D$4,"After Turnround",IF(CQ426&gt;'Colour coding'!$D$3+7,"During Turnaround",IF(CQ426&lt;'Colour coding'!$D$3,"On Time"))))</f>
        <v>On Time</v>
      </c>
      <c r="CQ426" s="88">
        <f>_xlfn.MAXIFS('Monitor PO'!E:E,'Monitor PO'!K:K,KGP[[#This Row],[Material / Component]])</f>
        <v>0</v>
      </c>
      <c r="CR426" s="89" t="str">
        <f t="shared" si="47"/>
        <v>Delivered Pre S4H</v>
      </c>
      <c r="CS426" s="89" t="str">
        <f>_xlfn.CONCAT(KGP[[#This Row],[Reservation]], KGP[[#This Row],[Requirement date (WO component)]],KGP[[#This Row],[Material / Component]],"000",,KGP[[#This Row],[WO number]])</f>
        <v>000013616145316000100037577</v>
      </c>
      <c r="CT426" s="89" t="e">
        <f>VLOOKUP(KGP[[#This Row],[Key]],Reservation!B:B,1,)</f>
        <v>#N/A</v>
      </c>
      <c r="CU426" s="89" t="str">
        <f>_xlfn.CONCAT(KGP[[#This Row],[Reservation]],KGP[[#This Row],[Material / Component]],"000",,KGP[[#This Row],[WO number]])</f>
        <v>0000136161000100037577</v>
      </c>
      <c r="CV426" s="93" t="str">
        <f>IF(_xlfn.MAXIFS(Reservation!$F:$F,Reservation!$A:$A,KGP[[#This Row],[Logic]])&lt;KGP[[#This Row],[ETA @ Demand plant]],_xlfn.MAXIFS(Reservation!$F:$F,Reservation!$A:$A,KGP[[#This Row],[Logic]]),"")</f>
        <v/>
      </c>
      <c r="CW426" s="89" t="str">
        <f>IF(KGP[[#This Row],[Any order which is ahead (Date)]]="","",VLOOKUP(_xlfn.CONCAT(KGP[[#This Row],[Reservation]],KGP[[#This Row],[Material / Component]],"000",,KGP[[#This Row],[WO number]]),Reservation!$A:$J,10,0))</f>
        <v/>
      </c>
      <c r="CX426" s="89">
        <f t="shared" si="48"/>
        <v>0</v>
      </c>
    </row>
    <row r="427" spans="1:102" s="77" customFormat="1" hidden="1" x14ac:dyDescent="0.2">
      <c r="A427" s="126" t="s">
        <v>940</v>
      </c>
      <c r="B427" s="126" t="s">
        <v>356</v>
      </c>
      <c r="C427" s="127"/>
      <c r="D427" s="126" t="s">
        <v>55</v>
      </c>
      <c r="E427" s="128">
        <v>45290</v>
      </c>
      <c r="F427" s="128">
        <v>45292</v>
      </c>
      <c r="G427" s="128">
        <v>45316</v>
      </c>
      <c r="H427" s="127"/>
      <c r="I427" s="128">
        <v>45318</v>
      </c>
      <c r="J427" s="128">
        <v>45319</v>
      </c>
      <c r="K427" s="126" t="s">
        <v>182</v>
      </c>
      <c r="L427" s="127"/>
      <c r="M427" s="126" t="s">
        <v>357</v>
      </c>
      <c r="N427" s="126" t="s">
        <v>173</v>
      </c>
      <c r="O427" s="126" t="s">
        <v>358</v>
      </c>
      <c r="P427" s="126" t="s">
        <v>359</v>
      </c>
      <c r="Q427" s="126" t="s">
        <v>677</v>
      </c>
      <c r="R427" s="126" t="s">
        <v>344</v>
      </c>
      <c r="S427" s="127"/>
      <c r="T427" s="127"/>
      <c r="U427" s="127"/>
      <c r="V427" s="127"/>
      <c r="W427" s="127"/>
      <c r="X427" s="126">
        <v>30</v>
      </c>
      <c r="Y427" s="126">
        <v>30</v>
      </c>
      <c r="Z427" s="127"/>
      <c r="AA427" s="127"/>
      <c r="AB427" s="129">
        <v>6</v>
      </c>
      <c r="AC427" s="129">
        <v>0</v>
      </c>
      <c r="AD427" s="129">
        <v>0</v>
      </c>
      <c r="AE427" s="126" t="s">
        <v>3056</v>
      </c>
      <c r="AF427" s="129">
        <v>0</v>
      </c>
      <c r="AG427" s="127"/>
      <c r="AH427" s="127"/>
      <c r="AI427" s="127"/>
      <c r="AJ427" s="127"/>
      <c r="AK427" s="126">
        <v>0</v>
      </c>
      <c r="AL427" s="129">
        <v>0</v>
      </c>
      <c r="AM427" s="127"/>
      <c r="AN427" s="127"/>
      <c r="AO427" s="126">
        <v>0</v>
      </c>
      <c r="AP427" s="127"/>
      <c r="AQ427" s="127"/>
      <c r="AR427" s="127"/>
      <c r="AS427" s="127"/>
      <c r="AT427" s="127"/>
      <c r="AU427" s="126">
        <v>0</v>
      </c>
      <c r="AV427" s="130">
        <v>0</v>
      </c>
      <c r="AW427" s="126" t="s">
        <v>51</v>
      </c>
      <c r="AX427" s="127"/>
      <c r="AY427" s="127"/>
      <c r="AZ427" s="127"/>
      <c r="BA427" s="127"/>
      <c r="BB427" s="126" t="s">
        <v>52</v>
      </c>
      <c r="BC427" s="126" t="s">
        <v>213</v>
      </c>
      <c r="BD427" s="126" t="s">
        <v>214</v>
      </c>
      <c r="BE427" s="126" t="s">
        <v>364</v>
      </c>
      <c r="BF427" s="126">
        <v>5</v>
      </c>
      <c r="BG427" s="126" t="s">
        <v>163</v>
      </c>
      <c r="BH427" s="127"/>
      <c r="BI427" s="127"/>
      <c r="BJ427" s="127"/>
      <c r="BK427" s="127"/>
      <c r="BL427" s="129">
        <v>0</v>
      </c>
      <c r="BM427" s="127" t="b">
        <f>KGP[[#This Row],[HU Quantity]]=KGP[[#This Row],[Requirement quantity]]</f>
        <v>0</v>
      </c>
      <c r="BN427" s="127"/>
      <c r="BO427" s="127"/>
      <c r="BP427" s="127"/>
      <c r="BQ427" s="126" t="s">
        <v>165</v>
      </c>
      <c r="BR427" s="127"/>
      <c r="BS427" s="127"/>
      <c r="BT427" s="131">
        <v>0</v>
      </c>
      <c r="BU427" s="131">
        <v>0</v>
      </c>
      <c r="BV427" s="128">
        <v>45473</v>
      </c>
      <c r="BW427" s="132">
        <v>0</v>
      </c>
      <c r="BX427" s="132">
        <v>0</v>
      </c>
      <c r="BY427" s="127"/>
      <c r="BZ427" s="127"/>
      <c r="CA427" s="126">
        <v>0</v>
      </c>
      <c r="CB427" s="130">
        <v>0</v>
      </c>
      <c r="CC427" s="127"/>
      <c r="CD427" s="130">
        <v>0</v>
      </c>
      <c r="CE427" s="127"/>
      <c r="CF427" s="127"/>
      <c r="CG427" s="127"/>
      <c r="CH427" s="130">
        <v>0</v>
      </c>
      <c r="CI427" s="35">
        <v>0</v>
      </c>
      <c r="CJ427" s="94">
        <f t="shared" si="42"/>
        <v>0.1111111111111111</v>
      </c>
      <c r="CK427" s="88">
        <f t="shared" si="43"/>
        <v>45288</v>
      </c>
      <c r="CL427" s="89">
        <f t="shared" si="44"/>
        <v>0</v>
      </c>
      <c r="CM427" s="89">
        <f t="shared" si="45"/>
        <v>0</v>
      </c>
      <c r="CN427" s="89" t="str">
        <f t="shared" si="46"/>
        <v>Missing Staging Date</v>
      </c>
      <c r="CO427" s="100"/>
      <c r="CP427" s="89" t="str">
        <f>IF(CQ427="","",IF(CQ427&gt;'Colour coding'!$D$4,"After Turnround",IF(CQ427&gt;'Colour coding'!$D$3+7,"During Turnaround",IF(CQ427&lt;'Colour coding'!$D$3,"On Time"))))</f>
        <v>On Time</v>
      </c>
      <c r="CQ427" s="88">
        <f>_xlfn.MAXIFS('Monitor PO'!E:E,'Monitor PO'!K:K,KGP[[#This Row],[Material / Component]])</f>
        <v>0</v>
      </c>
      <c r="CR427" s="89" t="str">
        <f t="shared" si="47"/>
        <v>Delivered Pre S4H</v>
      </c>
      <c r="CS427" s="89" t="str">
        <f>_xlfn.CONCAT(KGP[[#This Row],[Reservation]], KGP[[#This Row],[Requirement date (WO component)]],KGP[[#This Row],[Material / Component]],"000",,KGP[[#This Row],[WO number]])</f>
        <v>000013616145316000100037577</v>
      </c>
      <c r="CT427" s="89" t="e">
        <f>VLOOKUP(KGP[[#This Row],[Key]],Reservation!B:B,1,)</f>
        <v>#N/A</v>
      </c>
      <c r="CU427" s="89" t="str">
        <f>_xlfn.CONCAT(KGP[[#This Row],[Reservation]],KGP[[#This Row],[Material / Component]],"000",,KGP[[#This Row],[WO number]])</f>
        <v>0000136161000100037577</v>
      </c>
      <c r="CV427" s="93" t="str">
        <f>IF(_xlfn.MAXIFS(Reservation!$F:$F,Reservation!$A:$A,KGP[[#This Row],[Logic]])&lt;KGP[[#This Row],[ETA @ Demand plant]],_xlfn.MAXIFS(Reservation!$F:$F,Reservation!$A:$A,KGP[[#This Row],[Logic]]),"")</f>
        <v/>
      </c>
      <c r="CW427" s="89" t="str">
        <f>IF(KGP[[#This Row],[Any order which is ahead (Date)]]="","",VLOOKUP(_xlfn.CONCAT(KGP[[#This Row],[Reservation]],KGP[[#This Row],[Material / Component]],"000",,KGP[[#This Row],[WO number]]),Reservation!$A:$J,10,0))</f>
        <v/>
      </c>
      <c r="CX427" s="89">
        <f t="shared" si="48"/>
        <v>0</v>
      </c>
    </row>
    <row r="428" spans="1:102" s="77" customFormat="1" hidden="1" x14ac:dyDescent="0.2">
      <c r="A428" s="126" t="s">
        <v>940</v>
      </c>
      <c r="B428" s="126" t="s">
        <v>356</v>
      </c>
      <c r="C428" s="127"/>
      <c r="D428" s="126" t="s">
        <v>55</v>
      </c>
      <c r="E428" s="128">
        <v>45290</v>
      </c>
      <c r="F428" s="128">
        <v>45292</v>
      </c>
      <c r="G428" s="128">
        <v>45316</v>
      </c>
      <c r="H428" s="127"/>
      <c r="I428" s="128">
        <v>45318</v>
      </c>
      <c r="J428" s="128">
        <v>45319</v>
      </c>
      <c r="K428" s="126" t="s">
        <v>182</v>
      </c>
      <c r="L428" s="127"/>
      <c r="M428" s="126" t="s">
        <v>357</v>
      </c>
      <c r="N428" s="126" t="s">
        <v>172</v>
      </c>
      <c r="O428" s="126" t="s">
        <v>358</v>
      </c>
      <c r="P428" s="126" t="s">
        <v>359</v>
      </c>
      <c r="Q428" s="126" t="s">
        <v>677</v>
      </c>
      <c r="R428" s="126" t="s">
        <v>344</v>
      </c>
      <c r="S428" s="127"/>
      <c r="T428" s="127"/>
      <c r="U428" s="127"/>
      <c r="V428" s="127"/>
      <c r="W428" s="127"/>
      <c r="X428" s="126">
        <v>30</v>
      </c>
      <c r="Y428" s="126">
        <v>30</v>
      </c>
      <c r="Z428" s="127"/>
      <c r="AA428" s="127"/>
      <c r="AB428" s="129">
        <v>8</v>
      </c>
      <c r="AC428" s="129">
        <v>0</v>
      </c>
      <c r="AD428" s="129">
        <v>0</v>
      </c>
      <c r="AE428" s="126" t="s">
        <v>3056</v>
      </c>
      <c r="AF428" s="129">
        <v>0</v>
      </c>
      <c r="AG428" s="127"/>
      <c r="AH428" s="127"/>
      <c r="AI428" s="127"/>
      <c r="AJ428" s="127"/>
      <c r="AK428" s="126">
        <v>0</v>
      </c>
      <c r="AL428" s="129">
        <v>0</v>
      </c>
      <c r="AM428" s="127"/>
      <c r="AN428" s="127"/>
      <c r="AO428" s="126">
        <v>0</v>
      </c>
      <c r="AP428" s="127"/>
      <c r="AQ428" s="127"/>
      <c r="AR428" s="127"/>
      <c r="AS428" s="127"/>
      <c r="AT428" s="127"/>
      <c r="AU428" s="126">
        <v>0</v>
      </c>
      <c r="AV428" s="130">
        <v>0</v>
      </c>
      <c r="AW428" s="126" t="s">
        <v>51</v>
      </c>
      <c r="AX428" s="127"/>
      <c r="AY428" s="127"/>
      <c r="AZ428" s="127"/>
      <c r="BA428" s="127"/>
      <c r="BB428" s="126" t="s">
        <v>52</v>
      </c>
      <c r="BC428" s="126" t="s">
        <v>213</v>
      </c>
      <c r="BD428" s="126" t="s">
        <v>214</v>
      </c>
      <c r="BE428" s="126" t="s">
        <v>364</v>
      </c>
      <c r="BF428" s="126">
        <v>6</v>
      </c>
      <c r="BG428" s="126" t="s">
        <v>163</v>
      </c>
      <c r="BH428" s="127"/>
      <c r="BI428" s="127"/>
      <c r="BJ428" s="127"/>
      <c r="BK428" s="127"/>
      <c r="BL428" s="129">
        <v>0</v>
      </c>
      <c r="BM428" s="127" t="b">
        <f>KGP[[#This Row],[HU Quantity]]=KGP[[#This Row],[Requirement quantity]]</f>
        <v>0</v>
      </c>
      <c r="BN428" s="127"/>
      <c r="BO428" s="127"/>
      <c r="BP428" s="127"/>
      <c r="BQ428" s="126" t="s">
        <v>165</v>
      </c>
      <c r="BR428" s="127"/>
      <c r="BS428" s="127"/>
      <c r="BT428" s="131">
        <v>0</v>
      </c>
      <c r="BU428" s="131">
        <v>0</v>
      </c>
      <c r="BV428" s="128">
        <v>45473</v>
      </c>
      <c r="BW428" s="132">
        <v>0</v>
      </c>
      <c r="BX428" s="132">
        <v>0</v>
      </c>
      <c r="BY428" s="127"/>
      <c r="BZ428" s="127"/>
      <c r="CA428" s="126">
        <v>0</v>
      </c>
      <c r="CB428" s="130">
        <v>0</v>
      </c>
      <c r="CC428" s="127"/>
      <c r="CD428" s="130">
        <v>0</v>
      </c>
      <c r="CE428" s="127"/>
      <c r="CF428" s="127"/>
      <c r="CG428" s="127"/>
      <c r="CH428" s="130">
        <v>0</v>
      </c>
      <c r="CI428" s="35">
        <v>0</v>
      </c>
      <c r="CJ428" s="94">
        <f t="shared" si="42"/>
        <v>0.1111111111111111</v>
      </c>
      <c r="CK428" s="88">
        <f t="shared" si="43"/>
        <v>45288</v>
      </c>
      <c r="CL428" s="89">
        <f t="shared" si="44"/>
        <v>0</v>
      </c>
      <c r="CM428" s="89">
        <f t="shared" si="45"/>
        <v>0</v>
      </c>
      <c r="CN428" s="89" t="str">
        <f t="shared" si="46"/>
        <v>Missing Staging Date</v>
      </c>
      <c r="CO428" s="100"/>
      <c r="CP428" s="89" t="str">
        <f>IF(CQ428="","",IF(CQ428&gt;'Colour coding'!$D$4,"After Turnround",IF(CQ428&gt;'Colour coding'!$D$3+7,"During Turnaround",IF(CQ428&lt;'Colour coding'!$D$3,"On Time"))))</f>
        <v>On Time</v>
      </c>
      <c r="CQ428" s="88">
        <f>_xlfn.MAXIFS('Monitor PO'!E:E,'Monitor PO'!K:K,KGP[[#This Row],[Material / Component]])</f>
        <v>0</v>
      </c>
      <c r="CR428" s="89" t="str">
        <f t="shared" si="47"/>
        <v>Delivered Pre S4H</v>
      </c>
      <c r="CS428" s="89" t="str">
        <f>_xlfn.CONCAT(KGP[[#This Row],[Reservation]], KGP[[#This Row],[Requirement date (WO component)]],KGP[[#This Row],[Material / Component]],"000",,KGP[[#This Row],[WO number]])</f>
        <v>000013616145316000100037577</v>
      </c>
      <c r="CT428" s="89" t="e">
        <f>VLOOKUP(KGP[[#This Row],[Key]],Reservation!B:B,1,)</f>
        <v>#N/A</v>
      </c>
      <c r="CU428" s="89" t="str">
        <f>_xlfn.CONCAT(KGP[[#This Row],[Reservation]],KGP[[#This Row],[Material / Component]],"000",,KGP[[#This Row],[WO number]])</f>
        <v>0000136161000100037577</v>
      </c>
      <c r="CV428" s="93" t="str">
        <f>IF(_xlfn.MAXIFS(Reservation!$F:$F,Reservation!$A:$A,KGP[[#This Row],[Logic]])&lt;KGP[[#This Row],[ETA @ Demand plant]],_xlfn.MAXIFS(Reservation!$F:$F,Reservation!$A:$A,KGP[[#This Row],[Logic]]),"")</f>
        <v/>
      </c>
      <c r="CW428" s="89" t="str">
        <f>IF(KGP[[#This Row],[Any order which is ahead (Date)]]="","",VLOOKUP(_xlfn.CONCAT(KGP[[#This Row],[Reservation]],KGP[[#This Row],[Material / Component]],"000",,KGP[[#This Row],[WO number]]),Reservation!$A:$J,10,0))</f>
        <v/>
      </c>
      <c r="CX428" s="89">
        <f t="shared" si="48"/>
        <v>0</v>
      </c>
    </row>
    <row r="429" spans="1:102" s="77" customFormat="1" hidden="1" x14ac:dyDescent="0.2">
      <c r="A429" s="126" t="s">
        <v>940</v>
      </c>
      <c r="B429" s="126" t="s">
        <v>356</v>
      </c>
      <c r="C429" s="127"/>
      <c r="D429" s="126" t="s">
        <v>55</v>
      </c>
      <c r="E429" s="128">
        <v>45290</v>
      </c>
      <c r="F429" s="128">
        <v>45292</v>
      </c>
      <c r="G429" s="128">
        <v>45316</v>
      </c>
      <c r="H429" s="127"/>
      <c r="I429" s="128">
        <v>45318</v>
      </c>
      <c r="J429" s="128">
        <v>45319</v>
      </c>
      <c r="K429" s="126" t="s">
        <v>182</v>
      </c>
      <c r="L429" s="127"/>
      <c r="M429" s="126" t="s">
        <v>357</v>
      </c>
      <c r="N429" s="126" t="s">
        <v>171</v>
      </c>
      <c r="O429" s="126" t="s">
        <v>358</v>
      </c>
      <c r="P429" s="126" t="s">
        <v>359</v>
      </c>
      <c r="Q429" s="126" t="s">
        <v>677</v>
      </c>
      <c r="R429" s="126" t="s">
        <v>344</v>
      </c>
      <c r="S429" s="127"/>
      <c r="T429" s="127"/>
      <c r="U429" s="127"/>
      <c r="V429" s="127"/>
      <c r="W429" s="127"/>
      <c r="X429" s="126">
        <v>30</v>
      </c>
      <c r="Y429" s="126">
        <v>30</v>
      </c>
      <c r="Z429" s="127"/>
      <c r="AA429" s="127"/>
      <c r="AB429" s="129">
        <v>6</v>
      </c>
      <c r="AC429" s="129">
        <v>0</v>
      </c>
      <c r="AD429" s="129">
        <v>0</v>
      </c>
      <c r="AE429" s="126" t="s">
        <v>3056</v>
      </c>
      <c r="AF429" s="129">
        <v>0</v>
      </c>
      <c r="AG429" s="127"/>
      <c r="AH429" s="127"/>
      <c r="AI429" s="127"/>
      <c r="AJ429" s="127"/>
      <c r="AK429" s="126">
        <v>0</v>
      </c>
      <c r="AL429" s="129">
        <v>0</v>
      </c>
      <c r="AM429" s="127"/>
      <c r="AN429" s="127"/>
      <c r="AO429" s="126">
        <v>0</v>
      </c>
      <c r="AP429" s="127"/>
      <c r="AQ429" s="127"/>
      <c r="AR429" s="127"/>
      <c r="AS429" s="127"/>
      <c r="AT429" s="127"/>
      <c r="AU429" s="126">
        <v>0</v>
      </c>
      <c r="AV429" s="130">
        <v>0</v>
      </c>
      <c r="AW429" s="126" t="s">
        <v>51</v>
      </c>
      <c r="AX429" s="127"/>
      <c r="AY429" s="127"/>
      <c r="AZ429" s="127"/>
      <c r="BA429" s="127"/>
      <c r="BB429" s="126" t="s">
        <v>52</v>
      </c>
      <c r="BC429" s="126" t="s">
        <v>213</v>
      </c>
      <c r="BD429" s="126" t="s">
        <v>214</v>
      </c>
      <c r="BE429" s="126" t="s">
        <v>364</v>
      </c>
      <c r="BF429" s="126">
        <v>3</v>
      </c>
      <c r="BG429" s="126" t="s">
        <v>163</v>
      </c>
      <c r="BH429" s="127"/>
      <c r="BI429" s="127"/>
      <c r="BJ429" s="127"/>
      <c r="BK429" s="127"/>
      <c r="BL429" s="129">
        <v>0</v>
      </c>
      <c r="BM429" s="127" t="b">
        <f>KGP[[#This Row],[HU Quantity]]=KGP[[#This Row],[Requirement quantity]]</f>
        <v>0</v>
      </c>
      <c r="BN429" s="127"/>
      <c r="BO429" s="127"/>
      <c r="BP429" s="127"/>
      <c r="BQ429" s="126" t="s">
        <v>165</v>
      </c>
      <c r="BR429" s="127"/>
      <c r="BS429" s="127"/>
      <c r="BT429" s="131">
        <v>0</v>
      </c>
      <c r="BU429" s="131">
        <v>0</v>
      </c>
      <c r="BV429" s="128">
        <v>45473</v>
      </c>
      <c r="BW429" s="132">
        <v>0</v>
      </c>
      <c r="BX429" s="132">
        <v>0</v>
      </c>
      <c r="BY429" s="127"/>
      <c r="BZ429" s="127"/>
      <c r="CA429" s="126">
        <v>0</v>
      </c>
      <c r="CB429" s="130">
        <v>0</v>
      </c>
      <c r="CC429" s="127"/>
      <c r="CD429" s="130">
        <v>0</v>
      </c>
      <c r="CE429" s="127"/>
      <c r="CF429" s="127"/>
      <c r="CG429" s="127"/>
      <c r="CH429" s="130">
        <v>0</v>
      </c>
      <c r="CI429" s="35">
        <v>0</v>
      </c>
      <c r="CJ429" s="94">
        <f t="shared" si="42"/>
        <v>0.1111111111111111</v>
      </c>
      <c r="CK429" s="88">
        <f t="shared" si="43"/>
        <v>45288</v>
      </c>
      <c r="CL429" s="89">
        <f t="shared" si="44"/>
        <v>0</v>
      </c>
      <c r="CM429" s="89">
        <f t="shared" si="45"/>
        <v>0</v>
      </c>
      <c r="CN429" s="89" t="str">
        <f t="shared" si="46"/>
        <v>Missing Staging Date</v>
      </c>
      <c r="CO429" s="100"/>
      <c r="CP429" s="89" t="str">
        <f>IF(CQ429="","",IF(CQ429&gt;'Colour coding'!$D$4,"After Turnround",IF(CQ429&gt;'Colour coding'!$D$3+7,"During Turnaround",IF(CQ429&lt;'Colour coding'!$D$3,"On Time"))))</f>
        <v>On Time</v>
      </c>
      <c r="CQ429" s="88">
        <f>_xlfn.MAXIFS('Monitor PO'!E:E,'Monitor PO'!K:K,KGP[[#This Row],[Material / Component]])</f>
        <v>0</v>
      </c>
      <c r="CR429" s="89" t="str">
        <f t="shared" si="47"/>
        <v>Delivered Pre S4H</v>
      </c>
      <c r="CS429" s="89" t="str">
        <f>_xlfn.CONCAT(KGP[[#This Row],[Reservation]], KGP[[#This Row],[Requirement date (WO component)]],KGP[[#This Row],[Material / Component]],"000",,KGP[[#This Row],[WO number]])</f>
        <v>000013616145316000100037577</v>
      </c>
      <c r="CT429" s="89" t="e">
        <f>VLOOKUP(KGP[[#This Row],[Key]],Reservation!B:B,1,)</f>
        <v>#N/A</v>
      </c>
      <c r="CU429" s="89" t="str">
        <f>_xlfn.CONCAT(KGP[[#This Row],[Reservation]],KGP[[#This Row],[Material / Component]],"000",,KGP[[#This Row],[WO number]])</f>
        <v>0000136161000100037577</v>
      </c>
      <c r="CV429" s="93" t="str">
        <f>IF(_xlfn.MAXIFS(Reservation!$F:$F,Reservation!$A:$A,KGP[[#This Row],[Logic]])&lt;KGP[[#This Row],[ETA @ Demand plant]],_xlfn.MAXIFS(Reservation!$F:$F,Reservation!$A:$A,KGP[[#This Row],[Logic]]),"")</f>
        <v/>
      </c>
      <c r="CW429" s="89" t="str">
        <f>IF(KGP[[#This Row],[Any order which is ahead (Date)]]="","",VLOOKUP(_xlfn.CONCAT(KGP[[#This Row],[Reservation]],KGP[[#This Row],[Material / Component]],"000",,KGP[[#This Row],[WO number]]),Reservation!$A:$J,10,0))</f>
        <v/>
      </c>
      <c r="CX429" s="89">
        <f t="shared" si="48"/>
        <v>0</v>
      </c>
    </row>
    <row r="430" spans="1:102" s="77" customFormat="1" hidden="1" x14ac:dyDescent="0.2">
      <c r="A430" s="126" t="s">
        <v>940</v>
      </c>
      <c r="B430" s="126" t="s">
        <v>356</v>
      </c>
      <c r="C430" s="127"/>
      <c r="D430" s="126" t="s">
        <v>55</v>
      </c>
      <c r="E430" s="128">
        <v>45290</v>
      </c>
      <c r="F430" s="128">
        <v>45292</v>
      </c>
      <c r="G430" s="128">
        <v>45316</v>
      </c>
      <c r="H430" s="127"/>
      <c r="I430" s="128">
        <v>45318</v>
      </c>
      <c r="J430" s="128">
        <v>45319</v>
      </c>
      <c r="K430" s="126" t="s">
        <v>182</v>
      </c>
      <c r="L430" s="127"/>
      <c r="M430" s="126" t="s">
        <v>357</v>
      </c>
      <c r="N430" s="126" t="s">
        <v>170</v>
      </c>
      <c r="O430" s="126" t="s">
        <v>358</v>
      </c>
      <c r="P430" s="126" t="s">
        <v>359</v>
      </c>
      <c r="Q430" s="126" t="s">
        <v>677</v>
      </c>
      <c r="R430" s="126" t="s">
        <v>344</v>
      </c>
      <c r="S430" s="127"/>
      <c r="T430" s="127"/>
      <c r="U430" s="127"/>
      <c r="V430" s="127"/>
      <c r="W430" s="127"/>
      <c r="X430" s="126">
        <v>30</v>
      </c>
      <c r="Y430" s="126">
        <v>30</v>
      </c>
      <c r="Z430" s="127"/>
      <c r="AA430" s="127"/>
      <c r="AB430" s="129">
        <v>4</v>
      </c>
      <c r="AC430" s="129">
        <v>0</v>
      </c>
      <c r="AD430" s="129">
        <v>0</v>
      </c>
      <c r="AE430" s="126" t="s">
        <v>3056</v>
      </c>
      <c r="AF430" s="129">
        <v>0</v>
      </c>
      <c r="AG430" s="127"/>
      <c r="AH430" s="127"/>
      <c r="AI430" s="127"/>
      <c r="AJ430" s="127"/>
      <c r="AK430" s="126">
        <v>0</v>
      </c>
      <c r="AL430" s="129">
        <v>0</v>
      </c>
      <c r="AM430" s="127"/>
      <c r="AN430" s="127"/>
      <c r="AO430" s="126">
        <v>0</v>
      </c>
      <c r="AP430" s="127"/>
      <c r="AQ430" s="127"/>
      <c r="AR430" s="127"/>
      <c r="AS430" s="127"/>
      <c r="AT430" s="127"/>
      <c r="AU430" s="126">
        <v>0</v>
      </c>
      <c r="AV430" s="130">
        <v>0</v>
      </c>
      <c r="AW430" s="126" t="s">
        <v>51</v>
      </c>
      <c r="AX430" s="127"/>
      <c r="AY430" s="127"/>
      <c r="AZ430" s="127"/>
      <c r="BA430" s="127"/>
      <c r="BB430" s="126" t="s">
        <v>52</v>
      </c>
      <c r="BC430" s="126" t="s">
        <v>213</v>
      </c>
      <c r="BD430" s="126" t="s">
        <v>214</v>
      </c>
      <c r="BE430" s="126" t="s">
        <v>364</v>
      </c>
      <c r="BF430" s="126">
        <v>4</v>
      </c>
      <c r="BG430" s="126" t="s">
        <v>163</v>
      </c>
      <c r="BH430" s="127"/>
      <c r="BI430" s="127"/>
      <c r="BJ430" s="127"/>
      <c r="BK430" s="127"/>
      <c r="BL430" s="129">
        <v>0</v>
      </c>
      <c r="BM430" s="127" t="b">
        <f>KGP[[#This Row],[HU Quantity]]=KGP[[#This Row],[Requirement quantity]]</f>
        <v>0</v>
      </c>
      <c r="BN430" s="127"/>
      <c r="BO430" s="127"/>
      <c r="BP430" s="127"/>
      <c r="BQ430" s="126" t="s">
        <v>165</v>
      </c>
      <c r="BR430" s="127"/>
      <c r="BS430" s="127"/>
      <c r="BT430" s="131">
        <v>0</v>
      </c>
      <c r="BU430" s="131">
        <v>0</v>
      </c>
      <c r="BV430" s="128">
        <v>45473</v>
      </c>
      <c r="BW430" s="132">
        <v>0</v>
      </c>
      <c r="BX430" s="132">
        <v>0</v>
      </c>
      <c r="BY430" s="127"/>
      <c r="BZ430" s="127"/>
      <c r="CA430" s="126">
        <v>0</v>
      </c>
      <c r="CB430" s="130">
        <v>0</v>
      </c>
      <c r="CC430" s="127"/>
      <c r="CD430" s="130">
        <v>0</v>
      </c>
      <c r="CE430" s="127"/>
      <c r="CF430" s="127"/>
      <c r="CG430" s="127"/>
      <c r="CH430" s="130">
        <v>0</v>
      </c>
      <c r="CI430" s="35">
        <v>0</v>
      </c>
      <c r="CJ430" s="94">
        <f t="shared" si="42"/>
        <v>0.1111111111111111</v>
      </c>
      <c r="CK430" s="88">
        <f t="shared" si="43"/>
        <v>45288</v>
      </c>
      <c r="CL430" s="89">
        <f t="shared" si="44"/>
        <v>0</v>
      </c>
      <c r="CM430" s="89">
        <f t="shared" si="45"/>
        <v>0</v>
      </c>
      <c r="CN430" s="89" t="str">
        <f t="shared" si="46"/>
        <v>Missing Staging Date</v>
      </c>
      <c r="CO430" s="100"/>
      <c r="CP430" s="89" t="str">
        <f>IF(CQ430="","",IF(CQ430&gt;'Colour coding'!$D$4,"After Turnround",IF(CQ430&gt;'Colour coding'!$D$3+7,"During Turnaround",IF(CQ430&lt;'Colour coding'!$D$3,"On Time"))))</f>
        <v>On Time</v>
      </c>
      <c r="CQ430" s="88">
        <f>_xlfn.MAXIFS('Monitor PO'!E:E,'Monitor PO'!K:K,KGP[[#This Row],[Material / Component]])</f>
        <v>0</v>
      </c>
      <c r="CR430" s="89" t="str">
        <f t="shared" si="47"/>
        <v>Delivered Pre S4H</v>
      </c>
      <c r="CS430" s="89" t="str">
        <f>_xlfn.CONCAT(KGP[[#This Row],[Reservation]], KGP[[#This Row],[Requirement date (WO component)]],KGP[[#This Row],[Material / Component]],"000",,KGP[[#This Row],[WO number]])</f>
        <v>000013616145316000100037577</v>
      </c>
      <c r="CT430" s="89" t="e">
        <f>VLOOKUP(KGP[[#This Row],[Key]],Reservation!B:B,1,)</f>
        <v>#N/A</v>
      </c>
      <c r="CU430" s="89" t="str">
        <f>_xlfn.CONCAT(KGP[[#This Row],[Reservation]],KGP[[#This Row],[Material / Component]],"000",,KGP[[#This Row],[WO number]])</f>
        <v>0000136161000100037577</v>
      </c>
      <c r="CV430" s="93" t="str">
        <f>IF(_xlfn.MAXIFS(Reservation!$F:$F,Reservation!$A:$A,KGP[[#This Row],[Logic]])&lt;KGP[[#This Row],[ETA @ Demand plant]],_xlfn.MAXIFS(Reservation!$F:$F,Reservation!$A:$A,KGP[[#This Row],[Logic]]),"")</f>
        <v/>
      </c>
      <c r="CW430" s="89" t="str">
        <f>IF(KGP[[#This Row],[Any order which is ahead (Date)]]="","",VLOOKUP(_xlfn.CONCAT(KGP[[#This Row],[Reservation]],KGP[[#This Row],[Material / Component]],"000",,KGP[[#This Row],[WO number]]),Reservation!$A:$J,10,0))</f>
        <v/>
      </c>
      <c r="CX430" s="89">
        <f t="shared" si="48"/>
        <v>0</v>
      </c>
    </row>
    <row r="431" spans="1:102" s="77" customFormat="1" hidden="1" x14ac:dyDescent="0.2">
      <c r="A431" s="126" t="s">
        <v>940</v>
      </c>
      <c r="B431" s="126" t="s">
        <v>356</v>
      </c>
      <c r="C431" s="127"/>
      <c r="D431" s="126" t="s">
        <v>55</v>
      </c>
      <c r="E431" s="128">
        <v>45290</v>
      </c>
      <c r="F431" s="128">
        <v>45292</v>
      </c>
      <c r="G431" s="128">
        <v>45318</v>
      </c>
      <c r="H431" s="127"/>
      <c r="I431" s="128">
        <v>45318</v>
      </c>
      <c r="J431" s="128">
        <v>45319</v>
      </c>
      <c r="K431" s="126" t="s">
        <v>182</v>
      </c>
      <c r="L431" s="127"/>
      <c r="M431" s="126" t="s">
        <v>357</v>
      </c>
      <c r="N431" s="126" t="s">
        <v>169</v>
      </c>
      <c r="O431" s="126" t="s">
        <v>358</v>
      </c>
      <c r="P431" s="126" t="s">
        <v>359</v>
      </c>
      <c r="Q431" s="126" t="s">
        <v>678</v>
      </c>
      <c r="R431" s="126" t="s">
        <v>344</v>
      </c>
      <c r="S431" s="127"/>
      <c r="T431" s="127"/>
      <c r="U431" s="127"/>
      <c r="V431" s="127"/>
      <c r="W431" s="127"/>
      <c r="X431" s="126">
        <v>30</v>
      </c>
      <c r="Y431" s="126">
        <v>30</v>
      </c>
      <c r="Z431" s="127"/>
      <c r="AA431" s="127"/>
      <c r="AB431" s="129">
        <v>2</v>
      </c>
      <c r="AC431" s="129">
        <v>0</v>
      </c>
      <c r="AD431" s="129">
        <v>0</v>
      </c>
      <c r="AE431" s="126" t="s">
        <v>3056</v>
      </c>
      <c r="AF431" s="129">
        <v>0</v>
      </c>
      <c r="AG431" s="127"/>
      <c r="AH431" s="127"/>
      <c r="AI431" s="127"/>
      <c r="AJ431" s="127"/>
      <c r="AK431" s="126">
        <v>0</v>
      </c>
      <c r="AL431" s="129">
        <v>0</v>
      </c>
      <c r="AM431" s="127"/>
      <c r="AN431" s="127"/>
      <c r="AO431" s="126">
        <v>0</v>
      </c>
      <c r="AP431" s="127"/>
      <c r="AQ431" s="127"/>
      <c r="AR431" s="127"/>
      <c r="AS431" s="127"/>
      <c r="AT431" s="127"/>
      <c r="AU431" s="126">
        <v>0</v>
      </c>
      <c r="AV431" s="130">
        <v>0</v>
      </c>
      <c r="AW431" s="126" t="s">
        <v>51</v>
      </c>
      <c r="AX431" s="127"/>
      <c r="AY431" s="127"/>
      <c r="AZ431" s="127"/>
      <c r="BA431" s="127"/>
      <c r="BB431" s="126" t="s">
        <v>52</v>
      </c>
      <c r="BC431" s="126" t="s">
        <v>213</v>
      </c>
      <c r="BD431" s="126" t="s">
        <v>214</v>
      </c>
      <c r="BE431" s="126" t="s">
        <v>364</v>
      </c>
      <c r="BF431" s="126">
        <v>8</v>
      </c>
      <c r="BG431" s="126" t="s">
        <v>163</v>
      </c>
      <c r="BH431" s="127"/>
      <c r="BI431" s="127"/>
      <c r="BJ431" s="127"/>
      <c r="BK431" s="127"/>
      <c r="BL431" s="129">
        <v>0</v>
      </c>
      <c r="BM431" s="127" t="b">
        <f>KGP[[#This Row],[HU Quantity]]=KGP[[#This Row],[Requirement quantity]]</f>
        <v>0</v>
      </c>
      <c r="BN431" s="127"/>
      <c r="BO431" s="127"/>
      <c r="BP431" s="127"/>
      <c r="BQ431" s="126" t="s">
        <v>165</v>
      </c>
      <c r="BR431" s="127"/>
      <c r="BS431" s="127"/>
      <c r="BT431" s="131">
        <v>0</v>
      </c>
      <c r="BU431" s="131">
        <v>0</v>
      </c>
      <c r="BV431" s="128">
        <v>45473</v>
      </c>
      <c r="BW431" s="132">
        <v>0</v>
      </c>
      <c r="BX431" s="132">
        <v>0</v>
      </c>
      <c r="BY431" s="127"/>
      <c r="BZ431" s="127"/>
      <c r="CA431" s="126">
        <v>0</v>
      </c>
      <c r="CB431" s="130">
        <v>0</v>
      </c>
      <c r="CC431" s="127"/>
      <c r="CD431" s="130">
        <v>0</v>
      </c>
      <c r="CE431" s="127"/>
      <c r="CF431" s="127"/>
      <c r="CG431" s="127"/>
      <c r="CH431" s="130">
        <v>0</v>
      </c>
      <c r="CI431" s="35">
        <v>0</v>
      </c>
      <c r="CJ431" s="94">
        <f t="shared" si="42"/>
        <v>0.1111111111111111</v>
      </c>
      <c r="CK431" s="88">
        <f t="shared" si="43"/>
        <v>45290</v>
      </c>
      <c r="CL431" s="89">
        <f t="shared" si="44"/>
        <v>0</v>
      </c>
      <c r="CM431" s="89">
        <f t="shared" si="45"/>
        <v>0</v>
      </c>
      <c r="CN431" s="89" t="str">
        <f t="shared" si="46"/>
        <v>Missing Staging Date</v>
      </c>
      <c r="CO431" s="100"/>
      <c r="CP431" s="89" t="str">
        <f>IF(CQ431="","",IF(CQ431&gt;'Colour coding'!$D$4,"After Turnround",IF(CQ431&gt;'Colour coding'!$D$3+7,"During Turnaround",IF(CQ431&lt;'Colour coding'!$D$3,"On Time"))))</f>
        <v>On Time</v>
      </c>
      <c r="CQ431" s="88">
        <f>_xlfn.MAXIFS('Monitor PO'!E:E,'Monitor PO'!K:K,KGP[[#This Row],[Material / Component]])</f>
        <v>0</v>
      </c>
      <c r="CR431" s="89" t="str">
        <f t="shared" si="47"/>
        <v>Delivered Pre S4H</v>
      </c>
      <c r="CS431" s="89" t="str">
        <f>_xlfn.CONCAT(KGP[[#This Row],[Reservation]], KGP[[#This Row],[Requirement date (WO component)]],KGP[[#This Row],[Material / Component]],"000",,KGP[[#This Row],[WO number]])</f>
        <v>000013616145318000100037577</v>
      </c>
      <c r="CT431" s="89" t="e">
        <f>VLOOKUP(KGP[[#This Row],[Key]],Reservation!B:B,1,)</f>
        <v>#N/A</v>
      </c>
      <c r="CU431" s="89" t="str">
        <f>_xlfn.CONCAT(KGP[[#This Row],[Reservation]],KGP[[#This Row],[Material / Component]],"000",,KGP[[#This Row],[WO number]])</f>
        <v>0000136161000100037577</v>
      </c>
      <c r="CV431" s="93" t="str">
        <f>IF(_xlfn.MAXIFS(Reservation!$F:$F,Reservation!$A:$A,KGP[[#This Row],[Logic]])&lt;KGP[[#This Row],[ETA @ Demand plant]],_xlfn.MAXIFS(Reservation!$F:$F,Reservation!$A:$A,KGP[[#This Row],[Logic]]),"")</f>
        <v/>
      </c>
      <c r="CW431" s="89" t="str">
        <f>IF(KGP[[#This Row],[Any order which is ahead (Date)]]="","",VLOOKUP(_xlfn.CONCAT(KGP[[#This Row],[Reservation]],KGP[[#This Row],[Material / Component]],"000",,KGP[[#This Row],[WO number]]),Reservation!$A:$J,10,0))</f>
        <v/>
      </c>
      <c r="CX431" s="89">
        <f t="shared" si="48"/>
        <v>0</v>
      </c>
    </row>
    <row r="432" spans="1:102" s="77" customFormat="1" hidden="1" x14ac:dyDescent="0.2">
      <c r="A432" s="126" t="s">
        <v>851</v>
      </c>
      <c r="B432" s="126" t="s">
        <v>50</v>
      </c>
      <c r="C432" s="127"/>
      <c r="D432" s="126" t="s">
        <v>55</v>
      </c>
      <c r="E432" s="128">
        <v>45290</v>
      </c>
      <c r="F432" s="128">
        <v>45293</v>
      </c>
      <c r="G432" s="128">
        <v>45423</v>
      </c>
      <c r="H432" s="127"/>
      <c r="I432" s="128">
        <v>45421</v>
      </c>
      <c r="J432" s="128">
        <v>45424</v>
      </c>
      <c r="K432" s="126" t="s">
        <v>1084</v>
      </c>
      <c r="L432" s="127"/>
      <c r="M432" s="126" t="s">
        <v>1814</v>
      </c>
      <c r="N432" s="126" t="s">
        <v>176</v>
      </c>
      <c r="O432" s="126" t="s">
        <v>1815</v>
      </c>
      <c r="P432" s="126" t="s">
        <v>1816</v>
      </c>
      <c r="Q432" s="126" t="s">
        <v>1817</v>
      </c>
      <c r="R432" s="126" t="s">
        <v>344</v>
      </c>
      <c r="S432" s="127"/>
      <c r="T432" s="127"/>
      <c r="U432" s="127"/>
      <c r="V432" s="127"/>
      <c r="W432" s="127"/>
      <c r="X432" s="126">
        <v>10</v>
      </c>
      <c r="Y432" s="126">
        <v>5</v>
      </c>
      <c r="Z432" s="127"/>
      <c r="AA432" s="127"/>
      <c r="AB432" s="129">
        <v>2</v>
      </c>
      <c r="AC432" s="129">
        <v>0</v>
      </c>
      <c r="AD432" s="129">
        <v>0</v>
      </c>
      <c r="AE432" s="126" t="s">
        <v>2943</v>
      </c>
      <c r="AF432" s="129">
        <v>0</v>
      </c>
      <c r="AG432" s="127"/>
      <c r="AH432" s="127"/>
      <c r="AI432" s="127"/>
      <c r="AJ432" s="127"/>
      <c r="AK432" s="126">
        <v>0</v>
      </c>
      <c r="AL432" s="129">
        <v>0</v>
      </c>
      <c r="AM432" s="127"/>
      <c r="AN432" s="127"/>
      <c r="AO432" s="126">
        <v>0</v>
      </c>
      <c r="AP432" s="127"/>
      <c r="AQ432" s="127"/>
      <c r="AR432" s="127"/>
      <c r="AS432" s="127"/>
      <c r="AT432" s="127"/>
      <c r="AU432" s="126">
        <v>0</v>
      </c>
      <c r="AV432" s="130">
        <v>0</v>
      </c>
      <c r="AW432" s="126" t="s">
        <v>1459</v>
      </c>
      <c r="AX432" s="127"/>
      <c r="AY432" s="127"/>
      <c r="AZ432" s="127"/>
      <c r="BA432" s="127"/>
      <c r="BB432" s="126" t="s">
        <v>52</v>
      </c>
      <c r="BC432" s="126" t="s">
        <v>213</v>
      </c>
      <c r="BD432" s="126" t="s">
        <v>355</v>
      </c>
      <c r="BE432" s="126" t="s">
        <v>1820</v>
      </c>
      <c r="BF432" s="126">
        <v>1</v>
      </c>
      <c r="BG432" s="126" t="s">
        <v>163</v>
      </c>
      <c r="BH432" s="127"/>
      <c r="BI432" s="127"/>
      <c r="BJ432" s="127"/>
      <c r="BK432" s="127"/>
      <c r="BL432" s="129">
        <v>0</v>
      </c>
      <c r="BM432" s="127" t="b">
        <f>KGP[[#This Row],[HU Quantity]]=KGP[[#This Row],[Requirement quantity]]</f>
        <v>0</v>
      </c>
      <c r="BN432" s="127"/>
      <c r="BO432" s="127"/>
      <c r="BP432" s="127"/>
      <c r="BQ432" s="126" t="s">
        <v>165</v>
      </c>
      <c r="BR432" s="126" t="s">
        <v>57</v>
      </c>
      <c r="BS432" s="127"/>
      <c r="BT432" s="131">
        <v>0</v>
      </c>
      <c r="BU432" s="131">
        <v>0</v>
      </c>
      <c r="BV432" s="128">
        <v>45439</v>
      </c>
      <c r="BW432" s="132">
        <v>0</v>
      </c>
      <c r="BX432" s="132">
        <v>0</v>
      </c>
      <c r="BY432" s="127"/>
      <c r="BZ432" s="127"/>
      <c r="CA432" s="126">
        <v>0</v>
      </c>
      <c r="CB432" s="130">
        <v>0</v>
      </c>
      <c r="CC432" s="127"/>
      <c r="CD432" s="130">
        <v>0</v>
      </c>
      <c r="CE432" s="127"/>
      <c r="CF432" s="127"/>
      <c r="CG432" s="127"/>
      <c r="CH432" s="130">
        <v>0</v>
      </c>
      <c r="CI432" s="35">
        <v>0</v>
      </c>
      <c r="CJ432" s="94">
        <f t="shared" si="42"/>
        <v>0.5</v>
      </c>
      <c r="CK432" s="88">
        <f t="shared" si="43"/>
        <v>45395</v>
      </c>
      <c r="CL432" s="89">
        <f t="shared" si="44"/>
        <v>0</v>
      </c>
      <c r="CM432" s="89">
        <f t="shared" si="45"/>
        <v>0</v>
      </c>
      <c r="CN432" s="89" t="str">
        <f t="shared" si="46"/>
        <v>Missing Staging Date</v>
      </c>
      <c r="CO432" s="100"/>
      <c r="CP432" s="89" t="str">
        <f>IF(CQ432="","",IF(CQ432&gt;'Colour coding'!$D$4,"After Turnround",IF(CQ432&gt;'Colour coding'!$D$3+7,"During Turnaround",IF(CQ432&lt;'Colour coding'!$D$3,"On Time"))))</f>
        <v>On Time</v>
      </c>
      <c r="CQ432" s="88">
        <f>_xlfn.MAXIFS('Monitor PO'!E:E,'Monitor PO'!K:K,KGP[[#This Row],[Material / Component]])</f>
        <v>0</v>
      </c>
      <c r="CR432" s="89" t="str">
        <f t="shared" si="47"/>
        <v>Delivered Pre S4H</v>
      </c>
      <c r="CS432" s="89" t="str">
        <f>_xlfn.CONCAT(KGP[[#This Row],[Reservation]], KGP[[#This Row],[Requirement date (WO component)]],KGP[[#This Row],[Material / Component]],"000",,KGP[[#This Row],[WO number]])</f>
        <v>000013629745423000100037796</v>
      </c>
      <c r="CT432" s="89" t="e">
        <f>VLOOKUP(KGP[[#This Row],[Key]],Reservation!B:B,1,)</f>
        <v>#N/A</v>
      </c>
      <c r="CU432" s="89" t="str">
        <f>_xlfn.CONCAT(KGP[[#This Row],[Reservation]],KGP[[#This Row],[Material / Component]],"000",,KGP[[#This Row],[WO number]])</f>
        <v>0000136297000100037796</v>
      </c>
      <c r="CV432" s="93" t="str">
        <f>IF(_xlfn.MAXIFS(Reservation!$F:$F,Reservation!$A:$A,KGP[[#This Row],[Logic]])&lt;KGP[[#This Row],[ETA @ Demand plant]],_xlfn.MAXIFS(Reservation!$F:$F,Reservation!$A:$A,KGP[[#This Row],[Logic]]),"")</f>
        <v/>
      </c>
      <c r="CW432" s="89" t="str">
        <f>IF(KGP[[#This Row],[Any order which is ahead (Date)]]="","",VLOOKUP(_xlfn.CONCAT(KGP[[#This Row],[Reservation]],KGP[[#This Row],[Material / Component]],"000",,KGP[[#This Row],[WO number]]),Reservation!$A:$J,10,0))</f>
        <v/>
      </c>
      <c r="CX432" s="89">
        <f t="shared" si="48"/>
        <v>0</v>
      </c>
    </row>
    <row r="433" spans="1:102" s="77" customFormat="1" hidden="1" x14ac:dyDescent="0.2">
      <c r="A433" s="126" t="s">
        <v>869</v>
      </c>
      <c r="B433" s="126" t="s">
        <v>50</v>
      </c>
      <c r="C433" s="127"/>
      <c r="D433" s="126" t="s">
        <v>55</v>
      </c>
      <c r="E433" s="128">
        <v>45290</v>
      </c>
      <c r="F433" s="128">
        <v>45293</v>
      </c>
      <c r="G433" s="128">
        <v>45407</v>
      </c>
      <c r="H433" s="127"/>
      <c r="I433" s="128">
        <v>45407</v>
      </c>
      <c r="J433" s="128">
        <v>45408</v>
      </c>
      <c r="K433" s="126" t="s">
        <v>350</v>
      </c>
      <c r="L433" s="127"/>
      <c r="M433" s="126" t="s">
        <v>1860</v>
      </c>
      <c r="N433" s="126" t="s">
        <v>175</v>
      </c>
      <c r="O433" s="126" t="s">
        <v>1861</v>
      </c>
      <c r="P433" s="126" t="s">
        <v>1862</v>
      </c>
      <c r="Q433" s="126" t="s">
        <v>1863</v>
      </c>
      <c r="R433" s="126" t="s">
        <v>344</v>
      </c>
      <c r="S433" s="127"/>
      <c r="T433" s="127"/>
      <c r="U433" s="127"/>
      <c r="V433" s="127"/>
      <c r="W433" s="127"/>
      <c r="X433" s="126">
        <v>30</v>
      </c>
      <c r="Y433" s="126">
        <v>30</v>
      </c>
      <c r="Z433" s="127"/>
      <c r="AA433" s="127"/>
      <c r="AB433" s="129">
        <v>1</v>
      </c>
      <c r="AC433" s="129">
        <v>0</v>
      </c>
      <c r="AD433" s="129">
        <v>0</v>
      </c>
      <c r="AE433" s="126" t="s">
        <v>2954</v>
      </c>
      <c r="AF433" s="129">
        <v>0</v>
      </c>
      <c r="AG433" s="127"/>
      <c r="AH433" s="127"/>
      <c r="AI433" s="127"/>
      <c r="AJ433" s="127"/>
      <c r="AK433" s="126">
        <v>0</v>
      </c>
      <c r="AL433" s="129">
        <v>0</v>
      </c>
      <c r="AM433" s="127"/>
      <c r="AN433" s="127"/>
      <c r="AO433" s="126">
        <v>0</v>
      </c>
      <c r="AP433" s="127"/>
      <c r="AQ433" s="127"/>
      <c r="AR433" s="127"/>
      <c r="AS433" s="127"/>
      <c r="AT433" s="127"/>
      <c r="AU433" s="126">
        <v>0</v>
      </c>
      <c r="AV433" s="130">
        <v>0</v>
      </c>
      <c r="AW433" s="126" t="s">
        <v>51</v>
      </c>
      <c r="AX433" s="127"/>
      <c r="AY433" s="127"/>
      <c r="AZ433" s="127"/>
      <c r="BA433" s="127"/>
      <c r="BB433" s="126" t="s">
        <v>52</v>
      </c>
      <c r="BC433" s="126" t="s">
        <v>161</v>
      </c>
      <c r="BD433" s="126" t="s">
        <v>162</v>
      </c>
      <c r="BE433" s="126" t="s">
        <v>1867</v>
      </c>
      <c r="BF433" s="126">
        <v>1</v>
      </c>
      <c r="BG433" s="126" t="s">
        <v>163</v>
      </c>
      <c r="BH433" s="127"/>
      <c r="BI433" s="127"/>
      <c r="BJ433" s="127"/>
      <c r="BK433" s="127"/>
      <c r="BL433" s="129">
        <v>0</v>
      </c>
      <c r="BM433" s="127" t="b">
        <f>KGP[[#This Row],[HU Quantity]]=KGP[[#This Row],[Requirement quantity]]</f>
        <v>0</v>
      </c>
      <c r="BN433" s="127"/>
      <c r="BO433" s="127"/>
      <c r="BP433" s="127"/>
      <c r="BQ433" s="126" t="s">
        <v>165</v>
      </c>
      <c r="BR433" s="126" t="s">
        <v>178</v>
      </c>
      <c r="BS433" s="127"/>
      <c r="BT433" s="131">
        <v>0</v>
      </c>
      <c r="BU433" s="131">
        <v>0</v>
      </c>
      <c r="BV433" s="128">
        <v>45473</v>
      </c>
      <c r="BW433" s="132">
        <v>0</v>
      </c>
      <c r="BX433" s="132">
        <v>0</v>
      </c>
      <c r="BY433" s="127"/>
      <c r="BZ433" s="127"/>
      <c r="CA433" s="126">
        <v>0</v>
      </c>
      <c r="CB433" s="130">
        <v>0</v>
      </c>
      <c r="CC433" s="127"/>
      <c r="CD433" s="130">
        <v>0</v>
      </c>
      <c r="CE433" s="127"/>
      <c r="CF433" s="127"/>
      <c r="CG433" s="127"/>
      <c r="CH433" s="130">
        <v>0</v>
      </c>
      <c r="CI433" s="35">
        <v>0</v>
      </c>
      <c r="CJ433" s="94">
        <f t="shared" si="42"/>
        <v>0.2</v>
      </c>
      <c r="CK433" s="88">
        <f t="shared" si="43"/>
        <v>45379</v>
      </c>
      <c r="CL433" s="89">
        <f t="shared" si="44"/>
        <v>0</v>
      </c>
      <c r="CM433" s="89">
        <f t="shared" si="45"/>
        <v>0</v>
      </c>
      <c r="CN433" s="89" t="str">
        <f t="shared" si="46"/>
        <v>Missing Staging Date</v>
      </c>
      <c r="CO433" s="100"/>
      <c r="CP433" s="89" t="str">
        <f>IF(CQ433="","",IF(CQ433&gt;'Colour coding'!$D$4,"After Turnround",IF(CQ433&gt;'Colour coding'!$D$3+7,"During Turnaround",IF(CQ433&lt;'Colour coding'!$D$3,"On Time"))))</f>
        <v>On Time</v>
      </c>
      <c r="CQ433" s="88">
        <f>_xlfn.MAXIFS('Monitor PO'!E:E,'Monitor PO'!K:K,KGP[[#This Row],[Material / Component]])</f>
        <v>0</v>
      </c>
      <c r="CR433" s="89" t="str">
        <f t="shared" si="47"/>
        <v>Delivered Pre S4H</v>
      </c>
      <c r="CS433" s="89" t="str">
        <f>_xlfn.CONCAT(KGP[[#This Row],[Reservation]], KGP[[#This Row],[Requirement date (WO component)]],KGP[[#This Row],[Material / Component]],"000",,KGP[[#This Row],[WO number]])</f>
        <v>000013634545407000100037864</v>
      </c>
      <c r="CT433" s="89" t="e">
        <f>VLOOKUP(KGP[[#This Row],[Key]],Reservation!B:B,1,)</f>
        <v>#N/A</v>
      </c>
      <c r="CU433" s="89" t="str">
        <f>_xlfn.CONCAT(KGP[[#This Row],[Reservation]],KGP[[#This Row],[Material / Component]],"000",,KGP[[#This Row],[WO number]])</f>
        <v>0000136345000100037864</v>
      </c>
      <c r="CV433" s="93" t="str">
        <f>IF(_xlfn.MAXIFS(Reservation!$F:$F,Reservation!$A:$A,KGP[[#This Row],[Logic]])&lt;KGP[[#This Row],[ETA @ Demand plant]],_xlfn.MAXIFS(Reservation!$F:$F,Reservation!$A:$A,KGP[[#This Row],[Logic]]),"")</f>
        <v/>
      </c>
      <c r="CW433" s="89" t="str">
        <f>IF(KGP[[#This Row],[Any order which is ahead (Date)]]="","",VLOOKUP(_xlfn.CONCAT(KGP[[#This Row],[Reservation]],KGP[[#This Row],[Material / Component]],"000",,KGP[[#This Row],[WO number]]),Reservation!$A:$J,10,0))</f>
        <v/>
      </c>
      <c r="CX433" s="89">
        <f t="shared" si="48"/>
        <v>0</v>
      </c>
    </row>
    <row r="434" spans="1:102" s="77" customFormat="1" hidden="1" x14ac:dyDescent="0.2">
      <c r="A434" s="126" t="s">
        <v>869</v>
      </c>
      <c r="B434" s="126" t="s">
        <v>50</v>
      </c>
      <c r="C434" s="127"/>
      <c r="D434" s="126" t="s">
        <v>55</v>
      </c>
      <c r="E434" s="128">
        <v>45290</v>
      </c>
      <c r="F434" s="128">
        <v>45293</v>
      </c>
      <c r="G434" s="128">
        <v>45407</v>
      </c>
      <c r="H434" s="127"/>
      <c r="I434" s="128">
        <v>45407</v>
      </c>
      <c r="J434" s="128">
        <v>45408</v>
      </c>
      <c r="K434" s="126" t="s">
        <v>350</v>
      </c>
      <c r="L434" s="127"/>
      <c r="M434" s="126" t="s">
        <v>1860</v>
      </c>
      <c r="N434" s="126" t="s">
        <v>171</v>
      </c>
      <c r="O434" s="126" t="s">
        <v>1861</v>
      </c>
      <c r="P434" s="126" t="s">
        <v>1862</v>
      </c>
      <c r="Q434" s="126" t="s">
        <v>1863</v>
      </c>
      <c r="R434" s="126" t="s">
        <v>344</v>
      </c>
      <c r="S434" s="127"/>
      <c r="T434" s="127"/>
      <c r="U434" s="127"/>
      <c r="V434" s="127"/>
      <c r="W434" s="127"/>
      <c r="X434" s="126">
        <v>30</v>
      </c>
      <c r="Y434" s="126">
        <v>30</v>
      </c>
      <c r="Z434" s="127"/>
      <c r="AA434" s="127"/>
      <c r="AB434" s="129">
        <v>4</v>
      </c>
      <c r="AC434" s="129">
        <v>0</v>
      </c>
      <c r="AD434" s="129">
        <v>0</v>
      </c>
      <c r="AE434" s="126" t="s">
        <v>2954</v>
      </c>
      <c r="AF434" s="129">
        <v>0</v>
      </c>
      <c r="AG434" s="127"/>
      <c r="AH434" s="127"/>
      <c r="AI434" s="127"/>
      <c r="AJ434" s="127"/>
      <c r="AK434" s="126">
        <v>0</v>
      </c>
      <c r="AL434" s="129">
        <v>0</v>
      </c>
      <c r="AM434" s="127"/>
      <c r="AN434" s="127"/>
      <c r="AO434" s="126">
        <v>0</v>
      </c>
      <c r="AP434" s="127"/>
      <c r="AQ434" s="127"/>
      <c r="AR434" s="127"/>
      <c r="AS434" s="127"/>
      <c r="AT434" s="127"/>
      <c r="AU434" s="126">
        <v>0</v>
      </c>
      <c r="AV434" s="130">
        <v>0</v>
      </c>
      <c r="AW434" s="126" t="s">
        <v>51</v>
      </c>
      <c r="AX434" s="127"/>
      <c r="AY434" s="127"/>
      <c r="AZ434" s="127"/>
      <c r="BA434" s="127"/>
      <c r="BB434" s="126" t="s">
        <v>52</v>
      </c>
      <c r="BC434" s="126" t="s">
        <v>161</v>
      </c>
      <c r="BD434" s="126" t="s">
        <v>162</v>
      </c>
      <c r="BE434" s="126" t="s">
        <v>1867</v>
      </c>
      <c r="BF434" s="126">
        <v>2</v>
      </c>
      <c r="BG434" s="126" t="s">
        <v>163</v>
      </c>
      <c r="BH434" s="127"/>
      <c r="BI434" s="127"/>
      <c r="BJ434" s="127"/>
      <c r="BK434" s="127"/>
      <c r="BL434" s="129">
        <v>0</v>
      </c>
      <c r="BM434" s="127" t="b">
        <f>KGP[[#This Row],[HU Quantity]]=KGP[[#This Row],[Requirement quantity]]</f>
        <v>0</v>
      </c>
      <c r="BN434" s="127"/>
      <c r="BO434" s="127"/>
      <c r="BP434" s="127"/>
      <c r="BQ434" s="126" t="s">
        <v>165</v>
      </c>
      <c r="BR434" s="126" t="s">
        <v>57</v>
      </c>
      <c r="BS434" s="127"/>
      <c r="BT434" s="131">
        <v>0</v>
      </c>
      <c r="BU434" s="131">
        <v>0</v>
      </c>
      <c r="BV434" s="128">
        <v>45473</v>
      </c>
      <c r="BW434" s="132">
        <v>0</v>
      </c>
      <c r="BX434" s="132">
        <v>0</v>
      </c>
      <c r="BY434" s="127"/>
      <c r="BZ434" s="127"/>
      <c r="CA434" s="126">
        <v>0</v>
      </c>
      <c r="CB434" s="130">
        <v>0</v>
      </c>
      <c r="CC434" s="127"/>
      <c r="CD434" s="130">
        <v>0</v>
      </c>
      <c r="CE434" s="127"/>
      <c r="CF434" s="127"/>
      <c r="CG434" s="127"/>
      <c r="CH434" s="130">
        <v>0</v>
      </c>
      <c r="CI434" s="35">
        <v>0</v>
      </c>
      <c r="CJ434" s="94">
        <f t="shared" si="42"/>
        <v>0.2</v>
      </c>
      <c r="CK434" s="88">
        <f t="shared" si="43"/>
        <v>45379</v>
      </c>
      <c r="CL434" s="89">
        <f t="shared" si="44"/>
        <v>0</v>
      </c>
      <c r="CM434" s="89">
        <f t="shared" si="45"/>
        <v>0</v>
      </c>
      <c r="CN434" s="89" t="str">
        <f t="shared" si="46"/>
        <v>Missing Staging Date</v>
      </c>
      <c r="CO434" s="100"/>
      <c r="CP434" s="89" t="str">
        <f>IF(CQ434="","",IF(CQ434&gt;'Colour coding'!$D$4,"After Turnround",IF(CQ434&gt;'Colour coding'!$D$3+7,"During Turnaround",IF(CQ434&lt;'Colour coding'!$D$3,"On Time"))))</f>
        <v>On Time</v>
      </c>
      <c r="CQ434" s="88">
        <f>_xlfn.MAXIFS('Monitor PO'!E:E,'Monitor PO'!K:K,KGP[[#This Row],[Material / Component]])</f>
        <v>0</v>
      </c>
      <c r="CR434" s="89" t="str">
        <f t="shared" si="47"/>
        <v>Delivered Pre S4H</v>
      </c>
      <c r="CS434" s="89" t="str">
        <f>_xlfn.CONCAT(KGP[[#This Row],[Reservation]], KGP[[#This Row],[Requirement date (WO component)]],KGP[[#This Row],[Material / Component]],"000",,KGP[[#This Row],[WO number]])</f>
        <v>000013634545407000100037864</v>
      </c>
      <c r="CT434" s="89" t="e">
        <f>VLOOKUP(KGP[[#This Row],[Key]],Reservation!B:B,1,)</f>
        <v>#N/A</v>
      </c>
      <c r="CU434" s="89" t="str">
        <f>_xlfn.CONCAT(KGP[[#This Row],[Reservation]],KGP[[#This Row],[Material / Component]],"000",,KGP[[#This Row],[WO number]])</f>
        <v>0000136345000100037864</v>
      </c>
      <c r="CV434" s="93" t="str">
        <f>IF(_xlfn.MAXIFS(Reservation!$F:$F,Reservation!$A:$A,KGP[[#This Row],[Logic]])&lt;KGP[[#This Row],[ETA @ Demand plant]],_xlfn.MAXIFS(Reservation!$F:$F,Reservation!$A:$A,KGP[[#This Row],[Logic]]),"")</f>
        <v/>
      </c>
      <c r="CW434" s="89" t="str">
        <f>IF(KGP[[#This Row],[Any order which is ahead (Date)]]="","",VLOOKUP(_xlfn.CONCAT(KGP[[#This Row],[Reservation]],KGP[[#This Row],[Material / Component]],"000",,KGP[[#This Row],[WO number]]),Reservation!$A:$J,10,0))</f>
        <v/>
      </c>
      <c r="CX434" s="89">
        <f t="shared" si="48"/>
        <v>0</v>
      </c>
    </row>
    <row r="435" spans="1:102" s="77" customFormat="1" hidden="1" x14ac:dyDescent="0.2">
      <c r="A435" s="126" t="s">
        <v>869</v>
      </c>
      <c r="B435" s="126" t="s">
        <v>50</v>
      </c>
      <c r="C435" s="127"/>
      <c r="D435" s="126" t="s">
        <v>55</v>
      </c>
      <c r="E435" s="128">
        <v>45290</v>
      </c>
      <c r="F435" s="128">
        <v>45293</v>
      </c>
      <c r="G435" s="128">
        <v>45416</v>
      </c>
      <c r="H435" s="127"/>
      <c r="I435" s="128">
        <v>45416</v>
      </c>
      <c r="J435" s="128">
        <v>45417</v>
      </c>
      <c r="K435" s="126" t="s">
        <v>350</v>
      </c>
      <c r="L435" s="127"/>
      <c r="M435" s="126" t="s">
        <v>1894</v>
      </c>
      <c r="N435" s="126" t="s">
        <v>167</v>
      </c>
      <c r="O435" s="126" t="s">
        <v>1895</v>
      </c>
      <c r="P435" s="126" t="s">
        <v>1896</v>
      </c>
      <c r="Q435" s="126" t="s">
        <v>1897</v>
      </c>
      <c r="R435" s="126" t="s">
        <v>344</v>
      </c>
      <c r="S435" s="127"/>
      <c r="T435" s="127"/>
      <c r="U435" s="127"/>
      <c r="V435" s="127"/>
      <c r="W435" s="127"/>
      <c r="X435" s="126">
        <v>30</v>
      </c>
      <c r="Y435" s="126">
        <v>30</v>
      </c>
      <c r="Z435" s="127"/>
      <c r="AA435" s="127"/>
      <c r="AB435" s="129">
        <v>2</v>
      </c>
      <c r="AC435" s="129">
        <v>0</v>
      </c>
      <c r="AD435" s="129">
        <v>0</v>
      </c>
      <c r="AE435" s="126" t="s">
        <v>2954</v>
      </c>
      <c r="AF435" s="129">
        <v>0</v>
      </c>
      <c r="AG435" s="127"/>
      <c r="AH435" s="127"/>
      <c r="AI435" s="127"/>
      <c r="AJ435" s="127"/>
      <c r="AK435" s="126">
        <v>0</v>
      </c>
      <c r="AL435" s="129">
        <v>0</v>
      </c>
      <c r="AM435" s="127"/>
      <c r="AN435" s="127"/>
      <c r="AO435" s="126">
        <v>0</v>
      </c>
      <c r="AP435" s="127"/>
      <c r="AQ435" s="127"/>
      <c r="AR435" s="127"/>
      <c r="AS435" s="127"/>
      <c r="AT435" s="127"/>
      <c r="AU435" s="126">
        <v>0</v>
      </c>
      <c r="AV435" s="130">
        <v>0</v>
      </c>
      <c r="AW435" s="126" t="s">
        <v>51</v>
      </c>
      <c r="AX435" s="127"/>
      <c r="AY435" s="127"/>
      <c r="AZ435" s="127"/>
      <c r="BA435" s="127"/>
      <c r="BB435" s="126" t="s">
        <v>52</v>
      </c>
      <c r="BC435" s="126" t="s">
        <v>161</v>
      </c>
      <c r="BD435" s="126" t="s">
        <v>162</v>
      </c>
      <c r="BE435" s="126" t="s">
        <v>1902</v>
      </c>
      <c r="BF435" s="126">
        <v>2</v>
      </c>
      <c r="BG435" s="126" t="s">
        <v>163</v>
      </c>
      <c r="BH435" s="127"/>
      <c r="BI435" s="127"/>
      <c r="BJ435" s="127"/>
      <c r="BK435" s="127"/>
      <c r="BL435" s="129">
        <v>0</v>
      </c>
      <c r="BM435" s="127" t="b">
        <f>KGP[[#This Row],[HU Quantity]]=KGP[[#This Row],[Requirement quantity]]</f>
        <v>0</v>
      </c>
      <c r="BN435" s="127"/>
      <c r="BO435" s="127"/>
      <c r="BP435" s="127"/>
      <c r="BQ435" s="126" t="s">
        <v>165</v>
      </c>
      <c r="BR435" s="126" t="s">
        <v>57</v>
      </c>
      <c r="BS435" s="127"/>
      <c r="BT435" s="131">
        <v>0</v>
      </c>
      <c r="BU435" s="131">
        <v>0</v>
      </c>
      <c r="BV435" s="128">
        <v>45473</v>
      </c>
      <c r="BW435" s="132">
        <v>0</v>
      </c>
      <c r="BX435" s="132">
        <v>0</v>
      </c>
      <c r="BY435" s="127"/>
      <c r="BZ435" s="127"/>
      <c r="CA435" s="126">
        <v>0</v>
      </c>
      <c r="CB435" s="130">
        <v>0</v>
      </c>
      <c r="CC435" s="127"/>
      <c r="CD435" s="130">
        <v>0</v>
      </c>
      <c r="CE435" s="127"/>
      <c r="CF435" s="127"/>
      <c r="CG435" s="127"/>
      <c r="CH435" s="130">
        <v>0</v>
      </c>
      <c r="CI435" s="35">
        <v>0</v>
      </c>
      <c r="CJ435" s="94">
        <f t="shared" si="42"/>
        <v>0.1</v>
      </c>
      <c r="CK435" s="88">
        <f t="shared" si="43"/>
        <v>45388</v>
      </c>
      <c r="CL435" s="89">
        <f t="shared" si="44"/>
        <v>0</v>
      </c>
      <c r="CM435" s="89">
        <f t="shared" si="45"/>
        <v>0</v>
      </c>
      <c r="CN435" s="89" t="str">
        <f t="shared" si="46"/>
        <v>Missing Staging Date</v>
      </c>
      <c r="CO435" s="100"/>
      <c r="CP435" s="89" t="str">
        <f>IF(CQ435="","",IF(CQ435&gt;'Colour coding'!$D$4,"After Turnround",IF(CQ435&gt;'Colour coding'!$D$3+7,"During Turnaround",IF(CQ435&lt;'Colour coding'!$D$3,"On Time"))))</f>
        <v>On Time</v>
      </c>
      <c r="CQ435" s="88">
        <f>_xlfn.MAXIFS('Monitor PO'!E:E,'Monitor PO'!K:K,KGP[[#This Row],[Material / Component]])</f>
        <v>0</v>
      </c>
      <c r="CR435" s="89" t="str">
        <f t="shared" si="47"/>
        <v>Delivered Pre S4H</v>
      </c>
      <c r="CS435" s="89" t="str">
        <f>_xlfn.CONCAT(KGP[[#This Row],[Reservation]], KGP[[#This Row],[Requirement date (WO component)]],KGP[[#This Row],[Material / Component]],"000",,KGP[[#This Row],[WO number]])</f>
        <v>000013634745416000100037866</v>
      </c>
      <c r="CT435" s="89" t="e">
        <f>VLOOKUP(KGP[[#This Row],[Key]],Reservation!B:B,1,)</f>
        <v>#N/A</v>
      </c>
      <c r="CU435" s="89" t="str">
        <f>_xlfn.CONCAT(KGP[[#This Row],[Reservation]],KGP[[#This Row],[Material / Component]],"000",,KGP[[#This Row],[WO number]])</f>
        <v>0000136347000100037866</v>
      </c>
      <c r="CV435" s="93" t="str">
        <f>IF(_xlfn.MAXIFS(Reservation!$F:$F,Reservation!$A:$A,KGP[[#This Row],[Logic]])&lt;KGP[[#This Row],[ETA @ Demand plant]],_xlfn.MAXIFS(Reservation!$F:$F,Reservation!$A:$A,KGP[[#This Row],[Logic]]),"")</f>
        <v/>
      </c>
      <c r="CW435" s="89" t="str">
        <f>IF(KGP[[#This Row],[Any order which is ahead (Date)]]="","",VLOOKUP(_xlfn.CONCAT(KGP[[#This Row],[Reservation]],KGP[[#This Row],[Material / Component]],"000",,KGP[[#This Row],[WO number]]),Reservation!$A:$J,10,0))</f>
        <v/>
      </c>
      <c r="CX435" s="89">
        <f t="shared" si="48"/>
        <v>0</v>
      </c>
    </row>
    <row r="436" spans="1:102" s="77" customFormat="1" hidden="1" x14ac:dyDescent="0.2">
      <c r="A436" s="126" t="s">
        <v>869</v>
      </c>
      <c r="B436" s="126" t="s">
        <v>50</v>
      </c>
      <c r="C436" s="127"/>
      <c r="D436" s="126" t="s">
        <v>55</v>
      </c>
      <c r="E436" s="128">
        <v>45290</v>
      </c>
      <c r="F436" s="128">
        <v>45293</v>
      </c>
      <c r="G436" s="128">
        <v>45416</v>
      </c>
      <c r="H436" s="127"/>
      <c r="I436" s="128">
        <v>45416</v>
      </c>
      <c r="J436" s="128">
        <v>45417</v>
      </c>
      <c r="K436" s="126" t="s">
        <v>350</v>
      </c>
      <c r="L436" s="127"/>
      <c r="M436" s="126" t="s">
        <v>1894</v>
      </c>
      <c r="N436" s="126" t="s">
        <v>181</v>
      </c>
      <c r="O436" s="126" t="s">
        <v>1895</v>
      </c>
      <c r="P436" s="126" t="s">
        <v>1896</v>
      </c>
      <c r="Q436" s="126" t="s">
        <v>1897</v>
      </c>
      <c r="R436" s="126" t="s">
        <v>344</v>
      </c>
      <c r="S436" s="127"/>
      <c r="T436" s="127"/>
      <c r="U436" s="127"/>
      <c r="V436" s="127"/>
      <c r="W436" s="127"/>
      <c r="X436" s="126">
        <v>30</v>
      </c>
      <c r="Y436" s="126">
        <v>30</v>
      </c>
      <c r="Z436" s="127"/>
      <c r="AA436" s="127"/>
      <c r="AB436" s="129">
        <v>2</v>
      </c>
      <c r="AC436" s="129">
        <v>0</v>
      </c>
      <c r="AD436" s="129">
        <v>0</v>
      </c>
      <c r="AE436" s="126" t="s">
        <v>2954</v>
      </c>
      <c r="AF436" s="129">
        <v>0</v>
      </c>
      <c r="AG436" s="127"/>
      <c r="AH436" s="127"/>
      <c r="AI436" s="127"/>
      <c r="AJ436" s="127"/>
      <c r="AK436" s="126">
        <v>0</v>
      </c>
      <c r="AL436" s="129">
        <v>0</v>
      </c>
      <c r="AM436" s="127"/>
      <c r="AN436" s="127"/>
      <c r="AO436" s="126">
        <v>0</v>
      </c>
      <c r="AP436" s="127"/>
      <c r="AQ436" s="127"/>
      <c r="AR436" s="127"/>
      <c r="AS436" s="127"/>
      <c r="AT436" s="127"/>
      <c r="AU436" s="126">
        <v>0</v>
      </c>
      <c r="AV436" s="130">
        <v>0</v>
      </c>
      <c r="AW436" s="126" t="s">
        <v>51</v>
      </c>
      <c r="AX436" s="127"/>
      <c r="AY436" s="127"/>
      <c r="AZ436" s="127"/>
      <c r="BA436" s="127"/>
      <c r="BB436" s="126" t="s">
        <v>52</v>
      </c>
      <c r="BC436" s="126" t="s">
        <v>161</v>
      </c>
      <c r="BD436" s="126" t="s">
        <v>162</v>
      </c>
      <c r="BE436" s="126" t="s">
        <v>1902</v>
      </c>
      <c r="BF436" s="126">
        <v>4</v>
      </c>
      <c r="BG436" s="126" t="s">
        <v>163</v>
      </c>
      <c r="BH436" s="127"/>
      <c r="BI436" s="127"/>
      <c r="BJ436" s="127"/>
      <c r="BK436" s="127"/>
      <c r="BL436" s="129">
        <v>0</v>
      </c>
      <c r="BM436" s="127" t="b">
        <f>KGP[[#This Row],[HU Quantity]]=KGP[[#This Row],[Requirement quantity]]</f>
        <v>0</v>
      </c>
      <c r="BN436" s="127"/>
      <c r="BO436" s="127"/>
      <c r="BP436" s="127"/>
      <c r="BQ436" s="126" t="s">
        <v>165</v>
      </c>
      <c r="BR436" s="126" t="s">
        <v>57</v>
      </c>
      <c r="BS436" s="127"/>
      <c r="BT436" s="131">
        <v>0</v>
      </c>
      <c r="BU436" s="131">
        <v>0</v>
      </c>
      <c r="BV436" s="128">
        <v>45473</v>
      </c>
      <c r="BW436" s="132">
        <v>0</v>
      </c>
      <c r="BX436" s="132">
        <v>0</v>
      </c>
      <c r="BY436" s="127"/>
      <c r="BZ436" s="127"/>
      <c r="CA436" s="126">
        <v>0</v>
      </c>
      <c r="CB436" s="130">
        <v>0</v>
      </c>
      <c r="CC436" s="127"/>
      <c r="CD436" s="130">
        <v>0</v>
      </c>
      <c r="CE436" s="127"/>
      <c r="CF436" s="127"/>
      <c r="CG436" s="127"/>
      <c r="CH436" s="130">
        <v>0</v>
      </c>
      <c r="CI436" s="35">
        <v>0</v>
      </c>
      <c r="CJ436" s="94">
        <f t="shared" si="42"/>
        <v>0.1</v>
      </c>
      <c r="CK436" s="88">
        <f t="shared" si="43"/>
        <v>45388</v>
      </c>
      <c r="CL436" s="89">
        <f t="shared" si="44"/>
        <v>0</v>
      </c>
      <c r="CM436" s="89">
        <f t="shared" si="45"/>
        <v>0</v>
      </c>
      <c r="CN436" s="89" t="str">
        <f t="shared" si="46"/>
        <v>Missing Staging Date</v>
      </c>
      <c r="CO436" s="100"/>
      <c r="CP436" s="89" t="str">
        <f>IF(CQ436="","",IF(CQ436&gt;'Colour coding'!$D$4,"After Turnround",IF(CQ436&gt;'Colour coding'!$D$3+7,"During Turnaround",IF(CQ436&lt;'Colour coding'!$D$3,"On Time"))))</f>
        <v>On Time</v>
      </c>
      <c r="CQ436" s="88">
        <f>_xlfn.MAXIFS('Monitor PO'!E:E,'Monitor PO'!K:K,KGP[[#This Row],[Material / Component]])</f>
        <v>0</v>
      </c>
      <c r="CR436" s="89" t="str">
        <f t="shared" si="47"/>
        <v>Delivered Pre S4H</v>
      </c>
      <c r="CS436" s="89" t="str">
        <f>_xlfn.CONCAT(KGP[[#This Row],[Reservation]], KGP[[#This Row],[Requirement date (WO component)]],KGP[[#This Row],[Material / Component]],"000",,KGP[[#This Row],[WO number]])</f>
        <v>000013634745416000100037866</v>
      </c>
      <c r="CT436" s="89" t="e">
        <f>VLOOKUP(KGP[[#This Row],[Key]],Reservation!B:B,1,)</f>
        <v>#N/A</v>
      </c>
      <c r="CU436" s="89" t="str">
        <f>_xlfn.CONCAT(KGP[[#This Row],[Reservation]],KGP[[#This Row],[Material / Component]],"000",,KGP[[#This Row],[WO number]])</f>
        <v>0000136347000100037866</v>
      </c>
      <c r="CV436" s="93" t="str">
        <f>IF(_xlfn.MAXIFS(Reservation!$F:$F,Reservation!$A:$A,KGP[[#This Row],[Logic]])&lt;KGP[[#This Row],[ETA @ Demand plant]],_xlfn.MAXIFS(Reservation!$F:$F,Reservation!$A:$A,KGP[[#This Row],[Logic]]),"")</f>
        <v/>
      </c>
      <c r="CW436" s="89" t="str">
        <f>IF(KGP[[#This Row],[Any order which is ahead (Date)]]="","",VLOOKUP(_xlfn.CONCAT(KGP[[#This Row],[Reservation]],KGP[[#This Row],[Material / Component]],"000",,KGP[[#This Row],[WO number]]),Reservation!$A:$J,10,0))</f>
        <v/>
      </c>
      <c r="CX436" s="89">
        <f t="shared" si="48"/>
        <v>0</v>
      </c>
    </row>
    <row r="437" spans="1:102" s="77" customFormat="1" hidden="1" x14ac:dyDescent="0.2">
      <c r="A437" s="126" t="s">
        <v>869</v>
      </c>
      <c r="B437" s="126" t="s">
        <v>50</v>
      </c>
      <c r="C437" s="127"/>
      <c r="D437" s="126" t="s">
        <v>55</v>
      </c>
      <c r="E437" s="128">
        <v>45290</v>
      </c>
      <c r="F437" s="128">
        <v>45293</v>
      </c>
      <c r="G437" s="128">
        <v>45416</v>
      </c>
      <c r="H437" s="127"/>
      <c r="I437" s="128">
        <v>45416</v>
      </c>
      <c r="J437" s="128">
        <v>45417</v>
      </c>
      <c r="K437" s="126" t="s">
        <v>350</v>
      </c>
      <c r="L437" s="127"/>
      <c r="M437" s="126" t="s">
        <v>1894</v>
      </c>
      <c r="N437" s="126" t="s">
        <v>180</v>
      </c>
      <c r="O437" s="126" t="s">
        <v>1895</v>
      </c>
      <c r="P437" s="126" t="s">
        <v>1896</v>
      </c>
      <c r="Q437" s="126" t="s">
        <v>1897</v>
      </c>
      <c r="R437" s="126" t="s">
        <v>344</v>
      </c>
      <c r="S437" s="127"/>
      <c r="T437" s="127"/>
      <c r="U437" s="127"/>
      <c r="V437" s="127"/>
      <c r="W437" s="127"/>
      <c r="X437" s="126">
        <v>30</v>
      </c>
      <c r="Y437" s="126">
        <v>30</v>
      </c>
      <c r="Z437" s="127"/>
      <c r="AA437" s="127"/>
      <c r="AB437" s="129">
        <v>2</v>
      </c>
      <c r="AC437" s="129">
        <v>0</v>
      </c>
      <c r="AD437" s="129">
        <v>0</v>
      </c>
      <c r="AE437" s="126" t="s">
        <v>2954</v>
      </c>
      <c r="AF437" s="129">
        <v>0</v>
      </c>
      <c r="AG437" s="127"/>
      <c r="AH437" s="127"/>
      <c r="AI437" s="127"/>
      <c r="AJ437" s="127"/>
      <c r="AK437" s="126">
        <v>0</v>
      </c>
      <c r="AL437" s="129">
        <v>0</v>
      </c>
      <c r="AM437" s="127"/>
      <c r="AN437" s="127"/>
      <c r="AO437" s="126">
        <v>0</v>
      </c>
      <c r="AP437" s="127"/>
      <c r="AQ437" s="127"/>
      <c r="AR437" s="127"/>
      <c r="AS437" s="127"/>
      <c r="AT437" s="127"/>
      <c r="AU437" s="126">
        <v>0</v>
      </c>
      <c r="AV437" s="130">
        <v>0</v>
      </c>
      <c r="AW437" s="126" t="s">
        <v>51</v>
      </c>
      <c r="AX437" s="127"/>
      <c r="AY437" s="127"/>
      <c r="AZ437" s="127"/>
      <c r="BA437" s="127"/>
      <c r="BB437" s="126" t="s">
        <v>52</v>
      </c>
      <c r="BC437" s="126" t="s">
        <v>161</v>
      </c>
      <c r="BD437" s="126" t="s">
        <v>162</v>
      </c>
      <c r="BE437" s="126" t="s">
        <v>1902</v>
      </c>
      <c r="BF437" s="126">
        <v>3</v>
      </c>
      <c r="BG437" s="126" t="s">
        <v>163</v>
      </c>
      <c r="BH437" s="127"/>
      <c r="BI437" s="127"/>
      <c r="BJ437" s="127"/>
      <c r="BK437" s="127"/>
      <c r="BL437" s="129">
        <v>0</v>
      </c>
      <c r="BM437" s="127" t="b">
        <f>KGP[[#This Row],[HU Quantity]]=KGP[[#This Row],[Requirement quantity]]</f>
        <v>0</v>
      </c>
      <c r="BN437" s="127"/>
      <c r="BO437" s="127"/>
      <c r="BP437" s="127"/>
      <c r="BQ437" s="126" t="s">
        <v>165</v>
      </c>
      <c r="BR437" s="126" t="s">
        <v>57</v>
      </c>
      <c r="BS437" s="127"/>
      <c r="BT437" s="131">
        <v>0</v>
      </c>
      <c r="BU437" s="131">
        <v>0</v>
      </c>
      <c r="BV437" s="128">
        <v>45473</v>
      </c>
      <c r="BW437" s="132">
        <v>0</v>
      </c>
      <c r="BX437" s="132">
        <v>0</v>
      </c>
      <c r="BY437" s="127"/>
      <c r="BZ437" s="127"/>
      <c r="CA437" s="126">
        <v>0</v>
      </c>
      <c r="CB437" s="130">
        <v>0</v>
      </c>
      <c r="CC437" s="127"/>
      <c r="CD437" s="130">
        <v>0</v>
      </c>
      <c r="CE437" s="127"/>
      <c r="CF437" s="127"/>
      <c r="CG437" s="127"/>
      <c r="CH437" s="130">
        <v>0</v>
      </c>
      <c r="CI437" s="35">
        <v>0</v>
      </c>
      <c r="CJ437" s="94">
        <f t="shared" si="42"/>
        <v>0.1</v>
      </c>
      <c r="CK437" s="88">
        <f t="shared" si="43"/>
        <v>45388</v>
      </c>
      <c r="CL437" s="89">
        <f t="shared" si="44"/>
        <v>0</v>
      </c>
      <c r="CM437" s="89">
        <f t="shared" si="45"/>
        <v>0</v>
      </c>
      <c r="CN437" s="89" t="str">
        <f t="shared" si="46"/>
        <v>Missing Staging Date</v>
      </c>
      <c r="CO437" s="100"/>
      <c r="CP437" s="89" t="str">
        <f>IF(CQ437="","",IF(CQ437&gt;'Colour coding'!$D$4,"After Turnround",IF(CQ437&gt;'Colour coding'!$D$3+7,"During Turnaround",IF(CQ437&lt;'Colour coding'!$D$3,"On Time"))))</f>
        <v>On Time</v>
      </c>
      <c r="CQ437" s="88">
        <f>_xlfn.MAXIFS('Monitor PO'!E:E,'Monitor PO'!K:K,KGP[[#This Row],[Material / Component]])</f>
        <v>0</v>
      </c>
      <c r="CR437" s="89" t="str">
        <f t="shared" si="47"/>
        <v>Delivered Pre S4H</v>
      </c>
      <c r="CS437" s="89" t="str">
        <f>_xlfn.CONCAT(KGP[[#This Row],[Reservation]], KGP[[#This Row],[Requirement date (WO component)]],KGP[[#This Row],[Material / Component]],"000",,KGP[[#This Row],[WO number]])</f>
        <v>000013634745416000100037866</v>
      </c>
      <c r="CT437" s="89" t="e">
        <f>VLOOKUP(KGP[[#This Row],[Key]],Reservation!B:B,1,)</f>
        <v>#N/A</v>
      </c>
      <c r="CU437" s="89" t="str">
        <f>_xlfn.CONCAT(KGP[[#This Row],[Reservation]],KGP[[#This Row],[Material / Component]],"000",,KGP[[#This Row],[WO number]])</f>
        <v>0000136347000100037866</v>
      </c>
      <c r="CV437" s="93" t="str">
        <f>IF(_xlfn.MAXIFS(Reservation!$F:$F,Reservation!$A:$A,KGP[[#This Row],[Logic]])&lt;KGP[[#This Row],[ETA @ Demand plant]],_xlfn.MAXIFS(Reservation!$F:$F,Reservation!$A:$A,KGP[[#This Row],[Logic]]),"")</f>
        <v/>
      </c>
      <c r="CW437" s="89" t="str">
        <f>IF(KGP[[#This Row],[Any order which is ahead (Date)]]="","",VLOOKUP(_xlfn.CONCAT(KGP[[#This Row],[Reservation]],KGP[[#This Row],[Material / Component]],"000",,KGP[[#This Row],[WO number]]),Reservation!$A:$J,10,0))</f>
        <v/>
      </c>
      <c r="CX437" s="89">
        <f t="shared" si="48"/>
        <v>0</v>
      </c>
    </row>
    <row r="438" spans="1:102" s="77" customFormat="1" hidden="1" x14ac:dyDescent="0.2">
      <c r="A438" s="126" t="s">
        <v>945</v>
      </c>
      <c r="B438" s="126" t="s">
        <v>50</v>
      </c>
      <c r="C438" s="127"/>
      <c r="D438" s="126" t="s">
        <v>55</v>
      </c>
      <c r="E438" s="128">
        <v>45290</v>
      </c>
      <c r="F438" s="128">
        <v>45292</v>
      </c>
      <c r="G438" s="128">
        <v>45404</v>
      </c>
      <c r="H438" s="127"/>
      <c r="I438" s="128">
        <v>45404</v>
      </c>
      <c r="J438" s="128">
        <v>45404</v>
      </c>
      <c r="K438" s="126" t="s">
        <v>182</v>
      </c>
      <c r="L438" s="127"/>
      <c r="M438" s="126" t="s">
        <v>3057</v>
      </c>
      <c r="N438" s="126" t="s">
        <v>175</v>
      </c>
      <c r="O438" s="126" t="s">
        <v>3058</v>
      </c>
      <c r="P438" s="126" t="s">
        <v>3059</v>
      </c>
      <c r="Q438" s="126" t="s">
        <v>3060</v>
      </c>
      <c r="R438" s="126" t="s">
        <v>344</v>
      </c>
      <c r="S438" s="127"/>
      <c r="T438" s="127"/>
      <c r="U438" s="127"/>
      <c r="V438" s="127"/>
      <c r="W438" s="127"/>
      <c r="X438" s="126">
        <v>30</v>
      </c>
      <c r="Y438" s="126">
        <v>30</v>
      </c>
      <c r="Z438" s="127"/>
      <c r="AA438" s="127"/>
      <c r="AB438" s="129">
        <v>10</v>
      </c>
      <c r="AC438" s="129">
        <v>0</v>
      </c>
      <c r="AD438" s="129">
        <v>0</v>
      </c>
      <c r="AE438" s="126" t="s">
        <v>2954</v>
      </c>
      <c r="AF438" s="129">
        <v>0</v>
      </c>
      <c r="AG438" s="127"/>
      <c r="AH438" s="127"/>
      <c r="AI438" s="127"/>
      <c r="AJ438" s="127"/>
      <c r="AK438" s="126">
        <v>0</v>
      </c>
      <c r="AL438" s="129">
        <v>0</v>
      </c>
      <c r="AM438" s="127"/>
      <c r="AN438" s="127"/>
      <c r="AO438" s="126">
        <v>0</v>
      </c>
      <c r="AP438" s="127"/>
      <c r="AQ438" s="127"/>
      <c r="AR438" s="127"/>
      <c r="AS438" s="127"/>
      <c r="AT438" s="127"/>
      <c r="AU438" s="126">
        <v>0</v>
      </c>
      <c r="AV438" s="130">
        <v>0</v>
      </c>
      <c r="AW438" s="126" t="s">
        <v>51</v>
      </c>
      <c r="AX438" s="127"/>
      <c r="AY438" s="127"/>
      <c r="AZ438" s="127"/>
      <c r="BA438" s="127"/>
      <c r="BB438" s="126" t="s">
        <v>52</v>
      </c>
      <c r="BC438" s="126" t="s">
        <v>161</v>
      </c>
      <c r="BD438" s="126" t="s">
        <v>162</v>
      </c>
      <c r="BE438" s="126" t="s">
        <v>3061</v>
      </c>
      <c r="BF438" s="126">
        <v>2</v>
      </c>
      <c r="BG438" s="126" t="s">
        <v>163</v>
      </c>
      <c r="BH438" s="127"/>
      <c r="BI438" s="127"/>
      <c r="BJ438" s="127"/>
      <c r="BK438" s="127"/>
      <c r="BL438" s="129">
        <v>0</v>
      </c>
      <c r="BM438" s="127" t="b">
        <f>KGP[[#This Row],[HU Quantity]]=KGP[[#This Row],[Requirement quantity]]</f>
        <v>0</v>
      </c>
      <c r="BN438" s="127"/>
      <c r="BO438" s="127"/>
      <c r="BP438" s="127"/>
      <c r="BQ438" s="126" t="s">
        <v>165</v>
      </c>
      <c r="BR438" s="127"/>
      <c r="BS438" s="127"/>
      <c r="BT438" s="131">
        <v>0</v>
      </c>
      <c r="BU438" s="131">
        <v>0</v>
      </c>
      <c r="BV438" s="128">
        <v>45283</v>
      </c>
      <c r="BW438" s="132">
        <v>0</v>
      </c>
      <c r="BX438" s="132">
        <v>0</v>
      </c>
      <c r="BY438" s="127"/>
      <c r="BZ438" s="127"/>
      <c r="CA438" s="126">
        <v>0</v>
      </c>
      <c r="CB438" s="130">
        <v>0</v>
      </c>
      <c r="CC438" s="127"/>
      <c r="CD438" s="130">
        <v>0</v>
      </c>
      <c r="CE438" s="127"/>
      <c r="CF438" s="127"/>
      <c r="CG438" s="127"/>
      <c r="CH438" s="130">
        <v>0</v>
      </c>
      <c r="CI438" s="35">
        <v>0</v>
      </c>
      <c r="CJ438" s="94">
        <f t="shared" si="42"/>
        <v>0.5</v>
      </c>
      <c r="CK438" s="88">
        <f t="shared" si="43"/>
        <v>45376</v>
      </c>
      <c r="CL438" s="89">
        <f t="shared" si="44"/>
        <v>0</v>
      </c>
      <c r="CM438" s="89">
        <f t="shared" si="45"/>
        <v>0</v>
      </c>
      <c r="CN438" s="89" t="str">
        <f t="shared" si="46"/>
        <v>Missing Staging Date</v>
      </c>
      <c r="CO438" s="100"/>
      <c r="CP438" s="89" t="str">
        <f>IF(CQ438="","",IF(CQ438&gt;'Colour coding'!$D$4,"After Turnround",IF(CQ438&gt;'Colour coding'!$D$3+7,"During Turnaround",IF(CQ438&lt;'Colour coding'!$D$3,"On Time"))))</f>
        <v>On Time</v>
      </c>
      <c r="CQ438" s="88">
        <f>_xlfn.MAXIFS('Monitor PO'!E:E,'Monitor PO'!K:K,KGP[[#This Row],[Material / Component]])</f>
        <v>0</v>
      </c>
      <c r="CR438" s="89" t="str">
        <f t="shared" si="47"/>
        <v>Delivered Pre S4H</v>
      </c>
      <c r="CS438" s="89" t="str">
        <f>_xlfn.CONCAT(KGP[[#This Row],[Reservation]], KGP[[#This Row],[Requirement date (WO component)]],KGP[[#This Row],[Material / Component]],"000",,KGP[[#This Row],[WO number]])</f>
        <v>000013645745404000100038083</v>
      </c>
      <c r="CT438" s="89" t="e">
        <f>VLOOKUP(KGP[[#This Row],[Key]],Reservation!B:B,1,)</f>
        <v>#N/A</v>
      </c>
      <c r="CU438" s="89" t="str">
        <f>_xlfn.CONCAT(KGP[[#This Row],[Reservation]],KGP[[#This Row],[Material / Component]],"000",,KGP[[#This Row],[WO number]])</f>
        <v>0000136457000100038083</v>
      </c>
      <c r="CV438" s="93" t="str">
        <f>IF(_xlfn.MAXIFS(Reservation!$F:$F,Reservation!$A:$A,KGP[[#This Row],[Logic]])&lt;KGP[[#This Row],[ETA @ Demand plant]],_xlfn.MAXIFS(Reservation!$F:$F,Reservation!$A:$A,KGP[[#This Row],[Logic]]),"")</f>
        <v/>
      </c>
      <c r="CW438" s="89" t="str">
        <f>IF(KGP[[#This Row],[Any order which is ahead (Date)]]="","",VLOOKUP(_xlfn.CONCAT(KGP[[#This Row],[Reservation]],KGP[[#This Row],[Material / Component]],"000",,KGP[[#This Row],[WO number]]),Reservation!$A:$J,10,0))</f>
        <v/>
      </c>
      <c r="CX438" s="89">
        <f t="shared" si="48"/>
        <v>0</v>
      </c>
    </row>
    <row r="439" spans="1:102" s="77" customFormat="1" hidden="1" x14ac:dyDescent="0.2">
      <c r="A439" s="126" t="s">
        <v>945</v>
      </c>
      <c r="B439" s="126" t="s">
        <v>50</v>
      </c>
      <c r="C439" s="127"/>
      <c r="D439" s="126" t="s">
        <v>55</v>
      </c>
      <c r="E439" s="128">
        <v>45290</v>
      </c>
      <c r="F439" s="128">
        <v>45292</v>
      </c>
      <c r="G439" s="128">
        <v>45404</v>
      </c>
      <c r="H439" s="127"/>
      <c r="I439" s="128">
        <v>45404</v>
      </c>
      <c r="J439" s="128">
        <v>45404</v>
      </c>
      <c r="K439" s="126" t="s">
        <v>182</v>
      </c>
      <c r="L439" s="127"/>
      <c r="M439" s="126" t="s">
        <v>3057</v>
      </c>
      <c r="N439" s="126" t="s">
        <v>176</v>
      </c>
      <c r="O439" s="126" t="s">
        <v>3058</v>
      </c>
      <c r="P439" s="126" t="s">
        <v>3059</v>
      </c>
      <c r="Q439" s="126" t="s">
        <v>3060</v>
      </c>
      <c r="R439" s="126" t="s">
        <v>344</v>
      </c>
      <c r="S439" s="127"/>
      <c r="T439" s="127"/>
      <c r="U439" s="127"/>
      <c r="V439" s="127"/>
      <c r="W439" s="127"/>
      <c r="X439" s="126">
        <v>30</v>
      </c>
      <c r="Y439" s="126">
        <v>30</v>
      </c>
      <c r="Z439" s="127"/>
      <c r="AA439" s="127"/>
      <c r="AB439" s="129">
        <v>1</v>
      </c>
      <c r="AC439" s="129">
        <v>0</v>
      </c>
      <c r="AD439" s="129">
        <v>0</v>
      </c>
      <c r="AE439" s="126" t="s">
        <v>2954</v>
      </c>
      <c r="AF439" s="129">
        <v>0</v>
      </c>
      <c r="AG439" s="127"/>
      <c r="AH439" s="127"/>
      <c r="AI439" s="127"/>
      <c r="AJ439" s="127"/>
      <c r="AK439" s="126">
        <v>0</v>
      </c>
      <c r="AL439" s="129">
        <v>0</v>
      </c>
      <c r="AM439" s="127"/>
      <c r="AN439" s="127"/>
      <c r="AO439" s="126">
        <v>0</v>
      </c>
      <c r="AP439" s="127"/>
      <c r="AQ439" s="127"/>
      <c r="AR439" s="127"/>
      <c r="AS439" s="127"/>
      <c r="AT439" s="127"/>
      <c r="AU439" s="126">
        <v>0</v>
      </c>
      <c r="AV439" s="130">
        <v>0</v>
      </c>
      <c r="AW439" s="126" t="s">
        <v>51</v>
      </c>
      <c r="AX439" s="127"/>
      <c r="AY439" s="127"/>
      <c r="AZ439" s="127"/>
      <c r="BA439" s="127"/>
      <c r="BB439" s="126" t="s">
        <v>52</v>
      </c>
      <c r="BC439" s="126" t="s">
        <v>161</v>
      </c>
      <c r="BD439" s="126" t="s">
        <v>162</v>
      </c>
      <c r="BE439" s="126" t="s">
        <v>3061</v>
      </c>
      <c r="BF439" s="126">
        <v>1</v>
      </c>
      <c r="BG439" s="126" t="s">
        <v>163</v>
      </c>
      <c r="BH439" s="127"/>
      <c r="BI439" s="127"/>
      <c r="BJ439" s="127"/>
      <c r="BK439" s="127"/>
      <c r="BL439" s="129">
        <v>0</v>
      </c>
      <c r="BM439" s="127" t="b">
        <f>KGP[[#This Row],[HU Quantity]]=KGP[[#This Row],[Requirement quantity]]</f>
        <v>0</v>
      </c>
      <c r="BN439" s="127"/>
      <c r="BO439" s="127"/>
      <c r="BP439" s="127"/>
      <c r="BQ439" s="126" t="s">
        <v>165</v>
      </c>
      <c r="BR439" s="127"/>
      <c r="BS439" s="127"/>
      <c r="BT439" s="131">
        <v>0</v>
      </c>
      <c r="BU439" s="131">
        <v>0</v>
      </c>
      <c r="BV439" s="128">
        <v>45283</v>
      </c>
      <c r="BW439" s="132">
        <v>0</v>
      </c>
      <c r="BX439" s="132">
        <v>0</v>
      </c>
      <c r="BY439" s="127"/>
      <c r="BZ439" s="127"/>
      <c r="CA439" s="126">
        <v>0</v>
      </c>
      <c r="CB439" s="130">
        <v>0</v>
      </c>
      <c r="CC439" s="127"/>
      <c r="CD439" s="130">
        <v>0</v>
      </c>
      <c r="CE439" s="127"/>
      <c r="CF439" s="127"/>
      <c r="CG439" s="127"/>
      <c r="CH439" s="130">
        <v>0</v>
      </c>
      <c r="CI439" s="35">
        <v>0</v>
      </c>
      <c r="CJ439" s="94">
        <f t="shared" si="42"/>
        <v>0.5</v>
      </c>
      <c r="CK439" s="88">
        <f t="shared" si="43"/>
        <v>45376</v>
      </c>
      <c r="CL439" s="89">
        <f t="shared" si="44"/>
        <v>0</v>
      </c>
      <c r="CM439" s="89">
        <f t="shared" si="45"/>
        <v>0</v>
      </c>
      <c r="CN439" s="89" t="str">
        <f t="shared" si="46"/>
        <v>Missing Staging Date</v>
      </c>
      <c r="CO439" s="100"/>
      <c r="CP439" s="89" t="str">
        <f>IF(CQ439="","",IF(CQ439&gt;'Colour coding'!$D$4,"After Turnround",IF(CQ439&gt;'Colour coding'!$D$3+7,"During Turnaround",IF(CQ439&lt;'Colour coding'!$D$3,"On Time"))))</f>
        <v>On Time</v>
      </c>
      <c r="CQ439" s="88">
        <f>_xlfn.MAXIFS('Monitor PO'!E:E,'Monitor PO'!K:K,KGP[[#This Row],[Material / Component]])</f>
        <v>0</v>
      </c>
      <c r="CR439" s="89" t="str">
        <f t="shared" si="47"/>
        <v>Delivered Pre S4H</v>
      </c>
      <c r="CS439" s="89" t="str">
        <f>_xlfn.CONCAT(KGP[[#This Row],[Reservation]], KGP[[#This Row],[Requirement date (WO component)]],KGP[[#This Row],[Material / Component]],"000",,KGP[[#This Row],[WO number]])</f>
        <v>000013645745404000100038083</v>
      </c>
      <c r="CT439" s="89" t="e">
        <f>VLOOKUP(KGP[[#This Row],[Key]],Reservation!B:B,1,)</f>
        <v>#N/A</v>
      </c>
      <c r="CU439" s="89" t="str">
        <f>_xlfn.CONCAT(KGP[[#This Row],[Reservation]],KGP[[#This Row],[Material / Component]],"000",,KGP[[#This Row],[WO number]])</f>
        <v>0000136457000100038083</v>
      </c>
      <c r="CV439" s="93" t="str">
        <f>IF(_xlfn.MAXIFS(Reservation!$F:$F,Reservation!$A:$A,KGP[[#This Row],[Logic]])&lt;KGP[[#This Row],[ETA @ Demand plant]],_xlfn.MAXIFS(Reservation!$F:$F,Reservation!$A:$A,KGP[[#This Row],[Logic]]),"")</f>
        <v/>
      </c>
      <c r="CW439" s="89" t="str">
        <f>IF(KGP[[#This Row],[Any order which is ahead (Date)]]="","",VLOOKUP(_xlfn.CONCAT(KGP[[#This Row],[Reservation]],KGP[[#This Row],[Material / Component]],"000",,KGP[[#This Row],[WO number]]),Reservation!$A:$J,10,0))</f>
        <v/>
      </c>
      <c r="CX439" s="89">
        <f t="shared" si="48"/>
        <v>0</v>
      </c>
    </row>
    <row r="440" spans="1:102" s="77" customFormat="1" hidden="1" x14ac:dyDescent="0.2">
      <c r="A440" s="126" t="s">
        <v>940</v>
      </c>
      <c r="B440" s="126" t="s">
        <v>50</v>
      </c>
      <c r="C440" s="127"/>
      <c r="D440" s="126" t="s">
        <v>55</v>
      </c>
      <c r="E440" s="128">
        <v>45290</v>
      </c>
      <c r="F440" s="128">
        <v>45292</v>
      </c>
      <c r="G440" s="128">
        <v>45382</v>
      </c>
      <c r="H440" s="127"/>
      <c r="I440" s="128">
        <v>45380</v>
      </c>
      <c r="J440" s="128">
        <v>45385</v>
      </c>
      <c r="K440" s="126" t="s">
        <v>182</v>
      </c>
      <c r="L440" s="127"/>
      <c r="M440" s="126" t="s">
        <v>3062</v>
      </c>
      <c r="N440" s="126" t="s">
        <v>187</v>
      </c>
      <c r="O440" s="126" t="s">
        <v>3063</v>
      </c>
      <c r="P440" s="126" t="s">
        <v>3064</v>
      </c>
      <c r="Q440" s="126" t="s">
        <v>3065</v>
      </c>
      <c r="R440" s="126" t="s">
        <v>344</v>
      </c>
      <c r="S440" s="127"/>
      <c r="T440" s="127"/>
      <c r="U440" s="127"/>
      <c r="V440" s="127"/>
      <c r="W440" s="127"/>
      <c r="X440" s="126">
        <v>20</v>
      </c>
      <c r="Y440" s="126">
        <v>20</v>
      </c>
      <c r="Z440" s="127"/>
      <c r="AA440" s="127"/>
      <c r="AB440" s="129">
        <v>1</v>
      </c>
      <c r="AC440" s="129">
        <v>0</v>
      </c>
      <c r="AD440" s="129">
        <v>0</v>
      </c>
      <c r="AE440" s="126" t="s">
        <v>54</v>
      </c>
      <c r="AF440" s="129">
        <v>0</v>
      </c>
      <c r="AG440" s="127"/>
      <c r="AH440" s="127"/>
      <c r="AI440" s="127"/>
      <c r="AJ440" s="127"/>
      <c r="AK440" s="126">
        <v>0</v>
      </c>
      <c r="AL440" s="129">
        <v>0</v>
      </c>
      <c r="AM440" s="127"/>
      <c r="AN440" s="127"/>
      <c r="AO440" s="126">
        <v>0</v>
      </c>
      <c r="AP440" s="127"/>
      <c r="AQ440" s="127"/>
      <c r="AR440" s="127"/>
      <c r="AS440" s="127"/>
      <c r="AT440" s="127"/>
      <c r="AU440" s="126">
        <v>0</v>
      </c>
      <c r="AV440" s="130">
        <v>0</v>
      </c>
      <c r="AW440" s="126" t="s">
        <v>51</v>
      </c>
      <c r="AX440" s="127"/>
      <c r="AY440" s="127"/>
      <c r="AZ440" s="127"/>
      <c r="BA440" s="127"/>
      <c r="BB440" s="126" t="s">
        <v>52</v>
      </c>
      <c r="BC440" s="126" t="s">
        <v>213</v>
      </c>
      <c r="BD440" s="126" t="s">
        <v>214</v>
      </c>
      <c r="BE440" s="126" t="s">
        <v>3066</v>
      </c>
      <c r="BF440" s="126">
        <v>22</v>
      </c>
      <c r="BG440" s="126" t="s">
        <v>163</v>
      </c>
      <c r="BH440" s="127"/>
      <c r="BI440" s="127"/>
      <c r="BJ440" s="127"/>
      <c r="BK440" s="127"/>
      <c r="BL440" s="129">
        <v>0</v>
      </c>
      <c r="BM440" s="127" t="b">
        <f>KGP[[#This Row],[HU Quantity]]=KGP[[#This Row],[Requirement quantity]]</f>
        <v>0</v>
      </c>
      <c r="BN440" s="127"/>
      <c r="BO440" s="127"/>
      <c r="BP440" s="127"/>
      <c r="BQ440" s="126" t="s">
        <v>165</v>
      </c>
      <c r="BR440" s="126" t="s">
        <v>3067</v>
      </c>
      <c r="BS440" s="127"/>
      <c r="BT440" s="131">
        <v>0</v>
      </c>
      <c r="BU440" s="131">
        <v>0</v>
      </c>
      <c r="BV440" s="128">
        <v>45105</v>
      </c>
      <c r="BW440" s="132">
        <v>0</v>
      </c>
      <c r="BX440" s="132">
        <v>0</v>
      </c>
      <c r="BY440" s="127"/>
      <c r="BZ440" s="127"/>
      <c r="CA440" s="126">
        <v>0</v>
      </c>
      <c r="CB440" s="130">
        <v>0</v>
      </c>
      <c r="CC440" s="127"/>
      <c r="CD440" s="130">
        <v>0</v>
      </c>
      <c r="CE440" s="127"/>
      <c r="CF440" s="127"/>
      <c r="CG440" s="127"/>
      <c r="CH440" s="130">
        <v>0</v>
      </c>
      <c r="CI440" s="35">
        <v>0</v>
      </c>
      <c r="CJ440" s="94">
        <f t="shared" si="42"/>
        <v>4.3478260869565216E-2</v>
      </c>
      <c r="CK440" s="88">
        <f t="shared" si="43"/>
        <v>45354</v>
      </c>
      <c r="CL440" s="89">
        <f t="shared" si="44"/>
        <v>0</v>
      </c>
      <c r="CM440" s="89">
        <f t="shared" si="45"/>
        <v>0</v>
      </c>
      <c r="CN440" s="89" t="str">
        <f t="shared" si="46"/>
        <v>Missing Staging Date</v>
      </c>
      <c r="CO440" s="100"/>
      <c r="CP440" s="89" t="str">
        <f>IF(CQ440="","",IF(CQ440&gt;'Colour coding'!$D$4,"After Turnround",IF(CQ440&gt;'Colour coding'!$D$3+7,"During Turnaround",IF(CQ440&lt;'Colour coding'!$D$3,"On Time"))))</f>
        <v>On Time</v>
      </c>
      <c r="CQ440" s="88">
        <f>_xlfn.MAXIFS('Monitor PO'!E:E,'Monitor PO'!K:K,KGP[[#This Row],[Material / Component]])</f>
        <v>0</v>
      </c>
      <c r="CR440" s="89" t="str">
        <f t="shared" si="47"/>
        <v>Delivered Pre S4H</v>
      </c>
      <c r="CS440" s="89" t="str">
        <f>_xlfn.CONCAT(KGP[[#This Row],[Reservation]], KGP[[#This Row],[Requirement date (WO component)]],KGP[[#This Row],[Material / Component]],"000",,KGP[[#This Row],[WO number]])</f>
        <v>000013668945382000100038185</v>
      </c>
      <c r="CT440" s="89" t="e">
        <f>VLOOKUP(KGP[[#This Row],[Key]],Reservation!B:B,1,)</f>
        <v>#N/A</v>
      </c>
      <c r="CU440" s="89" t="str">
        <f>_xlfn.CONCAT(KGP[[#This Row],[Reservation]],KGP[[#This Row],[Material / Component]],"000",,KGP[[#This Row],[WO number]])</f>
        <v>0000136689000100038185</v>
      </c>
      <c r="CV440" s="93" t="str">
        <f>IF(_xlfn.MAXIFS(Reservation!$F:$F,Reservation!$A:$A,KGP[[#This Row],[Logic]])&lt;KGP[[#This Row],[ETA @ Demand plant]],_xlfn.MAXIFS(Reservation!$F:$F,Reservation!$A:$A,KGP[[#This Row],[Logic]]),"")</f>
        <v/>
      </c>
      <c r="CW440" s="89" t="str">
        <f>IF(KGP[[#This Row],[Any order which is ahead (Date)]]="","",VLOOKUP(_xlfn.CONCAT(KGP[[#This Row],[Reservation]],KGP[[#This Row],[Material / Component]],"000",,KGP[[#This Row],[WO number]]),Reservation!$A:$J,10,0))</f>
        <v/>
      </c>
      <c r="CX440" s="89">
        <f t="shared" si="48"/>
        <v>0</v>
      </c>
    </row>
    <row r="441" spans="1:102" s="77" customFormat="1" hidden="1" x14ac:dyDescent="0.2">
      <c r="A441" s="126" t="s">
        <v>940</v>
      </c>
      <c r="B441" s="126" t="s">
        <v>50</v>
      </c>
      <c r="C441" s="127"/>
      <c r="D441" s="126" t="s">
        <v>55</v>
      </c>
      <c r="E441" s="128">
        <v>45290</v>
      </c>
      <c r="F441" s="128">
        <v>45292</v>
      </c>
      <c r="G441" s="128">
        <v>45380</v>
      </c>
      <c r="H441" s="127"/>
      <c r="I441" s="128">
        <v>45380</v>
      </c>
      <c r="J441" s="128">
        <v>45385</v>
      </c>
      <c r="K441" s="126" t="s">
        <v>182</v>
      </c>
      <c r="L441" s="127"/>
      <c r="M441" s="126" t="s">
        <v>3062</v>
      </c>
      <c r="N441" s="126" t="s">
        <v>171</v>
      </c>
      <c r="O441" s="126" t="s">
        <v>3063</v>
      </c>
      <c r="P441" s="126" t="s">
        <v>3064</v>
      </c>
      <c r="Q441" s="126" t="s">
        <v>3068</v>
      </c>
      <c r="R441" s="126" t="s">
        <v>344</v>
      </c>
      <c r="S441" s="127"/>
      <c r="T441" s="127"/>
      <c r="U441" s="127"/>
      <c r="V441" s="127"/>
      <c r="W441" s="127"/>
      <c r="X441" s="126">
        <v>20</v>
      </c>
      <c r="Y441" s="126">
        <v>20</v>
      </c>
      <c r="Z441" s="127"/>
      <c r="AA441" s="127"/>
      <c r="AB441" s="129">
        <v>1</v>
      </c>
      <c r="AC441" s="129">
        <v>0</v>
      </c>
      <c r="AD441" s="129">
        <v>0</v>
      </c>
      <c r="AE441" s="126" t="s">
        <v>54</v>
      </c>
      <c r="AF441" s="129">
        <v>0</v>
      </c>
      <c r="AG441" s="127"/>
      <c r="AH441" s="127"/>
      <c r="AI441" s="127"/>
      <c r="AJ441" s="127"/>
      <c r="AK441" s="126">
        <v>0</v>
      </c>
      <c r="AL441" s="129">
        <v>0</v>
      </c>
      <c r="AM441" s="127"/>
      <c r="AN441" s="127"/>
      <c r="AO441" s="126">
        <v>0</v>
      </c>
      <c r="AP441" s="127"/>
      <c r="AQ441" s="127"/>
      <c r="AR441" s="127"/>
      <c r="AS441" s="127"/>
      <c r="AT441" s="127"/>
      <c r="AU441" s="126">
        <v>0</v>
      </c>
      <c r="AV441" s="130">
        <v>0</v>
      </c>
      <c r="AW441" s="126" t="s">
        <v>51</v>
      </c>
      <c r="AX441" s="127"/>
      <c r="AY441" s="127"/>
      <c r="AZ441" s="127"/>
      <c r="BA441" s="127"/>
      <c r="BB441" s="126" t="s">
        <v>52</v>
      </c>
      <c r="BC441" s="126" t="s">
        <v>213</v>
      </c>
      <c r="BD441" s="126" t="s">
        <v>214</v>
      </c>
      <c r="BE441" s="126" t="s">
        <v>3066</v>
      </c>
      <c r="BF441" s="126">
        <v>4</v>
      </c>
      <c r="BG441" s="126" t="s">
        <v>163</v>
      </c>
      <c r="BH441" s="127"/>
      <c r="BI441" s="127"/>
      <c r="BJ441" s="127"/>
      <c r="BK441" s="127"/>
      <c r="BL441" s="129">
        <v>0</v>
      </c>
      <c r="BM441" s="127" t="b">
        <f>KGP[[#This Row],[HU Quantity]]=KGP[[#This Row],[Requirement quantity]]</f>
        <v>0</v>
      </c>
      <c r="BN441" s="127"/>
      <c r="BO441" s="127"/>
      <c r="BP441" s="127"/>
      <c r="BQ441" s="126" t="s">
        <v>165</v>
      </c>
      <c r="BR441" s="126" t="s">
        <v>3069</v>
      </c>
      <c r="BS441" s="127"/>
      <c r="BT441" s="131">
        <v>0</v>
      </c>
      <c r="BU441" s="131">
        <v>0</v>
      </c>
      <c r="BV441" s="128">
        <v>45105</v>
      </c>
      <c r="BW441" s="132">
        <v>0</v>
      </c>
      <c r="BX441" s="132">
        <v>0</v>
      </c>
      <c r="BY441" s="127"/>
      <c r="BZ441" s="127"/>
      <c r="CA441" s="126">
        <v>0</v>
      </c>
      <c r="CB441" s="130">
        <v>0</v>
      </c>
      <c r="CC441" s="127"/>
      <c r="CD441" s="130">
        <v>0</v>
      </c>
      <c r="CE441" s="127"/>
      <c r="CF441" s="127"/>
      <c r="CG441" s="127"/>
      <c r="CH441" s="130">
        <v>0</v>
      </c>
      <c r="CI441" s="35">
        <v>0</v>
      </c>
      <c r="CJ441" s="94">
        <f t="shared" si="42"/>
        <v>4.3478260869565216E-2</v>
      </c>
      <c r="CK441" s="88">
        <f t="shared" si="43"/>
        <v>45352</v>
      </c>
      <c r="CL441" s="89">
        <f t="shared" si="44"/>
        <v>0</v>
      </c>
      <c r="CM441" s="89">
        <f t="shared" si="45"/>
        <v>0</v>
      </c>
      <c r="CN441" s="89" t="str">
        <f t="shared" si="46"/>
        <v>Missing Staging Date</v>
      </c>
      <c r="CO441" s="100"/>
      <c r="CP441" s="89" t="str">
        <f>IF(CQ441="","",IF(CQ441&gt;'Colour coding'!$D$4,"After Turnround",IF(CQ441&gt;'Colour coding'!$D$3+7,"During Turnaround",IF(CQ441&lt;'Colour coding'!$D$3,"On Time"))))</f>
        <v>On Time</v>
      </c>
      <c r="CQ441" s="88">
        <f>_xlfn.MAXIFS('Monitor PO'!E:E,'Monitor PO'!K:K,KGP[[#This Row],[Material / Component]])</f>
        <v>0</v>
      </c>
      <c r="CR441" s="89" t="str">
        <f t="shared" si="47"/>
        <v>Delivered Pre S4H</v>
      </c>
      <c r="CS441" s="89" t="str">
        <f>_xlfn.CONCAT(KGP[[#This Row],[Reservation]], KGP[[#This Row],[Requirement date (WO component)]],KGP[[#This Row],[Material / Component]],"000",,KGP[[#This Row],[WO number]])</f>
        <v>000013668945380000100038185</v>
      </c>
      <c r="CT441" s="89" t="e">
        <f>VLOOKUP(KGP[[#This Row],[Key]],Reservation!B:B,1,)</f>
        <v>#N/A</v>
      </c>
      <c r="CU441" s="89" t="str">
        <f>_xlfn.CONCAT(KGP[[#This Row],[Reservation]],KGP[[#This Row],[Material / Component]],"000",,KGP[[#This Row],[WO number]])</f>
        <v>0000136689000100038185</v>
      </c>
      <c r="CV441" s="93" t="str">
        <f>IF(_xlfn.MAXIFS(Reservation!$F:$F,Reservation!$A:$A,KGP[[#This Row],[Logic]])&lt;KGP[[#This Row],[ETA @ Demand plant]],_xlfn.MAXIFS(Reservation!$F:$F,Reservation!$A:$A,KGP[[#This Row],[Logic]]),"")</f>
        <v/>
      </c>
      <c r="CW441" s="89" t="str">
        <f>IF(KGP[[#This Row],[Any order which is ahead (Date)]]="","",VLOOKUP(_xlfn.CONCAT(KGP[[#This Row],[Reservation]],KGP[[#This Row],[Material / Component]],"000",,KGP[[#This Row],[WO number]]),Reservation!$A:$J,10,0))</f>
        <v/>
      </c>
      <c r="CX441" s="89">
        <f t="shared" si="48"/>
        <v>0</v>
      </c>
    </row>
    <row r="442" spans="1:102" s="77" customFormat="1" hidden="1" x14ac:dyDescent="0.2">
      <c r="A442" s="126" t="s">
        <v>940</v>
      </c>
      <c r="B442" s="126" t="s">
        <v>50</v>
      </c>
      <c r="C442" s="127"/>
      <c r="D442" s="126" t="s">
        <v>55</v>
      </c>
      <c r="E442" s="128">
        <v>45290</v>
      </c>
      <c r="F442" s="128">
        <v>45292</v>
      </c>
      <c r="G442" s="128">
        <v>45382</v>
      </c>
      <c r="H442" s="127"/>
      <c r="I442" s="128">
        <v>45380</v>
      </c>
      <c r="J442" s="128">
        <v>45385</v>
      </c>
      <c r="K442" s="126" t="s">
        <v>182</v>
      </c>
      <c r="L442" s="127"/>
      <c r="M442" s="126" t="s">
        <v>3062</v>
      </c>
      <c r="N442" s="126" t="s">
        <v>183</v>
      </c>
      <c r="O442" s="126" t="s">
        <v>3063</v>
      </c>
      <c r="P442" s="126" t="s">
        <v>3064</v>
      </c>
      <c r="Q442" s="126" t="s">
        <v>3065</v>
      </c>
      <c r="R442" s="126" t="s">
        <v>344</v>
      </c>
      <c r="S442" s="127"/>
      <c r="T442" s="127"/>
      <c r="U442" s="127"/>
      <c r="V442" s="127"/>
      <c r="W442" s="127"/>
      <c r="X442" s="126">
        <v>20</v>
      </c>
      <c r="Y442" s="126">
        <v>20</v>
      </c>
      <c r="Z442" s="127"/>
      <c r="AA442" s="127"/>
      <c r="AB442" s="129">
        <v>1</v>
      </c>
      <c r="AC442" s="129">
        <v>0</v>
      </c>
      <c r="AD442" s="129">
        <v>0</v>
      </c>
      <c r="AE442" s="126" t="s">
        <v>54</v>
      </c>
      <c r="AF442" s="129">
        <v>0</v>
      </c>
      <c r="AG442" s="127"/>
      <c r="AH442" s="127"/>
      <c r="AI442" s="127"/>
      <c r="AJ442" s="127"/>
      <c r="AK442" s="126">
        <v>0</v>
      </c>
      <c r="AL442" s="129">
        <v>0</v>
      </c>
      <c r="AM442" s="127"/>
      <c r="AN442" s="127"/>
      <c r="AO442" s="126">
        <v>0</v>
      </c>
      <c r="AP442" s="127"/>
      <c r="AQ442" s="127"/>
      <c r="AR442" s="127"/>
      <c r="AS442" s="127"/>
      <c r="AT442" s="127"/>
      <c r="AU442" s="126">
        <v>0</v>
      </c>
      <c r="AV442" s="130">
        <v>0</v>
      </c>
      <c r="AW442" s="126" t="s">
        <v>51</v>
      </c>
      <c r="AX442" s="127"/>
      <c r="AY442" s="127"/>
      <c r="AZ442" s="127"/>
      <c r="BA442" s="127"/>
      <c r="BB442" s="126" t="s">
        <v>52</v>
      </c>
      <c r="BC442" s="126" t="s">
        <v>213</v>
      </c>
      <c r="BD442" s="126" t="s">
        <v>214</v>
      </c>
      <c r="BE442" s="126" t="s">
        <v>3066</v>
      </c>
      <c r="BF442" s="126">
        <v>23</v>
      </c>
      <c r="BG442" s="126" t="s">
        <v>163</v>
      </c>
      <c r="BH442" s="127"/>
      <c r="BI442" s="127"/>
      <c r="BJ442" s="127"/>
      <c r="BK442" s="127"/>
      <c r="BL442" s="129">
        <v>0</v>
      </c>
      <c r="BM442" s="127" t="b">
        <f>KGP[[#This Row],[HU Quantity]]=KGP[[#This Row],[Requirement quantity]]</f>
        <v>0</v>
      </c>
      <c r="BN442" s="127"/>
      <c r="BO442" s="127"/>
      <c r="BP442" s="127"/>
      <c r="BQ442" s="126" t="s">
        <v>165</v>
      </c>
      <c r="BR442" s="126" t="s">
        <v>676</v>
      </c>
      <c r="BS442" s="127"/>
      <c r="BT442" s="131">
        <v>0</v>
      </c>
      <c r="BU442" s="131">
        <v>0</v>
      </c>
      <c r="BV442" s="128">
        <v>45105</v>
      </c>
      <c r="BW442" s="132">
        <v>0</v>
      </c>
      <c r="BX442" s="132">
        <v>0</v>
      </c>
      <c r="BY442" s="127"/>
      <c r="BZ442" s="127"/>
      <c r="CA442" s="126">
        <v>0</v>
      </c>
      <c r="CB442" s="130">
        <v>0</v>
      </c>
      <c r="CC442" s="127"/>
      <c r="CD442" s="130">
        <v>0</v>
      </c>
      <c r="CE442" s="127"/>
      <c r="CF442" s="127"/>
      <c r="CG442" s="127"/>
      <c r="CH442" s="130">
        <v>0</v>
      </c>
      <c r="CI442" s="35">
        <v>0</v>
      </c>
      <c r="CJ442" s="94">
        <f t="shared" si="42"/>
        <v>4.3478260869565216E-2</v>
      </c>
      <c r="CK442" s="88">
        <f t="shared" si="43"/>
        <v>45354</v>
      </c>
      <c r="CL442" s="89">
        <f t="shared" si="44"/>
        <v>0</v>
      </c>
      <c r="CM442" s="89">
        <f t="shared" si="45"/>
        <v>0</v>
      </c>
      <c r="CN442" s="89" t="str">
        <f t="shared" si="46"/>
        <v>Missing Staging Date</v>
      </c>
      <c r="CO442" s="100"/>
      <c r="CP442" s="89" t="str">
        <f>IF(CQ442="","",IF(CQ442&gt;'Colour coding'!$D$4,"After Turnround",IF(CQ442&gt;'Colour coding'!$D$3+7,"During Turnaround",IF(CQ442&lt;'Colour coding'!$D$3,"On Time"))))</f>
        <v>On Time</v>
      </c>
      <c r="CQ442" s="88">
        <f>_xlfn.MAXIFS('Monitor PO'!E:E,'Monitor PO'!K:K,KGP[[#This Row],[Material / Component]])</f>
        <v>0</v>
      </c>
      <c r="CR442" s="89" t="str">
        <f t="shared" si="47"/>
        <v>Delivered Pre S4H</v>
      </c>
      <c r="CS442" s="89" t="str">
        <f>_xlfn.CONCAT(KGP[[#This Row],[Reservation]], KGP[[#This Row],[Requirement date (WO component)]],KGP[[#This Row],[Material / Component]],"000",,KGP[[#This Row],[WO number]])</f>
        <v>000013668945382000100038185</v>
      </c>
      <c r="CT442" s="89" t="e">
        <f>VLOOKUP(KGP[[#This Row],[Key]],Reservation!B:B,1,)</f>
        <v>#N/A</v>
      </c>
      <c r="CU442" s="89" t="str">
        <f>_xlfn.CONCAT(KGP[[#This Row],[Reservation]],KGP[[#This Row],[Material / Component]],"000",,KGP[[#This Row],[WO number]])</f>
        <v>0000136689000100038185</v>
      </c>
      <c r="CV442" s="93" t="str">
        <f>IF(_xlfn.MAXIFS(Reservation!$F:$F,Reservation!$A:$A,KGP[[#This Row],[Logic]])&lt;KGP[[#This Row],[ETA @ Demand plant]],_xlfn.MAXIFS(Reservation!$F:$F,Reservation!$A:$A,KGP[[#This Row],[Logic]]),"")</f>
        <v/>
      </c>
      <c r="CW442" s="89" t="str">
        <f>IF(KGP[[#This Row],[Any order which is ahead (Date)]]="","",VLOOKUP(_xlfn.CONCAT(KGP[[#This Row],[Reservation]],KGP[[#This Row],[Material / Component]],"000",,KGP[[#This Row],[WO number]]),Reservation!$A:$J,10,0))</f>
        <v/>
      </c>
      <c r="CX442" s="89">
        <f t="shared" si="48"/>
        <v>0</v>
      </c>
    </row>
    <row r="443" spans="1:102" s="77" customFormat="1" hidden="1" x14ac:dyDescent="0.2">
      <c r="A443" s="126" t="s">
        <v>940</v>
      </c>
      <c r="B443" s="126" t="s">
        <v>50</v>
      </c>
      <c r="C443" s="127"/>
      <c r="D443" s="126" t="s">
        <v>55</v>
      </c>
      <c r="E443" s="128">
        <v>45290</v>
      </c>
      <c r="F443" s="128">
        <v>45292</v>
      </c>
      <c r="G443" s="128">
        <v>45380</v>
      </c>
      <c r="H443" s="127"/>
      <c r="I443" s="128">
        <v>45380</v>
      </c>
      <c r="J443" s="128">
        <v>45385</v>
      </c>
      <c r="K443" s="126" t="s">
        <v>182</v>
      </c>
      <c r="L443" s="127"/>
      <c r="M443" s="126" t="s">
        <v>3062</v>
      </c>
      <c r="N443" s="126" t="s">
        <v>190</v>
      </c>
      <c r="O443" s="126" t="s">
        <v>3063</v>
      </c>
      <c r="P443" s="126" t="s">
        <v>3064</v>
      </c>
      <c r="Q443" s="126" t="s">
        <v>3068</v>
      </c>
      <c r="R443" s="126" t="s">
        <v>344</v>
      </c>
      <c r="S443" s="127"/>
      <c r="T443" s="127"/>
      <c r="U443" s="127"/>
      <c r="V443" s="127"/>
      <c r="W443" s="127"/>
      <c r="X443" s="126">
        <v>20</v>
      </c>
      <c r="Y443" s="126">
        <v>20</v>
      </c>
      <c r="Z443" s="127"/>
      <c r="AA443" s="127"/>
      <c r="AB443" s="129">
        <v>1</v>
      </c>
      <c r="AC443" s="129">
        <v>0</v>
      </c>
      <c r="AD443" s="129">
        <v>0</v>
      </c>
      <c r="AE443" s="126" t="s">
        <v>54</v>
      </c>
      <c r="AF443" s="129">
        <v>0</v>
      </c>
      <c r="AG443" s="127"/>
      <c r="AH443" s="127"/>
      <c r="AI443" s="127"/>
      <c r="AJ443" s="127"/>
      <c r="AK443" s="126">
        <v>0</v>
      </c>
      <c r="AL443" s="129">
        <v>0</v>
      </c>
      <c r="AM443" s="127"/>
      <c r="AN443" s="127"/>
      <c r="AO443" s="126">
        <v>0</v>
      </c>
      <c r="AP443" s="127"/>
      <c r="AQ443" s="127"/>
      <c r="AR443" s="127"/>
      <c r="AS443" s="127"/>
      <c r="AT443" s="127"/>
      <c r="AU443" s="126">
        <v>0</v>
      </c>
      <c r="AV443" s="130">
        <v>0</v>
      </c>
      <c r="AW443" s="126" t="s">
        <v>186</v>
      </c>
      <c r="AX443" s="127"/>
      <c r="AY443" s="127"/>
      <c r="AZ443" s="127"/>
      <c r="BA443" s="127"/>
      <c r="BB443" s="126" t="s">
        <v>52</v>
      </c>
      <c r="BC443" s="126" t="s">
        <v>213</v>
      </c>
      <c r="BD443" s="126" t="s">
        <v>214</v>
      </c>
      <c r="BE443" s="126" t="s">
        <v>3066</v>
      </c>
      <c r="BF443" s="126">
        <v>21</v>
      </c>
      <c r="BG443" s="126" t="s">
        <v>163</v>
      </c>
      <c r="BH443" s="127"/>
      <c r="BI443" s="127"/>
      <c r="BJ443" s="127"/>
      <c r="BK443" s="127"/>
      <c r="BL443" s="129">
        <v>0</v>
      </c>
      <c r="BM443" s="127" t="b">
        <f>KGP[[#This Row],[HU Quantity]]=KGP[[#This Row],[Requirement quantity]]</f>
        <v>0</v>
      </c>
      <c r="BN443" s="127"/>
      <c r="BO443" s="127"/>
      <c r="BP443" s="127"/>
      <c r="BQ443" s="126" t="s">
        <v>165</v>
      </c>
      <c r="BR443" s="127"/>
      <c r="BS443" s="127"/>
      <c r="BT443" s="131">
        <v>0</v>
      </c>
      <c r="BU443" s="131">
        <v>0</v>
      </c>
      <c r="BV443" s="128">
        <v>45105</v>
      </c>
      <c r="BW443" s="132">
        <v>0</v>
      </c>
      <c r="BX443" s="132">
        <v>0</v>
      </c>
      <c r="BY443" s="127"/>
      <c r="BZ443" s="127"/>
      <c r="CA443" s="126">
        <v>0</v>
      </c>
      <c r="CB443" s="130">
        <v>0</v>
      </c>
      <c r="CC443" s="127"/>
      <c r="CD443" s="130">
        <v>0</v>
      </c>
      <c r="CE443" s="127"/>
      <c r="CF443" s="127"/>
      <c r="CG443" s="127"/>
      <c r="CH443" s="130">
        <v>0</v>
      </c>
      <c r="CI443" s="35">
        <v>0</v>
      </c>
      <c r="CJ443" s="94">
        <f t="shared" si="42"/>
        <v>4.3478260869565216E-2</v>
      </c>
      <c r="CK443" s="88">
        <f t="shared" si="43"/>
        <v>45352</v>
      </c>
      <c r="CL443" s="89">
        <f t="shared" si="44"/>
        <v>0</v>
      </c>
      <c r="CM443" s="89">
        <f t="shared" si="45"/>
        <v>0</v>
      </c>
      <c r="CN443" s="89" t="str">
        <f t="shared" si="46"/>
        <v>Missing Staging Date</v>
      </c>
      <c r="CO443" s="100"/>
      <c r="CP443" s="89" t="str">
        <f>IF(CQ443="","",IF(CQ443&gt;'Colour coding'!$D$4,"After Turnround",IF(CQ443&gt;'Colour coding'!$D$3+7,"During Turnaround",IF(CQ443&lt;'Colour coding'!$D$3,"On Time"))))</f>
        <v>On Time</v>
      </c>
      <c r="CQ443" s="88">
        <f>_xlfn.MAXIFS('Monitor PO'!E:E,'Monitor PO'!K:K,KGP[[#This Row],[Material / Component]])</f>
        <v>0</v>
      </c>
      <c r="CR443" s="89" t="str">
        <f t="shared" si="47"/>
        <v>Delivered Pre S4H</v>
      </c>
      <c r="CS443" s="89" t="str">
        <f>_xlfn.CONCAT(KGP[[#This Row],[Reservation]], KGP[[#This Row],[Requirement date (WO component)]],KGP[[#This Row],[Material / Component]],"000",,KGP[[#This Row],[WO number]])</f>
        <v>000013668945380000100038185</v>
      </c>
      <c r="CT443" s="89" t="e">
        <f>VLOOKUP(KGP[[#This Row],[Key]],Reservation!B:B,1,)</f>
        <v>#N/A</v>
      </c>
      <c r="CU443" s="89" t="str">
        <f>_xlfn.CONCAT(KGP[[#This Row],[Reservation]],KGP[[#This Row],[Material / Component]],"000",,KGP[[#This Row],[WO number]])</f>
        <v>0000136689000100038185</v>
      </c>
      <c r="CV443" s="93" t="str">
        <f>IF(_xlfn.MAXIFS(Reservation!$F:$F,Reservation!$A:$A,KGP[[#This Row],[Logic]])&lt;KGP[[#This Row],[ETA @ Demand plant]],_xlfn.MAXIFS(Reservation!$F:$F,Reservation!$A:$A,KGP[[#This Row],[Logic]]),"")</f>
        <v/>
      </c>
      <c r="CW443" s="89" t="str">
        <f>IF(KGP[[#This Row],[Any order which is ahead (Date)]]="","",VLOOKUP(_xlfn.CONCAT(KGP[[#This Row],[Reservation]],KGP[[#This Row],[Material / Component]],"000",,KGP[[#This Row],[WO number]]),Reservation!$A:$J,10,0))</f>
        <v/>
      </c>
      <c r="CX443" s="89">
        <f t="shared" si="48"/>
        <v>0</v>
      </c>
    </row>
    <row r="444" spans="1:102" s="77" customFormat="1" hidden="1" x14ac:dyDescent="0.2">
      <c r="A444" s="126" t="s">
        <v>940</v>
      </c>
      <c r="B444" s="126" t="s">
        <v>50</v>
      </c>
      <c r="C444" s="127"/>
      <c r="D444" s="126" t="s">
        <v>55</v>
      </c>
      <c r="E444" s="128">
        <v>45290</v>
      </c>
      <c r="F444" s="128">
        <v>45292</v>
      </c>
      <c r="G444" s="128">
        <v>45380</v>
      </c>
      <c r="H444" s="127"/>
      <c r="I444" s="128">
        <v>45380</v>
      </c>
      <c r="J444" s="128">
        <v>45385</v>
      </c>
      <c r="K444" s="126" t="s">
        <v>182</v>
      </c>
      <c r="L444" s="127"/>
      <c r="M444" s="126" t="s">
        <v>3062</v>
      </c>
      <c r="N444" s="126" t="s">
        <v>174</v>
      </c>
      <c r="O444" s="126" t="s">
        <v>3063</v>
      </c>
      <c r="P444" s="126" t="s">
        <v>3064</v>
      </c>
      <c r="Q444" s="126" t="s">
        <v>3068</v>
      </c>
      <c r="R444" s="126" t="s">
        <v>344</v>
      </c>
      <c r="S444" s="127"/>
      <c r="T444" s="127"/>
      <c r="U444" s="127"/>
      <c r="V444" s="127"/>
      <c r="W444" s="127"/>
      <c r="X444" s="126">
        <v>20</v>
      </c>
      <c r="Y444" s="126">
        <v>20</v>
      </c>
      <c r="Z444" s="127"/>
      <c r="AA444" s="127"/>
      <c r="AB444" s="129">
        <v>1</v>
      </c>
      <c r="AC444" s="129">
        <v>0</v>
      </c>
      <c r="AD444" s="129">
        <v>0</v>
      </c>
      <c r="AE444" s="126" t="s">
        <v>54</v>
      </c>
      <c r="AF444" s="129">
        <v>0</v>
      </c>
      <c r="AG444" s="127"/>
      <c r="AH444" s="127"/>
      <c r="AI444" s="127"/>
      <c r="AJ444" s="127"/>
      <c r="AK444" s="126">
        <v>0</v>
      </c>
      <c r="AL444" s="129">
        <v>0</v>
      </c>
      <c r="AM444" s="127"/>
      <c r="AN444" s="127"/>
      <c r="AO444" s="126">
        <v>0</v>
      </c>
      <c r="AP444" s="127"/>
      <c r="AQ444" s="127"/>
      <c r="AR444" s="127"/>
      <c r="AS444" s="127"/>
      <c r="AT444" s="127"/>
      <c r="AU444" s="126">
        <v>0</v>
      </c>
      <c r="AV444" s="130">
        <v>0</v>
      </c>
      <c r="AW444" s="126" t="s">
        <v>51</v>
      </c>
      <c r="AX444" s="127"/>
      <c r="AY444" s="127"/>
      <c r="AZ444" s="127"/>
      <c r="BA444" s="127"/>
      <c r="BB444" s="126" t="s">
        <v>52</v>
      </c>
      <c r="BC444" s="126" t="s">
        <v>213</v>
      </c>
      <c r="BD444" s="126" t="s">
        <v>214</v>
      </c>
      <c r="BE444" s="126" t="s">
        <v>3066</v>
      </c>
      <c r="BF444" s="126">
        <v>3</v>
      </c>
      <c r="BG444" s="126" t="s">
        <v>163</v>
      </c>
      <c r="BH444" s="127"/>
      <c r="BI444" s="127"/>
      <c r="BJ444" s="127"/>
      <c r="BK444" s="127"/>
      <c r="BL444" s="129">
        <v>0</v>
      </c>
      <c r="BM444" s="127" t="b">
        <f>KGP[[#This Row],[HU Quantity]]=KGP[[#This Row],[Requirement quantity]]</f>
        <v>0</v>
      </c>
      <c r="BN444" s="127"/>
      <c r="BO444" s="127"/>
      <c r="BP444" s="127"/>
      <c r="BQ444" s="126" t="s">
        <v>165</v>
      </c>
      <c r="BR444" s="126" t="s">
        <v>3069</v>
      </c>
      <c r="BS444" s="127"/>
      <c r="BT444" s="131">
        <v>0</v>
      </c>
      <c r="BU444" s="131">
        <v>0</v>
      </c>
      <c r="BV444" s="128">
        <v>45105</v>
      </c>
      <c r="BW444" s="132">
        <v>0</v>
      </c>
      <c r="BX444" s="132">
        <v>0</v>
      </c>
      <c r="BY444" s="127"/>
      <c r="BZ444" s="127"/>
      <c r="CA444" s="126">
        <v>0</v>
      </c>
      <c r="CB444" s="130">
        <v>0</v>
      </c>
      <c r="CC444" s="127"/>
      <c r="CD444" s="130">
        <v>0</v>
      </c>
      <c r="CE444" s="127"/>
      <c r="CF444" s="127"/>
      <c r="CG444" s="127"/>
      <c r="CH444" s="130">
        <v>0</v>
      </c>
      <c r="CI444" s="35">
        <v>0</v>
      </c>
      <c r="CJ444" s="94">
        <f t="shared" si="42"/>
        <v>4.3478260869565216E-2</v>
      </c>
      <c r="CK444" s="88">
        <f t="shared" si="43"/>
        <v>45352</v>
      </c>
      <c r="CL444" s="89">
        <f t="shared" si="44"/>
        <v>0</v>
      </c>
      <c r="CM444" s="89">
        <f t="shared" si="45"/>
        <v>0</v>
      </c>
      <c r="CN444" s="89" t="str">
        <f t="shared" si="46"/>
        <v>Missing Staging Date</v>
      </c>
      <c r="CO444" s="100"/>
      <c r="CP444" s="89" t="str">
        <f>IF(CQ444="","",IF(CQ444&gt;'Colour coding'!$D$4,"After Turnround",IF(CQ444&gt;'Colour coding'!$D$3+7,"During Turnaround",IF(CQ444&lt;'Colour coding'!$D$3,"On Time"))))</f>
        <v>On Time</v>
      </c>
      <c r="CQ444" s="88">
        <f>_xlfn.MAXIFS('Monitor PO'!E:E,'Monitor PO'!K:K,KGP[[#This Row],[Material / Component]])</f>
        <v>0</v>
      </c>
      <c r="CR444" s="89" t="str">
        <f t="shared" si="47"/>
        <v>Delivered Pre S4H</v>
      </c>
      <c r="CS444" s="89" t="str">
        <f>_xlfn.CONCAT(KGP[[#This Row],[Reservation]], KGP[[#This Row],[Requirement date (WO component)]],KGP[[#This Row],[Material / Component]],"000",,KGP[[#This Row],[WO number]])</f>
        <v>000013668945380000100038185</v>
      </c>
      <c r="CT444" s="89" t="e">
        <f>VLOOKUP(KGP[[#This Row],[Key]],Reservation!B:B,1,)</f>
        <v>#N/A</v>
      </c>
      <c r="CU444" s="89" t="str">
        <f>_xlfn.CONCAT(KGP[[#This Row],[Reservation]],KGP[[#This Row],[Material / Component]],"000",,KGP[[#This Row],[WO number]])</f>
        <v>0000136689000100038185</v>
      </c>
      <c r="CV444" s="93" t="str">
        <f>IF(_xlfn.MAXIFS(Reservation!$F:$F,Reservation!$A:$A,KGP[[#This Row],[Logic]])&lt;KGP[[#This Row],[ETA @ Demand plant]],_xlfn.MAXIFS(Reservation!$F:$F,Reservation!$A:$A,KGP[[#This Row],[Logic]]),"")</f>
        <v/>
      </c>
      <c r="CW444" s="89" t="str">
        <f>IF(KGP[[#This Row],[Any order which is ahead (Date)]]="","",VLOOKUP(_xlfn.CONCAT(KGP[[#This Row],[Reservation]],KGP[[#This Row],[Material / Component]],"000",,KGP[[#This Row],[WO number]]),Reservation!$A:$J,10,0))</f>
        <v/>
      </c>
      <c r="CX444" s="89">
        <f t="shared" si="48"/>
        <v>0</v>
      </c>
    </row>
    <row r="445" spans="1:102" s="77" customFormat="1" hidden="1" x14ac:dyDescent="0.2">
      <c r="A445" s="126" t="s">
        <v>940</v>
      </c>
      <c r="B445" s="126" t="s">
        <v>50</v>
      </c>
      <c r="C445" s="127"/>
      <c r="D445" s="126" t="s">
        <v>55</v>
      </c>
      <c r="E445" s="128">
        <v>45290</v>
      </c>
      <c r="F445" s="128">
        <v>45292</v>
      </c>
      <c r="G445" s="128">
        <v>45380</v>
      </c>
      <c r="H445" s="127"/>
      <c r="I445" s="128">
        <v>45380</v>
      </c>
      <c r="J445" s="128">
        <v>45385</v>
      </c>
      <c r="K445" s="126" t="s">
        <v>182</v>
      </c>
      <c r="L445" s="127"/>
      <c r="M445" s="126" t="s">
        <v>3062</v>
      </c>
      <c r="N445" s="126" t="s">
        <v>170</v>
      </c>
      <c r="O445" s="126" t="s">
        <v>3063</v>
      </c>
      <c r="P445" s="126" t="s">
        <v>3064</v>
      </c>
      <c r="Q445" s="126" t="s">
        <v>3068</v>
      </c>
      <c r="R445" s="126" t="s">
        <v>344</v>
      </c>
      <c r="S445" s="127"/>
      <c r="T445" s="127"/>
      <c r="U445" s="127"/>
      <c r="V445" s="127"/>
      <c r="W445" s="127"/>
      <c r="X445" s="126">
        <v>20</v>
      </c>
      <c r="Y445" s="126">
        <v>20</v>
      </c>
      <c r="Z445" s="127"/>
      <c r="AA445" s="127"/>
      <c r="AB445" s="129">
        <v>2</v>
      </c>
      <c r="AC445" s="129">
        <v>0</v>
      </c>
      <c r="AD445" s="129">
        <v>0</v>
      </c>
      <c r="AE445" s="126" t="s">
        <v>54</v>
      </c>
      <c r="AF445" s="129">
        <v>0</v>
      </c>
      <c r="AG445" s="127"/>
      <c r="AH445" s="127"/>
      <c r="AI445" s="127"/>
      <c r="AJ445" s="127"/>
      <c r="AK445" s="126">
        <v>0</v>
      </c>
      <c r="AL445" s="129">
        <v>0</v>
      </c>
      <c r="AM445" s="127"/>
      <c r="AN445" s="127"/>
      <c r="AO445" s="126">
        <v>0</v>
      </c>
      <c r="AP445" s="127"/>
      <c r="AQ445" s="127"/>
      <c r="AR445" s="127"/>
      <c r="AS445" s="127"/>
      <c r="AT445" s="127"/>
      <c r="AU445" s="126">
        <v>0</v>
      </c>
      <c r="AV445" s="130">
        <v>0</v>
      </c>
      <c r="AW445" s="126" t="s">
        <v>51</v>
      </c>
      <c r="AX445" s="127"/>
      <c r="AY445" s="127"/>
      <c r="AZ445" s="127"/>
      <c r="BA445" s="127"/>
      <c r="BB445" s="126" t="s">
        <v>52</v>
      </c>
      <c r="BC445" s="126" t="s">
        <v>213</v>
      </c>
      <c r="BD445" s="126" t="s">
        <v>214</v>
      </c>
      <c r="BE445" s="126" t="s">
        <v>3066</v>
      </c>
      <c r="BF445" s="126">
        <v>5</v>
      </c>
      <c r="BG445" s="126" t="s">
        <v>163</v>
      </c>
      <c r="BH445" s="127"/>
      <c r="BI445" s="127"/>
      <c r="BJ445" s="127"/>
      <c r="BK445" s="127"/>
      <c r="BL445" s="129">
        <v>0</v>
      </c>
      <c r="BM445" s="127" t="b">
        <f>KGP[[#This Row],[HU Quantity]]=KGP[[#This Row],[Requirement quantity]]</f>
        <v>0</v>
      </c>
      <c r="BN445" s="127"/>
      <c r="BO445" s="127"/>
      <c r="BP445" s="127"/>
      <c r="BQ445" s="126" t="s">
        <v>165</v>
      </c>
      <c r="BR445" s="126" t="s">
        <v>3069</v>
      </c>
      <c r="BS445" s="127"/>
      <c r="BT445" s="131">
        <v>0</v>
      </c>
      <c r="BU445" s="131">
        <v>0</v>
      </c>
      <c r="BV445" s="128">
        <v>45105</v>
      </c>
      <c r="BW445" s="132">
        <v>0</v>
      </c>
      <c r="BX445" s="132">
        <v>0</v>
      </c>
      <c r="BY445" s="127"/>
      <c r="BZ445" s="127"/>
      <c r="CA445" s="126">
        <v>0</v>
      </c>
      <c r="CB445" s="130">
        <v>0</v>
      </c>
      <c r="CC445" s="127"/>
      <c r="CD445" s="130">
        <v>0</v>
      </c>
      <c r="CE445" s="127"/>
      <c r="CF445" s="127"/>
      <c r="CG445" s="127"/>
      <c r="CH445" s="130">
        <v>0</v>
      </c>
      <c r="CI445" s="35">
        <v>0</v>
      </c>
      <c r="CJ445" s="94">
        <f t="shared" si="42"/>
        <v>4.3478260869565216E-2</v>
      </c>
      <c r="CK445" s="88">
        <f t="shared" si="43"/>
        <v>45352</v>
      </c>
      <c r="CL445" s="89">
        <f t="shared" si="44"/>
        <v>0</v>
      </c>
      <c r="CM445" s="89">
        <f t="shared" si="45"/>
        <v>0</v>
      </c>
      <c r="CN445" s="89" t="str">
        <f t="shared" si="46"/>
        <v>Missing Staging Date</v>
      </c>
      <c r="CO445" s="100"/>
      <c r="CP445" s="89" t="str">
        <f>IF(CQ445="","",IF(CQ445&gt;'Colour coding'!$D$4,"After Turnround",IF(CQ445&gt;'Colour coding'!$D$3+7,"During Turnaround",IF(CQ445&lt;'Colour coding'!$D$3,"On Time"))))</f>
        <v>On Time</v>
      </c>
      <c r="CQ445" s="88">
        <f>_xlfn.MAXIFS('Monitor PO'!E:E,'Monitor PO'!K:K,KGP[[#This Row],[Material / Component]])</f>
        <v>0</v>
      </c>
      <c r="CR445" s="89" t="str">
        <f t="shared" si="47"/>
        <v>Delivered Pre S4H</v>
      </c>
      <c r="CS445" s="89" t="str">
        <f>_xlfn.CONCAT(KGP[[#This Row],[Reservation]], KGP[[#This Row],[Requirement date (WO component)]],KGP[[#This Row],[Material / Component]],"000",,KGP[[#This Row],[WO number]])</f>
        <v>000013668945380000100038185</v>
      </c>
      <c r="CT445" s="89" t="e">
        <f>VLOOKUP(KGP[[#This Row],[Key]],Reservation!B:B,1,)</f>
        <v>#N/A</v>
      </c>
      <c r="CU445" s="89" t="str">
        <f>_xlfn.CONCAT(KGP[[#This Row],[Reservation]],KGP[[#This Row],[Material / Component]],"000",,KGP[[#This Row],[WO number]])</f>
        <v>0000136689000100038185</v>
      </c>
      <c r="CV445" s="93" t="str">
        <f>IF(_xlfn.MAXIFS(Reservation!$F:$F,Reservation!$A:$A,KGP[[#This Row],[Logic]])&lt;KGP[[#This Row],[ETA @ Demand plant]],_xlfn.MAXIFS(Reservation!$F:$F,Reservation!$A:$A,KGP[[#This Row],[Logic]]),"")</f>
        <v/>
      </c>
      <c r="CW445" s="89" t="str">
        <f>IF(KGP[[#This Row],[Any order which is ahead (Date)]]="","",VLOOKUP(_xlfn.CONCAT(KGP[[#This Row],[Reservation]],KGP[[#This Row],[Material / Component]],"000",,KGP[[#This Row],[WO number]]),Reservation!$A:$J,10,0))</f>
        <v/>
      </c>
      <c r="CX445" s="89">
        <f t="shared" si="48"/>
        <v>0</v>
      </c>
    </row>
    <row r="446" spans="1:102" s="77" customFormat="1" hidden="1" x14ac:dyDescent="0.2">
      <c r="A446" s="126" t="s">
        <v>940</v>
      </c>
      <c r="B446" s="126" t="s">
        <v>50</v>
      </c>
      <c r="C446" s="127"/>
      <c r="D446" s="126" t="s">
        <v>55</v>
      </c>
      <c r="E446" s="128">
        <v>45290</v>
      </c>
      <c r="F446" s="128">
        <v>45292</v>
      </c>
      <c r="G446" s="128">
        <v>45380</v>
      </c>
      <c r="H446" s="127"/>
      <c r="I446" s="128">
        <v>45380</v>
      </c>
      <c r="J446" s="128">
        <v>45385</v>
      </c>
      <c r="K446" s="126" t="s">
        <v>182</v>
      </c>
      <c r="L446" s="127"/>
      <c r="M446" s="126" t="s">
        <v>3062</v>
      </c>
      <c r="N446" s="126" t="s">
        <v>173</v>
      </c>
      <c r="O446" s="126" t="s">
        <v>3063</v>
      </c>
      <c r="P446" s="126" t="s">
        <v>3064</v>
      </c>
      <c r="Q446" s="126" t="s">
        <v>3068</v>
      </c>
      <c r="R446" s="126" t="s">
        <v>344</v>
      </c>
      <c r="S446" s="127"/>
      <c r="T446" s="127"/>
      <c r="U446" s="127"/>
      <c r="V446" s="127"/>
      <c r="W446" s="127"/>
      <c r="X446" s="126">
        <v>20</v>
      </c>
      <c r="Y446" s="126">
        <v>20</v>
      </c>
      <c r="Z446" s="127"/>
      <c r="AA446" s="127"/>
      <c r="AB446" s="129">
        <v>8</v>
      </c>
      <c r="AC446" s="129">
        <v>0</v>
      </c>
      <c r="AD446" s="129">
        <v>0</v>
      </c>
      <c r="AE446" s="126" t="s">
        <v>54</v>
      </c>
      <c r="AF446" s="129">
        <v>0</v>
      </c>
      <c r="AG446" s="127"/>
      <c r="AH446" s="127"/>
      <c r="AI446" s="127"/>
      <c r="AJ446" s="127"/>
      <c r="AK446" s="126">
        <v>0</v>
      </c>
      <c r="AL446" s="129">
        <v>0</v>
      </c>
      <c r="AM446" s="127"/>
      <c r="AN446" s="127"/>
      <c r="AO446" s="126">
        <v>0</v>
      </c>
      <c r="AP446" s="127"/>
      <c r="AQ446" s="127"/>
      <c r="AR446" s="127"/>
      <c r="AS446" s="127"/>
      <c r="AT446" s="127"/>
      <c r="AU446" s="126">
        <v>0</v>
      </c>
      <c r="AV446" s="130">
        <v>0</v>
      </c>
      <c r="AW446" s="126" t="s">
        <v>51</v>
      </c>
      <c r="AX446" s="127"/>
      <c r="AY446" s="127"/>
      <c r="AZ446" s="127"/>
      <c r="BA446" s="127"/>
      <c r="BB446" s="126" t="s">
        <v>52</v>
      </c>
      <c r="BC446" s="126" t="s">
        <v>213</v>
      </c>
      <c r="BD446" s="126" t="s">
        <v>214</v>
      </c>
      <c r="BE446" s="126" t="s">
        <v>3066</v>
      </c>
      <c r="BF446" s="126">
        <v>6</v>
      </c>
      <c r="BG446" s="126" t="s">
        <v>163</v>
      </c>
      <c r="BH446" s="127"/>
      <c r="BI446" s="127"/>
      <c r="BJ446" s="127"/>
      <c r="BK446" s="127"/>
      <c r="BL446" s="129">
        <v>0</v>
      </c>
      <c r="BM446" s="127" t="b">
        <f>KGP[[#This Row],[HU Quantity]]=KGP[[#This Row],[Requirement quantity]]</f>
        <v>0</v>
      </c>
      <c r="BN446" s="127"/>
      <c r="BO446" s="127"/>
      <c r="BP446" s="127"/>
      <c r="BQ446" s="126" t="s">
        <v>165</v>
      </c>
      <c r="BR446" s="126" t="s">
        <v>3069</v>
      </c>
      <c r="BS446" s="127"/>
      <c r="BT446" s="131">
        <v>0</v>
      </c>
      <c r="BU446" s="131">
        <v>0</v>
      </c>
      <c r="BV446" s="128">
        <v>45105</v>
      </c>
      <c r="BW446" s="132">
        <v>0</v>
      </c>
      <c r="BX446" s="132">
        <v>0</v>
      </c>
      <c r="BY446" s="127"/>
      <c r="BZ446" s="127"/>
      <c r="CA446" s="126">
        <v>0</v>
      </c>
      <c r="CB446" s="130">
        <v>0</v>
      </c>
      <c r="CC446" s="127"/>
      <c r="CD446" s="130">
        <v>0</v>
      </c>
      <c r="CE446" s="127"/>
      <c r="CF446" s="127"/>
      <c r="CG446" s="127"/>
      <c r="CH446" s="130">
        <v>0</v>
      </c>
      <c r="CI446" s="35">
        <v>0</v>
      </c>
      <c r="CJ446" s="94">
        <f t="shared" si="42"/>
        <v>4.3478260869565216E-2</v>
      </c>
      <c r="CK446" s="88">
        <f t="shared" si="43"/>
        <v>45352</v>
      </c>
      <c r="CL446" s="89">
        <f t="shared" si="44"/>
        <v>0</v>
      </c>
      <c r="CM446" s="89">
        <f t="shared" si="45"/>
        <v>0</v>
      </c>
      <c r="CN446" s="89" t="str">
        <f t="shared" si="46"/>
        <v>Missing Staging Date</v>
      </c>
      <c r="CO446" s="100"/>
      <c r="CP446" s="89" t="str">
        <f>IF(CQ446="","",IF(CQ446&gt;'Colour coding'!$D$4,"After Turnround",IF(CQ446&gt;'Colour coding'!$D$3+7,"During Turnaround",IF(CQ446&lt;'Colour coding'!$D$3,"On Time"))))</f>
        <v>On Time</v>
      </c>
      <c r="CQ446" s="88">
        <f>_xlfn.MAXIFS('Monitor PO'!E:E,'Monitor PO'!K:K,KGP[[#This Row],[Material / Component]])</f>
        <v>0</v>
      </c>
      <c r="CR446" s="89" t="str">
        <f t="shared" si="47"/>
        <v>Delivered Pre S4H</v>
      </c>
      <c r="CS446" s="89" t="str">
        <f>_xlfn.CONCAT(KGP[[#This Row],[Reservation]], KGP[[#This Row],[Requirement date (WO component)]],KGP[[#This Row],[Material / Component]],"000",,KGP[[#This Row],[WO number]])</f>
        <v>000013668945380000100038185</v>
      </c>
      <c r="CT446" s="89" t="e">
        <f>VLOOKUP(KGP[[#This Row],[Key]],Reservation!B:B,1,)</f>
        <v>#N/A</v>
      </c>
      <c r="CU446" s="89" t="str">
        <f>_xlfn.CONCAT(KGP[[#This Row],[Reservation]],KGP[[#This Row],[Material / Component]],"000",,KGP[[#This Row],[WO number]])</f>
        <v>0000136689000100038185</v>
      </c>
      <c r="CV446" s="93" t="str">
        <f>IF(_xlfn.MAXIFS(Reservation!$F:$F,Reservation!$A:$A,KGP[[#This Row],[Logic]])&lt;KGP[[#This Row],[ETA @ Demand plant]],_xlfn.MAXIFS(Reservation!$F:$F,Reservation!$A:$A,KGP[[#This Row],[Logic]]),"")</f>
        <v/>
      </c>
      <c r="CW446" s="89" t="str">
        <f>IF(KGP[[#This Row],[Any order which is ahead (Date)]]="","",VLOOKUP(_xlfn.CONCAT(KGP[[#This Row],[Reservation]],KGP[[#This Row],[Material / Component]],"000",,KGP[[#This Row],[WO number]]),Reservation!$A:$J,10,0))</f>
        <v/>
      </c>
      <c r="CX446" s="89">
        <f t="shared" si="48"/>
        <v>0</v>
      </c>
    </row>
    <row r="447" spans="1:102" s="77" customFormat="1" hidden="1" x14ac:dyDescent="0.2">
      <c r="A447" s="126" t="s">
        <v>940</v>
      </c>
      <c r="B447" s="126" t="s">
        <v>50</v>
      </c>
      <c r="C447" s="127"/>
      <c r="D447" s="126" t="s">
        <v>55</v>
      </c>
      <c r="E447" s="128">
        <v>45290</v>
      </c>
      <c r="F447" s="128">
        <v>45292</v>
      </c>
      <c r="G447" s="128">
        <v>45380</v>
      </c>
      <c r="H447" s="127"/>
      <c r="I447" s="128">
        <v>45380</v>
      </c>
      <c r="J447" s="128">
        <v>45385</v>
      </c>
      <c r="K447" s="126" t="s">
        <v>182</v>
      </c>
      <c r="L447" s="127"/>
      <c r="M447" s="126" t="s">
        <v>3062</v>
      </c>
      <c r="N447" s="126" t="s">
        <v>172</v>
      </c>
      <c r="O447" s="126" t="s">
        <v>3063</v>
      </c>
      <c r="P447" s="126" t="s">
        <v>3064</v>
      </c>
      <c r="Q447" s="126" t="s">
        <v>3068</v>
      </c>
      <c r="R447" s="126" t="s">
        <v>344</v>
      </c>
      <c r="S447" s="127"/>
      <c r="T447" s="127"/>
      <c r="U447" s="127"/>
      <c r="V447" s="127"/>
      <c r="W447" s="127"/>
      <c r="X447" s="126">
        <v>20</v>
      </c>
      <c r="Y447" s="126">
        <v>20</v>
      </c>
      <c r="Z447" s="127"/>
      <c r="AA447" s="127"/>
      <c r="AB447" s="129">
        <v>1</v>
      </c>
      <c r="AC447" s="129">
        <v>0</v>
      </c>
      <c r="AD447" s="129">
        <v>0</v>
      </c>
      <c r="AE447" s="126" t="s">
        <v>54</v>
      </c>
      <c r="AF447" s="129">
        <v>0</v>
      </c>
      <c r="AG447" s="127"/>
      <c r="AH447" s="127"/>
      <c r="AI447" s="127"/>
      <c r="AJ447" s="127"/>
      <c r="AK447" s="126">
        <v>0</v>
      </c>
      <c r="AL447" s="129">
        <v>0</v>
      </c>
      <c r="AM447" s="127"/>
      <c r="AN447" s="127"/>
      <c r="AO447" s="126">
        <v>0</v>
      </c>
      <c r="AP447" s="127"/>
      <c r="AQ447" s="127"/>
      <c r="AR447" s="127"/>
      <c r="AS447" s="127"/>
      <c r="AT447" s="127"/>
      <c r="AU447" s="126">
        <v>0</v>
      </c>
      <c r="AV447" s="130">
        <v>0</v>
      </c>
      <c r="AW447" s="126" t="s">
        <v>51</v>
      </c>
      <c r="AX447" s="127"/>
      <c r="AY447" s="127"/>
      <c r="AZ447" s="127"/>
      <c r="BA447" s="127"/>
      <c r="BB447" s="126" t="s">
        <v>52</v>
      </c>
      <c r="BC447" s="126" t="s">
        <v>213</v>
      </c>
      <c r="BD447" s="126" t="s">
        <v>214</v>
      </c>
      <c r="BE447" s="126" t="s">
        <v>3066</v>
      </c>
      <c r="BF447" s="126">
        <v>7</v>
      </c>
      <c r="BG447" s="126" t="s">
        <v>163</v>
      </c>
      <c r="BH447" s="127"/>
      <c r="BI447" s="127"/>
      <c r="BJ447" s="127"/>
      <c r="BK447" s="127"/>
      <c r="BL447" s="129">
        <v>0</v>
      </c>
      <c r="BM447" s="127" t="b">
        <f>KGP[[#This Row],[HU Quantity]]=KGP[[#This Row],[Requirement quantity]]</f>
        <v>0</v>
      </c>
      <c r="BN447" s="127"/>
      <c r="BO447" s="127"/>
      <c r="BP447" s="127"/>
      <c r="BQ447" s="126" t="s">
        <v>165</v>
      </c>
      <c r="BR447" s="126" t="s">
        <v>3069</v>
      </c>
      <c r="BS447" s="127"/>
      <c r="BT447" s="131">
        <v>0</v>
      </c>
      <c r="BU447" s="131">
        <v>0</v>
      </c>
      <c r="BV447" s="128">
        <v>45105</v>
      </c>
      <c r="BW447" s="132">
        <v>0</v>
      </c>
      <c r="BX447" s="132">
        <v>0</v>
      </c>
      <c r="BY447" s="127"/>
      <c r="BZ447" s="127"/>
      <c r="CA447" s="126">
        <v>0</v>
      </c>
      <c r="CB447" s="130">
        <v>0</v>
      </c>
      <c r="CC447" s="127"/>
      <c r="CD447" s="130">
        <v>0</v>
      </c>
      <c r="CE447" s="127"/>
      <c r="CF447" s="127"/>
      <c r="CG447" s="127"/>
      <c r="CH447" s="130">
        <v>0</v>
      </c>
      <c r="CI447" s="35">
        <v>0</v>
      </c>
      <c r="CJ447" s="94">
        <f t="shared" si="42"/>
        <v>4.3478260869565216E-2</v>
      </c>
      <c r="CK447" s="88">
        <f t="shared" si="43"/>
        <v>45352</v>
      </c>
      <c r="CL447" s="89">
        <f t="shared" si="44"/>
        <v>0</v>
      </c>
      <c r="CM447" s="89">
        <f t="shared" si="45"/>
        <v>0</v>
      </c>
      <c r="CN447" s="89" t="str">
        <f t="shared" si="46"/>
        <v>Missing Staging Date</v>
      </c>
      <c r="CO447" s="100"/>
      <c r="CP447" s="89" t="str">
        <f>IF(CQ447="","",IF(CQ447&gt;'Colour coding'!$D$4,"After Turnround",IF(CQ447&gt;'Colour coding'!$D$3+7,"During Turnaround",IF(CQ447&lt;'Colour coding'!$D$3,"On Time"))))</f>
        <v>On Time</v>
      </c>
      <c r="CQ447" s="88">
        <f>_xlfn.MAXIFS('Monitor PO'!E:E,'Monitor PO'!K:K,KGP[[#This Row],[Material / Component]])</f>
        <v>0</v>
      </c>
      <c r="CR447" s="89" t="str">
        <f t="shared" si="47"/>
        <v>Delivered Pre S4H</v>
      </c>
      <c r="CS447" s="89" t="str">
        <f>_xlfn.CONCAT(KGP[[#This Row],[Reservation]], KGP[[#This Row],[Requirement date (WO component)]],KGP[[#This Row],[Material / Component]],"000",,KGP[[#This Row],[WO number]])</f>
        <v>000013668945380000100038185</v>
      </c>
      <c r="CT447" s="89" t="e">
        <f>VLOOKUP(KGP[[#This Row],[Key]],Reservation!B:B,1,)</f>
        <v>#N/A</v>
      </c>
      <c r="CU447" s="89" t="str">
        <f>_xlfn.CONCAT(KGP[[#This Row],[Reservation]],KGP[[#This Row],[Material / Component]],"000",,KGP[[#This Row],[WO number]])</f>
        <v>0000136689000100038185</v>
      </c>
      <c r="CV447" s="93" t="str">
        <f>IF(_xlfn.MAXIFS(Reservation!$F:$F,Reservation!$A:$A,KGP[[#This Row],[Logic]])&lt;KGP[[#This Row],[ETA @ Demand plant]],_xlfn.MAXIFS(Reservation!$F:$F,Reservation!$A:$A,KGP[[#This Row],[Logic]]),"")</f>
        <v/>
      </c>
      <c r="CW447" s="89" t="str">
        <f>IF(KGP[[#This Row],[Any order which is ahead (Date)]]="","",VLOOKUP(_xlfn.CONCAT(KGP[[#This Row],[Reservation]],KGP[[#This Row],[Material / Component]],"000",,KGP[[#This Row],[WO number]]),Reservation!$A:$J,10,0))</f>
        <v/>
      </c>
      <c r="CX447" s="89">
        <f t="shared" si="48"/>
        <v>0</v>
      </c>
    </row>
    <row r="448" spans="1:102" s="77" customFormat="1" hidden="1" x14ac:dyDescent="0.2">
      <c r="A448" s="126" t="s">
        <v>940</v>
      </c>
      <c r="B448" s="126" t="s">
        <v>50</v>
      </c>
      <c r="C448" s="127"/>
      <c r="D448" s="126" t="s">
        <v>55</v>
      </c>
      <c r="E448" s="128">
        <v>45290</v>
      </c>
      <c r="F448" s="128">
        <v>45292</v>
      </c>
      <c r="G448" s="128">
        <v>45380</v>
      </c>
      <c r="H448" s="127"/>
      <c r="I448" s="128">
        <v>45380</v>
      </c>
      <c r="J448" s="128">
        <v>45385</v>
      </c>
      <c r="K448" s="126" t="s">
        <v>182</v>
      </c>
      <c r="L448" s="127"/>
      <c r="M448" s="126" t="s">
        <v>3062</v>
      </c>
      <c r="N448" s="126" t="s">
        <v>166</v>
      </c>
      <c r="O448" s="126" t="s">
        <v>3063</v>
      </c>
      <c r="P448" s="126" t="s">
        <v>3064</v>
      </c>
      <c r="Q448" s="126" t="s">
        <v>3068</v>
      </c>
      <c r="R448" s="126" t="s">
        <v>344</v>
      </c>
      <c r="S448" s="127"/>
      <c r="T448" s="127"/>
      <c r="U448" s="127"/>
      <c r="V448" s="127"/>
      <c r="W448" s="127"/>
      <c r="X448" s="126">
        <v>20</v>
      </c>
      <c r="Y448" s="126">
        <v>20</v>
      </c>
      <c r="Z448" s="127"/>
      <c r="AA448" s="127"/>
      <c r="AB448" s="129">
        <v>8</v>
      </c>
      <c r="AC448" s="129">
        <v>0</v>
      </c>
      <c r="AD448" s="129">
        <v>0</v>
      </c>
      <c r="AE448" s="126" t="s">
        <v>54</v>
      </c>
      <c r="AF448" s="129">
        <v>0</v>
      </c>
      <c r="AG448" s="127"/>
      <c r="AH448" s="127"/>
      <c r="AI448" s="127"/>
      <c r="AJ448" s="127"/>
      <c r="AK448" s="126">
        <v>0</v>
      </c>
      <c r="AL448" s="129">
        <v>0</v>
      </c>
      <c r="AM448" s="127"/>
      <c r="AN448" s="127"/>
      <c r="AO448" s="126">
        <v>0</v>
      </c>
      <c r="AP448" s="127"/>
      <c r="AQ448" s="127"/>
      <c r="AR448" s="127"/>
      <c r="AS448" s="127"/>
      <c r="AT448" s="127"/>
      <c r="AU448" s="126">
        <v>0</v>
      </c>
      <c r="AV448" s="130">
        <v>0</v>
      </c>
      <c r="AW448" s="126" t="s">
        <v>51</v>
      </c>
      <c r="AX448" s="127"/>
      <c r="AY448" s="127"/>
      <c r="AZ448" s="127"/>
      <c r="BA448" s="127"/>
      <c r="BB448" s="126" t="s">
        <v>52</v>
      </c>
      <c r="BC448" s="126" t="s">
        <v>213</v>
      </c>
      <c r="BD448" s="126" t="s">
        <v>214</v>
      </c>
      <c r="BE448" s="126" t="s">
        <v>3066</v>
      </c>
      <c r="BF448" s="126">
        <v>8</v>
      </c>
      <c r="BG448" s="126" t="s">
        <v>163</v>
      </c>
      <c r="BH448" s="127"/>
      <c r="BI448" s="127"/>
      <c r="BJ448" s="127"/>
      <c r="BK448" s="127"/>
      <c r="BL448" s="129">
        <v>0</v>
      </c>
      <c r="BM448" s="127" t="b">
        <f>KGP[[#This Row],[HU Quantity]]=KGP[[#This Row],[Requirement quantity]]</f>
        <v>0</v>
      </c>
      <c r="BN448" s="127"/>
      <c r="BO448" s="127"/>
      <c r="BP448" s="127"/>
      <c r="BQ448" s="126" t="s">
        <v>165</v>
      </c>
      <c r="BR448" s="126" t="s">
        <v>3069</v>
      </c>
      <c r="BS448" s="127"/>
      <c r="BT448" s="131">
        <v>0</v>
      </c>
      <c r="BU448" s="131">
        <v>0</v>
      </c>
      <c r="BV448" s="128">
        <v>45105</v>
      </c>
      <c r="BW448" s="132">
        <v>0</v>
      </c>
      <c r="BX448" s="132">
        <v>0</v>
      </c>
      <c r="BY448" s="127"/>
      <c r="BZ448" s="127"/>
      <c r="CA448" s="126">
        <v>0</v>
      </c>
      <c r="CB448" s="130">
        <v>0</v>
      </c>
      <c r="CC448" s="127"/>
      <c r="CD448" s="130">
        <v>0</v>
      </c>
      <c r="CE448" s="127"/>
      <c r="CF448" s="127"/>
      <c r="CG448" s="127"/>
      <c r="CH448" s="130">
        <v>0</v>
      </c>
      <c r="CI448" s="35">
        <v>0</v>
      </c>
      <c r="CJ448" s="94">
        <f t="shared" si="42"/>
        <v>4.3478260869565216E-2</v>
      </c>
      <c r="CK448" s="88">
        <f t="shared" si="43"/>
        <v>45352</v>
      </c>
      <c r="CL448" s="89">
        <f t="shared" si="44"/>
        <v>0</v>
      </c>
      <c r="CM448" s="89">
        <f t="shared" si="45"/>
        <v>0</v>
      </c>
      <c r="CN448" s="89" t="str">
        <f t="shared" si="46"/>
        <v>Missing Staging Date</v>
      </c>
      <c r="CO448" s="100"/>
      <c r="CP448" s="89" t="str">
        <f>IF(CQ448="","",IF(CQ448&gt;'Colour coding'!$D$4,"After Turnround",IF(CQ448&gt;'Colour coding'!$D$3+7,"During Turnaround",IF(CQ448&lt;'Colour coding'!$D$3,"On Time"))))</f>
        <v>On Time</v>
      </c>
      <c r="CQ448" s="88">
        <f>_xlfn.MAXIFS('Monitor PO'!E:E,'Monitor PO'!K:K,KGP[[#This Row],[Material / Component]])</f>
        <v>0</v>
      </c>
      <c r="CR448" s="89" t="str">
        <f t="shared" si="47"/>
        <v>Delivered Pre S4H</v>
      </c>
      <c r="CS448" s="89" t="str">
        <f>_xlfn.CONCAT(KGP[[#This Row],[Reservation]], KGP[[#This Row],[Requirement date (WO component)]],KGP[[#This Row],[Material / Component]],"000",,KGP[[#This Row],[WO number]])</f>
        <v>000013668945380000100038185</v>
      </c>
      <c r="CT448" s="89" t="e">
        <f>VLOOKUP(KGP[[#This Row],[Key]],Reservation!B:B,1,)</f>
        <v>#N/A</v>
      </c>
      <c r="CU448" s="89" t="str">
        <f>_xlfn.CONCAT(KGP[[#This Row],[Reservation]],KGP[[#This Row],[Material / Component]],"000",,KGP[[#This Row],[WO number]])</f>
        <v>0000136689000100038185</v>
      </c>
      <c r="CV448" s="93" t="str">
        <f>IF(_xlfn.MAXIFS(Reservation!$F:$F,Reservation!$A:$A,KGP[[#This Row],[Logic]])&lt;KGP[[#This Row],[ETA @ Demand plant]],_xlfn.MAXIFS(Reservation!$F:$F,Reservation!$A:$A,KGP[[#This Row],[Logic]]),"")</f>
        <v/>
      </c>
      <c r="CW448" s="89" t="str">
        <f>IF(KGP[[#This Row],[Any order which is ahead (Date)]]="","",VLOOKUP(_xlfn.CONCAT(KGP[[#This Row],[Reservation]],KGP[[#This Row],[Material / Component]],"000",,KGP[[#This Row],[WO number]]),Reservation!$A:$J,10,0))</f>
        <v/>
      </c>
      <c r="CX448" s="89">
        <f t="shared" si="48"/>
        <v>0</v>
      </c>
    </row>
    <row r="449" spans="1:102" s="77" customFormat="1" hidden="1" x14ac:dyDescent="0.2">
      <c r="A449" s="126" t="s">
        <v>940</v>
      </c>
      <c r="B449" s="126" t="s">
        <v>50</v>
      </c>
      <c r="C449" s="127"/>
      <c r="D449" s="126" t="s">
        <v>55</v>
      </c>
      <c r="E449" s="128">
        <v>45290</v>
      </c>
      <c r="F449" s="128">
        <v>45292</v>
      </c>
      <c r="G449" s="128">
        <v>45380</v>
      </c>
      <c r="H449" s="127"/>
      <c r="I449" s="128">
        <v>45380</v>
      </c>
      <c r="J449" s="128">
        <v>45385</v>
      </c>
      <c r="K449" s="126" t="s">
        <v>182</v>
      </c>
      <c r="L449" s="127"/>
      <c r="M449" s="126" t="s">
        <v>3062</v>
      </c>
      <c r="N449" s="126" t="s">
        <v>175</v>
      </c>
      <c r="O449" s="126" t="s">
        <v>3063</v>
      </c>
      <c r="P449" s="126" t="s">
        <v>3064</v>
      </c>
      <c r="Q449" s="126" t="s">
        <v>3068</v>
      </c>
      <c r="R449" s="126" t="s">
        <v>344</v>
      </c>
      <c r="S449" s="127"/>
      <c r="T449" s="127"/>
      <c r="U449" s="127"/>
      <c r="V449" s="127"/>
      <c r="W449" s="127"/>
      <c r="X449" s="126">
        <v>20</v>
      </c>
      <c r="Y449" s="126">
        <v>20</v>
      </c>
      <c r="Z449" s="127"/>
      <c r="AA449" s="127"/>
      <c r="AB449" s="129">
        <v>4</v>
      </c>
      <c r="AC449" s="129">
        <v>0</v>
      </c>
      <c r="AD449" s="129">
        <v>0</v>
      </c>
      <c r="AE449" s="126" t="s">
        <v>54</v>
      </c>
      <c r="AF449" s="129">
        <v>0</v>
      </c>
      <c r="AG449" s="127"/>
      <c r="AH449" s="127"/>
      <c r="AI449" s="127"/>
      <c r="AJ449" s="127"/>
      <c r="AK449" s="126">
        <v>0</v>
      </c>
      <c r="AL449" s="129">
        <v>0</v>
      </c>
      <c r="AM449" s="127"/>
      <c r="AN449" s="127"/>
      <c r="AO449" s="126">
        <v>0</v>
      </c>
      <c r="AP449" s="127"/>
      <c r="AQ449" s="127"/>
      <c r="AR449" s="127"/>
      <c r="AS449" s="127"/>
      <c r="AT449" s="127"/>
      <c r="AU449" s="126">
        <v>0</v>
      </c>
      <c r="AV449" s="130">
        <v>0</v>
      </c>
      <c r="AW449" s="126" t="s">
        <v>51</v>
      </c>
      <c r="AX449" s="127"/>
      <c r="AY449" s="127"/>
      <c r="AZ449" s="127"/>
      <c r="BA449" s="127"/>
      <c r="BB449" s="126" t="s">
        <v>52</v>
      </c>
      <c r="BC449" s="126" t="s">
        <v>213</v>
      </c>
      <c r="BD449" s="126" t="s">
        <v>214</v>
      </c>
      <c r="BE449" s="126" t="s">
        <v>3066</v>
      </c>
      <c r="BF449" s="126">
        <v>2</v>
      </c>
      <c r="BG449" s="126" t="s">
        <v>163</v>
      </c>
      <c r="BH449" s="127"/>
      <c r="BI449" s="127"/>
      <c r="BJ449" s="127"/>
      <c r="BK449" s="127"/>
      <c r="BL449" s="129">
        <v>0</v>
      </c>
      <c r="BM449" s="127" t="b">
        <f>KGP[[#This Row],[HU Quantity]]=KGP[[#This Row],[Requirement quantity]]</f>
        <v>0</v>
      </c>
      <c r="BN449" s="127"/>
      <c r="BO449" s="127"/>
      <c r="BP449" s="127"/>
      <c r="BQ449" s="126" t="s">
        <v>165</v>
      </c>
      <c r="BR449" s="126" t="s">
        <v>3069</v>
      </c>
      <c r="BS449" s="127"/>
      <c r="BT449" s="131">
        <v>0</v>
      </c>
      <c r="BU449" s="131">
        <v>0</v>
      </c>
      <c r="BV449" s="128">
        <v>45105</v>
      </c>
      <c r="BW449" s="132">
        <v>0</v>
      </c>
      <c r="BX449" s="132">
        <v>0</v>
      </c>
      <c r="BY449" s="127"/>
      <c r="BZ449" s="127"/>
      <c r="CA449" s="126">
        <v>0</v>
      </c>
      <c r="CB449" s="130">
        <v>0</v>
      </c>
      <c r="CC449" s="127"/>
      <c r="CD449" s="130">
        <v>0</v>
      </c>
      <c r="CE449" s="127"/>
      <c r="CF449" s="127"/>
      <c r="CG449" s="127"/>
      <c r="CH449" s="130">
        <v>0</v>
      </c>
      <c r="CI449" s="35">
        <v>0</v>
      </c>
      <c r="CJ449" s="94">
        <f t="shared" si="42"/>
        <v>4.3478260869565216E-2</v>
      </c>
      <c r="CK449" s="88">
        <f t="shared" si="43"/>
        <v>45352</v>
      </c>
      <c r="CL449" s="89">
        <f t="shared" si="44"/>
        <v>0</v>
      </c>
      <c r="CM449" s="89">
        <f t="shared" si="45"/>
        <v>0</v>
      </c>
      <c r="CN449" s="89" t="str">
        <f t="shared" si="46"/>
        <v>Missing Staging Date</v>
      </c>
      <c r="CO449" s="100"/>
      <c r="CP449" s="89" t="str">
        <f>IF(CQ449="","",IF(CQ449&gt;'Colour coding'!$D$4,"After Turnround",IF(CQ449&gt;'Colour coding'!$D$3+7,"During Turnaround",IF(CQ449&lt;'Colour coding'!$D$3,"On Time"))))</f>
        <v>On Time</v>
      </c>
      <c r="CQ449" s="88">
        <f>_xlfn.MAXIFS('Monitor PO'!E:E,'Monitor PO'!K:K,KGP[[#This Row],[Material / Component]])</f>
        <v>0</v>
      </c>
      <c r="CR449" s="89" t="str">
        <f t="shared" si="47"/>
        <v>Delivered Pre S4H</v>
      </c>
      <c r="CS449" s="89" t="str">
        <f>_xlfn.CONCAT(KGP[[#This Row],[Reservation]], KGP[[#This Row],[Requirement date (WO component)]],KGP[[#This Row],[Material / Component]],"000",,KGP[[#This Row],[WO number]])</f>
        <v>000013668945380000100038185</v>
      </c>
      <c r="CT449" s="89" t="e">
        <f>VLOOKUP(KGP[[#This Row],[Key]],Reservation!B:B,1,)</f>
        <v>#N/A</v>
      </c>
      <c r="CU449" s="89" t="str">
        <f>_xlfn.CONCAT(KGP[[#This Row],[Reservation]],KGP[[#This Row],[Material / Component]],"000",,KGP[[#This Row],[WO number]])</f>
        <v>0000136689000100038185</v>
      </c>
      <c r="CV449" s="93" t="str">
        <f>IF(_xlfn.MAXIFS(Reservation!$F:$F,Reservation!$A:$A,KGP[[#This Row],[Logic]])&lt;KGP[[#This Row],[ETA @ Demand plant]],_xlfn.MAXIFS(Reservation!$F:$F,Reservation!$A:$A,KGP[[#This Row],[Logic]]),"")</f>
        <v/>
      </c>
      <c r="CW449" s="89" t="str">
        <f>IF(KGP[[#This Row],[Any order which is ahead (Date)]]="","",VLOOKUP(_xlfn.CONCAT(KGP[[#This Row],[Reservation]],KGP[[#This Row],[Material / Component]],"000",,KGP[[#This Row],[WO number]]),Reservation!$A:$J,10,0))</f>
        <v/>
      </c>
      <c r="CX449" s="89">
        <f t="shared" si="48"/>
        <v>0</v>
      </c>
    </row>
    <row r="450" spans="1:102" s="77" customFormat="1" hidden="1" x14ac:dyDescent="0.2">
      <c r="A450" s="126" t="s">
        <v>940</v>
      </c>
      <c r="B450" s="126" t="s">
        <v>50</v>
      </c>
      <c r="C450" s="127"/>
      <c r="D450" s="126" t="s">
        <v>55</v>
      </c>
      <c r="E450" s="128">
        <v>45290</v>
      </c>
      <c r="F450" s="128">
        <v>45292</v>
      </c>
      <c r="G450" s="128">
        <v>45380</v>
      </c>
      <c r="H450" s="127"/>
      <c r="I450" s="128">
        <v>45380</v>
      </c>
      <c r="J450" s="128">
        <v>45385</v>
      </c>
      <c r="K450" s="126" t="s">
        <v>182</v>
      </c>
      <c r="L450" s="127"/>
      <c r="M450" s="126" t="s">
        <v>3062</v>
      </c>
      <c r="N450" s="126" t="s">
        <v>169</v>
      </c>
      <c r="O450" s="126" t="s">
        <v>3063</v>
      </c>
      <c r="P450" s="126" t="s">
        <v>3064</v>
      </c>
      <c r="Q450" s="126" t="s">
        <v>3068</v>
      </c>
      <c r="R450" s="126" t="s">
        <v>344</v>
      </c>
      <c r="S450" s="127"/>
      <c r="T450" s="127"/>
      <c r="U450" s="127"/>
      <c r="V450" s="127"/>
      <c r="W450" s="127"/>
      <c r="X450" s="126">
        <v>20</v>
      </c>
      <c r="Y450" s="126">
        <v>20</v>
      </c>
      <c r="Z450" s="127"/>
      <c r="AA450" s="127"/>
      <c r="AB450" s="129">
        <v>10</v>
      </c>
      <c r="AC450" s="129">
        <v>0</v>
      </c>
      <c r="AD450" s="129">
        <v>0</v>
      </c>
      <c r="AE450" s="126" t="s">
        <v>54</v>
      </c>
      <c r="AF450" s="129">
        <v>0</v>
      </c>
      <c r="AG450" s="127"/>
      <c r="AH450" s="127"/>
      <c r="AI450" s="127"/>
      <c r="AJ450" s="127"/>
      <c r="AK450" s="126">
        <v>0</v>
      </c>
      <c r="AL450" s="129">
        <v>0</v>
      </c>
      <c r="AM450" s="127"/>
      <c r="AN450" s="127"/>
      <c r="AO450" s="126">
        <v>0</v>
      </c>
      <c r="AP450" s="127"/>
      <c r="AQ450" s="127"/>
      <c r="AR450" s="127"/>
      <c r="AS450" s="127"/>
      <c r="AT450" s="127"/>
      <c r="AU450" s="126">
        <v>0</v>
      </c>
      <c r="AV450" s="130">
        <v>0</v>
      </c>
      <c r="AW450" s="126" t="s">
        <v>51</v>
      </c>
      <c r="AX450" s="127"/>
      <c r="AY450" s="127"/>
      <c r="AZ450" s="127"/>
      <c r="BA450" s="127"/>
      <c r="BB450" s="126" t="s">
        <v>52</v>
      </c>
      <c r="BC450" s="126" t="s">
        <v>213</v>
      </c>
      <c r="BD450" s="126" t="s">
        <v>214</v>
      </c>
      <c r="BE450" s="126" t="s">
        <v>3066</v>
      </c>
      <c r="BF450" s="126">
        <v>9</v>
      </c>
      <c r="BG450" s="126" t="s">
        <v>163</v>
      </c>
      <c r="BH450" s="127"/>
      <c r="BI450" s="127"/>
      <c r="BJ450" s="127"/>
      <c r="BK450" s="127"/>
      <c r="BL450" s="129">
        <v>0</v>
      </c>
      <c r="BM450" s="127" t="b">
        <f>KGP[[#This Row],[HU Quantity]]=KGP[[#This Row],[Requirement quantity]]</f>
        <v>0</v>
      </c>
      <c r="BN450" s="127"/>
      <c r="BO450" s="127"/>
      <c r="BP450" s="127"/>
      <c r="BQ450" s="126" t="s">
        <v>165</v>
      </c>
      <c r="BR450" s="126" t="s">
        <v>3069</v>
      </c>
      <c r="BS450" s="127"/>
      <c r="BT450" s="131">
        <v>0</v>
      </c>
      <c r="BU450" s="131">
        <v>0</v>
      </c>
      <c r="BV450" s="128">
        <v>45105</v>
      </c>
      <c r="BW450" s="132">
        <v>0</v>
      </c>
      <c r="BX450" s="132">
        <v>0</v>
      </c>
      <c r="BY450" s="127"/>
      <c r="BZ450" s="127"/>
      <c r="CA450" s="126">
        <v>0</v>
      </c>
      <c r="CB450" s="130">
        <v>0</v>
      </c>
      <c r="CC450" s="127"/>
      <c r="CD450" s="130">
        <v>0</v>
      </c>
      <c r="CE450" s="127"/>
      <c r="CF450" s="127"/>
      <c r="CG450" s="127"/>
      <c r="CH450" s="130">
        <v>0</v>
      </c>
      <c r="CI450" s="35">
        <v>0</v>
      </c>
      <c r="CJ450" s="94">
        <f t="shared" ref="CJ450:CJ513" si="49">1/COUNTIF(M:M,M450)</f>
        <v>4.3478260869565216E-2</v>
      </c>
      <c r="CK450" s="88">
        <f t="shared" ref="CK450:CK513" si="50">G450-28</f>
        <v>45352</v>
      </c>
      <c r="CL450" s="89">
        <f t="shared" ref="CL450:CL513" si="51">IF(ISBLANK(H450),0,CK450-H450)</f>
        <v>0</v>
      </c>
      <c r="CM450" s="89">
        <f t="shared" ref="CM450:CM513" si="52">IF(ISBLANK(H450),0,G450-H450)</f>
        <v>0</v>
      </c>
      <c r="CN450" s="89" t="str">
        <f t="shared" ref="CN450:CN513" si="53">IF(ISNUMBER(CM450), IF(CM450&gt;0,"ON TIME",IF(CM450&lt;0,"Delayed","Missing Staging Date")))</f>
        <v>Missing Staging Date</v>
      </c>
      <c r="CO450" s="100"/>
      <c r="CP450" s="89" t="str">
        <f>IF(CQ450="","",IF(CQ450&gt;'Colour coding'!$D$4,"After Turnround",IF(CQ450&gt;'Colour coding'!$D$3+7,"During Turnaround",IF(CQ450&lt;'Colour coding'!$D$3,"On Time"))))</f>
        <v>On Time</v>
      </c>
      <c r="CQ450" s="88">
        <f>_xlfn.MAXIFS('Monitor PO'!E:E,'Monitor PO'!K:K,KGP[[#This Row],[Material / Component]])</f>
        <v>0</v>
      </c>
      <c r="CR450" s="89" t="str">
        <f t="shared" ref="CR450:CR513" si="54">IF(ISBLANK(Z450), "Delivered Pre S4H",IF(AC450&gt;=AB450,"SOH","Need Purchasing"))</f>
        <v>Delivered Pre S4H</v>
      </c>
      <c r="CS450" s="89" t="str">
        <f>_xlfn.CONCAT(KGP[[#This Row],[Reservation]], KGP[[#This Row],[Requirement date (WO component)]],KGP[[#This Row],[Material / Component]],"000",,KGP[[#This Row],[WO number]])</f>
        <v>000013668945380000100038185</v>
      </c>
      <c r="CT450" s="89" t="e">
        <f>VLOOKUP(KGP[[#This Row],[Key]],Reservation!B:B,1,)</f>
        <v>#N/A</v>
      </c>
      <c r="CU450" s="89" t="str">
        <f>_xlfn.CONCAT(KGP[[#This Row],[Reservation]],KGP[[#This Row],[Material / Component]],"000",,KGP[[#This Row],[WO number]])</f>
        <v>0000136689000100038185</v>
      </c>
      <c r="CV450" s="93" t="str">
        <f>IF(_xlfn.MAXIFS(Reservation!$F:$F,Reservation!$A:$A,KGP[[#This Row],[Logic]])&lt;KGP[[#This Row],[ETA @ Demand plant]],_xlfn.MAXIFS(Reservation!$F:$F,Reservation!$A:$A,KGP[[#This Row],[Logic]]),"")</f>
        <v/>
      </c>
      <c r="CW450" s="89" t="str">
        <f>IF(KGP[[#This Row],[Any order which is ahead (Date)]]="","",VLOOKUP(_xlfn.CONCAT(KGP[[#This Row],[Reservation]],KGP[[#This Row],[Material / Component]],"000",,KGP[[#This Row],[WO number]]),Reservation!$A:$J,10,0))</f>
        <v/>
      </c>
      <c r="CX450" s="89">
        <f t="shared" ref="CX450:CX513" si="55">IFERROR(IF(OR(IFERROR(SEARCH("SP13",AH450),FALSE),IFERROR(SEARCH("SP11",AH450),FALSE)),1,0),0)</f>
        <v>0</v>
      </c>
    </row>
    <row r="451" spans="1:102" s="77" customFormat="1" hidden="1" x14ac:dyDescent="0.2">
      <c r="A451" s="126" t="s">
        <v>940</v>
      </c>
      <c r="B451" s="126" t="s">
        <v>50</v>
      </c>
      <c r="C451" s="127"/>
      <c r="D451" s="126" t="s">
        <v>55</v>
      </c>
      <c r="E451" s="128">
        <v>45290</v>
      </c>
      <c r="F451" s="128">
        <v>45292</v>
      </c>
      <c r="G451" s="128">
        <v>45380</v>
      </c>
      <c r="H451" s="127"/>
      <c r="I451" s="128">
        <v>45380</v>
      </c>
      <c r="J451" s="128">
        <v>45385</v>
      </c>
      <c r="K451" s="126" t="s">
        <v>182</v>
      </c>
      <c r="L451" s="127"/>
      <c r="M451" s="126" t="s">
        <v>3062</v>
      </c>
      <c r="N451" s="126" t="s">
        <v>168</v>
      </c>
      <c r="O451" s="126" t="s">
        <v>3063</v>
      </c>
      <c r="P451" s="126" t="s">
        <v>3064</v>
      </c>
      <c r="Q451" s="126" t="s">
        <v>3068</v>
      </c>
      <c r="R451" s="126" t="s">
        <v>344</v>
      </c>
      <c r="S451" s="127"/>
      <c r="T451" s="127"/>
      <c r="U451" s="127"/>
      <c r="V451" s="127"/>
      <c r="W451" s="127"/>
      <c r="X451" s="126">
        <v>20</v>
      </c>
      <c r="Y451" s="126">
        <v>20</v>
      </c>
      <c r="Z451" s="127"/>
      <c r="AA451" s="127"/>
      <c r="AB451" s="129">
        <v>1</v>
      </c>
      <c r="AC451" s="129">
        <v>0</v>
      </c>
      <c r="AD451" s="129">
        <v>0</v>
      </c>
      <c r="AE451" s="126" t="s">
        <v>54</v>
      </c>
      <c r="AF451" s="129">
        <v>0</v>
      </c>
      <c r="AG451" s="127"/>
      <c r="AH451" s="127"/>
      <c r="AI451" s="127"/>
      <c r="AJ451" s="127"/>
      <c r="AK451" s="126">
        <v>0</v>
      </c>
      <c r="AL451" s="129">
        <v>0</v>
      </c>
      <c r="AM451" s="127"/>
      <c r="AN451" s="127"/>
      <c r="AO451" s="126">
        <v>0</v>
      </c>
      <c r="AP451" s="127"/>
      <c r="AQ451" s="127"/>
      <c r="AR451" s="127"/>
      <c r="AS451" s="127"/>
      <c r="AT451" s="127"/>
      <c r="AU451" s="126">
        <v>0</v>
      </c>
      <c r="AV451" s="130">
        <v>0</v>
      </c>
      <c r="AW451" s="126" t="s">
        <v>51</v>
      </c>
      <c r="AX451" s="127"/>
      <c r="AY451" s="127"/>
      <c r="AZ451" s="127"/>
      <c r="BA451" s="127"/>
      <c r="BB451" s="126" t="s">
        <v>52</v>
      </c>
      <c r="BC451" s="126" t="s">
        <v>213</v>
      </c>
      <c r="BD451" s="126" t="s">
        <v>214</v>
      </c>
      <c r="BE451" s="126" t="s">
        <v>3066</v>
      </c>
      <c r="BF451" s="126">
        <v>10</v>
      </c>
      <c r="BG451" s="126" t="s">
        <v>163</v>
      </c>
      <c r="BH451" s="127"/>
      <c r="BI451" s="127"/>
      <c r="BJ451" s="127"/>
      <c r="BK451" s="127"/>
      <c r="BL451" s="129">
        <v>0</v>
      </c>
      <c r="BM451" s="127" t="b">
        <f>KGP[[#This Row],[HU Quantity]]=KGP[[#This Row],[Requirement quantity]]</f>
        <v>0</v>
      </c>
      <c r="BN451" s="127"/>
      <c r="BO451" s="127"/>
      <c r="BP451" s="127"/>
      <c r="BQ451" s="126" t="s">
        <v>165</v>
      </c>
      <c r="BR451" s="126" t="s">
        <v>3069</v>
      </c>
      <c r="BS451" s="127"/>
      <c r="BT451" s="131">
        <v>0</v>
      </c>
      <c r="BU451" s="131">
        <v>0</v>
      </c>
      <c r="BV451" s="128">
        <v>45105</v>
      </c>
      <c r="BW451" s="132">
        <v>0</v>
      </c>
      <c r="BX451" s="132">
        <v>0</v>
      </c>
      <c r="BY451" s="127"/>
      <c r="BZ451" s="127"/>
      <c r="CA451" s="126">
        <v>0</v>
      </c>
      <c r="CB451" s="130">
        <v>0</v>
      </c>
      <c r="CC451" s="127"/>
      <c r="CD451" s="130">
        <v>0</v>
      </c>
      <c r="CE451" s="127"/>
      <c r="CF451" s="127"/>
      <c r="CG451" s="127"/>
      <c r="CH451" s="130">
        <v>0</v>
      </c>
      <c r="CI451" s="35">
        <v>0</v>
      </c>
      <c r="CJ451" s="94">
        <f t="shared" si="49"/>
        <v>4.3478260869565216E-2</v>
      </c>
      <c r="CK451" s="88">
        <f t="shared" si="50"/>
        <v>45352</v>
      </c>
      <c r="CL451" s="89">
        <f t="shared" si="51"/>
        <v>0</v>
      </c>
      <c r="CM451" s="89">
        <f t="shared" si="52"/>
        <v>0</v>
      </c>
      <c r="CN451" s="89" t="str">
        <f t="shared" si="53"/>
        <v>Missing Staging Date</v>
      </c>
      <c r="CO451" s="100"/>
      <c r="CP451" s="89" t="str">
        <f>IF(CQ451="","",IF(CQ451&gt;'Colour coding'!$D$4,"After Turnround",IF(CQ451&gt;'Colour coding'!$D$3+7,"During Turnaround",IF(CQ451&lt;'Colour coding'!$D$3,"On Time"))))</f>
        <v>On Time</v>
      </c>
      <c r="CQ451" s="88">
        <f>_xlfn.MAXIFS('Monitor PO'!E:E,'Monitor PO'!K:K,KGP[[#This Row],[Material / Component]])</f>
        <v>0</v>
      </c>
      <c r="CR451" s="89" t="str">
        <f t="shared" si="54"/>
        <v>Delivered Pre S4H</v>
      </c>
      <c r="CS451" s="89" t="str">
        <f>_xlfn.CONCAT(KGP[[#This Row],[Reservation]], KGP[[#This Row],[Requirement date (WO component)]],KGP[[#This Row],[Material / Component]],"000",,KGP[[#This Row],[WO number]])</f>
        <v>000013668945380000100038185</v>
      </c>
      <c r="CT451" s="89" t="e">
        <f>VLOOKUP(KGP[[#This Row],[Key]],Reservation!B:B,1,)</f>
        <v>#N/A</v>
      </c>
      <c r="CU451" s="89" t="str">
        <f>_xlfn.CONCAT(KGP[[#This Row],[Reservation]],KGP[[#This Row],[Material / Component]],"000",,KGP[[#This Row],[WO number]])</f>
        <v>0000136689000100038185</v>
      </c>
      <c r="CV451" s="93" t="str">
        <f>IF(_xlfn.MAXIFS(Reservation!$F:$F,Reservation!$A:$A,KGP[[#This Row],[Logic]])&lt;KGP[[#This Row],[ETA @ Demand plant]],_xlfn.MAXIFS(Reservation!$F:$F,Reservation!$A:$A,KGP[[#This Row],[Logic]]),"")</f>
        <v/>
      </c>
      <c r="CW451" s="89" t="str">
        <f>IF(KGP[[#This Row],[Any order which is ahead (Date)]]="","",VLOOKUP(_xlfn.CONCAT(KGP[[#This Row],[Reservation]],KGP[[#This Row],[Material / Component]],"000",,KGP[[#This Row],[WO number]]),Reservation!$A:$J,10,0))</f>
        <v/>
      </c>
      <c r="CX451" s="89">
        <f t="shared" si="55"/>
        <v>0</v>
      </c>
    </row>
    <row r="452" spans="1:102" s="77" customFormat="1" hidden="1" x14ac:dyDescent="0.2">
      <c r="A452" s="126" t="s">
        <v>940</v>
      </c>
      <c r="B452" s="126" t="s">
        <v>50</v>
      </c>
      <c r="C452" s="127"/>
      <c r="D452" s="126" t="s">
        <v>55</v>
      </c>
      <c r="E452" s="128">
        <v>45290</v>
      </c>
      <c r="F452" s="128">
        <v>45292</v>
      </c>
      <c r="G452" s="128">
        <v>45380</v>
      </c>
      <c r="H452" s="127"/>
      <c r="I452" s="128">
        <v>45380</v>
      </c>
      <c r="J452" s="128">
        <v>45385</v>
      </c>
      <c r="K452" s="126" t="s">
        <v>182</v>
      </c>
      <c r="L452" s="127"/>
      <c r="M452" s="126" t="s">
        <v>3062</v>
      </c>
      <c r="N452" s="126" t="s">
        <v>176</v>
      </c>
      <c r="O452" s="126" t="s">
        <v>3063</v>
      </c>
      <c r="P452" s="126" t="s">
        <v>3064</v>
      </c>
      <c r="Q452" s="126" t="s">
        <v>3068</v>
      </c>
      <c r="R452" s="126" t="s">
        <v>344</v>
      </c>
      <c r="S452" s="127"/>
      <c r="T452" s="127"/>
      <c r="U452" s="127"/>
      <c r="V452" s="127"/>
      <c r="W452" s="127"/>
      <c r="X452" s="126">
        <v>20</v>
      </c>
      <c r="Y452" s="126">
        <v>20</v>
      </c>
      <c r="Z452" s="127"/>
      <c r="AA452" s="127"/>
      <c r="AB452" s="129">
        <v>1</v>
      </c>
      <c r="AC452" s="129">
        <v>0</v>
      </c>
      <c r="AD452" s="129">
        <v>0</v>
      </c>
      <c r="AE452" s="126" t="s">
        <v>54</v>
      </c>
      <c r="AF452" s="129">
        <v>0</v>
      </c>
      <c r="AG452" s="127"/>
      <c r="AH452" s="127"/>
      <c r="AI452" s="127"/>
      <c r="AJ452" s="127"/>
      <c r="AK452" s="126">
        <v>0</v>
      </c>
      <c r="AL452" s="129">
        <v>0</v>
      </c>
      <c r="AM452" s="127"/>
      <c r="AN452" s="127"/>
      <c r="AO452" s="126">
        <v>0</v>
      </c>
      <c r="AP452" s="127"/>
      <c r="AQ452" s="127"/>
      <c r="AR452" s="127"/>
      <c r="AS452" s="127"/>
      <c r="AT452" s="127"/>
      <c r="AU452" s="126">
        <v>0</v>
      </c>
      <c r="AV452" s="130">
        <v>0</v>
      </c>
      <c r="AW452" s="126" t="s">
        <v>51</v>
      </c>
      <c r="AX452" s="127"/>
      <c r="AY452" s="127"/>
      <c r="AZ452" s="127"/>
      <c r="BA452" s="127"/>
      <c r="BB452" s="126" t="s">
        <v>52</v>
      </c>
      <c r="BC452" s="126" t="s">
        <v>213</v>
      </c>
      <c r="BD452" s="126" t="s">
        <v>214</v>
      </c>
      <c r="BE452" s="126" t="s">
        <v>3066</v>
      </c>
      <c r="BF452" s="126">
        <v>1</v>
      </c>
      <c r="BG452" s="126" t="s">
        <v>163</v>
      </c>
      <c r="BH452" s="127"/>
      <c r="BI452" s="127"/>
      <c r="BJ452" s="127"/>
      <c r="BK452" s="127"/>
      <c r="BL452" s="129">
        <v>0</v>
      </c>
      <c r="BM452" s="127" t="b">
        <f>KGP[[#This Row],[HU Quantity]]=KGP[[#This Row],[Requirement quantity]]</f>
        <v>0</v>
      </c>
      <c r="BN452" s="127"/>
      <c r="BO452" s="127"/>
      <c r="BP452" s="127"/>
      <c r="BQ452" s="126" t="s">
        <v>165</v>
      </c>
      <c r="BR452" s="126" t="s">
        <v>3069</v>
      </c>
      <c r="BS452" s="127"/>
      <c r="BT452" s="131">
        <v>0</v>
      </c>
      <c r="BU452" s="131">
        <v>0</v>
      </c>
      <c r="BV452" s="128">
        <v>45105</v>
      </c>
      <c r="BW452" s="132">
        <v>0</v>
      </c>
      <c r="BX452" s="132">
        <v>0</v>
      </c>
      <c r="BY452" s="127"/>
      <c r="BZ452" s="127"/>
      <c r="CA452" s="126">
        <v>0</v>
      </c>
      <c r="CB452" s="130">
        <v>0</v>
      </c>
      <c r="CC452" s="127"/>
      <c r="CD452" s="130">
        <v>0</v>
      </c>
      <c r="CE452" s="127"/>
      <c r="CF452" s="127"/>
      <c r="CG452" s="127"/>
      <c r="CH452" s="130">
        <v>0</v>
      </c>
      <c r="CI452" s="35">
        <v>0</v>
      </c>
      <c r="CJ452" s="94">
        <f t="shared" si="49"/>
        <v>4.3478260869565216E-2</v>
      </c>
      <c r="CK452" s="88">
        <f t="shared" si="50"/>
        <v>45352</v>
      </c>
      <c r="CL452" s="89">
        <f t="shared" si="51"/>
        <v>0</v>
      </c>
      <c r="CM452" s="89">
        <f t="shared" si="52"/>
        <v>0</v>
      </c>
      <c r="CN452" s="89" t="str">
        <f t="shared" si="53"/>
        <v>Missing Staging Date</v>
      </c>
      <c r="CO452" s="100"/>
      <c r="CP452" s="89" t="str">
        <f>IF(CQ452="","",IF(CQ452&gt;'Colour coding'!$D$4,"After Turnround",IF(CQ452&gt;'Colour coding'!$D$3+7,"During Turnaround",IF(CQ452&lt;'Colour coding'!$D$3,"On Time"))))</f>
        <v>On Time</v>
      </c>
      <c r="CQ452" s="88">
        <f>_xlfn.MAXIFS('Monitor PO'!E:E,'Monitor PO'!K:K,KGP[[#This Row],[Material / Component]])</f>
        <v>0</v>
      </c>
      <c r="CR452" s="89" t="str">
        <f t="shared" si="54"/>
        <v>Delivered Pre S4H</v>
      </c>
      <c r="CS452" s="89" t="str">
        <f>_xlfn.CONCAT(KGP[[#This Row],[Reservation]], KGP[[#This Row],[Requirement date (WO component)]],KGP[[#This Row],[Material / Component]],"000",,KGP[[#This Row],[WO number]])</f>
        <v>000013668945380000100038185</v>
      </c>
      <c r="CT452" s="89" t="e">
        <f>VLOOKUP(KGP[[#This Row],[Key]],Reservation!B:B,1,)</f>
        <v>#N/A</v>
      </c>
      <c r="CU452" s="89" t="str">
        <f>_xlfn.CONCAT(KGP[[#This Row],[Reservation]],KGP[[#This Row],[Material / Component]],"000",,KGP[[#This Row],[WO number]])</f>
        <v>0000136689000100038185</v>
      </c>
      <c r="CV452" s="93" t="str">
        <f>IF(_xlfn.MAXIFS(Reservation!$F:$F,Reservation!$A:$A,KGP[[#This Row],[Logic]])&lt;KGP[[#This Row],[ETA @ Demand plant]],_xlfn.MAXIFS(Reservation!$F:$F,Reservation!$A:$A,KGP[[#This Row],[Logic]]),"")</f>
        <v/>
      </c>
      <c r="CW452" s="89" t="str">
        <f>IF(KGP[[#This Row],[Any order which is ahead (Date)]]="","",VLOOKUP(_xlfn.CONCAT(KGP[[#This Row],[Reservation]],KGP[[#This Row],[Material / Component]],"000",,KGP[[#This Row],[WO number]]),Reservation!$A:$J,10,0))</f>
        <v/>
      </c>
      <c r="CX452" s="89">
        <f t="shared" si="55"/>
        <v>0</v>
      </c>
    </row>
    <row r="453" spans="1:102" s="77" customFormat="1" hidden="1" x14ac:dyDescent="0.2">
      <c r="A453" s="126" t="s">
        <v>940</v>
      </c>
      <c r="B453" s="126" t="s">
        <v>50</v>
      </c>
      <c r="C453" s="127"/>
      <c r="D453" s="126" t="s">
        <v>55</v>
      </c>
      <c r="E453" s="128">
        <v>45290</v>
      </c>
      <c r="F453" s="128">
        <v>45292</v>
      </c>
      <c r="G453" s="128">
        <v>45380</v>
      </c>
      <c r="H453" s="127"/>
      <c r="I453" s="128">
        <v>45380</v>
      </c>
      <c r="J453" s="128">
        <v>45385</v>
      </c>
      <c r="K453" s="126" t="s">
        <v>182</v>
      </c>
      <c r="L453" s="127"/>
      <c r="M453" s="126" t="s">
        <v>3062</v>
      </c>
      <c r="N453" s="126" t="s">
        <v>160</v>
      </c>
      <c r="O453" s="126" t="s">
        <v>3063</v>
      </c>
      <c r="P453" s="126" t="s">
        <v>3064</v>
      </c>
      <c r="Q453" s="126" t="s">
        <v>3068</v>
      </c>
      <c r="R453" s="126" t="s">
        <v>344</v>
      </c>
      <c r="S453" s="127"/>
      <c r="T453" s="127"/>
      <c r="U453" s="127"/>
      <c r="V453" s="127"/>
      <c r="W453" s="127"/>
      <c r="X453" s="126">
        <v>20</v>
      </c>
      <c r="Y453" s="126">
        <v>20</v>
      </c>
      <c r="Z453" s="127"/>
      <c r="AA453" s="127"/>
      <c r="AB453" s="129">
        <v>1</v>
      </c>
      <c r="AC453" s="129">
        <v>0</v>
      </c>
      <c r="AD453" s="129">
        <v>0</v>
      </c>
      <c r="AE453" s="126" t="s">
        <v>54</v>
      </c>
      <c r="AF453" s="129">
        <v>0</v>
      </c>
      <c r="AG453" s="127"/>
      <c r="AH453" s="127"/>
      <c r="AI453" s="127"/>
      <c r="AJ453" s="127"/>
      <c r="AK453" s="126">
        <v>0</v>
      </c>
      <c r="AL453" s="129">
        <v>0</v>
      </c>
      <c r="AM453" s="127"/>
      <c r="AN453" s="127"/>
      <c r="AO453" s="126">
        <v>0</v>
      </c>
      <c r="AP453" s="127"/>
      <c r="AQ453" s="127"/>
      <c r="AR453" s="127"/>
      <c r="AS453" s="127"/>
      <c r="AT453" s="127"/>
      <c r="AU453" s="126">
        <v>0</v>
      </c>
      <c r="AV453" s="130">
        <v>0</v>
      </c>
      <c r="AW453" s="126" t="s">
        <v>51</v>
      </c>
      <c r="AX453" s="127"/>
      <c r="AY453" s="127"/>
      <c r="AZ453" s="127"/>
      <c r="BA453" s="127"/>
      <c r="BB453" s="126" t="s">
        <v>52</v>
      </c>
      <c r="BC453" s="126" t="s">
        <v>213</v>
      </c>
      <c r="BD453" s="126" t="s">
        <v>214</v>
      </c>
      <c r="BE453" s="126" t="s">
        <v>3066</v>
      </c>
      <c r="BF453" s="126">
        <v>11</v>
      </c>
      <c r="BG453" s="126" t="s">
        <v>163</v>
      </c>
      <c r="BH453" s="127"/>
      <c r="BI453" s="127"/>
      <c r="BJ453" s="127"/>
      <c r="BK453" s="127"/>
      <c r="BL453" s="129">
        <v>0</v>
      </c>
      <c r="BM453" s="127" t="b">
        <f>KGP[[#This Row],[HU Quantity]]=KGP[[#This Row],[Requirement quantity]]</f>
        <v>0</v>
      </c>
      <c r="BN453" s="127"/>
      <c r="BO453" s="127"/>
      <c r="BP453" s="127"/>
      <c r="BQ453" s="126" t="s">
        <v>165</v>
      </c>
      <c r="BR453" s="126" t="s">
        <v>3069</v>
      </c>
      <c r="BS453" s="127"/>
      <c r="BT453" s="131">
        <v>0</v>
      </c>
      <c r="BU453" s="131">
        <v>0</v>
      </c>
      <c r="BV453" s="128">
        <v>45105</v>
      </c>
      <c r="BW453" s="132">
        <v>0</v>
      </c>
      <c r="BX453" s="132">
        <v>0</v>
      </c>
      <c r="BY453" s="127"/>
      <c r="BZ453" s="127"/>
      <c r="CA453" s="126">
        <v>0</v>
      </c>
      <c r="CB453" s="130">
        <v>0</v>
      </c>
      <c r="CC453" s="127"/>
      <c r="CD453" s="130">
        <v>0</v>
      </c>
      <c r="CE453" s="127"/>
      <c r="CF453" s="127"/>
      <c r="CG453" s="127"/>
      <c r="CH453" s="130">
        <v>0</v>
      </c>
      <c r="CI453" s="35">
        <v>0</v>
      </c>
      <c r="CJ453" s="94">
        <f t="shared" si="49"/>
        <v>4.3478260869565216E-2</v>
      </c>
      <c r="CK453" s="88">
        <f t="shared" si="50"/>
        <v>45352</v>
      </c>
      <c r="CL453" s="89">
        <f t="shared" si="51"/>
        <v>0</v>
      </c>
      <c r="CM453" s="89">
        <f t="shared" si="52"/>
        <v>0</v>
      </c>
      <c r="CN453" s="89" t="str">
        <f t="shared" si="53"/>
        <v>Missing Staging Date</v>
      </c>
      <c r="CO453" s="100"/>
      <c r="CP453" s="89" t="str">
        <f>IF(CQ453="","",IF(CQ453&gt;'Colour coding'!$D$4,"After Turnround",IF(CQ453&gt;'Colour coding'!$D$3+7,"During Turnaround",IF(CQ453&lt;'Colour coding'!$D$3,"On Time"))))</f>
        <v>On Time</v>
      </c>
      <c r="CQ453" s="88">
        <f>_xlfn.MAXIFS('Monitor PO'!E:E,'Monitor PO'!K:K,KGP[[#This Row],[Material / Component]])</f>
        <v>0</v>
      </c>
      <c r="CR453" s="89" t="str">
        <f t="shared" si="54"/>
        <v>Delivered Pre S4H</v>
      </c>
      <c r="CS453" s="89" t="str">
        <f>_xlfn.CONCAT(KGP[[#This Row],[Reservation]], KGP[[#This Row],[Requirement date (WO component)]],KGP[[#This Row],[Material / Component]],"000",,KGP[[#This Row],[WO number]])</f>
        <v>000013668945380000100038185</v>
      </c>
      <c r="CT453" s="89" t="e">
        <f>VLOOKUP(KGP[[#This Row],[Key]],Reservation!B:B,1,)</f>
        <v>#N/A</v>
      </c>
      <c r="CU453" s="89" t="str">
        <f>_xlfn.CONCAT(KGP[[#This Row],[Reservation]],KGP[[#This Row],[Material / Component]],"000",,KGP[[#This Row],[WO number]])</f>
        <v>0000136689000100038185</v>
      </c>
      <c r="CV453" s="93" t="str">
        <f>IF(_xlfn.MAXIFS(Reservation!$F:$F,Reservation!$A:$A,KGP[[#This Row],[Logic]])&lt;KGP[[#This Row],[ETA @ Demand plant]],_xlfn.MAXIFS(Reservation!$F:$F,Reservation!$A:$A,KGP[[#This Row],[Logic]]),"")</f>
        <v/>
      </c>
      <c r="CW453" s="89" t="str">
        <f>IF(KGP[[#This Row],[Any order which is ahead (Date)]]="","",VLOOKUP(_xlfn.CONCAT(KGP[[#This Row],[Reservation]],KGP[[#This Row],[Material / Component]],"000",,KGP[[#This Row],[WO number]]),Reservation!$A:$J,10,0))</f>
        <v/>
      </c>
      <c r="CX453" s="89">
        <f t="shared" si="55"/>
        <v>0</v>
      </c>
    </row>
    <row r="454" spans="1:102" s="77" customFormat="1" hidden="1" x14ac:dyDescent="0.2">
      <c r="A454" s="126" t="s">
        <v>940</v>
      </c>
      <c r="B454" s="126" t="s">
        <v>50</v>
      </c>
      <c r="C454" s="127"/>
      <c r="D454" s="126" t="s">
        <v>55</v>
      </c>
      <c r="E454" s="128">
        <v>45290</v>
      </c>
      <c r="F454" s="128">
        <v>45292</v>
      </c>
      <c r="G454" s="128">
        <v>45380</v>
      </c>
      <c r="H454" s="127"/>
      <c r="I454" s="128">
        <v>45380</v>
      </c>
      <c r="J454" s="128">
        <v>45385</v>
      </c>
      <c r="K454" s="126" t="s">
        <v>182</v>
      </c>
      <c r="L454" s="127"/>
      <c r="M454" s="126" t="s">
        <v>3062</v>
      </c>
      <c r="N454" s="126" t="s">
        <v>167</v>
      </c>
      <c r="O454" s="126" t="s">
        <v>3063</v>
      </c>
      <c r="P454" s="126" t="s">
        <v>3064</v>
      </c>
      <c r="Q454" s="126" t="s">
        <v>3068</v>
      </c>
      <c r="R454" s="126" t="s">
        <v>344</v>
      </c>
      <c r="S454" s="127"/>
      <c r="T454" s="127"/>
      <c r="U454" s="127"/>
      <c r="V454" s="127"/>
      <c r="W454" s="127"/>
      <c r="X454" s="126">
        <v>20</v>
      </c>
      <c r="Y454" s="126">
        <v>20</v>
      </c>
      <c r="Z454" s="127"/>
      <c r="AA454" s="127"/>
      <c r="AB454" s="129">
        <v>1</v>
      </c>
      <c r="AC454" s="129">
        <v>0</v>
      </c>
      <c r="AD454" s="129">
        <v>0</v>
      </c>
      <c r="AE454" s="126" t="s">
        <v>54</v>
      </c>
      <c r="AF454" s="129">
        <v>0</v>
      </c>
      <c r="AG454" s="127"/>
      <c r="AH454" s="127"/>
      <c r="AI454" s="127"/>
      <c r="AJ454" s="127"/>
      <c r="AK454" s="126">
        <v>0</v>
      </c>
      <c r="AL454" s="129">
        <v>0</v>
      </c>
      <c r="AM454" s="127"/>
      <c r="AN454" s="127"/>
      <c r="AO454" s="126">
        <v>0</v>
      </c>
      <c r="AP454" s="127"/>
      <c r="AQ454" s="127"/>
      <c r="AR454" s="127"/>
      <c r="AS454" s="127"/>
      <c r="AT454" s="127"/>
      <c r="AU454" s="126">
        <v>0</v>
      </c>
      <c r="AV454" s="130">
        <v>0</v>
      </c>
      <c r="AW454" s="126" t="s">
        <v>51</v>
      </c>
      <c r="AX454" s="127"/>
      <c r="AY454" s="127"/>
      <c r="AZ454" s="127"/>
      <c r="BA454" s="127"/>
      <c r="BB454" s="126" t="s">
        <v>52</v>
      </c>
      <c r="BC454" s="126" t="s">
        <v>213</v>
      </c>
      <c r="BD454" s="126" t="s">
        <v>214</v>
      </c>
      <c r="BE454" s="126" t="s">
        <v>3066</v>
      </c>
      <c r="BF454" s="126">
        <v>12</v>
      </c>
      <c r="BG454" s="126" t="s">
        <v>163</v>
      </c>
      <c r="BH454" s="127"/>
      <c r="BI454" s="127"/>
      <c r="BJ454" s="127"/>
      <c r="BK454" s="127"/>
      <c r="BL454" s="129">
        <v>0</v>
      </c>
      <c r="BM454" s="127" t="b">
        <f>KGP[[#This Row],[HU Quantity]]=KGP[[#This Row],[Requirement quantity]]</f>
        <v>0</v>
      </c>
      <c r="BN454" s="127"/>
      <c r="BO454" s="127"/>
      <c r="BP454" s="127"/>
      <c r="BQ454" s="126" t="s">
        <v>165</v>
      </c>
      <c r="BR454" s="126" t="s">
        <v>3069</v>
      </c>
      <c r="BS454" s="127"/>
      <c r="BT454" s="131">
        <v>0</v>
      </c>
      <c r="BU454" s="131">
        <v>0</v>
      </c>
      <c r="BV454" s="128">
        <v>45105</v>
      </c>
      <c r="BW454" s="132">
        <v>0</v>
      </c>
      <c r="BX454" s="132">
        <v>0</v>
      </c>
      <c r="BY454" s="127"/>
      <c r="BZ454" s="127"/>
      <c r="CA454" s="126">
        <v>0</v>
      </c>
      <c r="CB454" s="130">
        <v>0</v>
      </c>
      <c r="CC454" s="127"/>
      <c r="CD454" s="130">
        <v>0</v>
      </c>
      <c r="CE454" s="127"/>
      <c r="CF454" s="127"/>
      <c r="CG454" s="127"/>
      <c r="CH454" s="130">
        <v>0</v>
      </c>
      <c r="CI454" s="35">
        <v>0</v>
      </c>
      <c r="CJ454" s="94">
        <f t="shared" si="49"/>
        <v>4.3478260869565216E-2</v>
      </c>
      <c r="CK454" s="88">
        <f t="shared" si="50"/>
        <v>45352</v>
      </c>
      <c r="CL454" s="89">
        <f t="shared" si="51"/>
        <v>0</v>
      </c>
      <c r="CM454" s="89">
        <f t="shared" si="52"/>
        <v>0</v>
      </c>
      <c r="CN454" s="89" t="str">
        <f t="shared" si="53"/>
        <v>Missing Staging Date</v>
      </c>
      <c r="CO454" s="100"/>
      <c r="CP454" s="89" t="str">
        <f>IF(CQ454="","",IF(CQ454&gt;'Colour coding'!$D$4,"After Turnround",IF(CQ454&gt;'Colour coding'!$D$3+7,"During Turnaround",IF(CQ454&lt;'Colour coding'!$D$3,"On Time"))))</f>
        <v>On Time</v>
      </c>
      <c r="CQ454" s="88">
        <f>_xlfn.MAXIFS('Monitor PO'!E:E,'Monitor PO'!K:K,KGP[[#This Row],[Material / Component]])</f>
        <v>0</v>
      </c>
      <c r="CR454" s="89" t="str">
        <f t="shared" si="54"/>
        <v>Delivered Pre S4H</v>
      </c>
      <c r="CS454" s="89" t="str">
        <f>_xlfn.CONCAT(KGP[[#This Row],[Reservation]], KGP[[#This Row],[Requirement date (WO component)]],KGP[[#This Row],[Material / Component]],"000",,KGP[[#This Row],[WO number]])</f>
        <v>000013668945380000100038185</v>
      </c>
      <c r="CT454" s="89" t="e">
        <f>VLOOKUP(KGP[[#This Row],[Key]],Reservation!B:B,1,)</f>
        <v>#N/A</v>
      </c>
      <c r="CU454" s="89" t="str">
        <f>_xlfn.CONCAT(KGP[[#This Row],[Reservation]],KGP[[#This Row],[Material / Component]],"000",,KGP[[#This Row],[WO number]])</f>
        <v>0000136689000100038185</v>
      </c>
      <c r="CV454" s="93" t="str">
        <f>IF(_xlfn.MAXIFS(Reservation!$F:$F,Reservation!$A:$A,KGP[[#This Row],[Logic]])&lt;KGP[[#This Row],[ETA @ Demand plant]],_xlfn.MAXIFS(Reservation!$F:$F,Reservation!$A:$A,KGP[[#This Row],[Logic]]),"")</f>
        <v/>
      </c>
      <c r="CW454" s="89" t="str">
        <f>IF(KGP[[#This Row],[Any order which is ahead (Date)]]="","",VLOOKUP(_xlfn.CONCAT(KGP[[#This Row],[Reservation]],KGP[[#This Row],[Material / Component]],"000",,KGP[[#This Row],[WO number]]),Reservation!$A:$J,10,0))</f>
        <v/>
      </c>
      <c r="CX454" s="89">
        <f t="shared" si="55"/>
        <v>0</v>
      </c>
    </row>
    <row r="455" spans="1:102" s="77" customFormat="1" hidden="1" x14ac:dyDescent="0.2">
      <c r="A455" s="126" t="s">
        <v>940</v>
      </c>
      <c r="B455" s="126" t="s">
        <v>50</v>
      </c>
      <c r="C455" s="127"/>
      <c r="D455" s="126" t="s">
        <v>55</v>
      </c>
      <c r="E455" s="128">
        <v>45290</v>
      </c>
      <c r="F455" s="128">
        <v>45292</v>
      </c>
      <c r="G455" s="128">
        <v>45380</v>
      </c>
      <c r="H455" s="127"/>
      <c r="I455" s="128">
        <v>45380</v>
      </c>
      <c r="J455" s="128">
        <v>45385</v>
      </c>
      <c r="K455" s="126" t="s">
        <v>182</v>
      </c>
      <c r="L455" s="127"/>
      <c r="M455" s="126" t="s">
        <v>3062</v>
      </c>
      <c r="N455" s="126" t="s">
        <v>180</v>
      </c>
      <c r="O455" s="126" t="s">
        <v>3063</v>
      </c>
      <c r="P455" s="126" t="s">
        <v>3064</v>
      </c>
      <c r="Q455" s="126" t="s">
        <v>3068</v>
      </c>
      <c r="R455" s="126" t="s">
        <v>344</v>
      </c>
      <c r="S455" s="127"/>
      <c r="T455" s="127"/>
      <c r="U455" s="127"/>
      <c r="V455" s="127"/>
      <c r="W455" s="127"/>
      <c r="X455" s="126">
        <v>20</v>
      </c>
      <c r="Y455" s="126">
        <v>20</v>
      </c>
      <c r="Z455" s="127"/>
      <c r="AA455" s="127"/>
      <c r="AB455" s="129">
        <v>10</v>
      </c>
      <c r="AC455" s="129">
        <v>0</v>
      </c>
      <c r="AD455" s="129">
        <v>0</v>
      </c>
      <c r="AE455" s="126" t="s">
        <v>54</v>
      </c>
      <c r="AF455" s="129">
        <v>0</v>
      </c>
      <c r="AG455" s="127"/>
      <c r="AH455" s="127"/>
      <c r="AI455" s="127"/>
      <c r="AJ455" s="127"/>
      <c r="AK455" s="126">
        <v>0</v>
      </c>
      <c r="AL455" s="129">
        <v>0</v>
      </c>
      <c r="AM455" s="127"/>
      <c r="AN455" s="127"/>
      <c r="AO455" s="126">
        <v>0</v>
      </c>
      <c r="AP455" s="127"/>
      <c r="AQ455" s="127"/>
      <c r="AR455" s="127"/>
      <c r="AS455" s="127"/>
      <c r="AT455" s="127"/>
      <c r="AU455" s="126">
        <v>0</v>
      </c>
      <c r="AV455" s="130">
        <v>0</v>
      </c>
      <c r="AW455" s="126" t="s">
        <v>51</v>
      </c>
      <c r="AX455" s="127"/>
      <c r="AY455" s="127"/>
      <c r="AZ455" s="127"/>
      <c r="BA455" s="127"/>
      <c r="BB455" s="126" t="s">
        <v>52</v>
      </c>
      <c r="BC455" s="126" t="s">
        <v>213</v>
      </c>
      <c r="BD455" s="126" t="s">
        <v>214</v>
      </c>
      <c r="BE455" s="126" t="s">
        <v>3066</v>
      </c>
      <c r="BF455" s="126">
        <v>13</v>
      </c>
      <c r="BG455" s="126" t="s">
        <v>163</v>
      </c>
      <c r="BH455" s="127"/>
      <c r="BI455" s="127"/>
      <c r="BJ455" s="127"/>
      <c r="BK455" s="127"/>
      <c r="BL455" s="129">
        <v>0</v>
      </c>
      <c r="BM455" s="127" t="b">
        <f>KGP[[#This Row],[HU Quantity]]=KGP[[#This Row],[Requirement quantity]]</f>
        <v>0</v>
      </c>
      <c r="BN455" s="127"/>
      <c r="BO455" s="127"/>
      <c r="BP455" s="127"/>
      <c r="BQ455" s="126" t="s">
        <v>165</v>
      </c>
      <c r="BR455" s="126" t="s">
        <v>3069</v>
      </c>
      <c r="BS455" s="127"/>
      <c r="BT455" s="131">
        <v>0</v>
      </c>
      <c r="BU455" s="131">
        <v>0</v>
      </c>
      <c r="BV455" s="128">
        <v>45105</v>
      </c>
      <c r="BW455" s="132">
        <v>0</v>
      </c>
      <c r="BX455" s="132">
        <v>0</v>
      </c>
      <c r="BY455" s="127"/>
      <c r="BZ455" s="127"/>
      <c r="CA455" s="126">
        <v>0</v>
      </c>
      <c r="CB455" s="130">
        <v>0</v>
      </c>
      <c r="CC455" s="127"/>
      <c r="CD455" s="130">
        <v>0</v>
      </c>
      <c r="CE455" s="127"/>
      <c r="CF455" s="127"/>
      <c r="CG455" s="127"/>
      <c r="CH455" s="130">
        <v>0</v>
      </c>
      <c r="CI455" s="35">
        <v>0</v>
      </c>
      <c r="CJ455" s="94">
        <f t="shared" si="49"/>
        <v>4.3478260869565216E-2</v>
      </c>
      <c r="CK455" s="88">
        <f t="shared" si="50"/>
        <v>45352</v>
      </c>
      <c r="CL455" s="89">
        <f t="shared" si="51"/>
        <v>0</v>
      </c>
      <c r="CM455" s="89">
        <f t="shared" si="52"/>
        <v>0</v>
      </c>
      <c r="CN455" s="89" t="str">
        <f t="shared" si="53"/>
        <v>Missing Staging Date</v>
      </c>
      <c r="CO455" s="100"/>
      <c r="CP455" s="89" t="str">
        <f>IF(CQ455="","",IF(CQ455&gt;'Colour coding'!$D$4,"After Turnround",IF(CQ455&gt;'Colour coding'!$D$3+7,"During Turnaround",IF(CQ455&lt;'Colour coding'!$D$3,"On Time"))))</f>
        <v>On Time</v>
      </c>
      <c r="CQ455" s="88">
        <f>_xlfn.MAXIFS('Monitor PO'!E:E,'Monitor PO'!K:K,KGP[[#This Row],[Material / Component]])</f>
        <v>0</v>
      </c>
      <c r="CR455" s="89" t="str">
        <f t="shared" si="54"/>
        <v>Delivered Pre S4H</v>
      </c>
      <c r="CS455" s="89" t="str">
        <f>_xlfn.CONCAT(KGP[[#This Row],[Reservation]], KGP[[#This Row],[Requirement date (WO component)]],KGP[[#This Row],[Material / Component]],"000",,KGP[[#This Row],[WO number]])</f>
        <v>000013668945380000100038185</v>
      </c>
      <c r="CT455" s="89" t="e">
        <f>VLOOKUP(KGP[[#This Row],[Key]],Reservation!B:B,1,)</f>
        <v>#N/A</v>
      </c>
      <c r="CU455" s="89" t="str">
        <f>_xlfn.CONCAT(KGP[[#This Row],[Reservation]],KGP[[#This Row],[Material / Component]],"000",,KGP[[#This Row],[WO number]])</f>
        <v>0000136689000100038185</v>
      </c>
      <c r="CV455" s="93" t="str">
        <f>IF(_xlfn.MAXIFS(Reservation!$F:$F,Reservation!$A:$A,KGP[[#This Row],[Logic]])&lt;KGP[[#This Row],[ETA @ Demand plant]],_xlfn.MAXIFS(Reservation!$F:$F,Reservation!$A:$A,KGP[[#This Row],[Logic]]),"")</f>
        <v/>
      </c>
      <c r="CW455" s="89" t="str">
        <f>IF(KGP[[#This Row],[Any order which is ahead (Date)]]="","",VLOOKUP(_xlfn.CONCAT(KGP[[#This Row],[Reservation]],KGP[[#This Row],[Material / Component]],"000",,KGP[[#This Row],[WO number]]),Reservation!$A:$J,10,0))</f>
        <v/>
      </c>
      <c r="CX455" s="89">
        <f t="shared" si="55"/>
        <v>0</v>
      </c>
    </row>
    <row r="456" spans="1:102" s="77" customFormat="1" hidden="1" x14ac:dyDescent="0.2">
      <c r="A456" s="126" t="s">
        <v>940</v>
      </c>
      <c r="B456" s="126" t="s">
        <v>50</v>
      </c>
      <c r="C456" s="127"/>
      <c r="D456" s="126" t="s">
        <v>55</v>
      </c>
      <c r="E456" s="128">
        <v>45290</v>
      </c>
      <c r="F456" s="128">
        <v>45292</v>
      </c>
      <c r="G456" s="128">
        <v>45380</v>
      </c>
      <c r="H456" s="127"/>
      <c r="I456" s="128">
        <v>45380</v>
      </c>
      <c r="J456" s="128">
        <v>45385</v>
      </c>
      <c r="K456" s="126" t="s">
        <v>182</v>
      </c>
      <c r="L456" s="127"/>
      <c r="M456" s="126" t="s">
        <v>3062</v>
      </c>
      <c r="N456" s="126" t="s">
        <v>196</v>
      </c>
      <c r="O456" s="126" t="s">
        <v>3063</v>
      </c>
      <c r="P456" s="126" t="s">
        <v>3064</v>
      </c>
      <c r="Q456" s="126" t="s">
        <v>3068</v>
      </c>
      <c r="R456" s="126" t="s">
        <v>344</v>
      </c>
      <c r="S456" s="127"/>
      <c r="T456" s="127"/>
      <c r="U456" s="127"/>
      <c r="V456" s="127"/>
      <c r="W456" s="127"/>
      <c r="X456" s="126">
        <v>20</v>
      </c>
      <c r="Y456" s="126">
        <v>20</v>
      </c>
      <c r="Z456" s="127"/>
      <c r="AA456" s="127"/>
      <c r="AB456" s="129">
        <v>1</v>
      </c>
      <c r="AC456" s="129">
        <v>0</v>
      </c>
      <c r="AD456" s="129">
        <v>0</v>
      </c>
      <c r="AE456" s="126" t="s">
        <v>54</v>
      </c>
      <c r="AF456" s="129">
        <v>0</v>
      </c>
      <c r="AG456" s="127"/>
      <c r="AH456" s="127"/>
      <c r="AI456" s="127"/>
      <c r="AJ456" s="127"/>
      <c r="AK456" s="126">
        <v>0</v>
      </c>
      <c r="AL456" s="129">
        <v>0</v>
      </c>
      <c r="AM456" s="127"/>
      <c r="AN456" s="127"/>
      <c r="AO456" s="126">
        <v>0</v>
      </c>
      <c r="AP456" s="127"/>
      <c r="AQ456" s="127"/>
      <c r="AR456" s="127"/>
      <c r="AS456" s="127"/>
      <c r="AT456" s="127"/>
      <c r="AU456" s="126">
        <v>0</v>
      </c>
      <c r="AV456" s="130">
        <v>0</v>
      </c>
      <c r="AW456" s="126" t="s">
        <v>51</v>
      </c>
      <c r="AX456" s="127"/>
      <c r="AY456" s="127"/>
      <c r="AZ456" s="127"/>
      <c r="BA456" s="127"/>
      <c r="BB456" s="126" t="s">
        <v>52</v>
      </c>
      <c r="BC456" s="126" t="s">
        <v>213</v>
      </c>
      <c r="BD456" s="126" t="s">
        <v>214</v>
      </c>
      <c r="BE456" s="126" t="s">
        <v>3066</v>
      </c>
      <c r="BF456" s="126">
        <v>20</v>
      </c>
      <c r="BG456" s="126" t="s">
        <v>163</v>
      </c>
      <c r="BH456" s="127"/>
      <c r="BI456" s="127"/>
      <c r="BJ456" s="127"/>
      <c r="BK456" s="127"/>
      <c r="BL456" s="129">
        <v>0</v>
      </c>
      <c r="BM456" s="127" t="b">
        <f>KGP[[#This Row],[HU Quantity]]=KGP[[#This Row],[Requirement quantity]]</f>
        <v>0</v>
      </c>
      <c r="BN456" s="127"/>
      <c r="BO456" s="127"/>
      <c r="BP456" s="127"/>
      <c r="BQ456" s="126" t="s">
        <v>165</v>
      </c>
      <c r="BR456" s="126" t="s">
        <v>3069</v>
      </c>
      <c r="BS456" s="127"/>
      <c r="BT456" s="131">
        <v>0</v>
      </c>
      <c r="BU456" s="131">
        <v>0</v>
      </c>
      <c r="BV456" s="128">
        <v>45105</v>
      </c>
      <c r="BW456" s="132">
        <v>0</v>
      </c>
      <c r="BX456" s="132">
        <v>0</v>
      </c>
      <c r="BY456" s="127"/>
      <c r="BZ456" s="127"/>
      <c r="CA456" s="126">
        <v>0</v>
      </c>
      <c r="CB456" s="130">
        <v>0</v>
      </c>
      <c r="CC456" s="127"/>
      <c r="CD456" s="130">
        <v>0</v>
      </c>
      <c r="CE456" s="127"/>
      <c r="CF456" s="127"/>
      <c r="CG456" s="127"/>
      <c r="CH456" s="130">
        <v>0</v>
      </c>
      <c r="CI456" s="35">
        <v>0</v>
      </c>
      <c r="CJ456" s="94">
        <f t="shared" si="49"/>
        <v>4.3478260869565216E-2</v>
      </c>
      <c r="CK456" s="88">
        <f t="shared" si="50"/>
        <v>45352</v>
      </c>
      <c r="CL456" s="89">
        <f t="shared" si="51"/>
        <v>0</v>
      </c>
      <c r="CM456" s="89">
        <f t="shared" si="52"/>
        <v>0</v>
      </c>
      <c r="CN456" s="89" t="str">
        <f t="shared" si="53"/>
        <v>Missing Staging Date</v>
      </c>
      <c r="CO456" s="100"/>
      <c r="CP456" s="89" t="str">
        <f>IF(CQ456="","",IF(CQ456&gt;'Colour coding'!$D$4,"After Turnround",IF(CQ456&gt;'Colour coding'!$D$3+7,"During Turnaround",IF(CQ456&lt;'Colour coding'!$D$3,"On Time"))))</f>
        <v>On Time</v>
      </c>
      <c r="CQ456" s="88">
        <f>_xlfn.MAXIFS('Monitor PO'!E:E,'Monitor PO'!K:K,KGP[[#This Row],[Material / Component]])</f>
        <v>0</v>
      </c>
      <c r="CR456" s="89" t="str">
        <f t="shared" si="54"/>
        <v>Delivered Pre S4H</v>
      </c>
      <c r="CS456" s="89" t="str">
        <f>_xlfn.CONCAT(KGP[[#This Row],[Reservation]], KGP[[#This Row],[Requirement date (WO component)]],KGP[[#This Row],[Material / Component]],"000",,KGP[[#This Row],[WO number]])</f>
        <v>000013668945380000100038185</v>
      </c>
      <c r="CT456" s="89" t="e">
        <f>VLOOKUP(KGP[[#This Row],[Key]],Reservation!B:B,1,)</f>
        <v>#N/A</v>
      </c>
      <c r="CU456" s="89" t="str">
        <f>_xlfn.CONCAT(KGP[[#This Row],[Reservation]],KGP[[#This Row],[Material / Component]],"000",,KGP[[#This Row],[WO number]])</f>
        <v>0000136689000100038185</v>
      </c>
      <c r="CV456" s="93" t="str">
        <f>IF(_xlfn.MAXIFS(Reservation!$F:$F,Reservation!$A:$A,KGP[[#This Row],[Logic]])&lt;KGP[[#This Row],[ETA @ Demand plant]],_xlfn.MAXIFS(Reservation!$F:$F,Reservation!$A:$A,KGP[[#This Row],[Logic]]),"")</f>
        <v/>
      </c>
      <c r="CW456" s="89" t="str">
        <f>IF(KGP[[#This Row],[Any order which is ahead (Date)]]="","",VLOOKUP(_xlfn.CONCAT(KGP[[#This Row],[Reservation]],KGP[[#This Row],[Material / Component]],"000",,KGP[[#This Row],[WO number]]),Reservation!$A:$J,10,0))</f>
        <v/>
      </c>
      <c r="CX456" s="89">
        <f t="shared" si="55"/>
        <v>0</v>
      </c>
    </row>
    <row r="457" spans="1:102" s="77" customFormat="1" hidden="1" x14ac:dyDescent="0.2">
      <c r="A457" s="126" t="s">
        <v>940</v>
      </c>
      <c r="B457" s="126" t="s">
        <v>50</v>
      </c>
      <c r="C457" s="127"/>
      <c r="D457" s="126" t="s">
        <v>55</v>
      </c>
      <c r="E457" s="128">
        <v>45290</v>
      </c>
      <c r="F457" s="128">
        <v>45292</v>
      </c>
      <c r="G457" s="128">
        <v>45380</v>
      </c>
      <c r="H457" s="127"/>
      <c r="I457" s="128">
        <v>45380</v>
      </c>
      <c r="J457" s="128">
        <v>45385</v>
      </c>
      <c r="K457" s="126" t="s">
        <v>182</v>
      </c>
      <c r="L457" s="127"/>
      <c r="M457" s="126" t="s">
        <v>3062</v>
      </c>
      <c r="N457" s="126" t="s">
        <v>194</v>
      </c>
      <c r="O457" s="126" t="s">
        <v>3063</v>
      </c>
      <c r="P457" s="126" t="s">
        <v>3064</v>
      </c>
      <c r="Q457" s="126" t="s">
        <v>3068</v>
      </c>
      <c r="R457" s="126" t="s">
        <v>344</v>
      </c>
      <c r="S457" s="127"/>
      <c r="T457" s="127"/>
      <c r="U457" s="127"/>
      <c r="V457" s="127"/>
      <c r="W457" s="127"/>
      <c r="X457" s="126">
        <v>20</v>
      </c>
      <c r="Y457" s="126">
        <v>20</v>
      </c>
      <c r="Z457" s="127"/>
      <c r="AA457" s="127"/>
      <c r="AB457" s="129">
        <v>1</v>
      </c>
      <c r="AC457" s="129">
        <v>0</v>
      </c>
      <c r="AD457" s="129">
        <v>0</v>
      </c>
      <c r="AE457" s="126" t="s">
        <v>54</v>
      </c>
      <c r="AF457" s="129">
        <v>0</v>
      </c>
      <c r="AG457" s="127"/>
      <c r="AH457" s="127"/>
      <c r="AI457" s="127"/>
      <c r="AJ457" s="127"/>
      <c r="AK457" s="126">
        <v>0</v>
      </c>
      <c r="AL457" s="129">
        <v>0</v>
      </c>
      <c r="AM457" s="127"/>
      <c r="AN457" s="127"/>
      <c r="AO457" s="126">
        <v>0</v>
      </c>
      <c r="AP457" s="127"/>
      <c r="AQ457" s="127"/>
      <c r="AR457" s="127"/>
      <c r="AS457" s="127"/>
      <c r="AT457" s="127"/>
      <c r="AU457" s="126">
        <v>0</v>
      </c>
      <c r="AV457" s="130">
        <v>0</v>
      </c>
      <c r="AW457" s="126" t="s">
        <v>51</v>
      </c>
      <c r="AX457" s="127"/>
      <c r="AY457" s="127"/>
      <c r="AZ457" s="127"/>
      <c r="BA457" s="127"/>
      <c r="BB457" s="126" t="s">
        <v>52</v>
      </c>
      <c r="BC457" s="126" t="s">
        <v>213</v>
      </c>
      <c r="BD457" s="126" t="s">
        <v>214</v>
      </c>
      <c r="BE457" s="126" t="s">
        <v>3066</v>
      </c>
      <c r="BF457" s="126">
        <v>19</v>
      </c>
      <c r="BG457" s="126" t="s">
        <v>163</v>
      </c>
      <c r="BH457" s="127"/>
      <c r="BI457" s="127"/>
      <c r="BJ457" s="127"/>
      <c r="BK457" s="127"/>
      <c r="BL457" s="129">
        <v>0</v>
      </c>
      <c r="BM457" s="127" t="b">
        <f>KGP[[#This Row],[HU Quantity]]=KGP[[#This Row],[Requirement quantity]]</f>
        <v>0</v>
      </c>
      <c r="BN457" s="127"/>
      <c r="BO457" s="127"/>
      <c r="BP457" s="127"/>
      <c r="BQ457" s="126" t="s">
        <v>165</v>
      </c>
      <c r="BR457" s="126" t="s">
        <v>3069</v>
      </c>
      <c r="BS457" s="127"/>
      <c r="BT457" s="131">
        <v>0</v>
      </c>
      <c r="BU457" s="131">
        <v>0</v>
      </c>
      <c r="BV457" s="128">
        <v>45105</v>
      </c>
      <c r="BW457" s="132">
        <v>0</v>
      </c>
      <c r="BX457" s="132">
        <v>0</v>
      </c>
      <c r="BY457" s="127"/>
      <c r="BZ457" s="127"/>
      <c r="CA457" s="126">
        <v>0</v>
      </c>
      <c r="CB457" s="130">
        <v>0</v>
      </c>
      <c r="CC457" s="127"/>
      <c r="CD457" s="130">
        <v>0</v>
      </c>
      <c r="CE457" s="127"/>
      <c r="CF457" s="127"/>
      <c r="CG457" s="127"/>
      <c r="CH457" s="130">
        <v>0</v>
      </c>
      <c r="CI457" s="35">
        <v>0</v>
      </c>
      <c r="CJ457" s="94">
        <f t="shared" si="49"/>
        <v>4.3478260869565216E-2</v>
      </c>
      <c r="CK457" s="88">
        <f t="shared" si="50"/>
        <v>45352</v>
      </c>
      <c r="CL457" s="89">
        <f t="shared" si="51"/>
        <v>0</v>
      </c>
      <c r="CM457" s="89">
        <f t="shared" si="52"/>
        <v>0</v>
      </c>
      <c r="CN457" s="89" t="str">
        <f t="shared" si="53"/>
        <v>Missing Staging Date</v>
      </c>
      <c r="CO457" s="100"/>
      <c r="CP457" s="89" t="str">
        <f>IF(CQ457="","",IF(CQ457&gt;'Colour coding'!$D$4,"After Turnround",IF(CQ457&gt;'Colour coding'!$D$3+7,"During Turnaround",IF(CQ457&lt;'Colour coding'!$D$3,"On Time"))))</f>
        <v>On Time</v>
      </c>
      <c r="CQ457" s="88">
        <f>_xlfn.MAXIFS('Monitor PO'!E:E,'Monitor PO'!K:K,KGP[[#This Row],[Material / Component]])</f>
        <v>0</v>
      </c>
      <c r="CR457" s="89" t="str">
        <f t="shared" si="54"/>
        <v>Delivered Pre S4H</v>
      </c>
      <c r="CS457" s="89" t="str">
        <f>_xlfn.CONCAT(KGP[[#This Row],[Reservation]], KGP[[#This Row],[Requirement date (WO component)]],KGP[[#This Row],[Material / Component]],"000",,KGP[[#This Row],[WO number]])</f>
        <v>000013668945380000100038185</v>
      </c>
      <c r="CT457" s="89" t="e">
        <f>VLOOKUP(KGP[[#This Row],[Key]],Reservation!B:B,1,)</f>
        <v>#N/A</v>
      </c>
      <c r="CU457" s="89" t="str">
        <f>_xlfn.CONCAT(KGP[[#This Row],[Reservation]],KGP[[#This Row],[Material / Component]],"000",,KGP[[#This Row],[WO number]])</f>
        <v>0000136689000100038185</v>
      </c>
      <c r="CV457" s="93" t="str">
        <f>IF(_xlfn.MAXIFS(Reservation!$F:$F,Reservation!$A:$A,KGP[[#This Row],[Logic]])&lt;KGP[[#This Row],[ETA @ Demand plant]],_xlfn.MAXIFS(Reservation!$F:$F,Reservation!$A:$A,KGP[[#This Row],[Logic]]),"")</f>
        <v/>
      </c>
      <c r="CW457" s="89" t="str">
        <f>IF(KGP[[#This Row],[Any order which is ahead (Date)]]="","",VLOOKUP(_xlfn.CONCAT(KGP[[#This Row],[Reservation]],KGP[[#This Row],[Material / Component]],"000",,KGP[[#This Row],[WO number]]),Reservation!$A:$J,10,0))</f>
        <v/>
      </c>
      <c r="CX457" s="89">
        <f t="shared" si="55"/>
        <v>0</v>
      </c>
    </row>
    <row r="458" spans="1:102" s="77" customFormat="1" hidden="1" x14ac:dyDescent="0.2">
      <c r="A458" s="126" t="s">
        <v>940</v>
      </c>
      <c r="B458" s="126" t="s">
        <v>50</v>
      </c>
      <c r="C458" s="127"/>
      <c r="D458" s="126" t="s">
        <v>55</v>
      </c>
      <c r="E458" s="128">
        <v>45290</v>
      </c>
      <c r="F458" s="128">
        <v>45292</v>
      </c>
      <c r="G458" s="128">
        <v>45380</v>
      </c>
      <c r="H458" s="127"/>
      <c r="I458" s="128">
        <v>45380</v>
      </c>
      <c r="J458" s="128">
        <v>45385</v>
      </c>
      <c r="K458" s="126" t="s">
        <v>182</v>
      </c>
      <c r="L458" s="127"/>
      <c r="M458" s="126" t="s">
        <v>3062</v>
      </c>
      <c r="N458" s="126" t="s">
        <v>198</v>
      </c>
      <c r="O458" s="126" t="s">
        <v>3063</v>
      </c>
      <c r="P458" s="126" t="s">
        <v>3064</v>
      </c>
      <c r="Q458" s="126" t="s">
        <v>3068</v>
      </c>
      <c r="R458" s="126" t="s">
        <v>344</v>
      </c>
      <c r="S458" s="127"/>
      <c r="T458" s="127"/>
      <c r="U458" s="127"/>
      <c r="V458" s="127"/>
      <c r="W458" s="127"/>
      <c r="X458" s="126">
        <v>20</v>
      </c>
      <c r="Y458" s="126">
        <v>20</v>
      </c>
      <c r="Z458" s="127"/>
      <c r="AA458" s="127"/>
      <c r="AB458" s="129">
        <v>5</v>
      </c>
      <c r="AC458" s="129">
        <v>0</v>
      </c>
      <c r="AD458" s="129">
        <v>0</v>
      </c>
      <c r="AE458" s="126" t="s">
        <v>54</v>
      </c>
      <c r="AF458" s="129">
        <v>0</v>
      </c>
      <c r="AG458" s="127"/>
      <c r="AH458" s="127"/>
      <c r="AI458" s="127"/>
      <c r="AJ458" s="127"/>
      <c r="AK458" s="126">
        <v>0</v>
      </c>
      <c r="AL458" s="129">
        <v>0</v>
      </c>
      <c r="AM458" s="127"/>
      <c r="AN458" s="127"/>
      <c r="AO458" s="126">
        <v>0</v>
      </c>
      <c r="AP458" s="127"/>
      <c r="AQ458" s="127"/>
      <c r="AR458" s="127"/>
      <c r="AS458" s="127"/>
      <c r="AT458" s="127"/>
      <c r="AU458" s="126">
        <v>0</v>
      </c>
      <c r="AV458" s="130">
        <v>0</v>
      </c>
      <c r="AW458" s="126" t="s">
        <v>51</v>
      </c>
      <c r="AX458" s="127"/>
      <c r="AY458" s="127"/>
      <c r="AZ458" s="127"/>
      <c r="BA458" s="127"/>
      <c r="BB458" s="126" t="s">
        <v>52</v>
      </c>
      <c r="BC458" s="126" t="s">
        <v>213</v>
      </c>
      <c r="BD458" s="126" t="s">
        <v>214</v>
      </c>
      <c r="BE458" s="126" t="s">
        <v>3066</v>
      </c>
      <c r="BF458" s="126">
        <v>18</v>
      </c>
      <c r="BG458" s="126" t="s">
        <v>163</v>
      </c>
      <c r="BH458" s="127"/>
      <c r="BI458" s="127"/>
      <c r="BJ458" s="127"/>
      <c r="BK458" s="127"/>
      <c r="BL458" s="129">
        <v>0</v>
      </c>
      <c r="BM458" s="127" t="b">
        <f>KGP[[#This Row],[HU Quantity]]=KGP[[#This Row],[Requirement quantity]]</f>
        <v>0</v>
      </c>
      <c r="BN458" s="127"/>
      <c r="BO458" s="127"/>
      <c r="BP458" s="127"/>
      <c r="BQ458" s="126" t="s">
        <v>165</v>
      </c>
      <c r="BR458" s="126" t="s">
        <v>3069</v>
      </c>
      <c r="BS458" s="127"/>
      <c r="BT458" s="131">
        <v>0</v>
      </c>
      <c r="BU458" s="131">
        <v>0</v>
      </c>
      <c r="BV458" s="128">
        <v>45105</v>
      </c>
      <c r="BW458" s="132">
        <v>0</v>
      </c>
      <c r="BX458" s="132">
        <v>0</v>
      </c>
      <c r="BY458" s="127"/>
      <c r="BZ458" s="127"/>
      <c r="CA458" s="126">
        <v>0</v>
      </c>
      <c r="CB458" s="130">
        <v>0</v>
      </c>
      <c r="CC458" s="127"/>
      <c r="CD458" s="130">
        <v>0</v>
      </c>
      <c r="CE458" s="127"/>
      <c r="CF458" s="127"/>
      <c r="CG458" s="127"/>
      <c r="CH458" s="130">
        <v>0</v>
      </c>
      <c r="CI458" s="35">
        <v>0</v>
      </c>
      <c r="CJ458" s="94">
        <f t="shared" si="49"/>
        <v>4.3478260869565216E-2</v>
      </c>
      <c r="CK458" s="88">
        <f t="shared" si="50"/>
        <v>45352</v>
      </c>
      <c r="CL458" s="89">
        <f t="shared" si="51"/>
        <v>0</v>
      </c>
      <c r="CM458" s="89">
        <f t="shared" si="52"/>
        <v>0</v>
      </c>
      <c r="CN458" s="89" t="str">
        <f t="shared" si="53"/>
        <v>Missing Staging Date</v>
      </c>
      <c r="CO458" s="100"/>
      <c r="CP458" s="89" t="str">
        <f>IF(CQ458="","",IF(CQ458&gt;'Colour coding'!$D$4,"After Turnround",IF(CQ458&gt;'Colour coding'!$D$3+7,"During Turnaround",IF(CQ458&lt;'Colour coding'!$D$3,"On Time"))))</f>
        <v>On Time</v>
      </c>
      <c r="CQ458" s="88">
        <f>_xlfn.MAXIFS('Monitor PO'!E:E,'Monitor PO'!K:K,KGP[[#This Row],[Material / Component]])</f>
        <v>0</v>
      </c>
      <c r="CR458" s="89" t="str">
        <f t="shared" si="54"/>
        <v>Delivered Pre S4H</v>
      </c>
      <c r="CS458" s="89" t="str">
        <f>_xlfn.CONCAT(KGP[[#This Row],[Reservation]], KGP[[#This Row],[Requirement date (WO component)]],KGP[[#This Row],[Material / Component]],"000",,KGP[[#This Row],[WO number]])</f>
        <v>000013668945380000100038185</v>
      </c>
      <c r="CT458" s="89" t="e">
        <f>VLOOKUP(KGP[[#This Row],[Key]],Reservation!B:B,1,)</f>
        <v>#N/A</v>
      </c>
      <c r="CU458" s="89" t="str">
        <f>_xlfn.CONCAT(KGP[[#This Row],[Reservation]],KGP[[#This Row],[Material / Component]],"000",,KGP[[#This Row],[WO number]])</f>
        <v>0000136689000100038185</v>
      </c>
      <c r="CV458" s="93" t="str">
        <f>IF(_xlfn.MAXIFS(Reservation!$F:$F,Reservation!$A:$A,KGP[[#This Row],[Logic]])&lt;KGP[[#This Row],[ETA @ Demand plant]],_xlfn.MAXIFS(Reservation!$F:$F,Reservation!$A:$A,KGP[[#This Row],[Logic]]),"")</f>
        <v/>
      </c>
      <c r="CW458" s="89" t="str">
        <f>IF(KGP[[#This Row],[Any order which is ahead (Date)]]="","",VLOOKUP(_xlfn.CONCAT(KGP[[#This Row],[Reservation]],KGP[[#This Row],[Material / Component]],"000",,KGP[[#This Row],[WO number]]),Reservation!$A:$J,10,0))</f>
        <v/>
      </c>
      <c r="CX458" s="89">
        <f t="shared" si="55"/>
        <v>0</v>
      </c>
    </row>
    <row r="459" spans="1:102" s="77" customFormat="1" hidden="1" x14ac:dyDescent="0.2">
      <c r="A459" s="126" t="s">
        <v>940</v>
      </c>
      <c r="B459" s="126" t="s">
        <v>50</v>
      </c>
      <c r="C459" s="127"/>
      <c r="D459" s="126" t="s">
        <v>55</v>
      </c>
      <c r="E459" s="128">
        <v>45290</v>
      </c>
      <c r="F459" s="128">
        <v>45292</v>
      </c>
      <c r="G459" s="128">
        <v>45380</v>
      </c>
      <c r="H459" s="127"/>
      <c r="I459" s="128">
        <v>45380</v>
      </c>
      <c r="J459" s="128">
        <v>45385</v>
      </c>
      <c r="K459" s="126" t="s">
        <v>182</v>
      </c>
      <c r="L459" s="127"/>
      <c r="M459" s="126" t="s">
        <v>3062</v>
      </c>
      <c r="N459" s="126" t="s">
        <v>195</v>
      </c>
      <c r="O459" s="126" t="s">
        <v>3063</v>
      </c>
      <c r="P459" s="126" t="s">
        <v>3064</v>
      </c>
      <c r="Q459" s="126" t="s">
        <v>3068</v>
      </c>
      <c r="R459" s="126" t="s">
        <v>344</v>
      </c>
      <c r="S459" s="127"/>
      <c r="T459" s="127"/>
      <c r="U459" s="127"/>
      <c r="V459" s="127"/>
      <c r="W459" s="127"/>
      <c r="X459" s="126">
        <v>20</v>
      </c>
      <c r="Y459" s="126">
        <v>20</v>
      </c>
      <c r="Z459" s="127"/>
      <c r="AA459" s="127"/>
      <c r="AB459" s="129">
        <v>5</v>
      </c>
      <c r="AC459" s="129">
        <v>0</v>
      </c>
      <c r="AD459" s="129">
        <v>0</v>
      </c>
      <c r="AE459" s="126" t="s">
        <v>54</v>
      </c>
      <c r="AF459" s="129">
        <v>0</v>
      </c>
      <c r="AG459" s="127"/>
      <c r="AH459" s="127"/>
      <c r="AI459" s="127"/>
      <c r="AJ459" s="127"/>
      <c r="AK459" s="126">
        <v>0</v>
      </c>
      <c r="AL459" s="129">
        <v>0</v>
      </c>
      <c r="AM459" s="127"/>
      <c r="AN459" s="127"/>
      <c r="AO459" s="126">
        <v>0</v>
      </c>
      <c r="AP459" s="127"/>
      <c r="AQ459" s="127"/>
      <c r="AR459" s="127"/>
      <c r="AS459" s="127"/>
      <c r="AT459" s="127"/>
      <c r="AU459" s="126">
        <v>0</v>
      </c>
      <c r="AV459" s="130">
        <v>0</v>
      </c>
      <c r="AW459" s="126" t="s">
        <v>51</v>
      </c>
      <c r="AX459" s="127"/>
      <c r="AY459" s="127"/>
      <c r="AZ459" s="127"/>
      <c r="BA459" s="127"/>
      <c r="BB459" s="126" t="s">
        <v>52</v>
      </c>
      <c r="BC459" s="126" t="s">
        <v>213</v>
      </c>
      <c r="BD459" s="126" t="s">
        <v>214</v>
      </c>
      <c r="BE459" s="126" t="s">
        <v>3066</v>
      </c>
      <c r="BF459" s="126">
        <v>17</v>
      </c>
      <c r="BG459" s="126" t="s">
        <v>163</v>
      </c>
      <c r="BH459" s="127"/>
      <c r="BI459" s="127"/>
      <c r="BJ459" s="127"/>
      <c r="BK459" s="127"/>
      <c r="BL459" s="129">
        <v>0</v>
      </c>
      <c r="BM459" s="127" t="b">
        <f>KGP[[#This Row],[HU Quantity]]=KGP[[#This Row],[Requirement quantity]]</f>
        <v>0</v>
      </c>
      <c r="BN459" s="127"/>
      <c r="BO459" s="127"/>
      <c r="BP459" s="127"/>
      <c r="BQ459" s="126" t="s">
        <v>165</v>
      </c>
      <c r="BR459" s="126" t="s">
        <v>3069</v>
      </c>
      <c r="BS459" s="127"/>
      <c r="BT459" s="131">
        <v>0</v>
      </c>
      <c r="BU459" s="131">
        <v>0</v>
      </c>
      <c r="BV459" s="128">
        <v>45105</v>
      </c>
      <c r="BW459" s="132">
        <v>0</v>
      </c>
      <c r="BX459" s="132">
        <v>0</v>
      </c>
      <c r="BY459" s="127"/>
      <c r="BZ459" s="127"/>
      <c r="CA459" s="126">
        <v>0</v>
      </c>
      <c r="CB459" s="130">
        <v>0</v>
      </c>
      <c r="CC459" s="127"/>
      <c r="CD459" s="130">
        <v>0</v>
      </c>
      <c r="CE459" s="127"/>
      <c r="CF459" s="127"/>
      <c r="CG459" s="127"/>
      <c r="CH459" s="130">
        <v>0</v>
      </c>
      <c r="CI459" s="35">
        <v>0</v>
      </c>
      <c r="CJ459" s="94">
        <f t="shared" si="49"/>
        <v>4.3478260869565216E-2</v>
      </c>
      <c r="CK459" s="88">
        <f t="shared" si="50"/>
        <v>45352</v>
      </c>
      <c r="CL459" s="89">
        <f t="shared" si="51"/>
        <v>0</v>
      </c>
      <c r="CM459" s="89">
        <f t="shared" si="52"/>
        <v>0</v>
      </c>
      <c r="CN459" s="89" t="str">
        <f t="shared" si="53"/>
        <v>Missing Staging Date</v>
      </c>
      <c r="CO459" s="100"/>
      <c r="CP459" s="89" t="str">
        <f>IF(CQ459="","",IF(CQ459&gt;'Colour coding'!$D$4,"After Turnround",IF(CQ459&gt;'Colour coding'!$D$3+7,"During Turnaround",IF(CQ459&lt;'Colour coding'!$D$3,"On Time"))))</f>
        <v>On Time</v>
      </c>
      <c r="CQ459" s="88">
        <f>_xlfn.MAXIFS('Monitor PO'!E:E,'Monitor PO'!K:K,KGP[[#This Row],[Material / Component]])</f>
        <v>0</v>
      </c>
      <c r="CR459" s="89" t="str">
        <f t="shared" si="54"/>
        <v>Delivered Pre S4H</v>
      </c>
      <c r="CS459" s="89" t="str">
        <f>_xlfn.CONCAT(KGP[[#This Row],[Reservation]], KGP[[#This Row],[Requirement date (WO component)]],KGP[[#This Row],[Material / Component]],"000",,KGP[[#This Row],[WO number]])</f>
        <v>000013668945380000100038185</v>
      </c>
      <c r="CT459" s="89" t="e">
        <f>VLOOKUP(KGP[[#This Row],[Key]],Reservation!B:B,1,)</f>
        <v>#N/A</v>
      </c>
      <c r="CU459" s="89" t="str">
        <f>_xlfn.CONCAT(KGP[[#This Row],[Reservation]],KGP[[#This Row],[Material / Component]],"000",,KGP[[#This Row],[WO number]])</f>
        <v>0000136689000100038185</v>
      </c>
      <c r="CV459" s="93" t="str">
        <f>IF(_xlfn.MAXIFS(Reservation!$F:$F,Reservation!$A:$A,KGP[[#This Row],[Logic]])&lt;KGP[[#This Row],[ETA @ Demand plant]],_xlfn.MAXIFS(Reservation!$F:$F,Reservation!$A:$A,KGP[[#This Row],[Logic]]),"")</f>
        <v/>
      </c>
      <c r="CW459" s="89" t="str">
        <f>IF(KGP[[#This Row],[Any order which is ahead (Date)]]="","",VLOOKUP(_xlfn.CONCAT(KGP[[#This Row],[Reservation]],KGP[[#This Row],[Material / Component]],"000",,KGP[[#This Row],[WO number]]),Reservation!$A:$J,10,0))</f>
        <v/>
      </c>
      <c r="CX459" s="89">
        <f t="shared" si="55"/>
        <v>0</v>
      </c>
    </row>
    <row r="460" spans="1:102" s="77" customFormat="1" hidden="1" x14ac:dyDescent="0.2">
      <c r="A460" s="126" t="s">
        <v>940</v>
      </c>
      <c r="B460" s="126" t="s">
        <v>50</v>
      </c>
      <c r="C460" s="127"/>
      <c r="D460" s="126" t="s">
        <v>55</v>
      </c>
      <c r="E460" s="128">
        <v>45290</v>
      </c>
      <c r="F460" s="128">
        <v>45292</v>
      </c>
      <c r="G460" s="128">
        <v>45380</v>
      </c>
      <c r="H460" s="127"/>
      <c r="I460" s="128">
        <v>45380</v>
      </c>
      <c r="J460" s="128">
        <v>45385</v>
      </c>
      <c r="K460" s="126" t="s">
        <v>182</v>
      </c>
      <c r="L460" s="127"/>
      <c r="M460" s="126" t="s">
        <v>3062</v>
      </c>
      <c r="N460" s="126" t="s">
        <v>192</v>
      </c>
      <c r="O460" s="126" t="s">
        <v>3063</v>
      </c>
      <c r="P460" s="126" t="s">
        <v>3064</v>
      </c>
      <c r="Q460" s="126" t="s">
        <v>3068</v>
      </c>
      <c r="R460" s="126" t="s">
        <v>344</v>
      </c>
      <c r="S460" s="127"/>
      <c r="T460" s="127"/>
      <c r="U460" s="127"/>
      <c r="V460" s="127"/>
      <c r="W460" s="127"/>
      <c r="X460" s="126">
        <v>20</v>
      </c>
      <c r="Y460" s="126">
        <v>20</v>
      </c>
      <c r="Z460" s="127"/>
      <c r="AA460" s="127"/>
      <c r="AB460" s="129">
        <v>1</v>
      </c>
      <c r="AC460" s="129">
        <v>0</v>
      </c>
      <c r="AD460" s="129">
        <v>0</v>
      </c>
      <c r="AE460" s="126" t="s">
        <v>54</v>
      </c>
      <c r="AF460" s="129">
        <v>0</v>
      </c>
      <c r="AG460" s="127"/>
      <c r="AH460" s="127"/>
      <c r="AI460" s="127"/>
      <c r="AJ460" s="127"/>
      <c r="AK460" s="126">
        <v>0</v>
      </c>
      <c r="AL460" s="129">
        <v>0</v>
      </c>
      <c r="AM460" s="127"/>
      <c r="AN460" s="127"/>
      <c r="AO460" s="126">
        <v>0</v>
      </c>
      <c r="AP460" s="127"/>
      <c r="AQ460" s="127"/>
      <c r="AR460" s="127"/>
      <c r="AS460" s="127"/>
      <c r="AT460" s="127"/>
      <c r="AU460" s="126">
        <v>0</v>
      </c>
      <c r="AV460" s="130">
        <v>0</v>
      </c>
      <c r="AW460" s="126" t="s">
        <v>51</v>
      </c>
      <c r="AX460" s="127"/>
      <c r="AY460" s="127"/>
      <c r="AZ460" s="127"/>
      <c r="BA460" s="127"/>
      <c r="BB460" s="126" t="s">
        <v>52</v>
      </c>
      <c r="BC460" s="126" t="s">
        <v>213</v>
      </c>
      <c r="BD460" s="126" t="s">
        <v>214</v>
      </c>
      <c r="BE460" s="126" t="s">
        <v>3066</v>
      </c>
      <c r="BF460" s="126">
        <v>16</v>
      </c>
      <c r="BG460" s="126" t="s">
        <v>163</v>
      </c>
      <c r="BH460" s="127"/>
      <c r="BI460" s="127"/>
      <c r="BJ460" s="127"/>
      <c r="BK460" s="127"/>
      <c r="BL460" s="129">
        <v>0</v>
      </c>
      <c r="BM460" s="127" t="b">
        <f>KGP[[#This Row],[HU Quantity]]=KGP[[#This Row],[Requirement quantity]]</f>
        <v>0</v>
      </c>
      <c r="BN460" s="127"/>
      <c r="BO460" s="127"/>
      <c r="BP460" s="127"/>
      <c r="BQ460" s="126" t="s">
        <v>165</v>
      </c>
      <c r="BR460" s="126" t="s">
        <v>3069</v>
      </c>
      <c r="BS460" s="127"/>
      <c r="BT460" s="131">
        <v>0</v>
      </c>
      <c r="BU460" s="131">
        <v>0</v>
      </c>
      <c r="BV460" s="128">
        <v>45105</v>
      </c>
      <c r="BW460" s="132">
        <v>0</v>
      </c>
      <c r="BX460" s="132">
        <v>0</v>
      </c>
      <c r="BY460" s="127"/>
      <c r="BZ460" s="127"/>
      <c r="CA460" s="126">
        <v>0</v>
      </c>
      <c r="CB460" s="130">
        <v>0</v>
      </c>
      <c r="CC460" s="127"/>
      <c r="CD460" s="130">
        <v>0</v>
      </c>
      <c r="CE460" s="127"/>
      <c r="CF460" s="127"/>
      <c r="CG460" s="127"/>
      <c r="CH460" s="130">
        <v>0</v>
      </c>
      <c r="CI460" s="35">
        <v>0</v>
      </c>
      <c r="CJ460" s="94">
        <f t="shared" si="49"/>
        <v>4.3478260869565216E-2</v>
      </c>
      <c r="CK460" s="88">
        <f t="shared" si="50"/>
        <v>45352</v>
      </c>
      <c r="CL460" s="89">
        <f t="shared" si="51"/>
        <v>0</v>
      </c>
      <c r="CM460" s="89">
        <f t="shared" si="52"/>
        <v>0</v>
      </c>
      <c r="CN460" s="89" t="str">
        <f t="shared" si="53"/>
        <v>Missing Staging Date</v>
      </c>
      <c r="CO460" s="100"/>
      <c r="CP460" s="89" t="str">
        <f>IF(CQ460="","",IF(CQ460&gt;'Colour coding'!$D$4,"After Turnround",IF(CQ460&gt;'Colour coding'!$D$3+7,"During Turnaround",IF(CQ460&lt;'Colour coding'!$D$3,"On Time"))))</f>
        <v>On Time</v>
      </c>
      <c r="CQ460" s="88">
        <f>_xlfn.MAXIFS('Monitor PO'!E:E,'Monitor PO'!K:K,KGP[[#This Row],[Material / Component]])</f>
        <v>0</v>
      </c>
      <c r="CR460" s="89" t="str">
        <f t="shared" si="54"/>
        <v>Delivered Pre S4H</v>
      </c>
      <c r="CS460" s="89" t="str">
        <f>_xlfn.CONCAT(KGP[[#This Row],[Reservation]], KGP[[#This Row],[Requirement date (WO component)]],KGP[[#This Row],[Material / Component]],"000",,KGP[[#This Row],[WO number]])</f>
        <v>000013668945380000100038185</v>
      </c>
      <c r="CT460" s="89" t="e">
        <f>VLOOKUP(KGP[[#This Row],[Key]],Reservation!B:B,1,)</f>
        <v>#N/A</v>
      </c>
      <c r="CU460" s="89" t="str">
        <f>_xlfn.CONCAT(KGP[[#This Row],[Reservation]],KGP[[#This Row],[Material / Component]],"000",,KGP[[#This Row],[WO number]])</f>
        <v>0000136689000100038185</v>
      </c>
      <c r="CV460" s="93" t="str">
        <f>IF(_xlfn.MAXIFS(Reservation!$F:$F,Reservation!$A:$A,KGP[[#This Row],[Logic]])&lt;KGP[[#This Row],[ETA @ Demand plant]],_xlfn.MAXIFS(Reservation!$F:$F,Reservation!$A:$A,KGP[[#This Row],[Logic]]),"")</f>
        <v/>
      </c>
      <c r="CW460" s="89" t="str">
        <f>IF(KGP[[#This Row],[Any order which is ahead (Date)]]="","",VLOOKUP(_xlfn.CONCAT(KGP[[#This Row],[Reservation]],KGP[[#This Row],[Material / Component]],"000",,KGP[[#This Row],[WO number]]),Reservation!$A:$J,10,0))</f>
        <v/>
      </c>
      <c r="CX460" s="89">
        <f t="shared" si="55"/>
        <v>0</v>
      </c>
    </row>
    <row r="461" spans="1:102" s="77" customFormat="1" hidden="1" x14ac:dyDescent="0.2">
      <c r="A461" s="126" t="s">
        <v>940</v>
      </c>
      <c r="B461" s="126" t="s">
        <v>50</v>
      </c>
      <c r="C461" s="127"/>
      <c r="D461" s="126" t="s">
        <v>55</v>
      </c>
      <c r="E461" s="128">
        <v>45290</v>
      </c>
      <c r="F461" s="128">
        <v>45292</v>
      </c>
      <c r="G461" s="128">
        <v>45380</v>
      </c>
      <c r="H461" s="127"/>
      <c r="I461" s="128">
        <v>45380</v>
      </c>
      <c r="J461" s="128">
        <v>45385</v>
      </c>
      <c r="K461" s="126" t="s">
        <v>182</v>
      </c>
      <c r="L461" s="127"/>
      <c r="M461" s="126" t="s">
        <v>3062</v>
      </c>
      <c r="N461" s="126" t="s">
        <v>189</v>
      </c>
      <c r="O461" s="126" t="s">
        <v>3063</v>
      </c>
      <c r="P461" s="126" t="s">
        <v>3064</v>
      </c>
      <c r="Q461" s="126" t="s">
        <v>3068</v>
      </c>
      <c r="R461" s="126" t="s">
        <v>344</v>
      </c>
      <c r="S461" s="127"/>
      <c r="T461" s="127"/>
      <c r="U461" s="127"/>
      <c r="V461" s="127"/>
      <c r="W461" s="127"/>
      <c r="X461" s="126">
        <v>20</v>
      </c>
      <c r="Y461" s="126">
        <v>20</v>
      </c>
      <c r="Z461" s="127"/>
      <c r="AA461" s="127"/>
      <c r="AB461" s="129">
        <v>1</v>
      </c>
      <c r="AC461" s="129">
        <v>0</v>
      </c>
      <c r="AD461" s="129">
        <v>0</v>
      </c>
      <c r="AE461" s="126" t="s">
        <v>54</v>
      </c>
      <c r="AF461" s="129">
        <v>0</v>
      </c>
      <c r="AG461" s="127"/>
      <c r="AH461" s="127"/>
      <c r="AI461" s="127"/>
      <c r="AJ461" s="127"/>
      <c r="AK461" s="126">
        <v>0</v>
      </c>
      <c r="AL461" s="129">
        <v>0</v>
      </c>
      <c r="AM461" s="127"/>
      <c r="AN461" s="127"/>
      <c r="AO461" s="126">
        <v>0</v>
      </c>
      <c r="AP461" s="127"/>
      <c r="AQ461" s="127"/>
      <c r="AR461" s="127"/>
      <c r="AS461" s="127"/>
      <c r="AT461" s="127"/>
      <c r="AU461" s="126">
        <v>0</v>
      </c>
      <c r="AV461" s="130">
        <v>0</v>
      </c>
      <c r="AW461" s="126" t="s">
        <v>51</v>
      </c>
      <c r="AX461" s="127"/>
      <c r="AY461" s="127"/>
      <c r="AZ461" s="127"/>
      <c r="BA461" s="127"/>
      <c r="BB461" s="126" t="s">
        <v>52</v>
      </c>
      <c r="BC461" s="126" t="s">
        <v>213</v>
      </c>
      <c r="BD461" s="126" t="s">
        <v>214</v>
      </c>
      <c r="BE461" s="126" t="s">
        <v>3066</v>
      </c>
      <c r="BF461" s="126">
        <v>15</v>
      </c>
      <c r="BG461" s="126" t="s">
        <v>163</v>
      </c>
      <c r="BH461" s="127"/>
      <c r="BI461" s="127"/>
      <c r="BJ461" s="127"/>
      <c r="BK461" s="127"/>
      <c r="BL461" s="129">
        <v>0</v>
      </c>
      <c r="BM461" s="127" t="b">
        <f>KGP[[#This Row],[HU Quantity]]=KGP[[#This Row],[Requirement quantity]]</f>
        <v>0</v>
      </c>
      <c r="BN461" s="127"/>
      <c r="BO461" s="127"/>
      <c r="BP461" s="127"/>
      <c r="BQ461" s="126" t="s">
        <v>165</v>
      </c>
      <c r="BR461" s="126" t="s">
        <v>3069</v>
      </c>
      <c r="BS461" s="127"/>
      <c r="BT461" s="131">
        <v>0</v>
      </c>
      <c r="BU461" s="131">
        <v>0</v>
      </c>
      <c r="BV461" s="128">
        <v>45105</v>
      </c>
      <c r="BW461" s="132">
        <v>0</v>
      </c>
      <c r="BX461" s="132">
        <v>0</v>
      </c>
      <c r="BY461" s="127"/>
      <c r="BZ461" s="127"/>
      <c r="CA461" s="126">
        <v>0</v>
      </c>
      <c r="CB461" s="130">
        <v>0</v>
      </c>
      <c r="CC461" s="127"/>
      <c r="CD461" s="130">
        <v>0</v>
      </c>
      <c r="CE461" s="127"/>
      <c r="CF461" s="127"/>
      <c r="CG461" s="127"/>
      <c r="CH461" s="130">
        <v>0</v>
      </c>
      <c r="CI461" s="35">
        <v>0</v>
      </c>
      <c r="CJ461" s="94">
        <f t="shared" si="49"/>
        <v>4.3478260869565216E-2</v>
      </c>
      <c r="CK461" s="88">
        <f t="shared" si="50"/>
        <v>45352</v>
      </c>
      <c r="CL461" s="89">
        <f t="shared" si="51"/>
        <v>0</v>
      </c>
      <c r="CM461" s="89">
        <f t="shared" si="52"/>
        <v>0</v>
      </c>
      <c r="CN461" s="89" t="str">
        <f t="shared" si="53"/>
        <v>Missing Staging Date</v>
      </c>
      <c r="CO461" s="100"/>
      <c r="CP461" s="89" t="str">
        <f>IF(CQ461="","",IF(CQ461&gt;'Colour coding'!$D$4,"After Turnround",IF(CQ461&gt;'Colour coding'!$D$3+7,"During Turnaround",IF(CQ461&lt;'Colour coding'!$D$3,"On Time"))))</f>
        <v>On Time</v>
      </c>
      <c r="CQ461" s="88">
        <f>_xlfn.MAXIFS('Monitor PO'!E:E,'Monitor PO'!K:K,KGP[[#This Row],[Material / Component]])</f>
        <v>0</v>
      </c>
      <c r="CR461" s="89" t="str">
        <f t="shared" si="54"/>
        <v>Delivered Pre S4H</v>
      </c>
      <c r="CS461" s="89" t="str">
        <f>_xlfn.CONCAT(KGP[[#This Row],[Reservation]], KGP[[#This Row],[Requirement date (WO component)]],KGP[[#This Row],[Material / Component]],"000",,KGP[[#This Row],[WO number]])</f>
        <v>000013668945380000100038185</v>
      </c>
      <c r="CT461" s="89" t="e">
        <f>VLOOKUP(KGP[[#This Row],[Key]],Reservation!B:B,1,)</f>
        <v>#N/A</v>
      </c>
      <c r="CU461" s="89" t="str">
        <f>_xlfn.CONCAT(KGP[[#This Row],[Reservation]],KGP[[#This Row],[Material / Component]],"000",,KGP[[#This Row],[WO number]])</f>
        <v>0000136689000100038185</v>
      </c>
      <c r="CV461" s="93" t="str">
        <f>IF(_xlfn.MAXIFS(Reservation!$F:$F,Reservation!$A:$A,KGP[[#This Row],[Logic]])&lt;KGP[[#This Row],[ETA @ Demand plant]],_xlfn.MAXIFS(Reservation!$F:$F,Reservation!$A:$A,KGP[[#This Row],[Logic]]),"")</f>
        <v/>
      </c>
      <c r="CW461" s="89" t="str">
        <f>IF(KGP[[#This Row],[Any order which is ahead (Date)]]="","",VLOOKUP(_xlfn.CONCAT(KGP[[#This Row],[Reservation]],KGP[[#This Row],[Material / Component]],"000",,KGP[[#This Row],[WO number]]),Reservation!$A:$J,10,0))</f>
        <v/>
      </c>
      <c r="CX461" s="89">
        <f t="shared" si="55"/>
        <v>0</v>
      </c>
    </row>
    <row r="462" spans="1:102" s="77" customFormat="1" hidden="1" x14ac:dyDescent="0.2">
      <c r="A462" s="126" t="s">
        <v>940</v>
      </c>
      <c r="B462" s="126" t="s">
        <v>50</v>
      </c>
      <c r="C462" s="127"/>
      <c r="D462" s="126" t="s">
        <v>55</v>
      </c>
      <c r="E462" s="128">
        <v>45290</v>
      </c>
      <c r="F462" s="128">
        <v>45292</v>
      </c>
      <c r="G462" s="128">
        <v>45380</v>
      </c>
      <c r="H462" s="127"/>
      <c r="I462" s="128">
        <v>45380</v>
      </c>
      <c r="J462" s="128">
        <v>45385</v>
      </c>
      <c r="K462" s="126" t="s">
        <v>182</v>
      </c>
      <c r="L462" s="127"/>
      <c r="M462" s="126" t="s">
        <v>3062</v>
      </c>
      <c r="N462" s="126" t="s">
        <v>181</v>
      </c>
      <c r="O462" s="126" t="s">
        <v>3063</v>
      </c>
      <c r="P462" s="126" t="s">
        <v>3064</v>
      </c>
      <c r="Q462" s="126" t="s">
        <v>3068</v>
      </c>
      <c r="R462" s="126" t="s">
        <v>344</v>
      </c>
      <c r="S462" s="127"/>
      <c r="T462" s="127"/>
      <c r="U462" s="127"/>
      <c r="V462" s="127"/>
      <c r="W462" s="127"/>
      <c r="X462" s="126">
        <v>20</v>
      </c>
      <c r="Y462" s="126">
        <v>20</v>
      </c>
      <c r="Z462" s="127"/>
      <c r="AA462" s="127"/>
      <c r="AB462" s="129">
        <v>1</v>
      </c>
      <c r="AC462" s="129">
        <v>0</v>
      </c>
      <c r="AD462" s="129">
        <v>0</v>
      </c>
      <c r="AE462" s="126" t="s">
        <v>54</v>
      </c>
      <c r="AF462" s="129">
        <v>0</v>
      </c>
      <c r="AG462" s="127"/>
      <c r="AH462" s="127"/>
      <c r="AI462" s="127"/>
      <c r="AJ462" s="127"/>
      <c r="AK462" s="126">
        <v>0</v>
      </c>
      <c r="AL462" s="129">
        <v>0</v>
      </c>
      <c r="AM462" s="127"/>
      <c r="AN462" s="127"/>
      <c r="AO462" s="126">
        <v>0</v>
      </c>
      <c r="AP462" s="127"/>
      <c r="AQ462" s="127"/>
      <c r="AR462" s="127"/>
      <c r="AS462" s="127"/>
      <c r="AT462" s="127"/>
      <c r="AU462" s="126">
        <v>0</v>
      </c>
      <c r="AV462" s="130">
        <v>0</v>
      </c>
      <c r="AW462" s="126" t="s">
        <v>51</v>
      </c>
      <c r="AX462" s="127"/>
      <c r="AY462" s="127"/>
      <c r="AZ462" s="127"/>
      <c r="BA462" s="127"/>
      <c r="BB462" s="126" t="s">
        <v>52</v>
      </c>
      <c r="BC462" s="126" t="s">
        <v>213</v>
      </c>
      <c r="BD462" s="126" t="s">
        <v>214</v>
      </c>
      <c r="BE462" s="126" t="s">
        <v>3066</v>
      </c>
      <c r="BF462" s="126">
        <v>14</v>
      </c>
      <c r="BG462" s="126" t="s">
        <v>163</v>
      </c>
      <c r="BH462" s="127"/>
      <c r="BI462" s="127"/>
      <c r="BJ462" s="127"/>
      <c r="BK462" s="127"/>
      <c r="BL462" s="129">
        <v>0</v>
      </c>
      <c r="BM462" s="127" t="b">
        <f>KGP[[#This Row],[HU Quantity]]=KGP[[#This Row],[Requirement quantity]]</f>
        <v>0</v>
      </c>
      <c r="BN462" s="127"/>
      <c r="BO462" s="127"/>
      <c r="BP462" s="127"/>
      <c r="BQ462" s="126" t="s">
        <v>165</v>
      </c>
      <c r="BR462" s="126" t="s">
        <v>3069</v>
      </c>
      <c r="BS462" s="127"/>
      <c r="BT462" s="131">
        <v>0</v>
      </c>
      <c r="BU462" s="131">
        <v>0</v>
      </c>
      <c r="BV462" s="128">
        <v>45105</v>
      </c>
      <c r="BW462" s="132">
        <v>0</v>
      </c>
      <c r="BX462" s="132">
        <v>0</v>
      </c>
      <c r="BY462" s="127"/>
      <c r="BZ462" s="127"/>
      <c r="CA462" s="126">
        <v>0</v>
      </c>
      <c r="CB462" s="130">
        <v>0</v>
      </c>
      <c r="CC462" s="127"/>
      <c r="CD462" s="130">
        <v>0</v>
      </c>
      <c r="CE462" s="127"/>
      <c r="CF462" s="127"/>
      <c r="CG462" s="127"/>
      <c r="CH462" s="130">
        <v>0</v>
      </c>
      <c r="CI462" s="35">
        <v>0</v>
      </c>
      <c r="CJ462" s="94">
        <f t="shared" si="49"/>
        <v>4.3478260869565216E-2</v>
      </c>
      <c r="CK462" s="88">
        <f t="shared" si="50"/>
        <v>45352</v>
      </c>
      <c r="CL462" s="89">
        <f t="shared" si="51"/>
        <v>0</v>
      </c>
      <c r="CM462" s="89">
        <f t="shared" si="52"/>
        <v>0</v>
      </c>
      <c r="CN462" s="89" t="str">
        <f t="shared" si="53"/>
        <v>Missing Staging Date</v>
      </c>
      <c r="CO462" s="100"/>
      <c r="CP462" s="89" t="str">
        <f>IF(CQ462="","",IF(CQ462&gt;'Colour coding'!$D$4,"After Turnround",IF(CQ462&gt;'Colour coding'!$D$3+7,"During Turnaround",IF(CQ462&lt;'Colour coding'!$D$3,"On Time"))))</f>
        <v>On Time</v>
      </c>
      <c r="CQ462" s="88">
        <f>_xlfn.MAXIFS('Monitor PO'!E:E,'Monitor PO'!K:K,KGP[[#This Row],[Material / Component]])</f>
        <v>0</v>
      </c>
      <c r="CR462" s="89" t="str">
        <f t="shared" si="54"/>
        <v>Delivered Pre S4H</v>
      </c>
      <c r="CS462" s="89" t="str">
        <f>_xlfn.CONCAT(KGP[[#This Row],[Reservation]], KGP[[#This Row],[Requirement date (WO component)]],KGP[[#This Row],[Material / Component]],"000",,KGP[[#This Row],[WO number]])</f>
        <v>000013668945380000100038185</v>
      </c>
      <c r="CT462" s="89" t="e">
        <f>VLOOKUP(KGP[[#This Row],[Key]],Reservation!B:B,1,)</f>
        <v>#N/A</v>
      </c>
      <c r="CU462" s="89" t="str">
        <f>_xlfn.CONCAT(KGP[[#This Row],[Reservation]],KGP[[#This Row],[Material / Component]],"000",,KGP[[#This Row],[WO number]])</f>
        <v>0000136689000100038185</v>
      </c>
      <c r="CV462" s="93" t="str">
        <f>IF(_xlfn.MAXIFS(Reservation!$F:$F,Reservation!$A:$A,KGP[[#This Row],[Logic]])&lt;KGP[[#This Row],[ETA @ Demand plant]],_xlfn.MAXIFS(Reservation!$F:$F,Reservation!$A:$A,KGP[[#This Row],[Logic]]),"")</f>
        <v/>
      </c>
      <c r="CW462" s="89" t="str">
        <f>IF(KGP[[#This Row],[Any order which is ahead (Date)]]="","",VLOOKUP(_xlfn.CONCAT(KGP[[#This Row],[Reservation]],KGP[[#This Row],[Material / Component]],"000",,KGP[[#This Row],[WO number]]),Reservation!$A:$J,10,0))</f>
        <v/>
      </c>
      <c r="CX462" s="89">
        <f t="shared" si="55"/>
        <v>0</v>
      </c>
    </row>
    <row r="463" spans="1:102" s="77" customFormat="1" hidden="1" x14ac:dyDescent="0.2">
      <c r="A463" s="126" t="s">
        <v>851</v>
      </c>
      <c r="B463" s="126" t="s">
        <v>50</v>
      </c>
      <c r="C463" s="127"/>
      <c r="D463" s="126" t="s">
        <v>55</v>
      </c>
      <c r="E463" s="128">
        <v>45290</v>
      </c>
      <c r="F463" s="128">
        <v>45293</v>
      </c>
      <c r="G463" s="128">
        <v>45421</v>
      </c>
      <c r="H463" s="127"/>
      <c r="I463" s="128">
        <v>45421</v>
      </c>
      <c r="J463" s="128">
        <v>45426</v>
      </c>
      <c r="K463" s="126" t="s">
        <v>56</v>
      </c>
      <c r="L463" s="127"/>
      <c r="M463" s="126" t="s">
        <v>2010</v>
      </c>
      <c r="N463" s="126" t="s">
        <v>176</v>
      </c>
      <c r="O463" s="126" t="s">
        <v>2011</v>
      </c>
      <c r="P463" s="126" t="s">
        <v>2012</v>
      </c>
      <c r="Q463" s="126" t="s">
        <v>3070</v>
      </c>
      <c r="R463" s="126" t="s">
        <v>344</v>
      </c>
      <c r="S463" s="127"/>
      <c r="T463" s="127"/>
      <c r="U463" s="127"/>
      <c r="V463" s="127"/>
      <c r="W463" s="127"/>
      <c r="X463" s="126">
        <v>20</v>
      </c>
      <c r="Y463" s="126">
        <v>20</v>
      </c>
      <c r="Z463" s="127"/>
      <c r="AA463" s="127"/>
      <c r="AB463" s="129">
        <v>1</v>
      </c>
      <c r="AC463" s="129">
        <v>0</v>
      </c>
      <c r="AD463" s="129">
        <v>0</v>
      </c>
      <c r="AE463" s="126" t="s">
        <v>2943</v>
      </c>
      <c r="AF463" s="129">
        <v>0</v>
      </c>
      <c r="AG463" s="127"/>
      <c r="AH463" s="127"/>
      <c r="AI463" s="127"/>
      <c r="AJ463" s="127"/>
      <c r="AK463" s="126">
        <v>0</v>
      </c>
      <c r="AL463" s="129">
        <v>0</v>
      </c>
      <c r="AM463" s="127"/>
      <c r="AN463" s="127"/>
      <c r="AO463" s="126">
        <v>0</v>
      </c>
      <c r="AP463" s="127"/>
      <c r="AQ463" s="127"/>
      <c r="AR463" s="127"/>
      <c r="AS463" s="127"/>
      <c r="AT463" s="127"/>
      <c r="AU463" s="126">
        <v>0</v>
      </c>
      <c r="AV463" s="130">
        <v>0</v>
      </c>
      <c r="AW463" s="126" t="s">
        <v>51</v>
      </c>
      <c r="AX463" s="127"/>
      <c r="AY463" s="127"/>
      <c r="AZ463" s="127"/>
      <c r="BA463" s="127"/>
      <c r="BB463" s="126" t="s">
        <v>52</v>
      </c>
      <c r="BC463" s="126" t="s">
        <v>213</v>
      </c>
      <c r="BD463" s="126" t="s">
        <v>355</v>
      </c>
      <c r="BE463" s="126" t="s">
        <v>2016</v>
      </c>
      <c r="BF463" s="126">
        <v>1</v>
      </c>
      <c r="BG463" s="126" t="s">
        <v>163</v>
      </c>
      <c r="BH463" s="127"/>
      <c r="BI463" s="127"/>
      <c r="BJ463" s="127"/>
      <c r="BK463" s="127"/>
      <c r="BL463" s="129">
        <v>0</v>
      </c>
      <c r="BM463" s="127" t="b">
        <f>KGP[[#This Row],[HU Quantity]]=KGP[[#This Row],[Requirement quantity]]</f>
        <v>0</v>
      </c>
      <c r="BN463" s="127"/>
      <c r="BO463" s="127"/>
      <c r="BP463" s="127"/>
      <c r="BQ463" s="126" t="s">
        <v>165</v>
      </c>
      <c r="BR463" s="126" t="s">
        <v>57</v>
      </c>
      <c r="BS463" s="127"/>
      <c r="BT463" s="131">
        <v>0</v>
      </c>
      <c r="BU463" s="131">
        <v>0</v>
      </c>
      <c r="BV463" s="128">
        <v>45657</v>
      </c>
      <c r="BW463" s="132">
        <v>0</v>
      </c>
      <c r="BX463" s="132">
        <v>0</v>
      </c>
      <c r="BY463" s="127"/>
      <c r="BZ463" s="127"/>
      <c r="CA463" s="126">
        <v>0</v>
      </c>
      <c r="CB463" s="130">
        <v>0</v>
      </c>
      <c r="CC463" s="127"/>
      <c r="CD463" s="130">
        <v>0</v>
      </c>
      <c r="CE463" s="127"/>
      <c r="CF463" s="127"/>
      <c r="CG463" s="127"/>
      <c r="CH463" s="130">
        <v>0</v>
      </c>
      <c r="CI463" s="35">
        <v>0</v>
      </c>
      <c r="CJ463" s="94">
        <f t="shared" si="49"/>
        <v>0.5</v>
      </c>
      <c r="CK463" s="88">
        <f t="shared" si="50"/>
        <v>45393</v>
      </c>
      <c r="CL463" s="89">
        <f t="shared" si="51"/>
        <v>0</v>
      </c>
      <c r="CM463" s="89">
        <f t="shared" si="52"/>
        <v>0</v>
      </c>
      <c r="CN463" s="89" t="str">
        <f t="shared" si="53"/>
        <v>Missing Staging Date</v>
      </c>
      <c r="CO463" s="100"/>
      <c r="CP463" s="89" t="str">
        <f>IF(CQ463="","",IF(CQ463&gt;'Colour coding'!$D$4,"After Turnround",IF(CQ463&gt;'Colour coding'!$D$3+7,"During Turnaround",IF(CQ463&lt;'Colour coding'!$D$3,"On Time"))))</f>
        <v>On Time</v>
      </c>
      <c r="CQ463" s="88">
        <f>_xlfn.MAXIFS('Monitor PO'!E:E,'Monitor PO'!K:K,KGP[[#This Row],[Material / Component]])</f>
        <v>0</v>
      </c>
      <c r="CR463" s="89" t="str">
        <f t="shared" si="54"/>
        <v>Delivered Pre S4H</v>
      </c>
      <c r="CS463" s="89" t="str">
        <f>_xlfn.CONCAT(KGP[[#This Row],[Reservation]], KGP[[#This Row],[Requirement date (WO component)]],KGP[[#This Row],[Material / Component]],"000",,KGP[[#This Row],[WO number]])</f>
        <v>000013682345421000100038291</v>
      </c>
      <c r="CT463" s="89" t="e">
        <f>VLOOKUP(KGP[[#This Row],[Key]],Reservation!B:B,1,)</f>
        <v>#N/A</v>
      </c>
      <c r="CU463" s="89" t="str">
        <f>_xlfn.CONCAT(KGP[[#This Row],[Reservation]],KGP[[#This Row],[Material / Component]],"000",,KGP[[#This Row],[WO number]])</f>
        <v>0000136823000100038291</v>
      </c>
      <c r="CV463" s="93" t="str">
        <f>IF(_xlfn.MAXIFS(Reservation!$F:$F,Reservation!$A:$A,KGP[[#This Row],[Logic]])&lt;KGP[[#This Row],[ETA @ Demand plant]],_xlfn.MAXIFS(Reservation!$F:$F,Reservation!$A:$A,KGP[[#This Row],[Logic]]),"")</f>
        <v/>
      </c>
      <c r="CW463" s="89" t="str">
        <f>IF(KGP[[#This Row],[Any order which is ahead (Date)]]="","",VLOOKUP(_xlfn.CONCAT(KGP[[#This Row],[Reservation]],KGP[[#This Row],[Material / Component]],"000",,KGP[[#This Row],[WO number]]),Reservation!$A:$J,10,0))</f>
        <v/>
      </c>
      <c r="CX463" s="89">
        <f t="shared" si="55"/>
        <v>0</v>
      </c>
    </row>
    <row r="464" spans="1:102" s="77" customFormat="1" hidden="1" x14ac:dyDescent="0.2">
      <c r="A464" s="126" t="s">
        <v>851</v>
      </c>
      <c r="B464" s="126" t="s">
        <v>50</v>
      </c>
      <c r="C464" s="127"/>
      <c r="D464" s="126" t="s">
        <v>55</v>
      </c>
      <c r="E464" s="128">
        <v>45290</v>
      </c>
      <c r="F464" s="128">
        <v>45293</v>
      </c>
      <c r="G464" s="128">
        <v>45421</v>
      </c>
      <c r="H464" s="127"/>
      <c r="I464" s="128">
        <v>45421</v>
      </c>
      <c r="J464" s="128">
        <v>45426</v>
      </c>
      <c r="K464" s="126" t="s">
        <v>182</v>
      </c>
      <c r="L464" s="127"/>
      <c r="M464" s="126" t="s">
        <v>488</v>
      </c>
      <c r="N464" s="126" t="s">
        <v>176</v>
      </c>
      <c r="O464" s="126" t="s">
        <v>489</v>
      </c>
      <c r="P464" s="126" t="s">
        <v>490</v>
      </c>
      <c r="Q464" s="126" t="s">
        <v>491</v>
      </c>
      <c r="R464" s="126" t="s">
        <v>344</v>
      </c>
      <c r="S464" s="127"/>
      <c r="T464" s="127"/>
      <c r="U464" s="127"/>
      <c r="V464" s="127"/>
      <c r="W464" s="127"/>
      <c r="X464" s="126">
        <v>20</v>
      </c>
      <c r="Y464" s="126">
        <v>20</v>
      </c>
      <c r="Z464" s="127"/>
      <c r="AA464" s="127"/>
      <c r="AB464" s="129">
        <v>32</v>
      </c>
      <c r="AC464" s="129">
        <v>0</v>
      </c>
      <c r="AD464" s="129">
        <v>0</v>
      </c>
      <c r="AE464" s="126" t="s">
        <v>3056</v>
      </c>
      <c r="AF464" s="129">
        <v>0</v>
      </c>
      <c r="AG464" s="127"/>
      <c r="AH464" s="127"/>
      <c r="AI464" s="127"/>
      <c r="AJ464" s="127"/>
      <c r="AK464" s="126">
        <v>0</v>
      </c>
      <c r="AL464" s="129">
        <v>0</v>
      </c>
      <c r="AM464" s="127"/>
      <c r="AN464" s="127"/>
      <c r="AO464" s="126">
        <v>0</v>
      </c>
      <c r="AP464" s="127"/>
      <c r="AQ464" s="127"/>
      <c r="AR464" s="127"/>
      <c r="AS464" s="127"/>
      <c r="AT464" s="127"/>
      <c r="AU464" s="126">
        <v>0</v>
      </c>
      <c r="AV464" s="130">
        <v>0</v>
      </c>
      <c r="AW464" s="126" t="s">
        <v>51</v>
      </c>
      <c r="AX464" s="127"/>
      <c r="AY464" s="127"/>
      <c r="AZ464" s="127"/>
      <c r="BA464" s="127"/>
      <c r="BB464" s="126" t="s">
        <v>52</v>
      </c>
      <c r="BC464" s="126" t="s">
        <v>213</v>
      </c>
      <c r="BD464" s="126" t="s">
        <v>355</v>
      </c>
      <c r="BE464" s="126" t="s">
        <v>496</v>
      </c>
      <c r="BF464" s="126">
        <v>1</v>
      </c>
      <c r="BG464" s="126" t="s">
        <v>163</v>
      </c>
      <c r="BH464" s="127"/>
      <c r="BI464" s="127"/>
      <c r="BJ464" s="127"/>
      <c r="BK464" s="127"/>
      <c r="BL464" s="129">
        <v>0</v>
      </c>
      <c r="BM464" s="127" t="b">
        <f>KGP[[#This Row],[HU Quantity]]=KGP[[#This Row],[Requirement quantity]]</f>
        <v>0</v>
      </c>
      <c r="BN464" s="127"/>
      <c r="BO464" s="127"/>
      <c r="BP464" s="127"/>
      <c r="BQ464" s="126" t="s">
        <v>165</v>
      </c>
      <c r="BR464" s="126" t="s">
        <v>57</v>
      </c>
      <c r="BS464" s="127"/>
      <c r="BT464" s="131">
        <v>0</v>
      </c>
      <c r="BU464" s="131">
        <v>0</v>
      </c>
      <c r="BV464" s="128">
        <v>45291</v>
      </c>
      <c r="BW464" s="132">
        <v>0</v>
      </c>
      <c r="BX464" s="132">
        <v>0</v>
      </c>
      <c r="BY464" s="127"/>
      <c r="BZ464" s="127"/>
      <c r="CA464" s="126">
        <v>0</v>
      </c>
      <c r="CB464" s="130">
        <v>0</v>
      </c>
      <c r="CC464" s="127"/>
      <c r="CD464" s="130">
        <v>0</v>
      </c>
      <c r="CE464" s="127"/>
      <c r="CF464" s="127"/>
      <c r="CG464" s="127"/>
      <c r="CH464" s="130">
        <v>0</v>
      </c>
      <c r="CI464" s="35">
        <v>0</v>
      </c>
      <c r="CJ464" s="94">
        <f t="shared" si="49"/>
        <v>0.16666666666666666</v>
      </c>
      <c r="CK464" s="88">
        <f t="shared" si="50"/>
        <v>45393</v>
      </c>
      <c r="CL464" s="89">
        <f t="shared" si="51"/>
        <v>0</v>
      </c>
      <c r="CM464" s="89">
        <f t="shared" si="52"/>
        <v>0</v>
      </c>
      <c r="CN464" s="89" t="str">
        <f t="shared" si="53"/>
        <v>Missing Staging Date</v>
      </c>
      <c r="CO464" s="100"/>
      <c r="CP464" s="89" t="str">
        <f>IF(CQ464="","",IF(CQ464&gt;'Colour coding'!$D$4,"After Turnround",IF(CQ464&gt;'Colour coding'!$D$3+7,"During Turnaround",IF(CQ464&lt;'Colour coding'!$D$3,"On Time"))))</f>
        <v>On Time</v>
      </c>
      <c r="CQ464" s="88">
        <f>_xlfn.MAXIFS('Monitor PO'!E:E,'Monitor PO'!K:K,KGP[[#This Row],[Material / Component]])</f>
        <v>0</v>
      </c>
      <c r="CR464" s="89" t="str">
        <f t="shared" si="54"/>
        <v>Delivered Pre S4H</v>
      </c>
      <c r="CS464" s="89" t="str">
        <f>_xlfn.CONCAT(KGP[[#This Row],[Reservation]], KGP[[#This Row],[Requirement date (WO component)]],KGP[[#This Row],[Material / Component]],"000",,KGP[[#This Row],[WO number]])</f>
        <v>000013708845421000100038587</v>
      </c>
      <c r="CT464" s="89" t="e">
        <f>VLOOKUP(KGP[[#This Row],[Key]],Reservation!B:B,1,)</f>
        <v>#N/A</v>
      </c>
      <c r="CU464" s="89" t="str">
        <f>_xlfn.CONCAT(KGP[[#This Row],[Reservation]],KGP[[#This Row],[Material / Component]],"000",,KGP[[#This Row],[WO number]])</f>
        <v>0000137088000100038587</v>
      </c>
      <c r="CV464" s="93" t="str">
        <f>IF(_xlfn.MAXIFS(Reservation!$F:$F,Reservation!$A:$A,KGP[[#This Row],[Logic]])&lt;KGP[[#This Row],[ETA @ Demand plant]],_xlfn.MAXIFS(Reservation!$F:$F,Reservation!$A:$A,KGP[[#This Row],[Logic]]),"")</f>
        <v/>
      </c>
      <c r="CW464" s="89" t="str">
        <f>IF(KGP[[#This Row],[Any order which is ahead (Date)]]="","",VLOOKUP(_xlfn.CONCAT(KGP[[#This Row],[Reservation]],KGP[[#This Row],[Material / Component]],"000",,KGP[[#This Row],[WO number]]),Reservation!$A:$J,10,0))</f>
        <v/>
      </c>
      <c r="CX464" s="89">
        <f t="shared" si="55"/>
        <v>0</v>
      </c>
    </row>
    <row r="465" spans="1:102" s="77" customFormat="1" hidden="1" x14ac:dyDescent="0.2">
      <c r="A465" s="126" t="s">
        <v>851</v>
      </c>
      <c r="B465" s="126" t="s">
        <v>50</v>
      </c>
      <c r="C465" s="127"/>
      <c r="D465" s="126" t="s">
        <v>55</v>
      </c>
      <c r="E465" s="128">
        <v>45290</v>
      </c>
      <c r="F465" s="128">
        <v>45293</v>
      </c>
      <c r="G465" s="128">
        <v>45424</v>
      </c>
      <c r="H465" s="127"/>
      <c r="I465" s="128">
        <v>45421</v>
      </c>
      <c r="J465" s="128">
        <v>45426</v>
      </c>
      <c r="K465" s="126" t="s">
        <v>182</v>
      </c>
      <c r="L465" s="127"/>
      <c r="M465" s="126" t="s">
        <v>488</v>
      </c>
      <c r="N465" s="126" t="s">
        <v>170</v>
      </c>
      <c r="O465" s="126" t="s">
        <v>489</v>
      </c>
      <c r="P465" s="126" t="s">
        <v>490</v>
      </c>
      <c r="Q465" s="126" t="s">
        <v>499</v>
      </c>
      <c r="R465" s="126" t="s">
        <v>344</v>
      </c>
      <c r="S465" s="127"/>
      <c r="T465" s="127"/>
      <c r="U465" s="127"/>
      <c r="V465" s="127"/>
      <c r="W465" s="127"/>
      <c r="X465" s="126">
        <v>20</v>
      </c>
      <c r="Y465" s="126">
        <v>20</v>
      </c>
      <c r="Z465" s="127"/>
      <c r="AA465" s="127"/>
      <c r="AB465" s="129">
        <v>12</v>
      </c>
      <c r="AC465" s="129">
        <v>0</v>
      </c>
      <c r="AD465" s="129">
        <v>0</v>
      </c>
      <c r="AE465" s="126" t="s">
        <v>3056</v>
      </c>
      <c r="AF465" s="129">
        <v>0</v>
      </c>
      <c r="AG465" s="127"/>
      <c r="AH465" s="127"/>
      <c r="AI465" s="127"/>
      <c r="AJ465" s="127"/>
      <c r="AK465" s="126">
        <v>0</v>
      </c>
      <c r="AL465" s="129">
        <v>0</v>
      </c>
      <c r="AM465" s="127"/>
      <c r="AN465" s="127"/>
      <c r="AO465" s="126">
        <v>0</v>
      </c>
      <c r="AP465" s="127"/>
      <c r="AQ465" s="127"/>
      <c r="AR465" s="127"/>
      <c r="AS465" s="127"/>
      <c r="AT465" s="127"/>
      <c r="AU465" s="126">
        <v>0</v>
      </c>
      <c r="AV465" s="130">
        <v>0</v>
      </c>
      <c r="AW465" s="126" t="s">
        <v>51</v>
      </c>
      <c r="AX465" s="127"/>
      <c r="AY465" s="127"/>
      <c r="AZ465" s="127"/>
      <c r="BA465" s="127"/>
      <c r="BB465" s="126" t="s">
        <v>52</v>
      </c>
      <c r="BC465" s="126" t="s">
        <v>213</v>
      </c>
      <c r="BD465" s="126" t="s">
        <v>355</v>
      </c>
      <c r="BE465" s="126" t="s">
        <v>496</v>
      </c>
      <c r="BF465" s="126">
        <v>3</v>
      </c>
      <c r="BG465" s="126" t="s">
        <v>163</v>
      </c>
      <c r="BH465" s="127"/>
      <c r="BI465" s="127"/>
      <c r="BJ465" s="127"/>
      <c r="BK465" s="127"/>
      <c r="BL465" s="129">
        <v>0</v>
      </c>
      <c r="BM465" s="127" t="b">
        <f>KGP[[#This Row],[HU Quantity]]=KGP[[#This Row],[Requirement quantity]]</f>
        <v>0</v>
      </c>
      <c r="BN465" s="127"/>
      <c r="BO465" s="127"/>
      <c r="BP465" s="127"/>
      <c r="BQ465" s="126" t="s">
        <v>165</v>
      </c>
      <c r="BR465" s="126" t="s">
        <v>57</v>
      </c>
      <c r="BS465" s="127"/>
      <c r="BT465" s="131">
        <v>0</v>
      </c>
      <c r="BU465" s="131">
        <v>0</v>
      </c>
      <c r="BV465" s="128">
        <v>45291</v>
      </c>
      <c r="BW465" s="132">
        <v>0</v>
      </c>
      <c r="BX465" s="132">
        <v>0</v>
      </c>
      <c r="BY465" s="127"/>
      <c r="BZ465" s="127"/>
      <c r="CA465" s="126">
        <v>0</v>
      </c>
      <c r="CB465" s="130">
        <v>0</v>
      </c>
      <c r="CC465" s="127"/>
      <c r="CD465" s="130">
        <v>0</v>
      </c>
      <c r="CE465" s="127"/>
      <c r="CF465" s="127"/>
      <c r="CG465" s="127"/>
      <c r="CH465" s="130">
        <v>0</v>
      </c>
      <c r="CI465" s="35">
        <v>0</v>
      </c>
      <c r="CJ465" s="94">
        <f t="shared" si="49"/>
        <v>0.16666666666666666</v>
      </c>
      <c r="CK465" s="88">
        <f t="shared" si="50"/>
        <v>45396</v>
      </c>
      <c r="CL465" s="89">
        <f t="shared" si="51"/>
        <v>0</v>
      </c>
      <c r="CM465" s="89">
        <f t="shared" si="52"/>
        <v>0</v>
      </c>
      <c r="CN465" s="89" t="str">
        <f t="shared" si="53"/>
        <v>Missing Staging Date</v>
      </c>
      <c r="CO465" s="100"/>
      <c r="CP465" s="89" t="str">
        <f>IF(CQ465="","",IF(CQ465&gt;'Colour coding'!$D$4,"After Turnround",IF(CQ465&gt;'Colour coding'!$D$3+7,"During Turnaround",IF(CQ465&lt;'Colour coding'!$D$3,"On Time"))))</f>
        <v>On Time</v>
      </c>
      <c r="CQ465" s="88">
        <f>_xlfn.MAXIFS('Monitor PO'!E:E,'Monitor PO'!K:K,KGP[[#This Row],[Material / Component]])</f>
        <v>0</v>
      </c>
      <c r="CR465" s="89" t="str">
        <f t="shared" si="54"/>
        <v>Delivered Pre S4H</v>
      </c>
      <c r="CS465" s="89" t="str">
        <f>_xlfn.CONCAT(KGP[[#This Row],[Reservation]], KGP[[#This Row],[Requirement date (WO component)]],KGP[[#This Row],[Material / Component]],"000",,KGP[[#This Row],[WO number]])</f>
        <v>000013708845424000100038587</v>
      </c>
      <c r="CT465" s="89" t="e">
        <f>VLOOKUP(KGP[[#This Row],[Key]],Reservation!B:B,1,)</f>
        <v>#N/A</v>
      </c>
      <c r="CU465" s="89" t="str">
        <f>_xlfn.CONCAT(KGP[[#This Row],[Reservation]],KGP[[#This Row],[Material / Component]],"000",,KGP[[#This Row],[WO number]])</f>
        <v>0000137088000100038587</v>
      </c>
      <c r="CV465" s="93" t="str">
        <f>IF(_xlfn.MAXIFS(Reservation!$F:$F,Reservation!$A:$A,KGP[[#This Row],[Logic]])&lt;KGP[[#This Row],[ETA @ Demand plant]],_xlfn.MAXIFS(Reservation!$F:$F,Reservation!$A:$A,KGP[[#This Row],[Logic]]),"")</f>
        <v/>
      </c>
      <c r="CW465" s="89" t="str">
        <f>IF(KGP[[#This Row],[Any order which is ahead (Date)]]="","",VLOOKUP(_xlfn.CONCAT(KGP[[#This Row],[Reservation]],KGP[[#This Row],[Material / Component]],"000",,KGP[[#This Row],[WO number]]),Reservation!$A:$J,10,0))</f>
        <v/>
      </c>
      <c r="CX465" s="89">
        <f t="shared" si="55"/>
        <v>0</v>
      </c>
    </row>
    <row r="466" spans="1:102" s="77" customFormat="1" hidden="1" x14ac:dyDescent="0.2">
      <c r="A466" s="126" t="s">
        <v>2019</v>
      </c>
      <c r="B466" s="126" t="s">
        <v>50</v>
      </c>
      <c r="C466" s="127"/>
      <c r="D466" s="126" t="s">
        <v>55</v>
      </c>
      <c r="E466" s="128">
        <v>45290</v>
      </c>
      <c r="F466" s="128">
        <v>45292</v>
      </c>
      <c r="G466" s="128">
        <v>45422</v>
      </c>
      <c r="H466" s="127"/>
      <c r="I466" s="128">
        <v>45421</v>
      </c>
      <c r="J466" s="128">
        <v>45427</v>
      </c>
      <c r="K466" s="126" t="s">
        <v>182</v>
      </c>
      <c r="L466" s="127"/>
      <c r="M466" s="126" t="s">
        <v>2020</v>
      </c>
      <c r="N466" s="126" t="s">
        <v>174</v>
      </c>
      <c r="O466" s="126" t="s">
        <v>2021</v>
      </c>
      <c r="P466" s="126" t="s">
        <v>2022</v>
      </c>
      <c r="Q466" s="126" t="s">
        <v>3071</v>
      </c>
      <c r="R466" s="126" t="s">
        <v>344</v>
      </c>
      <c r="S466" s="127"/>
      <c r="T466" s="127"/>
      <c r="U466" s="127"/>
      <c r="V466" s="127"/>
      <c r="W466" s="127"/>
      <c r="X466" s="126">
        <v>10</v>
      </c>
      <c r="Y466" s="126">
        <v>10</v>
      </c>
      <c r="Z466" s="127"/>
      <c r="AA466" s="127"/>
      <c r="AB466" s="129">
        <v>1</v>
      </c>
      <c r="AC466" s="129">
        <v>0</v>
      </c>
      <c r="AD466" s="129">
        <v>0</v>
      </c>
      <c r="AE466" s="126" t="s">
        <v>2943</v>
      </c>
      <c r="AF466" s="129">
        <v>0</v>
      </c>
      <c r="AG466" s="127"/>
      <c r="AH466" s="127"/>
      <c r="AI466" s="127"/>
      <c r="AJ466" s="127"/>
      <c r="AK466" s="126">
        <v>0</v>
      </c>
      <c r="AL466" s="129">
        <v>0</v>
      </c>
      <c r="AM466" s="127"/>
      <c r="AN466" s="127"/>
      <c r="AO466" s="126">
        <v>0</v>
      </c>
      <c r="AP466" s="127"/>
      <c r="AQ466" s="127"/>
      <c r="AR466" s="127"/>
      <c r="AS466" s="127"/>
      <c r="AT466" s="127"/>
      <c r="AU466" s="126">
        <v>0</v>
      </c>
      <c r="AV466" s="130">
        <v>0</v>
      </c>
      <c r="AW466" s="126" t="s">
        <v>51</v>
      </c>
      <c r="AX466" s="127"/>
      <c r="AY466" s="127"/>
      <c r="AZ466" s="127"/>
      <c r="BA466" s="127"/>
      <c r="BB466" s="126" t="s">
        <v>52</v>
      </c>
      <c r="BC466" s="126" t="s">
        <v>161</v>
      </c>
      <c r="BD466" s="126" t="s">
        <v>162</v>
      </c>
      <c r="BE466" s="126" t="s">
        <v>2024</v>
      </c>
      <c r="BF466" s="126">
        <v>3</v>
      </c>
      <c r="BG466" s="126" t="s">
        <v>163</v>
      </c>
      <c r="BH466" s="127"/>
      <c r="BI466" s="127"/>
      <c r="BJ466" s="127"/>
      <c r="BK466" s="127"/>
      <c r="BL466" s="129">
        <v>0</v>
      </c>
      <c r="BM466" s="127" t="b">
        <f>KGP[[#This Row],[HU Quantity]]=KGP[[#This Row],[Requirement quantity]]</f>
        <v>0</v>
      </c>
      <c r="BN466" s="127"/>
      <c r="BO466" s="127"/>
      <c r="BP466" s="127"/>
      <c r="BQ466" s="126" t="s">
        <v>165</v>
      </c>
      <c r="BR466" s="127"/>
      <c r="BS466" s="127"/>
      <c r="BT466" s="131">
        <v>0</v>
      </c>
      <c r="BU466" s="131">
        <v>0</v>
      </c>
      <c r="BV466" s="128">
        <v>45036</v>
      </c>
      <c r="BW466" s="132">
        <v>0</v>
      </c>
      <c r="BX466" s="132">
        <v>0</v>
      </c>
      <c r="BY466" s="127"/>
      <c r="BZ466" s="127"/>
      <c r="CA466" s="126">
        <v>0</v>
      </c>
      <c r="CB466" s="130">
        <v>0</v>
      </c>
      <c r="CC466" s="127"/>
      <c r="CD466" s="130">
        <v>0</v>
      </c>
      <c r="CE466" s="127"/>
      <c r="CF466" s="127"/>
      <c r="CG466" s="127"/>
      <c r="CH466" s="130">
        <v>0</v>
      </c>
      <c r="CI466" s="35">
        <v>0</v>
      </c>
      <c r="CJ466" s="94">
        <f t="shared" si="49"/>
        <v>7.1428571428571425E-2</v>
      </c>
      <c r="CK466" s="88">
        <f t="shared" si="50"/>
        <v>45394</v>
      </c>
      <c r="CL466" s="89">
        <f t="shared" si="51"/>
        <v>0</v>
      </c>
      <c r="CM466" s="89">
        <f t="shared" si="52"/>
        <v>0</v>
      </c>
      <c r="CN466" s="89" t="str">
        <f t="shared" si="53"/>
        <v>Missing Staging Date</v>
      </c>
      <c r="CO466" s="100"/>
      <c r="CP466" s="89" t="str">
        <f>IF(CQ466="","",IF(CQ466&gt;'Colour coding'!$D$4,"After Turnround",IF(CQ466&gt;'Colour coding'!$D$3+7,"During Turnaround",IF(CQ466&lt;'Colour coding'!$D$3,"On Time"))))</f>
        <v>On Time</v>
      </c>
      <c r="CQ466" s="88">
        <f>_xlfn.MAXIFS('Monitor PO'!E:E,'Monitor PO'!K:K,KGP[[#This Row],[Material / Component]])</f>
        <v>0</v>
      </c>
      <c r="CR466" s="89" t="str">
        <f t="shared" si="54"/>
        <v>Delivered Pre S4H</v>
      </c>
      <c r="CS466" s="89" t="str">
        <f>_xlfn.CONCAT(KGP[[#This Row],[Reservation]], KGP[[#This Row],[Requirement date (WO component)]],KGP[[#This Row],[Material / Component]],"000",,KGP[[#This Row],[WO number]])</f>
        <v>000013710645422000100038602</v>
      </c>
      <c r="CT466" s="89" t="e">
        <f>VLOOKUP(KGP[[#This Row],[Key]],Reservation!B:B,1,)</f>
        <v>#N/A</v>
      </c>
      <c r="CU466" s="89" t="str">
        <f>_xlfn.CONCAT(KGP[[#This Row],[Reservation]],KGP[[#This Row],[Material / Component]],"000",,KGP[[#This Row],[WO number]])</f>
        <v>0000137106000100038602</v>
      </c>
      <c r="CV466" s="93" t="str">
        <f>IF(_xlfn.MAXIFS(Reservation!$F:$F,Reservation!$A:$A,KGP[[#This Row],[Logic]])&lt;KGP[[#This Row],[ETA @ Demand plant]],_xlfn.MAXIFS(Reservation!$F:$F,Reservation!$A:$A,KGP[[#This Row],[Logic]]),"")</f>
        <v/>
      </c>
      <c r="CW466" s="89" t="str">
        <f>IF(KGP[[#This Row],[Any order which is ahead (Date)]]="","",VLOOKUP(_xlfn.CONCAT(KGP[[#This Row],[Reservation]],KGP[[#This Row],[Material / Component]],"000",,KGP[[#This Row],[WO number]]),Reservation!$A:$J,10,0))</f>
        <v/>
      </c>
      <c r="CX466" s="89">
        <f t="shared" si="55"/>
        <v>0</v>
      </c>
    </row>
    <row r="467" spans="1:102" s="77" customFormat="1" hidden="1" x14ac:dyDescent="0.2">
      <c r="A467" s="126" t="s">
        <v>2019</v>
      </c>
      <c r="B467" s="126" t="s">
        <v>50</v>
      </c>
      <c r="C467" s="127"/>
      <c r="D467" s="126" t="s">
        <v>55</v>
      </c>
      <c r="E467" s="128">
        <v>45290</v>
      </c>
      <c r="F467" s="128">
        <v>45292</v>
      </c>
      <c r="G467" s="128">
        <v>45422</v>
      </c>
      <c r="H467" s="127"/>
      <c r="I467" s="128">
        <v>45421</v>
      </c>
      <c r="J467" s="128">
        <v>45427</v>
      </c>
      <c r="K467" s="126" t="s">
        <v>182</v>
      </c>
      <c r="L467" s="127"/>
      <c r="M467" s="126" t="s">
        <v>2020</v>
      </c>
      <c r="N467" s="126" t="s">
        <v>175</v>
      </c>
      <c r="O467" s="126" t="s">
        <v>2021</v>
      </c>
      <c r="P467" s="126" t="s">
        <v>2022</v>
      </c>
      <c r="Q467" s="126" t="s">
        <v>3071</v>
      </c>
      <c r="R467" s="126" t="s">
        <v>344</v>
      </c>
      <c r="S467" s="127"/>
      <c r="T467" s="127"/>
      <c r="U467" s="127"/>
      <c r="V467" s="127"/>
      <c r="W467" s="127"/>
      <c r="X467" s="126">
        <v>10</v>
      </c>
      <c r="Y467" s="126">
        <v>10</v>
      </c>
      <c r="Z467" s="127"/>
      <c r="AA467" s="127"/>
      <c r="AB467" s="129">
        <v>1</v>
      </c>
      <c r="AC467" s="129">
        <v>0</v>
      </c>
      <c r="AD467" s="129">
        <v>0</v>
      </c>
      <c r="AE467" s="126" t="s">
        <v>2943</v>
      </c>
      <c r="AF467" s="129">
        <v>0</v>
      </c>
      <c r="AG467" s="127"/>
      <c r="AH467" s="127"/>
      <c r="AI467" s="127"/>
      <c r="AJ467" s="127"/>
      <c r="AK467" s="126">
        <v>0</v>
      </c>
      <c r="AL467" s="129">
        <v>0</v>
      </c>
      <c r="AM467" s="127"/>
      <c r="AN467" s="127"/>
      <c r="AO467" s="126">
        <v>0</v>
      </c>
      <c r="AP467" s="127"/>
      <c r="AQ467" s="127"/>
      <c r="AR467" s="127"/>
      <c r="AS467" s="127"/>
      <c r="AT467" s="127"/>
      <c r="AU467" s="126">
        <v>0</v>
      </c>
      <c r="AV467" s="130">
        <v>0</v>
      </c>
      <c r="AW467" s="126" t="s">
        <v>51</v>
      </c>
      <c r="AX467" s="127"/>
      <c r="AY467" s="127"/>
      <c r="AZ467" s="127"/>
      <c r="BA467" s="127"/>
      <c r="BB467" s="126" t="s">
        <v>52</v>
      </c>
      <c r="BC467" s="126" t="s">
        <v>161</v>
      </c>
      <c r="BD467" s="126" t="s">
        <v>162</v>
      </c>
      <c r="BE467" s="126" t="s">
        <v>2024</v>
      </c>
      <c r="BF467" s="126">
        <v>2</v>
      </c>
      <c r="BG467" s="126" t="s">
        <v>163</v>
      </c>
      <c r="BH467" s="127"/>
      <c r="BI467" s="127"/>
      <c r="BJ467" s="127"/>
      <c r="BK467" s="127"/>
      <c r="BL467" s="129">
        <v>0</v>
      </c>
      <c r="BM467" s="127" t="b">
        <f>KGP[[#This Row],[HU Quantity]]=KGP[[#This Row],[Requirement quantity]]</f>
        <v>0</v>
      </c>
      <c r="BN467" s="127"/>
      <c r="BO467" s="127"/>
      <c r="BP467" s="127"/>
      <c r="BQ467" s="126" t="s">
        <v>165</v>
      </c>
      <c r="BR467" s="127"/>
      <c r="BS467" s="127"/>
      <c r="BT467" s="131">
        <v>0</v>
      </c>
      <c r="BU467" s="131">
        <v>0</v>
      </c>
      <c r="BV467" s="128">
        <v>45036</v>
      </c>
      <c r="BW467" s="132">
        <v>0</v>
      </c>
      <c r="BX467" s="132">
        <v>0</v>
      </c>
      <c r="BY467" s="127"/>
      <c r="BZ467" s="127"/>
      <c r="CA467" s="126">
        <v>0</v>
      </c>
      <c r="CB467" s="130">
        <v>0</v>
      </c>
      <c r="CC467" s="127"/>
      <c r="CD467" s="130">
        <v>0</v>
      </c>
      <c r="CE467" s="127"/>
      <c r="CF467" s="127"/>
      <c r="CG467" s="127"/>
      <c r="CH467" s="130">
        <v>0</v>
      </c>
      <c r="CI467" s="35">
        <v>0</v>
      </c>
      <c r="CJ467" s="94">
        <f t="shared" si="49"/>
        <v>7.1428571428571425E-2</v>
      </c>
      <c r="CK467" s="88">
        <f t="shared" si="50"/>
        <v>45394</v>
      </c>
      <c r="CL467" s="89">
        <f t="shared" si="51"/>
        <v>0</v>
      </c>
      <c r="CM467" s="89">
        <f t="shared" si="52"/>
        <v>0</v>
      </c>
      <c r="CN467" s="89" t="str">
        <f t="shared" si="53"/>
        <v>Missing Staging Date</v>
      </c>
      <c r="CO467" s="100"/>
      <c r="CP467" s="89" t="str">
        <f>IF(CQ467="","",IF(CQ467&gt;'Colour coding'!$D$4,"After Turnround",IF(CQ467&gt;'Colour coding'!$D$3+7,"During Turnaround",IF(CQ467&lt;'Colour coding'!$D$3,"On Time"))))</f>
        <v>On Time</v>
      </c>
      <c r="CQ467" s="88">
        <f>_xlfn.MAXIFS('Monitor PO'!E:E,'Monitor PO'!K:K,KGP[[#This Row],[Material / Component]])</f>
        <v>0</v>
      </c>
      <c r="CR467" s="89" t="str">
        <f t="shared" si="54"/>
        <v>Delivered Pre S4H</v>
      </c>
      <c r="CS467" s="89" t="str">
        <f>_xlfn.CONCAT(KGP[[#This Row],[Reservation]], KGP[[#This Row],[Requirement date (WO component)]],KGP[[#This Row],[Material / Component]],"000",,KGP[[#This Row],[WO number]])</f>
        <v>000013710645422000100038602</v>
      </c>
      <c r="CT467" s="89" t="e">
        <f>VLOOKUP(KGP[[#This Row],[Key]],Reservation!B:B,1,)</f>
        <v>#N/A</v>
      </c>
      <c r="CU467" s="89" t="str">
        <f>_xlfn.CONCAT(KGP[[#This Row],[Reservation]],KGP[[#This Row],[Material / Component]],"000",,KGP[[#This Row],[WO number]])</f>
        <v>0000137106000100038602</v>
      </c>
      <c r="CV467" s="93" t="str">
        <f>IF(_xlfn.MAXIFS(Reservation!$F:$F,Reservation!$A:$A,KGP[[#This Row],[Logic]])&lt;KGP[[#This Row],[ETA @ Demand plant]],_xlfn.MAXIFS(Reservation!$F:$F,Reservation!$A:$A,KGP[[#This Row],[Logic]]),"")</f>
        <v/>
      </c>
      <c r="CW467" s="89" t="str">
        <f>IF(KGP[[#This Row],[Any order which is ahead (Date)]]="","",VLOOKUP(_xlfn.CONCAT(KGP[[#This Row],[Reservation]],KGP[[#This Row],[Material / Component]],"000",,KGP[[#This Row],[WO number]]),Reservation!$A:$J,10,0))</f>
        <v/>
      </c>
      <c r="CX467" s="89">
        <f t="shared" si="55"/>
        <v>0</v>
      </c>
    </row>
    <row r="468" spans="1:102" s="77" customFormat="1" hidden="1" x14ac:dyDescent="0.2">
      <c r="A468" s="126" t="s">
        <v>2019</v>
      </c>
      <c r="B468" s="126" t="s">
        <v>50</v>
      </c>
      <c r="C468" s="127"/>
      <c r="D468" s="126" t="s">
        <v>55</v>
      </c>
      <c r="E468" s="128">
        <v>45290</v>
      </c>
      <c r="F468" s="128">
        <v>45292</v>
      </c>
      <c r="G468" s="128">
        <v>45422</v>
      </c>
      <c r="H468" s="127"/>
      <c r="I468" s="128">
        <v>45421</v>
      </c>
      <c r="J468" s="128">
        <v>45427</v>
      </c>
      <c r="K468" s="126" t="s">
        <v>182</v>
      </c>
      <c r="L468" s="127"/>
      <c r="M468" s="126" t="s">
        <v>2020</v>
      </c>
      <c r="N468" s="126" t="s">
        <v>173</v>
      </c>
      <c r="O468" s="126" t="s">
        <v>2021</v>
      </c>
      <c r="P468" s="126" t="s">
        <v>2022</v>
      </c>
      <c r="Q468" s="126" t="s">
        <v>3071</v>
      </c>
      <c r="R468" s="126" t="s">
        <v>344</v>
      </c>
      <c r="S468" s="127"/>
      <c r="T468" s="127"/>
      <c r="U468" s="127"/>
      <c r="V468" s="127"/>
      <c r="W468" s="127"/>
      <c r="X468" s="126">
        <v>10</v>
      </c>
      <c r="Y468" s="126">
        <v>10</v>
      </c>
      <c r="Z468" s="127"/>
      <c r="AA468" s="127"/>
      <c r="AB468" s="129">
        <v>1</v>
      </c>
      <c r="AC468" s="129">
        <v>0</v>
      </c>
      <c r="AD468" s="129">
        <v>0</v>
      </c>
      <c r="AE468" s="126" t="s">
        <v>2943</v>
      </c>
      <c r="AF468" s="129">
        <v>0</v>
      </c>
      <c r="AG468" s="127"/>
      <c r="AH468" s="127"/>
      <c r="AI468" s="127"/>
      <c r="AJ468" s="127"/>
      <c r="AK468" s="126">
        <v>0</v>
      </c>
      <c r="AL468" s="129">
        <v>0</v>
      </c>
      <c r="AM468" s="127"/>
      <c r="AN468" s="127"/>
      <c r="AO468" s="126">
        <v>0</v>
      </c>
      <c r="AP468" s="127"/>
      <c r="AQ468" s="127"/>
      <c r="AR468" s="127"/>
      <c r="AS468" s="127"/>
      <c r="AT468" s="127"/>
      <c r="AU468" s="126">
        <v>0</v>
      </c>
      <c r="AV468" s="130">
        <v>0</v>
      </c>
      <c r="AW468" s="126" t="s">
        <v>51</v>
      </c>
      <c r="AX468" s="127"/>
      <c r="AY468" s="127"/>
      <c r="AZ468" s="127"/>
      <c r="BA468" s="127"/>
      <c r="BB468" s="126" t="s">
        <v>52</v>
      </c>
      <c r="BC468" s="126" t="s">
        <v>161</v>
      </c>
      <c r="BD468" s="126" t="s">
        <v>162</v>
      </c>
      <c r="BE468" s="126" t="s">
        <v>2024</v>
      </c>
      <c r="BF468" s="126">
        <v>6</v>
      </c>
      <c r="BG468" s="126" t="s">
        <v>163</v>
      </c>
      <c r="BH468" s="127"/>
      <c r="BI468" s="127"/>
      <c r="BJ468" s="127"/>
      <c r="BK468" s="127"/>
      <c r="BL468" s="129">
        <v>0</v>
      </c>
      <c r="BM468" s="127" t="b">
        <f>KGP[[#This Row],[HU Quantity]]=KGP[[#This Row],[Requirement quantity]]</f>
        <v>0</v>
      </c>
      <c r="BN468" s="127"/>
      <c r="BO468" s="127"/>
      <c r="BP468" s="127"/>
      <c r="BQ468" s="126" t="s">
        <v>165</v>
      </c>
      <c r="BR468" s="127"/>
      <c r="BS468" s="127"/>
      <c r="BT468" s="131">
        <v>0</v>
      </c>
      <c r="BU468" s="131">
        <v>0</v>
      </c>
      <c r="BV468" s="128">
        <v>45036</v>
      </c>
      <c r="BW468" s="132">
        <v>0</v>
      </c>
      <c r="BX468" s="132">
        <v>0</v>
      </c>
      <c r="BY468" s="127"/>
      <c r="BZ468" s="127"/>
      <c r="CA468" s="126">
        <v>0</v>
      </c>
      <c r="CB468" s="130">
        <v>0</v>
      </c>
      <c r="CC468" s="127"/>
      <c r="CD468" s="130">
        <v>0</v>
      </c>
      <c r="CE468" s="127"/>
      <c r="CF468" s="127"/>
      <c r="CG468" s="127"/>
      <c r="CH468" s="130">
        <v>0</v>
      </c>
      <c r="CI468" s="35">
        <v>0</v>
      </c>
      <c r="CJ468" s="94">
        <f t="shared" si="49"/>
        <v>7.1428571428571425E-2</v>
      </c>
      <c r="CK468" s="88">
        <f t="shared" si="50"/>
        <v>45394</v>
      </c>
      <c r="CL468" s="89">
        <f t="shared" si="51"/>
        <v>0</v>
      </c>
      <c r="CM468" s="89">
        <f t="shared" si="52"/>
        <v>0</v>
      </c>
      <c r="CN468" s="89" t="str">
        <f t="shared" si="53"/>
        <v>Missing Staging Date</v>
      </c>
      <c r="CO468" s="100"/>
      <c r="CP468" s="89" t="str">
        <f>IF(CQ468="","",IF(CQ468&gt;'Colour coding'!$D$4,"After Turnround",IF(CQ468&gt;'Colour coding'!$D$3+7,"During Turnaround",IF(CQ468&lt;'Colour coding'!$D$3,"On Time"))))</f>
        <v>On Time</v>
      </c>
      <c r="CQ468" s="88">
        <f>_xlfn.MAXIFS('Monitor PO'!E:E,'Monitor PO'!K:K,KGP[[#This Row],[Material / Component]])</f>
        <v>0</v>
      </c>
      <c r="CR468" s="89" t="str">
        <f t="shared" si="54"/>
        <v>Delivered Pre S4H</v>
      </c>
      <c r="CS468" s="89" t="str">
        <f>_xlfn.CONCAT(KGP[[#This Row],[Reservation]], KGP[[#This Row],[Requirement date (WO component)]],KGP[[#This Row],[Material / Component]],"000",,KGP[[#This Row],[WO number]])</f>
        <v>000013710645422000100038602</v>
      </c>
      <c r="CT468" s="89" t="e">
        <f>VLOOKUP(KGP[[#This Row],[Key]],Reservation!B:B,1,)</f>
        <v>#N/A</v>
      </c>
      <c r="CU468" s="89" t="str">
        <f>_xlfn.CONCAT(KGP[[#This Row],[Reservation]],KGP[[#This Row],[Material / Component]],"000",,KGP[[#This Row],[WO number]])</f>
        <v>0000137106000100038602</v>
      </c>
      <c r="CV468" s="93" t="str">
        <f>IF(_xlfn.MAXIFS(Reservation!$F:$F,Reservation!$A:$A,KGP[[#This Row],[Logic]])&lt;KGP[[#This Row],[ETA @ Demand plant]],_xlfn.MAXIFS(Reservation!$F:$F,Reservation!$A:$A,KGP[[#This Row],[Logic]]),"")</f>
        <v/>
      </c>
      <c r="CW468" s="89" t="str">
        <f>IF(KGP[[#This Row],[Any order which is ahead (Date)]]="","",VLOOKUP(_xlfn.CONCAT(KGP[[#This Row],[Reservation]],KGP[[#This Row],[Material / Component]],"000",,KGP[[#This Row],[WO number]]),Reservation!$A:$J,10,0))</f>
        <v/>
      </c>
      <c r="CX468" s="89">
        <f t="shared" si="55"/>
        <v>0</v>
      </c>
    </row>
    <row r="469" spans="1:102" s="77" customFormat="1" hidden="1" x14ac:dyDescent="0.2">
      <c r="A469" s="126" t="s">
        <v>2019</v>
      </c>
      <c r="B469" s="126" t="s">
        <v>50</v>
      </c>
      <c r="C469" s="127"/>
      <c r="D469" s="126" t="s">
        <v>55</v>
      </c>
      <c r="E469" s="128">
        <v>45290</v>
      </c>
      <c r="F469" s="128">
        <v>45292</v>
      </c>
      <c r="G469" s="128">
        <v>45422</v>
      </c>
      <c r="H469" s="127"/>
      <c r="I469" s="128">
        <v>45421</v>
      </c>
      <c r="J469" s="128">
        <v>45427</v>
      </c>
      <c r="K469" s="126" t="s">
        <v>182</v>
      </c>
      <c r="L469" s="127"/>
      <c r="M469" s="126" t="s">
        <v>2020</v>
      </c>
      <c r="N469" s="126" t="s">
        <v>176</v>
      </c>
      <c r="O469" s="126" t="s">
        <v>2021</v>
      </c>
      <c r="P469" s="126" t="s">
        <v>2022</v>
      </c>
      <c r="Q469" s="126" t="s">
        <v>3071</v>
      </c>
      <c r="R469" s="126" t="s">
        <v>344</v>
      </c>
      <c r="S469" s="127"/>
      <c r="T469" s="127"/>
      <c r="U469" s="127"/>
      <c r="V469" s="127"/>
      <c r="W469" s="127"/>
      <c r="X469" s="126">
        <v>10</v>
      </c>
      <c r="Y469" s="126">
        <v>10</v>
      </c>
      <c r="Z469" s="127"/>
      <c r="AA469" s="127"/>
      <c r="AB469" s="129">
        <v>1</v>
      </c>
      <c r="AC469" s="129">
        <v>0</v>
      </c>
      <c r="AD469" s="129">
        <v>0</v>
      </c>
      <c r="AE469" s="126" t="s">
        <v>2943</v>
      </c>
      <c r="AF469" s="129">
        <v>0</v>
      </c>
      <c r="AG469" s="127"/>
      <c r="AH469" s="127"/>
      <c r="AI469" s="127"/>
      <c r="AJ469" s="127"/>
      <c r="AK469" s="126">
        <v>0</v>
      </c>
      <c r="AL469" s="129">
        <v>0</v>
      </c>
      <c r="AM469" s="127"/>
      <c r="AN469" s="127"/>
      <c r="AO469" s="126">
        <v>0</v>
      </c>
      <c r="AP469" s="127"/>
      <c r="AQ469" s="127"/>
      <c r="AR469" s="127"/>
      <c r="AS469" s="127"/>
      <c r="AT469" s="127"/>
      <c r="AU469" s="126">
        <v>0</v>
      </c>
      <c r="AV469" s="130">
        <v>0</v>
      </c>
      <c r="AW469" s="126" t="s">
        <v>51</v>
      </c>
      <c r="AX469" s="127"/>
      <c r="AY469" s="127"/>
      <c r="AZ469" s="127"/>
      <c r="BA469" s="127"/>
      <c r="BB469" s="126" t="s">
        <v>52</v>
      </c>
      <c r="BC469" s="126" t="s">
        <v>161</v>
      </c>
      <c r="BD469" s="126" t="s">
        <v>162</v>
      </c>
      <c r="BE469" s="126" t="s">
        <v>2024</v>
      </c>
      <c r="BF469" s="126">
        <v>1</v>
      </c>
      <c r="BG469" s="126" t="s">
        <v>163</v>
      </c>
      <c r="BH469" s="127"/>
      <c r="BI469" s="127"/>
      <c r="BJ469" s="127"/>
      <c r="BK469" s="127"/>
      <c r="BL469" s="129">
        <v>0</v>
      </c>
      <c r="BM469" s="127" t="b">
        <f>KGP[[#This Row],[HU Quantity]]=KGP[[#This Row],[Requirement quantity]]</f>
        <v>0</v>
      </c>
      <c r="BN469" s="127"/>
      <c r="BO469" s="127"/>
      <c r="BP469" s="127"/>
      <c r="BQ469" s="126" t="s">
        <v>165</v>
      </c>
      <c r="BR469" s="127"/>
      <c r="BS469" s="127"/>
      <c r="BT469" s="131">
        <v>0</v>
      </c>
      <c r="BU469" s="131">
        <v>0</v>
      </c>
      <c r="BV469" s="128">
        <v>45036</v>
      </c>
      <c r="BW469" s="132">
        <v>0</v>
      </c>
      <c r="BX469" s="132">
        <v>0</v>
      </c>
      <c r="BY469" s="127"/>
      <c r="BZ469" s="127"/>
      <c r="CA469" s="126">
        <v>0</v>
      </c>
      <c r="CB469" s="130">
        <v>0</v>
      </c>
      <c r="CC469" s="127"/>
      <c r="CD469" s="130">
        <v>0</v>
      </c>
      <c r="CE469" s="127"/>
      <c r="CF469" s="127"/>
      <c r="CG469" s="127"/>
      <c r="CH469" s="130">
        <v>0</v>
      </c>
      <c r="CI469" s="35">
        <v>0</v>
      </c>
      <c r="CJ469" s="94">
        <f t="shared" si="49"/>
        <v>7.1428571428571425E-2</v>
      </c>
      <c r="CK469" s="88">
        <f t="shared" si="50"/>
        <v>45394</v>
      </c>
      <c r="CL469" s="89">
        <f t="shared" si="51"/>
        <v>0</v>
      </c>
      <c r="CM469" s="89">
        <f t="shared" si="52"/>
        <v>0</v>
      </c>
      <c r="CN469" s="89" t="str">
        <f t="shared" si="53"/>
        <v>Missing Staging Date</v>
      </c>
      <c r="CO469" s="100"/>
      <c r="CP469" s="89" t="str">
        <f>IF(CQ469="","",IF(CQ469&gt;'Colour coding'!$D$4,"After Turnround",IF(CQ469&gt;'Colour coding'!$D$3+7,"During Turnaround",IF(CQ469&lt;'Colour coding'!$D$3,"On Time"))))</f>
        <v>On Time</v>
      </c>
      <c r="CQ469" s="88">
        <f>_xlfn.MAXIFS('Monitor PO'!E:E,'Monitor PO'!K:K,KGP[[#This Row],[Material / Component]])</f>
        <v>0</v>
      </c>
      <c r="CR469" s="89" t="str">
        <f t="shared" si="54"/>
        <v>Delivered Pre S4H</v>
      </c>
      <c r="CS469" s="89" t="str">
        <f>_xlfn.CONCAT(KGP[[#This Row],[Reservation]], KGP[[#This Row],[Requirement date (WO component)]],KGP[[#This Row],[Material / Component]],"000",,KGP[[#This Row],[WO number]])</f>
        <v>000013710645422000100038602</v>
      </c>
      <c r="CT469" s="89" t="e">
        <f>VLOOKUP(KGP[[#This Row],[Key]],Reservation!B:B,1,)</f>
        <v>#N/A</v>
      </c>
      <c r="CU469" s="89" t="str">
        <f>_xlfn.CONCAT(KGP[[#This Row],[Reservation]],KGP[[#This Row],[Material / Component]],"000",,KGP[[#This Row],[WO number]])</f>
        <v>0000137106000100038602</v>
      </c>
      <c r="CV469" s="93" t="str">
        <f>IF(_xlfn.MAXIFS(Reservation!$F:$F,Reservation!$A:$A,KGP[[#This Row],[Logic]])&lt;KGP[[#This Row],[ETA @ Demand plant]],_xlfn.MAXIFS(Reservation!$F:$F,Reservation!$A:$A,KGP[[#This Row],[Logic]]),"")</f>
        <v/>
      </c>
      <c r="CW469" s="89" t="str">
        <f>IF(KGP[[#This Row],[Any order which is ahead (Date)]]="","",VLOOKUP(_xlfn.CONCAT(KGP[[#This Row],[Reservation]],KGP[[#This Row],[Material / Component]],"000",,KGP[[#This Row],[WO number]]),Reservation!$A:$J,10,0))</f>
        <v/>
      </c>
      <c r="CX469" s="89">
        <f t="shared" si="55"/>
        <v>0</v>
      </c>
    </row>
    <row r="470" spans="1:102" s="77" customFormat="1" hidden="1" x14ac:dyDescent="0.2">
      <c r="A470" s="126" t="s">
        <v>2019</v>
      </c>
      <c r="B470" s="126" t="s">
        <v>50</v>
      </c>
      <c r="C470" s="127"/>
      <c r="D470" s="126" t="s">
        <v>55</v>
      </c>
      <c r="E470" s="128">
        <v>45290</v>
      </c>
      <c r="F470" s="128">
        <v>45292</v>
      </c>
      <c r="G470" s="128">
        <v>45422</v>
      </c>
      <c r="H470" s="127"/>
      <c r="I470" s="128">
        <v>45421</v>
      </c>
      <c r="J470" s="128">
        <v>45427</v>
      </c>
      <c r="K470" s="126" t="s">
        <v>182</v>
      </c>
      <c r="L470" s="127"/>
      <c r="M470" s="126" t="s">
        <v>2020</v>
      </c>
      <c r="N470" s="126" t="s">
        <v>160</v>
      </c>
      <c r="O470" s="126" t="s">
        <v>2021</v>
      </c>
      <c r="P470" s="126" t="s">
        <v>2022</v>
      </c>
      <c r="Q470" s="126" t="s">
        <v>3071</v>
      </c>
      <c r="R470" s="126" t="s">
        <v>344</v>
      </c>
      <c r="S470" s="127"/>
      <c r="T470" s="127"/>
      <c r="U470" s="127"/>
      <c r="V470" s="127"/>
      <c r="W470" s="127"/>
      <c r="X470" s="126">
        <v>10</v>
      </c>
      <c r="Y470" s="126">
        <v>10</v>
      </c>
      <c r="Z470" s="127"/>
      <c r="AA470" s="127"/>
      <c r="AB470" s="129">
        <v>1</v>
      </c>
      <c r="AC470" s="129">
        <v>0</v>
      </c>
      <c r="AD470" s="129">
        <v>0</v>
      </c>
      <c r="AE470" s="126" t="s">
        <v>2943</v>
      </c>
      <c r="AF470" s="129">
        <v>0</v>
      </c>
      <c r="AG470" s="127"/>
      <c r="AH470" s="127"/>
      <c r="AI470" s="127"/>
      <c r="AJ470" s="127"/>
      <c r="AK470" s="126">
        <v>0</v>
      </c>
      <c r="AL470" s="129">
        <v>0</v>
      </c>
      <c r="AM470" s="127"/>
      <c r="AN470" s="127"/>
      <c r="AO470" s="126">
        <v>0</v>
      </c>
      <c r="AP470" s="127"/>
      <c r="AQ470" s="127"/>
      <c r="AR470" s="127"/>
      <c r="AS470" s="127"/>
      <c r="AT470" s="127"/>
      <c r="AU470" s="126">
        <v>0</v>
      </c>
      <c r="AV470" s="130">
        <v>0</v>
      </c>
      <c r="AW470" s="126" t="s">
        <v>51</v>
      </c>
      <c r="AX470" s="127"/>
      <c r="AY470" s="127"/>
      <c r="AZ470" s="127"/>
      <c r="BA470" s="127"/>
      <c r="BB470" s="126" t="s">
        <v>52</v>
      </c>
      <c r="BC470" s="126" t="s">
        <v>161</v>
      </c>
      <c r="BD470" s="126" t="s">
        <v>162</v>
      </c>
      <c r="BE470" s="126" t="s">
        <v>2024</v>
      </c>
      <c r="BF470" s="126">
        <v>11</v>
      </c>
      <c r="BG470" s="126" t="s">
        <v>163</v>
      </c>
      <c r="BH470" s="127"/>
      <c r="BI470" s="127"/>
      <c r="BJ470" s="127"/>
      <c r="BK470" s="127"/>
      <c r="BL470" s="129">
        <v>0</v>
      </c>
      <c r="BM470" s="127" t="b">
        <f>KGP[[#This Row],[HU Quantity]]=KGP[[#This Row],[Requirement quantity]]</f>
        <v>0</v>
      </c>
      <c r="BN470" s="127"/>
      <c r="BO470" s="127"/>
      <c r="BP470" s="127"/>
      <c r="BQ470" s="126" t="s">
        <v>165</v>
      </c>
      <c r="BR470" s="127"/>
      <c r="BS470" s="127"/>
      <c r="BT470" s="131">
        <v>0</v>
      </c>
      <c r="BU470" s="131">
        <v>0</v>
      </c>
      <c r="BV470" s="128">
        <v>45036</v>
      </c>
      <c r="BW470" s="132">
        <v>0</v>
      </c>
      <c r="BX470" s="132">
        <v>0</v>
      </c>
      <c r="BY470" s="127"/>
      <c r="BZ470" s="127"/>
      <c r="CA470" s="126">
        <v>0</v>
      </c>
      <c r="CB470" s="130">
        <v>0</v>
      </c>
      <c r="CC470" s="127"/>
      <c r="CD470" s="130">
        <v>0</v>
      </c>
      <c r="CE470" s="127"/>
      <c r="CF470" s="127"/>
      <c r="CG470" s="127"/>
      <c r="CH470" s="130">
        <v>0</v>
      </c>
      <c r="CI470" s="35">
        <v>0</v>
      </c>
      <c r="CJ470" s="94">
        <f t="shared" si="49"/>
        <v>7.1428571428571425E-2</v>
      </c>
      <c r="CK470" s="88">
        <f t="shared" si="50"/>
        <v>45394</v>
      </c>
      <c r="CL470" s="89">
        <f t="shared" si="51"/>
        <v>0</v>
      </c>
      <c r="CM470" s="89">
        <f t="shared" si="52"/>
        <v>0</v>
      </c>
      <c r="CN470" s="89" t="str">
        <f t="shared" si="53"/>
        <v>Missing Staging Date</v>
      </c>
      <c r="CO470" s="100"/>
      <c r="CP470" s="89" t="str">
        <f>IF(CQ470="","",IF(CQ470&gt;'Colour coding'!$D$4,"After Turnround",IF(CQ470&gt;'Colour coding'!$D$3+7,"During Turnaround",IF(CQ470&lt;'Colour coding'!$D$3,"On Time"))))</f>
        <v>On Time</v>
      </c>
      <c r="CQ470" s="88">
        <f>_xlfn.MAXIFS('Monitor PO'!E:E,'Monitor PO'!K:K,KGP[[#This Row],[Material / Component]])</f>
        <v>0</v>
      </c>
      <c r="CR470" s="89" t="str">
        <f t="shared" si="54"/>
        <v>Delivered Pre S4H</v>
      </c>
      <c r="CS470" s="89" t="str">
        <f>_xlfn.CONCAT(KGP[[#This Row],[Reservation]], KGP[[#This Row],[Requirement date (WO component)]],KGP[[#This Row],[Material / Component]],"000",,KGP[[#This Row],[WO number]])</f>
        <v>000013710645422000100038602</v>
      </c>
      <c r="CT470" s="89" t="e">
        <f>VLOOKUP(KGP[[#This Row],[Key]],Reservation!B:B,1,)</f>
        <v>#N/A</v>
      </c>
      <c r="CU470" s="89" t="str">
        <f>_xlfn.CONCAT(KGP[[#This Row],[Reservation]],KGP[[#This Row],[Material / Component]],"000",,KGP[[#This Row],[WO number]])</f>
        <v>0000137106000100038602</v>
      </c>
      <c r="CV470" s="93" t="str">
        <f>IF(_xlfn.MAXIFS(Reservation!$F:$F,Reservation!$A:$A,KGP[[#This Row],[Logic]])&lt;KGP[[#This Row],[ETA @ Demand plant]],_xlfn.MAXIFS(Reservation!$F:$F,Reservation!$A:$A,KGP[[#This Row],[Logic]]),"")</f>
        <v/>
      </c>
      <c r="CW470" s="89" t="str">
        <f>IF(KGP[[#This Row],[Any order which is ahead (Date)]]="","",VLOOKUP(_xlfn.CONCAT(KGP[[#This Row],[Reservation]],KGP[[#This Row],[Material / Component]],"000",,KGP[[#This Row],[WO number]]),Reservation!$A:$J,10,0))</f>
        <v/>
      </c>
      <c r="CX470" s="89">
        <f t="shared" si="55"/>
        <v>0</v>
      </c>
    </row>
    <row r="471" spans="1:102" s="77" customFormat="1" hidden="1" x14ac:dyDescent="0.2">
      <c r="A471" s="126" t="s">
        <v>2019</v>
      </c>
      <c r="B471" s="126" t="s">
        <v>50</v>
      </c>
      <c r="C471" s="127"/>
      <c r="D471" s="126" t="s">
        <v>55</v>
      </c>
      <c r="E471" s="128">
        <v>45290</v>
      </c>
      <c r="F471" s="128">
        <v>45292</v>
      </c>
      <c r="G471" s="128">
        <v>45422</v>
      </c>
      <c r="H471" s="127"/>
      <c r="I471" s="128">
        <v>45421</v>
      </c>
      <c r="J471" s="128">
        <v>45427</v>
      </c>
      <c r="K471" s="126" t="s">
        <v>182</v>
      </c>
      <c r="L471" s="127"/>
      <c r="M471" s="126" t="s">
        <v>2020</v>
      </c>
      <c r="N471" s="126" t="s">
        <v>168</v>
      </c>
      <c r="O471" s="126" t="s">
        <v>2021</v>
      </c>
      <c r="P471" s="126" t="s">
        <v>2022</v>
      </c>
      <c r="Q471" s="126" t="s">
        <v>3071</v>
      </c>
      <c r="R471" s="126" t="s">
        <v>344</v>
      </c>
      <c r="S471" s="127"/>
      <c r="T471" s="127"/>
      <c r="U471" s="127"/>
      <c r="V471" s="127"/>
      <c r="W471" s="127"/>
      <c r="X471" s="126">
        <v>10</v>
      </c>
      <c r="Y471" s="126">
        <v>10</v>
      </c>
      <c r="Z471" s="127"/>
      <c r="AA471" s="127"/>
      <c r="AB471" s="129">
        <v>1</v>
      </c>
      <c r="AC471" s="129">
        <v>0</v>
      </c>
      <c r="AD471" s="129">
        <v>0</v>
      </c>
      <c r="AE471" s="126" t="s">
        <v>2943</v>
      </c>
      <c r="AF471" s="129">
        <v>0</v>
      </c>
      <c r="AG471" s="127"/>
      <c r="AH471" s="127"/>
      <c r="AI471" s="127"/>
      <c r="AJ471" s="127"/>
      <c r="AK471" s="126">
        <v>0</v>
      </c>
      <c r="AL471" s="129">
        <v>0</v>
      </c>
      <c r="AM471" s="127"/>
      <c r="AN471" s="127"/>
      <c r="AO471" s="126">
        <v>0</v>
      </c>
      <c r="AP471" s="127"/>
      <c r="AQ471" s="127"/>
      <c r="AR471" s="127"/>
      <c r="AS471" s="127"/>
      <c r="AT471" s="127"/>
      <c r="AU471" s="126">
        <v>0</v>
      </c>
      <c r="AV471" s="130">
        <v>0</v>
      </c>
      <c r="AW471" s="126" t="s">
        <v>51</v>
      </c>
      <c r="AX471" s="127"/>
      <c r="AY471" s="127"/>
      <c r="AZ471" s="127"/>
      <c r="BA471" s="127"/>
      <c r="BB471" s="126" t="s">
        <v>52</v>
      </c>
      <c r="BC471" s="126" t="s">
        <v>161</v>
      </c>
      <c r="BD471" s="126" t="s">
        <v>162</v>
      </c>
      <c r="BE471" s="126" t="s">
        <v>2024</v>
      </c>
      <c r="BF471" s="126">
        <v>10</v>
      </c>
      <c r="BG471" s="126" t="s">
        <v>163</v>
      </c>
      <c r="BH471" s="127"/>
      <c r="BI471" s="127"/>
      <c r="BJ471" s="127"/>
      <c r="BK471" s="127"/>
      <c r="BL471" s="129">
        <v>0</v>
      </c>
      <c r="BM471" s="127" t="b">
        <f>KGP[[#This Row],[HU Quantity]]=KGP[[#This Row],[Requirement quantity]]</f>
        <v>0</v>
      </c>
      <c r="BN471" s="127"/>
      <c r="BO471" s="127"/>
      <c r="BP471" s="127"/>
      <c r="BQ471" s="126" t="s">
        <v>165</v>
      </c>
      <c r="BR471" s="127"/>
      <c r="BS471" s="127"/>
      <c r="BT471" s="131">
        <v>0</v>
      </c>
      <c r="BU471" s="131">
        <v>0</v>
      </c>
      <c r="BV471" s="128">
        <v>45036</v>
      </c>
      <c r="BW471" s="132">
        <v>0</v>
      </c>
      <c r="BX471" s="132">
        <v>0</v>
      </c>
      <c r="BY471" s="127"/>
      <c r="BZ471" s="127"/>
      <c r="CA471" s="126">
        <v>0</v>
      </c>
      <c r="CB471" s="130">
        <v>0</v>
      </c>
      <c r="CC471" s="127"/>
      <c r="CD471" s="130">
        <v>0</v>
      </c>
      <c r="CE471" s="127"/>
      <c r="CF471" s="127"/>
      <c r="CG471" s="127"/>
      <c r="CH471" s="130">
        <v>0</v>
      </c>
      <c r="CI471" s="35">
        <v>0</v>
      </c>
      <c r="CJ471" s="94">
        <f t="shared" si="49"/>
        <v>7.1428571428571425E-2</v>
      </c>
      <c r="CK471" s="88">
        <f t="shared" si="50"/>
        <v>45394</v>
      </c>
      <c r="CL471" s="89">
        <f t="shared" si="51"/>
        <v>0</v>
      </c>
      <c r="CM471" s="89">
        <f t="shared" si="52"/>
        <v>0</v>
      </c>
      <c r="CN471" s="89" t="str">
        <f t="shared" si="53"/>
        <v>Missing Staging Date</v>
      </c>
      <c r="CO471" s="100"/>
      <c r="CP471" s="89" t="str">
        <f>IF(CQ471="","",IF(CQ471&gt;'Colour coding'!$D$4,"After Turnround",IF(CQ471&gt;'Colour coding'!$D$3+7,"During Turnaround",IF(CQ471&lt;'Colour coding'!$D$3,"On Time"))))</f>
        <v>On Time</v>
      </c>
      <c r="CQ471" s="88">
        <f>_xlfn.MAXIFS('Monitor PO'!E:E,'Monitor PO'!K:K,KGP[[#This Row],[Material / Component]])</f>
        <v>0</v>
      </c>
      <c r="CR471" s="89" t="str">
        <f t="shared" si="54"/>
        <v>Delivered Pre S4H</v>
      </c>
      <c r="CS471" s="89" t="str">
        <f>_xlfn.CONCAT(KGP[[#This Row],[Reservation]], KGP[[#This Row],[Requirement date (WO component)]],KGP[[#This Row],[Material / Component]],"000",,KGP[[#This Row],[WO number]])</f>
        <v>000013710645422000100038602</v>
      </c>
      <c r="CT471" s="89" t="e">
        <f>VLOOKUP(KGP[[#This Row],[Key]],Reservation!B:B,1,)</f>
        <v>#N/A</v>
      </c>
      <c r="CU471" s="89" t="str">
        <f>_xlfn.CONCAT(KGP[[#This Row],[Reservation]],KGP[[#This Row],[Material / Component]],"000",,KGP[[#This Row],[WO number]])</f>
        <v>0000137106000100038602</v>
      </c>
      <c r="CV471" s="93" t="str">
        <f>IF(_xlfn.MAXIFS(Reservation!$F:$F,Reservation!$A:$A,KGP[[#This Row],[Logic]])&lt;KGP[[#This Row],[ETA @ Demand plant]],_xlfn.MAXIFS(Reservation!$F:$F,Reservation!$A:$A,KGP[[#This Row],[Logic]]),"")</f>
        <v/>
      </c>
      <c r="CW471" s="89" t="str">
        <f>IF(KGP[[#This Row],[Any order which is ahead (Date)]]="","",VLOOKUP(_xlfn.CONCAT(KGP[[#This Row],[Reservation]],KGP[[#This Row],[Material / Component]],"000",,KGP[[#This Row],[WO number]]),Reservation!$A:$J,10,0))</f>
        <v/>
      </c>
      <c r="CX471" s="89">
        <f t="shared" si="55"/>
        <v>0</v>
      </c>
    </row>
    <row r="472" spans="1:102" s="77" customFormat="1" hidden="1" x14ac:dyDescent="0.2">
      <c r="A472" s="126" t="s">
        <v>2019</v>
      </c>
      <c r="B472" s="126" t="s">
        <v>50</v>
      </c>
      <c r="C472" s="127"/>
      <c r="D472" s="126" t="s">
        <v>55</v>
      </c>
      <c r="E472" s="128">
        <v>45290</v>
      </c>
      <c r="F472" s="128">
        <v>45292</v>
      </c>
      <c r="G472" s="128">
        <v>45422</v>
      </c>
      <c r="H472" s="127"/>
      <c r="I472" s="128">
        <v>45421</v>
      </c>
      <c r="J472" s="128">
        <v>45427</v>
      </c>
      <c r="K472" s="126" t="s">
        <v>182</v>
      </c>
      <c r="L472" s="127"/>
      <c r="M472" s="126" t="s">
        <v>2020</v>
      </c>
      <c r="N472" s="126" t="s">
        <v>172</v>
      </c>
      <c r="O472" s="126" t="s">
        <v>2021</v>
      </c>
      <c r="P472" s="126" t="s">
        <v>2022</v>
      </c>
      <c r="Q472" s="126" t="s">
        <v>3071</v>
      </c>
      <c r="R472" s="126" t="s">
        <v>344</v>
      </c>
      <c r="S472" s="127"/>
      <c r="T472" s="127"/>
      <c r="U472" s="127"/>
      <c r="V472" s="127"/>
      <c r="W472" s="127"/>
      <c r="X472" s="126">
        <v>10</v>
      </c>
      <c r="Y472" s="126">
        <v>10</v>
      </c>
      <c r="Z472" s="127"/>
      <c r="AA472" s="127"/>
      <c r="AB472" s="129">
        <v>1</v>
      </c>
      <c r="AC472" s="129">
        <v>0</v>
      </c>
      <c r="AD472" s="129">
        <v>0</v>
      </c>
      <c r="AE472" s="126" t="s">
        <v>2943</v>
      </c>
      <c r="AF472" s="129">
        <v>0</v>
      </c>
      <c r="AG472" s="127"/>
      <c r="AH472" s="127"/>
      <c r="AI472" s="127"/>
      <c r="AJ472" s="127"/>
      <c r="AK472" s="126">
        <v>0</v>
      </c>
      <c r="AL472" s="129">
        <v>0</v>
      </c>
      <c r="AM472" s="127"/>
      <c r="AN472" s="127"/>
      <c r="AO472" s="126">
        <v>0</v>
      </c>
      <c r="AP472" s="127"/>
      <c r="AQ472" s="127"/>
      <c r="AR472" s="127"/>
      <c r="AS472" s="127"/>
      <c r="AT472" s="127"/>
      <c r="AU472" s="126">
        <v>0</v>
      </c>
      <c r="AV472" s="130">
        <v>0</v>
      </c>
      <c r="AW472" s="126" t="s">
        <v>51</v>
      </c>
      <c r="AX472" s="127"/>
      <c r="AY472" s="127"/>
      <c r="AZ472" s="127"/>
      <c r="BA472" s="127"/>
      <c r="BB472" s="126" t="s">
        <v>52</v>
      </c>
      <c r="BC472" s="126" t="s">
        <v>161</v>
      </c>
      <c r="BD472" s="126" t="s">
        <v>162</v>
      </c>
      <c r="BE472" s="126" t="s">
        <v>2024</v>
      </c>
      <c r="BF472" s="126">
        <v>7</v>
      </c>
      <c r="BG472" s="126" t="s">
        <v>163</v>
      </c>
      <c r="BH472" s="127"/>
      <c r="BI472" s="127"/>
      <c r="BJ472" s="127"/>
      <c r="BK472" s="127"/>
      <c r="BL472" s="129">
        <v>0</v>
      </c>
      <c r="BM472" s="127" t="b">
        <f>KGP[[#This Row],[HU Quantity]]=KGP[[#This Row],[Requirement quantity]]</f>
        <v>0</v>
      </c>
      <c r="BN472" s="127"/>
      <c r="BO472" s="127"/>
      <c r="BP472" s="127"/>
      <c r="BQ472" s="126" t="s">
        <v>165</v>
      </c>
      <c r="BR472" s="127"/>
      <c r="BS472" s="127"/>
      <c r="BT472" s="131">
        <v>0</v>
      </c>
      <c r="BU472" s="131">
        <v>0</v>
      </c>
      <c r="BV472" s="128">
        <v>45036</v>
      </c>
      <c r="BW472" s="132">
        <v>0</v>
      </c>
      <c r="BX472" s="132">
        <v>0</v>
      </c>
      <c r="BY472" s="127"/>
      <c r="BZ472" s="127"/>
      <c r="CA472" s="126">
        <v>0</v>
      </c>
      <c r="CB472" s="130">
        <v>0</v>
      </c>
      <c r="CC472" s="127"/>
      <c r="CD472" s="130">
        <v>0</v>
      </c>
      <c r="CE472" s="127"/>
      <c r="CF472" s="127"/>
      <c r="CG472" s="127"/>
      <c r="CH472" s="130">
        <v>0</v>
      </c>
      <c r="CI472" s="35">
        <v>0</v>
      </c>
      <c r="CJ472" s="94">
        <f t="shared" si="49"/>
        <v>7.1428571428571425E-2</v>
      </c>
      <c r="CK472" s="88">
        <f t="shared" si="50"/>
        <v>45394</v>
      </c>
      <c r="CL472" s="89">
        <f t="shared" si="51"/>
        <v>0</v>
      </c>
      <c r="CM472" s="89">
        <f t="shared" si="52"/>
        <v>0</v>
      </c>
      <c r="CN472" s="89" t="str">
        <f t="shared" si="53"/>
        <v>Missing Staging Date</v>
      </c>
      <c r="CO472" s="100"/>
      <c r="CP472" s="89" t="str">
        <f>IF(CQ472="","",IF(CQ472&gt;'Colour coding'!$D$4,"After Turnround",IF(CQ472&gt;'Colour coding'!$D$3+7,"During Turnaround",IF(CQ472&lt;'Colour coding'!$D$3,"On Time"))))</f>
        <v>On Time</v>
      </c>
      <c r="CQ472" s="88">
        <f>_xlfn.MAXIFS('Monitor PO'!E:E,'Monitor PO'!K:K,KGP[[#This Row],[Material / Component]])</f>
        <v>0</v>
      </c>
      <c r="CR472" s="89" t="str">
        <f t="shared" si="54"/>
        <v>Delivered Pre S4H</v>
      </c>
      <c r="CS472" s="89" t="str">
        <f>_xlfn.CONCAT(KGP[[#This Row],[Reservation]], KGP[[#This Row],[Requirement date (WO component)]],KGP[[#This Row],[Material / Component]],"000",,KGP[[#This Row],[WO number]])</f>
        <v>000013710645422000100038602</v>
      </c>
      <c r="CT472" s="89" t="e">
        <f>VLOOKUP(KGP[[#This Row],[Key]],Reservation!B:B,1,)</f>
        <v>#N/A</v>
      </c>
      <c r="CU472" s="89" t="str">
        <f>_xlfn.CONCAT(KGP[[#This Row],[Reservation]],KGP[[#This Row],[Material / Component]],"000",,KGP[[#This Row],[WO number]])</f>
        <v>0000137106000100038602</v>
      </c>
      <c r="CV472" s="93" t="str">
        <f>IF(_xlfn.MAXIFS(Reservation!$F:$F,Reservation!$A:$A,KGP[[#This Row],[Logic]])&lt;KGP[[#This Row],[ETA @ Demand plant]],_xlfn.MAXIFS(Reservation!$F:$F,Reservation!$A:$A,KGP[[#This Row],[Logic]]),"")</f>
        <v/>
      </c>
      <c r="CW472" s="89" t="str">
        <f>IF(KGP[[#This Row],[Any order which is ahead (Date)]]="","",VLOOKUP(_xlfn.CONCAT(KGP[[#This Row],[Reservation]],KGP[[#This Row],[Material / Component]],"000",,KGP[[#This Row],[WO number]]),Reservation!$A:$J,10,0))</f>
        <v/>
      </c>
      <c r="CX472" s="89">
        <f t="shared" si="55"/>
        <v>0</v>
      </c>
    </row>
    <row r="473" spans="1:102" s="77" customFormat="1" hidden="1" x14ac:dyDescent="0.2">
      <c r="A473" s="126" t="s">
        <v>2019</v>
      </c>
      <c r="B473" s="126" t="s">
        <v>50</v>
      </c>
      <c r="C473" s="127"/>
      <c r="D473" s="126" t="s">
        <v>55</v>
      </c>
      <c r="E473" s="128">
        <v>45290</v>
      </c>
      <c r="F473" s="128">
        <v>45292</v>
      </c>
      <c r="G473" s="128">
        <v>45422</v>
      </c>
      <c r="H473" s="127"/>
      <c r="I473" s="128">
        <v>45421</v>
      </c>
      <c r="J473" s="128">
        <v>45427</v>
      </c>
      <c r="K473" s="126" t="s">
        <v>182</v>
      </c>
      <c r="L473" s="127"/>
      <c r="M473" s="126" t="s">
        <v>2020</v>
      </c>
      <c r="N473" s="126" t="s">
        <v>166</v>
      </c>
      <c r="O473" s="126" t="s">
        <v>2021</v>
      </c>
      <c r="P473" s="126" t="s">
        <v>2022</v>
      </c>
      <c r="Q473" s="126" t="s">
        <v>3071</v>
      </c>
      <c r="R473" s="126" t="s">
        <v>344</v>
      </c>
      <c r="S473" s="127"/>
      <c r="T473" s="127"/>
      <c r="U473" s="127"/>
      <c r="V473" s="127"/>
      <c r="W473" s="127"/>
      <c r="X473" s="126">
        <v>10</v>
      </c>
      <c r="Y473" s="126">
        <v>10</v>
      </c>
      <c r="Z473" s="127"/>
      <c r="AA473" s="127"/>
      <c r="AB473" s="129">
        <v>8</v>
      </c>
      <c r="AC473" s="129">
        <v>0</v>
      </c>
      <c r="AD473" s="129">
        <v>0</v>
      </c>
      <c r="AE473" s="126" t="s">
        <v>2943</v>
      </c>
      <c r="AF473" s="129">
        <v>0</v>
      </c>
      <c r="AG473" s="127"/>
      <c r="AH473" s="127"/>
      <c r="AI473" s="127"/>
      <c r="AJ473" s="127"/>
      <c r="AK473" s="126">
        <v>0</v>
      </c>
      <c r="AL473" s="129">
        <v>0</v>
      </c>
      <c r="AM473" s="127"/>
      <c r="AN473" s="127"/>
      <c r="AO473" s="126">
        <v>0</v>
      </c>
      <c r="AP473" s="127"/>
      <c r="AQ473" s="127"/>
      <c r="AR473" s="127"/>
      <c r="AS473" s="127"/>
      <c r="AT473" s="127"/>
      <c r="AU473" s="126">
        <v>0</v>
      </c>
      <c r="AV473" s="130">
        <v>0</v>
      </c>
      <c r="AW473" s="126" t="s">
        <v>51</v>
      </c>
      <c r="AX473" s="127"/>
      <c r="AY473" s="127"/>
      <c r="AZ473" s="127"/>
      <c r="BA473" s="127"/>
      <c r="BB473" s="126" t="s">
        <v>52</v>
      </c>
      <c r="BC473" s="126" t="s">
        <v>161</v>
      </c>
      <c r="BD473" s="126" t="s">
        <v>162</v>
      </c>
      <c r="BE473" s="126" t="s">
        <v>2024</v>
      </c>
      <c r="BF473" s="126">
        <v>8</v>
      </c>
      <c r="BG473" s="126" t="s">
        <v>163</v>
      </c>
      <c r="BH473" s="127"/>
      <c r="BI473" s="127"/>
      <c r="BJ473" s="127"/>
      <c r="BK473" s="127"/>
      <c r="BL473" s="129">
        <v>0</v>
      </c>
      <c r="BM473" s="127" t="b">
        <f>KGP[[#This Row],[HU Quantity]]=KGP[[#This Row],[Requirement quantity]]</f>
        <v>0</v>
      </c>
      <c r="BN473" s="127"/>
      <c r="BO473" s="127"/>
      <c r="BP473" s="127"/>
      <c r="BQ473" s="126" t="s">
        <v>165</v>
      </c>
      <c r="BR473" s="127"/>
      <c r="BS473" s="127"/>
      <c r="BT473" s="131">
        <v>0</v>
      </c>
      <c r="BU473" s="131">
        <v>0</v>
      </c>
      <c r="BV473" s="128">
        <v>45036</v>
      </c>
      <c r="BW473" s="132">
        <v>0</v>
      </c>
      <c r="BX473" s="132">
        <v>0</v>
      </c>
      <c r="BY473" s="127"/>
      <c r="BZ473" s="127"/>
      <c r="CA473" s="126">
        <v>0</v>
      </c>
      <c r="CB473" s="130">
        <v>0</v>
      </c>
      <c r="CC473" s="127"/>
      <c r="CD473" s="130">
        <v>0</v>
      </c>
      <c r="CE473" s="127"/>
      <c r="CF473" s="127"/>
      <c r="CG473" s="127"/>
      <c r="CH473" s="130">
        <v>0</v>
      </c>
      <c r="CI473" s="35">
        <v>0</v>
      </c>
      <c r="CJ473" s="94">
        <f t="shared" si="49"/>
        <v>7.1428571428571425E-2</v>
      </c>
      <c r="CK473" s="88">
        <f t="shared" si="50"/>
        <v>45394</v>
      </c>
      <c r="CL473" s="89">
        <f t="shared" si="51"/>
        <v>0</v>
      </c>
      <c r="CM473" s="89">
        <f t="shared" si="52"/>
        <v>0</v>
      </c>
      <c r="CN473" s="89" t="str">
        <f t="shared" si="53"/>
        <v>Missing Staging Date</v>
      </c>
      <c r="CO473" s="100"/>
      <c r="CP473" s="89" t="str">
        <f>IF(CQ473="","",IF(CQ473&gt;'Colour coding'!$D$4,"After Turnround",IF(CQ473&gt;'Colour coding'!$D$3+7,"During Turnaround",IF(CQ473&lt;'Colour coding'!$D$3,"On Time"))))</f>
        <v>On Time</v>
      </c>
      <c r="CQ473" s="88">
        <f>_xlfn.MAXIFS('Monitor PO'!E:E,'Monitor PO'!K:K,KGP[[#This Row],[Material / Component]])</f>
        <v>0</v>
      </c>
      <c r="CR473" s="89" t="str">
        <f t="shared" si="54"/>
        <v>Delivered Pre S4H</v>
      </c>
      <c r="CS473" s="89" t="str">
        <f>_xlfn.CONCAT(KGP[[#This Row],[Reservation]], KGP[[#This Row],[Requirement date (WO component)]],KGP[[#This Row],[Material / Component]],"000",,KGP[[#This Row],[WO number]])</f>
        <v>000013710645422000100038602</v>
      </c>
      <c r="CT473" s="89" t="e">
        <f>VLOOKUP(KGP[[#This Row],[Key]],Reservation!B:B,1,)</f>
        <v>#N/A</v>
      </c>
      <c r="CU473" s="89" t="str">
        <f>_xlfn.CONCAT(KGP[[#This Row],[Reservation]],KGP[[#This Row],[Material / Component]],"000",,KGP[[#This Row],[WO number]])</f>
        <v>0000137106000100038602</v>
      </c>
      <c r="CV473" s="93" t="str">
        <f>IF(_xlfn.MAXIFS(Reservation!$F:$F,Reservation!$A:$A,KGP[[#This Row],[Logic]])&lt;KGP[[#This Row],[ETA @ Demand plant]],_xlfn.MAXIFS(Reservation!$F:$F,Reservation!$A:$A,KGP[[#This Row],[Logic]]),"")</f>
        <v/>
      </c>
      <c r="CW473" s="89" t="str">
        <f>IF(KGP[[#This Row],[Any order which is ahead (Date)]]="","",VLOOKUP(_xlfn.CONCAT(KGP[[#This Row],[Reservation]],KGP[[#This Row],[Material / Component]],"000",,KGP[[#This Row],[WO number]]),Reservation!$A:$J,10,0))</f>
        <v/>
      </c>
      <c r="CX473" s="89">
        <f t="shared" si="55"/>
        <v>0</v>
      </c>
    </row>
    <row r="474" spans="1:102" s="77" customFormat="1" hidden="1" x14ac:dyDescent="0.2">
      <c r="A474" s="126" t="s">
        <v>2019</v>
      </c>
      <c r="B474" s="126" t="s">
        <v>50</v>
      </c>
      <c r="C474" s="127"/>
      <c r="D474" s="126" t="s">
        <v>55</v>
      </c>
      <c r="E474" s="128">
        <v>45290</v>
      </c>
      <c r="F474" s="128">
        <v>45292</v>
      </c>
      <c r="G474" s="128">
        <v>45422</v>
      </c>
      <c r="H474" s="127"/>
      <c r="I474" s="128">
        <v>45421</v>
      </c>
      <c r="J474" s="128">
        <v>45427</v>
      </c>
      <c r="K474" s="126" t="s">
        <v>182</v>
      </c>
      <c r="L474" s="127"/>
      <c r="M474" s="126" t="s">
        <v>2020</v>
      </c>
      <c r="N474" s="126" t="s">
        <v>171</v>
      </c>
      <c r="O474" s="126" t="s">
        <v>2021</v>
      </c>
      <c r="P474" s="126" t="s">
        <v>2022</v>
      </c>
      <c r="Q474" s="126" t="s">
        <v>3071</v>
      </c>
      <c r="R474" s="126" t="s">
        <v>344</v>
      </c>
      <c r="S474" s="127"/>
      <c r="T474" s="127"/>
      <c r="U474" s="127"/>
      <c r="V474" s="127"/>
      <c r="W474" s="127"/>
      <c r="X474" s="126">
        <v>10</v>
      </c>
      <c r="Y474" s="126">
        <v>10</v>
      </c>
      <c r="Z474" s="127"/>
      <c r="AA474" s="127"/>
      <c r="AB474" s="129">
        <v>1</v>
      </c>
      <c r="AC474" s="129">
        <v>0</v>
      </c>
      <c r="AD474" s="129">
        <v>0</v>
      </c>
      <c r="AE474" s="126" t="s">
        <v>2943</v>
      </c>
      <c r="AF474" s="129">
        <v>0</v>
      </c>
      <c r="AG474" s="127"/>
      <c r="AH474" s="127"/>
      <c r="AI474" s="127"/>
      <c r="AJ474" s="127"/>
      <c r="AK474" s="126">
        <v>0</v>
      </c>
      <c r="AL474" s="129">
        <v>0</v>
      </c>
      <c r="AM474" s="127"/>
      <c r="AN474" s="127"/>
      <c r="AO474" s="126">
        <v>0</v>
      </c>
      <c r="AP474" s="127"/>
      <c r="AQ474" s="127"/>
      <c r="AR474" s="127"/>
      <c r="AS474" s="127"/>
      <c r="AT474" s="127"/>
      <c r="AU474" s="126">
        <v>0</v>
      </c>
      <c r="AV474" s="130">
        <v>0</v>
      </c>
      <c r="AW474" s="126" t="s">
        <v>51</v>
      </c>
      <c r="AX474" s="127"/>
      <c r="AY474" s="127"/>
      <c r="AZ474" s="127"/>
      <c r="BA474" s="127"/>
      <c r="BB474" s="126" t="s">
        <v>52</v>
      </c>
      <c r="BC474" s="126" t="s">
        <v>161</v>
      </c>
      <c r="BD474" s="126" t="s">
        <v>162</v>
      </c>
      <c r="BE474" s="126" t="s">
        <v>2024</v>
      </c>
      <c r="BF474" s="126">
        <v>4</v>
      </c>
      <c r="BG474" s="126" t="s">
        <v>163</v>
      </c>
      <c r="BH474" s="127"/>
      <c r="BI474" s="127"/>
      <c r="BJ474" s="127"/>
      <c r="BK474" s="127"/>
      <c r="BL474" s="129">
        <v>0</v>
      </c>
      <c r="BM474" s="127" t="b">
        <f>KGP[[#This Row],[HU Quantity]]=KGP[[#This Row],[Requirement quantity]]</f>
        <v>0</v>
      </c>
      <c r="BN474" s="127"/>
      <c r="BO474" s="127"/>
      <c r="BP474" s="127"/>
      <c r="BQ474" s="126" t="s">
        <v>165</v>
      </c>
      <c r="BR474" s="127"/>
      <c r="BS474" s="127"/>
      <c r="BT474" s="131">
        <v>0</v>
      </c>
      <c r="BU474" s="131">
        <v>0</v>
      </c>
      <c r="BV474" s="128">
        <v>45036</v>
      </c>
      <c r="BW474" s="132">
        <v>0</v>
      </c>
      <c r="BX474" s="132">
        <v>0</v>
      </c>
      <c r="BY474" s="127"/>
      <c r="BZ474" s="127"/>
      <c r="CA474" s="126">
        <v>0</v>
      </c>
      <c r="CB474" s="130">
        <v>0</v>
      </c>
      <c r="CC474" s="127"/>
      <c r="CD474" s="130">
        <v>0</v>
      </c>
      <c r="CE474" s="127"/>
      <c r="CF474" s="127"/>
      <c r="CG474" s="127"/>
      <c r="CH474" s="130">
        <v>0</v>
      </c>
      <c r="CI474" s="35">
        <v>0</v>
      </c>
      <c r="CJ474" s="94">
        <f t="shared" si="49"/>
        <v>7.1428571428571425E-2</v>
      </c>
      <c r="CK474" s="88">
        <f t="shared" si="50"/>
        <v>45394</v>
      </c>
      <c r="CL474" s="89">
        <f t="shared" si="51"/>
        <v>0</v>
      </c>
      <c r="CM474" s="89">
        <f t="shared" si="52"/>
        <v>0</v>
      </c>
      <c r="CN474" s="89" t="str">
        <f t="shared" si="53"/>
        <v>Missing Staging Date</v>
      </c>
      <c r="CO474" s="100"/>
      <c r="CP474" s="89" t="str">
        <f>IF(CQ474="","",IF(CQ474&gt;'Colour coding'!$D$4,"After Turnround",IF(CQ474&gt;'Colour coding'!$D$3+7,"During Turnaround",IF(CQ474&lt;'Colour coding'!$D$3,"On Time"))))</f>
        <v>On Time</v>
      </c>
      <c r="CQ474" s="88">
        <f>_xlfn.MAXIFS('Monitor PO'!E:E,'Monitor PO'!K:K,KGP[[#This Row],[Material / Component]])</f>
        <v>0</v>
      </c>
      <c r="CR474" s="89" t="str">
        <f t="shared" si="54"/>
        <v>Delivered Pre S4H</v>
      </c>
      <c r="CS474" s="89" t="str">
        <f>_xlfn.CONCAT(KGP[[#This Row],[Reservation]], KGP[[#This Row],[Requirement date (WO component)]],KGP[[#This Row],[Material / Component]],"000",,KGP[[#This Row],[WO number]])</f>
        <v>000013710645422000100038602</v>
      </c>
      <c r="CT474" s="89" t="e">
        <f>VLOOKUP(KGP[[#This Row],[Key]],Reservation!B:B,1,)</f>
        <v>#N/A</v>
      </c>
      <c r="CU474" s="89" t="str">
        <f>_xlfn.CONCAT(KGP[[#This Row],[Reservation]],KGP[[#This Row],[Material / Component]],"000",,KGP[[#This Row],[WO number]])</f>
        <v>0000137106000100038602</v>
      </c>
      <c r="CV474" s="93" t="str">
        <f>IF(_xlfn.MAXIFS(Reservation!$F:$F,Reservation!$A:$A,KGP[[#This Row],[Logic]])&lt;KGP[[#This Row],[ETA @ Demand plant]],_xlfn.MAXIFS(Reservation!$F:$F,Reservation!$A:$A,KGP[[#This Row],[Logic]]),"")</f>
        <v/>
      </c>
      <c r="CW474" s="89" t="str">
        <f>IF(KGP[[#This Row],[Any order which is ahead (Date)]]="","",VLOOKUP(_xlfn.CONCAT(KGP[[#This Row],[Reservation]],KGP[[#This Row],[Material / Component]],"000",,KGP[[#This Row],[WO number]]),Reservation!$A:$J,10,0))</f>
        <v/>
      </c>
      <c r="CX474" s="89">
        <f t="shared" si="55"/>
        <v>0</v>
      </c>
    </row>
    <row r="475" spans="1:102" s="77" customFormat="1" hidden="1" x14ac:dyDescent="0.2">
      <c r="A475" s="126" t="s">
        <v>2019</v>
      </c>
      <c r="B475" s="126" t="s">
        <v>50</v>
      </c>
      <c r="C475" s="127"/>
      <c r="D475" s="126" t="s">
        <v>55</v>
      </c>
      <c r="E475" s="128">
        <v>45290</v>
      </c>
      <c r="F475" s="128">
        <v>45292</v>
      </c>
      <c r="G475" s="128">
        <v>45422</v>
      </c>
      <c r="H475" s="127"/>
      <c r="I475" s="128">
        <v>45421</v>
      </c>
      <c r="J475" s="128">
        <v>45427</v>
      </c>
      <c r="K475" s="126" t="s">
        <v>182</v>
      </c>
      <c r="L475" s="127"/>
      <c r="M475" s="126" t="s">
        <v>2020</v>
      </c>
      <c r="N475" s="126" t="s">
        <v>170</v>
      </c>
      <c r="O475" s="126" t="s">
        <v>2021</v>
      </c>
      <c r="P475" s="126" t="s">
        <v>2022</v>
      </c>
      <c r="Q475" s="126" t="s">
        <v>3071</v>
      </c>
      <c r="R475" s="126" t="s">
        <v>344</v>
      </c>
      <c r="S475" s="127"/>
      <c r="T475" s="127"/>
      <c r="U475" s="127"/>
      <c r="V475" s="127"/>
      <c r="W475" s="127"/>
      <c r="X475" s="126">
        <v>10</v>
      </c>
      <c r="Y475" s="126">
        <v>10</v>
      </c>
      <c r="Z475" s="127"/>
      <c r="AA475" s="127"/>
      <c r="AB475" s="129">
        <v>1</v>
      </c>
      <c r="AC475" s="129">
        <v>0</v>
      </c>
      <c r="AD475" s="129">
        <v>0</v>
      </c>
      <c r="AE475" s="126" t="s">
        <v>2943</v>
      </c>
      <c r="AF475" s="129">
        <v>0</v>
      </c>
      <c r="AG475" s="127"/>
      <c r="AH475" s="127"/>
      <c r="AI475" s="127"/>
      <c r="AJ475" s="127"/>
      <c r="AK475" s="126">
        <v>0</v>
      </c>
      <c r="AL475" s="129">
        <v>0</v>
      </c>
      <c r="AM475" s="127"/>
      <c r="AN475" s="127"/>
      <c r="AO475" s="126">
        <v>0</v>
      </c>
      <c r="AP475" s="127"/>
      <c r="AQ475" s="127"/>
      <c r="AR475" s="127"/>
      <c r="AS475" s="127"/>
      <c r="AT475" s="127"/>
      <c r="AU475" s="126">
        <v>0</v>
      </c>
      <c r="AV475" s="130">
        <v>0</v>
      </c>
      <c r="AW475" s="126" t="s">
        <v>51</v>
      </c>
      <c r="AX475" s="127"/>
      <c r="AY475" s="127"/>
      <c r="AZ475" s="127"/>
      <c r="BA475" s="127"/>
      <c r="BB475" s="126" t="s">
        <v>52</v>
      </c>
      <c r="BC475" s="126" t="s">
        <v>161</v>
      </c>
      <c r="BD475" s="126" t="s">
        <v>162</v>
      </c>
      <c r="BE475" s="126" t="s">
        <v>2024</v>
      </c>
      <c r="BF475" s="126">
        <v>5</v>
      </c>
      <c r="BG475" s="126" t="s">
        <v>163</v>
      </c>
      <c r="BH475" s="127"/>
      <c r="BI475" s="127"/>
      <c r="BJ475" s="127"/>
      <c r="BK475" s="127"/>
      <c r="BL475" s="129">
        <v>0</v>
      </c>
      <c r="BM475" s="127" t="b">
        <f>KGP[[#This Row],[HU Quantity]]=KGP[[#This Row],[Requirement quantity]]</f>
        <v>0</v>
      </c>
      <c r="BN475" s="127"/>
      <c r="BO475" s="127"/>
      <c r="BP475" s="127"/>
      <c r="BQ475" s="126" t="s">
        <v>165</v>
      </c>
      <c r="BR475" s="127"/>
      <c r="BS475" s="127"/>
      <c r="BT475" s="131">
        <v>0</v>
      </c>
      <c r="BU475" s="131">
        <v>0</v>
      </c>
      <c r="BV475" s="128">
        <v>45036</v>
      </c>
      <c r="BW475" s="132">
        <v>0</v>
      </c>
      <c r="BX475" s="132">
        <v>0</v>
      </c>
      <c r="BY475" s="127"/>
      <c r="BZ475" s="127"/>
      <c r="CA475" s="126">
        <v>0</v>
      </c>
      <c r="CB475" s="130">
        <v>0</v>
      </c>
      <c r="CC475" s="127"/>
      <c r="CD475" s="130">
        <v>0</v>
      </c>
      <c r="CE475" s="127"/>
      <c r="CF475" s="127"/>
      <c r="CG475" s="127"/>
      <c r="CH475" s="130">
        <v>0</v>
      </c>
      <c r="CI475" s="35">
        <v>0</v>
      </c>
      <c r="CJ475" s="94">
        <f t="shared" si="49"/>
        <v>7.1428571428571425E-2</v>
      </c>
      <c r="CK475" s="88">
        <f t="shared" si="50"/>
        <v>45394</v>
      </c>
      <c r="CL475" s="89">
        <f t="shared" si="51"/>
        <v>0</v>
      </c>
      <c r="CM475" s="89">
        <f t="shared" si="52"/>
        <v>0</v>
      </c>
      <c r="CN475" s="89" t="str">
        <f t="shared" si="53"/>
        <v>Missing Staging Date</v>
      </c>
      <c r="CO475" s="100"/>
      <c r="CP475" s="89" t="str">
        <f>IF(CQ475="","",IF(CQ475&gt;'Colour coding'!$D$4,"After Turnround",IF(CQ475&gt;'Colour coding'!$D$3+7,"During Turnaround",IF(CQ475&lt;'Colour coding'!$D$3,"On Time"))))</f>
        <v>On Time</v>
      </c>
      <c r="CQ475" s="88">
        <f>_xlfn.MAXIFS('Monitor PO'!E:E,'Monitor PO'!K:K,KGP[[#This Row],[Material / Component]])</f>
        <v>0</v>
      </c>
      <c r="CR475" s="89" t="str">
        <f t="shared" si="54"/>
        <v>Delivered Pre S4H</v>
      </c>
      <c r="CS475" s="89" t="str">
        <f>_xlfn.CONCAT(KGP[[#This Row],[Reservation]], KGP[[#This Row],[Requirement date (WO component)]],KGP[[#This Row],[Material / Component]],"000",,KGP[[#This Row],[WO number]])</f>
        <v>000013710645422000100038602</v>
      </c>
      <c r="CT475" s="89" t="e">
        <f>VLOOKUP(KGP[[#This Row],[Key]],Reservation!B:B,1,)</f>
        <v>#N/A</v>
      </c>
      <c r="CU475" s="89" t="str">
        <f>_xlfn.CONCAT(KGP[[#This Row],[Reservation]],KGP[[#This Row],[Material / Component]],"000",,KGP[[#This Row],[WO number]])</f>
        <v>0000137106000100038602</v>
      </c>
      <c r="CV475" s="93" t="str">
        <f>IF(_xlfn.MAXIFS(Reservation!$F:$F,Reservation!$A:$A,KGP[[#This Row],[Logic]])&lt;KGP[[#This Row],[ETA @ Demand plant]],_xlfn.MAXIFS(Reservation!$F:$F,Reservation!$A:$A,KGP[[#This Row],[Logic]]),"")</f>
        <v/>
      </c>
      <c r="CW475" s="89" t="str">
        <f>IF(KGP[[#This Row],[Any order which is ahead (Date)]]="","",VLOOKUP(_xlfn.CONCAT(KGP[[#This Row],[Reservation]],KGP[[#This Row],[Material / Component]],"000",,KGP[[#This Row],[WO number]]),Reservation!$A:$J,10,0))</f>
        <v/>
      </c>
      <c r="CX475" s="89">
        <f t="shared" si="55"/>
        <v>0</v>
      </c>
    </row>
    <row r="476" spans="1:102" s="77" customFormat="1" hidden="1" x14ac:dyDescent="0.2">
      <c r="A476" s="126" t="s">
        <v>2019</v>
      </c>
      <c r="B476" s="126" t="s">
        <v>50</v>
      </c>
      <c r="C476" s="127"/>
      <c r="D476" s="126" t="s">
        <v>55</v>
      </c>
      <c r="E476" s="128">
        <v>45290</v>
      </c>
      <c r="F476" s="128">
        <v>45292</v>
      </c>
      <c r="G476" s="128">
        <v>45422</v>
      </c>
      <c r="H476" s="127"/>
      <c r="I476" s="128">
        <v>45421</v>
      </c>
      <c r="J476" s="128">
        <v>45427</v>
      </c>
      <c r="K476" s="126" t="s">
        <v>182</v>
      </c>
      <c r="L476" s="127"/>
      <c r="M476" s="126" t="s">
        <v>2020</v>
      </c>
      <c r="N476" s="126" t="s">
        <v>169</v>
      </c>
      <c r="O476" s="126" t="s">
        <v>2021</v>
      </c>
      <c r="P476" s="126" t="s">
        <v>2022</v>
      </c>
      <c r="Q476" s="126" t="s">
        <v>3071</v>
      </c>
      <c r="R476" s="126" t="s">
        <v>344</v>
      </c>
      <c r="S476" s="127"/>
      <c r="T476" s="127"/>
      <c r="U476" s="127"/>
      <c r="V476" s="127"/>
      <c r="W476" s="127"/>
      <c r="X476" s="126">
        <v>10</v>
      </c>
      <c r="Y476" s="126">
        <v>10</v>
      </c>
      <c r="Z476" s="127"/>
      <c r="AA476" s="127"/>
      <c r="AB476" s="129">
        <v>12</v>
      </c>
      <c r="AC476" s="129">
        <v>0</v>
      </c>
      <c r="AD476" s="129">
        <v>0</v>
      </c>
      <c r="AE476" s="126" t="s">
        <v>2943</v>
      </c>
      <c r="AF476" s="129">
        <v>0</v>
      </c>
      <c r="AG476" s="127"/>
      <c r="AH476" s="127"/>
      <c r="AI476" s="127"/>
      <c r="AJ476" s="127"/>
      <c r="AK476" s="126">
        <v>0</v>
      </c>
      <c r="AL476" s="129">
        <v>0</v>
      </c>
      <c r="AM476" s="127"/>
      <c r="AN476" s="127"/>
      <c r="AO476" s="126">
        <v>0</v>
      </c>
      <c r="AP476" s="127"/>
      <c r="AQ476" s="127"/>
      <c r="AR476" s="127"/>
      <c r="AS476" s="127"/>
      <c r="AT476" s="127"/>
      <c r="AU476" s="126">
        <v>0</v>
      </c>
      <c r="AV476" s="130">
        <v>0</v>
      </c>
      <c r="AW476" s="126" t="s">
        <v>51</v>
      </c>
      <c r="AX476" s="127"/>
      <c r="AY476" s="127"/>
      <c r="AZ476" s="127"/>
      <c r="BA476" s="127"/>
      <c r="BB476" s="126" t="s">
        <v>52</v>
      </c>
      <c r="BC476" s="126" t="s">
        <v>161</v>
      </c>
      <c r="BD476" s="126" t="s">
        <v>162</v>
      </c>
      <c r="BE476" s="126" t="s">
        <v>2024</v>
      </c>
      <c r="BF476" s="126">
        <v>9</v>
      </c>
      <c r="BG476" s="126" t="s">
        <v>163</v>
      </c>
      <c r="BH476" s="127"/>
      <c r="BI476" s="127"/>
      <c r="BJ476" s="127"/>
      <c r="BK476" s="127"/>
      <c r="BL476" s="129">
        <v>0</v>
      </c>
      <c r="BM476" s="127" t="b">
        <f>KGP[[#This Row],[HU Quantity]]=KGP[[#This Row],[Requirement quantity]]</f>
        <v>0</v>
      </c>
      <c r="BN476" s="127"/>
      <c r="BO476" s="127"/>
      <c r="BP476" s="127"/>
      <c r="BQ476" s="126" t="s">
        <v>165</v>
      </c>
      <c r="BR476" s="127"/>
      <c r="BS476" s="127"/>
      <c r="BT476" s="131">
        <v>0</v>
      </c>
      <c r="BU476" s="131">
        <v>0</v>
      </c>
      <c r="BV476" s="128">
        <v>45036</v>
      </c>
      <c r="BW476" s="132">
        <v>0</v>
      </c>
      <c r="BX476" s="132">
        <v>0</v>
      </c>
      <c r="BY476" s="127"/>
      <c r="BZ476" s="127"/>
      <c r="CA476" s="126">
        <v>0</v>
      </c>
      <c r="CB476" s="130">
        <v>0</v>
      </c>
      <c r="CC476" s="127"/>
      <c r="CD476" s="130">
        <v>0</v>
      </c>
      <c r="CE476" s="127"/>
      <c r="CF476" s="127"/>
      <c r="CG476" s="127"/>
      <c r="CH476" s="130">
        <v>0</v>
      </c>
      <c r="CI476" s="35">
        <v>0</v>
      </c>
      <c r="CJ476" s="94">
        <f t="shared" si="49"/>
        <v>7.1428571428571425E-2</v>
      </c>
      <c r="CK476" s="88">
        <f t="shared" si="50"/>
        <v>45394</v>
      </c>
      <c r="CL476" s="89">
        <f t="shared" si="51"/>
        <v>0</v>
      </c>
      <c r="CM476" s="89">
        <f t="shared" si="52"/>
        <v>0</v>
      </c>
      <c r="CN476" s="89" t="str">
        <f t="shared" si="53"/>
        <v>Missing Staging Date</v>
      </c>
      <c r="CO476" s="100"/>
      <c r="CP476" s="89" t="str">
        <f>IF(CQ476="","",IF(CQ476&gt;'Colour coding'!$D$4,"After Turnround",IF(CQ476&gt;'Colour coding'!$D$3+7,"During Turnaround",IF(CQ476&lt;'Colour coding'!$D$3,"On Time"))))</f>
        <v>On Time</v>
      </c>
      <c r="CQ476" s="88">
        <f>_xlfn.MAXIFS('Monitor PO'!E:E,'Monitor PO'!K:K,KGP[[#This Row],[Material / Component]])</f>
        <v>0</v>
      </c>
      <c r="CR476" s="89" t="str">
        <f t="shared" si="54"/>
        <v>Delivered Pre S4H</v>
      </c>
      <c r="CS476" s="89" t="str">
        <f>_xlfn.CONCAT(KGP[[#This Row],[Reservation]], KGP[[#This Row],[Requirement date (WO component)]],KGP[[#This Row],[Material / Component]],"000",,KGP[[#This Row],[WO number]])</f>
        <v>000013710645422000100038602</v>
      </c>
      <c r="CT476" s="89" t="e">
        <f>VLOOKUP(KGP[[#This Row],[Key]],Reservation!B:B,1,)</f>
        <v>#N/A</v>
      </c>
      <c r="CU476" s="89" t="str">
        <f>_xlfn.CONCAT(KGP[[#This Row],[Reservation]],KGP[[#This Row],[Material / Component]],"000",,KGP[[#This Row],[WO number]])</f>
        <v>0000137106000100038602</v>
      </c>
      <c r="CV476" s="93" t="str">
        <f>IF(_xlfn.MAXIFS(Reservation!$F:$F,Reservation!$A:$A,KGP[[#This Row],[Logic]])&lt;KGP[[#This Row],[ETA @ Demand plant]],_xlfn.MAXIFS(Reservation!$F:$F,Reservation!$A:$A,KGP[[#This Row],[Logic]]),"")</f>
        <v/>
      </c>
      <c r="CW476" s="89" t="str">
        <f>IF(KGP[[#This Row],[Any order which is ahead (Date)]]="","",VLOOKUP(_xlfn.CONCAT(KGP[[#This Row],[Reservation]],KGP[[#This Row],[Material / Component]],"000",,KGP[[#This Row],[WO number]]),Reservation!$A:$J,10,0))</f>
        <v/>
      </c>
      <c r="CX476" s="89">
        <f t="shared" si="55"/>
        <v>0</v>
      </c>
    </row>
    <row r="477" spans="1:102" s="77" customFormat="1" hidden="1" x14ac:dyDescent="0.2">
      <c r="A477" s="126" t="s">
        <v>869</v>
      </c>
      <c r="B477" s="126" t="s">
        <v>356</v>
      </c>
      <c r="C477" s="127"/>
      <c r="D477" s="126" t="s">
        <v>55</v>
      </c>
      <c r="E477" s="128">
        <v>45290</v>
      </c>
      <c r="F477" s="128">
        <v>45293</v>
      </c>
      <c r="G477" s="128">
        <v>45337</v>
      </c>
      <c r="H477" s="127"/>
      <c r="I477" s="128">
        <v>45337</v>
      </c>
      <c r="J477" s="128">
        <v>45341</v>
      </c>
      <c r="K477" s="126" t="s">
        <v>182</v>
      </c>
      <c r="L477" s="127"/>
      <c r="M477" s="126" t="s">
        <v>505</v>
      </c>
      <c r="N477" s="126" t="s">
        <v>170</v>
      </c>
      <c r="O477" s="126" t="s">
        <v>506</v>
      </c>
      <c r="P477" s="126" t="s">
        <v>507</v>
      </c>
      <c r="Q477" s="126" t="s">
        <v>508</v>
      </c>
      <c r="R477" s="126" t="s">
        <v>344</v>
      </c>
      <c r="S477" s="127"/>
      <c r="T477" s="127"/>
      <c r="U477" s="127"/>
      <c r="V477" s="127"/>
      <c r="W477" s="127"/>
      <c r="X477" s="126">
        <v>20</v>
      </c>
      <c r="Y477" s="126">
        <v>20</v>
      </c>
      <c r="Z477" s="127"/>
      <c r="AA477" s="127"/>
      <c r="AB477" s="129">
        <v>8</v>
      </c>
      <c r="AC477" s="129">
        <v>0</v>
      </c>
      <c r="AD477" s="129">
        <v>0</v>
      </c>
      <c r="AE477" s="126" t="s">
        <v>2346</v>
      </c>
      <c r="AF477" s="129">
        <v>0</v>
      </c>
      <c r="AG477" s="127"/>
      <c r="AH477" s="127"/>
      <c r="AI477" s="127"/>
      <c r="AJ477" s="127"/>
      <c r="AK477" s="126">
        <v>0</v>
      </c>
      <c r="AL477" s="129">
        <v>0</v>
      </c>
      <c r="AM477" s="127"/>
      <c r="AN477" s="127"/>
      <c r="AO477" s="126">
        <v>0</v>
      </c>
      <c r="AP477" s="127"/>
      <c r="AQ477" s="127"/>
      <c r="AR477" s="127"/>
      <c r="AS477" s="127"/>
      <c r="AT477" s="127"/>
      <c r="AU477" s="126">
        <v>0</v>
      </c>
      <c r="AV477" s="130">
        <v>0</v>
      </c>
      <c r="AW477" s="126" t="s">
        <v>51</v>
      </c>
      <c r="AX477" s="127"/>
      <c r="AY477" s="127"/>
      <c r="AZ477" s="127"/>
      <c r="BA477" s="127"/>
      <c r="BB477" s="126" t="s">
        <v>52</v>
      </c>
      <c r="BC477" s="126" t="s">
        <v>213</v>
      </c>
      <c r="BD477" s="126" t="s">
        <v>355</v>
      </c>
      <c r="BE477" s="126" t="s">
        <v>513</v>
      </c>
      <c r="BF477" s="126">
        <v>4</v>
      </c>
      <c r="BG477" s="126" t="s">
        <v>163</v>
      </c>
      <c r="BH477" s="127"/>
      <c r="BI477" s="127"/>
      <c r="BJ477" s="127"/>
      <c r="BK477" s="127"/>
      <c r="BL477" s="129">
        <v>0</v>
      </c>
      <c r="BM477" s="127" t="b">
        <f>KGP[[#This Row],[HU Quantity]]=KGP[[#This Row],[Requirement quantity]]</f>
        <v>0</v>
      </c>
      <c r="BN477" s="127"/>
      <c r="BO477" s="127"/>
      <c r="BP477" s="127"/>
      <c r="BQ477" s="126" t="s">
        <v>165</v>
      </c>
      <c r="BR477" s="126" t="s">
        <v>57</v>
      </c>
      <c r="BS477" s="127"/>
      <c r="BT477" s="131">
        <v>0</v>
      </c>
      <c r="BU477" s="131">
        <v>0</v>
      </c>
      <c r="BV477" s="128">
        <v>45291</v>
      </c>
      <c r="BW477" s="132">
        <v>0</v>
      </c>
      <c r="BX477" s="132">
        <v>0</v>
      </c>
      <c r="BY477" s="127"/>
      <c r="BZ477" s="127"/>
      <c r="CA477" s="126">
        <v>0</v>
      </c>
      <c r="CB477" s="130">
        <v>0</v>
      </c>
      <c r="CC477" s="127"/>
      <c r="CD477" s="130">
        <v>0</v>
      </c>
      <c r="CE477" s="127"/>
      <c r="CF477" s="127"/>
      <c r="CG477" s="127"/>
      <c r="CH477" s="130">
        <v>0</v>
      </c>
      <c r="CI477" s="35">
        <v>0</v>
      </c>
      <c r="CJ477" s="94">
        <f t="shared" si="49"/>
        <v>0.16666666666666666</v>
      </c>
      <c r="CK477" s="88">
        <f t="shared" si="50"/>
        <v>45309</v>
      </c>
      <c r="CL477" s="89">
        <f t="shared" si="51"/>
        <v>0</v>
      </c>
      <c r="CM477" s="89">
        <f t="shared" si="52"/>
        <v>0</v>
      </c>
      <c r="CN477" s="89" t="str">
        <f t="shared" si="53"/>
        <v>Missing Staging Date</v>
      </c>
      <c r="CO477" s="100"/>
      <c r="CP477" s="89" t="str">
        <f>IF(CQ477="","",IF(CQ477&gt;'Colour coding'!$D$4,"After Turnround",IF(CQ477&gt;'Colour coding'!$D$3+7,"During Turnaround",IF(CQ477&lt;'Colour coding'!$D$3,"On Time"))))</f>
        <v>On Time</v>
      </c>
      <c r="CQ477" s="88">
        <f>_xlfn.MAXIFS('Monitor PO'!E:E,'Monitor PO'!K:K,KGP[[#This Row],[Material / Component]])</f>
        <v>0</v>
      </c>
      <c r="CR477" s="89" t="str">
        <f t="shared" si="54"/>
        <v>Delivered Pre S4H</v>
      </c>
      <c r="CS477" s="89" t="str">
        <f>_xlfn.CONCAT(KGP[[#This Row],[Reservation]], KGP[[#This Row],[Requirement date (WO component)]],KGP[[#This Row],[Material / Component]],"000",,KGP[[#This Row],[WO number]])</f>
        <v>000013725945337000100038738</v>
      </c>
      <c r="CT477" s="89" t="e">
        <f>VLOOKUP(KGP[[#This Row],[Key]],Reservation!B:B,1,)</f>
        <v>#N/A</v>
      </c>
      <c r="CU477" s="89" t="str">
        <f>_xlfn.CONCAT(KGP[[#This Row],[Reservation]],KGP[[#This Row],[Material / Component]],"000",,KGP[[#This Row],[WO number]])</f>
        <v>0000137259000100038738</v>
      </c>
      <c r="CV477" s="93" t="str">
        <f>IF(_xlfn.MAXIFS(Reservation!$F:$F,Reservation!$A:$A,KGP[[#This Row],[Logic]])&lt;KGP[[#This Row],[ETA @ Demand plant]],_xlfn.MAXIFS(Reservation!$F:$F,Reservation!$A:$A,KGP[[#This Row],[Logic]]),"")</f>
        <v/>
      </c>
      <c r="CW477" s="89" t="str">
        <f>IF(KGP[[#This Row],[Any order which is ahead (Date)]]="","",VLOOKUP(_xlfn.CONCAT(KGP[[#This Row],[Reservation]],KGP[[#This Row],[Material / Component]],"000",,KGP[[#This Row],[WO number]]),Reservation!$A:$J,10,0))</f>
        <v/>
      </c>
      <c r="CX477" s="89">
        <f t="shared" si="55"/>
        <v>0</v>
      </c>
    </row>
    <row r="478" spans="1:102" s="77" customFormat="1" hidden="1" x14ac:dyDescent="0.2">
      <c r="A478" s="126" t="s">
        <v>869</v>
      </c>
      <c r="B478" s="126" t="s">
        <v>356</v>
      </c>
      <c r="C478" s="127"/>
      <c r="D478" s="126" t="s">
        <v>55</v>
      </c>
      <c r="E478" s="128">
        <v>45290</v>
      </c>
      <c r="F478" s="128">
        <v>45293</v>
      </c>
      <c r="G478" s="128">
        <v>45337</v>
      </c>
      <c r="H478" s="127"/>
      <c r="I478" s="128">
        <v>45337</v>
      </c>
      <c r="J478" s="128">
        <v>45341</v>
      </c>
      <c r="K478" s="126" t="s">
        <v>182</v>
      </c>
      <c r="L478" s="127"/>
      <c r="M478" s="126" t="s">
        <v>505</v>
      </c>
      <c r="N478" s="126" t="s">
        <v>171</v>
      </c>
      <c r="O478" s="126" t="s">
        <v>506</v>
      </c>
      <c r="P478" s="126" t="s">
        <v>507</v>
      </c>
      <c r="Q478" s="126" t="s">
        <v>508</v>
      </c>
      <c r="R478" s="126" t="s">
        <v>344</v>
      </c>
      <c r="S478" s="127"/>
      <c r="T478" s="127"/>
      <c r="U478" s="127"/>
      <c r="V478" s="127"/>
      <c r="W478" s="127"/>
      <c r="X478" s="126">
        <v>20</v>
      </c>
      <c r="Y478" s="126">
        <v>20</v>
      </c>
      <c r="Z478" s="127"/>
      <c r="AA478" s="127"/>
      <c r="AB478" s="129">
        <v>3</v>
      </c>
      <c r="AC478" s="129">
        <v>0</v>
      </c>
      <c r="AD478" s="129">
        <v>0</v>
      </c>
      <c r="AE478" s="126" t="s">
        <v>2346</v>
      </c>
      <c r="AF478" s="129">
        <v>0</v>
      </c>
      <c r="AG478" s="127"/>
      <c r="AH478" s="127"/>
      <c r="AI478" s="127"/>
      <c r="AJ478" s="127"/>
      <c r="AK478" s="126">
        <v>0</v>
      </c>
      <c r="AL478" s="129">
        <v>0</v>
      </c>
      <c r="AM478" s="127"/>
      <c r="AN478" s="127"/>
      <c r="AO478" s="126">
        <v>0</v>
      </c>
      <c r="AP478" s="127"/>
      <c r="AQ478" s="127"/>
      <c r="AR478" s="127"/>
      <c r="AS478" s="127"/>
      <c r="AT478" s="127"/>
      <c r="AU478" s="126">
        <v>0</v>
      </c>
      <c r="AV478" s="130">
        <v>0</v>
      </c>
      <c r="AW478" s="126" t="s">
        <v>51</v>
      </c>
      <c r="AX478" s="127"/>
      <c r="AY478" s="127"/>
      <c r="AZ478" s="127"/>
      <c r="BA478" s="127"/>
      <c r="BB478" s="126" t="s">
        <v>52</v>
      </c>
      <c r="BC478" s="126" t="s">
        <v>213</v>
      </c>
      <c r="BD478" s="126" t="s">
        <v>355</v>
      </c>
      <c r="BE478" s="126" t="s">
        <v>513</v>
      </c>
      <c r="BF478" s="126">
        <v>3</v>
      </c>
      <c r="BG478" s="126" t="s">
        <v>163</v>
      </c>
      <c r="BH478" s="127"/>
      <c r="BI478" s="127"/>
      <c r="BJ478" s="127"/>
      <c r="BK478" s="127"/>
      <c r="BL478" s="129">
        <v>0</v>
      </c>
      <c r="BM478" s="127" t="b">
        <f>KGP[[#This Row],[HU Quantity]]=KGP[[#This Row],[Requirement quantity]]</f>
        <v>0</v>
      </c>
      <c r="BN478" s="127"/>
      <c r="BO478" s="127"/>
      <c r="BP478" s="127"/>
      <c r="BQ478" s="126" t="s">
        <v>165</v>
      </c>
      <c r="BR478" s="126" t="s">
        <v>57</v>
      </c>
      <c r="BS478" s="127"/>
      <c r="BT478" s="131">
        <v>0</v>
      </c>
      <c r="BU478" s="131">
        <v>0</v>
      </c>
      <c r="BV478" s="128">
        <v>45291</v>
      </c>
      <c r="BW478" s="132">
        <v>0</v>
      </c>
      <c r="BX478" s="132">
        <v>0</v>
      </c>
      <c r="BY478" s="127"/>
      <c r="BZ478" s="127"/>
      <c r="CA478" s="126">
        <v>0</v>
      </c>
      <c r="CB478" s="130">
        <v>0</v>
      </c>
      <c r="CC478" s="127"/>
      <c r="CD478" s="130">
        <v>0</v>
      </c>
      <c r="CE478" s="127"/>
      <c r="CF478" s="127"/>
      <c r="CG478" s="127"/>
      <c r="CH478" s="130">
        <v>0</v>
      </c>
      <c r="CI478" s="35">
        <v>0</v>
      </c>
      <c r="CJ478" s="94">
        <f t="shared" si="49"/>
        <v>0.16666666666666666</v>
      </c>
      <c r="CK478" s="88">
        <f t="shared" si="50"/>
        <v>45309</v>
      </c>
      <c r="CL478" s="89">
        <f t="shared" si="51"/>
        <v>0</v>
      </c>
      <c r="CM478" s="89">
        <f t="shared" si="52"/>
        <v>0</v>
      </c>
      <c r="CN478" s="89" t="str">
        <f t="shared" si="53"/>
        <v>Missing Staging Date</v>
      </c>
      <c r="CO478" s="100"/>
      <c r="CP478" s="89" t="str">
        <f>IF(CQ478="","",IF(CQ478&gt;'Colour coding'!$D$4,"After Turnround",IF(CQ478&gt;'Colour coding'!$D$3+7,"During Turnaround",IF(CQ478&lt;'Colour coding'!$D$3,"On Time"))))</f>
        <v>On Time</v>
      </c>
      <c r="CQ478" s="88">
        <f>_xlfn.MAXIFS('Monitor PO'!E:E,'Monitor PO'!K:K,KGP[[#This Row],[Material / Component]])</f>
        <v>0</v>
      </c>
      <c r="CR478" s="89" t="str">
        <f t="shared" si="54"/>
        <v>Delivered Pre S4H</v>
      </c>
      <c r="CS478" s="89" t="str">
        <f>_xlfn.CONCAT(KGP[[#This Row],[Reservation]], KGP[[#This Row],[Requirement date (WO component)]],KGP[[#This Row],[Material / Component]],"000",,KGP[[#This Row],[WO number]])</f>
        <v>000013725945337000100038738</v>
      </c>
      <c r="CT478" s="89" t="e">
        <f>VLOOKUP(KGP[[#This Row],[Key]],Reservation!B:B,1,)</f>
        <v>#N/A</v>
      </c>
      <c r="CU478" s="89" t="str">
        <f>_xlfn.CONCAT(KGP[[#This Row],[Reservation]],KGP[[#This Row],[Material / Component]],"000",,KGP[[#This Row],[WO number]])</f>
        <v>0000137259000100038738</v>
      </c>
      <c r="CV478" s="93" t="str">
        <f>IF(_xlfn.MAXIFS(Reservation!$F:$F,Reservation!$A:$A,KGP[[#This Row],[Logic]])&lt;KGP[[#This Row],[ETA @ Demand plant]],_xlfn.MAXIFS(Reservation!$F:$F,Reservation!$A:$A,KGP[[#This Row],[Logic]]),"")</f>
        <v/>
      </c>
      <c r="CW478" s="89" t="str">
        <f>IF(KGP[[#This Row],[Any order which is ahead (Date)]]="","",VLOOKUP(_xlfn.CONCAT(KGP[[#This Row],[Reservation]],KGP[[#This Row],[Material / Component]],"000",,KGP[[#This Row],[WO number]]),Reservation!$A:$J,10,0))</f>
        <v/>
      </c>
      <c r="CX478" s="89">
        <f t="shared" si="55"/>
        <v>0</v>
      </c>
    </row>
    <row r="479" spans="1:102" s="77" customFormat="1" hidden="1" x14ac:dyDescent="0.2">
      <c r="A479" s="126" t="s">
        <v>851</v>
      </c>
      <c r="B479" s="126" t="s">
        <v>50</v>
      </c>
      <c r="C479" s="127"/>
      <c r="D479" s="126" t="s">
        <v>55</v>
      </c>
      <c r="E479" s="128">
        <v>45290</v>
      </c>
      <c r="F479" s="128">
        <v>45293</v>
      </c>
      <c r="G479" s="128">
        <v>45421</v>
      </c>
      <c r="H479" s="127"/>
      <c r="I479" s="128">
        <v>45421</v>
      </c>
      <c r="J479" s="128">
        <v>45425</v>
      </c>
      <c r="K479" s="126" t="s">
        <v>682</v>
      </c>
      <c r="L479" s="127"/>
      <c r="M479" s="126" t="s">
        <v>2028</v>
      </c>
      <c r="N479" s="126" t="s">
        <v>175</v>
      </c>
      <c r="O479" s="126" t="s">
        <v>2029</v>
      </c>
      <c r="P479" s="126" t="s">
        <v>2030</v>
      </c>
      <c r="Q479" s="126" t="s">
        <v>2031</v>
      </c>
      <c r="R479" s="126" t="s">
        <v>344</v>
      </c>
      <c r="S479" s="127"/>
      <c r="T479" s="127"/>
      <c r="U479" s="127"/>
      <c r="V479" s="127"/>
      <c r="W479" s="127"/>
      <c r="X479" s="126">
        <v>20</v>
      </c>
      <c r="Y479" s="126">
        <v>20</v>
      </c>
      <c r="Z479" s="127"/>
      <c r="AA479" s="127"/>
      <c r="AB479" s="129">
        <v>1</v>
      </c>
      <c r="AC479" s="129">
        <v>0</v>
      </c>
      <c r="AD479" s="129">
        <v>0</v>
      </c>
      <c r="AE479" s="126" t="s">
        <v>54</v>
      </c>
      <c r="AF479" s="129">
        <v>0</v>
      </c>
      <c r="AG479" s="127"/>
      <c r="AH479" s="127"/>
      <c r="AI479" s="127"/>
      <c r="AJ479" s="127"/>
      <c r="AK479" s="126">
        <v>0</v>
      </c>
      <c r="AL479" s="129">
        <v>0</v>
      </c>
      <c r="AM479" s="127"/>
      <c r="AN479" s="127"/>
      <c r="AO479" s="126">
        <v>0</v>
      </c>
      <c r="AP479" s="127"/>
      <c r="AQ479" s="127"/>
      <c r="AR479" s="127"/>
      <c r="AS479" s="127"/>
      <c r="AT479" s="127"/>
      <c r="AU479" s="126">
        <v>0</v>
      </c>
      <c r="AV479" s="130">
        <v>0</v>
      </c>
      <c r="AW479" s="126" t="s">
        <v>188</v>
      </c>
      <c r="AX479" s="127"/>
      <c r="AY479" s="127"/>
      <c r="AZ479" s="127"/>
      <c r="BA479" s="127"/>
      <c r="BB479" s="126" t="s">
        <v>52</v>
      </c>
      <c r="BC479" s="126" t="s">
        <v>161</v>
      </c>
      <c r="BD479" s="126" t="s">
        <v>162</v>
      </c>
      <c r="BE479" s="126" t="s">
        <v>2035</v>
      </c>
      <c r="BF479" s="126">
        <v>1</v>
      </c>
      <c r="BG479" s="126" t="s">
        <v>163</v>
      </c>
      <c r="BH479" s="127"/>
      <c r="BI479" s="127"/>
      <c r="BJ479" s="127"/>
      <c r="BK479" s="127"/>
      <c r="BL479" s="129">
        <v>0</v>
      </c>
      <c r="BM479" s="127" t="b">
        <f>KGP[[#This Row],[HU Quantity]]=KGP[[#This Row],[Requirement quantity]]</f>
        <v>0</v>
      </c>
      <c r="BN479" s="127"/>
      <c r="BO479" s="127"/>
      <c r="BP479" s="127"/>
      <c r="BQ479" s="126" t="s">
        <v>165</v>
      </c>
      <c r="BR479" s="126" t="s">
        <v>57</v>
      </c>
      <c r="BS479" s="127"/>
      <c r="BT479" s="131">
        <v>0</v>
      </c>
      <c r="BU479" s="131">
        <v>0</v>
      </c>
      <c r="BV479" s="128">
        <v>45291</v>
      </c>
      <c r="BW479" s="132">
        <v>0</v>
      </c>
      <c r="BX479" s="132">
        <v>0</v>
      </c>
      <c r="BY479" s="127"/>
      <c r="BZ479" s="127"/>
      <c r="CA479" s="126">
        <v>0</v>
      </c>
      <c r="CB479" s="130">
        <v>0</v>
      </c>
      <c r="CC479" s="127"/>
      <c r="CD479" s="130">
        <v>0</v>
      </c>
      <c r="CE479" s="127"/>
      <c r="CF479" s="127"/>
      <c r="CG479" s="127"/>
      <c r="CH479" s="130">
        <v>0</v>
      </c>
      <c r="CI479" s="35">
        <v>0</v>
      </c>
      <c r="CJ479" s="94">
        <f t="shared" si="49"/>
        <v>0.25</v>
      </c>
      <c r="CK479" s="88">
        <f t="shared" si="50"/>
        <v>45393</v>
      </c>
      <c r="CL479" s="89">
        <f t="shared" si="51"/>
        <v>0</v>
      </c>
      <c r="CM479" s="89">
        <f t="shared" si="52"/>
        <v>0</v>
      </c>
      <c r="CN479" s="89" t="str">
        <f t="shared" si="53"/>
        <v>Missing Staging Date</v>
      </c>
      <c r="CO479" s="100"/>
      <c r="CP479" s="89" t="str">
        <f>IF(CQ479="","",IF(CQ479&gt;'Colour coding'!$D$4,"After Turnround",IF(CQ479&gt;'Colour coding'!$D$3+7,"During Turnaround",IF(CQ479&lt;'Colour coding'!$D$3,"On Time"))))</f>
        <v>On Time</v>
      </c>
      <c r="CQ479" s="88">
        <f>_xlfn.MAXIFS('Monitor PO'!E:E,'Monitor PO'!K:K,KGP[[#This Row],[Material / Component]])</f>
        <v>0</v>
      </c>
      <c r="CR479" s="89" t="str">
        <f t="shared" si="54"/>
        <v>Delivered Pre S4H</v>
      </c>
      <c r="CS479" s="89" t="str">
        <f>_xlfn.CONCAT(KGP[[#This Row],[Reservation]], KGP[[#This Row],[Requirement date (WO component)]],KGP[[#This Row],[Material / Component]],"000",,KGP[[#This Row],[WO number]])</f>
        <v>000013726045421000100038739</v>
      </c>
      <c r="CT479" s="89" t="e">
        <f>VLOOKUP(KGP[[#This Row],[Key]],Reservation!B:B,1,)</f>
        <v>#N/A</v>
      </c>
      <c r="CU479" s="89" t="str">
        <f>_xlfn.CONCAT(KGP[[#This Row],[Reservation]],KGP[[#This Row],[Material / Component]],"000",,KGP[[#This Row],[WO number]])</f>
        <v>0000137260000100038739</v>
      </c>
      <c r="CV479" s="93" t="str">
        <f>IF(_xlfn.MAXIFS(Reservation!$F:$F,Reservation!$A:$A,KGP[[#This Row],[Logic]])&lt;KGP[[#This Row],[ETA @ Demand plant]],_xlfn.MAXIFS(Reservation!$F:$F,Reservation!$A:$A,KGP[[#This Row],[Logic]]),"")</f>
        <v/>
      </c>
      <c r="CW479" s="89" t="str">
        <f>IF(KGP[[#This Row],[Any order which is ahead (Date)]]="","",VLOOKUP(_xlfn.CONCAT(KGP[[#This Row],[Reservation]],KGP[[#This Row],[Material / Component]],"000",,KGP[[#This Row],[WO number]]),Reservation!$A:$J,10,0))</f>
        <v/>
      </c>
      <c r="CX479" s="89">
        <f t="shared" si="55"/>
        <v>0</v>
      </c>
    </row>
    <row r="480" spans="1:102" s="77" customFormat="1" hidden="1" x14ac:dyDescent="0.2">
      <c r="A480" s="126" t="s">
        <v>851</v>
      </c>
      <c r="B480" s="126" t="s">
        <v>50</v>
      </c>
      <c r="C480" s="127"/>
      <c r="D480" s="126" t="s">
        <v>55</v>
      </c>
      <c r="E480" s="128">
        <v>45290</v>
      </c>
      <c r="F480" s="128">
        <v>45293</v>
      </c>
      <c r="G480" s="128">
        <v>45422</v>
      </c>
      <c r="H480" s="127"/>
      <c r="I480" s="128">
        <v>45421</v>
      </c>
      <c r="J480" s="128">
        <v>45424</v>
      </c>
      <c r="K480" s="126" t="s">
        <v>182</v>
      </c>
      <c r="L480" s="127"/>
      <c r="M480" s="126" t="s">
        <v>527</v>
      </c>
      <c r="N480" s="126" t="s">
        <v>171</v>
      </c>
      <c r="O480" s="126" t="s">
        <v>528</v>
      </c>
      <c r="P480" s="126" t="s">
        <v>529</v>
      </c>
      <c r="Q480" s="126" t="s">
        <v>530</v>
      </c>
      <c r="R480" s="126" t="s">
        <v>344</v>
      </c>
      <c r="S480" s="127"/>
      <c r="T480" s="127"/>
      <c r="U480" s="127"/>
      <c r="V480" s="127"/>
      <c r="W480" s="127"/>
      <c r="X480" s="126">
        <v>10</v>
      </c>
      <c r="Y480" s="126">
        <v>5</v>
      </c>
      <c r="Z480" s="127"/>
      <c r="AA480" s="127"/>
      <c r="AB480" s="129">
        <v>1</v>
      </c>
      <c r="AC480" s="129">
        <v>0</v>
      </c>
      <c r="AD480" s="129">
        <v>0</v>
      </c>
      <c r="AE480" s="126" t="s">
        <v>2346</v>
      </c>
      <c r="AF480" s="129">
        <v>0</v>
      </c>
      <c r="AG480" s="127"/>
      <c r="AH480" s="127"/>
      <c r="AI480" s="127"/>
      <c r="AJ480" s="127"/>
      <c r="AK480" s="126">
        <v>0</v>
      </c>
      <c r="AL480" s="129">
        <v>0</v>
      </c>
      <c r="AM480" s="127"/>
      <c r="AN480" s="127"/>
      <c r="AO480" s="126">
        <v>0</v>
      </c>
      <c r="AP480" s="127"/>
      <c r="AQ480" s="127"/>
      <c r="AR480" s="127"/>
      <c r="AS480" s="127"/>
      <c r="AT480" s="127"/>
      <c r="AU480" s="126">
        <v>0</v>
      </c>
      <c r="AV480" s="130">
        <v>0</v>
      </c>
      <c r="AW480" s="126" t="s">
        <v>51</v>
      </c>
      <c r="AX480" s="127"/>
      <c r="AY480" s="127"/>
      <c r="AZ480" s="127"/>
      <c r="BA480" s="127"/>
      <c r="BB480" s="126" t="s">
        <v>52</v>
      </c>
      <c r="BC480" s="126" t="s">
        <v>213</v>
      </c>
      <c r="BD480" s="126" t="s">
        <v>355</v>
      </c>
      <c r="BE480" s="126" t="s">
        <v>533</v>
      </c>
      <c r="BF480" s="126">
        <v>2</v>
      </c>
      <c r="BG480" s="126" t="s">
        <v>163</v>
      </c>
      <c r="BH480" s="127"/>
      <c r="BI480" s="127"/>
      <c r="BJ480" s="127"/>
      <c r="BK480" s="127"/>
      <c r="BL480" s="129">
        <v>0</v>
      </c>
      <c r="BM480" s="127" t="b">
        <f>KGP[[#This Row],[HU Quantity]]=KGP[[#This Row],[Requirement quantity]]</f>
        <v>0</v>
      </c>
      <c r="BN480" s="127"/>
      <c r="BO480" s="127"/>
      <c r="BP480" s="127"/>
      <c r="BQ480" s="126" t="s">
        <v>165</v>
      </c>
      <c r="BR480" s="126" t="s">
        <v>57</v>
      </c>
      <c r="BS480" s="127"/>
      <c r="BT480" s="131">
        <v>0</v>
      </c>
      <c r="BU480" s="131">
        <v>0</v>
      </c>
      <c r="BV480" s="128">
        <v>45503</v>
      </c>
      <c r="BW480" s="132">
        <v>0</v>
      </c>
      <c r="BX480" s="132">
        <v>0</v>
      </c>
      <c r="BY480" s="127"/>
      <c r="BZ480" s="127"/>
      <c r="CA480" s="126">
        <v>0</v>
      </c>
      <c r="CB480" s="130">
        <v>0</v>
      </c>
      <c r="CC480" s="127"/>
      <c r="CD480" s="130">
        <v>0</v>
      </c>
      <c r="CE480" s="127"/>
      <c r="CF480" s="127"/>
      <c r="CG480" s="127"/>
      <c r="CH480" s="130">
        <v>0</v>
      </c>
      <c r="CI480" s="35">
        <v>0</v>
      </c>
      <c r="CJ480" s="94">
        <f t="shared" si="49"/>
        <v>0.25</v>
      </c>
      <c r="CK480" s="88">
        <f t="shared" si="50"/>
        <v>45394</v>
      </c>
      <c r="CL480" s="89">
        <f t="shared" si="51"/>
        <v>0</v>
      </c>
      <c r="CM480" s="89">
        <f t="shared" si="52"/>
        <v>0</v>
      </c>
      <c r="CN480" s="89" t="str">
        <f t="shared" si="53"/>
        <v>Missing Staging Date</v>
      </c>
      <c r="CO480" s="100"/>
      <c r="CP480" s="89" t="str">
        <f>IF(CQ480="","",IF(CQ480&gt;'Colour coding'!$D$4,"After Turnround",IF(CQ480&gt;'Colour coding'!$D$3+7,"During Turnaround",IF(CQ480&lt;'Colour coding'!$D$3,"On Time"))))</f>
        <v>On Time</v>
      </c>
      <c r="CQ480" s="88">
        <f>_xlfn.MAXIFS('Monitor PO'!E:E,'Monitor PO'!K:K,KGP[[#This Row],[Material / Component]])</f>
        <v>0</v>
      </c>
      <c r="CR480" s="89" t="str">
        <f t="shared" si="54"/>
        <v>Delivered Pre S4H</v>
      </c>
      <c r="CS480" s="89" t="str">
        <f>_xlfn.CONCAT(KGP[[#This Row],[Reservation]], KGP[[#This Row],[Requirement date (WO component)]],KGP[[#This Row],[Material / Component]],"000",,KGP[[#This Row],[WO number]])</f>
        <v>000013730745422000100038806</v>
      </c>
      <c r="CT480" s="89" t="e">
        <f>VLOOKUP(KGP[[#This Row],[Key]],Reservation!B:B,1,)</f>
        <v>#N/A</v>
      </c>
      <c r="CU480" s="89" t="str">
        <f>_xlfn.CONCAT(KGP[[#This Row],[Reservation]],KGP[[#This Row],[Material / Component]],"000",,KGP[[#This Row],[WO number]])</f>
        <v>0000137307000100038806</v>
      </c>
      <c r="CV480" s="93" t="str">
        <f>IF(_xlfn.MAXIFS(Reservation!$F:$F,Reservation!$A:$A,KGP[[#This Row],[Logic]])&lt;KGP[[#This Row],[ETA @ Demand plant]],_xlfn.MAXIFS(Reservation!$F:$F,Reservation!$A:$A,KGP[[#This Row],[Logic]]),"")</f>
        <v/>
      </c>
      <c r="CW480" s="89" t="str">
        <f>IF(KGP[[#This Row],[Any order which is ahead (Date)]]="","",VLOOKUP(_xlfn.CONCAT(KGP[[#This Row],[Reservation]],KGP[[#This Row],[Material / Component]],"000",,KGP[[#This Row],[WO number]]),Reservation!$A:$J,10,0))</f>
        <v/>
      </c>
      <c r="CX480" s="89">
        <f t="shared" si="55"/>
        <v>0</v>
      </c>
    </row>
    <row r="481" spans="1:102" s="77" customFormat="1" hidden="1" x14ac:dyDescent="0.2">
      <c r="A481" s="126" t="s">
        <v>869</v>
      </c>
      <c r="B481" s="126" t="s">
        <v>50</v>
      </c>
      <c r="C481" s="127"/>
      <c r="D481" s="126" t="s">
        <v>55</v>
      </c>
      <c r="E481" s="128">
        <v>45290</v>
      </c>
      <c r="F481" s="128">
        <v>45293</v>
      </c>
      <c r="G481" s="128">
        <v>45407</v>
      </c>
      <c r="H481" s="127"/>
      <c r="I481" s="128">
        <v>45407</v>
      </c>
      <c r="J481" s="128">
        <v>45410</v>
      </c>
      <c r="K481" s="126" t="s">
        <v>182</v>
      </c>
      <c r="L481" s="127"/>
      <c r="M481" s="126" t="s">
        <v>2040</v>
      </c>
      <c r="N481" s="126" t="s">
        <v>166</v>
      </c>
      <c r="O481" s="126" t="s">
        <v>2041</v>
      </c>
      <c r="P481" s="126" t="s">
        <v>2042</v>
      </c>
      <c r="Q481" s="126" t="s">
        <v>2043</v>
      </c>
      <c r="R481" s="126" t="s">
        <v>344</v>
      </c>
      <c r="S481" s="127"/>
      <c r="T481" s="127"/>
      <c r="U481" s="127"/>
      <c r="V481" s="127"/>
      <c r="W481" s="127"/>
      <c r="X481" s="126">
        <v>10</v>
      </c>
      <c r="Y481" s="126">
        <v>5</v>
      </c>
      <c r="Z481" s="127"/>
      <c r="AA481" s="127"/>
      <c r="AB481" s="129">
        <v>1</v>
      </c>
      <c r="AC481" s="129">
        <v>0</v>
      </c>
      <c r="AD481" s="129">
        <v>0</v>
      </c>
      <c r="AE481" s="126" t="s">
        <v>2954</v>
      </c>
      <c r="AF481" s="129">
        <v>0</v>
      </c>
      <c r="AG481" s="127"/>
      <c r="AH481" s="127"/>
      <c r="AI481" s="127"/>
      <c r="AJ481" s="127"/>
      <c r="AK481" s="126">
        <v>0</v>
      </c>
      <c r="AL481" s="129">
        <v>0</v>
      </c>
      <c r="AM481" s="127"/>
      <c r="AN481" s="127"/>
      <c r="AO481" s="126">
        <v>0</v>
      </c>
      <c r="AP481" s="127"/>
      <c r="AQ481" s="127"/>
      <c r="AR481" s="127"/>
      <c r="AS481" s="127"/>
      <c r="AT481" s="127"/>
      <c r="AU481" s="126">
        <v>0</v>
      </c>
      <c r="AV481" s="130">
        <v>0</v>
      </c>
      <c r="AW481" s="126" t="s">
        <v>51</v>
      </c>
      <c r="AX481" s="127"/>
      <c r="AY481" s="127"/>
      <c r="AZ481" s="127"/>
      <c r="BA481" s="127"/>
      <c r="BB481" s="126" t="s">
        <v>52</v>
      </c>
      <c r="BC481" s="126" t="s">
        <v>161</v>
      </c>
      <c r="BD481" s="126" t="s">
        <v>162</v>
      </c>
      <c r="BE481" s="126" t="s">
        <v>2048</v>
      </c>
      <c r="BF481" s="126">
        <v>5</v>
      </c>
      <c r="BG481" s="126" t="s">
        <v>163</v>
      </c>
      <c r="BH481" s="127"/>
      <c r="BI481" s="127"/>
      <c r="BJ481" s="127"/>
      <c r="BK481" s="127"/>
      <c r="BL481" s="129">
        <v>0</v>
      </c>
      <c r="BM481" s="127" t="b">
        <f>KGP[[#This Row],[HU Quantity]]=KGP[[#This Row],[Requirement quantity]]</f>
        <v>0</v>
      </c>
      <c r="BN481" s="127"/>
      <c r="BO481" s="127"/>
      <c r="BP481" s="127"/>
      <c r="BQ481" s="126" t="s">
        <v>165</v>
      </c>
      <c r="BR481" s="126" t="s">
        <v>57</v>
      </c>
      <c r="BS481" s="127"/>
      <c r="BT481" s="131">
        <v>0</v>
      </c>
      <c r="BU481" s="131">
        <v>0</v>
      </c>
      <c r="BV481" s="128">
        <v>45503</v>
      </c>
      <c r="BW481" s="132">
        <v>0</v>
      </c>
      <c r="BX481" s="132">
        <v>0</v>
      </c>
      <c r="BY481" s="127"/>
      <c r="BZ481" s="127"/>
      <c r="CA481" s="126">
        <v>0</v>
      </c>
      <c r="CB481" s="130">
        <v>0</v>
      </c>
      <c r="CC481" s="127"/>
      <c r="CD481" s="130">
        <v>0</v>
      </c>
      <c r="CE481" s="127"/>
      <c r="CF481" s="127"/>
      <c r="CG481" s="127"/>
      <c r="CH481" s="130">
        <v>0</v>
      </c>
      <c r="CI481" s="35">
        <v>0</v>
      </c>
      <c r="CJ481" s="94">
        <f t="shared" si="49"/>
        <v>0.125</v>
      </c>
      <c r="CK481" s="88">
        <f t="shared" si="50"/>
        <v>45379</v>
      </c>
      <c r="CL481" s="89">
        <f t="shared" si="51"/>
        <v>0</v>
      </c>
      <c r="CM481" s="89">
        <f t="shared" si="52"/>
        <v>0</v>
      </c>
      <c r="CN481" s="89" t="str">
        <f t="shared" si="53"/>
        <v>Missing Staging Date</v>
      </c>
      <c r="CO481" s="100"/>
      <c r="CP481" s="89" t="str">
        <f>IF(CQ481="","",IF(CQ481&gt;'Colour coding'!$D$4,"After Turnround",IF(CQ481&gt;'Colour coding'!$D$3+7,"During Turnaround",IF(CQ481&lt;'Colour coding'!$D$3,"On Time"))))</f>
        <v>On Time</v>
      </c>
      <c r="CQ481" s="88">
        <f>_xlfn.MAXIFS('Monitor PO'!E:E,'Monitor PO'!K:K,KGP[[#This Row],[Material / Component]])</f>
        <v>0</v>
      </c>
      <c r="CR481" s="89" t="str">
        <f t="shared" si="54"/>
        <v>Delivered Pre S4H</v>
      </c>
      <c r="CS481" s="89" t="str">
        <f>_xlfn.CONCAT(KGP[[#This Row],[Reservation]], KGP[[#This Row],[Requirement date (WO component)]],KGP[[#This Row],[Material / Component]],"000",,KGP[[#This Row],[WO number]])</f>
        <v>000013730845407000100038807</v>
      </c>
      <c r="CT481" s="89" t="e">
        <f>VLOOKUP(KGP[[#This Row],[Key]],Reservation!B:B,1,)</f>
        <v>#N/A</v>
      </c>
      <c r="CU481" s="89" t="str">
        <f>_xlfn.CONCAT(KGP[[#This Row],[Reservation]],KGP[[#This Row],[Material / Component]],"000",,KGP[[#This Row],[WO number]])</f>
        <v>0000137308000100038807</v>
      </c>
      <c r="CV481" s="93" t="str">
        <f>IF(_xlfn.MAXIFS(Reservation!$F:$F,Reservation!$A:$A,KGP[[#This Row],[Logic]])&lt;KGP[[#This Row],[ETA @ Demand plant]],_xlfn.MAXIFS(Reservation!$F:$F,Reservation!$A:$A,KGP[[#This Row],[Logic]]),"")</f>
        <v/>
      </c>
      <c r="CW481" s="89" t="str">
        <f>IF(KGP[[#This Row],[Any order which is ahead (Date)]]="","",VLOOKUP(_xlfn.CONCAT(KGP[[#This Row],[Reservation]],KGP[[#This Row],[Material / Component]],"000",,KGP[[#This Row],[WO number]]),Reservation!$A:$J,10,0))</f>
        <v/>
      </c>
      <c r="CX481" s="89">
        <f t="shared" si="55"/>
        <v>0</v>
      </c>
    </row>
    <row r="482" spans="1:102" s="77" customFormat="1" hidden="1" x14ac:dyDescent="0.2">
      <c r="A482" s="126" t="s">
        <v>940</v>
      </c>
      <c r="B482" s="126" t="s">
        <v>50</v>
      </c>
      <c r="C482" s="127"/>
      <c r="D482" s="126" t="s">
        <v>55</v>
      </c>
      <c r="E482" s="128">
        <v>45290</v>
      </c>
      <c r="F482" s="128">
        <v>45292</v>
      </c>
      <c r="G482" s="128">
        <v>45383</v>
      </c>
      <c r="H482" s="127"/>
      <c r="I482" s="128">
        <v>45380</v>
      </c>
      <c r="J482" s="128">
        <v>45385</v>
      </c>
      <c r="K482" s="126" t="s">
        <v>1084</v>
      </c>
      <c r="L482" s="127"/>
      <c r="M482" s="126" t="s">
        <v>2072</v>
      </c>
      <c r="N482" s="126" t="s">
        <v>170</v>
      </c>
      <c r="O482" s="126" t="s">
        <v>2073</v>
      </c>
      <c r="P482" s="126" t="s">
        <v>2074</v>
      </c>
      <c r="Q482" s="126" t="s">
        <v>3072</v>
      </c>
      <c r="R482" s="126" t="s">
        <v>344</v>
      </c>
      <c r="S482" s="127"/>
      <c r="T482" s="127"/>
      <c r="U482" s="127"/>
      <c r="V482" s="127"/>
      <c r="W482" s="127"/>
      <c r="X482" s="126">
        <v>20</v>
      </c>
      <c r="Y482" s="126">
        <v>20</v>
      </c>
      <c r="Z482" s="127"/>
      <c r="AA482" s="127"/>
      <c r="AB482" s="129">
        <v>7</v>
      </c>
      <c r="AC482" s="129">
        <v>0</v>
      </c>
      <c r="AD482" s="129">
        <v>0</v>
      </c>
      <c r="AE482" s="126" t="s">
        <v>54</v>
      </c>
      <c r="AF482" s="129">
        <v>0</v>
      </c>
      <c r="AG482" s="127"/>
      <c r="AH482" s="127"/>
      <c r="AI482" s="127"/>
      <c r="AJ482" s="127"/>
      <c r="AK482" s="126">
        <v>0</v>
      </c>
      <c r="AL482" s="129">
        <v>0</v>
      </c>
      <c r="AM482" s="127"/>
      <c r="AN482" s="127"/>
      <c r="AO482" s="126">
        <v>0</v>
      </c>
      <c r="AP482" s="127"/>
      <c r="AQ482" s="127"/>
      <c r="AR482" s="127"/>
      <c r="AS482" s="127"/>
      <c r="AT482" s="127"/>
      <c r="AU482" s="126">
        <v>0</v>
      </c>
      <c r="AV482" s="130">
        <v>0</v>
      </c>
      <c r="AW482" s="126" t="s">
        <v>51</v>
      </c>
      <c r="AX482" s="127"/>
      <c r="AY482" s="127"/>
      <c r="AZ482" s="127"/>
      <c r="BA482" s="127"/>
      <c r="BB482" s="126" t="s">
        <v>52</v>
      </c>
      <c r="BC482" s="126" t="s">
        <v>213</v>
      </c>
      <c r="BD482" s="126" t="s">
        <v>355</v>
      </c>
      <c r="BE482" s="126" t="s">
        <v>2078</v>
      </c>
      <c r="BF482" s="126">
        <v>2</v>
      </c>
      <c r="BG482" s="126" t="s">
        <v>163</v>
      </c>
      <c r="BH482" s="127"/>
      <c r="BI482" s="127"/>
      <c r="BJ482" s="127"/>
      <c r="BK482" s="127"/>
      <c r="BL482" s="129">
        <v>0</v>
      </c>
      <c r="BM482" s="127" t="b">
        <f>KGP[[#This Row],[HU Quantity]]=KGP[[#This Row],[Requirement quantity]]</f>
        <v>0</v>
      </c>
      <c r="BN482" s="127"/>
      <c r="BO482" s="127"/>
      <c r="BP482" s="127"/>
      <c r="BQ482" s="126" t="s">
        <v>165</v>
      </c>
      <c r="BR482" s="126" t="s">
        <v>3073</v>
      </c>
      <c r="BS482" s="127"/>
      <c r="BT482" s="131">
        <v>0</v>
      </c>
      <c r="BU482" s="131">
        <v>0</v>
      </c>
      <c r="BV482" s="128">
        <v>45473</v>
      </c>
      <c r="BW482" s="132">
        <v>0</v>
      </c>
      <c r="BX482" s="132">
        <v>0</v>
      </c>
      <c r="BY482" s="127"/>
      <c r="BZ482" s="127"/>
      <c r="CA482" s="126">
        <v>0</v>
      </c>
      <c r="CB482" s="130">
        <v>0</v>
      </c>
      <c r="CC482" s="127"/>
      <c r="CD482" s="130">
        <v>0</v>
      </c>
      <c r="CE482" s="127"/>
      <c r="CF482" s="127"/>
      <c r="CG482" s="127"/>
      <c r="CH482" s="130">
        <v>0</v>
      </c>
      <c r="CI482" s="35">
        <v>0</v>
      </c>
      <c r="CJ482" s="94">
        <f t="shared" si="49"/>
        <v>0.125</v>
      </c>
      <c r="CK482" s="88">
        <f t="shared" si="50"/>
        <v>45355</v>
      </c>
      <c r="CL482" s="89">
        <f t="shared" si="51"/>
        <v>0</v>
      </c>
      <c r="CM482" s="89">
        <f t="shared" si="52"/>
        <v>0</v>
      </c>
      <c r="CN482" s="89" t="str">
        <f t="shared" si="53"/>
        <v>Missing Staging Date</v>
      </c>
      <c r="CO482" s="100"/>
      <c r="CP482" s="89" t="str">
        <f>IF(CQ482="","",IF(CQ482&gt;'Colour coding'!$D$4,"After Turnround",IF(CQ482&gt;'Colour coding'!$D$3+7,"During Turnaround",IF(CQ482&lt;'Colour coding'!$D$3,"On Time"))))</f>
        <v>On Time</v>
      </c>
      <c r="CQ482" s="88">
        <f>_xlfn.MAXIFS('Monitor PO'!E:E,'Monitor PO'!K:K,KGP[[#This Row],[Material / Component]])</f>
        <v>0</v>
      </c>
      <c r="CR482" s="89" t="str">
        <f t="shared" si="54"/>
        <v>Delivered Pre S4H</v>
      </c>
      <c r="CS482" s="89" t="str">
        <f>_xlfn.CONCAT(KGP[[#This Row],[Reservation]], KGP[[#This Row],[Requirement date (WO component)]],KGP[[#This Row],[Material / Component]],"000",,KGP[[#This Row],[WO number]])</f>
        <v>000013738145383000100038880</v>
      </c>
      <c r="CT482" s="89" t="e">
        <f>VLOOKUP(KGP[[#This Row],[Key]],Reservation!B:B,1,)</f>
        <v>#N/A</v>
      </c>
      <c r="CU482" s="89" t="str">
        <f>_xlfn.CONCAT(KGP[[#This Row],[Reservation]],KGP[[#This Row],[Material / Component]],"000",,KGP[[#This Row],[WO number]])</f>
        <v>0000137381000100038880</v>
      </c>
      <c r="CV482" s="93" t="str">
        <f>IF(_xlfn.MAXIFS(Reservation!$F:$F,Reservation!$A:$A,KGP[[#This Row],[Logic]])&lt;KGP[[#This Row],[ETA @ Demand plant]],_xlfn.MAXIFS(Reservation!$F:$F,Reservation!$A:$A,KGP[[#This Row],[Logic]]),"")</f>
        <v/>
      </c>
      <c r="CW482" s="89" t="str">
        <f>IF(KGP[[#This Row],[Any order which is ahead (Date)]]="","",VLOOKUP(_xlfn.CONCAT(KGP[[#This Row],[Reservation]],KGP[[#This Row],[Material / Component]],"000",,KGP[[#This Row],[WO number]]),Reservation!$A:$J,10,0))</f>
        <v/>
      </c>
      <c r="CX482" s="89">
        <f t="shared" si="55"/>
        <v>0</v>
      </c>
    </row>
    <row r="483" spans="1:102" s="77" customFormat="1" hidden="1" x14ac:dyDescent="0.2">
      <c r="A483" s="126" t="s">
        <v>940</v>
      </c>
      <c r="B483" s="126" t="s">
        <v>50</v>
      </c>
      <c r="C483" s="127"/>
      <c r="D483" s="126" t="s">
        <v>55</v>
      </c>
      <c r="E483" s="128">
        <v>45290</v>
      </c>
      <c r="F483" s="128">
        <v>45292</v>
      </c>
      <c r="G483" s="128">
        <v>45384</v>
      </c>
      <c r="H483" s="127"/>
      <c r="I483" s="128">
        <v>45380</v>
      </c>
      <c r="J483" s="128">
        <v>45385</v>
      </c>
      <c r="K483" s="126" t="s">
        <v>1084</v>
      </c>
      <c r="L483" s="127"/>
      <c r="M483" s="126" t="s">
        <v>2072</v>
      </c>
      <c r="N483" s="126" t="s">
        <v>176</v>
      </c>
      <c r="O483" s="126" t="s">
        <v>2073</v>
      </c>
      <c r="P483" s="126" t="s">
        <v>2074</v>
      </c>
      <c r="Q483" s="126" t="s">
        <v>2075</v>
      </c>
      <c r="R483" s="126" t="s">
        <v>344</v>
      </c>
      <c r="S483" s="127"/>
      <c r="T483" s="127"/>
      <c r="U483" s="127"/>
      <c r="V483" s="127"/>
      <c r="W483" s="127"/>
      <c r="X483" s="126">
        <v>20</v>
      </c>
      <c r="Y483" s="126">
        <v>20</v>
      </c>
      <c r="Z483" s="127"/>
      <c r="AA483" s="127"/>
      <c r="AB483" s="129">
        <v>2</v>
      </c>
      <c r="AC483" s="129">
        <v>0</v>
      </c>
      <c r="AD483" s="129">
        <v>0</v>
      </c>
      <c r="AE483" s="126" t="s">
        <v>54</v>
      </c>
      <c r="AF483" s="129">
        <v>0</v>
      </c>
      <c r="AG483" s="127"/>
      <c r="AH483" s="127"/>
      <c r="AI483" s="127"/>
      <c r="AJ483" s="127"/>
      <c r="AK483" s="126">
        <v>0</v>
      </c>
      <c r="AL483" s="129">
        <v>0</v>
      </c>
      <c r="AM483" s="127"/>
      <c r="AN483" s="127"/>
      <c r="AO483" s="126">
        <v>0</v>
      </c>
      <c r="AP483" s="127"/>
      <c r="AQ483" s="127"/>
      <c r="AR483" s="127"/>
      <c r="AS483" s="127"/>
      <c r="AT483" s="127"/>
      <c r="AU483" s="126">
        <v>0</v>
      </c>
      <c r="AV483" s="130">
        <v>0</v>
      </c>
      <c r="AW483" s="126" t="s">
        <v>1459</v>
      </c>
      <c r="AX483" s="127"/>
      <c r="AY483" s="127"/>
      <c r="AZ483" s="127"/>
      <c r="BA483" s="127"/>
      <c r="BB483" s="126" t="s">
        <v>52</v>
      </c>
      <c r="BC483" s="126" t="s">
        <v>213</v>
      </c>
      <c r="BD483" s="126" t="s">
        <v>355</v>
      </c>
      <c r="BE483" s="126" t="s">
        <v>2078</v>
      </c>
      <c r="BF483" s="126">
        <v>3</v>
      </c>
      <c r="BG483" s="126" t="s">
        <v>163</v>
      </c>
      <c r="BH483" s="127"/>
      <c r="BI483" s="127"/>
      <c r="BJ483" s="127"/>
      <c r="BK483" s="127"/>
      <c r="BL483" s="129">
        <v>0</v>
      </c>
      <c r="BM483" s="127" t="b">
        <f>KGP[[#This Row],[HU Quantity]]=KGP[[#This Row],[Requirement quantity]]</f>
        <v>0</v>
      </c>
      <c r="BN483" s="127"/>
      <c r="BO483" s="127"/>
      <c r="BP483" s="127"/>
      <c r="BQ483" s="126" t="s">
        <v>165</v>
      </c>
      <c r="BR483" s="126" t="s">
        <v>3073</v>
      </c>
      <c r="BS483" s="127"/>
      <c r="BT483" s="131">
        <v>0</v>
      </c>
      <c r="BU483" s="131">
        <v>0</v>
      </c>
      <c r="BV483" s="128">
        <v>45473</v>
      </c>
      <c r="BW483" s="132">
        <v>0</v>
      </c>
      <c r="BX483" s="132">
        <v>0</v>
      </c>
      <c r="BY483" s="127"/>
      <c r="BZ483" s="127"/>
      <c r="CA483" s="126">
        <v>0</v>
      </c>
      <c r="CB483" s="130">
        <v>0</v>
      </c>
      <c r="CC483" s="127"/>
      <c r="CD483" s="130">
        <v>0</v>
      </c>
      <c r="CE483" s="127"/>
      <c r="CF483" s="127"/>
      <c r="CG483" s="127"/>
      <c r="CH483" s="130">
        <v>0</v>
      </c>
      <c r="CI483" s="35">
        <v>0</v>
      </c>
      <c r="CJ483" s="94">
        <f t="shared" si="49"/>
        <v>0.125</v>
      </c>
      <c r="CK483" s="88">
        <f t="shared" si="50"/>
        <v>45356</v>
      </c>
      <c r="CL483" s="89">
        <f t="shared" si="51"/>
        <v>0</v>
      </c>
      <c r="CM483" s="89">
        <f t="shared" si="52"/>
        <v>0</v>
      </c>
      <c r="CN483" s="89" t="str">
        <f t="shared" si="53"/>
        <v>Missing Staging Date</v>
      </c>
      <c r="CO483" s="100"/>
      <c r="CP483" s="89" t="str">
        <f>IF(CQ483="","",IF(CQ483&gt;'Colour coding'!$D$4,"After Turnround",IF(CQ483&gt;'Colour coding'!$D$3+7,"During Turnaround",IF(CQ483&lt;'Colour coding'!$D$3,"On Time"))))</f>
        <v>On Time</v>
      </c>
      <c r="CQ483" s="88">
        <f>_xlfn.MAXIFS('Monitor PO'!E:E,'Monitor PO'!K:K,KGP[[#This Row],[Material / Component]])</f>
        <v>0</v>
      </c>
      <c r="CR483" s="89" t="str">
        <f t="shared" si="54"/>
        <v>Delivered Pre S4H</v>
      </c>
      <c r="CS483" s="89" t="str">
        <f>_xlfn.CONCAT(KGP[[#This Row],[Reservation]], KGP[[#This Row],[Requirement date (WO component)]],KGP[[#This Row],[Material / Component]],"000",,KGP[[#This Row],[WO number]])</f>
        <v>000013738145384000100038880</v>
      </c>
      <c r="CT483" s="89" t="e">
        <f>VLOOKUP(KGP[[#This Row],[Key]],Reservation!B:B,1,)</f>
        <v>#N/A</v>
      </c>
      <c r="CU483" s="89" t="str">
        <f>_xlfn.CONCAT(KGP[[#This Row],[Reservation]],KGP[[#This Row],[Material / Component]],"000",,KGP[[#This Row],[WO number]])</f>
        <v>0000137381000100038880</v>
      </c>
      <c r="CV483" s="93" t="str">
        <f>IF(_xlfn.MAXIFS(Reservation!$F:$F,Reservation!$A:$A,KGP[[#This Row],[Logic]])&lt;KGP[[#This Row],[ETA @ Demand plant]],_xlfn.MAXIFS(Reservation!$F:$F,Reservation!$A:$A,KGP[[#This Row],[Logic]]),"")</f>
        <v/>
      </c>
      <c r="CW483" s="89" t="str">
        <f>IF(KGP[[#This Row],[Any order which is ahead (Date)]]="","",VLOOKUP(_xlfn.CONCAT(KGP[[#This Row],[Reservation]],KGP[[#This Row],[Material / Component]],"000",,KGP[[#This Row],[WO number]]),Reservation!$A:$J,10,0))</f>
        <v/>
      </c>
      <c r="CX483" s="89">
        <f t="shared" si="55"/>
        <v>0</v>
      </c>
    </row>
    <row r="484" spans="1:102" s="77" customFormat="1" hidden="1" x14ac:dyDescent="0.2">
      <c r="A484" s="126" t="s">
        <v>940</v>
      </c>
      <c r="B484" s="126" t="s">
        <v>50</v>
      </c>
      <c r="C484" s="127"/>
      <c r="D484" s="126" t="s">
        <v>55</v>
      </c>
      <c r="E484" s="128">
        <v>45290</v>
      </c>
      <c r="F484" s="128">
        <v>45292</v>
      </c>
      <c r="G484" s="128">
        <v>45384</v>
      </c>
      <c r="H484" s="127"/>
      <c r="I484" s="128">
        <v>45380</v>
      </c>
      <c r="J484" s="128">
        <v>45385</v>
      </c>
      <c r="K484" s="126" t="s">
        <v>1084</v>
      </c>
      <c r="L484" s="127"/>
      <c r="M484" s="126" t="s">
        <v>2072</v>
      </c>
      <c r="N484" s="126" t="s">
        <v>175</v>
      </c>
      <c r="O484" s="126" t="s">
        <v>2073</v>
      </c>
      <c r="P484" s="126" t="s">
        <v>2074</v>
      </c>
      <c r="Q484" s="126" t="s">
        <v>2081</v>
      </c>
      <c r="R484" s="126" t="s">
        <v>344</v>
      </c>
      <c r="S484" s="127"/>
      <c r="T484" s="127"/>
      <c r="U484" s="127"/>
      <c r="V484" s="127"/>
      <c r="W484" s="127"/>
      <c r="X484" s="126">
        <v>20</v>
      </c>
      <c r="Y484" s="126">
        <v>20</v>
      </c>
      <c r="Z484" s="127"/>
      <c r="AA484" s="127"/>
      <c r="AB484" s="129">
        <v>1</v>
      </c>
      <c r="AC484" s="129">
        <v>0</v>
      </c>
      <c r="AD484" s="129">
        <v>0</v>
      </c>
      <c r="AE484" s="126" t="s">
        <v>54</v>
      </c>
      <c r="AF484" s="129">
        <v>0</v>
      </c>
      <c r="AG484" s="127"/>
      <c r="AH484" s="127"/>
      <c r="AI484" s="127"/>
      <c r="AJ484" s="127"/>
      <c r="AK484" s="126">
        <v>0</v>
      </c>
      <c r="AL484" s="129">
        <v>0</v>
      </c>
      <c r="AM484" s="127"/>
      <c r="AN484" s="127"/>
      <c r="AO484" s="126">
        <v>0</v>
      </c>
      <c r="AP484" s="127"/>
      <c r="AQ484" s="127"/>
      <c r="AR484" s="127"/>
      <c r="AS484" s="127"/>
      <c r="AT484" s="127"/>
      <c r="AU484" s="126">
        <v>0</v>
      </c>
      <c r="AV484" s="130">
        <v>0</v>
      </c>
      <c r="AW484" s="126" t="s">
        <v>51</v>
      </c>
      <c r="AX484" s="127"/>
      <c r="AY484" s="127"/>
      <c r="AZ484" s="127"/>
      <c r="BA484" s="127"/>
      <c r="BB484" s="126" t="s">
        <v>52</v>
      </c>
      <c r="BC484" s="126" t="s">
        <v>213</v>
      </c>
      <c r="BD484" s="126" t="s">
        <v>355</v>
      </c>
      <c r="BE484" s="126" t="s">
        <v>2078</v>
      </c>
      <c r="BF484" s="126">
        <v>4</v>
      </c>
      <c r="BG484" s="126" t="s">
        <v>163</v>
      </c>
      <c r="BH484" s="127"/>
      <c r="BI484" s="127"/>
      <c r="BJ484" s="127"/>
      <c r="BK484" s="127"/>
      <c r="BL484" s="129">
        <v>0</v>
      </c>
      <c r="BM484" s="127" t="b">
        <f>KGP[[#This Row],[HU Quantity]]=KGP[[#This Row],[Requirement quantity]]</f>
        <v>0</v>
      </c>
      <c r="BN484" s="127"/>
      <c r="BO484" s="127"/>
      <c r="BP484" s="127"/>
      <c r="BQ484" s="126" t="s">
        <v>165</v>
      </c>
      <c r="BR484" s="126" t="s">
        <v>3073</v>
      </c>
      <c r="BS484" s="127"/>
      <c r="BT484" s="131">
        <v>0</v>
      </c>
      <c r="BU484" s="131">
        <v>0</v>
      </c>
      <c r="BV484" s="128">
        <v>45473</v>
      </c>
      <c r="BW484" s="132">
        <v>0</v>
      </c>
      <c r="BX484" s="132">
        <v>0</v>
      </c>
      <c r="BY484" s="127"/>
      <c r="BZ484" s="127"/>
      <c r="CA484" s="126">
        <v>0</v>
      </c>
      <c r="CB484" s="130">
        <v>0</v>
      </c>
      <c r="CC484" s="127"/>
      <c r="CD484" s="130">
        <v>0</v>
      </c>
      <c r="CE484" s="127"/>
      <c r="CF484" s="127"/>
      <c r="CG484" s="127"/>
      <c r="CH484" s="130">
        <v>0</v>
      </c>
      <c r="CI484" s="35">
        <v>0</v>
      </c>
      <c r="CJ484" s="94">
        <f t="shared" si="49"/>
        <v>0.125</v>
      </c>
      <c r="CK484" s="88">
        <f t="shared" si="50"/>
        <v>45356</v>
      </c>
      <c r="CL484" s="89">
        <f t="shared" si="51"/>
        <v>0</v>
      </c>
      <c r="CM484" s="89">
        <f t="shared" si="52"/>
        <v>0</v>
      </c>
      <c r="CN484" s="89" t="str">
        <f t="shared" si="53"/>
        <v>Missing Staging Date</v>
      </c>
      <c r="CO484" s="100"/>
      <c r="CP484" s="89" t="str">
        <f>IF(CQ484="","",IF(CQ484&gt;'Colour coding'!$D$4,"After Turnround",IF(CQ484&gt;'Colour coding'!$D$3+7,"During Turnaround",IF(CQ484&lt;'Colour coding'!$D$3,"On Time"))))</f>
        <v>On Time</v>
      </c>
      <c r="CQ484" s="88">
        <f>_xlfn.MAXIFS('Monitor PO'!E:E,'Monitor PO'!K:K,KGP[[#This Row],[Material / Component]])</f>
        <v>0</v>
      </c>
      <c r="CR484" s="89" t="str">
        <f t="shared" si="54"/>
        <v>Delivered Pre S4H</v>
      </c>
      <c r="CS484" s="89" t="str">
        <f>_xlfn.CONCAT(KGP[[#This Row],[Reservation]], KGP[[#This Row],[Requirement date (WO component)]],KGP[[#This Row],[Material / Component]],"000",,KGP[[#This Row],[WO number]])</f>
        <v>000013738145384000100038880</v>
      </c>
      <c r="CT484" s="89" t="e">
        <f>VLOOKUP(KGP[[#This Row],[Key]],Reservation!B:B,1,)</f>
        <v>#N/A</v>
      </c>
      <c r="CU484" s="89" t="str">
        <f>_xlfn.CONCAT(KGP[[#This Row],[Reservation]],KGP[[#This Row],[Material / Component]],"000",,KGP[[#This Row],[WO number]])</f>
        <v>0000137381000100038880</v>
      </c>
      <c r="CV484" s="93" t="str">
        <f>IF(_xlfn.MAXIFS(Reservation!$F:$F,Reservation!$A:$A,KGP[[#This Row],[Logic]])&lt;KGP[[#This Row],[ETA @ Demand plant]],_xlfn.MAXIFS(Reservation!$F:$F,Reservation!$A:$A,KGP[[#This Row],[Logic]]),"")</f>
        <v/>
      </c>
      <c r="CW484" s="89" t="str">
        <f>IF(KGP[[#This Row],[Any order which is ahead (Date)]]="","",VLOOKUP(_xlfn.CONCAT(KGP[[#This Row],[Reservation]],KGP[[#This Row],[Material / Component]],"000",,KGP[[#This Row],[WO number]]),Reservation!$A:$J,10,0))</f>
        <v/>
      </c>
      <c r="CX484" s="89">
        <f t="shared" si="55"/>
        <v>0</v>
      </c>
    </row>
    <row r="485" spans="1:102" s="77" customFormat="1" hidden="1" x14ac:dyDescent="0.2">
      <c r="A485" s="126" t="s">
        <v>940</v>
      </c>
      <c r="B485" s="126" t="s">
        <v>50</v>
      </c>
      <c r="C485" s="127"/>
      <c r="D485" s="126" t="s">
        <v>55</v>
      </c>
      <c r="E485" s="128">
        <v>45290</v>
      </c>
      <c r="F485" s="128">
        <v>45292</v>
      </c>
      <c r="G485" s="128">
        <v>45384</v>
      </c>
      <c r="H485" s="127"/>
      <c r="I485" s="128">
        <v>45380</v>
      </c>
      <c r="J485" s="128">
        <v>45385</v>
      </c>
      <c r="K485" s="126" t="s">
        <v>1084</v>
      </c>
      <c r="L485" s="127"/>
      <c r="M485" s="126" t="s">
        <v>2072</v>
      </c>
      <c r="N485" s="126" t="s">
        <v>174</v>
      </c>
      <c r="O485" s="126" t="s">
        <v>2073</v>
      </c>
      <c r="P485" s="126" t="s">
        <v>2074</v>
      </c>
      <c r="Q485" s="126" t="s">
        <v>2081</v>
      </c>
      <c r="R485" s="126" t="s">
        <v>344</v>
      </c>
      <c r="S485" s="127"/>
      <c r="T485" s="127"/>
      <c r="U485" s="127"/>
      <c r="V485" s="127"/>
      <c r="W485" s="127"/>
      <c r="X485" s="126">
        <v>20</v>
      </c>
      <c r="Y485" s="126">
        <v>20</v>
      </c>
      <c r="Z485" s="127"/>
      <c r="AA485" s="127"/>
      <c r="AB485" s="129">
        <v>1</v>
      </c>
      <c r="AC485" s="129">
        <v>0</v>
      </c>
      <c r="AD485" s="129">
        <v>0</v>
      </c>
      <c r="AE485" s="126" t="s">
        <v>54</v>
      </c>
      <c r="AF485" s="129">
        <v>0</v>
      </c>
      <c r="AG485" s="127"/>
      <c r="AH485" s="127"/>
      <c r="AI485" s="127"/>
      <c r="AJ485" s="127"/>
      <c r="AK485" s="126">
        <v>0</v>
      </c>
      <c r="AL485" s="129">
        <v>0</v>
      </c>
      <c r="AM485" s="127"/>
      <c r="AN485" s="127"/>
      <c r="AO485" s="126">
        <v>0</v>
      </c>
      <c r="AP485" s="127"/>
      <c r="AQ485" s="127"/>
      <c r="AR485" s="127"/>
      <c r="AS485" s="127"/>
      <c r="AT485" s="127"/>
      <c r="AU485" s="126">
        <v>0</v>
      </c>
      <c r="AV485" s="130">
        <v>0</v>
      </c>
      <c r="AW485" s="126" t="s">
        <v>51</v>
      </c>
      <c r="AX485" s="127"/>
      <c r="AY485" s="127"/>
      <c r="AZ485" s="127"/>
      <c r="BA485" s="127"/>
      <c r="BB485" s="126" t="s">
        <v>52</v>
      </c>
      <c r="BC485" s="126" t="s">
        <v>213</v>
      </c>
      <c r="BD485" s="126" t="s">
        <v>355</v>
      </c>
      <c r="BE485" s="126" t="s">
        <v>2078</v>
      </c>
      <c r="BF485" s="126">
        <v>5</v>
      </c>
      <c r="BG485" s="126" t="s">
        <v>163</v>
      </c>
      <c r="BH485" s="127"/>
      <c r="BI485" s="127"/>
      <c r="BJ485" s="127"/>
      <c r="BK485" s="127"/>
      <c r="BL485" s="129">
        <v>0</v>
      </c>
      <c r="BM485" s="127" t="b">
        <f>KGP[[#This Row],[HU Quantity]]=KGP[[#This Row],[Requirement quantity]]</f>
        <v>0</v>
      </c>
      <c r="BN485" s="127"/>
      <c r="BO485" s="127"/>
      <c r="BP485" s="127"/>
      <c r="BQ485" s="126" t="s">
        <v>165</v>
      </c>
      <c r="BR485" s="126" t="s">
        <v>3073</v>
      </c>
      <c r="BS485" s="127"/>
      <c r="BT485" s="131">
        <v>0</v>
      </c>
      <c r="BU485" s="131">
        <v>0</v>
      </c>
      <c r="BV485" s="128">
        <v>45473</v>
      </c>
      <c r="BW485" s="132">
        <v>0</v>
      </c>
      <c r="BX485" s="132">
        <v>0</v>
      </c>
      <c r="BY485" s="127"/>
      <c r="BZ485" s="127"/>
      <c r="CA485" s="126">
        <v>0</v>
      </c>
      <c r="CB485" s="130">
        <v>0</v>
      </c>
      <c r="CC485" s="127"/>
      <c r="CD485" s="130">
        <v>0</v>
      </c>
      <c r="CE485" s="127"/>
      <c r="CF485" s="127"/>
      <c r="CG485" s="127"/>
      <c r="CH485" s="130">
        <v>0</v>
      </c>
      <c r="CI485" s="35">
        <v>0</v>
      </c>
      <c r="CJ485" s="94">
        <f t="shared" si="49"/>
        <v>0.125</v>
      </c>
      <c r="CK485" s="88">
        <f t="shared" si="50"/>
        <v>45356</v>
      </c>
      <c r="CL485" s="89">
        <f t="shared" si="51"/>
        <v>0</v>
      </c>
      <c r="CM485" s="89">
        <f t="shared" si="52"/>
        <v>0</v>
      </c>
      <c r="CN485" s="89" t="str">
        <f t="shared" si="53"/>
        <v>Missing Staging Date</v>
      </c>
      <c r="CO485" s="100"/>
      <c r="CP485" s="89" t="str">
        <f>IF(CQ485="","",IF(CQ485&gt;'Colour coding'!$D$4,"After Turnround",IF(CQ485&gt;'Colour coding'!$D$3+7,"During Turnaround",IF(CQ485&lt;'Colour coding'!$D$3,"On Time"))))</f>
        <v>On Time</v>
      </c>
      <c r="CQ485" s="88">
        <f>_xlfn.MAXIFS('Monitor PO'!E:E,'Monitor PO'!K:K,KGP[[#This Row],[Material / Component]])</f>
        <v>0</v>
      </c>
      <c r="CR485" s="89" t="str">
        <f t="shared" si="54"/>
        <v>Delivered Pre S4H</v>
      </c>
      <c r="CS485" s="89" t="str">
        <f>_xlfn.CONCAT(KGP[[#This Row],[Reservation]], KGP[[#This Row],[Requirement date (WO component)]],KGP[[#This Row],[Material / Component]],"000",,KGP[[#This Row],[WO number]])</f>
        <v>000013738145384000100038880</v>
      </c>
      <c r="CT485" s="89" t="e">
        <f>VLOOKUP(KGP[[#This Row],[Key]],Reservation!B:B,1,)</f>
        <v>#N/A</v>
      </c>
      <c r="CU485" s="89" t="str">
        <f>_xlfn.CONCAT(KGP[[#This Row],[Reservation]],KGP[[#This Row],[Material / Component]],"000",,KGP[[#This Row],[WO number]])</f>
        <v>0000137381000100038880</v>
      </c>
      <c r="CV485" s="93" t="str">
        <f>IF(_xlfn.MAXIFS(Reservation!$F:$F,Reservation!$A:$A,KGP[[#This Row],[Logic]])&lt;KGP[[#This Row],[ETA @ Demand plant]],_xlfn.MAXIFS(Reservation!$F:$F,Reservation!$A:$A,KGP[[#This Row],[Logic]]),"")</f>
        <v/>
      </c>
      <c r="CW485" s="89" t="str">
        <f>IF(KGP[[#This Row],[Any order which is ahead (Date)]]="","",VLOOKUP(_xlfn.CONCAT(KGP[[#This Row],[Reservation]],KGP[[#This Row],[Material / Component]],"000",,KGP[[#This Row],[WO number]]),Reservation!$A:$J,10,0))</f>
        <v/>
      </c>
      <c r="CX485" s="89">
        <f t="shared" si="55"/>
        <v>0</v>
      </c>
    </row>
    <row r="486" spans="1:102" s="77" customFormat="1" hidden="1" x14ac:dyDescent="0.2">
      <c r="A486" s="126" t="s">
        <v>940</v>
      </c>
      <c r="B486" s="126" t="s">
        <v>50</v>
      </c>
      <c r="C486" s="127"/>
      <c r="D486" s="126" t="s">
        <v>55</v>
      </c>
      <c r="E486" s="128">
        <v>45290</v>
      </c>
      <c r="F486" s="128">
        <v>45292</v>
      </c>
      <c r="G486" s="128">
        <v>45383</v>
      </c>
      <c r="H486" s="127"/>
      <c r="I486" s="128">
        <v>45380</v>
      </c>
      <c r="J486" s="128">
        <v>45385</v>
      </c>
      <c r="K486" s="126" t="s">
        <v>1084</v>
      </c>
      <c r="L486" s="127"/>
      <c r="M486" s="126" t="s">
        <v>2072</v>
      </c>
      <c r="N486" s="126" t="s">
        <v>171</v>
      </c>
      <c r="O486" s="126" t="s">
        <v>2073</v>
      </c>
      <c r="P486" s="126" t="s">
        <v>2074</v>
      </c>
      <c r="Q486" s="126" t="s">
        <v>3072</v>
      </c>
      <c r="R486" s="126" t="s">
        <v>344</v>
      </c>
      <c r="S486" s="127"/>
      <c r="T486" s="127"/>
      <c r="U486" s="127"/>
      <c r="V486" s="127"/>
      <c r="W486" s="127"/>
      <c r="X486" s="126">
        <v>20</v>
      </c>
      <c r="Y486" s="126">
        <v>20</v>
      </c>
      <c r="Z486" s="127"/>
      <c r="AA486" s="127"/>
      <c r="AB486" s="129">
        <v>1</v>
      </c>
      <c r="AC486" s="129">
        <v>0</v>
      </c>
      <c r="AD486" s="129">
        <v>0</v>
      </c>
      <c r="AE486" s="126" t="s">
        <v>3074</v>
      </c>
      <c r="AF486" s="129">
        <v>0</v>
      </c>
      <c r="AG486" s="127"/>
      <c r="AH486" s="127"/>
      <c r="AI486" s="127"/>
      <c r="AJ486" s="127"/>
      <c r="AK486" s="126">
        <v>0</v>
      </c>
      <c r="AL486" s="129">
        <v>0</v>
      </c>
      <c r="AM486" s="127"/>
      <c r="AN486" s="127"/>
      <c r="AO486" s="126">
        <v>0</v>
      </c>
      <c r="AP486" s="127"/>
      <c r="AQ486" s="127"/>
      <c r="AR486" s="127"/>
      <c r="AS486" s="127"/>
      <c r="AT486" s="127"/>
      <c r="AU486" s="126">
        <v>0</v>
      </c>
      <c r="AV486" s="130">
        <v>0</v>
      </c>
      <c r="AW486" s="126" t="s">
        <v>51</v>
      </c>
      <c r="AX486" s="127"/>
      <c r="AY486" s="127"/>
      <c r="AZ486" s="127"/>
      <c r="BA486" s="127"/>
      <c r="BB486" s="126" t="s">
        <v>52</v>
      </c>
      <c r="BC486" s="126" t="s">
        <v>213</v>
      </c>
      <c r="BD486" s="126" t="s">
        <v>355</v>
      </c>
      <c r="BE486" s="126" t="s">
        <v>2078</v>
      </c>
      <c r="BF486" s="126">
        <v>1</v>
      </c>
      <c r="BG486" s="126" t="s">
        <v>163</v>
      </c>
      <c r="BH486" s="127"/>
      <c r="BI486" s="127"/>
      <c r="BJ486" s="127"/>
      <c r="BK486" s="127"/>
      <c r="BL486" s="129">
        <v>0</v>
      </c>
      <c r="BM486" s="127" t="b">
        <f>KGP[[#This Row],[HU Quantity]]=KGP[[#This Row],[Requirement quantity]]</f>
        <v>0</v>
      </c>
      <c r="BN486" s="127"/>
      <c r="BO486" s="127"/>
      <c r="BP486" s="127"/>
      <c r="BQ486" s="126" t="s">
        <v>165</v>
      </c>
      <c r="BR486" s="126" t="s">
        <v>3073</v>
      </c>
      <c r="BS486" s="127"/>
      <c r="BT486" s="131">
        <v>0</v>
      </c>
      <c r="BU486" s="131">
        <v>0</v>
      </c>
      <c r="BV486" s="128">
        <v>45473</v>
      </c>
      <c r="BW486" s="132">
        <v>0</v>
      </c>
      <c r="BX486" s="132">
        <v>0</v>
      </c>
      <c r="BY486" s="127"/>
      <c r="BZ486" s="127"/>
      <c r="CA486" s="126">
        <v>0</v>
      </c>
      <c r="CB486" s="130">
        <v>0</v>
      </c>
      <c r="CC486" s="127"/>
      <c r="CD486" s="130">
        <v>0</v>
      </c>
      <c r="CE486" s="127"/>
      <c r="CF486" s="127"/>
      <c r="CG486" s="127"/>
      <c r="CH486" s="130">
        <v>0</v>
      </c>
      <c r="CI486" s="35">
        <v>0</v>
      </c>
      <c r="CJ486" s="94">
        <f t="shared" si="49"/>
        <v>0.125</v>
      </c>
      <c r="CK486" s="88">
        <f t="shared" si="50"/>
        <v>45355</v>
      </c>
      <c r="CL486" s="89">
        <f t="shared" si="51"/>
        <v>0</v>
      </c>
      <c r="CM486" s="89">
        <f t="shared" si="52"/>
        <v>0</v>
      </c>
      <c r="CN486" s="89" t="str">
        <f t="shared" si="53"/>
        <v>Missing Staging Date</v>
      </c>
      <c r="CO486" s="100"/>
      <c r="CP486" s="89" t="str">
        <f>IF(CQ486="","",IF(CQ486&gt;'Colour coding'!$D$4,"After Turnround",IF(CQ486&gt;'Colour coding'!$D$3+7,"During Turnaround",IF(CQ486&lt;'Colour coding'!$D$3,"On Time"))))</f>
        <v>On Time</v>
      </c>
      <c r="CQ486" s="88">
        <f>_xlfn.MAXIFS('Monitor PO'!E:E,'Monitor PO'!K:K,KGP[[#This Row],[Material / Component]])</f>
        <v>0</v>
      </c>
      <c r="CR486" s="89" t="str">
        <f t="shared" si="54"/>
        <v>Delivered Pre S4H</v>
      </c>
      <c r="CS486" s="89" t="str">
        <f>_xlfn.CONCAT(KGP[[#This Row],[Reservation]], KGP[[#This Row],[Requirement date (WO component)]],KGP[[#This Row],[Material / Component]],"000",,KGP[[#This Row],[WO number]])</f>
        <v>000013738145383000100038880</v>
      </c>
      <c r="CT486" s="89" t="e">
        <f>VLOOKUP(KGP[[#This Row],[Key]],Reservation!B:B,1,)</f>
        <v>#N/A</v>
      </c>
      <c r="CU486" s="89" t="str">
        <f>_xlfn.CONCAT(KGP[[#This Row],[Reservation]],KGP[[#This Row],[Material / Component]],"000",,KGP[[#This Row],[WO number]])</f>
        <v>0000137381000100038880</v>
      </c>
      <c r="CV486" s="93" t="str">
        <f>IF(_xlfn.MAXIFS(Reservation!$F:$F,Reservation!$A:$A,KGP[[#This Row],[Logic]])&lt;KGP[[#This Row],[ETA @ Demand plant]],_xlfn.MAXIFS(Reservation!$F:$F,Reservation!$A:$A,KGP[[#This Row],[Logic]]),"")</f>
        <v/>
      </c>
      <c r="CW486" s="89" t="str">
        <f>IF(KGP[[#This Row],[Any order which is ahead (Date)]]="","",VLOOKUP(_xlfn.CONCAT(KGP[[#This Row],[Reservation]],KGP[[#This Row],[Material / Component]],"000",,KGP[[#This Row],[WO number]]),Reservation!$A:$J,10,0))</f>
        <v/>
      </c>
      <c r="CX486" s="89">
        <f t="shared" si="55"/>
        <v>0</v>
      </c>
    </row>
    <row r="487" spans="1:102" s="77" customFormat="1" hidden="1" x14ac:dyDescent="0.2">
      <c r="A487" s="126" t="s">
        <v>940</v>
      </c>
      <c r="B487" s="126" t="s">
        <v>50</v>
      </c>
      <c r="C487" s="127"/>
      <c r="D487" s="126" t="s">
        <v>55</v>
      </c>
      <c r="E487" s="128">
        <v>45290</v>
      </c>
      <c r="F487" s="128">
        <v>45292</v>
      </c>
      <c r="G487" s="128">
        <v>45384</v>
      </c>
      <c r="H487" s="127"/>
      <c r="I487" s="128">
        <v>45380</v>
      </c>
      <c r="J487" s="128">
        <v>45385</v>
      </c>
      <c r="K487" s="126" t="s">
        <v>1084</v>
      </c>
      <c r="L487" s="127"/>
      <c r="M487" s="126" t="s">
        <v>2072</v>
      </c>
      <c r="N487" s="126" t="s">
        <v>173</v>
      </c>
      <c r="O487" s="126" t="s">
        <v>2073</v>
      </c>
      <c r="P487" s="126" t="s">
        <v>2074</v>
      </c>
      <c r="Q487" s="126" t="s">
        <v>2081</v>
      </c>
      <c r="R487" s="126" t="s">
        <v>344</v>
      </c>
      <c r="S487" s="127"/>
      <c r="T487" s="127"/>
      <c r="U487" s="127"/>
      <c r="V487" s="127"/>
      <c r="W487" s="127"/>
      <c r="X487" s="126">
        <v>20</v>
      </c>
      <c r="Y487" s="126">
        <v>20</v>
      </c>
      <c r="Z487" s="127"/>
      <c r="AA487" s="127"/>
      <c r="AB487" s="129">
        <v>4</v>
      </c>
      <c r="AC487" s="129">
        <v>0</v>
      </c>
      <c r="AD487" s="129">
        <v>0</v>
      </c>
      <c r="AE487" s="126" t="s">
        <v>54</v>
      </c>
      <c r="AF487" s="129">
        <v>0</v>
      </c>
      <c r="AG487" s="127"/>
      <c r="AH487" s="127"/>
      <c r="AI487" s="127"/>
      <c r="AJ487" s="127"/>
      <c r="AK487" s="126">
        <v>0</v>
      </c>
      <c r="AL487" s="129">
        <v>0</v>
      </c>
      <c r="AM487" s="127"/>
      <c r="AN487" s="127"/>
      <c r="AO487" s="126">
        <v>0</v>
      </c>
      <c r="AP487" s="127"/>
      <c r="AQ487" s="127"/>
      <c r="AR487" s="127"/>
      <c r="AS487" s="127"/>
      <c r="AT487" s="127"/>
      <c r="AU487" s="126">
        <v>0</v>
      </c>
      <c r="AV487" s="130">
        <v>0</v>
      </c>
      <c r="AW487" s="126" t="s">
        <v>186</v>
      </c>
      <c r="AX487" s="127"/>
      <c r="AY487" s="127"/>
      <c r="AZ487" s="127"/>
      <c r="BA487" s="127"/>
      <c r="BB487" s="126" t="s">
        <v>52</v>
      </c>
      <c r="BC487" s="126" t="s">
        <v>213</v>
      </c>
      <c r="BD487" s="126" t="s">
        <v>355</v>
      </c>
      <c r="BE487" s="126" t="s">
        <v>2078</v>
      </c>
      <c r="BF487" s="126">
        <v>6</v>
      </c>
      <c r="BG487" s="126" t="s">
        <v>163</v>
      </c>
      <c r="BH487" s="127"/>
      <c r="BI487" s="127"/>
      <c r="BJ487" s="127"/>
      <c r="BK487" s="127"/>
      <c r="BL487" s="129">
        <v>0</v>
      </c>
      <c r="BM487" s="127" t="b">
        <f>KGP[[#This Row],[HU Quantity]]=KGP[[#This Row],[Requirement quantity]]</f>
        <v>0</v>
      </c>
      <c r="BN487" s="127"/>
      <c r="BO487" s="127"/>
      <c r="BP487" s="127"/>
      <c r="BQ487" s="126" t="s">
        <v>165</v>
      </c>
      <c r="BR487" s="126" t="s">
        <v>3073</v>
      </c>
      <c r="BS487" s="127"/>
      <c r="BT487" s="131">
        <v>0</v>
      </c>
      <c r="BU487" s="131">
        <v>0</v>
      </c>
      <c r="BV487" s="128">
        <v>45473</v>
      </c>
      <c r="BW487" s="132">
        <v>0</v>
      </c>
      <c r="BX487" s="132">
        <v>0</v>
      </c>
      <c r="BY487" s="127"/>
      <c r="BZ487" s="127"/>
      <c r="CA487" s="126">
        <v>0</v>
      </c>
      <c r="CB487" s="130">
        <v>0</v>
      </c>
      <c r="CC487" s="127"/>
      <c r="CD487" s="130">
        <v>0</v>
      </c>
      <c r="CE487" s="127"/>
      <c r="CF487" s="127"/>
      <c r="CG487" s="127"/>
      <c r="CH487" s="130">
        <v>0</v>
      </c>
      <c r="CI487" s="35">
        <v>0</v>
      </c>
      <c r="CJ487" s="94">
        <f t="shared" si="49"/>
        <v>0.125</v>
      </c>
      <c r="CK487" s="88">
        <f t="shared" si="50"/>
        <v>45356</v>
      </c>
      <c r="CL487" s="89">
        <f t="shared" si="51"/>
        <v>0</v>
      </c>
      <c r="CM487" s="89">
        <f t="shared" si="52"/>
        <v>0</v>
      </c>
      <c r="CN487" s="89" t="str">
        <f t="shared" si="53"/>
        <v>Missing Staging Date</v>
      </c>
      <c r="CO487" s="100"/>
      <c r="CP487" s="89" t="str">
        <f>IF(CQ487="","",IF(CQ487&gt;'Colour coding'!$D$4,"After Turnround",IF(CQ487&gt;'Colour coding'!$D$3+7,"During Turnaround",IF(CQ487&lt;'Colour coding'!$D$3,"On Time"))))</f>
        <v>On Time</v>
      </c>
      <c r="CQ487" s="88">
        <f>_xlfn.MAXIFS('Monitor PO'!E:E,'Monitor PO'!K:K,KGP[[#This Row],[Material / Component]])</f>
        <v>0</v>
      </c>
      <c r="CR487" s="89" t="str">
        <f t="shared" si="54"/>
        <v>Delivered Pre S4H</v>
      </c>
      <c r="CS487" s="89" t="str">
        <f>_xlfn.CONCAT(KGP[[#This Row],[Reservation]], KGP[[#This Row],[Requirement date (WO component)]],KGP[[#This Row],[Material / Component]],"000",,KGP[[#This Row],[WO number]])</f>
        <v>000013738145384000100038880</v>
      </c>
      <c r="CT487" s="89" t="e">
        <f>VLOOKUP(KGP[[#This Row],[Key]],Reservation!B:B,1,)</f>
        <v>#N/A</v>
      </c>
      <c r="CU487" s="89" t="str">
        <f>_xlfn.CONCAT(KGP[[#This Row],[Reservation]],KGP[[#This Row],[Material / Component]],"000",,KGP[[#This Row],[WO number]])</f>
        <v>0000137381000100038880</v>
      </c>
      <c r="CV487" s="93" t="str">
        <f>IF(_xlfn.MAXIFS(Reservation!$F:$F,Reservation!$A:$A,KGP[[#This Row],[Logic]])&lt;KGP[[#This Row],[ETA @ Demand plant]],_xlfn.MAXIFS(Reservation!$F:$F,Reservation!$A:$A,KGP[[#This Row],[Logic]]),"")</f>
        <v/>
      </c>
      <c r="CW487" s="89" t="str">
        <f>IF(KGP[[#This Row],[Any order which is ahead (Date)]]="","",VLOOKUP(_xlfn.CONCAT(KGP[[#This Row],[Reservation]],KGP[[#This Row],[Material / Component]],"000",,KGP[[#This Row],[WO number]]),Reservation!$A:$J,10,0))</f>
        <v/>
      </c>
      <c r="CX487" s="89">
        <f t="shared" si="55"/>
        <v>0</v>
      </c>
    </row>
    <row r="488" spans="1:102" s="77" customFormat="1" hidden="1" x14ac:dyDescent="0.2">
      <c r="A488" s="126" t="s">
        <v>940</v>
      </c>
      <c r="B488" s="126" t="s">
        <v>50</v>
      </c>
      <c r="C488" s="127"/>
      <c r="D488" s="126" t="s">
        <v>55</v>
      </c>
      <c r="E488" s="128">
        <v>45290</v>
      </c>
      <c r="F488" s="128">
        <v>45292</v>
      </c>
      <c r="G488" s="128">
        <v>45397</v>
      </c>
      <c r="H488" s="127"/>
      <c r="I488" s="128">
        <v>45393</v>
      </c>
      <c r="J488" s="128">
        <v>45398</v>
      </c>
      <c r="K488" s="126" t="s">
        <v>1084</v>
      </c>
      <c r="L488" s="127"/>
      <c r="M488" s="126" t="s">
        <v>2084</v>
      </c>
      <c r="N488" s="126" t="s">
        <v>175</v>
      </c>
      <c r="O488" s="126" t="s">
        <v>2085</v>
      </c>
      <c r="P488" s="126" t="s">
        <v>2074</v>
      </c>
      <c r="Q488" s="126" t="s">
        <v>2081</v>
      </c>
      <c r="R488" s="126" t="s">
        <v>344</v>
      </c>
      <c r="S488" s="127"/>
      <c r="T488" s="127"/>
      <c r="U488" s="127"/>
      <c r="V488" s="127"/>
      <c r="W488" s="127"/>
      <c r="X488" s="126">
        <v>20</v>
      </c>
      <c r="Y488" s="126">
        <v>20</v>
      </c>
      <c r="Z488" s="127"/>
      <c r="AA488" s="127"/>
      <c r="AB488" s="129">
        <v>2</v>
      </c>
      <c r="AC488" s="129">
        <v>0</v>
      </c>
      <c r="AD488" s="129">
        <v>0</v>
      </c>
      <c r="AE488" s="126" t="s">
        <v>898</v>
      </c>
      <c r="AF488" s="129">
        <v>0</v>
      </c>
      <c r="AG488" s="127"/>
      <c r="AH488" s="127"/>
      <c r="AI488" s="127"/>
      <c r="AJ488" s="127"/>
      <c r="AK488" s="126">
        <v>0</v>
      </c>
      <c r="AL488" s="129">
        <v>0</v>
      </c>
      <c r="AM488" s="127"/>
      <c r="AN488" s="127"/>
      <c r="AO488" s="126">
        <v>0</v>
      </c>
      <c r="AP488" s="127"/>
      <c r="AQ488" s="127"/>
      <c r="AR488" s="127"/>
      <c r="AS488" s="127"/>
      <c r="AT488" s="127"/>
      <c r="AU488" s="126">
        <v>0</v>
      </c>
      <c r="AV488" s="130">
        <v>0</v>
      </c>
      <c r="AW488" s="126" t="s">
        <v>51</v>
      </c>
      <c r="AX488" s="127"/>
      <c r="AY488" s="127"/>
      <c r="AZ488" s="127"/>
      <c r="BA488" s="127"/>
      <c r="BB488" s="126" t="s">
        <v>52</v>
      </c>
      <c r="BC488" s="126" t="s">
        <v>213</v>
      </c>
      <c r="BD488" s="126" t="s">
        <v>214</v>
      </c>
      <c r="BE488" s="126" t="s">
        <v>2086</v>
      </c>
      <c r="BF488" s="126">
        <v>4</v>
      </c>
      <c r="BG488" s="126" t="s">
        <v>163</v>
      </c>
      <c r="BH488" s="127"/>
      <c r="BI488" s="127"/>
      <c r="BJ488" s="127"/>
      <c r="BK488" s="127"/>
      <c r="BL488" s="129">
        <v>0</v>
      </c>
      <c r="BM488" s="127" t="b">
        <f>KGP[[#This Row],[HU Quantity]]=KGP[[#This Row],[Requirement quantity]]</f>
        <v>0</v>
      </c>
      <c r="BN488" s="127"/>
      <c r="BO488" s="127"/>
      <c r="BP488" s="127"/>
      <c r="BQ488" s="126" t="s">
        <v>165</v>
      </c>
      <c r="BR488" s="126" t="s">
        <v>3073</v>
      </c>
      <c r="BS488" s="127"/>
      <c r="BT488" s="131">
        <v>0</v>
      </c>
      <c r="BU488" s="131">
        <v>0</v>
      </c>
      <c r="BV488" s="128">
        <v>45473</v>
      </c>
      <c r="BW488" s="132">
        <v>0</v>
      </c>
      <c r="BX488" s="132">
        <v>0</v>
      </c>
      <c r="BY488" s="127"/>
      <c r="BZ488" s="127"/>
      <c r="CA488" s="126">
        <v>0</v>
      </c>
      <c r="CB488" s="130">
        <v>0</v>
      </c>
      <c r="CC488" s="127"/>
      <c r="CD488" s="130">
        <v>0</v>
      </c>
      <c r="CE488" s="127"/>
      <c r="CF488" s="127"/>
      <c r="CG488" s="127"/>
      <c r="CH488" s="130">
        <v>0</v>
      </c>
      <c r="CI488" s="35">
        <v>0</v>
      </c>
      <c r="CJ488" s="94">
        <f t="shared" si="49"/>
        <v>0.125</v>
      </c>
      <c r="CK488" s="88">
        <f t="shared" si="50"/>
        <v>45369</v>
      </c>
      <c r="CL488" s="89">
        <f t="shared" si="51"/>
        <v>0</v>
      </c>
      <c r="CM488" s="89">
        <f t="shared" si="52"/>
        <v>0</v>
      </c>
      <c r="CN488" s="89" t="str">
        <f t="shared" si="53"/>
        <v>Missing Staging Date</v>
      </c>
      <c r="CO488" s="100"/>
      <c r="CP488" s="89" t="str">
        <f>IF(CQ488="","",IF(CQ488&gt;'Colour coding'!$D$4,"After Turnround",IF(CQ488&gt;'Colour coding'!$D$3+7,"During Turnaround",IF(CQ488&lt;'Colour coding'!$D$3,"On Time"))))</f>
        <v>On Time</v>
      </c>
      <c r="CQ488" s="88">
        <f>_xlfn.MAXIFS('Monitor PO'!E:E,'Monitor PO'!K:K,KGP[[#This Row],[Material / Component]])</f>
        <v>0</v>
      </c>
      <c r="CR488" s="89" t="str">
        <f t="shared" si="54"/>
        <v>Delivered Pre S4H</v>
      </c>
      <c r="CS488" s="89" t="str">
        <f>_xlfn.CONCAT(KGP[[#This Row],[Reservation]], KGP[[#This Row],[Requirement date (WO component)]],KGP[[#This Row],[Material / Component]],"000",,KGP[[#This Row],[WO number]])</f>
        <v>000013738445397000100038883</v>
      </c>
      <c r="CT488" s="89" t="e">
        <f>VLOOKUP(KGP[[#This Row],[Key]],Reservation!B:B,1,)</f>
        <v>#N/A</v>
      </c>
      <c r="CU488" s="89" t="str">
        <f>_xlfn.CONCAT(KGP[[#This Row],[Reservation]],KGP[[#This Row],[Material / Component]],"000",,KGP[[#This Row],[WO number]])</f>
        <v>0000137384000100038883</v>
      </c>
      <c r="CV488" s="93" t="str">
        <f>IF(_xlfn.MAXIFS(Reservation!$F:$F,Reservation!$A:$A,KGP[[#This Row],[Logic]])&lt;KGP[[#This Row],[ETA @ Demand plant]],_xlfn.MAXIFS(Reservation!$F:$F,Reservation!$A:$A,KGP[[#This Row],[Logic]]),"")</f>
        <v/>
      </c>
      <c r="CW488" s="89" t="str">
        <f>IF(KGP[[#This Row],[Any order which is ahead (Date)]]="","",VLOOKUP(_xlfn.CONCAT(KGP[[#This Row],[Reservation]],KGP[[#This Row],[Material / Component]],"000",,KGP[[#This Row],[WO number]]),Reservation!$A:$J,10,0))</f>
        <v/>
      </c>
      <c r="CX488" s="89">
        <f t="shared" si="55"/>
        <v>0</v>
      </c>
    </row>
    <row r="489" spans="1:102" s="77" customFormat="1" hidden="1" x14ac:dyDescent="0.2">
      <c r="A489" s="126" t="s">
        <v>940</v>
      </c>
      <c r="B489" s="126" t="s">
        <v>50</v>
      </c>
      <c r="C489" s="127"/>
      <c r="D489" s="126" t="s">
        <v>55</v>
      </c>
      <c r="E489" s="128">
        <v>45290</v>
      </c>
      <c r="F489" s="128">
        <v>45292</v>
      </c>
      <c r="G489" s="128">
        <v>45396</v>
      </c>
      <c r="H489" s="127"/>
      <c r="I489" s="128">
        <v>45393</v>
      </c>
      <c r="J489" s="128">
        <v>45398</v>
      </c>
      <c r="K489" s="126" t="s">
        <v>1084</v>
      </c>
      <c r="L489" s="127"/>
      <c r="M489" s="126" t="s">
        <v>2084</v>
      </c>
      <c r="N489" s="126" t="s">
        <v>171</v>
      </c>
      <c r="O489" s="126" t="s">
        <v>2085</v>
      </c>
      <c r="P489" s="126" t="s">
        <v>2074</v>
      </c>
      <c r="Q489" s="126" t="s">
        <v>3072</v>
      </c>
      <c r="R489" s="126" t="s">
        <v>344</v>
      </c>
      <c r="S489" s="127"/>
      <c r="T489" s="127"/>
      <c r="U489" s="127"/>
      <c r="V489" s="127"/>
      <c r="W489" s="127"/>
      <c r="X489" s="126">
        <v>20</v>
      </c>
      <c r="Y489" s="126">
        <v>20</v>
      </c>
      <c r="Z489" s="127"/>
      <c r="AA489" s="127"/>
      <c r="AB489" s="129">
        <v>1</v>
      </c>
      <c r="AC489" s="129">
        <v>0</v>
      </c>
      <c r="AD489" s="129">
        <v>0</v>
      </c>
      <c r="AE489" s="126" t="s">
        <v>54</v>
      </c>
      <c r="AF489" s="129">
        <v>0</v>
      </c>
      <c r="AG489" s="127"/>
      <c r="AH489" s="127"/>
      <c r="AI489" s="127"/>
      <c r="AJ489" s="127"/>
      <c r="AK489" s="126">
        <v>0</v>
      </c>
      <c r="AL489" s="129">
        <v>0</v>
      </c>
      <c r="AM489" s="127"/>
      <c r="AN489" s="127"/>
      <c r="AO489" s="126">
        <v>0</v>
      </c>
      <c r="AP489" s="127"/>
      <c r="AQ489" s="127"/>
      <c r="AR489" s="127"/>
      <c r="AS489" s="127"/>
      <c r="AT489" s="127"/>
      <c r="AU489" s="126">
        <v>0</v>
      </c>
      <c r="AV489" s="130">
        <v>0</v>
      </c>
      <c r="AW489" s="126" t="s">
        <v>51</v>
      </c>
      <c r="AX489" s="127"/>
      <c r="AY489" s="127"/>
      <c r="AZ489" s="127"/>
      <c r="BA489" s="127"/>
      <c r="BB489" s="126" t="s">
        <v>52</v>
      </c>
      <c r="BC489" s="126" t="s">
        <v>213</v>
      </c>
      <c r="BD489" s="126" t="s">
        <v>214</v>
      </c>
      <c r="BE489" s="126" t="s">
        <v>2086</v>
      </c>
      <c r="BF489" s="126">
        <v>1</v>
      </c>
      <c r="BG489" s="126" t="s">
        <v>163</v>
      </c>
      <c r="BH489" s="127"/>
      <c r="BI489" s="127"/>
      <c r="BJ489" s="127"/>
      <c r="BK489" s="127"/>
      <c r="BL489" s="129">
        <v>0</v>
      </c>
      <c r="BM489" s="127" t="b">
        <f>KGP[[#This Row],[HU Quantity]]=KGP[[#This Row],[Requirement quantity]]</f>
        <v>0</v>
      </c>
      <c r="BN489" s="127"/>
      <c r="BO489" s="127"/>
      <c r="BP489" s="127"/>
      <c r="BQ489" s="126" t="s">
        <v>165</v>
      </c>
      <c r="BR489" s="126" t="s">
        <v>3073</v>
      </c>
      <c r="BS489" s="127"/>
      <c r="BT489" s="131">
        <v>0</v>
      </c>
      <c r="BU489" s="131">
        <v>0</v>
      </c>
      <c r="BV489" s="128">
        <v>45473</v>
      </c>
      <c r="BW489" s="132">
        <v>0</v>
      </c>
      <c r="BX489" s="132">
        <v>0</v>
      </c>
      <c r="BY489" s="127"/>
      <c r="BZ489" s="127"/>
      <c r="CA489" s="126">
        <v>0</v>
      </c>
      <c r="CB489" s="130">
        <v>0</v>
      </c>
      <c r="CC489" s="127"/>
      <c r="CD489" s="130">
        <v>0</v>
      </c>
      <c r="CE489" s="127"/>
      <c r="CF489" s="127"/>
      <c r="CG489" s="127"/>
      <c r="CH489" s="130">
        <v>0</v>
      </c>
      <c r="CI489" s="35">
        <v>0</v>
      </c>
      <c r="CJ489" s="94">
        <f t="shared" si="49"/>
        <v>0.125</v>
      </c>
      <c r="CK489" s="88">
        <f t="shared" si="50"/>
        <v>45368</v>
      </c>
      <c r="CL489" s="89">
        <f t="shared" si="51"/>
        <v>0</v>
      </c>
      <c r="CM489" s="89">
        <f t="shared" si="52"/>
        <v>0</v>
      </c>
      <c r="CN489" s="89" t="str">
        <f t="shared" si="53"/>
        <v>Missing Staging Date</v>
      </c>
      <c r="CO489" s="100"/>
      <c r="CP489" s="89" t="str">
        <f>IF(CQ489="","",IF(CQ489&gt;'Colour coding'!$D$4,"After Turnround",IF(CQ489&gt;'Colour coding'!$D$3+7,"During Turnaround",IF(CQ489&lt;'Colour coding'!$D$3,"On Time"))))</f>
        <v>On Time</v>
      </c>
      <c r="CQ489" s="88">
        <f>_xlfn.MAXIFS('Monitor PO'!E:E,'Monitor PO'!K:K,KGP[[#This Row],[Material / Component]])</f>
        <v>0</v>
      </c>
      <c r="CR489" s="89" t="str">
        <f t="shared" si="54"/>
        <v>Delivered Pre S4H</v>
      </c>
      <c r="CS489" s="89" t="str">
        <f>_xlfn.CONCAT(KGP[[#This Row],[Reservation]], KGP[[#This Row],[Requirement date (WO component)]],KGP[[#This Row],[Material / Component]],"000",,KGP[[#This Row],[WO number]])</f>
        <v>000013738445396000100038883</v>
      </c>
      <c r="CT489" s="89" t="e">
        <f>VLOOKUP(KGP[[#This Row],[Key]],Reservation!B:B,1,)</f>
        <v>#N/A</v>
      </c>
      <c r="CU489" s="89" t="str">
        <f>_xlfn.CONCAT(KGP[[#This Row],[Reservation]],KGP[[#This Row],[Material / Component]],"000",,KGP[[#This Row],[WO number]])</f>
        <v>0000137384000100038883</v>
      </c>
      <c r="CV489" s="93" t="str">
        <f>IF(_xlfn.MAXIFS(Reservation!$F:$F,Reservation!$A:$A,KGP[[#This Row],[Logic]])&lt;KGP[[#This Row],[ETA @ Demand plant]],_xlfn.MAXIFS(Reservation!$F:$F,Reservation!$A:$A,KGP[[#This Row],[Logic]]),"")</f>
        <v/>
      </c>
      <c r="CW489" s="89" t="str">
        <f>IF(KGP[[#This Row],[Any order which is ahead (Date)]]="","",VLOOKUP(_xlfn.CONCAT(KGP[[#This Row],[Reservation]],KGP[[#This Row],[Material / Component]],"000",,KGP[[#This Row],[WO number]]),Reservation!$A:$J,10,0))</f>
        <v/>
      </c>
      <c r="CX489" s="89">
        <f t="shared" si="55"/>
        <v>0</v>
      </c>
    </row>
    <row r="490" spans="1:102" s="77" customFormat="1" hidden="1" x14ac:dyDescent="0.2">
      <c r="A490" s="126" t="s">
        <v>940</v>
      </c>
      <c r="B490" s="126" t="s">
        <v>50</v>
      </c>
      <c r="C490" s="127"/>
      <c r="D490" s="126" t="s">
        <v>55</v>
      </c>
      <c r="E490" s="128">
        <v>45290</v>
      </c>
      <c r="F490" s="128">
        <v>45292</v>
      </c>
      <c r="G490" s="128">
        <v>45396</v>
      </c>
      <c r="H490" s="127"/>
      <c r="I490" s="128">
        <v>45393</v>
      </c>
      <c r="J490" s="128">
        <v>45398</v>
      </c>
      <c r="K490" s="126" t="s">
        <v>1084</v>
      </c>
      <c r="L490" s="127"/>
      <c r="M490" s="126" t="s">
        <v>2084</v>
      </c>
      <c r="N490" s="126" t="s">
        <v>170</v>
      </c>
      <c r="O490" s="126" t="s">
        <v>2085</v>
      </c>
      <c r="P490" s="126" t="s">
        <v>2074</v>
      </c>
      <c r="Q490" s="126" t="s">
        <v>3072</v>
      </c>
      <c r="R490" s="126" t="s">
        <v>344</v>
      </c>
      <c r="S490" s="127"/>
      <c r="T490" s="127"/>
      <c r="U490" s="127"/>
      <c r="V490" s="127"/>
      <c r="W490" s="127"/>
      <c r="X490" s="126">
        <v>20</v>
      </c>
      <c r="Y490" s="126">
        <v>20</v>
      </c>
      <c r="Z490" s="127"/>
      <c r="AA490" s="127"/>
      <c r="AB490" s="129">
        <v>6</v>
      </c>
      <c r="AC490" s="129">
        <v>0</v>
      </c>
      <c r="AD490" s="129">
        <v>0</v>
      </c>
      <c r="AE490" s="126" t="s">
        <v>54</v>
      </c>
      <c r="AF490" s="129">
        <v>0</v>
      </c>
      <c r="AG490" s="127"/>
      <c r="AH490" s="127"/>
      <c r="AI490" s="127"/>
      <c r="AJ490" s="127"/>
      <c r="AK490" s="126">
        <v>0</v>
      </c>
      <c r="AL490" s="129">
        <v>0</v>
      </c>
      <c r="AM490" s="127"/>
      <c r="AN490" s="127"/>
      <c r="AO490" s="126">
        <v>0</v>
      </c>
      <c r="AP490" s="127"/>
      <c r="AQ490" s="127"/>
      <c r="AR490" s="127"/>
      <c r="AS490" s="127"/>
      <c r="AT490" s="127"/>
      <c r="AU490" s="126">
        <v>0</v>
      </c>
      <c r="AV490" s="130">
        <v>0</v>
      </c>
      <c r="AW490" s="126" t="s">
        <v>51</v>
      </c>
      <c r="AX490" s="127"/>
      <c r="AY490" s="127"/>
      <c r="AZ490" s="127"/>
      <c r="BA490" s="127"/>
      <c r="BB490" s="126" t="s">
        <v>52</v>
      </c>
      <c r="BC490" s="126" t="s">
        <v>213</v>
      </c>
      <c r="BD490" s="126" t="s">
        <v>214</v>
      </c>
      <c r="BE490" s="126" t="s">
        <v>2086</v>
      </c>
      <c r="BF490" s="126">
        <v>2</v>
      </c>
      <c r="BG490" s="126" t="s">
        <v>163</v>
      </c>
      <c r="BH490" s="127"/>
      <c r="BI490" s="127"/>
      <c r="BJ490" s="127"/>
      <c r="BK490" s="127"/>
      <c r="BL490" s="129">
        <v>0</v>
      </c>
      <c r="BM490" s="127" t="b">
        <f>KGP[[#This Row],[HU Quantity]]=KGP[[#This Row],[Requirement quantity]]</f>
        <v>0</v>
      </c>
      <c r="BN490" s="127"/>
      <c r="BO490" s="127"/>
      <c r="BP490" s="127"/>
      <c r="BQ490" s="126" t="s">
        <v>165</v>
      </c>
      <c r="BR490" s="126" t="s">
        <v>3073</v>
      </c>
      <c r="BS490" s="127"/>
      <c r="BT490" s="131">
        <v>0</v>
      </c>
      <c r="BU490" s="131">
        <v>0</v>
      </c>
      <c r="BV490" s="128">
        <v>45473</v>
      </c>
      <c r="BW490" s="132">
        <v>0</v>
      </c>
      <c r="BX490" s="132">
        <v>0</v>
      </c>
      <c r="BY490" s="127"/>
      <c r="BZ490" s="127"/>
      <c r="CA490" s="126">
        <v>0</v>
      </c>
      <c r="CB490" s="130">
        <v>0</v>
      </c>
      <c r="CC490" s="127"/>
      <c r="CD490" s="130">
        <v>0</v>
      </c>
      <c r="CE490" s="127"/>
      <c r="CF490" s="127"/>
      <c r="CG490" s="127"/>
      <c r="CH490" s="130">
        <v>0</v>
      </c>
      <c r="CI490" s="35">
        <v>0</v>
      </c>
      <c r="CJ490" s="94">
        <f t="shared" si="49"/>
        <v>0.125</v>
      </c>
      <c r="CK490" s="88">
        <f t="shared" si="50"/>
        <v>45368</v>
      </c>
      <c r="CL490" s="89">
        <f t="shared" si="51"/>
        <v>0</v>
      </c>
      <c r="CM490" s="89">
        <f t="shared" si="52"/>
        <v>0</v>
      </c>
      <c r="CN490" s="89" t="str">
        <f t="shared" si="53"/>
        <v>Missing Staging Date</v>
      </c>
      <c r="CO490" s="100"/>
      <c r="CP490" s="89" t="str">
        <f>IF(CQ490="","",IF(CQ490&gt;'Colour coding'!$D$4,"After Turnround",IF(CQ490&gt;'Colour coding'!$D$3+7,"During Turnaround",IF(CQ490&lt;'Colour coding'!$D$3,"On Time"))))</f>
        <v>On Time</v>
      </c>
      <c r="CQ490" s="88">
        <f>_xlfn.MAXIFS('Monitor PO'!E:E,'Monitor PO'!K:K,KGP[[#This Row],[Material / Component]])</f>
        <v>0</v>
      </c>
      <c r="CR490" s="89" t="str">
        <f t="shared" si="54"/>
        <v>Delivered Pre S4H</v>
      </c>
      <c r="CS490" s="89" t="str">
        <f>_xlfn.CONCAT(KGP[[#This Row],[Reservation]], KGP[[#This Row],[Requirement date (WO component)]],KGP[[#This Row],[Material / Component]],"000",,KGP[[#This Row],[WO number]])</f>
        <v>000013738445396000100038883</v>
      </c>
      <c r="CT490" s="89" t="e">
        <f>VLOOKUP(KGP[[#This Row],[Key]],Reservation!B:B,1,)</f>
        <v>#N/A</v>
      </c>
      <c r="CU490" s="89" t="str">
        <f>_xlfn.CONCAT(KGP[[#This Row],[Reservation]],KGP[[#This Row],[Material / Component]],"000",,KGP[[#This Row],[WO number]])</f>
        <v>0000137384000100038883</v>
      </c>
      <c r="CV490" s="93" t="str">
        <f>IF(_xlfn.MAXIFS(Reservation!$F:$F,Reservation!$A:$A,KGP[[#This Row],[Logic]])&lt;KGP[[#This Row],[ETA @ Demand plant]],_xlfn.MAXIFS(Reservation!$F:$F,Reservation!$A:$A,KGP[[#This Row],[Logic]]),"")</f>
        <v/>
      </c>
      <c r="CW490" s="89" t="str">
        <f>IF(KGP[[#This Row],[Any order which is ahead (Date)]]="","",VLOOKUP(_xlfn.CONCAT(KGP[[#This Row],[Reservation]],KGP[[#This Row],[Material / Component]],"000",,KGP[[#This Row],[WO number]]),Reservation!$A:$J,10,0))</f>
        <v/>
      </c>
      <c r="CX490" s="89">
        <f t="shared" si="55"/>
        <v>0</v>
      </c>
    </row>
    <row r="491" spans="1:102" s="77" customFormat="1" hidden="1" x14ac:dyDescent="0.2">
      <c r="A491" s="126" t="s">
        <v>940</v>
      </c>
      <c r="B491" s="126" t="s">
        <v>50</v>
      </c>
      <c r="C491" s="127"/>
      <c r="D491" s="126" t="s">
        <v>55</v>
      </c>
      <c r="E491" s="128">
        <v>45290</v>
      </c>
      <c r="F491" s="128">
        <v>45292</v>
      </c>
      <c r="G491" s="128">
        <v>45397</v>
      </c>
      <c r="H491" s="127"/>
      <c r="I491" s="128">
        <v>45393</v>
      </c>
      <c r="J491" s="128">
        <v>45398</v>
      </c>
      <c r="K491" s="126" t="s">
        <v>1084</v>
      </c>
      <c r="L491" s="127"/>
      <c r="M491" s="126" t="s">
        <v>2084</v>
      </c>
      <c r="N491" s="126" t="s">
        <v>176</v>
      </c>
      <c r="O491" s="126" t="s">
        <v>2085</v>
      </c>
      <c r="P491" s="126" t="s">
        <v>2074</v>
      </c>
      <c r="Q491" s="126" t="s">
        <v>2075</v>
      </c>
      <c r="R491" s="126" t="s">
        <v>344</v>
      </c>
      <c r="S491" s="127"/>
      <c r="T491" s="127"/>
      <c r="U491" s="127"/>
      <c r="V491" s="127"/>
      <c r="W491" s="127"/>
      <c r="X491" s="126">
        <v>20</v>
      </c>
      <c r="Y491" s="126">
        <v>20</v>
      </c>
      <c r="Z491" s="127"/>
      <c r="AA491" s="127"/>
      <c r="AB491" s="129">
        <v>2</v>
      </c>
      <c r="AC491" s="129">
        <v>0</v>
      </c>
      <c r="AD491" s="129">
        <v>0</v>
      </c>
      <c r="AE491" s="126" t="s">
        <v>54</v>
      </c>
      <c r="AF491" s="129">
        <v>0</v>
      </c>
      <c r="AG491" s="127"/>
      <c r="AH491" s="127"/>
      <c r="AI491" s="127"/>
      <c r="AJ491" s="127"/>
      <c r="AK491" s="126">
        <v>0</v>
      </c>
      <c r="AL491" s="129">
        <v>0</v>
      </c>
      <c r="AM491" s="127"/>
      <c r="AN491" s="127"/>
      <c r="AO491" s="126">
        <v>0</v>
      </c>
      <c r="AP491" s="127"/>
      <c r="AQ491" s="127"/>
      <c r="AR491" s="127"/>
      <c r="AS491" s="127"/>
      <c r="AT491" s="127"/>
      <c r="AU491" s="126">
        <v>0</v>
      </c>
      <c r="AV491" s="130">
        <v>0</v>
      </c>
      <c r="AW491" s="126" t="s">
        <v>1459</v>
      </c>
      <c r="AX491" s="127"/>
      <c r="AY491" s="127"/>
      <c r="AZ491" s="127"/>
      <c r="BA491" s="127"/>
      <c r="BB491" s="126" t="s">
        <v>52</v>
      </c>
      <c r="BC491" s="126" t="s">
        <v>213</v>
      </c>
      <c r="BD491" s="126" t="s">
        <v>214</v>
      </c>
      <c r="BE491" s="126" t="s">
        <v>2086</v>
      </c>
      <c r="BF491" s="126">
        <v>3</v>
      </c>
      <c r="BG491" s="126" t="s">
        <v>163</v>
      </c>
      <c r="BH491" s="127"/>
      <c r="BI491" s="127"/>
      <c r="BJ491" s="127"/>
      <c r="BK491" s="127"/>
      <c r="BL491" s="129">
        <v>0</v>
      </c>
      <c r="BM491" s="127" t="b">
        <f>KGP[[#This Row],[HU Quantity]]=KGP[[#This Row],[Requirement quantity]]</f>
        <v>0</v>
      </c>
      <c r="BN491" s="127"/>
      <c r="BO491" s="127"/>
      <c r="BP491" s="127"/>
      <c r="BQ491" s="126" t="s">
        <v>165</v>
      </c>
      <c r="BR491" s="126" t="s">
        <v>3073</v>
      </c>
      <c r="BS491" s="127"/>
      <c r="BT491" s="131">
        <v>0</v>
      </c>
      <c r="BU491" s="131">
        <v>0</v>
      </c>
      <c r="BV491" s="128">
        <v>45473</v>
      </c>
      <c r="BW491" s="132">
        <v>0</v>
      </c>
      <c r="BX491" s="132">
        <v>0</v>
      </c>
      <c r="BY491" s="127"/>
      <c r="BZ491" s="127"/>
      <c r="CA491" s="126">
        <v>0</v>
      </c>
      <c r="CB491" s="130">
        <v>0</v>
      </c>
      <c r="CC491" s="127"/>
      <c r="CD491" s="130">
        <v>0</v>
      </c>
      <c r="CE491" s="127"/>
      <c r="CF491" s="127"/>
      <c r="CG491" s="127"/>
      <c r="CH491" s="130">
        <v>0</v>
      </c>
      <c r="CI491" s="35">
        <v>0</v>
      </c>
      <c r="CJ491" s="94">
        <f t="shared" si="49"/>
        <v>0.125</v>
      </c>
      <c r="CK491" s="88">
        <f t="shared" si="50"/>
        <v>45369</v>
      </c>
      <c r="CL491" s="89">
        <f t="shared" si="51"/>
        <v>0</v>
      </c>
      <c r="CM491" s="89">
        <f t="shared" si="52"/>
        <v>0</v>
      </c>
      <c r="CN491" s="89" t="str">
        <f t="shared" si="53"/>
        <v>Missing Staging Date</v>
      </c>
      <c r="CO491" s="100"/>
      <c r="CP491" s="89" t="str">
        <f>IF(CQ491="","",IF(CQ491&gt;'Colour coding'!$D$4,"After Turnround",IF(CQ491&gt;'Colour coding'!$D$3+7,"During Turnaround",IF(CQ491&lt;'Colour coding'!$D$3,"On Time"))))</f>
        <v>On Time</v>
      </c>
      <c r="CQ491" s="88">
        <f>_xlfn.MAXIFS('Monitor PO'!E:E,'Monitor PO'!K:K,KGP[[#This Row],[Material / Component]])</f>
        <v>0</v>
      </c>
      <c r="CR491" s="89" t="str">
        <f t="shared" si="54"/>
        <v>Delivered Pre S4H</v>
      </c>
      <c r="CS491" s="89" t="str">
        <f>_xlfn.CONCAT(KGP[[#This Row],[Reservation]], KGP[[#This Row],[Requirement date (WO component)]],KGP[[#This Row],[Material / Component]],"000",,KGP[[#This Row],[WO number]])</f>
        <v>000013738445397000100038883</v>
      </c>
      <c r="CT491" s="89" t="e">
        <f>VLOOKUP(KGP[[#This Row],[Key]],Reservation!B:B,1,)</f>
        <v>#N/A</v>
      </c>
      <c r="CU491" s="89" t="str">
        <f>_xlfn.CONCAT(KGP[[#This Row],[Reservation]],KGP[[#This Row],[Material / Component]],"000",,KGP[[#This Row],[WO number]])</f>
        <v>0000137384000100038883</v>
      </c>
      <c r="CV491" s="93" t="str">
        <f>IF(_xlfn.MAXIFS(Reservation!$F:$F,Reservation!$A:$A,KGP[[#This Row],[Logic]])&lt;KGP[[#This Row],[ETA @ Demand plant]],_xlfn.MAXIFS(Reservation!$F:$F,Reservation!$A:$A,KGP[[#This Row],[Logic]]),"")</f>
        <v/>
      </c>
      <c r="CW491" s="89" t="str">
        <f>IF(KGP[[#This Row],[Any order which is ahead (Date)]]="","",VLOOKUP(_xlfn.CONCAT(KGP[[#This Row],[Reservation]],KGP[[#This Row],[Material / Component]],"000",,KGP[[#This Row],[WO number]]),Reservation!$A:$J,10,0))</f>
        <v/>
      </c>
      <c r="CX491" s="89">
        <f t="shared" si="55"/>
        <v>0</v>
      </c>
    </row>
    <row r="492" spans="1:102" s="77" customFormat="1" hidden="1" x14ac:dyDescent="0.2">
      <c r="A492" s="126" t="s">
        <v>940</v>
      </c>
      <c r="B492" s="126" t="s">
        <v>50</v>
      </c>
      <c r="C492" s="127"/>
      <c r="D492" s="126" t="s">
        <v>55</v>
      </c>
      <c r="E492" s="128">
        <v>45290</v>
      </c>
      <c r="F492" s="128">
        <v>45292</v>
      </c>
      <c r="G492" s="128">
        <v>45397</v>
      </c>
      <c r="H492" s="127"/>
      <c r="I492" s="128">
        <v>45393</v>
      </c>
      <c r="J492" s="128">
        <v>45398</v>
      </c>
      <c r="K492" s="126" t="s">
        <v>1084</v>
      </c>
      <c r="L492" s="127"/>
      <c r="M492" s="126" t="s">
        <v>2084</v>
      </c>
      <c r="N492" s="126" t="s">
        <v>174</v>
      </c>
      <c r="O492" s="126" t="s">
        <v>2085</v>
      </c>
      <c r="P492" s="126" t="s">
        <v>2074</v>
      </c>
      <c r="Q492" s="126" t="s">
        <v>2081</v>
      </c>
      <c r="R492" s="126" t="s">
        <v>344</v>
      </c>
      <c r="S492" s="127"/>
      <c r="T492" s="127"/>
      <c r="U492" s="127"/>
      <c r="V492" s="127"/>
      <c r="W492" s="127"/>
      <c r="X492" s="126">
        <v>20</v>
      </c>
      <c r="Y492" s="126">
        <v>20</v>
      </c>
      <c r="Z492" s="127"/>
      <c r="AA492" s="127"/>
      <c r="AB492" s="129">
        <v>1</v>
      </c>
      <c r="AC492" s="129">
        <v>0</v>
      </c>
      <c r="AD492" s="129">
        <v>0</v>
      </c>
      <c r="AE492" s="126" t="s">
        <v>54</v>
      </c>
      <c r="AF492" s="129">
        <v>0</v>
      </c>
      <c r="AG492" s="127"/>
      <c r="AH492" s="127"/>
      <c r="AI492" s="127"/>
      <c r="AJ492" s="127"/>
      <c r="AK492" s="126">
        <v>0</v>
      </c>
      <c r="AL492" s="129">
        <v>0</v>
      </c>
      <c r="AM492" s="127"/>
      <c r="AN492" s="127"/>
      <c r="AO492" s="126">
        <v>0</v>
      </c>
      <c r="AP492" s="127"/>
      <c r="AQ492" s="127"/>
      <c r="AR492" s="127"/>
      <c r="AS492" s="127"/>
      <c r="AT492" s="127"/>
      <c r="AU492" s="126">
        <v>0</v>
      </c>
      <c r="AV492" s="130">
        <v>0</v>
      </c>
      <c r="AW492" s="126" t="s">
        <v>51</v>
      </c>
      <c r="AX492" s="127"/>
      <c r="AY492" s="127"/>
      <c r="AZ492" s="127"/>
      <c r="BA492" s="127"/>
      <c r="BB492" s="126" t="s">
        <v>52</v>
      </c>
      <c r="BC492" s="126" t="s">
        <v>213</v>
      </c>
      <c r="BD492" s="126" t="s">
        <v>214</v>
      </c>
      <c r="BE492" s="126" t="s">
        <v>2086</v>
      </c>
      <c r="BF492" s="126">
        <v>5</v>
      </c>
      <c r="BG492" s="126" t="s">
        <v>163</v>
      </c>
      <c r="BH492" s="127"/>
      <c r="BI492" s="127"/>
      <c r="BJ492" s="127"/>
      <c r="BK492" s="127"/>
      <c r="BL492" s="129">
        <v>0</v>
      </c>
      <c r="BM492" s="127" t="b">
        <f>KGP[[#This Row],[HU Quantity]]=KGP[[#This Row],[Requirement quantity]]</f>
        <v>0</v>
      </c>
      <c r="BN492" s="127"/>
      <c r="BO492" s="127"/>
      <c r="BP492" s="127"/>
      <c r="BQ492" s="126" t="s">
        <v>165</v>
      </c>
      <c r="BR492" s="126" t="s">
        <v>3073</v>
      </c>
      <c r="BS492" s="127"/>
      <c r="BT492" s="131">
        <v>0</v>
      </c>
      <c r="BU492" s="131">
        <v>0</v>
      </c>
      <c r="BV492" s="128">
        <v>45473</v>
      </c>
      <c r="BW492" s="132">
        <v>0</v>
      </c>
      <c r="BX492" s="132">
        <v>0</v>
      </c>
      <c r="BY492" s="127"/>
      <c r="BZ492" s="127"/>
      <c r="CA492" s="126">
        <v>0</v>
      </c>
      <c r="CB492" s="130">
        <v>0</v>
      </c>
      <c r="CC492" s="127"/>
      <c r="CD492" s="130">
        <v>0</v>
      </c>
      <c r="CE492" s="127"/>
      <c r="CF492" s="127"/>
      <c r="CG492" s="127"/>
      <c r="CH492" s="130">
        <v>0</v>
      </c>
      <c r="CI492" s="35">
        <v>0</v>
      </c>
      <c r="CJ492" s="94">
        <f t="shared" si="49"/>
        <v>0.125</v>
      </c>
      <c r="CK492" s="88">
        <f t="shared" si="50"/>
        <v>45369</v>
      </c>
      <c r="CL492" s="89">
        <f t="shared" si="51"/>
        <v>0</v>
      </c>
      <c r="CM492" s="89">
        <f t="shared" si="52"/>
        <v>0</v>
      </c>
      <c r="CN492" s="89" t="str">
        <f t="shared" si="53"/>
        <v>Missing Staging Date</v>
      </c>
      <c r="CO492" s="100"/>
      <c r="CP492" s="89" t="str">
        <f>IF(CQ492="","",IF(CQ492&gt;'Colour coding'!$D$4,"After Turnround",IF(CQ492&gt;'Colour coding'!$D$3+7,"During Turnaround",IF(CQ492&lt;'Colour coding'!$D$3,"On Time"))))</f>
        <v>On Time</v>
      </c>
      <c r="CQ492" s="88">
        <f>_xlfn.MAXIFS('Monitor PO'!E:E,'Monitor PO'!K:K,KGP[[#This Row],[Material / Component]])</f>
        <v>0</v>
      </c>
      <c r="CR492" s="89" t="str">
        <f t="shared" si="54"/>
        <v>Delivered Pre S4H</v>
      </c>
      <c r="CS492" s="89" t="str">
        <f>_xlfn.CONCAT(KGP[[#This Row],[Reservation]], KGP[[#This Row],[Requirement date (WO component)]],KGP[[#This Row],[Material / Component]],"000",,KGP[[#This Row],[WO number]])</f>
        <v>000013738445397000100038883</v>
      </c>
      <c r="CT492" s="89" t="e">
        <f>VLOOKUP(KGP[[#This Row],[Key]],Reservation!B:B,1,)</f>
        <v>#N/A</v>
      </c>
      <c r="CU492" s="89" t="str">
        <f>_xlfn.CONCAT(KGP[[#This Row],[Reservation]],KGP[[#This Row],[Material / Component]],"000",,KGP[[#This Row],[WO number]])</f>
        <v>0000137384000100038883</v>
      </c>
      <c r="CV492" s="93" t="str">
        <f>IF(_xlfn.MAXIFS(Reservation!$F:$F,Reservation!$A:$A,KGP[[#This Row],[Logic]])&lt;KGP[[#This Row],[ETA @ Demand plant]],_xlfn.MAXIFS(Reservation!$F:$F,Reservation!$A:$A,KGP[[#This Row],[Logic]]),"")</f>
        <v/>
      </c>
      <c r="CW492" s="89" t="str">
        <f>IF(KGP[[#This Row],[Any order which is ahead (Date)]]="","",VLOOKUP(_xlfn.CONCAT(KGP[[#This Row],[Reservation]],KGP[[#This Row],[Material / Component]],"000",,KGP[[#This Row],[WO number]]),Reservation!$A:$J,10,0))</f>
        <v/>
      </c>
      <c r="CX492" s="89">
        <f t="shared" si="55"/>
        <v>0</v>
      </c>
    </row>
    <row r="493" spans="1:102" s="77" customFormat="1" hidden="1" x14ac:dyDescent="0.2">
      <c r="A493" s="126" t="s">
        <v>940</v>
      </c>
      <c r="B493" s="126" t="s">
        <v>50</v>
      </c>
      <c r="C493" s="127"/>
      <c r="D493" s="126" t="s">
        <v>55</v>
      </c>
      <c r="E493" s="128">
        <v>45290</v>
      </c>
      <c r="F493" s="128">
        <v>45292</v>
      </c>
      <c r="G493" s="128">
        <v>45397</v>
      </c>
      <c r="H493" s="127"/>
      <c r="I493" s="128">
        <v>45393</v>
      </c>
      <c r="J493" s="128">
        <v>45398</v>
      </c>
      <c r="K493" s="126" t="s">
        <v>1084</v>
      </c>
      <c r="L493" s="127"/>
      <c r="M493" s="126" t="s">
        <v>2084</v>
      </c>
      <c r="N493" s="126" t="s">
        <v>173</v>
      </c>
      <c r="O493" s="126" t="s">
        <v>2085</v>
      </c>
      <c r="P493" s="126" t="s">
        <v>2074</v>
      </c>
      <c r="Q493" s="126" t="s">
        <v>2081</v>
      </c>
      <c r="R493" s="126" t="s">
        <v>344</v>
      </c>
      <c r="S493" s="127"/>
      <c r="T493" s="127"/>
      <c r="U493" s="127"/>
      <c r="V493" s="127"/>
      <c r="W493" s="127"/>
      <c r="X493" s="126">
        <v>20</v>
      </c>
      <c r="Y493" s="126">
        <v>20</v>
      </c>
      <c r="Z493" s="127"/>
      <c r="AA493" s="127"/>
      <c r="AB493" s="129">
        <v>4</v>
      </c>
      <c r="AC493" s="129">
        <v>0</v>
      </c>
      <c r="AD493" s="129">
        <v>0</v>
      </c>
      <c r="AE493" s="126" t="s">
        <v>54</v>
      </c>
      <c r="AF493" s="129">
        <v>0</v>
      </c>
      <c r="AG493" s="127"/>
      <c r="AH493" s="127"/>
      <c r="AI493" s="127"/>
      <c r="AJ493" s="127"/>
      <c r="AK493" s="126">
        <v>0</v>
      </c>
      <c r="AL493" s="129">
        <v>0</v>
      </c>
      <c r="AM493" s="127"/>
      <c r="AN493" s="127"/>
      <c r="AO493" s="126">
        <v>0</v>
      </c>
      <c r="AP493" s="127"/>
      <c r="AQ493" s="127"/>
      <c r="AR493" s="127"/>
      <c r="AS493" s="127"/>
      <c r="AT493" s="127"/>
      <c r="AU493" s="126">
        <v>0</v>
      </c>
      <c r="AV493" s="130">
        <v>0</v>
      </c>
      <c r="AW493" s="126" t="s">
        <v>186</v>
      </c>
      <c r="AX493" s="127"/>
      <c r="AY493" s="127"/>
      <c r="AZ493" s="127"/>
      <c r="BA493" s="127"/>
      <c r="BB493" s="126" t="s">
        <v>52</v>
      </c>
      <c r="BC493" s="126" t="s">
        <v>213</v>
      </c>
      <c r="BD493" s="126" t="s">
        <v>214</v>
      </c>
      <c r="BE493" s="126" t="s">
        <v>2086</v>
      </c>
      <c r="BF493" s="126">
        <v>6</v>
      </c>
      <c r="BG493" s="126" t="s">
        <v>163</v>
      </c>
      <c r="BH493" s="127"/>
      <c r="BI493" s="127"/>
      <c r="BJ493" s="127"/>
      <c r="BK493" s="127"/>
      <c r="BL493" s="129">
        <v>0</v>
      </c>
      <c r="BM493" s="127" t="b">
        <f>KGP[[#This Row],[HU Quantity]]=KGP[[#This Row],[Requirement quantity]]</f>
        <v>0</v>
      </c>
      <c r="BN493" s="127"/>
      <c r="BO493" s="127"/>
      <c r="BP493" s="127"/>
      <c r="BQ493" s="126" t="s">
        <v>165</v>
      </c>
      <c r="BR493" s="126" t="s">
        <v>3073</v>
      </c>
      <c r="BS493" s="127"/>
      <c r="BT493" s="131">
        <v>0</v>
      </c>
      <c r="BU493" s="131">
        <v>0</v>
      </c>
      <c r="BV493" s="128">
        <v>45473</v>
      </c>
      <c r="BW493" s="132">
        <v>0</v>
      </c>
      <c r="BX493" s="132">
        <v>0</v>
      </c>
      <c r="BY493" s="127"/>
      <c r="BZ493" s="127"/>
      <c r="CA493" s="126">
        <v>0</v>
      </c>
      <c r="CB493" s="130">
        <v>0</v>
      </c>
      <c r="CC493" s="127"/>
      <c r="CD493" s="130">
        <v>0</v>
      </c>
      <c r="CE493" s="127"/>
      <c r="CF493" s="127"/>
      <c r="CG493" s="127"/>
      <c r="CH493" s="130">
        <v>0</v>
      </c>
      <c r="CI493" s="35">
        <v>0</v>
      </c>
      <c r="CJ493" s="94">
        <f t="shared" si="49"/>
        <v>0.125</v>
      </c>
      <c r="CK493" s="88">
        <f t="shared" si="50"/>
        <v>45369</v>
      </c>
      <c r="CL493" s="89">
        <f t="shared" si="51"/>
        <v>0</v>
      </c>
      <c r="CM493" s="89">
        <f t="shared" si="52"/>
        <v>0</v>
      </c>
      <c r="CN493" s="89" t="str">
        <f t="shared" si="53"/>
        <v>Missing Staging Date</v>
      </c>
      <c r="CO493" s="100"/>
      <c r="CP493" s="89" t="str">
        <f>IF(CQ493="","",IF(CQ493&gt;'Colour coding'!$D$4,"After Turnround",IF(CQ493&gt;'Colour coding'!$D$3+7,"During Turnaround",IF(CQ493&lt;'Colour coding'!$D$3,"On Time"))))</f>
        <v>On Time</v>
      </c>
      <c r="CQ493" s="88">
        <f>_xlfn.MAXIFS('Monitor PO'!E:E,'Monitor PO'!K:K,KGP[[#This Row],[Material / Component]])</f>
        <v>0</v>
      </c>
      <c r="CR493" s="89" t="str">
        <f t="shared" si="54"/>
        <v>Delivered Pre S4H</v>
      </c>
      <c r="CS493" s="89" t="str">
        <f>_xlfn.CONCAT(KGP[[#This Row],[Reservation]], KGP[[#This Row],[Requirement date (WO component)]],KGP[[#This Row],[Material / Component]],"000",,KGP[[#This Row],[WO number]])</f>
        <v>000013738445397000100038883</v>
      </c>
      <c r="CT493" s="89" t="e">
        <f>VLOOKUP(KGP[[#This Row],[Key]],Reservation!B:B,1,)</f>
        <v>#N/A</v>
      </c>
      <c r="CU493" s="89" t="str">
        <f>_xlfn.CONCAT(KGP[[#This Row],[Reservation]],KGP[[#This Row],[Material / Component]],"000",,KGP[[#This Row],[WO number]])</f>
        <v>0000137384000100038883</v>
      </c>
      <c r="CV493" s="93" t="str">
        <f>IF(_xlfn.MAXIFS(Reservation!$F:$F,Reservation!$A:$A,KGP[[#This Row],[Logic]])&lt;KGP[[#This Row],[ETA @ Demand plant]],_xlfn.MAXIFS(Reservation!$F:$F,Reservation!$A:$A,KGP[[#This Row],[Logic]]),"")</f>
        <v/>
      </c>
      <c r="CW493" s="89" t="str">
        <f>IF(KGP[[#This Row],[Any order which is ahead (Date)]]="","",VLOOKUP(_xlfn.CONCAT(KGP[[#This Row],[Reservation]],KGP[[#This Row],[Material / Component]],"000",,KGP[[#This Row],[WO number]]),Reservation!$A:$J,10,0))</f>
        <v/>
      </c>
      <c r="CX493" s="89">
        <f t="shared" si="55"/>
        <v>0</v>
      </c>
    </row>
    <row r="494" spans="1:102" s="77" customFormat="1" hidden="1" x14ac:dyDescent="0.2">
      <c r="A494" s="126" t="s">
        <v>940</v>
      </c>
      <c r="B494" s="126" t="s">
        <v>50</v>
      </c>
      <c r="C494" s="127"/>
      <c r="D494" s="126" t="s">
        <v>55</v>
      </c>
      <c r="E494" s="128">
        <v>45290</v>
      </c>
      <c r="F494" s="128">
        <v>45292</v>
      </c>
      <c r="G494" s="128">
        <v>45391</v>
      </c>
      <c r="H494" s="127"/>
      <c r="I494" s="128">
        <v>45388</v>
      </c>
      <c r="J494" s="128">
        <v>45394</v>
      </c>
      <c r="K494" s="126" t="s">
        <v>1084</v>
      </c>
      <c r="L494" s="127"/>
      <c r="M494" s="126" t="s">
        <v>2093</v>
      </c>
      <c r="N494" s="126" t="s">
        <v>171</v>
      </c>
      <c r="O494" s="126" t="s">
        <v>2094</v>
      </c>
      <c r="P494" s="126" t="s">
        <v>2074</v>
      </c>
      <c r="Q494" s="126" t="s">
        <v>3072</v>
      </c>
      <c r="R494" s="126" t="s">
        <v>344</v>
      </c>
      <c r="S494" s="127"/>
      <c r="T494" s="127"/>
      <c r="U494" s="127"/>
      <c r="V494" s="127"/>
      <c r="W494" s="127"/>
      <c r="X494" s="126">
        <v>20</v>
      </c>
      <c r="Y494" s="126">
        <v>20</v>
      </c>
      <c r="Z494" s="127"/>
      <c r="AA494" s="127"/>
      <c r="AB494" s="129">
        <v>1</v>
      </c>
      <c r="AC494" s="129">
        <v>0</v>
      </c>
      <c r="AD494" s="129">
        <v>0</v>
      </c>
      <c r="AE494" s="126" t="s">
        <v>54</v>
      </c>
      <c r="AF494" s="129">
        <v>0</v>
      </c>
      <c r="AG494" s="127"/>
      <c r="AH494" s="127"/>
      <c r="AI494" s="127"/>
      <c r="AJ494" s="127"/>
      <c r="AK494" s="126">
        <v>0</v>
      </c>
      <c r="AL494" s="129">
        <v>0</v>
      </c>
      <c r="AM494" s="127"/>
      <c r="AN494" s="127"/>
      <c r="AO494" s="126">
        <v>0</v>
      </c>
      <c r="AP494" s="127"/>
      <c r="AQ494" s="127"/>
      <c r="AR494" s="127"/>
      <c r="AS494" s="127"/>
      <c r="AT494" s="127"/>
      <c r="AU494" s="126">
        <v>0</v>
      </c>
      <c r="AV494" s="130">
        <v>0</v>
      </c>
      <c r="AW494" s="126" t="s">
        <v>51</v>
      </c>
      <c r="AX494" s="127"/>
      <c r="AY494" s="127"/>
      <c r="AZ494" s="127"/>
      <c r="BA494" s="127"/>
      <c r="BB494" s="126" t="s">
        <v>52</v>
      </c>
      <c r="BC494" s="126" t="s">
        <v>213</v>
      </c>
      <c r="BD494" s="126" t="s">
        <v>355</v>
      </c>
      <c r="BE494" s="126" t="s">
        <v>2097</v>
      </c>
      <c r="BF494" s="126">
        <v>1</v>
      </c>
      <c r="BG494" s="126" t="s">
        <v>163</v>
      </c>
      <c r="BH494" s="127"/>
      <c r="BI494" s="127"/>
      <c r="BJ494" s="127"/>
      <c r="BK494" s="127"/>
      <c r="BL494" s="129">
        <v>0</v>
      </c>
      <c r="BM494" s="127" t="b">
        <f>KGP[[#This Row],[HU Quantity]]=KGP[[#This Row],[Requirement quantity]]</f>
        <v>0</v>
      </c>
      <c r="BN494" s="127"/>
      <c r="BO494" s="127"/>
      <c r="BP494" s="127"/>
      <c r="BQ494" s="126" t="s">
        <v>165</v>
      </c>
      <c r="BR494" s="126" t="s">
        <v>3073</v>
      </c>
      <c r="BS494" s="127"/>
      <c r="BT494" s="131">
        <v>0</v>
      </c>
      <c r="BU494" s="131">
        <v>0</v>
      </c>
      <c r="BV494" s="128">
        <v>45473</v>
      </c>
      <c r="BW494" s="132">
        <v>0</v>
      </c>
      <c r="BX494" s="132">
        <v>0</v>
      </c>
      <c r="BY494" s="127"/>
      <c r="BZ494" s="127"/>
      <c r="CA494" s="126">
        <v>0</v>
      </c>
      <c r="CB494" s="130">
        <v>0</v>
      </c>
      <c r="CC494" s="127"/>
      <c r="CD494" s="130">
        <v>0</v>
      </c>
      <c r="CE494" s="127"/>
      <c r="CF494" s="127"/>
      <c r="CG494" s="127"/>
      <c r="CH494" s="130">
        <v>0</v>
      </c>
      <c r="CI494" s="35">
        <v>0</v>
      </c>
      <c r="CJ494" s="94">
        <f t="shared" si="49"/>
        <v>0.125</v>
      </c>
      <c r="CK494" s="88">
        <f t="shared" si="50"/>
        <v>45363</v>
      </c>
      <c r="CL494" s="89">
        <f t="shared" si="51"/>
        <v>0</v>
      </c>
      <c r="CM494" s="89">
        <f t="shared" si="52"/>
        <v>0</v>
      </c>
      <c r="CN494" s="89" t="str">
        <f t="shared" si="53"/>
        <v>Missing Staging Date</v>
      </c>
      <c r="CO494" s="100"/>
      <c r="CP494" s="89" t="str">
        <f>IF(CQ494="","",IF(CQ494&gt;'Colour coding'!$D$4,"After Turnround",IF(CQ494&gt;'Colour coding'!$D$3+7,"During Turnaround",IF(CQ494&lt;'Colour coding'!$D$3,"On Time"))))</f>
        <v>On Time</v>
      </c>
      <c r="CQ494" s="88">
        <f>_xlfn.MAXIFS('Monitor PO'!E:E,'Monitor PO'!K:K,KGP[[#This Row],[Material / Component]])</f>
        <v>0</v>
      </c>
      <c r="CR494" s="89" t="str">
        <f t="shared" si="54"/>
        <v>Delivered Pre S4H</v>
      </c>
      <c r="CS494" s="89" t="str">
        <f>_xlfn.CONCAT(KGP[[#This Row],[Reservation]], KGP[[#This Row],[Requirement date (WO component)]],KGP[[#This Row],[Material / Component]],"000",,KGP[[#This Row],[WO number]])</f>
        <v>000013738845391000100038887</v>
      </c>
      <c r="CT494" s="89" t="e">
        <f>VLOOKUP(KGP[[#This Row],[Key]],Reservation!B:B,1,)</f>
        <v>#N/A</v>
      </c>
      <c r="CU494" s="89" t="str">
        <f>_xlfn.CONCAT(KGP[[#This Row],[Reservation]],KGP[[#This Row],[Material / Component]],"000",,KGP[[#This Row],[WO number]])</f>
        <v>0000137388000100038887</v>
      </c>
      <c r="CV494" s="93" t="str">
        <f>IF(_xlfn.MAXIFS(Reservation!$F:$F,Reservation!$A:$A,KGP[[#This Row],[Logic]])&lt;KGP[[#This Row],[ETA @ Demand plant]],_xlfn.MAXIFS(Reservation!$F:$F,Reservation!$A:$A,KGP[[#This Row],[Logic]]),"")</f>
        <v/>
      </c>
      <c r="CW494" s="89" t="str">
        <f>IF(KGP[[#This Row],[Any order which is ahead (Date)]]="","",VLOOKUP(_xlfn.CONCAT(KGP[[#This Row],[Reservation]],KGP[[#This Row],[Material / Component]],"000",,KGP[[#This Row],[WO number]]),Reservation!$A:$J,10,0))</f>
        <v/>
      </c>
      <c r="CX494" s="89">
        <f t="shared" si="55"/>
        <v>0</v>
      </c>
    </row>
    <row r="495" spans="1:102" s="77" customFormat="1" hidden="1" x14ac:dyDescent="0.2">
      <c r="A495" s="126" t="s">
        <v>940</v>
      </c>
      <c r="B495" s="126" t="s">
        <v>50</v>
      </c>
      <c r="C495" s="127"/>
      <c r="D495" s="126" t="s">
        <v>55</v>
      </c>
      <c r="E495" s="128">
        <v>45290</v>
      </c>
      <c r="F495" s="128">
        <v>45292</v>
      </c>
      <c r="G495" s="128">
        <v>45391</v>
      </c>
      <c r="H495" s="127"/>
      <c r="I495" s="128">
        <v>45388</v>
      </c>
      <c r="J495" s="128">
        <v>45394</v>
      </c>
      <c r="K495" s="126" t="s">
        <v>1084</v>
      </c>
      <c r="L495" s="127"/>
      <c r="M495" s="126" t="s">
        <v>2093</v>
      </c>
      <c r="N495" s="126" t="s">
        <v>170</v>
      </c>
      <c r="O495" s="126" t="s">
        <v>2094</v>
      </c>
      <c r="P495" s="126" t="s">
        <v>2074</v>
      </c>
      <c r="Q495" s="126" t="s">
        <v>3072</v>
      </c>
      <c r="R495" s="126" t="s">
        <v>344</v>
      </c>
      <c r="S495" s="127"/>
      <c r="T495" s="127"/>
      <c r="U495" s="127"/>
      <c r="V495" s="127"/>
      <c r="W495" s="127"/>
      <c r="X495" s="126">
        <v>20</v>
      </c>
      <c r="Y495" s="126">
        <v>20</v>
      </c>
      <c r="Z495" s="127"/>
      <c r="AA495" s="127"/>
      <c r="AB495" s="129">
        <v>6</v>
      </c>
      <c r="AC495" s="129">
        <v>0</v>
      </c>
      <c r="AD495" s="129">
        <v>0</v>
      </c>
      <c r="AE495" s="126" t="s">
        <v>54</v>
      </c>
      <c r="AF495" s="129">
        <v>0</v>
      </c>
      <c r="AG495" s="127"/>
      <c r="AH495" s="127"/>
      <c r="AI495" s="127"/>
      <c r="AJ495" s="127"/>
      <c r="AK495" s="126">
        <v>0</v>
      </c>
      <c r="AL495" s="129">
        <v>0</v>
      </c>
      <c r="AM495" s="127"/>
      <c r="AN495" s="127"/>
      <c r="AO495" s="126">
        <v>0</v>
      </c>
      <c r="AP495" s="127"/>
      <c r="AQ495" s="127"/>
      <c r="AR495" s="127"/>
      <c r="AS495" s="127"/>
      <c r="AT495" s="127"/>
      <c r="AU495" s="126">
        <v>0</v>
      </c>
      <c r="AV495" s="130">
        <v>0</v>
      </c>
      <c r="AW495" s="126" t="s">
        <v>51</v>
      </c>
      <c r="AX495" s="127"/>
      <c r="AY495" s="127"/>
      <c r="AZ495" s="127"/>
      <c r="BA495" s="127"/>
      <c r="BB495" s="126" t="s">
        <v>52</v>
      </c>
      <c r="BC495" s="126" t="s">
        <v>213</v>
      </c>
      <c r="BD495" s="126" t="s">
        <v>355</v>
      </c>
      <c r="BE495" s="126" t="s">
        <v>2097</v>
      </c>
      <c r="BF495" s="126">
        <v>2</v>
      </c>
      <c r="BG495" s="126" t="s">
        <v>163</v>
      </c>
      <c r="BH495" s="127"/>
      <c r="BI495" s="127"/>
      <c r="BJ495" s="127"/>
      <c r="BK495" s="127"/>
      <c r="BL495" s="129">
        <v>0</v>
      </c>
      <c r="BM495" s="127" t="b">
        <f>KGP[[#This Row],[HU Quantity]]=KGP[[#This Row],[Requirement quantity]]</f>
        <v>0</v>
      </c>
      <c r="BN495" s="127"/>
      <c r="BO495" s="127"/>
      <c r="BP495" s="127"/>
      <c r="BQ495" s="126" t="s">
        <v>165</v>
      </c>
      <c r="BR495" s="126" t="s">
        <v>3073</v>
      </c>
      <c r="BS495" s="127"/>
      <c r="BT495" s="131">
        <v>0</v>
      </c>
      <c r="BU495" s="131">
        <v>0</v>
      </c>
      <c r="BV495" s="128">
        <v>45473</v>
      </c>
      <c r="BW495" s="132">
        <v>0</v>
      </c>
      <c r="BX495" s="132">
        <v>0</v>
      </c>
      <c r="BY495" s="127"/>
      <c r="BZ495" s="127"/>
      <c r="CA495" s="126">
        <v>0</v>
      </c>
      <c r="CB495" s="130">
        <v>0</v>
      </c>
      <c r="CC495" s="127"/>
      <c r="CD495" s="130">
        <v>0</v>
      </c>
      <c r="CE495" s="127"/>
      <c r="CF495" s="127"/>
      <c r="CG495" s="127"/>
      <c r="CH495" s="130">
        <v>0</v>
      </c>
      <c r="CI495" s="35">
        <v>0</v>
      </c>
      <c r="CJ495" s="94">
        <f t="shared" si="49"/>
        <v>0.125</v>
      </c>
      <c r="CK495" s="88">
        <f t="shared" si="50"/>
        <v>45363</v>
      </c>
      <c r="CL495" s="89">
        <f t="shared" si="51"/>
        <v>0</v>
      </c>
      <c r="CM495" s="89">
        <f t="shared" si="52"/>
        <v>0</v>
      </c>
      <c r="CN495" s="89" t="str">
        <f t="shared" si="53"/>
        <v>Missing Staging Date</v>
      </c>
      <c r="CO495" s="100"/>
      <c r="CP495" s="89" t="str">
        <f>IF(CQ495="","",IF(CQ495&gt;'Colour coding'!$D$4,"After Turnround",IF(CQ495&gt;'Colour coding'!$D$3+7,"During Turnaround",IF(CQ495&lt;'Colour coding'!$D$3,"On Time"))))</f>
        <v>On Time</v>
      </c>
      <c r="CQ495" s="88">
        <f>_xlfn.MAXIFS('Monitor PO'!E:E,'Monitor PO'!K:K,KGP[[#This Row],[Material / Component]])</f>
        <v>0</v>
      </c>
      <c r="CR495" s="89" t="str">
        <f t="shared" si="54"/>
        <v>Delivered Pre S4H</v>
      </c>
      <c r="CS495" s="89" t="str">
        <f>_xlfn.CONCAT(KGP[[#This Row],[Reservation]], KGP[[#This Row],[Requirement date (WO component)]],KGP[[#This Row],[Material / Component]],"000",,KGP[[#This Row],[WO number]])</f>
        <v>000013738845391000100038887</v>
      </c>
      <c r="CT495" s="89" t="e">
        <f>VLOOKUP(KGP[[#This Row],[Key]],Reservation!B:B,1,)</f>
        <v>#N/A</v>
      </c>
      <c r="CU495" s="89" t="str">
        <f>_xlfn.CONCAT(KGP[[#This Row],[Reservation]],KGP[[#This Row],[Material / Component]],"000",,KGP[[#This Row],[WO number]])</f>
        <v>0000137388000100038887</v>
      </c>
      <c r="CV495" s="93" t="str">
        <f>IF(_xlfn.MAXIFS(Reservation!$F:$F,Reservation!$A:$A,KGP[[#This Row],[Logic]])&lt;KGP[[#This Row],[ETA @ Demand plant]],_xlfn.MAXIFS(Reservation!$F:$F,Reservation!$A:$A,KGP[[#This Row],[Logic]]),"")</f>
        <v/>
      </c>
      <c r="CW495" s="89" t="str">
        <f>IF(KGP[[#This Row],[Any order which is ahead (Date)]]="","",VLOOKUP(_xlfn.CONCAT(KGP[[#This Row],[Reservation]],KGP[[#This Row],[Material / Component]],"000",,KGP[[#This Row],[WO number]]),Reservation!$A:$J,10,0))</f>
        <v/>
      </c>
      <c r="CX495" s="89">
        <f t="shared" si="55"/>
        <v>0</v>
      </c>
    </row>
    <row r="496" spans="1:102" s="77" customFormat="1" hidden="1" x14ac:dyDescent="0.2">
      <c r="A496" s="126" t="s">
        <v>940</v>
      </c>
      <c r="B496" s="126" t="s">
        <v>50</v>
      </c>
      <c r="C496" s="127"/>
      <c r="D496" s="126" t="s">
        <v>55</v>
      </c>
      <c r="E496" s="128">
        <v>45290</v>
      </c>
      <c r="F496" s="128">
        <v>45292</v>
      </c>
      <c r="G496" s="128">
        <v>45393</v>
      </c>
      <c r="H496" s="127"/>
      <c r="I496" s="128">
        <v>45388</v>
      </c>
      <c r="J496" s="128">
        <v>45394</v>
      </c>
      <c r="K496" s="126" t="s">
        <v>1084</v>
      </c>
      <c r="L496" s="127"/>
      <c r="M496" s="126" t="s">
        <v>2093</v>
      </c>
      <c r="N496" s="126" t="s">
        <v>174</v>
      </c>
      <c r="O496" s="126" t="s">
        <v>2094</v>
      </c>
      <c r="P496" s="126" t="s">
        <v>2074</v>
      </c>
      <c r="Q496" s="126" t="s">
        <v>2081</v>
      </c>
      <c r="R496" s="126" t="s">
        <v>344</v>
      </c>
      <c r="S496" s="127"/>
      <c r="T496" s="127"/>
      <c r="U496" s="127"/>
      <c r="V496" s="127"/>
      <c r="W496" s="127"/>
      <c r="X496" s="126">
        <v>20</v>
      </c>
      <c r="Y496" s="126">
        <v>20</v>
      </c>
      <c r="Z496" s="127"/>
      <c r="AA496" s="127"/>
      <c r="AB496" s="129">
        <v>1</v>
      </c>
      <c r="AC496" s="129">
        <v>0</v>
      </c>
      <c r="AD496" s="129">
        <v>0</v>
      </c>
      <c r="AE496" s="126" t="s">
        <v>54</v>
      </c>
      <c r="AF496" s="129">
        <v>0</v>
      </c>
      <c r="AG496" s="127"/>
      <c r="AH496" s="127"/>
      <c r="AI496" s="127"/>
      <c r="AJ496" s="127"/>
      <c r="AK496" s="126">
        <v>0</v>
      </c>
      <c r="AL496" s="129">
        <v>0</v>
      </c>
      <c r="AM496" s="127"/>
      <c r="AN496" s="127"/>
      <c r="AO496" s="126">
        <v>0</v>
      </c>
      <c r="AP496" s="127"/>
      <c r="AQ496" s="127"/>
      <c r="AR496" s="127"/>
      <c r="AS496" s="127"/>
      <c r="AT496" s="127"/>
      <c r="AU496" s="126">
        <v>0</v>
      </c>
      <c r="AV496" s="130">
        <v>0</v>
      </c>
      <c r="AW496" s="126" t="s">
        <v>51</v>
      </c>
      <c r="AX496" s="127"/>
      <c r="AY496" s="127"/>
      <c r="AZ496" s="127"/>
      <c r="BA496" s="127"/>
      <c r="BB496" s="126" t="s">
        <v>52</v>
      </c>
      <c r="BC496" s="126" t="s">
        <v>213</v>
      </c>
      <c r="BD496" s="126" t="s">
        <v>355</v>
      </c>
      <c r="BE496" s="126" t="s">
        <v>2097</v>
      </c>
      <c r="BF496" s="126">
        <v>5</v>
      </c>
      <c r="BG496" s="126" t="s">
        <v>163</v>
      </c>
      <c r="BH496" s="127"/>
      <c r="BI496" s="127"/>
      <c r="BJ496" s="127"/>
      <c r="BK496" s="127"/>
      <c r="BL496" s="129">
        <v>0</v>
      </c>
      <c r="BM496" s="127" t="b">
        <f>KGP[[#This Row],[HU Quantity]]=KGP[[#This Row],[Requirement quantity]]</f>
        <v>0</v>
      </c>
      <c r="BN496" s="127"/>
      <c r="BO496" s="127"/>
      <c r="BP496" s="127"/>
      <c r="BQ496" s="126" t="s">
        <v>165</v>
      </c>
      <c r="BR496" s="126" t="s">
        <v>3073</v>
      </c>
      <c r="BS496" s="127"/>
      <c r="BT496" s="131">
        <v>0</v>
      </c>
      <c r="BU496" s="131">
        <v>0</v>
      </c>
      <c r="BV496" s="128">
        <v>45473</v>
      </c>
      <c r="BW496" s="132">
        <v>0</v>
      </c>
      <c r="BX496" s="132">
        <v>0</v>
      </c>
      <c r="BY496" s="127"/>
      <c r="BZ496" s="127"/>
      <c r="CA496" s="126">
        <v>0</v>
      </c>
      <c r="CB496" s="130">
        <v>0</v>
      </c>
      <c r="CC496" s="127"/>
      <c r="CD496" s="130">
        <v>0</v>
      </c>
      <c r="CE496" s="127"/>
      <c r="CF496" s="127"/>
      <c r="CG496" s="127"/>
      <c r="CH496" s="130">
        <v>0</v>
      </c>
      <c r="CI496" s="35">
        <v>0</v>
      </c>
      <c r="CJ496" s="94">
        <f t="shared" si="49"/>
        <v>0.125</v>
      </c>
      <c r="CK496" s="88">
        <f t="shared" si="50"/>
        <v>45365</v>
      </c>
      <c r="CL496" s="89">
        <f t="shared" si="51"/>
        <v>0</v>
      </c>
      <c r="CM496" s="89">
        <f t="shared" si="52"/>
        <v>0</v>
      </c>
      <c r="CN496" s="89" t="str">
        <f t="shared" si="53"/>
        <v>Missing Staging Date</v>
      </c>
      <c r="CO496" s="100"/>
      <c r="CP496" s="89" t="str">
        <f>IF(CQ496="","",IF(CQ496&gt;'Colour coding'!$D$4,"After Turnround",IF(CQ496&gt;'Colour coding'!$D$3+7,"During Turnaround",IF(CQ496&lt;'Colour coding'!$D$3,"On Time"))))</f>
        <v>On Time</v>
      </c>
      <c r="CQ496" s="88">
        <f>_xlfn.MAXIFS('Monitor PO'!E:E,'Monitor PO'!K:K,KGP[[#This Row],[Material / Component]])</f>
        <v>0</v>
      </c>
      <c r="CR496" s="89" t="str">
        <f t="shared" si="54"/>
        <v>Delivered Pre S4H</v>
      </c>
      <c r="CS496" s="89" t="str">
        <f>_xlfn.CONCAT(KGP[[#This Row],[Reservation]], KGP[[#This Row],[Requirement date (WO component)]],KGP[[#This Row],[Material / Component]],"000",,KGP[[#This Row],[WO number]])</f>
        <v>000013738845393000100038887</v>
      </c>
      <c r="CT496" s="89" t="e">
        <f>VLOOKUP(KGP[[#This Row],[Key]],Reservation!B:B,1,)</f>
        <v>#N/A</v>
      </c>
      <c r="CU496" s="89" t="str">
        <f>_xlfn.CONCAT(KGP[[#This Row],[Reservation]],KGP[[#This Row],[Material / Component]],"000",,KGP[[#This Row],[WO number]])</f>
        <v>0000137388000100038887</v>
      </c>
      <c r="CV496" s="93" t="str">
        <f>IF(_xlfn.MAXIFS(Reservation!$F:$F,Reservation!$A:$A,KGP[[#This Row],[Logic]])&lt;KGP[[#This Row],[ETA @ Demand plant]],_xlfn.MAXIFS(Reservation!$F:$F,Reservation!$A:$A,KGP[[#This Row],[Logic]]),"")</f>
        <v/>
      </c>
      <c r="CW496" s="89" t="str">
        <f>IF(KGP[[#This Row],[Any order which is ahead (Date)]]="","",VLOOKUP(_xlfn.CONCAT(KGP[[#This Row],[Reservation]],KGP[[#This Row],[Material / Component]],"000",,KGP[[#This Row],[WO number]]),Reservation!$A:$J,10,0))</f>
        <v/>
      </c>
      <c r="CX496" s="89">
        <f t="shared" si="55"/>
        <v>0</v>
      </c>
    </row>
    <row r="497" spans="1:102" s="77" customFormat="1" hidden="1" x14ac:dyDescent="0.2">
      <c r="A497" s="126" t="s">
        <v>940</v>
      </c>
      <c r="B497" s="126" t="s">
        <v>50</v>
      </c>
      <c r="C497" s="127"/>
      <c r="D497" s="126" t="s">
        <v>55</v>
      </c>
      <c r="E497" s="128">
        <v>45290</v>
      </c>
      <c r="F497" s="128">
        <v>45292</v>
      </c>
      <c r="G497" s="128">
        <v>45393</v>
      </c>
      <c r="H497" s="127"/>
      <c r="I497" s="128">
        <v>45388</v>
      </c>
      <c r="J497" s="128">
        <v>45394</v>
      </c>
      <c r="K497" s="126" t="s">
        <v>1084</v>
      </c>
      <c r="L497" s="127"/>
      <c r="M497" s="126" t="s">
        <v>2093</v>
      </c>
      <c r="N497" s="126" t="s">
        <v>175</v>
      </c>
      <c r="O497" s="126" t="s">
        <v>2094</v>
      </c>
      <c r="P497" s="126" t="s">
        <v>2074</v>
      </c>
      <c r="Q497" s="126" t="s">
        <v>2081</v>
      </c>
      <c r="R497" s="126" t="s">
        <v>344</v>
      </c>
      <c r="S497" s="127"/>
      <c r="T497" s="127"/>
      <c r="U497" s="127"/>
      <c r="V497" s="127"/>
      <c r="W497" s="127"/>
      <c r="X497" s="126">
        <v>20</v>
      </c>
      <c r="Y497" s="126">
        <v>20</v>
      </c>
      <c r="Z497" s="127"/>
      <c r="AA497" s="127"/>
      <c r="AB497" s="129">
        <v>2</v>
      </c>
      <c r="AC497" s="129">
        <v>0</v>
      </c>
      <c r="AD497" s="129">
        <v>0</v>
      </c>
      <c r="AE497" s="126" t="s">
        <v>54</v>
      </c>
      <c r="AF497" s="129">
        <v>0</v>
      </c>
      <c r="AG497" s="127"/>
      <c r="AH497" s="127"/>
      <c r="AI497" s="127"/>
      <c r="AJ497" s="127"/>
      <c r="AK497" s="126">
        <v>0</v>
      </c>
      <c r="AL497" s="129">
        <v>0</v>
      </c>
      <c r="AM497" s="127"/>
      <c r="AN497" s="127"/>
      <c r="AO497" s="126">
        <v>0</v>
      </c>
      <c r="AP497" s="127"/>
      <c r="AQ497" s="127"/>
      <c r="AR497" s="127"/>
      <c r="AS497" s="127"/>
      <c r="AT497" s="127"/>
      <c r="AU497" s="126">
        <v>0</v>
      </c>
      <c r="AV497" s="130">
        <v>0</v>
      </c>
      <c r="AW497" s="126" t="s">
        <v>51</v>
      </c>
      <c r="AX497" s="127"/>
      <c r="AY497" s="127"/>
      <c r="AZ497" s="127"/>
      <c r="BA497" s="127"/>
      <c r="BB497" s="126" t="s">
        <v>52</v>
      </c>
      <c r="BC497" s="126" t="s">
        <v>213</v>
      </c>
      <c r="BD497" s="126" t="s">
        <v>355</v>
      </c>
      <c r="BE497" s="126" t="s">
        <v>2097</v>
      </c>
      <c r="BF497" s="126">
        <v>4</v>
      </c>
      <c r="BG497" s="126" t="s">
        <v>163</v>
      </c>
      <c r="BH497" s="127"/>
      <c r="BI497" s="127"/>
      <c r="BJ497" s="127"/>
      <c r="BK497" s="127"/>
      <c r="BL497" s="129">
        <v>0</v>
      </c>
      <c r="BM497" s="127" t="b">
        <f>KGP[[#This Row],[HU Quantity]]=KGP[[#This Row],[Requirement quantity]]</f>
        <v>0</v>
      </c>
      <c r="BN497" s="127"/>
      <c r="BO497" s="127"/>
      <c r="BP497" s="127"/>
      <c r="BQ497" s="126" t="s">
        <v>165</v>
      </c>
      <c r="BR497" s="126" t="s">
        <v>3073</v>
      </c>
      <c r="BS497" s="127"/>
      <c r="BT497" s="131">
        <v>0</v>
      </c>
      <c r="BU497" s="131">
        <v>0</v>
      </c>
      <c r="BV497" s="128">
        <v>45473</v>
      </c>
      <c r="BW497" s="132">
        <v>0</v>
      </c>
      <c r="BX497" s="132">
        <v>0</v>
      </c>
      <c r="BY497" s="127"/>
      <c r="BZ497" s="127"/>
      <c r="CA497" s="126">
        <v>0</v>
      </c>
      <c r="CB497" s="130">
        <v>0</v>
      </c>
      <c r="CC497" s="127"/>
      <c r="CD497" s="130">
        <v>0</v>
      </c>
      <c r="CE497" s="127"/>
      <c r="CF497" s="127"/>
      <c r="CG497" s="127"/>
      <c r="CH497" s="130">
        <v>0</v>
      </c>
      <c r="CI497" s="35">
        <v>0</v>
      </c>
      <c r="CJ497" s="94">
        <f t="shared" si="49"/>
        <v>0.125</v>
      </c>
      <c r="CK497" s="88">
        <f t="shared" si="50"/>
        <v>45365</v>
      </c>
      <c r="CL497" s="89">
        <f t="shared" si="51"/>
        <v>0</v>
      </c>
      <c r="CM497" s="89">
        <f t="shared" si="52"/>
        <v>0</v>
      </c>
      <c r="CN497" s="89" t="str">
        <f t="shared" si="53"/>
        <v>Missing Staging Date</v>
      </c>
      <c r="CO497" s="100"/>
      <c r="CP497" s="89" t="str">
        <f>IF(CQ497="","",IF(CQ497&gt;'Colour coding'!$D$4,"After Turnround",IF(CQ497&gt;'Colour coding'!$D$3+7,"During Turnaround",IF(CQ497&lt;'Colour coding'!$D$3,"On Time"))))</f>
        <v>On Time</v>
      </c>
      <c r="CQ497" s="88">
        <f>_xlfn.MAXIFS('Monitor PO'!E:E,'Monitor PO'!K:K,KGP[[#This Row],[Material / Component]])</f>
        <v>0</v>
      </c>
      <c r="CR497" s="89" t="str">
        <f t="shared" si="54"/>
        <v>Delivered Pre S4H</v>
      </c>
      <c r="CS497" s="89" t="str">
        <f>_xlfn.CONCAT(KGP[[#This Row],[Reservation]], KGP[[#This Row],[Requirement date (WO component)]],KGP[[#This Row],[Material / Component]],"000",,KGP[[#This Row],[WO number]])</f>
        <v>000013738845393000100038887</v>
      </c>
      <c r="CT497" s="89" t="e">
        <f>VLOOKUP(KGP[[#This Row],[Key]],Reservation!B:B,1,)</f>
        <v>#N/A</v>
      </c>
      <c r="CU497" s="89" t="str">
        <f>_xlfn.CONCAT(KGP[[#This Row],[Reservation]],KGP[[#This Row],[Material / Component]],"000",,KGP[[#This Row],[WO number]])</f>
        <v>0000137388000100038887</v>
      </c>
      <c r="CV497" s="93" t="str">
        <f>IF(_xlfn.MAXIFS(Reservation!$F:$F,Reservation!$A:$A,KGP[[#This Row],[Logic]])&lt;KGP[[#This Row],[ETA @ Demand plant]],_xlfn.MAXIFS(Reservation!$F:$F,Reservation!$A:$A,KGP[[#This Row],[Logic]]),"")</f>
        <v/>
      </c>
      <c r="CW497" s="89" t="str">
        <f>IF(KGP[[#This Row],[Any order which is ahead (Date)]]="","",VLOOKUP(_xlfn.CONCAT(KGP[[#This Row],[Reservation]],KGP[[#This Row],[Material / Component]],"000",,KGP[[#This Row],[WO number]]),Reservation!$A:$J,10,0))</f>
        <v/>
      </c>
      <c r="CX497" s="89">
        <f t="shared" si="55"/>
        <v>0</v>
      </c>
    </row>
    <row r="498" spans="1:102" s="77" customFormat="1" hidden="1" x14ac:dyDescent="0.2">
      <c r="A498" s="126" t="s">
        <v>940</v>
      </c>
      <c r="B498" s="126" t="s">
        <v>50</v>
      </c>
      <c r="C498" s="127"/>
      <c r="D498" s="126" t="s">
        <v>55</v>
      </c>
      <c r="E498" s="128">
        <v>45290</v>
      </c>
      <c r="F498" s="128">
        <v>45292</v>
      </c>
      <c r="G498" s="128">
        <v>45393</v>
      </c>
      <c r="H498" s="127"/>
      <c r="I498" s="128">
        <v>45388</v>
      </c>
      <c r="J498" s="128">
        <v>45394</v>
      </c>
      <c r="K498" s="126" t="s">
        <v>1084</v>
      </c>
      <c r="L498" s="127"/>
      <c r="M498" s="126" t="s">
        <v>2093</v>
      </c>
      <c r="N498" s="126" t="s">
        <v>173</v>
      </c>
      <c r="O498" s="126" t="s">
        <v>2094</v>
      </c>
      <c r="P498" s="126" t="s">
        <v>2074</v>
      </c>
      <c r="Q498" s="126" t="s">
        <v>2081</v>
      </c>
      <c r="R498" s="126" t="s">
        <v>344</v>
      </c>
      <c r="S498" s="127"/>
      <c r="T498" s="127"/>
      <c r="U498" s="127"/>
      <c r="V498" s="127"/>
      <c r="W498" s="127"/>
      <c r="X498" s="126">
        <v>20</v>
      </c>
      <c r="Y498" s="126">
        <v>20</v>
      </c>
      <c r="Z498" s="127"/>
      <c r="AA498" s="127"/>
      <c r="AB498" s="129">
        <v>4</v>
      </c>
      <c r="AC498" s="129">
        <v>0</v>
      </c>
      <c r="AD498" s="129">
        <v>0</v>
      </c>
      <c r="AE498" s="126" t="s">
        <v>3074</v>
      </c>
      <c r="AF498" s="129">
        <v>0</v>
      </c>
      <c r="AG498" s="127"/>
      <c r="AH498" s="127"/>
      <c r="AI498" s="127"/>
      <c r="AJ498" s="127"/>
      <c r="AK498" s="126">
        <v>0</v>
      </c>
      <c r="AL498" s="129">
        <v>0</v>
      </c>
      <c r="AM498" s="127"/>
      <c r="AN498" s="127"/>
      <c r="AO498" s="126">
        <v>0</v>
      </c>
      <c r="AP498" s="127"/>
      <c r="AQ498" s="127"/>
      <c r="AR498" s="127"/>
      <c r="AS498" s="127"/>
      <c r="AT498" s="127"/>
      <c r="AU498" s="126">
        <v>0</v>
      </c>
      <c r="AV498" s="130">
        <v>0</v>
      </c>
      <c r="AW498" s="126" t="s">
        <v>186</v>
      </c>
      <c r="AX498" s="127"/>
      <c r="AY498" s="127"/>
      <c r="AZ498" s="127"/>
      <c r="BA498" s="127"/>
      <c r="BB498" s="126" t="s">
        <v>52</v>
      </c>
      <c r="BC498" s="126" t="s">
        <v>213</v>
      </c>
      <c r="BD498" s="126" t="s">
        <v>355</v>
      </c>
      <c r="BE498" s="126" t="s">
        <v>2097</v>
      </c>
      <c r="BF498" s="126">
        <v>6</v>
      </c>
      <c r="BG498" s="126" t="s">
        <v>163</v>
      </c>
      <c r="BH498" s="127"/>
      <c r="BI498" s="127"/>
      <c r="BJ498" s="127"/>
      <c r="BK498" s="127"/>
      <c r="BL498" s="129">
        <v>0</v>
      </c>
      <c r="BM498" s="127" t="b">
        <f>KGP[[#This Row],[HU Quantity]]=KGP[[#This Row],[Requirement quantity]]</f>
        <v>0</v>
      </c>
      <c r="BN498" s="127"/>
      <c r="BO498" s="127"/>
      <c r="BP498" s="127"/>
      <c r="BQ498" s="126" t="s">
        <v>165</v>
      </c>
      <c r="BR498" s="126" t="s">
        <v>3073</v>
      </c>
      <c r="BS498" s="127"/>
      <c r="BT498" s="131">
        <v>0</v>
      </c>
      <c r="BU498" s="131">
        <v>0</v>
      </c>
      <c r="BV498" s="128">
        <v>45473</v>
      </c>
      <c r="BW498" s="132">
        <v>0</v>
      </c>
      <c r="BX498" s="132">
        <v>0</v>
      </c>
      <c r="BY498" s="127"/>
      <c r="BZ498" s="127"/>
      <c r="CA498" s="126">
        <v>0</v>
      </c>
      <c r="CB498" s="130">
        <v>0</v>
      </c>
      <c r="CC498" s="127"/>
      <c r="CD498" s="130">
        <v>0</v>
      </c>
      <c r="CE498" s="127"/>
      <c r="CF498" s="127"/>
      <c r="CG498" s="127"/>
      <c r="CH498" s="130">
        <v>0</v>
      </c>
      <c r="CI498" s="35">
        <v>0</v>
      </c>
      <c r="CJ498" s="94">
        <f t="shared" si="49"/>
        <v>0.125</v>
      </c>
      <c r="CK498" s="88">
        <f t="shared" si="50"/>
        <v>45365</v>
      </c>
      <c r="CL498" s="89">
        <f t="shared" si="51"/>
        <v>0</v>
      </c>
      <c r="CM498" s="89">
        <f t="shared" si="52"/>
        <v>0</v>
      </c>
      <c r="CN498" s="89" t="str">
        <f t="shared" si="53"/>
        <v>Missing Staging Date</v>
      </c>
      <c r="CO498" s="100"/>
      <c r="CP498" s="89" t="str">
        <f>IF(CQ498="","",IF(CQ498&gt;'Colour coding'!$D$4,"After Turnround",IF(CQ498&gt;'Colour coding'!$D$3+7,"During Turnaround",IF(CQ498&lt;'Colour coding'!$D$3,"On Time"))))</f>
        <v>On Time</v>
      </c>
      <c r="CQ498" s="88">
        <f>_xlfn.MAXIFS('Monitor PO'!E:E,'Monitor PO'!K:K,KGP[[#This Row],[Material / Component]])</f>
        <v>0</v>
      </c>
      <c r="CR498" s="89" t="str">
        <f t="shared" si="54"/>
        <v>Delivered Pre S4H</v>
      </c>
      <c r="CS498" s="89" t="str">
        <f>_xlfn.CONCAT(KGP[[#This Row],[Reservation]], KGP[[#This Row],[Requirement date (WO component)]],KGP[[#This Row],[Material / Component]],"000",,KGP[[#This Row],[WO number]])</f>
        <v>000013738845393000100038887</v>
      </c>
      <c r="CT498" s="89" t="e">
        <f>VLOOKUP(KGP[[#This Row],[Key]],Reservation!B:B,1,)</f>
        <v>#N/A</v>
      </c>
      <c r="CU498" s="89" t="str">
        <f>_xlfn.CONCAT(KGP[[#This Row],[Reservation]],KGP[[#This Row],[Material / Component]],"000",,KGP[[#This Row],[WO number]])</f>
        <v>0000137388000100038887</v>
      </c>
      <c r="CV498" s="93" t="str">
        <f>IF(_xlfn.MAXIFS(Reservation!$F:$F,Reservation!$A:$A,KGP[[#This Row],[Logic]])&lt;KGP[[#This Row],[ETA @ Demand plant]],_xlfn.MAXIFS(Reservation!$F:$F,Reservation!$A:$A,KGP[[#This Row],[Logic]]),"")</f>
        <v/>
      </c>
      <c r="CW498" s="89" t="str">
        <f>IF(KGP[[#This Row],[Any order which is ahead (Date)]]="","",VLOOKUP(_xlfn.CONCAT(KGP[[#This Row],[Reservation]],KGP[[#This Row],[Material / Component]],"000",,KGP[[#This Row],[WO number]]),Reservation!$A:$J,10,0))</f>
        <v/>
      </c>
      <c r="CX498" s="89">
        <f t="shared" si="55"/>
        <v>0</v>
      </c>
    </row>
    <row r="499" spans="1:102" s="77" customFormat="1" hidden="1" x14ac:dyDescent="0.2">
      <c r="A499" s="126" t="s">
        <v>940</v>
      </c>
      <c r="B499" s="126" t="s">
        <v>50</v>
      </c>
      <c r="C499" s="127"/>
      <c r="D499" s="126" t="s">
        <v>55</v>
      </c>
      <c r="E499" s="128">
        <v>45290</v>
      </c>
      <c r="F499" s="128">
        <v>45292</v>
      </c>
      <c r="G499" s="128">
        <v>45393</v>
      </c>
      <c r="H499" s="127"/>
      <c r="I499" s="128">
        <v>45388</v>
      </c>
      <c r="J499" s="128">
        <v>45394</v>
      </c>
      <c r="K499" s="126" t="s">
        <v>1084</v>
      </c>
      <c r="L499" s="127"/>
      <c r="M499" s="126" t="s">
        <v>2093</v>
      </c>
      <c r="N499" s="126" t="s">
        <v>176</v>
      </c>
      <c r="O499" s="126" t="s">
        <v>2094</v>
      </c>
      <c r="P499" s="126" t="s">
        <v>2074</v>
      </c>
      <c r="Q499" s="126" t="s">
        <v>2075</v>
      </c>
      <c r="R499" s="126" t="s">
        <v>344</v>
      </c>
      <c r="S499" s="127"/>
      <c r="T499" s="127"/>
      <c r="U499" s="127"/>
      <c r="V499" s="127"/>
      <c r="W499" s="127"/>
      <c r="X499" s="126">
        <v>20</v>
      </c>
      <c r="Y499" s="126">
        <v>20</v>
      </c>
      <c r="Z499" s="127"/>
      <c r="AA499" s="127"/>
      <c r="AB499" s="129">
        <v>2</v>
      </c>
      <c r="AC499" s="129">
        <v>0</v>
      </c>
      <c r="AD499" s="129">
        <v>0</v>
      </c>
      <c r="AE499" s="126" t="s">
        <v>54</v>
      </c>
      <c r="AF499" s="129">
        <v>0</v>
      </c>
      <c r="AG499" s="127"/>
      <c r="AH499" s="127"/>
      <c r="AI499" s="127"/>
      <c r="AJ499" s="127"/>
      <c r="AK499" s="126">
        <v>0</v>
      </c>
      <c r="AL499" s="129">
        <v>0</v>
      </c>
      <c r="AM499" s="127"/>
      <c r="AN499" s="127"/>
      <c r="AO499" s="126">
        <v>0</v>
      </c>
      <c r="AP499" s="127"/>
      <c r="AQ499" s="127"/>
      <c r="AR499" s="127"/>
      <c r="AS499" s="127"/>
      <c r="AT499" s="127"/>
      <c r="AU499" s="126">
        <v>0</v>
      </c>
      <c r="AV499" s="130">
        <v>0</v>
      </c>
      <c r="AW499" s="126" t="s">
        <v>1459</v>
      </c>
      <c r="AX499" s="127"/>
      <c r="AY499" s="127"/>
      <c r="AZ499" s="127"/>
      <c r="BA499" s="127"/>
      <c r="BB499" s="126" t="s">
        <v>52</v>
      </c>
      <c r="BC499" s="126" t="s">
        <v>213</v>
      </c>
      <c r="BD499" s="126" t="s">
        <v>355</v>
      </c>
      <c r="BE499" s="126" t="s">
        <v>2097</v>
      </c>
      <c r="BF499" s="126">
        <v>3</v>
      </c>
      <c r="BG499" s="126" t="s">
        <v>163</v>
      </c>
      <c r="BH499" s="127"/>
      <c r="BI499" s="127"/>
      <c r="BJ499" s="127"/>
      <c r="BK499" s="127"/>
      <c r="BL499" s="129">
        <v>0</v>
      </c>
      <c r="BM499" s="127" t="b">
        <f>KGP[[#This Row],[HU Quantity]]=KGP[[#This Row],[Requirement quantity]]</f>
        <v>0</v>
      </c>
      <c r="BN499" s="127"/>
      <c r="BO499" s="127"/>
      <c r="BP499" s="127"/>
      <c r="BQ499" s="126" t="s">
        <v>165</v>
      </c>
      <c r="BR499" s="126" t="s">
        <v>3073</v>
      </c>
      <c r="BS499" s="127"/>
      <c r="BT499" s="131">
        <v>0</v>
      </c>
      <c r="BU499" s="131">
        <v>0</v>
      </c>
      <c r="BV499" s="128">
        <v>45473</v>
      </c>
      <c r="BW499" s="132">
        <v>0</v>
      </c>
      <c r="BX499" s="132">
        <v>0</v>
      </c>
      <c r="BY499" s="127"/>
      <c r="BZ499" s="127"/>
      <c r="CA499" s="126">
        <v>0</v>
      </c>
      <c r="CB499" s="130">
        <v>0</v>
      </c>
      <c r="CC499" s="127"/>
      <c r="CD499" s="130">
        <v>0</v>
      </c>
      <c r="CE499" s="127"/>
      <c r="CF499" s="127"/>
      <c r="CG499" s="127"/>
      <c r="CH499" s="130">
        <v>0</v>
      </c>
      <c r="CI499" s="35">
        <v>0</v>
      </c>
      <c r="CJ499" s="94">
        <f t="shared" si="49"/>
        <v>0.125</v>
      </c>
      <c r="CK499" s="88">
        <f t="shared" si="50"/>
        <v>45365</v>
      </c>
      <c r="CL499" s="89">
        <f t="shared" si="51"/>
        <v>0</v>
      </c>
      <c r="CM499" s="89">
        <f t="shared" si="52"/>
        <v>0</v>
      </c>
      <c r="CN499" s="89" t="str">
        <f t="shared" si="53"/>
        <v>Missing Staging Date</v>
      </c>
      <c r="CO499" s="100"/>
      <c r="CP499" s="89" t="str">
        <f>IF(CQ499="","",IF(CQ499&gt;'Colour coding'!$D$4,"After Turnround",IF(CQ499&gt;'Colour coding'!$D$3+7,"During Turnaround",IF(CQ499&lt;'Colour coding'!$D$3,"On Time"))))</f>
        <v>On Time</v>
      </c>
      <c r="CQ499" s="88">
        <f>_xlfn.MAXIFS('Monitor PO'!E:E,'Monitor PO'!K:K,KGP[[#This Row],[Material / Component]])</f>
        <v>0</v>
      </c>
      <c r="CR499" s="89" t="str">
        <f t="shared" si="54"/>
        <v>Delivered Pre S4H</v>
      </c>
      <c r="CS499" s="89" t="str">
        <f>_xlfn.CONCAT(KGP[[#This Row],[Reservation]], KGP[[#This Row],[Requirement date (WO component)]],KGP[[#This Row],[Material / Component]],"000",,KGP[[#This Row],[WO number]])</f>
        <v>000013738845393000100038887</v>
      </c>
      <c r="CT499" s="89" t="e">
        <f>VLOOKUP(KGP[[#This Row],[Key]],Reservation!B:B,1,)</f>
        <v>#N/A</v>
      </c>
      <c r="CU499" s="89" t="str">
        <f>_xlfn.CONCAT(KGP[[#This Row],[Reservation]],KGP[[#This Row],[Material / Component]],"000",,KGP[[#This Row],[WO number]])</f>
        <v>0000137388000100038887</v>
      </c>
      <c r="CV499" s="93" t="str">
        <f>IF(_xlfn.MAXIFS(Reservation!$F:$F,Reservation!$A:$A,KGP[[#This Row],[Logic]])&lt;KGP[[#This Row],[ETA @ Demand plant]],_xlfn.MAXIFS(Reservation!$F:$F,Reservation!$A:$A,KGP[[#This Row],[Logic]]),"")</f>
        <v/>
      </c>
      <c r="CW499" s="89" t="str">
        <f>IF(KGP[[#This Row],[Any order which is ahead (Date)]]="","",VLOOKUP(_xlfn.CONCAT(KGP[[#This Row],[Reservation]],KGP[[#This Row],[Material / Component]],"000",,KGP[[#This Row],[WO number]]),Reservation!$A:$J,10,0))</f>
        <v/>
      </c>
      <c r="CX499" s="89">
        <f t="shared" si="55"/>
        <v>0</v>
      </c>
    </row>
    <row r="500" spans="1:102" s="77" customFormat="1" hidden="1" x14ac:dyDescent="0.2">
      <c r="A500" s="126" t="s">
        <v>940</v>
      </c>
      <c r="B500" s="126" t="s">
        <v>50</v>
      </c>
      <c r="C500" s="127"/>
      <c r="D500" s="126" t="s">
        <v>55</v>
      </c>
      <c r="E500" s="128">
        <v>45290</v>
      </c>
      <c r="F500" s="128">
        <v>45292</v>
      </c>
      <c r="G500" s="128">
        <v>45390</v>
      </c>
      <c r="H500" s="127"/>
      <c r="I500" s="128">
        <v>45386</v>
      </c>
      <c r="J500" s="128">
        <v>45391</v>
      </c>
      <c r="K500" s="126" t="s">
        <v>1084</v>
      </c>
      <c r="L500" s="127"/>
      <c r="M500" s="126" t="s">
        <v>2100</v>
      </c>
      <c r="N500" s="126" t="s">
        <v>174</v>
      </c>
      <c r="O500" s="126" t="s">
        <v>2101</v>
      </c>
      <c r="P500" s="126" t="s">
        <v>2074</v>
      </c>
      <c r="Q500" s="126" t="s">
        <v>2081</v>
      </c>
      <c r="R500" s="126" t="s">
        <v>344</v>
      </c>
      <c r="S500" s="127"/>
      <c r="T500" s="127"/>
      <c r="U500" s="127"/>
      <c r="V500" s="127"/>
      <c r="W500" s="127"/>
      <c r="X500" s="126">
        <v>20</v>
      </c>
      <c r="Y500" s="126">
        <v>20</v>
      </c>
      <c r="Z500" s="127"/>
      <c r="AA500" s="127"/>
      <c r="AB500" s="129">
        <v>1</v>
      </c>
      <c r="AC500" s="129">
        <v>0</v>
      </c>
      <c r="AD500" s="129">
        <v>0</v>
      </c>
      <c r="AE500" s="126" t="s">
        <v>54</v>
      </c>
      <c r="AF500" s="129">
        <v>0</v>
      </c>
      <c r="AG500" s="127"/>
      <c r="AH500" s="127"/>
      <c r="AI500" s="127"/>
      <c r="AJ500" s="127"/>
      <c r="AK500" s="126">
        <v>0</v>
      </c>
      <c r="AL500" s="129">
        <v>0</v>
      </c>
      <c r="AM500" s="127"/>
      <c r="AN500" s="127"/>
      <c r="AO500" s="126">
        <v>0</v>
      </c>
      <c r="AP500" s="127"/>
      <c r="AQ500" s="127"/>
      <c r="AR500" s="127"/>
      <c r="AS500" s="127"/>
      <c r="AT500" s="127"/>
      <c r="AU500" s="126">
        <v>0</v>
      </c>
      <c r="AV500" s="130">
        <v>0</v>
      </c>
      <c r="AW500" s="126" t="s">
        <v>51</v>
      </c>
      <c r="AX500" s="127"/>
      <c r="AY500" s="127"/>
      <c r="AZ500" s="127"/>
      <c r="BA500" s="127"/>
      <c r="BB500" s="126" t="s">
        <v>52</v>
      </c>
      <c r="BC500" s="126" t="s">
        <v>213</v>
      </c>
      <c r="BD500" s="126" t="s">
        <v>355</v>
      </c>
      <c r="BE500" s="126" t="s">
        <v>2104</v>
      </c>
      <c r="BF500" s="126">
        <v>5</v>
      </c>
      <c r="BG500" s="126" t="s">
        <v>163</v>
      </c>
      <c r="BH500" s="127"/>
      <c r="BI500" s="127"/>
      <c r="BJ500" s="127"/>
      <c r="BK500" s="127"/>
      <c r="BL500" s="129">
        <v>0</v>
      </c>
      <c r="BM500" s="127" t="b">
        <f>KGP[[#This Row],[HU Quantity]]=KGP[[#This Row],[Requirement quantity]]</f>
        <v>0</v>
      </c>
      <c r="BN500" s="127"/>
      <c r="BO500" s="127"/>
      <c r="BP500" s="127"/>
      <c r="BQ500" s="126" t="s">
        <v>165</v>
      </c>
      <c r="BR500" s="126" t="s">
        <v>3073</v>
      </c>
      <c r="BS500" s="127"/>
      <c r="BT500" s="131">
        <v>0</v>
      </c>
      <c r="BU500" s="131">
        <v>0</v>
      </c>
      <c r="BV500" s="128">
        <v>45473</v>
      </c>
      <c r="BW500" s="132">
        <v>0</v>
      </c>
      <c r="BX500" s="132">
        <v>0</v>
      </c>
      <c r="BY500" s="127"/>
      <c r="BZ500" s="127"/>
      <c r="CA500" s="126">
        <v>0</v>
      </c>
      <c r="CB500" s="130">
        <v>0</v>
      </c>
      <c r="CC500" s="127"/>
      <c r="CD500" s="130">
        <v>0</v>
      </c>
      <c r="CE500" s="127"/>
      <c r="CF500" s="127"/>
      <c r="CG500" s="127"/>
      <c r="CH500" s="130">
        <v>0</v>
      </c>
      <c r="CI500" s="35">
        <v>0</v>
      </c>
      <c r="CJ500" s="94">
        <f t="shared" si="49"/>
        <v>0.125</v>
      </c>
      <c r="CK500" s="88">
        <f t="shared" si="50"/>
        <v>45362</v>
      </c>
      <c r="CL500" s="89">
        <f t="shared" si="51"/>
        <v>0</v>
      </c>
      <c r="CM500" s="89">
        <f t="shared" si="52"/>
        <v>0</v>
      </c>
      <c r="CN500" s="89" t="str">
        <f t="shared" si="53"/>
        <v>Missing Staging Date</v>
      </c>
      <c r="CO500" s="100"/>
      <c r="CP500" s="89" t="str">
        <f>IF(CQ500="","",IF(CQ500&gt;'Colour coding'!$D$4,"After Turnround",IF(CQ500&gt;'Colour coding'!$D$3+7,"During Turnaround",IF(CQ500&lt;'Colour coding'!$D$3,"On Time"))))</f>
        <v>On Time</v>
      </c>
      <c r="CQ500" s="88">
        <f>_xlfn.MAXIFS('Monitor PO'!E:E,'Monitor PO'!K:K,KGP[[#This Row],[Material / Component]])</f>
        <v>0</v>
      </c>
      <c r="CR500" s="89" t="str">
        <f t="shared" si="54"/>
        <v>Delivered Pre S4H</v>
      </c>
      <c r="CS500" s="89" t="str">
        <f>_xlfn.CONCAT(KGP[[#This Row],[Reservation]], KGP[[#This Row],[Requirement date (WO component)]],KGP[[#This Row],[Material / Component]],"000",,KGP[[#This Row],[WO number]])</f>
        <v>000013738945390000100038888</v>
      </c>
      <c r="CT500" s="89" t="e">
        <f>VLOOKUP(KGP[[#This Row],[Key]],Reservation!B:B,1,)</f>
        <v>#N/A</v>
      </c>
      <c r="CU500" s="89" t="str">
        <f>_xlfn.CONCAT(KGP[[#This Row],[Reservation]],KGP[[#This Row],[Material / Component]],"000",,KGP[[#This Row],[WO number]])</f>
        <v>0000137389000100038888</v>
      </c>
      <c r="CV500" s="93" t="str">
        <f>IF(_xlfn.MAXIFS(Reservation!$F:$F,Reservation!$A:$A,KGP[[#This Row],[Logic]])&lt;KGP[[#This Row],[ETA @ Demand plant]],_xlfn.MAXIFS(Reservation!$F:$F,Reservation!$A:$A,KGP[[#This Row],[Logic]]),"")</f>
        <v/>
      </c>
      <c r="CW500" s="89" t="str">
        <f>IF(KGP[[#This Row],[Any order which is ahead (Date)]]="","",VLOOKUP(_xlfn.CONCAT(KGP[[#This Row],[Reservation]],KGP[[#This Row],[Material / Component]],"000",,KGP[[#This Row],[WO number]]),Reservation!$A:$J,10,0))</f>
        <v/>
      </c>
      <c r="CX500" s="89">
        <f t="shared" si="55"/>
        <v>0</v>
      </c>
    </row>
    <row r="501" spans="1:102" s="77" customFormat="1" hidden="1" x14ac:dyDescent="0.2">
      <c r="A501" s="126" t="s">
        <v>940</v>
      </c>
      <c r="B501" s="126" t="s">
        <v>50</v>
      </c>
      <c r="C501" s="127"/>
      <c r="D501" s="126" t="s">
        <v>55</v>
      </c>
      <c r="E501" s="128">
        <v>45290</v>
      </c>
      <c r="F501" s="128">
        <v>45292</v>
      </c>
      <c r="G501" s="128">
        <v>45390</v>
      </c>
      <c r="H501" s="127"/>
      <c r="I501" s="128">
        <v>45386</v>
      </c>
      <c r="J501" s="128">
        <v>45391</v>
      </c>
      <c r="K501" s="126" t="s">
        <v>1084</v>
      </c>
      <c r="L501" s="127"/>
      <c r="M501" s="126" t="s">
        <v>2100</v>
      </c>
      <c r="N501" s="126" t="s">
        <v>173</v>
      </c>
      <c r="O501" s="126" t="s">
        <v>2101</v>
      </c>
      <c r="P501" s="126" t="s">
        <v>2074</v>
      </c>
      <c r="Q501" s="126" t="s">
        <v>2081</v>
      </c>
      <c r="R501" s="126" t="s">
        <v>344</v>
      </c>
      <c r="S501" s="127"/>
      <c r="T501" s="127"/>
      <c r="U501" s="127"/>
      <c r="V501" s="127"/>
      <c r="W501" s="127"/>
      <c r="X501" s="126">
        <v>20</v>
      </c>
      <c r="Y501" s="126">
        <v>20</v>
      </c>
      <c r="Z501" s="127"/>
      <c r="AA501" s="127"/>
      <c r="AB501" s="129">
        <v>4</v>
      </c>
      <c r="AC501" s="129">
        <v>0</v>
      </c>
      <c r="AD501" s="129">
        <v>0</v>
      </c>
      <c r="AE501" s="126" t="s">
        <v>54</v>
      </c>
      <c r="AF501" s="129">
        <v>0</v>
      </c>
      <c r="AG501" s="127"/>
      <c r="AH501" s="127"/>
      <c r="AI501" s="127"/>
      <c r="AJ501" s="127"/>
      <c r="AK501" s="126">
        <v>0</v>
      </c>
      <c r="AL501" s="129">
        <v>0</v>
      </c>
      <c r="AM501" s="127"/>
      <c r="AN501" s="127"/>
      <c r="AO501" s="126">
        <v>0</v>
      </c>
      <c r="AP501" s="127"/>
      <c r="AQ501" s="127"/>
      <c r="AR501" s="127"/>
      <c r="AS501" s="127"/>
      <c r="AT501" s="127"/>
      <c r="AU501" s="126">
        <v>0</v>
      </c>
      <c r="AV501" s="130">
        <v>0</v>
      </c>
      <c r="AW501" s="126" t="s">
        <v>186</v>
      </c>
      <c r="AX501" s="127"/>
      <c r="AY501" s="127"/>
      <c r="AZ501" s="127"/>
      <c r="BA501" s="127"/>
      <c r="BB501" s="126" t="s">
        <v>52</v>
      </c>
      <c r="BC501" s="126" t="s">
        <v>213</v>
      </c>
      <c r="BD501" s="126" t="s">
        <v>355</v>
      </c>
      <c r="BE501" s="126" t="s">
        <v>2104</v>
      </c>
      <c r="BF501" s="126">
        <v>6</v>
      </c>
      <c r="BG501" s="126" t="s">
        <v>163</v>
      </c>
      <c r="BH501" s="127"/>
      <c r="BI501" s="127"/>
      <c r="BJ501" s="127"/>
      <c r="BK501" s="127"/>
      <c r="BL501" s="129">
        <v>0</v>
      </c>
      <c r="BM501" s="127" t="b">
        <f>KGP[[#This Row],[HU Quantity]]=KGP[[#This Row],[Requirement quantity]]</f>
        <v>0</v>
      </c>
      <c r="BN501" s="127"/>
      <c r="BO501" s="127"/>
      <c r="BP501" s="127"/>
      <c r="BQ501" s="126" t="s">
        <v>165</v>
      </c>
      <c r="BR501" s="126" t="s">
        <v>3073</v>
      </c>
      <c r="BS501" s="127"/>
      <c r="BT501" s="131">
        <v>0</v>
      </c>
      <c r="BU501" s="131">
        <v>0</v>
      </c>
      <c r="BV501" s="128">
        <v>45473</v>
      </c>
      <c r="BW501" s="132">
        <v>0</v>
      </c>
      <c r="BX501" s="132">
        <v>0</v>
      </c>
      <c r="BY501" s="127"/>
      <c r="BZ501" s="127"/>
      <c r="CA501" s="126">
        <v>0</v>
      </c>
      <c r="CB501" s="130">
        <v>0</v>
      </c>
      <c r="CC501" s="127"/>
      <c r="CD501" s="130">
        <v>0</v>
      </c>
      <c r="CE501" s="127"/>
      <c r="CF501" s="127"/>
      <c r="CG501" s="127"/>
      <c r="CH501" s="130">
        <v>0</v>
      </c>
      <c r="CI501" s="35">
        <v>0</v>
      </c>
      <c r="CJ501" s="94">
        <f t="shared" si="49"/>
        <v>0.125</v>
      </c>
      <c r="CK501" s="88">
        <f t="shared" si="50"/>
        <v>45362</v>
      </c>
      <c r="CL501" s="89">
        <f t="shared" si="51"/>
        <v>0</v>
      </c>
      <c r="CM501" s="89">
        <f t="shared" si="52"/>
        <v>0</v>
      </c>
      <c r="CN501" s="89" t="str">
        <f t="shared" si="53"/>
        <v>Missing Staging Date</v>
      </c>
      <c r="CO501" s="100"/>
      <c r="CP501" s="89" t="str">
        <f>IF(CQ501="","",IF(CQ501&gt;'Colour coding'!$D$4,"After Turnround",IF(CQ501&gt;'Colour coding'!$D$3+7,"During Turnaround",IF(CQ501&lt;'Colour coding'!$D$3,"On Time"))))</f>
        <v>On Time</v>
      </c>
      <c r="CQ501" s="88">
        <f>_xlfn.MAXIFS('Monitor PO'!E:E,'Monitor PO'!K:K,KGP[[#This Row],[Material / Component]])</f>
        <v>0</v>
      </c>
      <c r="CR501" s="89" t="str">
        <f t="shared" si="54"/>
        <v>Delivered Pre S4H</v>
      </c>
      <c r="CS501" s="89" t="str">
        <f>_xlfn.CONCAT(KGP[[#This Row],[Reservation]], KGP[[#This Row],[Requirement date (WO component)]],KGP[[#This Row],[Material / Component]],"000",,KGP[[#This Row],[WO number]])</f>
        <v>000013738945390000100038888</v>
      </c>
      <c r="CT501" s="89" t="e">
        <f>VLOOKUP(KGP[[#This Row],[Key]],Reservation!B:B,1,)</f>
        <v>#N/A</v>
      </c>
      <c r="CU501" s="89" t="str">
        <f>_xlfn.CONCAT(KGP[[#This Row],[Reservation]],KGP[[#This Row],[Material / Component]],"000",,KGP[[#This Row],[WO number]])</f>
        <v>0000137389000100038888</v>
      </c>
      <c r="CV501" s="93" t="str">
        <f>IF(_xlfn.MAXIFS(Reservation!$F:$F,Reservation!$A:$A,KGP[[#This Row],[Logic]])&lt;KGP[[#This Row],[ETA @ Demand plant]],_xlfn.MAXIFS(Reservation!$F:$F,Reservation!$A:$A,KGP[[#This Row],[Logic]]),"")</f>
        <v/>
      </c>
      <c r="CW501" s="89" t="str">
        <f>IF(KGP[[#This Row],[Any order which is ahead (Date)]]="","",VLOOKUP(_xlfn.CONCAT(KGP[[#This Row],[Reservation]],KGP[[#This Row],[Material / Component]],"000",,KGP[[#This Row],[WO number]]),Reservation!$A:$J,10,0))</f>
        <v/>
      </c>
      <c r="CX501" s="89">
        <f t="shared" si="55"/>
        <v>0</v>
      </c>
    </row>
    <row r="502" spans="1:102" s="77" customFormat="1" hidden="1" x14ac:dyDescent="0.2">
      <c r="A502" s="126" t="s">
        <v>940</v>
      </c>
      <c r="B502" s="126" t="s">
        <v>50</v>
      </c>
      <c r="C502" s="127"/>
      <c r="D502" s="126" t="s">
        <v>55</v>
      </c>
      <c r="E502" s="128">
        <v>45290</v>
      </c>
      <c r="F502" s="128">
        <v>45292</v>
      </c>
      <c r="G502" s="128">
        <v>45389</v>
      </c>
      <c r="H502" s="127"/>
      <c r="I502" s="128">
        <v>45386</v>
      </c>
      <c r="J502" s="128">
        <v>45391</v>
      </c>
      <c r="K502" s="126" t="s">
        <v>1084</v>
      </c>
      <c r="L502" s="127"/>
      <c r="M502" s="126" t="s">
        <v>2100</v>
      </c>
      <c r="N502" s="126" t="s">
        <v>171</v>
      </c>
      <c r="O502" s="126" t="s">
        <v>2101</v>
      </c>
      <c r="P502" s="126" t="s">
        <v>2074</v>
      </c>
      <c r="Q502" s="126" t="s">
        <v>3072</v>
      </c>
      <c r="R502" s="126" t="s">
        <v>344</v>
      </c>
      <c r="S502" s="127"/>
      <c r="T502" s="127"/>
      <c r="U502" s="127"/>
      <c r="V502" s="127"/>
      <c r="W502" s="127"/>
      <c r="X502" s="126">
        <v>20</v>
      </c>
      <c r="Y502" s="126">
        <v>20</v>
      </c>
      <c r="Z502" s="127"/>
      <c r="AA502" s="127"/>
      <c r="AB502" s="129">
        <v>1</v>
      </c>
      <c r="AC502" s="129">
        <v>0</v>
      </c>
      <c r="AD502" s="129">
        <v>0</v>
      </c>
      <c r="AE502" s="126" t="s">
        <v>3074</v>
      </c>
      <c r="AF502" s="129">
        <v>0</v>
      </c>
      <c r="AG502" s="127"/>
      <c r="AH502" s="127"/>
      <c r="AI502" s="127"/>
      <c r="AJ502" s="127"/>
      <c r="AK502" s="126">
        <v>0</v>
      </c>
      <c r="AL502" s="129">
        <v>0</v>
      </c>
      <c r="AM502" s="127"/>
      <c r="AN502" s="127"/>
      <c r="AO502" s="126">
        <v>0</v>
      </c>
      <c r="AP502" s="127"/>
      <c r="AQ502" s="127"/>
      <c r="AR502" s="127"/>
      <c r="AS502" s="127"/>
      <c r="AT502" s="127"/>
      <c r="AU502" s="126">
        <v>0</v>
      </c>
      <c r="AV502" s="130">
        <v>0</v>
      </c>
      <c r="AW502" s="126" t="s">
        <v>51</v>
      </c>
      <c r="AX502" s="127"/>
      <c r="AY502" s="127"/>
      <c r="AZ502" s="127"/>
      <c r="BA502" s="127"/>
      <c r="BB502" s="126" t="s">
        <v>52</v>
      </c>
      <c r="BC502" s="126" t="s">
        <v>213</v>
      </c>
      <c r="BD502" s="126" t="s">
        <v>355</v>
      </c>
      <c r="BE502" s="126" t="s">
        <v>2104</v>
      </c>
      <c r="BF502" s="126">
        <v>1</v>
      </c>
      <c r="BG502" s="126" t="s">
        <v>163</v>
      </c>
      <c r="BH502" s="127"/>
      <c r="BI502" s="127"/>
      <c r="BJ502" s="127"/>
      <c r="BK502" s="127"/>
      <c r="BL502" s="129">
        <v>0</v>
      </c>
      <c r="BM502" s="127" t="b">
        <f>KGP[[#This Row],[HU Quantity]]=KGP[[#This Row],[Requirement quantity]]</f>
        <v>0</v>
      </c>
      <c r="BN502" s="127"/>
      <c r="BO502" s="127"/>
      <c r="BP502" s="127"/>
      <c r="BQ502" s="126" t="s">
        <v>165</v>
      </c>
      <c r="BR502" s="126" t="s">
        <v>3073</v>
      </c>
      <c r="BS502" s="127"/>
      <c r="BT502" s="131">
        <v>0</v>
      </c>
      <c r="BU502" s="131">
        <v>0</v>
      </c>
      <c r="BV502" s="128">
        <v>45473</v>
      </c>
      <c r="BW502" s="132">
        <v>0</v>
      </c>
      <c r="BX502" s="132">
        <v>0</v>
      </c>
      <c r="BY502" s="127"/>
      <c r="BZ502" s="127"/>
      <c r="CA502" s="126">
        <v>0</v>
      </c>
      <c r="CB502" s="130">
        <v>0</v>
      </c>
      <c r="CC502" s="127"/>
      <c r="CD502" s="130">
        <v>0</v>
      </c>
      <c r="CE502" s="127"/>
      <c r="CF502" s="127"/>
      <c r="CG502" s="127"/>
      <c r="CH502" s="130">
        <v>0</v>
      </c>
      <c r="CI502" s="35">
        <v>0</v>
      </c>
      <c r="CJ502" s="94">
        <f t="shared" si="49"/>
        <v>0.125</v>
      </c>
      <c r="CK502" s="88">
        <f t="shared" si="50"/>
        <v>45361</v>
      </c>
      <c r="CL502" s="89">
        <f t="shared" si="51"/>
        <v>0</v>
      </c>
      <c r="CM502" s="89">
        <f t="shared" si="52"/>
        <v>0</v>
      </c>
      <c r="CN502" s="89" t="str">
        <f t="shared" si="53"/>
        <v>Missing Staging Date</v>
      </c>
      <c r="CO502" s="100"/>
      <c r="CP502" s="89" t="str">
        <f>IF(CQ502="","",IF(CQ502&gt;'Colour coding'!$D$4,"After Turnround",IF(CQ502&gt;'Colour coding'!$D$3+7,"During Turnaround",IF(CQ502&lt;'Colour coding'!$D$3,"On Time"))))</f>
        <v>On Time</v>
      </c>
      <c r="CQ502" s="88">
        <f>_xlfn.MAXIFS('Monitor PO'!E:E,'Monitor PO'!K:K,KGP[[#This Row],[Material / Component]])</f>
        <v>0</v>
      </c>
      <c r="CR502" s="89" t="str">
        <f t="shared" si="54"/>
        <v>Delivered Pre S4H</v>
      </c>
      <c r="CS502" s="89" t="str">
        <f>_xlfn.CONCAT(KGP[[#This Row],[Reservation]], KGP[[#This Row],[Requirement date (WO component)]],KGP[[#This Row],[Material / Component]],"000",,KGP[[#This Row],[WO number]])</f>
        <v>000013738945389000100038888</v>
      </c>
      <c r="CT502" s="89" t="e">
        <f>VLOOKUP(KGP[[#This Row],[Key]],Reservation!B:B,1,)</f>
        <v>#N/A</v>
      </c>
      <c r="CU502" s="89" t="str">
        <f>_xlfn.CONCAT(KGP[[#This Row],[Reservation]],KGP[[#This Row],[Material / Component]],"000",,KGP[[#This Row],[WO number]])</f>
        <v>0000137389000100038888</v>
      </c>
      <c r="CV502" s="93" t="str">
        <f>IF(_xlfn.MAXIFS(Reservation!$F:$F,Reservation!$A:$A,KGP[[#This Row],[Logic]])&lt;KGP[[#This Row],[ETA @ Demand plant]],_xlfn.MAXIFS(Reservation!$F:$F,Reservation!$A:$A,KGP[[#This Row],[Logic]]),"")</f>
        <v/>
      </c>
      <c r="CW502" s="89" t="str">
        <f>IF(KGP[[#This Row],[Any order which is ahead (Date)]]="","",VLOOKUP(_xlfn.CONCAT(KGP[[#This Row],[Reservation]],KGP[[#This Row],[Material / Component]],"000",,KGP[[#This Row],[WO number]]),Reservation!$A:$J,10,0))</f>
        <v/>
      </c>
      <c r="CX502" s="89">
        <f t="shared" si="55"/>
        <v>0</v>
      </c>
    </row>
    <row r="503" spans="1:102" s="77" customFormat="1" hidden="1" x14ac:dyDescent="0.2">
      <c r="A503" s="126" t="s">
        <v>940</v>
      </c>
      <c r="B503" s="126" t="s">
        <v>50</v>
      </c>
      <c r="C503" s="127"/>
      <c r="D503" s="126" t="s">
        <v>55</v>
      </c>
      <c r="E503" s="128">
        <v>45290</v>
      </c>
      <c r="F503" s="128">
        <v>45292</v>
      </c>
      <c r="G503" s="128">
        <v>45389</v>
      </c>
      <c r="H503" s="127"/>
      <c r="I503" s="128">
        <v>45386</v>
      </c>
      <c r="J503" s="128">
        <v>45391</v>
      </c>
      <c r="K503" s="126" t="s">
        <v>1084</v>
      </c>
      <c r="L503" s="127"/>
      <c r="M503" s="126" t="s">
        <v>2100</v>
      </c>
      <c r="N503" s="126" t="s">
        <v>170</v>
      </c>
      <c r="O503" s="126" t="s">
        <v>2101</v>
      </c>
      <c r="P503" s="126" t="s">
        <v>2074</v>
      </c>
      <c r="Q503" s="126" t="s">
        <v>3072</v>
      </c>
      <c r="R503" s="126" t="s">
        <v>344</v>
      </c>
      <c r="S503" s="127"/>
      <c r="T503" s="127"/>
      <c r="U503" s="127"/>
      <c r="V503" s="127"/>
      <c r="W503" s="127"/>
      <c r="X503" s="126">
        <v>20</v>
      </c>
      <c r="Y503" s="126">
        <v>20</v>
      </c>
      <c r="Z503" s="127"/>
      <c r="AA503" s="127"/>
      <c r="AB503" s="129">
        <v>6</v>
      </c>
      <c r="AC503" s="129">
        <v>0</v>
      </c>
      <c r="AD503" s="129">
        <v>0</v>
      </c>
      <c r="AE503" s="126" t="s">
        <v>54</v>
      </c>
      <c r="AF503" s="129">
        <v>0</v>
      </c>
      <c r="AG503" s="127"/>
      <c r="AH503" s="127"/>
      <c r="AI503" s="127"/>
      <c r="AJ503" s="127"/>
      <c r="AK503" s="126">
        <v>0</v>
      </c>
      <c r="AL503" s="129">
        <v>0</v>
      </c>
      <c r="AM503" s="127"/>
      <c r="AN503" s="127"/>
      <c r="AO503" s="126">
        <v>0</v>
      </c>
      <c r="AP503" s="127"/>
      <c r="AQ503" s="127"/>
      <c r="AR503" s="127"/>
      <c r="AS503" s="127"/>
      <c r="AT503" s="127"/>
      <c r="AU503" s="126">
        <v>0</v>
      </c>
      <c r="AV503" s="130">
        <v>0</v>
      </c>
      <c r="AW503" s="126" t="s">
        <v>51</v>
      </c>
      <c r="AX503" s="127"/>
      <c r="AY503" s="127"/>
      <c r="AZ503" s="127"/>
      <c r="BA503" s="127"/>
      <c r="BB503" s="126" t="s">
        <v>52</v>
      </c>
      <c r="BC503" s="126" t="s">
        <v>213</v>
      </c>
      <c r="BD503" s="126" t="s">
        <v>355</v>
      </c>
      <c r="BE503" s="126" t="s">
        <v>2104</v>
      </c>
      <c r="BF503" s="126">
        <v>2</v>
      </c>
      <c r="BG503" s="126" t="s">
        <v>163</v>
      </c>
      <c r="BH503" s="127"/>
      <c r="BI503" s="127"/>
      <c r="BJ503" s="127"/>
      <c r="BK503" s="127"/>
      <c r="BL503" s="129">
        <v>0</v>
      </c>
      <c r="BM503" s="127" t="b">
        <f>KGP[[#This Row],[HU Quantity]]=KGP[[#This Row],[Requirement quantity]]</f>
        <v>0</v>
      </c>
      <c r="BN503" s="127"/>
      <c r="BO503" s="127"/>
      <c r="BP503" s="127"/>
      <c r="BQ503" s="126" t="s">
        <v>165</v>
      </c>
      <c r="BR503" s="126" t="s">
        <v>3073</v>
      </c>
      <c r="BS503" s="127"/>
      <c r="BT503" s="131">
        <v>0</v>
      </c>
      <c r="BU503" s="131">
        <v>0</v>
      </c>
      <c r="BV503" s="128">
        <v>45473</v>
      </c>
      <c r="BW503" s="132">
        <v>0</v>
      </c>
      <c r="BX503" s="132">
        <v>0</v>
      </c>
      <c r="BY503" s="127"/>
      <c r="BZ503" s="127"/>
      <c r="CA503" s="126">
        <v>0</v>
      </c>
      <c r="CB503" s="130">
        <v>0</v>
      </c>
      <c r="CC503" s="127"/>
      <c r="CD503" s="130">
        <v>0</v>
      </c>
      <c r="CE503" s="127"/>
      <c r="CF503" s="127"/>
      <c r="CG503" s="127"/>
      <c r="CH503" s="130">
        <v>0</v>
      </c>
      <c r="CI503" s="35">
        <v>0</v>
      </c>
      <c r="CJ503" s="94">
        <f t="shared" si="49"/>
        <v>0.125</v>
      </c>
      <c r="CK503" s="88">
        <f t="shared" si="50"/>
        <v>45361</v>
      </c>
      <c r="CL503" s="89">
        <f t="shared" si="51"/>
        <v>0</v>
      </c>
      <c r="CM503" s="89">
        <f t="shared" si="52"/>
        <v>0</v>
      </c>
      <c r="CN503" s="89" t="str">
        <f t="shared" si="53"/>
        <v>Missing Staging Date</v>
      </c>
      <c r="CO503" s="100"/>
      <c r="CP503" s="89" t="str">
        <f>IF(CQ503="","",IF(CQ503&gt;'Colour coding'!$D$4,"After Turnround",IF(CQ503&gt;'Colour coding'!$D$3+7,"During Turnaround",IF(CQ503&lt;'Colour coding'!$D$3,"On Time"))))</f>
        <v>On Time</v>
      </c>
      <c r="CQ503" s="88">
        <f>_xlfn.MAXIFS('Monitor PO'!E:E,'Monitor PO'!K:K,KGP[[#This Row],[Material / Component]])</f>
        <v>0</v>
      </c>
      <c r="CR503" s="89" t="str">
        <f t="shared" si="54"/>
        <v>Delivered Pre S4H</v>
      </c>
      <c r="CS503" s="89" t="str">
        <f>_xlfn.CONCAT(KGP[[#This Row],[Reservation]], KGP[[#This Row],[Requirement date (WO component)]],KGP[[#This Row],[Material / Component]],"000",,KGP[[#This Row],[WO number]])</f>
        <v>000013738945389000100038888</v>
      </c>
      <c r="CT503" s="89" t="e">
        <f>VLOOKUP(KGP[[#This Row],[Key]],Reservation!B:B,1,)</f>
        <v>#N/A</v>
      </c>
      <c r="CU503" s="89" t="str">
        <f>_xlfn.CONCAT(KGP[[#This Row],[Reservation]],KGP[[#This Row],[Material / Component]],"000",,KGP[[#This Row],[WO number]])</f>
        <v>0000137389000100038888</v>
      </c>
      <c r="CV503" s="93" t="str">
        <f>IF(_xlfn.MAXIFS(Reservation!$F:$F,Reservation!$A:$A,KGP[[#This Row],[Logic]])&lt;KGP[[#This Row],[ETA @ Demand plant]],_xlfn.MAXIFS(Reservation!$F:$F,Reservation!$A:$A,KGP[[#This Row],[Logic]]),"")</f>
        <v/>
      </c>
      <c r="CW503" s="89" t="str">
        <f>IF(KGP[[#This Row],[Any order which is ahead (Date)]]="","",VLOOKUP(_xlfn.CONCAT(KGP[[#This Row],[Reservation]],KGP[[#This Row],[Material / Component]],"000",,KGP[[#This Row],[WO number]]),Reservation!$A:$J,10,0))</f>
        <v/>
      </c>
      <c r="CX503" s="89">
        <f t="shared" si="55"/>
        <v>0</v>
      </c>
    </row>
    <row r="504" spans="1:102" s="77" customFormat="1" hidden="1" x14ac:dyDescent="0.2">
      <c r="A504" s="126" t="s">
        <v>940</v>
      </c>
      <c r="B504" s="126" t="s">
        <v>50</v>
      </c>
      <c r="C504" s="127"/>
      <c r="D504" s="126" t="s">
        <v>55</v>
      </c>
      <c r="E504" s="128">
        <v>45290</v>
      </c>
      <c r="F504" s="128">
        <v>45292</v>
      </c>
      <c r="G504" s="128">
        <v>45390</v>
      </c>
      <c r="H504" s="127"/>
      <c r="I504" s="128">
        <v>45386</v>
      </c>
      <c r="J504" s="128">
        <v>45391</v>
      </c>
      <c r="K504" s="126" t="s">
        <v>1084</v>
      </c>
      <c r="L504" s="127"/>
      <c r="M504" s="126" t="s">
        <v>2100</v>
      </c>
      <c r="N504" s="126" t="s">
        <v>176</v>
      </c>
      <c r="O504" s="126" t="s">
        <v>2101</v>
      </c>
      <c r="P504" s="126" t="s">
        <v>2074</v>
      </c>
      <c r="Q504" s="126" t="s">
        <v>2075</v>
      </c>
      <c r="R504" s="126" t="s">
        <v>344</v>
      </c>
      <c r="S504" s="127"/>
      <c r="T504" s="127"/>
      <c r="U504" s="127"/>
      <c r="V504" s="127"/>
      <c r="W504" s="127"/>
      <c r="X504" s="126">
        <v>20</v>
      </c>
      <c r="Y504" s="126">
        <v>20</v>
      </c>
      <c r="Z504" s="127"/>
      <c r="AA504" s="127"/>
      <c r="AB504" s="129">
        <v>2</v>
      </c>
      <c r="AC504" s="129">
        <v>0</v>
      </c>
      <c r="AD504" s="129">
        <v>0</v>
      </c>
      <c r="AE504" s="126" t="s">
        <v>54</v>
      </c>
      <c r="AF504" s="129">
        <v>0</v>
      </c>
      <c r="AG504" s="127"/>
      <c r="AH504" s="127"/>
      <c r="AI504" s="127"/>
      <c r="AJ504" s="127"/>
      <c r="AK504" s="126">
        <v>0</v>
      </c>
      <c r="AL504" s="129">
        <v>0</v>
      </c>
      <c r="AM504" s="127"/>
      <c r="AN504" s="127"/>
      <c r="AO504" s="126">
        <v>0</v>
      </c>
      <c r="AP504" s="127"/>
      <c r="AQ504" s="127"/>
      <c r="AR504" s="127"/>
      <c r="AS504" s="127"/>
      <c r="AT504" s="127"/>
      <c r="AU504" s="126">
        <v>0</v>
      </c>
      <c r="AV504" s="130">
        <v>0</v>
      </c>
      <c r="AW504" s="126" t="s">
        <v>1459</v>
      </c>
      <c r="AX504" s="127"/>
      <c r="AY504" s="127"/>
      <c r="AZ504" s="127"/>
      <c r="BA504" s="127"/>
      <c r="BB504" s="126" t="s">
        <v>52</v>
      </c>
      <c r="BC504" s="126" t="s">
        <v>213</v>
      </c>
      <c r="BD504" s="126" t="s">
        <v>355</v>
      </c>
      <c r="BE504" s="126" t="s">
        <v>2104</v>
      </c>
      <c r="BF504" s="126">
        <v>3</v>
      </c>
      <c r="BG504" s="126" t="s">
        <v>163</v>
      </c>
      <c r="BH504" s="127"/>
      <c r="BI504" s="127"/>
      <c r="BJ504" s="127"/>
      <c r="BK504" s="127"/>
      <c r="BL504" s="129">
        <v>0</v>
      </c>
      <c r="BM504" s="127" t="b">
        <f>KGP[[#This Row],[HU Quantity]]=KGP[[#This Row],[Requirement quantity]]</f>
        <v>0</v>
      </c>
      <c r="BN504" s="127"/>
      <c r="BO504" s="127"/>
      <c r="BP504" s="127"/>
      <c r="BQ504" s="126" t="s">
        <v>165</v>
      </c>
      <c r="BR504" s="126" t="s">
        <v>3073</v>
      </c>
      <c r="BS504" s="127"/>
      <c r="BT504" s="131">
        <v>0</v>
      </c>
      <c r="BU504" s="131">
        <v>0</v>
      </c>
      <c r="BV504" s="128">
        <v>45473</v>
      </c>
      <c r="BW504" s="132">
        <v>0</v>
      </c>
      <c r="BX504" s="132">
        <v>0</v>
      </c>
      <c r="BY504" s="127"/>
      <c r="BZ504" s="127"/>
      <c r="CA504" s="126">
        <v>0</v>
      </c>
      <c r="CB504" s="130">
        <v>0</v>
      </c>
      <c r="CC504" s="127"/>
      <c r="CD504" s="130">
        <v>0</v>
      </c>
      <c r="CE504" s="127"/>
      <c r="CF504" s="127"/>
      <c r="CG504" s="127"/>
      <c r="CH504" s="130">
        <v>0</v>
      </c>
      <c r="CI504" s="35">
        <v>0</v>
      </c>
      <c r="CJ504" s="94">
        <f t="shared" si="49"/>
        <v>0.125</v>
      </c>
      <c r="CK504" s="88">
        <f t="shared" si="50"/>
        <v>45362</v>
      </c>
      <c r="CL504" s="89">
        <f t="shared" si="51"/>
        <v>0</v>
      </c>
      <c r="CM504" s="89">
        <f t="shared" si="52"/>
        <v>0</v>
      </c>
      <c r="CN504" s="89" t="str">
        <f t="shared" si="53"/>
        <v>Missing Staging Date</v>
      </c>
      <c r="CO504" s="100"/>
      <c r="CP504" s="89" t="str">
        <f>IF(CQ504="","",IF(CQ504&gt;'Colour coding'!$D$4,"After Turnround",IF(CQ504&gt;'Colour coding'!$D$3+7,"During Turnaround",IF(CQ504&lt;'Colour coding'!$D$3,"On Time"))))</f>
        <v>On Time</v>
      </c>
      <c r="CQ504" s="88">
        <f>_xlfn.MAXIFS('Monitor PO'!E:E,'Monitor PO'!K:K,KGP[[#This Row],[Material / Component]])</f>
        <v>0</v>
      </c>
      <c r="CR504" s="89" t="str">
        <f t="shared" si="54"/>
        <v>Delivered Pre S4H</v>
      </c>
      <c r="CS504" s="89" t="str">
        <f>_xlfn.CONCAT(KGP[[#This Row],[Reservation]], KGP[[#This Row],[Requirement date (WO component)]],KGP[[#This Row],[Material / Component]],"000",,KGP[[#This Row],[WO number]])</f>
        <v>000013738945390000100038888</v>
      </c>
      <c r="CT504" s="89" t="e">
        <f>VLOOKUP(KGP[[#This Row],[Key]],Reservation!B:B,1,)</f>
        <v>#N/A</v>
      </c>
      <c r="CU504" s="89" t="str">
        <f>_xlfn.CONCAT(KGP[[#This Row],[Reservation]],KGP[[#This Row],[Material / Component]],"000",,KGP[[#This Row],[WO number]])</f>
        <v>0000137389000100038888</v>
      </c>
      <c r="CV504" s="93" t="str">
        <f>IF(_xlfn.MAXIFS(Reservation!$F:$F,Reservation!$A:$A,KGP[[#This Row],[Logic]])&lt;KGP[[#This Row],[ETA @ Demand plant]],_xlfn.MAXIFS(Reservation!$F:$F,Reservation!$A:$A,KGP[[#This Row],[Logic]]),"")</f>
        <v/>
      </c>
      <c r="CW504" s="89" t="str">
        <f>IF(KGP[[#This Row],[Any order which is ahead (Date)]]="","",VLOOKUP(_xlfn.CONCAT(KGP[[#This Row],[Reservation]],KGP[[#This Row],[Material / Component]],"000",,KGP[[#This Row],[WO number]]),Reservation!$A:$J,10,0))</f>
        <v/>
      </c>
      <c r="CX504" s="89">
        <f t="shared" si="55"/>
        <v>0</v>
      </c>
    </row>
    <row r="505" spans="1:102" s="77" customFormat="1" hidden="1" x14ac:dyDescent="0.2">
      <c r="A505" s="126" t="s">
        <v>940</v>
      </c>
      <c r="B505" s="126" t="s">
        <v>50</v>
      </c>
      <c r="C505" s="127"/>
      <c r="D505" s="126" t="s">
        <v>55</v>
      </c>
      <c r="E505" s="128">
        <v>45290</v>
      </c>
      <c r="F505" s="128">
        <v>45292</v>
      </c>
      <c r="G505" s="128">
        <v>45390</v>
      </c>
      <c r="H505" s="127"/>
      <c r="I505" s="128">
        <v>45386</v>
      </c>
      <c r="J505" s="128">
        <v>45391</v>
      </c>
      <c r="K505" s="126" t="s">
        <v>1084</v>
      </c>
      <c r="L505" s="127"/>
      <c r="M505" s="126" t="s">
        <v>2100</v>
      </c>
      <c r="N505" s="126" t="s">
        <v>175</v>
      </c>
      <c r="O505" s="126" t="s">
        <v>2101</v>
      </c>
      <c r="P505" s="126" t="s">
        <v>2074</v>
      </c>
      <c r="Q505" s="126" t="s">
        <v>2081</v>
      </c>
      <c r="R505" s="126" t="s">
        <v>344</v>
      </c>
      <c r="S505" s="127"/>
      <c r="T505" s="127"/>
      <c r="U505" s="127"/>
      <c r="V505" s="127"/>
      <c r="W505" s="127"/>
      <c r="X505" s="126">
        <v>20</v>
      </c>
      <c r="Y505" s="126">
        <v>20</v>
      </c>
      <c r="Z505" s="127"/>
      <c r="AA505" s="127"/>
      <c r="AB505" s="129">
        <v>2</v>
      </c>
      <c r="AC505" s="129">
        <v>0</v>
      </c>
      <c r="AD505" s="129">
        <v>0</v>
      </c>
      <c r="AE505" s="126" t="s">
        <v>54</v>
      </c>
      <c r="AF505" s="129">
        <v>0</v>
      </c>
      <c r="AG505" s="127"/>
      <c r="AH505" s="127"/>
      <c r="AI505" s="127"/>
      <c r="AJ505" s="127"/>
      <c r="AK505" s="126">
        <v>0</v>
      </c>
      <c r="AL505" s="129">
        <v>0</v>
      </c>
      <c r="AM505" s="127"/>
      <c r="AN505" s="127"/>
      <c r="AO505" s="126">
        <v>0</v>
      </c>
      <c r="AP505" s="127"/>
      <c r="AQ505" s="127"/>
      <c r="AR505" s="127"/>
      <c r="AS505" s="127"/>
      <c r="AT505" s="127"/>
      <c r="AU505" s="126">
        <v>0</v>
      </c>
      <c r="AV505" s="130">
        <v>0</v>
      </c>
      <c r="AW505" s="126" t="s">
        <v>51</v>
      </c>
      <c r="AX505" s="127"/>
      <c r="AY505" s="127"/>
      <c r="AZ505" s="127"/>
      <c r="BA505" s="127"/>
      <c r="BB505" s="126" t="s">
        <v>52</v>
      </c>
      <c r="BC505" s="126" t="s">
        <v>213</v>
      </c>
      <c r="BD505" s="126" t="s">
        <v>355</v>
      </c>
      <c r="BE505" s="126" t="s">
        <v>2104</v>
      </c>
      <c r="BF505" s="126">
        <v>4</v>
      </c>
      <c r="BG505" s="126" t="s">
        <v>163</v>
      </c>
      <c r="BH505" s="127"/>
      <c r="BI505" s="127"/>
      <c r="BJ505" s="127"/>
      <c r="BK505" s="127"/>
      <c r="BL505" s="129">
        <v>0</v>
      </c>
      <c r="BM505" s="127" t="b">
        <f>KGP[[#This Row],[HU Quantity]]=KGP[[#This Row],[Requirement quantity]]</f>
        <v>0</v>
      </c>
      <c r="BN505" s="127"/>
      <c r="BO505" s="127"/>
      <c r="BP505" s="127"/>
      <c r="BQ505" s="126" t="s">
        <v>165</v>
      </c>
      <c r="BR505" s="126" t="s">
        <v>3073</v>
      </c>
      <c r="BS505" s="127"/>
      <c r="BT505" s="131">
        <v>0</v>
      </c>
      <c r="BU505" s="131">
        <v>0</v>
      </c>
      <c r="BV505" s="128">
        <v>45473</v>
      </c>
      <c r="BW505" s="132">
        <v>0</v>
      </c>
      <c r="BX505" s="132">
        <v>0</v>
      </c>
      <c r="BY505" s="127"/>
      <c r="BZ505" s="127"/>
      <c r="CA505" s="126">
        <v>0</v>
      </c>
      <c r="CB505" s="130">
        <v>0</v>
      </c>
      <c r="CC505" s="127"/>
      <c r="CD505" s="130">
        <v>0</v>
      </c>
      <c r="CE505" s="127"/>
      <c r="CF505" s="127"/>
      <c r="CG505" s="127"/>
      <c r="CH505" s="130">
        <v>0</v>
      </c>
      <c r="CI505" s="35">
        <v>0</v>
      </c>
      <c r="CJ505" s="94">
        <f t="shared" si="49"/>
        <v>0.125</v>
      </c>
      <c r="CK505" s="88">
        <f t="shared" si="50"/>
        <v>45362</v>
      </c>
      <c r="CL505" s="89">
        <f t="shared" si="51"/>
        <v>0</v>
      </c>
      <c r="CM505" s="89">
        <f t="shared" si="52"/>
        <v>0</v>
      </c>
      <c r="CN505" s="89" t="str">
        <f t="shared" si="53"/>
        <v>Missing Staging Date</v>
      </c>
      <c r="CO505" s="100"/>
      <c r="CP505" s="89" t="str">
        <f>IF(CQ505="","",IF(CQ505&gt;'Colour coding'!$D$4,"After Turnround",IF(CQ505&gt;'Colour coding'!$D$3+7,"During Turnaround",IF(CQ505&lt;'Colour coding'!$D$3,"On Time"))))</f>
        <v>On Time</v>
      </c>
      <c r="CQ505" s="88">
        <f>_xlfn.MAXIFS('Monitor PO'!E:E,'Monitor PO'!K:K,KGP[[#This Row],[Material / Component]])</f>
        <v>0</v>
      </c>
      <c r="CR505" s="89" t="str">
        <f t="shared" si="54"/>
        <v>Delivered Pre S4H</v>
      </c>
      <c r="CS505" s="89" t="str">
        <f>_xlfn.CONCAT(KGP[[#This Row],[Reservation]], KGP[[#This Row],[Requirement date (WO component)]],KGP[[#This Row],[Material / Component]],"000",,KGP[[#This Row],[WO number]])</f>
        <v>000013738945390000100038888</v>
      </c>
      <c r="CT505" s="89" t="e">
        <f>VLOOKUP(KGP[[#This Row],[Key]],Reservation!B:B,1,)</f>
        <v>#N/A</v>
      </c>
      <c r="CU505" s="89" t="str">
        <f>_xlfn.CONCAT(KGP[[#This Row],[Reservation]],KGP[[#This Row],[Material / Component]],"000",,KGP[[#This Row],[WO number]])</f>
        <v>0000137389000100038888</v>
      </c>
      <c r="CV505" s="93" t="str">
        <f>IF(_xlfn.MAXIFS(Reservation!$F:$F,Reservation!$A:$A,KGP[[#This Row],[Logic]])&lt;KGP[[#This Row],[ETA @ Demand plant]],_xlfn.MAXIFS(Reservation!$F:$F,Reservation!$A:$A,KGP[[#This Row],[Logic]]),"")</f>
        <v/>
      </c>
      <c r="CW505" s="89" t="str">
        <f>IF(KGP[[#This Row],[Any order which is ahead (Date)]]="","",VLOOKUP(_xlfn.CONCAT(KGP[[#This Row],[Reservation]],KGP[[#This Row],[Material / Component]],"000",,KGP[[#This Row],[WO number]]),Reservation!$A:$J,10,0))</f>
        <v/>
      </c>
      <c r="CX505" s="89">
        <f t="shared" si="55"/>
        <v>0</v>
      </c>
    </row>
    <row r="506" spans="1:102" s="77" customFormat="1" hidden="1" x14ac:dyDescent="0.2">
      <c r="A506" s="126" t="s">
        <v>940</v>
      </c>
      <c r="B506" s="126" t="s">
        <v>50</v>
      </c>
      <c r="C506" s="127"/>
      <c r="D506" s="126" t="s">
        <v>55</v>
      </c>
      <c r="E506" s="128">
        <v>45290</v>
      </c>
      <c r="F506" s="128">
        <v>45292</v>
      </c>
      <c r="G506" s="128">
        <v>45382</v>
      </c>
      <c r="H506" s="127"/>
      <c r="I506" s="128">
        <v>45380</v>
      </c>
      <c r="J506" s="128">
        <v>45384</v>
      </c>
      <c r="K506" s="126" t="s">
        <v>1084</v>
      </c>
      <c r="L506" s="127"/>
      <c r="M506" s="126" t="s">
        <v>2107</v>
      </c>
      <c r="N506" s="126" t="s">
        <v>174</v>
      </c>
      <c r="O506" s="126" t="s">
        <v>2108</v>
      </c>
      <c r="P506" s="126" t="s">
        <v>2074</v>
      </c>
      <c r="Q506" s="126" t="s">
        <v>2081</v>
      </c>
      <c r="R506" s="126" t="s">
        <v>344</v>
      </c>
      <c r="S506" s="127"/>
      <c r="T506" s="127"/>
      <c r="U506" s="127"/>
      <c r="V506" s="127"/>
      <c r="W506" s="127"/>
      <c r="X506" s="126">
        <v>20</v>
      </c>
      <c r="Y506" s="126">
        <v>20</v>
      </c>
      <c r="Z506" s="127"/>
      <c r="AA506" s="127"/>
      <c r="AB506" s="129">
        <v>1</v>
      </c>
      <c r="AC506" s="129">
        <v>0</v>
      </c>
      <c r="AD506" s="129">
        <v>0</v>
      </c>
      <c r="AE506" s="126" t="s">
        <v>54</v>
      </c>
      <c r="AF506" s="129">
        <v>0</v>
      </c>
      <c r="AG506" s="127"/>
      <c r="AH506" s="127"/>
      <c r="AI506" s="127"/>
      <c r="AJ506" s="127"/>
      <c r="AK506" s="126">
        <v>0</v>
      </c>
      <c r="AL506" s="129">
        <v>0</v>
      </c>
      <c r="AM506" s="127"/>
      <c r="AN506" s="127"/>
      <c r="AO506" s="126">
        <v>0</v>
      </c>
      <c r="AP506" s="127"/>
      <c r="AQ506" s="127"/>
      <c r="AR506" s="127"/>
      <c r="AS506" s="127"/>
      <c r="AT506" s="127"/>
      <c r="AU506" s="126">
        <v>0</v>
      </c>
      <c r="AV506" s="130">
        <v>0</v>
      </c>
      <c r="AW506" s="126" t="s">
        <v>51</v>
      </c>
      <c r="AX506" s="127"/>
      <c r="AY506" s="127"/>
      <c r="AZ506" s="127"/>
      <c r="BA506" s="127"/>
      <c r="BB506" s="126" t="s">
        <v>52</v>
      </c>
      <c r="BC506" s="126" t="s">
        <v>213</v>
      </c>
      <c r="BD506" s="126" t="s">
        <v>214</v>
      </c>
      <c r="BE506" s="126" t="s">
        <v>2109</v>
      </c>
      <c r="BF506" s="126">
        <v>5</v>
      </c>
      <c r="BG506" s="126" t="s">
        <v>163</v>
      </c>
      <c r="BH506" s="127"/>
      <c r="BI506" s="127"/>
      <c r="BJ506" s="127"/>
      <c r="BK506" s="127"/>
      <c r="BL506" s="129">
        <v>0</v>
      </c>
      <c r="BM506" s="127" t="b">
        <f>KGP[[#This Row],[HU Quantity]]=KGP[[#This Row],[Requirement quantity]]</f>
        <v>0</v>
      </c>
      <c r="BN506" s="127"/>
      <c r="BO506" s="127"/>
      <c r="BP506" s="127"/>
      <c r="BQ506" s="126" t="s">
        <v>165</v>
      </c>
      <c r="BR506" s="126" t="s">
        <v>3073</v>
      </c>
      <c r="BS506" s="127"/>
      <c r="BT506" s="131">
        <v>0</v>
      </c>
      <c r="BU506" s="131">
        <v>0</v>
      </c>
      <c r="BV506" s="128">
        <v>45473</v>
      </c>
      <c r="BW506" s="132">
        <v>0</v>
      </c>
      <c r="BX506" s="132">
        <v>0</v>
      </c>
      <c r="BY506" s="127"/>
      <c r="BZ506" s="127"/>
      <c r="CA506" s="126">
        <v>0</v>
      </c>
      <c r="CB506" s="130">
        <v>0</v>
      </c>
      <c r="CC506" s="127"/>
      <c r="CD506" s="130">
        <v>0</v>
      </c>
      <c r="CE506" s="127"/>
      <c r="CF506" s="127"/>
      <c r="CG506" s="127"/>
      <c r="CH506" s="130">
        <v>0</v>
      </c>
      <c r="CI506" s="35">
        <v>0</v>
      </c>
      <c r="CJ506" s="94">
        <f t="shared" si="49"/>
        <v>0.125</v>
      </c>
      <c r="CK506" s="88">
        <f t="shared" si="50"/>
        <v>45354</v>
      </c>
      <c r="CL506" s="89">
        <f t="shared" si="51"/>
        <v>0</v>
      </c>
      <c r="CM506" s="89">
        <f t="shared" si="52"/>
        <v>0</v>
      </c>
      <c r="CN506" s="89" t="str">
        <f t="shared" si="53"/>
        <v>Missing Staging Date</v>
      </c>
      <c r="CO506" s="100"/>
      <c r="CP506" s="89" t="str">
        <f>IF(CQ506="","",IF(CQ506&gt;'Colour coding'!$D$4,"After Turnround",IF(CQ506&gt;'Colour coding'!$D$3+7,"During Turnaround",IF(CQ506&lt;'Colour coding'!$D$3,"On Time"))))</f>
        <v>On Time</v>
      </c>
      <c r="CQ506" s="88">
        <f>_xlfn.MAXIFS('Monitor PO'!E:E,'Monitor PO'!K:K,KGP[[#This Row],[Material / Component]])</f>
        <v>0</v>
      </c>
      <c r="CR506" s="89" t="str">
        <f t="shared" si="54"/>
        <v>Delivered Pre S4H</v>
      </c>
      <c r="CS506" s="89" t="str">
        <f>_xlfn.CONCAT(KGP[[#This Row],[Reservation]], KGP[[#This Row],[Requirement date (WO component)]],KGP[[#This Row],[Material / Component]],"000",,KGP[[#This Row],[WO number]])</f>
        <v>000013739145382000100038890</v>
      </c>
      <c r="CT506" s="89" t="e">
        <f>VLOOKUP(KGP[[#This Row],[Key]],Reservation!B:B,1,)</f>
        <v>#N/A</v>
      </c>
      <c r="CU506" s="89" t="str">
        <f>_xlfn.CONCAT(KGP[[#This Row],[Reservation]],KGP[[#This Row],[Material / Component]],"000",,KGP[[#This Row],[WO number]])</f>
        <v>0000137391000100038890</v>
      </c>
      <c r="CV506" s="93" t="str">
        <f>IF(_xlfn.MAXIFS(Reservation!$F:$F,Reservation!$A:$A,KGP[[#This Row],[Logic]])&lt;KGP[[#This Row],[ETA @ Demand plant]],_xlfn.MAXIFS(Reservation!$F:$F,Reservation!$A:$A,KGP[[#This Row],[Logic]]),"")</f>
        <v/>
      </c>
      <c r="CW506" s="89" t="str">
        <f>IF(KGP[[#This Row],[Any order which is ahead (Date)]]="","",VLOOKUP(_xlfn.CONCAT(KGP[[#This Row],[Reservation]],KGP[[#This Row],[Material / Component]],"000",,KGP[[#This Row],[WO number]]),Reservation!$A:$J,10,0))</f>
        <v/>
      </c>
      <c r="CX506" s="89">
        <f t="shared" si="55"/>
        <v>0</v>
      </c>
    </row>
    <row r="507" spans="1:102" s="77" customFormat="1" hidden="1" x14ac:dyDescent="0.2">
      <c r="A507" s="126" t="s">
        <v>940</v>
      </c>
      <c r="B507" s="126" t="s">
        <v>50</v>
      </c>
      <c r="C507" s="127"/>
      <c r="D507" s="126" t="s">
        <v>55</v>
      </c>
      <c r="E507" s="128">
        <v>45290</v>
      </c>
      <c r="F507" s="128">
        <v>45292</v>
      </c>
      <c r="G507" s="128">
        <v>45382</v>
      </c>
      <c r="H507" s="127"/>
      <c r="I507" s="128">
        <v>45380</v>
      </c>
      <c r="J507" s="128">
        <v>45384</v>
      </c>
      <c r="K507" s="126" t="s">
        <v>1084</v>
      </c>
      <c r="L507" s="127"/>
      <c r="M507" s="126" t="s">
        <v>2107</v>
      </c>
      <c r="N507" s="126" t="s">
        <v>175</v>
      </c>
      <c r="O507" s="126" t="s">
        <v>2108</v>
      </c>
      <c r="P507" s="126" t="s">
        <v>2074</v>
      </c>
      <c r="Q507" s="126" t="s">
        <v>2081</v>
      </c>
      <c r="R507" s="126" t="s">
        <v>344</v>
      </c>
      <c r="S507" s="127"/>
      <c r="T507" s="127"/>
      <c r="U507" s="127"/>
      <c r="V507" s="127"/>
      <c r="W507" s="127"/>
      <c r="X507" s="126">
        <v>20</v>
      </c>
      <c r="Y507" s="126">
        <v>20</v>
      </c>
      <c r="Z507" s="127"/>
      <c r="AA507" s="127"/>
      <c r="AB507" s="129">
        <v>1</v>
      </c>
      <c r="AC507" s="129">
        <v>0</v>
      </c>
      <c r="AD507" s="129">
        <v>0</v>
      </c>
      <c r="AE507" s="126" t="s">
        <v>54</v>
      </c>
      <c r="AF507" s="129">
        <v>0</v>
      </c>
      <c r="AG507" s="127"/>
      <c r="AH507" s="127"/>
      <c r="AI507" s="127"/>
      <c r="AJ507" s="127"/>
      <c r="AK507" s="126">
        <v>0</v>
      </c>
      <c r="AL507" s="129">
        <v>0</v>
      </c>
      <c r="AM507" s="127"/>
      <c r="AN507" s="127"/>
      <c r="AO507" s="126">
        <v>0</v>
      </c>
      <c r="AP507" s="127"/>
      <c r="AQ507" s="127"/>
      <c r="AR507" s="127"/>
      <c r="AS507" s="127"/>
      <c r="AT507" s="127"/>
      <c r="AU507" s="126">
        <v>0</v>
      </c>
      <c r="AV507" s="130">
        <v>0</v>
      </c>
      <c r="AW507" s="126" t="s">
        <v>51</v>
      </c>
      <c r="AX507" s="127"/>
      <c r="AY507" s="127"/>
      <c r="AZ507" s="127"/>
      <c r="BA507" s="127"/>
      <c r="BB507" s="126" t="s">
        <v>52</v>
      </c>
      <c r="BC507" s="126" t="s">
        <v>213</v>
      </c>
      <c r="BD507" s="126" t="s">
        <v>214</v>
      </c>
      <c r="BE507" s="126" t="s">
        <v>2109</v>
      </c>
      <c r="BF507" s="126">
        <v>4</v>
      </c>
      <c r="BG507" s="126" t="s">
        <v>163</v>
      </c>
      <c r="BH507" s="127"/>
      <c r="BI507" s="127"/>
      <c r="BJ507" s="127"/>
      <c r="BK507" s="127"/>
      <c r="BL507" s="129">
        <v>0</v>
      </c>
      <c r="BM507" s="127" t="b">
        <f>KGP[[#This Row],[HU Quantity]]=KGP[[#This Row],[Requirement quantity]]</f>
        <v>0</v>
      </c>
      <c r="BN507" s="127"/>
      <c r="BO507" s="127"/>
      <c r="BP507" s="127"/>
      <c r="BQ507" s="126" t="s">
        <v>165</v>
      </c>
      <c r="BR507" s="126" t="s">
        <v>3073</v>
      </c>
      <c r="BS507" s="127"/>
      <c r="BT507" s="131">
        <v>0</v>
      </c>
      <c r="BU507" s="131">
        <v>0</v>
      </c>
      <c r="BV507" s="128">
        <v>45473</v>
      </c>
      <c r="BW507" s="132">
        <v>0</v>
      </c>
      <c r="BX507" s="132">
        <v>0</v>
      </c>
      <c r="BY507" s="127"/>
      <c r="BZ507" s="127"/>
      <c r="CA507" s="126">
        <v>0</v>
      </c>
      <c r="CB507" s="130">
        <v>0</v>
      </c>
      <c r="CC507" s="127"/>
      <c r="CD507" s="130">
        <v>0</v>
      </c>
      <c r="CE507" s="127"/>
      <c r="CF507" s="127"/>
      <c r="CG507" s="127"/>
      <c r="CH507" s="130">
        <v>0</v>
      </c>
      <c r="CI507" s="35">
        <v>0</v>
      </c>
      <c r="CJ507" s="94">
        <f t="shared" si="49"/>
        <v>0.125</v>
      </c>
      <c r="CK507" s="88">
        <f t="shared" si="50"/>
        <v>45354</v>
      </c>
      <c r="CL507" s="89">
        <f t="shared" si="51"/>
        <v>0</v>
      </c>
      <c r="CM507" s="89">
        <f t="shared" si="52"/>
        <v>0</v>
      </c>
      <c r="CN507" s="89" t="str">
        <f t="shared" si="53"/>
        <v>Missing Staging Date</v>
      </c>
      <c r="CO507" s="100"/>
      <c r="CP507" s="89" t="str">
        <f>IF(CQ507="","",IF(CQ507&gt;'Colour coding'!$D$4,"After Turnround",IF(CQ507&gt;'Colour coding'!$D$3+7,"During Turnaround",IF(CQ507&lt;'Colour coding'!$D$3,"On Time"))))</f>
        <v>On Time</v>
      </c>
      <c r="CQ507" s="88">
        <f>_xlfn.MAXIFS('Monitor PO'!E:E,'Monitor PO'!K:K,KGP[[#This Row],[Material / Component]])</f>
        <v>0</v>
      </c>
      <c r="CR507" s="89" t="str">
        <f t="shared" si="54"/>
        <v>Delivered Pre S4H</v>
      </c>
      <c r="CS507" s="89" t="str">
        <f>_xlfn.CONCAT(KGP[[#This Row],[Reservation]], KGP[[#This Row],[Requirement date (WO component)]],KGP[[#This Row],[Material / Component]],"000",,KGP[[#This Row],[WO number]])</f>
        <v>000013739145382000100038890</v>
      </c>
      <c r="CT507" s="89" t="e">
        <f>VLOOKUP(KGP[[#This Row],[Key]],Reservation!B:B,1,)</f>
        <v>#N/A</v>
      </c>
      <c r="CU507" s="89" t="str">
        <f>_xlfn.CONCAT(KGP[[#This Row],[Reservation]],KGP[[#This Row],[Material / Component]],"000",,KGP[[#This Row],[WO number]])</f>
        <v>0000137391000100038890</v>
      </c>
      <c r="CV507" s="93" t="str">
        <f>IF(_xlfn.MAXIFS(Reservation!$F:$F,Reservation!$A:$A,KGP[[#This Row],[Logic]])&lt;KGP[[#This Row],[ETA @ Demand plant]],_xlfn.MAXIFS(Reservation!$F:$F,Reservation!$A:$A,KGP[[#This Row],[Logic]]),"")</f>
        <v/>
      </c>
      <c r="CW507" s="89" t="str">
        <f>IF(KGP[[#This Row],[Any order which is ahead (Date)]]="","",VLOOKUP(_xlfn.CONCAT(KGP[[#This Row],[Reservation]],KGP[[#This Row],[Material / Component]],"000",,KGP[[#This Row],[WO number]]),Reservation!$A:$J,10,0))</f>
        <v/>
      </c>
      <c r="CX507" s="89">
        <f t="shared" si="55"/>
        <v>0</v>
      </c>
    </row>
    <row r="508" spans="1:102" s="77" customFormat="1" hidden="1" x14ac:dyDescent="0.2">
      <c r="A508" s="126" t="s">
        <v>940</v>
      </c>
      <c r="B508" s="126" t="s">
        <v>50</v>
      </c>
      <c r="C508" s="127"/>
      <c r="D508" s="126" t="s">
        <v>55</v>
      </c>
      <c r="E508" s="128">
        <v>45290</v>
      </c>
      <c r="F508" s="128">
        <v>45292</v>
      </c>
      <c r="G508" s="128">
        <v>45382</v>
      </c>
      <c r="H508" s="127"/>
      <c r="I508" s="128">
        <v>45380</v>
      </c>
      <c r="J508" s="128">
        <v>45384</v>
      </c>
      <c r="K508" s="126" t="s">
        <v>1084</v>
      </c>
      <c r="L508" s="127"/>
      <c r="M508" s="126" t="s">
        <v>2107</v>
      </c>
      <c r="N508" s="126" t="s">
        <v>176</v>
      </c>
      <c r="O508" s="126" t="s">
        <v>2108</v>
      </c>
      <c r="P508" s="126" t="s">
        <v>2074</v>
      </c>
      <c r="Q508" s="126" t="s">
        <v>2075</v>
      </c>
      <c r="R508" s="126" t="s">
        <v>344</v>
      </c>
      <c r="S508" s="127"/>
      <c r="T508" s="127"/>
      <c r="U508" s="127"/>
      <c r="V508" s="127"/>
      <c r="W508" s="127"/>
      <c r="X508" s="126">
        <v>20</v>
      </c>
      <c r="Y508" s="126">
        <v>20</v>
      </c>
      <c r="Z508" s="127"/>
      <c r="AA508" s="127"/>
      <c r="AB508" s="129">
        <v>2</v>
      </c>
      <c r="AC508" s="129">
        <v>0</v>
      </c>
      <c r="AD508" s="129">
        <v>0</v>
      </c>
      <c r="AE508" s="126" t="s">
        <v>54</v>
      </c>
      <c r="AF508" s="129">
        <v>0</v>
      </c>
      <c r="AG508" s="127"/>
      <c r="AH508" s="127"/>
      <c r="AI508" s="127"/>
      <c r="AJ508" s="127"/>
      <c r="AK508" s="126">
        <v>0</v>
      </c>
      <c r="AL508" s="129">
        <v>0</v>
      </c>
      <c r="AM508" s="127"/>
      <c r="AN508" s="127"/>
      <c r="AO508" s="126">
        <v>0</v>
      </c>
      <c r="AP508" s="127"/>
      <c r="AQ508" s="127"/>
      <c r="AR508" s="127"/>
      <c r="AS508" s="127"/>
      <c r="AT508" s="127"/>
      <c r="AU508" s="126">
        <v>0</v>
      </c>
      <c r="AV508" s="130">
        <v>0</v>
      </c>
      <c r="AW508" s="126" t="s">
        <v>1459</v>
      </c>
      <c r="AX508" s="127"/>
      <c r="AY508" s="127"/>
      <c r="AZ508" s="127"/>
      <c r="BA508" s="127"/>
      <c r="BB508" s="126" t="s">
        <v>52</v>
      </c>
      <c r="BC508" s="126" t="s">
        <v>213</v>
      </c>
      <c r="BD508" s="126" t="s">
        <v>214</v>
      </c>
      <c r="BE508" s="126" t="s">
        <v>2109</v>
      </c>
      <c r="BF508" s="126">
        <v>3</v>
      </c>
      <c r="BG508" s="126" t="s">
        <v>163</v>
      </c>
      <c r="BH508" s="127"/>
      <c r="BI508" s="127"/>
      <c r="BJ508" s="127"/>
      <c r="BK508" s="127"/>
      <c r="BL508" s="129">
        <v>0</v>
      </c>
      <c r="BM508" s="127" t="b">
        <f>KGP[[#This Row],[HU Quantity]]=KGP[[#This Row],[Requirement quantity]]</f>
        <v>0</v>
      </c>
      <c r="BN508" s="127"/>
      <c r="BO508" s="127"/>
      <c r="BP508" s="127"/>
      <c r="BQ508" s="126" t="s">
        <v>165</v>
      </c>
      <c r="BR508" s="126" t="s">
        <v>3073</v>
      </c>
      <c r="BS508" s="127"/>
      <c r="BT508" s="131">
        <v>0</v>
      </c>
      <c r="BU508" s="131">
        <v>0</v>
      </c>
      <c r="BV508" s="128">
        <v>45473</v>
      </c>
      <c r="BW508" s="132">
        <v>0</v>
      </c>
      <c r="BX508" s="132">
        <v>0</v>
      </c>
      <c r="BY508" s="127"/>
      <c r="BZ508" s="127"/>
      <c r="CA508" s="126">
        <v>0</v>
      </c>
      <c r="CB508" s="130">
        <v>0</v>
      </c>
      <c r="CC508" s="127"/>
      <c r="CD508" s="130">
        <v>0</v>
      </c>
      <c r="CE508" s="127"/>
      <c r="CF508" s="127"/>
      <c r="CG508" s="127"/>
      <c r="CH508" s="130">
        <v>0</v>
      </c>
      <c r="CI508" s="35">
        <v>0</v>
      </c>
      <c r="CJ508" s="94">
        <f t="shared" si="49"/>
        <v>0.125</v>
      </c>
      <c r="CK508" s="88">
        <f t="shared" si="50"/>
        <v>45354</v>
      </c>
      <c r="CL508" s="89">
        <f t="shared" si="51"/>
        <v>0</v>
      </c>
      <c r="CM508" s="89">
        <f t="shared" si="52"/>
        <v>0</v>
      </c>
      <c r="CN508" s="89" t="str">
        <f t="shared" si="53"/>
        <v>Missing Staging Date</v>
      </c>
      <c r="CO508" s="100"/>
      <c r="CP508" s="89" t="str">
        <f>IF(CQ508="","",IF(CQ508&gt;'Colour coding'!$D$4,"After Turnround",IF(CQ508&gt;'Colour coding'!$D$3+7,"During Turnaround",IF(CQ508&lt;'Colour coding'!$D$3,"On Time"))))</f>
        <v>On Time</v>
      </c>
      <c r="CQ508" s="88">
        <f>_xlfn.MAXIFS('Monitor PO'!E:E,'Monitor PO'!K:K,KGP[[#This Row],[Material / Component]])</f>
        <v>0</v>
      </c>
      <c r="CR508" s="89" t="str">
        <f t="shared" si="54"/>
        <v>Delivered Pre S4H</v>
      </c>
      <c r="CS508" s="89" t="str">
        <f>_xlfn.CONCAT(KGP[[#This Row],[Reservation]], KGP[[#This Row],[Requirement date (WO component)]],KGP[[#This Row],[Material / Component]],"000",,KGP[[#This Row],[WO number]])</f>
        <v>000013739145382000100038890</v>
      </c>
      <c r="CT508" s="89" t="e">
        <f>VLOOKUP(KGP[[#This Row],[Key]],Reservation!B:B,1,)</f>
        <v>#N/A</v>
      </c>
      <c r="CU508" s="89" t="str">
        <f>_xlfn.CONCAT(KGP[[#This Row],[Reservation]],KGP[[#This Row],[Material / Component]],"000",,KGP[[#This Row],[WO number]])</f>
        <v>0000137391000100038890</v>
      </c>
      <c r="CV508" s="93" t="str">
        <f>IF(_xlfn.MAXIFS(Reservation!$F:$F,Reservation!$A:$A,KGP[[#This Row],[Logic]])&lt;KGP[[#This Row],[ETA @ Demand plant]],_xlfn.MAXIFS(Reservation!$F:$F,Reservation!$A:$A,KGP[[#This Row],[Logic]]),"")</f>
        <v/>
      </c>
      <c r="CW508" s="89" t="str">
        <f>IF(KGP[[#This Row],[Any order which is ahead (Date)]]="","",VLOOKUP(_xlfn.CONCAT(KGP[[#This Row],[Reservation]],KGP[[#This Row],[Material / Component]],"000",,KGP[[#This Row],[WO number]]),Reservation!$A:$J,10,0))</f>
        <v/>
      </c>
      <c r="CX508" s="89">
        <f t="shared" si="55"/>
        <v>0</v>
      </c>
    </row>
    <row r="509" spans="1:102" s="77" customFormat="1" hidden="1" x14ac:dyDescent="0.2">
      <c r="A509" s="126" t="s">
        <v>940</v>
      </c>
      <c r="B509" s="126" t="s">
        <v>50</v>
      </c>
      <c r="C509" s="127"/>
      <c r="D509" s="126" t="s">
        <v>55</v>
      </c>
      <c r="E509" s="128">
        <v>45290</v>
      </c>
      <c r="F509" s="128">
        <v>45292</v>
      </c>
      <c r="G509" s="128">
        <v>45381</v>
      </c>
      <c r="H509" s="127"/>
      <c r="I509" s="128">
        <v>45380</v>
      </c>
      <c r="J509" s="128">
        <v>45384</v>
      </c>
      <c r="K509" s="126" t="s">
        <v>1084</v>
      </c>
      <c r="L509" s="127"/>
      <c r="M509" s="126" t="s">
        <v>2107</v>
      </c>
      <c r="N509" s="126" t="s">
        <v>170</v>
      </c>
      <c r="O509" s="126" t="s">
        <v>2108</v>
      </c>
      <c r="P509" s="126" t="s">
        <v>2074</v>
      </c>
      <c r="Q509" s="126" t="s">
        <v>3072</v>
      </c>
      <c r="R509" s="126" t="s">
        <v>344</v>
      </c>
      <c r="S509" s="127"/>
      <c r="T509" s="127"/>
      <c r="U509" s="127"/>
      <c r="V509" s="127"/>
      <c r="W509" s="127"/>
      <c r="X509" s="126">
        <v>20</v>
      </c>
      <c r="Y509" s="126">
        <v>20</v>
      </c>
      <c r="Z509" s="127"/>
      <c r="AA509" s="127"/>
      <c r="AB509" s="129">
        <v>3</v>
      </c>
      <c r="AC509" s="129">
        <v>0</v>
      </c>
      <c r="AD509" s="129">
        <v>0</v>
      </c>
      <c r="AE509" s="126" t="s">
        <v>54</v>
      </c>
      <c r="AF509" s="129">
        <v>0</v>
      </c>
      <c r="AG509" s="127"/>
      <c r="AH509" s="127"/>
      <c r="AI509" s="127"/>
      <c r="AJ509" s="127"/>
      <c r="AK509" s="126">
        <v>0</v>
      </c>
      <c r="AL509" s="129">
        <v>0</v>
      </c>
      <c r="AM509" s="127"/>
      <c r="AN509" s="127"/>
      <c r="AO509" s="126">
        <v>0</v>
      </c>
      <c r="AP509" s="127"/>
      <c r="AQ509" s="127"/>
      <c r="AR509" s="127"/>
      <c r="AS509" s="127"/>
      <c r="AT509" s="127"/>
      <c r="AU509" s="126">
        <v>0</v>
      </c>
      <c r="AV509" s="130">
        <v>0</v>
      </c>
      <c r="AW509" s="126" t="s">
        <v>51</v>
      </c>
      <c r="AX509" s="127"/>
      <c r="AY509" s="127"/>
      <c r="AZ509" s="127"/>
      <c r="BA509" s="127"/>
      <c r="BB509" s="126" t="s">
        <v>52</v>
      </c>
      <c r="BC509" s="126" t="s">
        <v>213</v>
      </c>
      <c r="BD509" s="126" t="s">
        <v>214</v>
      </c>
      <c r="BE509" s="126" t="s">
        <v>2109</v>
      </c>
      <c r="BF509" s="126">
        <v>2</v>
      </c>
      <c r="BG509" s="126" t="s">
        <v>163</v>
      </c>
      <c r="BH509" s="127"/>
      <c r="BI509" s="127"/>
      <c r="BJ509" s="127"/>
      <c r="BK509" s="127"/>
      <c r="BL509" s="129">
        <v>0</v>
      </c>
      <c r="BM509" s="127" t="b">
        <f>KGP[[#This Row],[HU Quantity]]=KGP[[#This Row],[Requirement quantity]]</f>
        <v>0</v>
      </c>
      <c r="BN509" s="127"/>
      <c r="BO509" s="127"/>
      <c r="BP509" s="127"/>
      <c r="BQ509" s="126" t="s">
        <v>165</v>
      </c>
      <c r="BR509" s="126" t="s">
        <v>3073</v>
      </c>
      <c r="BS509" s="127"/>
      <c r="BT509" s="131">
        <v>0</v>
      </c>
      <c r="BU509" s="131">
        <v>0</v>
      </c>
      <c r="BV509" s="128">
        <v>45473</v>
      </c>
      <c r="BW509" s="132">
        <v>0</v>
      </c>
      <c r="BX509" s="132">
        <v>0</v>
      </c>
      <c r="BY509" s="127"/>
      <c r="BZ509" s="127"/>
      <c r="CA509" s="126">
        <v>0</v>
      </c>
      <c r="CB509" s="130">
        <v>0</v>
      </c>
      <c r="CC509" s="127"/>
      <c r="CD509" s="130">
        <v>0</v>
      </c>
      <c r="CE509" s="127"/>
      <c r="CF509" s="127"/>
      <c r="CG509" s="127"/>
      <c r="CH509" s="130">
        <v>0</v>
      </c>
      <c r="CI509" s="35">
        <v>0</v>
      </c>
      <c r="CJ509" s="94">
        <f t="shared" si="49"/>
        <v>0.125</v>
      </c>
      <c r="CK509" s="88">
        <f t="shared" si="50"/>
        <v>45353</v>
      </c>
      <c r="CL509" s="89">
        <f t="shared" si="51"/>
        <v>0</v>
      </c>
      <c r="CM509" s="89">
        <f t="shared" si="52"/>
        <v>0</v>
      </c>
      <c r="CN509" s="89" t="str">
        <f t="shared" si="53"/>
        <v>Missing Staging Date</v>
      </c>
      <c r="CO509" s="100"/>
      <c r="CP509" s="89" t="str">
        <f>IF(CQ509="","",IF(CQ509&gt;'Colour coding'!$D$4,"After Turnround",IF(CQ509&gt;'Colour coding'!$D$3+7,"During Turnaround",IF(CQ509&lt;'Colour coding'!$D$3,"On Time"))))</f>
        <v>On Time</v>
      </c>
      <c r="CQ509" s="88">
        <f>_xlfn.MAXIFS('Monitor PO'!E:E,'Monitor PO'!K:K,KGP[[#This Row],[Material / Component]])</f>
        <v>0</v>
      </c>
      <c r="CR509" s="89" t="str">
        <f t="shared" si="54"/>
        <v>Delivered Pre S4H</v>
      </c>
      <c r="CS509" s="89" t="str">
        <f>_xlfn.CONCAT(KGP[[#This Row],[Reservation]], KGP[[#This Row],[Requirement date (WO component)]],KGP[[#This Row],[Material / Component]],"000",,KGP[[#This Row],[WO number]])</f>
        <v>000013739145381000100038890</v>
      </c>
      <c r="CT509" s="89" t="e">
        <f>VLOOKUP(KGP[[#This Row],[Key]],Reservation!B:B,1,)</f>
        <v>#N/A</v>
      </c>
      <c r="CU509" s="89" t="str">
        <f>_xlfn.CONCAT(KGP[[#This Row],[Reservation]],KGP[[#This Row],[Material / Component]],"000",,KGP[[#This Row],[WO number]])</f>
        <v>0000137391000100038890</v>
      </c>
      <c r="CV509" s="93" t="str">
        <f>IF(_xlfn.MAXIFS(Reservation!$F:$F,Reservation!$A:$A,KGP[[#This Row],[Logic]])&lt;KGP[[#This Row],[ETA @ Demand plant]],_xlfn.MAXIFS(Reservation!$F:$F,Reservation!$A:$A,KGP[[#This Row],[Logic]]),"")</f>
        <v/>
      </c>
      <c r="CW509" s="89" t="str">
        <f>IF(KGP[[#This Row],[Any order which is ahead (Date)]]="","",VLOOKUP(_xlfn.CONCAT(KGP[[#This Row],[Reservation]],KGP[[#This Row],[Material / Component]],"000",,KGP[[#This Row],[WO number]]),Reservation!$A:$J,10,0))</f>
        <v/>
      </c>
      <c r="CX509" s="89">
        <f t="shared" si="55"/>
        <v>0</v>
      </c>
    </row>
    <row r="510" spans="1:102" s="77" customFormat="1" hidden="1" x14ac:dyDescent="0.2">
      <c r="A510" s="126" t="s">
        <v>940</v>
      </c>
      <c r="B510" s="126" t="s">
        <v>50</v>
      </c>
      <c r="C510" s="127"/>
      <c r="D510" s="126" t="s">
        <v>55</v>
      </c>
      <c r="E510" s="128">
        <v>45290</v>
      </c>
      <c r="F510" s="128">
        <v>45292</v>
      </c>
      <c r="G510" s="128">
        <v>45381</v>
      </c>
      <c r="H510" s="127"/>
      <c r="I510" s="128">
        <v>45380</v>
      </c>
      <c r="J510" s="128">
        <v>45384</v>
      </c>
      <c r="K510" s="126" t="s">
        <v>1084</v>
      </c>
      <c r="L510" s="127"/>
      <c r="M510" s="126" t="s">
        <v>2107</v>
      </c>
      <c r="N510" s="126" t="s">
        <v>171</v>
      </c>
      <c r="O510" s="126" t="s">
        <v>2108</v>
      </c>
      <c r="P510" s="126" t="s">
        <v>2074</v>
      </c>
      <c r="Q510" s="126" t="s">
        <v>3072</v>
      </c>
      <c r="R510" s="126" t="s">
        <v>344</v>
      </c>
      <c r="S510" s="127"/>
      <c r="T510" s="127"/>
      <c r="U510" s="127"/>
      <c r="V510" s="127"/>
      <c r="W510" s="127"/>
      <c r="X510" s="126">
        <v>20</v>
      </c>
      <c r="Y510" s="126">
        <v>20</v>
      </c>
      <c r="Z510" s="127"/>
      <c r="AA510" s="127"/>
      <c r="AB510" s="129">
        <v>1</v>
      </c>
      <c r="AC510" s="129">
        <v>0</v>
      </c>
      <c r="AD510" s="129">
        <v>0</v>
      </c>
      <c r="AE510" s="126" t="s">
        <v>54</v>
      </c>
      <c r="AF510" s="129">
        <v>0</v>
      </c>
      <c r="AG510" s="127"/>
      <c r="AH510" s="127"/>
      <c r="AI510" s="127"/>
      <c r="AJ510" s="127"/>
      <c r="AK510" s="126">
        <v>0</v>
      </c>
      <c r="AL510" s="129">
        <v>0</v>
      </c>
      <c r="AM510" s="127"/>
      <c r="AN510" s="127"/>
      <c r="AO510" s="126">
        <v>0</v>
      </c>
      <c r="AP510" s="127"/>
      <c r="AQ510" s="127"/>
      <c r="AR510" s="127"/>
      <c r="AS510" s="127"/>
      <c r="AT510" s="127"/>
      <c r="AU510" s="126">
        <v>0</v>
      </c>
      <c r="AV510" s="130">
        <v>0</v>
      </c>
      <c r="AW510" s="126" t="s">
        <v>51</v>
      </c>
      <c r="AX510" s="127"/>
      <c r="AY510" s="127"/>
      <c r="AZ510" s="127"/>
      <c r="BA510" s="127"/>
      <c r="BB510" s="126" t="s">
        <v>52</v>
      </c>
      <c r="BC510" s="126" t="s">
        <v>213</v>
      </c>
      <c r="BD510" s="126" t="s">
        <v>214</v>
      </c>
      <c r="BE510" s="126" t="s">
        <v>2109</v>
      </c>
      <c r="BF510" s="126">
        <v>1</v>
      </c>
      <c r="BG510" s="126" t="s">
        <v>163</v>
      </c>
      <c r="BH510" s="127"/>
      <c r="BI510" s="127"/>
      <c r="BJ510" s="127"/>
      <c r="BK510" s="127"/>
      <c r="BL510" s="129">
        <v>0</v>
      </c>
      <c r="BM510" s="127" t="b">
        <f>KGP[[#This Row],[HU Quantity]]=KGP[[#This Row],[Requirement quantity]]</f>
        <v>0</v>
      </c>
      <c r="BN510" s="127"/>
      <c r="BO510" s="127"/>
      <c r="BP510" s="127"/>
      <c r="BQ510" s="126" t="s">
        <v>165</v>
      </c>
      <c r="BR510" s="126" t="s">
        <v>3073</v>
      </c>
      <c r="BS510" s="127"/>
      <c r="BT510" s="131">
        <v>0</v>
      </c>
      <c r="BU510" s="131">
        <v>0</v>
      </c>
      <c r="BV510" s="128">
        <v>45473</v>
      </c>
      <c r="BW510" s="132">
        <v>0</v>
      </c>
      <c r="BX510" s="132">
        <v>0</v>
      </c>
      <c r="BY510" s="127"/>
      <c r="BZ510" s="127"/>
      <c r="CA510" s="126">
        <v>0</v>
      </c>
      <c r="CB510" s="130">
        <v>0</v>
      </c>
      <c r="CC510" s="127"/>
      <c r="CD510" s="130">
        <v>0</v>
      </c>
      <c r="CE510" s="127"/>
      <c r="CF510" s="127"/>
      <c r="CG510" s="127"/>
      <c r="CH510" s="130">
        <v>0</v>
      </c>
      <c r="CI510" s="35">
        <v>0</v>
      </c>
      <c r="CJ510" s="94">
        <f t="shared" si="49"/>
        <v>0.125</v>
      </c>
      <c r="CK510" s="88">
        <f t="shared" si="50"/>
        <v>45353</v>
      </c>
      <c r="CL510" s="89">
        <f t="shared" si="51"/>
        <v>0</v>
      </c>
      <c r="CM510" s="89">
        <f t="shared" si="52"/>
        <v>0</v>
      </c>
      <c r="CN510" s="89" t="str">
        <f t="shared" si="53"/>
        <v>Missing Staging Date</v>
      </c>
      <c r="CO510" s="100"/>
      <c r="CP510" s="89" t="str">
        <f>IF(CQ510="","",IF(CQ510&gt;'Colour coding'!$D$4,"After Turnround",IF(CQ510&gt;'Colour coding'!$D$3+7,"During Turnaround",IF(CQ510&lt;'Colour coding'!$D$3,"On Time"))))</f>
        <v>On Time</v>
      </c>
      <c r="CQ510" s="88">
        <f>_xlfn.MAXIFS('Monitor PO'!E:E,'Monitor PO'!K:K,KGP[[#This Row],[Material / Component]])</f>
        <v>0</v>
      </c>
      <c r="CR510" s="89" t="str">
        <f t="shared" si="54"/>
        <v>Delivered Pre S4H</v>
      </c>
      <c r="CS510" s="89" t="str">
        <f>_xlfn.CONCAT(KGP[[#This Row],[Reservation]], KGP[[#This Row],[Requirement date (WO component)]],KGP[[#This Row],[Material / Component]],"000",,KGP[[#This Row],[WO number]])</f>
        <v>000013739145381000100038890</v>
      </c>
      <c r="CT510" s="89" t="e">
        <f>VLOOKUP(KGP[[#This Row],[Key]],Reservation!B:B,1,)</f>
        <v>#N/A</v>
      </c>
      <c r="CU510" s="89" t="str">
        <f>_xlfn.CONCAT(KGP[[#This Row],[Reservation]],KGP[[#This Row],[Material / Component]],"000",,KGP[[#This Row],[WO number]])</f>
        <v>0000137391000100038890</v>
      </c>
      <c r="CV510" s="93" t="str">
        <f>IF(_xlfn.MAXIFS(Reservation!$F:$F,Reservation!$A:$A,KGP[[#This Row],[Logic]])&lt;KGP[[#This Row],[ETA @ Demand plant]],_xlfn.MAXIFS(Reservation!$F:$F,Reservation!$A:$A,KGP[[#This Row],[Logic]]),"")</f>
        <v/>
      </c>
      <c r="CW510" s="89" t="str">
        <f>IF(KGP[[#This Row],[Any order which is ahead (Date)]]="","",VLOOKUP(_xlfn.CONCAT(KGP[[#This Row],[Reservation]],KGP[[#This Row],[Material / Component]],"000",,KGP[[#This Row],[WO number]]),Reservation!$A:$J,10,0))</f>
        <v/>
      </c>
      <c r="CX510" s="89">
        <f t="shared" si="55"/>
        <v>0</v>
      </c>
    </row>
    <row r="511" spans="1:102" s="77" customFormat="1" hidden="1" x14ac:dyDescent="0.2">
      <c r="A511" s="126" t="s">
        <v>940</v>
      </c>
      <c r="B511" s="126" t="s">
        <v>50</v>
      </c>
      <c r="C511" s="127"/>
      <c r="D511" s="126" t="s">
        <v>55</v>
      </c>
      <c r="E511" s="128">
        <v>45290</v>
      </c>
      <c r="F511" s="128">
        <v>45292</v>
      </c>
      <c r="G511" s="128">
        <v>45382</v>
      </c>
      <c r="H511" s="127"/>
      <c r="I511" s="128">
        <v>45380</v>
      </c>
      <c r="J511" s="128">
        <v>45384</v>
      </c>
      <c r="K511" s="126" t="s">
        <v>1084</v>
      </c>
      <c r="L511" s="127"/>
      <c r="M511" s="126" t="s">
        <v>2107</v>
      </c>
      <c r="N511" s="126" t="s">
        <v>173</v>
      </c>
      <c r="O511" s="126" t="s">
        <v>2108</v>
      </c>
      <c r="P511" s="126" t="s">
        <v>2074</v>
      </c>
      <c r="Q511" s="126" t="s">
        <v>2081</v>
      </c>
      <c r="R511" s="126" t="s">
        <v>344</v>
      </c>
      <c r="S511" s="127"/>
      <c r="T511" s="127"/>
      <c r="U511" s="127"/>
      <c r="V511" s="127"/>
      <c r="W511" s="127"/>
      <c r="X511" s="126">
        <v>20</v>
      </c>
      <c r="Y511" s="126">
        <v>20</v>
      </c>
      <c r="Z511" s="127"/>
      <c r="AA511" s="127"/>
      <c r="AB511" s="129">
        <v>4</v>
      </c>
      <c r="AC511" s="129">
        <v>0</v>
      </c>
      <c r="AD511" s="129">
        <v>0</v>
      </c>
      <c r="AE511" s="126" t="s">
        <v>3074</v>
      </c>
      <c r="AF511" s="129">
        <v>0</v>
      </c>
      <c r="AG511" s="127"/>
      <c r="AH511" s="127"/>
      <c r="AI511" s="127"/>
      <c r="AJ511" s="127"/>
      <c r="AK511" s="126">
        <v>0</v>
      </c>
      <c r="AL511" s="129">
        <v>0</v>
      </c>
      <c r="AM511" s="127"/>
      <c r="AN511" s="127"/>
      <c r="AO511" s="126">
        <v>0</v>
      </c>
      <c r="AP511" s="127"/>
      <c r="AQ511" s="127"/>
      <c r="AR511" s="127"/>
      <c r="AS511" s="127"/>
      <c r="AT511" s="127"/>
      <c r="AU511" s="126">
        <v>0</v>
      </c>
      <c r="AV511" s="130">
        <v>0</v>
      </c>
      <c r="AW511" s="126" t="s">
        <v>186</v>
      </c>
      <c r="AX511" s="127"/>
      <c r="AY511" s="127"/>
      <c r="AZ511" s="127"/>
      <c r="BA511" s="127"/>
      <c r="BB511" s="126" t="s">
        <v>52</v>
      </c>
      <c r="BC511" s="126" t="s">
        <v>213</v>
      </c>
      <c r="BD511" s="126" t="s">
        <v>214</v>
      </c>
      <c r="BE511" s="126" t="s">
        <v>2109</v>
      </c>
      <c r="BF511" s="126">
        <v>6</v>
      </c>
      <c r="BG511" s="126" t="s">
        <v>163</v>
      </c>
      <c r="BH511" s="127"/>
      <c r="BI511" s="127"/>
      <c r="BJ511" s="127"/>
      <c r="BK511" s="127"/>
      <c r="BL511" s="129">
        <v>0</v>
      </c>
      <c r="BM511" s="127" t="b">
        <f>KGP[[#This Row],[HU Quantity]]=KGP[[#This Row],[Requirement quantity]]</f>
        <v>0</v>
      </c>
      <c r="BN511" s="127"/>
      <c r="BO511" s="127"/>
      <c r="BP511" s="127"/>
      <c r="BQ511" s="126" t="s">
        <v>165</v>
      </c>
      <c r="BR511" s="126" t="s">
        <v>3073</v>
      </c>
      <c r="BS511" s="127"/>
      <c r="BT511" s="131">
        <v>0</v>
      </c>
      <c r="BU511" s="131">
        <v>0</v>
      </c>
      <c r="BV511" s="128">
        <v>45473</v>
      </c>
      <c r="BW511" s="132">
        <v>0</v>
      </c>
      <c r="BX511" s="132">
        <v>0</v>
      </c>
      <c r="BY511" s="127"/>
      <c r="BZ511" s="127"/>
      <c r="CA511" s="126">
        <v>0</v>
      </c>
      <c r="CB511" s="130">
        <v>0</v>
      </c>
      <c r="CC511" s="127"/>
      <c r="CD511" s="130">
        <v>0</v>
      </c>
      <c r="CE511" s="127"/>
      <c r="CF511" s="127"/>
      <c r="CG511" s="127"/>
      <c r="CH511" s="130">
        <v>0</v>
      </c>
      <c r="CI511" s="35">
        <v>0</v>
      </c>
      <c r="CJ511" s="94">
        <f t="shared" si="49"/>
        <v>0.125</v>
      </c>
      <c r="CK511" s="88">
        <f t="shared" si="50"/>
        <v>45354</v>
      </c>
      <c r="CL511" s="89">
        <f t="shared" si="51"/>
        <v>0</v>
      </c>
      <c r="CM511" s="89">
        <f t="shared" si="52"/>
        <v>0</v>
      </c>
      <c r="CN511" s="89" t="str">
        <f t="shared" si="53"/>
        <v>Missing Staging Date</v>
      </c>
      <c r="CO511" s="100"/>
      <c r="CP511" s="89" t="str">
        <f>IF(CQ511="","",IF(CQ511&gt;'Colour coding'!$D$4,"After Turnround",IF(CQ511&gt;'Colour coding'!$D$3+7,"During Turnaround",IF(CQ511&lt;'Colour coding'!$D$3,"On Time"))))</f>
        <v>On Time</v>
      </c>
      <c r="CQ511" s="88">
        <f>_xlfn.MAXIFS('Monitor PO'!E:E,'Monitor PO'!K:K,KGP[[#This Row],[Material / Component]])</f>
        <v>0</v>
      </c>
      <c r="CR511" s="89" t="str">
        <f t="shared" si="54"/>
        <v>Delivered Pre S4H</v>
      </c>
      <c r="CS511" s="89" t="str">
        <f>_xlfn.CONCAT(KGP[[#This Row],[Reservation]], KGP[[#This Row],[Requirement date (WO component)]],KGP[[#This Row],[Material / Component]],"000",,KGP[[#This Row],[WO number]])</f>
        <v>000013739145382000100038890</v>
      </c>
      <c r="CT511" s="89" t="e">
        <f>VLOOKUP(KGP[[#This Row],[Key]],Reservation!B:B,1,)</f>
        <v>#N/A</v>
      </c>
      <c r="CU511" s="89" t="str">
        <f>_xlfn.CONCAT(KGP[[#This Row],[Reservation]],KGP[[#This Row],[Material / Component]],"000",,KGP[[#This Row],[WO number]])</f>
        <v>0000137391000100038890</v>
      </c>
      <c r="CV511" s="93" t="str">
        <f>IF(_xlfn.MAXIFS(Reservation!$F:$F,Reservation!$A:$A,KGP[[#This Row],[Logic]])&lt;KGP[[#This Row],[ETA @ Demand plant]],_xlfn.MAXIFS(Reservation!$F:$F,Reservation!$A:$A,KGP[[#This Row],[Logic]]),"")</f>
        <v/>
      </c>
      <c r="CW511" s="89" t="str">
        <f>IF(KGP[[#This Row],[Any order which is ahead (Date)]]="","",VLOOKUP(_xlfn.CONCAT(KGP[[#This Row],[Reservation]],KGP[[#This Row],[Material / Component]],"000",,KGP[[#This Row],[WO number]]),Reservation!$A:$J,10,0))</f>
        <v/>
      </c>
      <c r="CX511" s="89">
        <f t="shared" si="55"/>
        <v>0</v>
      </c>
    </row>
    <row r="512" spans="1:102" s="77" customFormat="1" hidden="1" x14ac:dyDescent="0.2">
      <c r="A512" s="126" t="s">
        <v>940</v>
      </c>
      <c r="B512" s="126" t="s">
        <v>50</v>
      </c>
      <c r="C512" s="127"/>
      <c r="D512" s="126" t="s">
        <v>55</v>
      </c>
      <c r="E512" s="128">
        <v>45290</v>
      </c>
      <c r="F512" s="128">
        <v>45292</v>
      </c>
      <c r="G512" s="128">
        <v>45398</v>
      </c>
      <c r="H512" s="127"/>
      <c r="I512" s="128">
        <v>45395</v>
      </c>
      <c r="J512" s="128">
        <v>45401</v>
      </c>
      <c r="K512" s="126" t="s">
        <v>1084</v>
      </c>
      <c r="L512" s="127"/>
      <c r="M512" s="126" t="s">
        <v>2114</v>
      </c>
      <c r="N512" s="126" t="s">
        <v>171</v>
      </c>
      <c r="O512" s="126" t="s">
        <v>2115</v>
      </c>
      <c r="P512" s="126" t="s">
        <v>2074</v>
      </c>
      <c r="Q512" s="126" t="s">
        <v>3072</v>
      </c>
      <c r="R512" s="126" t="s">
        <v>344</v>
      </c>
      <c r="S512" s="127"/>
      <c r="T512" s="127"/>
      <c r="U512" s="127"/>
      <c r="V512" s="127"/>
      <c r="W512" s="127"/>
      <c r="X512" s="126">
        <v>20</v>
      </c>
      <c r="Y512" s="126">
        <v>20</v>
      </c>
      <c r="Z512" s="127"/>
      <c r="AA512" s="127"/>
      <c r="AB512" s="129">
        <v>1</v>
      </c>
      <c r="AC512" s="129">
        <v>0</v>
      </c>
      <c r="AD512" s="129">
        <v>0</v>
      </c>
      <c r="AE512" s="126" t="s">
        <v>54</v>
      </c>
      <c r="AF512" s="129">
        <v>0</v>
      </c>
      <c r="AG512" s="127"/>
      <c r="AH512" s="127"/>
      <c r="AI512" s="127"/>
      <c r="AJ512" s="127"/>
      <c r="AK512" s="126">
        <v>0</v>
      </c>
      <c r="AL512" s="129">
        <v>0</v>
      </c>
      <c r="AM512" s="127"/>
      <c r="AN512" s="127"/>
      <c r="AO512" s="126">
        <v>0</v>
      </c>
      <c r="AP512" s="127"/>
      <c r="AQ512" s="127"/>
      <c r="AR512" s="127"/>
      <c r="AS512" s="127"/>
      <c r="AT512" s="127"/>
      <c r="AU512" s="126">
        <v>0</v>
      </c>
      <c r="AV512" s="130">
        <v>0</v>
      </c>
      <c r="AW512" s="126" t="s">
        <v>51</v>
      </c>
      <c r="AX512" s="127"/>
      <c r="AY512" s="127"/>
      <c r="AZ512" s="127"/>
      <c r="BA512" s="127"/>
      <c r="BB512" s="126" t="s">
        <v>52</v>
      </c>
      <c r="BC512" s="126" t="s">
        <v>213</v>
      </c>
      <c r="BD512" s="126" t="s">
        <v>214</v>
      </c>
      <c r="BE512" s="126" t="s">
        <v>2116</v>
      </c>
      <c r="BF512" s="126">
        <v>1</v>
      </c>
      <c r="BG512" s="126" t="s">
        <v>163</v>
      </c>
      <c r="BH512" s="127"/>
      <c r="BI512" s="127"/>
      <c r="BJ512" s="127"/>
      <c r="BK512" s="127"/>
      <c r="BL512" s="129">
        <v>0</v>
      </c>
      <c r="BM512" s="127" t="b">
        <f>KGP[[#This Row],[HU Quantity]]=KGP[[#This Row],[Requirement quantity]]</f>
        <v>0</v>
      </c>
      <c r="BN512" s="127"/>
      <c r="BO512" s="127"/>
      <c r="BP512" s="127"/>
      <c r="BQ512" s="126" t="s">
        <v>165</v>
      </c>
      <c r="BR512" s="126" t="s">
        <v>3073</v>
      </c>
      <c r="BS512" s="127"/>
      <c r="BT512" s="131">
        <v>0</v>
      </c>
      <c r="BU512" s="131">
        <v>0</v>
      </c>
      <c r="BV512" s="128">
        <v>45473</v>
      </c>
      <c r="BW512" s="132">
        <v>0</v>
      </c>
      <c r="BX512" s="132">
        <v>0</v>
      </c>
      <c r="BY512" s="127"/>
      <c r="BZ512" s="127"/>
      <c r="CA512" s="126">
        <v>0</v>
      </c>
      <c r="CB512" s="130">
        <v>0</v>
      </c>
      <c r="CC512" s="127"/>
      <c r="CD512" s="130">
        <v>0</v>
      </c>
      <c r="CE512" s="127"/>
      <c r="CF512" s="127"/>
      <c r="CG512" s="127"/>
      <c r="CH512" s="130">
        <v>0</v>
      </c>
      <c r="CI512" s="35">
        <v>0</v>
      </c>
      <c r="CJ512" s="94">
        <f t="shared" si="49"/>
        <v>0.125</v>
      </c>
      <c r="CK512" s="88">
        <f t="shared" si="50"/>
        <v>45370</v>
      </c>
      <c r="CL512" s="89">
        <f t="shared" si="51"/>
        <v>0</v>
      </c>
      <c r="CM512" s="89">
        <f t="shared" si="52"/>
        <v>0</v>
      </c>
      <c r="CN512" s="89" t="str">
        <f t="shared" si="53"/>
        <v>Missing Staging Date</v>
      </c>
      <c r="CO512" s="100"/>
      <c r="CP512" s="89" t="str">
        <f>IF(CQ512="","",IF(CQ512&gt;'Colour coding'!$D$4,"After Turnround",IF(CQ512&gt;'Colour coding'!$D$3+7,"During Turnaround",IF(CQ512&lt;'Colour coding'!$D$3,"On Time"))))</f>
        <v>On Time</v>
      </c>
      <c r="CQ512" s="88">
        <f>_xlfn.MAXIFS('Monitor PO'!E:E,'Monitor PO'!K:K,KGP[[#This Row],[Material / Component]])</f>
        <v>0</v>
      </c>
      <c r="CR512" s="89" t="str">
        <f t="shared" si="54"/>
        <v>Delivered Pre S4H</v>
      </c>
      <c r="CS512" s="89" t="str">
        <f>_xlfn.CONCAT(KGP[[#This Row],[Reservation]], KGP[[#This Row],[Requirement date (WO component)]],KGP[[#This Row],[Material / Component]],"000",,KGP[[#This Row],[WO number]])</f>
        <v>000013739245398000100038891</v>
      </c>
      <c r="CT512" s="89" t="e">
        <f>VLOOKUP(KGP[[#This Row],[Key]],Reservation!B:B,1,)</f>
        <v>#N/A</v>
      </c>
      <c r="CU512" s="89" t="str">
        <f>_xlfn.CONCAT(KGP[[#This Row],[Reservation]],KGP[[#This Row],[Material / Component]],"000",,KGP[[#This Row],[WO number]])</f>
        <v>0000137392000100038891</v>
      </c>
      <c r="CV512" s="93" t="str">
        <f>IF(_xlfn.MAXIFS(Reservation!$F:$F,Reservation!$A:$A,KGP[[#This Row],[Logic]])&lt;KGP[[#This Row],[ETA @ Demand plant]],_xlfn.MAXIFS(Reservation!$F:$F,Reservation!$A:$A,KGP[[#This Row],[Logic]]),"")</f>
        <v/>
      </c>
      <c r="CW512" s="89" t="str">
        <f>IF(KGP[[#This Row],[Any order which is ahead (Date)]]="","",VLOOKUP(_xlfn.CONCAT(KGP[[#This Row],[Reservation]],KGP[[#This Row],[Material / Component]],"000",,KGP[[#This Row],[WO number]]),Reservation!$A:$J,10,0))</f>
        <v/>
      </c>
      <c r="CX512" s="89">
        <f t="shared" si="55"/>
        <v>0</v>
      </c>
    </row>
    <row r="513" spans="1:102" s="77" customFormat="1" hidden="1" x14ac:dyDescent="0.2">
      <c r="A513" s="126" t="s">
        <v>940</v>
      </c>
      <c r="B513" s="126" t="s">
        <v>50</v>
      </c>
      <c r="C513" s="127"/>
      <c r="D513" s="126" t="s">
        <v>55</v>
      </c>
      <c r="E513" s="128">
        <v>45290</v>
      </c>
      <c r="F513" s="128">
        <v>45292</v>
      </c>
      <c r="G513" s="128">
        <v>45399</v>
      </c>
      <c r="H513" s="127"/>
      <c r="I513" s="128">
        <v>45395</v>
      </c>
      <c r="J513" s="128">
        <v>45401</v>
      </c>
      <c r="K513" s="126" t="s">
        <v>1084</v>
      </c>
      <c r="L513" s="127"/>
      <c r="M513" s="126" t="s">
        <v>2114</v>
      </c>
      <c r="N513" s="126" t="s">
        <v>173</v>
      </c>
      <c r="O513" s="126" t="s">
        <v>2115</v>
      </c>
      <c r="P513" s="126" t="s">
        <v>2074</v>
      </c>
      <c r="Q513" s="126" t="s">
        <v>2081</v>
      </c>
      <c r="R513" s="126" t="s">
        <v>344</v>
      </c>
      <c r="S513" s="127"/>
      <c r="T513" s="127"/>
      <c r="U513" s="127"/>
      <c r="V513" s="127"/>
      <c r="W513" s="127"/>
      <c r="X513" s="126">
        <v>20</v>
      </c>
      <c r="Y513" s="126">
        <v>20</v>
      </c>
      <c r="Z513" s="127"/>
      <c r="AA513" s="127"/>
      <c r="AB513" s="129">
        <v>4</v>
      </c>
      <c r="AC513" s="129">
        <v>0</v>
      </c>
      <c r="AD513" s="129">
        <v>0</v>
      </c>
      <c r="AE513" s="126" t="s">
        <v>3074</v>
      </c>
      <c r="AF513" s="129">
        <v>0</v>
      </c>
      <c r="AG513" s="127"/>
      <c r="AH513" s="127"/>
      <c r="AI513" s="127"/>
      <c r="AJ513" s="127"/>
      <c r="AK513" s="126">
        <v>0</v>
      </c>
      <c r="AL513" s="129">
        <v>0</v>
      </c>
      <c r="AM513" s="127"/>
      <c r="AN513" s="127"/>
      <c r="AO513" s="126">
        <v>0</v>
      </c>
      <c r="AP513" s="127"/>
      <c r="AQ513" s="127"/>
      <c r="AR513" s="127"/>
      <c r="AS513" s="127"/>
      <c r="AT513" s="127"/>
      <c r="AU513" s="126">
        <v>0</v>
      </c>
      <c r="AV513" s="130">
        <v>0</v>
      </c>
      <c r="AW513" s="126" t="s">
        <v>186</v>
      </c>
      <c r="AX513" s="127"/>
      <c r="AY513" s="127"/>
      <c r="AZ513" s="127"/>
      <c r="BA513" s="127"/>
      <c r="BB513" s="126" t="s">
        <v>52</v>
      </c>
      <c r="BC513" s="126" t="s">
        <v>213</v>
      </c>
      <c r="BD513" s="126" t="s">
        <v>214</v>
      </c>
      <c r="BE513" s="126" t="s">
        <v>2116</v>
      </c>
      <c r="BF513" s="126">
        <v>6</v>
      </c>
      <c r="BG513" s="126" t="s">
        <v>163</v>
      </c>
      <c r="BH513" s="127"/>
      <c r="BI513" s="127"/>
      <c r="BJ513" s="127"/>
      <c r="BK513" s="127"/>
      <c r="BL513" s="129">
        <v>0</v>
      </c>
      <c r="BM513" s="127" t="b">
        <f>KGP[[#This Row],[HU Quantity]]=KGP[[#This Row],[Requirement quantity]]</f>
        <v>0</v>
      </c>
      <c r="BN513" s="127"/>
      <c r="BO513" s="127"/>
      <c r="BP513" s="127"/>
      <c r="BQ513" s="126" t="s">
        <v>165</v>
      </c>
      <c r="BR513" s="126" t="s">
        <v>3073</v>
      </c>
      <c r="BS513" s="127"/>
      <c r="BT513" s="131">
        <v>0</v>
      </c>
      <c r="BU513" s="131">
        <v>0</v>
      </c>
      <c r="BV513" s="128">
        <v>45473</v>
      </c>
      <c r="BW513" s="132">
        <v>0</v>
      </c>
      <c r="BX513" s="132">
        <v>0</v>
      </c>
      <c r="BY513" s="127"/>
      <c r="BZ513" s="127"/>
      <c r="CA513" s="126">
        <v>0</v>
      </c>
      <c r="CB513" s="130">
        <v>0</v>
      </c>
      <c r="CC513" s="127"/>
      <c r="CD513" s="130">
        <v>0</v>
      </c>
      <c r="CE513" s="127"/>
      <c r="CF513" s="127"/>
      <c r="CG513" s="127"/>
      <c r="CH513" s="130">
        <v>0</v>
      </c>
      <c r="CI513" s="35">
        <v>0</v>
      </c>
      <c r="CJ513" s="94">
        <f t="shared" si="49"/>
        <v>0.125</v>
      </c>
      <c r="CK513" s="88">
        <f t="shared" si="50"/>
        <v>45371</v>
      </c>
      <c r="CL513" s="89">
        <f t="shared" si="51"/>
        <v>0</v>
      </c>
      <c r="CM513" s="89">
        <f t="shared" si="52"/>
        <v>0</v>
      </c>
      <c r="CN513" s="89" t="str">
        <f t="shared" si="53"/>
        <v>Missing Staging Date</v>
      </c>
      <c r="CO513" s="100"/>
      <c r="CP513" s="89" t="str">
        <f>IF(CQ513="","",IF(CQ513&gt;'Colour coding'!$D$4,"After Turnround",IF(CQ513&gt;'Colour coding'!$D$3+7,"During Turnaround",IF(CQ513&lt;'Colour coding'!$D$3,"On Time"))))</f>
        <v>On Time</v>
      </c>
      <c r="CQ513" s="88">
        <f>_xlfn.MAXIFS('Monitor PO'!E:E,'Monitor PO'!K:K,KGP[[#This Row],[Material / Component]])</f>
        <v>0</v>
      </c>
      <c r="CR513" s="89" t="str">
        <f t="shared" si="54"/>
        <v>Delivered Pre S4H</v>
      </c>
      <c r="CS513" s="89" t="str">
        <f>_xlfn.CONCAT(KGP[[#This Row],[Reservation]], KGP[[#This Row],[Requirement date (WO component)]],KGP[[#This Row],[Material / Component]],"000",,KGP[[#This Row],[WO number]])</f>
        <v>000013739245399000100038891</v>
      </c>
      <c r="CT513" s="89" t="e">
        <f>VLOOKUP(KGP[[#This Row],[Key]],Reservation!B:B,1,)</f>
        <v>#N/A</v>
      </c>
      <c r="CU513" s="89" t="str">
        <f>_xlfn.CONCAT(KGP[[#This Row],[Reservation]],KGP[[#This Row],[Material / Component]],"000",,KGP[[#This Row],[WO number]])</f>
        <v>0000137392000100038891</v>
      </c>
      <c r="CV513" s="93" t="str">
        <f>IF(_xlfn.MAXIFS(Reservation!$F:$F,Reservation!$A:$A,KGP[[#This Row],[Logic]])&lt;KGP[[#This Row],[ETA @ Demand plant]],_xlfn.MAXIFS(Reservation!$F:$F,Reservation!$A:$A,KGP[[#This Row],[Logic]]),"")</f>
        <v/>
      </c>
      <c r="CW513" s="89" t="str">
        <f>IF(KGP[[#This Row],[Any order which is ahead (Date)]]="","",VLOOKUP(_xlfn.CONCAT(KGP[[#This Row],[Reservation]],KGP[[#This Row],[Material / Component]],"000",,KGP[[#This Row],[WO number]]),Reservation!$A:$J,10,0))</f>
        <v/>
      </c>
      <c r="CX513" s="89">
        <f t="shared" si="55"/>
        <v>0</v>
      </c>
    </row>
    <row r="514" spans="1:102" s="77" customFormat="1" hidden="1" x14ac:dyDescent="0.2">
      <c r="A514" s="126" t="s">
        <v>940</v>
      </c>
      <c r="B514" s="126" t="s">
        <v>50</v>
      </c>
      <c r="C514" s="127"/>
      <c r="D514" s="126" t="s">
        <v>55</v>
      </c>
      <c r="E514" s="128">
        <v>45290</v>
      </c>
      <c r="F514" s="128">
        <v>45292</v>
      </c>
      <c r="G514" s="128">
        <v>45399</v>
      </c>
      <c r="H514" s="127"/>
      <c r="I514" s="128">
        <v>45395</v>
      </c>
      <c r="J514" s="128">
        <v>45401</v>
      </c>
      <c r="K514" s="126" t="s">
        <v>1084</v>
      </c>
      <c r="L514" s="127"/>
      <c r="M514" s="126" t="s">
        <v>2114</v>
      </c>
      <c r="N514" s="126" t="s">
        <v>174</v>
      </c>
      <c r="O514" s="126" t="s">
        <v>2115</v>
      </c>
      <c r="P514" s="126" t="s">
        <v>2074</v>
      </c>
      <c r="Q514" s="126" t="s">
        <v>2081</v>
      </c>
      <c r="R514" s="126" t="s">
        <v>344</v>
      </c>
      <c r="S514" s="127"/>
      <c r="T514" s="127"/>
      <c r="U514" s="127"/>
      <c r="V514" s="127"/>
      <c r="W514" s="127"/>
      <c r="X514" s="126">
        <v>20</v>
      </c>
      <c r="Y514" s="126">
        <v>20</v>
      </c>
      <c r="Z514" s="127"/>
      <c r="AA514" s="127"/>
      <c r="AB514" s="129">
        <v>1</v>
      </c>
      <c r="AC514" s="129">
        <v>0</v>
      </c>
      <c r="AD514" s="129">
        <v>0</v>
      </c>
      <c r="AE514" s="126" t="s">
        <v>54</v>
      </c>
      <c r="AF514" s="129">
        <v>0</v>
      </c>
      <c r="AG514" s="127"/>
      <c r="AH514" s="127"/>
      <c r="AI514" s="127"/>
      <c r="AJ514" s="127"/>
      <c r="AK514" s="126">
        <v>0</v>
      </c>
      <c r="AL514" s="129">
        <v>0</v>
      </c>
      <c r="AM514" s="127"/>
      <c r="AN514" s="127"/>
      <c r="AO514" s="126">
        <v>0</v>
      </c>
      <c r="AP514" s="127"/>
      <c r="AQ514" s="127"/>
      <c r="AR514" s="127"/>
      <c r="AS514" s="127"/>
      <c r="AT514" s="127"/>
      <c r="AU514" s="126">
        <v>0</v>
      </c>
      <c r="AV514" s="130">
        <v>0</v>
      </c>
      <c r="AW514" s="126" t="s">
        <v>51</v>
      </c>
      <c r="AX514" s="127"/>
      <c r="AY514" s="127"/>
      <c r="AZ514" s="127"/>
      <c r="BA514" s="127"/>
      <c r="BB514" s="126" t="s">
        <v>52</v>
      </c>
      <c r="BC514" s="126" t="s">
        <v>213</v>
      </c>
      <c r="BD514" s="126" t="s">
        <v>214</v>
      </c>
      <c r="BE514" s="126" t="s">
        <v>2116</v>
      </c>
      <c r="BF514" s="126">
        <v>5</v>
      </c>
      <c r="BG514" s="126" t="s">
        <v>163</v>
      </c>
      <c r="BH514" s="127"/>
      <c r="BI514" s="127"/>
      <c r="BJ514" s="127"/>
      <c r="BK514" s="127"/>
      <c r="BL514" s="129">
        <v>0</v>
      </c>
      <c r="BM514" s="127" t="b">
        <f>KGP[[#This Row],[HU Quantity]]=KGP[[#This Row],[Requirement quantity]]</f>
        <v>0</v>
      </c>
      <c r="BN514" s="127"/>
      <c r="BO514" s="127"/>
      <c r="BP514" s="127"/>
      <c r="BQ514" s="126" t="s">
        <v>165</v>
      </c>
      <c r="BR514" s="126" t="s">
        <v>3073</v>
      </c>
      <c r="BS514" s="127"/>
      <c r="BT514" s="131">
        <v>0</v>
      </c>
      <c r="BU514" s="131">
        <v>0</v>
      </c>
      <c r="BV514" s="128">
        <v>45473</v>
      </c>
      <c r="BW514" s="132">
        <v>0</v>
      </c>
      <c r="BX514" s="132">
        <v>0</v>
      </c>
      <c r="BY514" s="127"/>
      <c r="BZ514" s="127"/>
      <c r="CA514" s="126">
        <v>0</v>
      </c>
      <c r="CB514" s="130">
        <v>0</v>
      </c>
      <c r="CC514" s="127"/>
      <c r="CD514" s="130">
        <v>0</v>
      </c>
      <c r="CE514" s="127"/>
      <c r="CF514" s="127"/>
      <c r="CG514" s="127"/>
      <c r="CH514" s="130">
        <v>0</v>
      </c>
      <c r="CI514" s="35">
        <v>0</v>
      </c>
      <c r="CJ514" s="94">
        <f t="shared" ref="CJ514:CJ577" si="56">1/COUNTIF(M:M,M514)</f>
        <v>0.125</v>
      </c>
      <c r="CK514" s="88">
        <f t="shared" ref="CK514:CK577" si="57">G514-28</f>
        <v>45371</v>
      </c>
      <c r="CL514" s="89">
        <f t="shared" ref="CL514:CL577" si="58">IF(ISBLANK(H514),0,CK514-H514)</f>
        <v>0</v>
      </c>
      <c r="CM514" s="89">
        <f t="shared" ref="CM514:CM577" si="59">IF(ISBLANK(H514),0,G514-H514)</f>
        <v>0</v>
      </c>
      <c r="CN514" s="89" t="str">
        <f t="shared" ref="CN514:CN577" si="60">IF(ISNUMBER(CM514), IF(CM514&gt;0,"ON TIME",IF(CM514&lt;0,"Delayed","Missing Staging Date")))</f>
        <v>Missing Staging Date</v>
      </c>
      <c r="CO514" s="100"/>
      <c r="CP514" s="89" t="str">
        <f>IF(CQ514="","",IF(CQ514&gt;'Colour coding'!$D$4,"After Turnround",IF(CQ514&gt;'Colour coding'!$D$3+7,"During Turnaround",IF(CQ514&lt;'Colour coding'!$D$3,"On Time"))))</f>
        <v>On Time</v>
      </c>
      <c r="CQ514" s="88">
        <f>_xlfn.MAXIFS('Monitor PO'!E:E,'Monitor PO'!K:K,KGP[[#This Row],[Material / Component]])</f>
        <v>0</v>
      </c>
      <c r="CR514" s="89" t="str">
        <f t="shared" ref="CR514:CR577" si="61">IF(ISBLANK(Z514), "Delivered Pre S4H",IF(AC514&gt;=AB514,"SOH","Need Purchasing"))</f>
        <v>Delivered Pre S4H</v>
      </c>
      <c r="CS514" s="89" t="str">
        <f>_xlfn.CONCAT(KGP[[#This Row],[Reservation]], KGP[[#This Row],[Requirement date (WO component)]],KGP[[#This Row],[Material / Component]],"000",,KGP[[#This Row],[WO number]])</f>
        <v>000013739245399000100038891</v>
      </c>
      <c r="CT514" s="89" t="e">
        <f>VLOOKUP(KGP[[#This Row],[Key]],Reservation!B:B,1,)</f>
        <v>#N/A</v>
      </c>
      <c r="CU514" s="89" t="str">
        <f>_xlfn.CONCAT(KGP[[#This Row],[Reservation]],KGP[[#This Row],[Material / Component]],"000",,KGP[[#This Row],[WO number]])</f>
        <v>0000137392000100038891</v>
      </c>
      <c r="CV514" s="93" t="str">
        <f>IF(_xlfn.MAXIFS(Reservation!$F:$F,Reservation!$A:$A,KGP[[#This Row],[Logic]])&lt;KGP[[#This Row],[ETA @ Demand plant]],_xlfn.MAXIFS(Reservation!$F:$F,Reservation!$A:$A,KGP[[#This Row],[Logic]]),"")</f>
        <v/>
      </c>
      <c r="CW514" s="89" t="str">
        <f>IF(KGP[[#This Row],[Any order which is ahead (Date)]]="","",VLOOKUP(_xlfn.CONCAT(KGP[[#This Row],[Reservation]],KGP[[#This Row],[Material / Component]],"000",,KGP[[#This Row],[WO number]]),Reservation!$A:$J,10,0))</f>
        <v/>
      </c>
      <c r="CX514" s="89">
        <f t="shared" ref="CX514:CX577" si="62">IFERROR(IF(OR(IFERROR(SEARCH("SP13",AH514),FALSE),IFERROR(SEARCH("SP11",AH514),FALSE)),1,0),0)</f>
        <v>0</v>
      </c>
    </row>
    <row r="515" spans="1:102" s="77" customFormat="1" hidden="1" x14ac:dyDescent="0.2">
      <c r="A515" s="126" t="s">
        <v>940</v>
      </c>
      <c r="B515" s="126" t="s">
        <v>50</v>
      </c>
      <c r="C515" s="127"/>
      <c r="D515" s="126" t="s">
        <v>55</v>
      </c>
      <c r="E515" s="128">
        <v>45290</v>
      </c>
      <c r="F515" s="128">
        <v>45292</v>
      </c>
      <c r="G515" s="128">
        <v>45399</v>
      </c>
      <c r="H515" s="127"/>
      <c r="I515" s="128">
        <v>45395</v>
      </c>
      <c r="J515" s="128">
        <v>45401</v>
      </c>
      <c r="K515" s="126" t="s">
        <v>1084</v>
      </c>
      <c r="L515" s="127"/>
      <c r="M515" s="126" t="s">
        <v>2114</v>
      </c>
      <c r="N515" s="126" t="s">
        <v>175</v>
      </c>
      <c r="O515" s="126" t="s">
        <v>2115</v>
      </c>
      <c r="P515" s="126" t="s">
        <v>2074</v>
      </c>
      <c r="Q515" s="126" t="s">
        <v>2081</v>
      </c>
      <c r="R515" s="126" t="s">
        <v>344</v>
      </c>
      <c r="S515" s="127"/>
      <c r="T515" s="127"/>
      <c r="U515" s="127"/>
      <c r="V515" s="127"/>
      <c r="W515" s="127"/>
      <c r="X515" s="126">
        <v>20</v>
      </c>
      <c r="Y515" s="126">
        <v>20</v>
      </c>
      <c r="Z515" s="127"/>
      <c r="AA515" s="127"/>
      <c r="AB515" s="129">
        <v>2</v>
      </c>
      <c r="AC515" s="129">
        <v>0</v>
      </c>
      <c r="AD515" s="129">
        <v>0</v>
      </c>
      <c r="AE515" s="126" t="s">
        <v>54</v>
      </c>
      <c r="AF515" s="129">
        <v>0</v>
      </c>
      <c r="AG515" s="127"/>
      <c r="AH515" s="127"/>
      <c r="AI515" s="127"/>
      <c r="AJ515" s="127"/>
      <c r="AK515" s="126">
        <v>0</v>
      </c>
      <c r="AL515" s="129">
        <v>0</v>
      </c>
      <c r="AM515" s="127"/>
      <c r="AN515" s="127"/>
      <c r="AO515" s="126">
        <v>0</v>
      </c>
      <c r="AP515" s="127"/>
      <c r="AQ515" s="127"/>
      <c r="AR515" s="127"/>
      <c r="AS515" s="127"/>
      <c r="AT515" s="127"/>
      <c r="AU515" s="126">
        <v>0</v>
      </c>
      <c r="AV515" s="130">
        <v>0</v>
      </c>
      <c r="AW515" s="126" t="s">
        <v>51</v>
      </c>
      <c r="AX515" s="127"/>
      <c r="AY515" s="127"/>
      <c r="AZ515" s="127"/>
      <c r="BA515" s="127"/>
      <c r="BB515" s="126" t="s">
        <v>52</v>
      </c>
      <c r="BC515" s="126" t="s">
        <v>213</v>
      </c>
      <c r="BD515" s="126" t="s">
        <v>214</v>
      </c>
      <c r="BE515" s="126" t="s">
        <v>2116</v>
      </c>
      <c r="BF515" s="126">
        <v>4</v>
      </c>
      <c r="BG515" s="126" t="s">
        <v>163</v>
      </c>
      <c r="BH515" s="127"/>
      <c r="BI515" s="127"/>
      <c r="BJ515" s="127"/>
      <c r="BK515" s="127"/>
      <c r="BL515" s="129">
        <v>0</v>
      </c>
      <c r="BM515" s="127" t="b">
        <f>KGP[[#This Row],[HU Quantity]]=KGP[[#This Row],[Requirement quantity]]</f>
        <v>0</v>
      </c>
      <c r="BN515" s="127"/>
      <c r="BO515" s="127"/>
      <c r="BP515" s="127"/>
      <c r="BQ515" s="126" t="s">
        <v>165</v>
      </c>
      <c r="BR515" s="126" t="s">
        <v>3073</v>
      </c>
      <c r="BS515" s="127"/>
      <c r="BT515" s="131">
        <v>0</v>
      </c>
      <c r="BU515" s="131">
        <v>0</v>
      </c>
      <c r="BV515" s="128">
        <v>45473</v>
      </c>
      <c r="BW515" s="132">
        <v>0</v>
      </c>
      <c r="BX515" s="132">
        <v>0</v>
      </c>
      <c r="BY515" s="127"/>
      <c r="BZ515" s="127"/>
      <c r="CA515" s="126">
        <v>0</v>
      </c>
      <c r="CB515" s="130">
        <v>0</v>
      </c>
      <c r="CC515" s="127"/>
      <c r="CD515" s="130">
        <v>0</v>
      </c>
      <c r="CE515" s="127"/>
      <c r="CF515" s="127"/>
      <c r="CG515" s="127"/>
      <c r="CH515" s="130">
        <v>0</v>
      </c>
      <c r="CI515" s="35">
        <v>0</v>
      </c>
      <c r="CJ515" s="94">
        <f t="shared" si="56"/>
        <v>0.125</v>
      </c>
      <c r="CK515" s="88">
        <f t="shared" si="57"/>
        <v>45371</v>
      </c>
      <c r="CL515" s="89">
        <f t="shared" si="58"/>
        <v>0</v>
      </c>
      <c r="CM515" s="89">
        <f t="shared" si="59"/>
        <v>0</v>
      </c>
      <c r="CN515" s="89" t="str">
        <f t="shared" si="60"/>
        <v>Missing Staging Date</v>
      </c>
      <c r="CO515" s="100"/>
      <c r="CP515" s="89" t="str">
        <f>IF(CQ515="","",IF(CQ515&gt;'Colour coding'!$D$4,"After Turnround",IF(CQ515&gt;'Colour coding'!$D$3+7,"During Turnaround",IF(CQ515&lt;'Colour coding'!$D$3,"On Time"))))</f>
        <v>On Time</v>
      </c>
      <c r="CQ515" s="88">
        <f>_xlfn.MAXIFS('Monitor PO'!E:E,'Monitor PO'!K:K,KGP[[#This Row],[Material / Component]])</f>
        <v>0</v>
      </c>
      <c r="CR515" s="89" t="str">
        <f t="shared" si="61"/>
        <v>Delivered Pre S4H</v>
      </c>
      <c r="CS515" s="89" t="str">
        <f>_xlfn.CONCAT(KGP[[#This Row],[Reservation]], KGP[[#This Row],[Requirement date (WO component)]],KGP[[#This Row],[Material / Component]],"000",,KGP[[#This Row],[WO number]])</f>
        <v>000013739245399000100038891</v>
      </c>
      <c r="CT515" s="89" t="e">
        <f>VLOOKUP(KGP[[#This Row],[Key]],Reservation!B:B,1,)</f>
        <v>#N/A</v>
      </c>
      <c r="CU515" s="89" t="str">
        <f>_xlfn.CONCAT(KGP[[#This Row],[Reservation]],KGP[[#This Row],[Material / Component]],"000",,KGP[[#This Row],[WO number]])</f>
        <v>0000137392000100038891</v>
      </c>
      <c r="CV515" s="93" t="str">
        <f>IF(_xlfn.MAXIFS(Reservation!$F:$F,Reservation!$A:$A,KGP[[#This Row],[Logic]])&lt;KGP[[#This Row],[ETA @ Demand plant]],_xlfn.MAXIFS(Reservation!$F:$F,Reservation!$A:$A,KGP[[#This Row],[Logic]]),"")</f>
        <v/>
      </c>
      <c r="CW515" s="89" t="str">
        <f>IF(KGP[[#This Row],[Any order which is ahead (Date)]]="","",VLOOKUP(_xlfn.CONCAT(KGP[[#This Row],[Reservation]],KGP[[#This Row],[Material / Component]],"000",,KGP[[#This Row],[WO number]]),Reservation!$A:$J,10,0))</f>
        <v/>
      </c>
      <c r="CX515" s="89">
        <f t="shared" si="62"/>
        <v>0</v>
      </c>
    </row>
    <row r="516" spans="1:102" s="77" customFormat="1" hidden="1" x14ac:dyDescent="0.2">
      <c r="A516" s="126" t="s">
        <v>940</v>
      </c>
      <c r="B516" s="126" t="s">
        <v>50</v>
      </c>
      <c r="C516" s="127"/>
      <c r="D516" s="126" t="s">
        <v>55</v>
      </c>
      <c r="E516" s="128">
        <v>45290</v>
      </c>
      <c r="F516" s="128">
        <v>45292</v>
      </c>
      <c r="G516" s="128">
        <v>45398</v>
      </c>
      <c r="H516" s="127"/>
      <c r="I516" s="128">
        <v>45395</v>
      </c>
      <c r="J516" s="128">
        <v>45401</v>
      </c>
      <c r="K516" s="126" t="s">
        <v>1084</v>
      </c>
      <c r="L516" s="127"/>
      <c r="M516" s="126" t="s">
        <v>2114</v>
      </c>
      <c r="N516" s="126" t="s">
        <v>170</v>
      </c>
      <c r="O516" s="126" t="s">
        <v>2115</v>
      </c>
      <c r="P516" s="126" t="s">
        <v>2074</v>
      </c>
      <c r="Q516" s="126" t="s">
        <v>3072</v>
      </c>
      <c r="R516" s="126" t="s">
        <v>344</v>
      </c>
      <c r="S516" s="127"/>
      <c r="T516" s="127"/>
      <c r="U516" s="127"/>
      <c r="V516" s="127"/>
      <c r="W516" s="127"/>
      <c r="X516" s="126">
        <v>20</v>
      </c>
      <c r="Y516" s="126">
        <v>20</v>
      </c>
      <c r="Z516" s="127"/>
      <c r="AA516" s="127"/>
      <c r="AB516" s="129">
        <v>6</v>
      </c>
      <c r="AC516" s="129">
        <v>0</v>
      </c>
      <c r="AD516" s="129">
        <v>0</v>
      </c>
      <c r="AE516" s="126" t="s">
        <v>54</v>
      </c>
      <c r="AF516" s="129">
        <v>0</v>
      </c>
      <c r="AG516" s="127"/>
      <c r="AH516" s="127"/>
      <c r="AI516" s="127"/>
      <c r="AJ516" s="127"/>
      <c r="AK516" s="126">
        <v>0</v>
      </c>
      <c r="AL516" s="129">
        <v>0</v>
      </c>
      <c r="AM516" s="127"/>
      <c r="AN516" s="127"/>
      <c r="AO516" s="126">
        <v>0</v>
      </c>
      <c r="AP516" s="127"/>
      <c r="AQ516" s="127"/>
      <c r="AR516" s="127"/>
      <c r="AS516" s="127"/>
      <c r="AT516" s="127"/>
      <c r="AU516" s="126">
        <v>0</v>
      </c>
      <c r="AV516" s="130">
        <v>0</v>
      </c>
      <c r="AW516" s="126" t="s">
        <v>51</v>
      </c>
      <c r="AX516" s="127"/>
      <c r="AY516" s="127"/>
      <c r="AZ516" s="127"/>
      <c r="BA516" s="127"/>
      <c r="BB516" s="126" t="s">
        <v>52</v>
      </c>
      <c r="BC516" s="126" t="s">
        <v>213</v>
      </c>
      <c r="BD516" s="126" t="s">
        <v>214</v>
      </c>
      <c r="BE516" s="126" t="s">
        <v>2116</v>
      </c>
      <c r="BF516" s="126">
        <v>2</v>
      </c>
      <c r="BG516" s="126" t="s">
        <v>163</v>
      </c>
      <c r="BH516" s="127"/>
      <c r="BI516" s="127"/>
      <c r="BJ516" s="127"/>
      <c r="BK516" s="127"/>
      <c r="BL516" s="129">
        <v>0</v>
      </c>
      <c r="BM516" s="127" t="b">
        <f>KGP[[#This Row],[HU Quantity]]=KGP[[#This Row],[Requirement quantity]]</f>
        <v>0</v>
      </c>
      <c r="BN516" s="127"/>
      <c r="BO516" s="127"/>
      <c r="BP516" s="127"/>
      <c r="BQ516" s="126" t="s">
        <v>165</v>
      </c>
      <c r="BR516" s="126" t="s">
        <v>3073</v>
      </c>
      <c r="BS516" s="127"/>
      <c r="BT516" s="131">
        <v>0</v>
      </c>
      <c r="BU516" s="131">
        <v>0</v>
      </c>
      <c r="BV516" s="128">
        <v>45473</v>
      </c>
      <c r="BW516" s="132">
        <v>0</v>
      </c>
      <c r="BX516" s="132">
        <v>0</v>
      </c>
      <c r="BY516" s="127"/>
      <c r="BZ516" s="127"/>
      <c r="CA516" s="126">
        <v>0</v>
      </c>
      <c r="CB516" s="130">
        <v>0</v>
      </c>
      <c r="CC516" s="127"/>
      <c r="CD516" s="130">
        <v>0</v>
      </c>
      <c r="CE516" s="127"/>
      <c r="CF516" s="127"/>
      <c r="CG516" s="127"/>
      <c r="CH516" s="130">
        <v>0</v>
      </c>
      <c r="CI516" s="35">
        <v>0</v>
      </c>
      <c r="CJ516" s="94">
        <f t="shared" si="56"/>
        <v>0.125</v>
      </c>
      <c r="CK516" s="88">
        <f t="shared" si="57"/>
        <v>45370</v>
      </c>
      <c r="CL516" s="89">
        <f t="shared" si="58"/>
        <v>0</v>
      </c>
      <c r="CM516" s="89">
        <f t="shared" si="59"/>
        <v>0</v>
      </c>
      <c r="CN516" s="89" t="str">
        <f t="shared" si="60"/>
        <v>Missing Staging Date</v>
      </c>
      <c r="CO516" s="100"/>
      <c r="CP516" s="89" t="str">
        <f>IF(CQ516="","",IF(CQ516&gt;'Colour coding'!$D$4,"After Turnround",IF(CQ516&gt;'Colour coding'!$D$3+7,"During Turnaround",IF(CQ516&lt;'Colour coding'!$D$3,"On Time"))))</f>
        <v>On Time</v>
      </c>
      <c r="CQ516" s="88">
        <f>_xlfn.MAXIFS('Monitor PO'!E:E,'Monitor PO'!K:K,KGP[[#This Row],[Material / Component]])</f>
        <v>0</v>
      </c>
      <c r="CR516" s="89" t="str">
        <f t="shared" si="61"/>
        <v>Delivered Pre S4H</v>
      </c>
      <c r="CS516" s="89" t="str">
        <f>_xlfn.CONCAT(KGP[[#This Row],[Reservation]], KGP[[#This Row],[Requirement date (WO component)]],KGP[[#This Row],[Material / Component]],"000",,KGP[[#This Row],[WO number]])</f>
        <v>000013739245398000100038891</v>
      </c>
      <c r="CT516" s="89" t="e">
        <f>VLOOKUP(KGP[[#This Row],[Key]],Reservation!B:B,1,)</f>
        <v>#N/A</v>
      </c>
      <c r="CU516" s="89" t="str">
        <f>_xlfn.CONCAT(KGP[[#This Row],[Reservation]],KGP[[#This Row],[Material / Component]],"000",,KGP[[#This Row],[WO number]])</f>
        <v>0000137392000100038891</v>
      </c>
      <c r="CV516" s="93" t="str">
        <f>IF(_xlfn.MAXIFS(Reservation!$F:$F,Reservation!$A:$A,KGP[[#This Row],[Logic]])&lt;KGP[[#This Row],[ETA @ Demand plant]],_xlfn.MAXIFS(Reservation!$F:$F,Reservation!$A:$A,KGP[[#This Row],[Logic]]),"")</f>
        <v/>
      </c>
      <c r="CW516" s="89" t="str">
        <f>IF(KGP[[#This Row],[Any order which is ahead (Date)]]="","",VLOOKUP(_xlfn.CONCAT(KGP[[#This Row],[Reservation]],KGP[[#This Row],[Material / Component]],"000",,KGP[[#This Row],[WO number]]),Reservation!$A:$J,10,0))</f>
        <v/>
      </c>
      <c r="CX516" s="89">
        <f t="shared" si="62"/>
        <v>0</v>
      </c>
    </row>
    <row r="517" spans="1:102" s="77" customFormat="1" hidden="1" x14ac:dyDescent="0.2">
      <c r="A517" s="126" t="s">
        <v>940</v>
      </c>
      <c r="B517" s="126" t="s">
        <v>50</v>
      </c>
      <c r="C517" s="127"/>
      <c r="D517" s="126" t="s">
        <v>55</v>
      </c>
      <c r="E517" s="128">
        <v>45290</v>
      </c>
      <c r="F517" s="128">
        <v>45292</v>
      </c>
      <c r="G517" s="128">
        <v>45399</v>
      </c>
      <c r="H517" s="127"/>
      <c r="I517" s="128">
        <v>45395</v>
      </c>
      <c r="J517" s="128">
        <v>45401</v>
      </c>
      <c r="K517" s="126" t="s">
        <v>1084</v>
      </c>
      <c r="L517" s="127"/>
      <c r="M517" s="126" t="s">
        <v>2114</v>
      </c>
      <c r="N517" s="126" t="s">
        <v>176</v>
      </c>
      <c r="O517" s="126" t="s">
        <v>2115</v>
      </c>
      <c r="P517" s="126" t="s">
        <v>2074</v>
      </c>
      <c r="Q517" s="126" t="s">
        <v>2075</v>
      </c>
      <c r="R517" s="126" t="s">
        <v>344</v>
      </c>
      <c r="S517" s="127"/>
      <c r="T517" s="127"/>
      <c r="U517" s="127"/>
      <c r="V517" s="127"/>
      <c r="W517" s="127"/>
      <c r="X517" s="126">
        <v>20</v>
      </c>
      <c r="Y517" s="126">
        <v>20</v>
      </c>
      <c r="Z517" s="127"/>
      <c r="AA517" s="127"/>
      <c r="AB517" s="129">
        <v>2</v>
      </c>
      <c r="AC517" s="129">
        <v>0</v>
      </c>
      <c r="AD517" s="129">
        <v>0</v>
      </c>
      <c r="AE517" s="126" t="s">
        <v>54</v>
      </c>
      <c r="AF517" s="129">
        <v>0</v>
      </c>
      <c r="AG517" s="127"/>
      <c r="AH517" s="127"/>
      <c r="AI517" s="127"/>
      <c r="AJ517" s="127"/>
      <c r="AK517" s="126">
        <v>0</v>
      </c>
      <c r="AL517" s="129">
        <v>0</v>
      </c>
      <c r="AM517" s="127"/>
      <c r="AN517" s="127"/>
      <c r="AO517" s="126">
        <v>0</v>
      </c>
      <c r="AP517" s="127"/>
      <c r="AQ517" s="127"/>
      <c r="AR517" s="127"/>
      <c r="AS517" s="127"/>
      <c r="AT517" s="127"/>
      <c r="AU517" s="126">
        <v>0</v>
      </c>
      <c r="AV517" s="130">
        <v>0</v>
      </c>
      <c r="AW517" s="126" t="s">
        <v>1459</v>
      </c>
      <c r="AX517" s="127"/>
      <c r="AY517" s="127"/>
      <c r="AZ517" s="127"/>
      <c r="BA517" s="127"/>
      <c r="BB517" s="126" t="s">
        <v>52</v>
      </c>
      <c r="BC517" s="126" t="s">
        <v>213</v>
      </c>
      <c r="BD517" s="126" t="s">
        <v>214</v>
      </c>
      <c r="BE517" s="126" t="s">
        <v>2116</v>
      </c>
      <c r="BF517" s="126">
        <v>3</v>
      </c>
      <c r="BG517" s="126" t="s">
        <v>163</v>
      </c>
      <c r="BH517" s="127"/>
      <c r="BI517" s="127"/>
      <c r="BJ517" s="127"/>
      <c r="BK517" s="127"/>
      <c r="BL517" s="129">
        <v>0</v>
      </c>
      <c r="BM517" s="127" t="b">
        <f>KGP[[#This Row],[HU Quantity]]=KGP[[#This Row],[Requirement quantity]]</f>
        <v>0</v>
      </c>
      <c r="BN517" s="127"/>
      <c r="BO517" s="127"/>
      <c r="BP517" s="127"/>
      <c r="BQ517" s="126" t="s">
        <v>165</v>
      </c>
      <c r="BR517" s="126" t="s">
        <v>3073</v>
      </c>
      <c r="BS517" s="127"/>
      <c r="BT517" s="131">
        <v>0</v>
      </c>
      <c r="BU517" s="131">
        <v>0</v>
      </c>
      <c r="BV517" s="128">
        <v>45473</v>
      </c>
      <c r="BW517" s="132">
        <v>0</v>
      </c>
      <c r="BX517" s="132">
        <v>0</v>
      </c>
      <c r="BY517" s="127"/>
      <c r="BZ517" s="127"/>
      <c r="CA517" s="126">
        <v>0</v>
      </c>
      <c r="CB517" s="130">
        <v>0</v>
      </c>
      <c r="CC517" s="127"/>
      <c r="CD517" s="130">
        <v>0</v>
      </c>
      <c r="CE517" s="127"/>
      <c r="CF517" s="127"/>
      <c r="CG517" s="127"/>
      <c r="CH517" s="130">
        <v>0</v>
      </c>
      <c r="CI517" s="35">
        <v>0</v>
      </c>
      <c r="CJ517" s="94">
        <f t="shared" si="56"/>
        <v>0.125</v>
      </c>
      <c r="CK517" s="88">
        <f t="shared" si="57"/>
        <v>45371</v>
      </c>
      <c r="CL517" s="89">
        <f t="shared" si="58"/>
        <v>0</v>
      </c>
      <c r="CM517" s="89">
        <f t="shared" si="59"/>
        <v>0</v>
      </c>
      <c r="CN517" s="89" t="str">
        <f t="shared" si="60"/>
        <v>Missing Staging Date</v>
      </c>
      <c r="CO517" s="100"/>
      <c r="CP517" s="89" t="str">
        <f>IF(CQ517="","",IF(CQ517&gt;'Colour coding'!$D$4,"After Turnround",IF(CQ517&gt;'Colour coding'!$D$3+7,"During Turnaround",IF(CQ517&lt;'Colour coding'!$D$3,"On Time"))))</f>
        <v>On Time</v>
      </c>
      <c r="CQ517" s="88">
        <f>_xlfn.MAXIFS('Monitor PO'!E:E,'Monitor PO'!K:K,KGP[[#This Row],[Material / Component]])</f>
        <v>0</v>
      </c>
      <c r="CR517" s="89" t="str">
        <f t="shared" si="61"/>
        <v>Delivered Pre S4H</v>
      </c>
      <c r="CS517" s="89" t="str">
        <f>_xlfn.CONCAT(KGP[[#This Row],[Reservation]], KGP[[#This Row],[Requirement date (WO component)]],KGP[[#This Row],[Material / Component]],"000",,KGP[[#This Row],[WO number]])</f>
        <v>000013739245399000100038891</v>
      </c>
      <c r="CT517" s="89" t="e">
        <f>VLOOKUP(KGP[[#This Row],[Key]],Reservation!B:B,1,)</f>
        <v>#N/A</v>
      </c>
      <c r="CU517" s="89" t="str">
        <f>_xlfn.CONCAT(KGP[[#This Row],[Reservation]],KGP[[#This Row],[Material / Component]],"000",,KGP[[#This Row],[WO number]])</f>
        <v>0000137392000100038891</v>
      </c>
      <c r="CV517" s="93" t="str">
        <f>IF(_xlfn.MAXIFS(Reservation!$F:$F,Reservation!$A:$A,KGP[[#This Row],[Logic]])&lt;KGP[[#This Row],[ETA @ Demand plant]],_xlfn.MAXIFS(Reservation!$F:$F,Reservation!$A:$A,KGP[[#This Row],[Logic]]),"")</f>
        <v/>
      </c>
      <c r="CW517" s="89" t="str">
        <f>IF(KGP[[#This Row],[Any order which is ahead (Date)]]="","",VLOOKUP(_xlfn.CONCAT(KGP[[#This Row],[Reservation]],KGP[[#This Row],[Material / Component]],"000",,KGP[[#This Row],[WO number]]),Reservation!$A:$J,10,0))</f>
        <v/>
      </c>
      <c r="CX517" s="89">
        <f t="shared" si="62"/>
        <v>0</v>
      </c>
    </row>
    <row r="518" spans="1:102" s="77" customFormat="1" hidden="1" x14ac:dyDescent="0.2">
      <c r="A518" s="126" t="s">
        <v>869</v>
      </c>
      <c r="B518" s="126" t="s">
        <v>50</v>
      </c>
      <c r="C518" s="127"/>
      <c r="D518" s="126" t="s">
        <v>55</v>
      </c>
      <c r="E518" s="128">
        <v>45290</v>
      </c>
      <c r="F518" s="128">
        <v>45293</v>
      </c>
      <c r="G518" s="128">
        <v>45408</v>
      </c>
      <c r="H518" s="127"/>
      <c r="I518" s="128">
        <v>45407</v>
      </c>
      <c r="J518" s="128">
        <v>45413</v>
      </c>
      <c r="K518" s="126" t="s">
        <v>350</v>
      </c>
      <c r="L518" s="127"/>
      <c r="M518" s="126" t="s">
        <v>2121</v>
      </c>
      <c r="N518" s="126" t="s">
        <v>170</v>
      </c>
      <c r="O518" s="126" t="s">
        <v>2122</v>
      </c>
      <c r="P518" s="126" t="s">
        <v>2123</v>
      </c>
      <c r="Q518" s="126" t="s">
        <v>2124</v>
      </c>
      <c r="R518" s="126" t="s">
        <v>344</v>
      </c>
      <c r="S518" s="127"/>
      <c r="T518" s="127"/>
      <c r="U518" s="127"/>
      <c r="V518" s="127"/>
      <c r="W518" s="127"/>
      <c r="X518" s="126">
        <v>20</v>
      </c>
      <c r="Y518" s="126">
        <v>20</v>
      </c>
      <c r="Z518" s="127"/>
      <c r="AA518" s="127"/>
      <c r="AB518" s="129">
        <v>60</v>
      </c>
      <c r="AC518" s="129">
        <v>0</v>
      </c>
      <c r="AD518" s="129">
        <v>0</v>
      </c>
      <c r="AE518" s="126" t="s">
        <v>2954</v>
      </c>
      <c r="AF518" s="129">
        <v>0</v>
      </c>
      <c r="AG518" s="127"/>
      <c r="AH518" s="127"/>
      <c r="AI518" s="127"/>
      <c r="AJ518" s="127"/>
      <c r="AK518" s="126">
        <v>0</v>
      </c>
      <c r="AL518" s="129">
        <v>0</v>
      </c>
      <c r="AM518" s="127"/>
      <c r="AN518" s="127"/>
      <c r="AO518" s="126">
        <v>0</v>
      </c>
      <c r="AP518" s="127"/>
      <c r="AQ518" s="127"/>
      <c r="AR518" s="127"/>
      <c r="AS518" s="127"/>
      <c r="AT518" s="127"/>
      <c r="AU518" s="126">
        <v>0</v>
      </c>
      <c r="AV518" s="130">
        <v>0</v>
      </c>
      <c r="AW518" s="126" t="s">
        <v>51</v>
      </c>
      <c r="AX518" s="127"/>
      <c r="AY518" s="127"/>
      <c r="AZ518" s="127"/>
      <c r="BA518" s="127"/>
      <c r="BB518" s="126" t="s">
        <v>52</v>
      </c>
      <c r="BC518" s="126" t="s">
        <v>161</v>
      </c>
      <c r="BD518" s="126" t="s">
        <v>162</v>
      </c>
      <c r="BE518" s="126" t="s">
        <v>2128</v>
      </c>
      <c r="BF518" s="126">
        <v>4</v>
      </c>
      <c r="BG518" s="126" t="s">
        <v>163</v>
      </c>
      <c r="BH518" s="127"/>
      <c r="BI518" s="127"/>
      <c r="BJ518" s="127"/>
      <c r="BK518" s="127"/>
      <c r="BL518" s="129">
        <v>0</v>
      </c>
      <c r="BM518" s="127" t="b">
        <f>KGP[[#This Row],[HU Quantity]]=KGP[[#This Row],[Requirement quantity]]</f>
        <v>0</v>
      </c>
      <c r="BN518" s="127"/>
      <c r="BO518" s="127"/>
      <c r="BP518" s="127"/>
      <c r="BQ518" s="126" t="s">
        <v>165</v>
      </c>
      <c r="BR518" s="126" t="s">
        <v>57</v>
      </c>
      <c r="BS518" s="127"/>
      <c r="BT518" s="131">
        <v>0</v>
      </c>
      <c r="BU518" s="131">
        <v>0</v>
      </c>
      <c r="BV518" s="128">
        <v>45291</v>
      </c>
      <c r="BW518" s="132">
        <v>0</v>
      </c>
      <c r="BX518" s="132">
        <v>0</v>
      </c>
      <c r="BY518" s="127"/>
      <c r="BZ518" s="127"/>
      <c r="CA518" s="126">
        <v>0</v>
      </c>
      <c r="CB518" s="130">
        <v>0</v>
      </c>
      <c r="CC518" s="127"/>
      <c r="CD518" s="130">
        <v>0</v>
      </c>
      <c r="CE518" s="127"/>
      <c r="CF518" s="127"/>
      <c r="CG518" s="127"/>
      <c r="CH518" s="130">
        <v>0</v>
      </c>
      <c r="CI518" s="35">
        <v>0</v>
      </c>
      <c r="CJ518" s="94">
        <f t="shared" si="56"/>
        <v>0.125</v>
      </c>
      <c r="CK518" s="88">
        <f t="shared" si="57"/>
        <v>45380</v>
      </c>
      <c r="CL518" s="89">
        <f t="shared" si="58"/>
        <v>0</v>
      </c>
      <c r="CM518" s="89">
        <f t="shared" si="59"/>
        <v>0</v>
      </c>
      <c r="CN518" s="89" t="str">
        <f t="shared" si="60"/>
        <v>Missing Staging Date</v>
      </c>
      <c r="CO518" s="100"/>
      <c r="CP518" s="89" t="str">
        <f>IF(CQ518="","",IF(CQ518&gt;'Colour coding'!$D$4,"After Turnround",IF(CQ518&gt;'Colour coding'!$D$3+7,"During Turnaround",IF(CQ518&lt;'Colour coding'!$D$3,"On Time"))))</f>
        <v>On Time</v>
      </c>
      <c r="CQ518" s="88">
        <f>_xlfn.MAXIFS('Monitor PO'!E:E,'Monitor PO'!K:K,KGP[[#This Row],[Material / Component]])</f>
        <v>0</v>
      </c>
      <c r="CR518" s="89" t="str">
        <f t="shared" si="61"/>
        <v>Delivered Pre S4H</v>
      </c>
      <c r="CS518" s="89" t="str">
        <f>_xlfn.CONCAT(KGP[[#This Row],[Reservation]], KGP[[#This Row],[Requirement date (WO component)]],KGP[[#This Row],[Material / Component]],"000",,KGP[[#This Row],[WO number]])</f>
        <v>000013749345408000100038989</v>
      </c>
      <c r="CT518" s="89" t="e">
        <f>VLOOKUP(KGP[[#This Row],[Key]],Reservation!B:B,1,)</f>
        <v>#N/A</v>
      </c>
      <c r="CU518" s="89" t="str">
        <f>_xlfn.CONCAT(KGP[[#This Row],[Reservation]],KGP[[#This Row],[Material / Component]],"000",,KGP[[#This Row],[WO number]])</f>
        <v>0000137493000100038989</v>
      </c>
      <c r="CV518" s="93" t="str">
        <f>IF(_xlfn.MAXIFS(Reservation!$F:$F,Reservation!$A:$A,KGP[[#This Row],[Logic]])&lt;KGP[[#This Row],[ETA @ Demand plant]],_xlfn.MAXIFS(Reservation!$F:$F,Reservation!$A:$A,KGP[[#This Row],[Logic]]),"")</f>
        <v/>
      </c>
      <c r="CW518" s="89" t="str">
        <f>IF(KGP[[#This Row],[Any order which is ahead (Date)]]="","",VLOOKUP(_xlfn.CONCAT(KGP[[#This Row],[Reservation]],KGP[[#This Row],[Material / Component]],"000",,KGP[[#This Row],[WO number]]),Reservation!$A:$J,10,0))</f>
        <v/>
      </c>
      <c r="CX518" s="89">
        <f t="shared" si="62"/>
        <v>0</v>
      </c>
    </row>
    <row r="519" spans="1:102" s="77" customFormat="1" hidden="1" x14ac:dyDescent="0.2">
      <c r="A519" s="126" t="s">
        <v>869</v>
      </c>
      <c r="B519" s="126" t="s">
        <v>50</v>
      </c>
      <c r="C519" s="127"/>
      <c r="D519" s="126" t="s">
        <v>55</v>
      </c>
      <c r="E519" s="128">
        <v>45290</v>
      </c>
      <c r="F519" s="128">
        <v>45293</v>
      </c>
      <c r="G519" s="128">
        <v>45408</v>
      </c>
      <c r="H519" s="127"/>
      <c r="I519" s="128">
        <v>45407</v>
      </c>
      <c r="J519" s="128">
        <v>45413</v>
      </c>
      <c r="K519" s="126" t="s">
        <v>350</v>
      </c>
      <c r="L519" s="127"/>
      <c r="M519" s="126" t="s">
        <v>2121</v>
      </c>
      <c r="N519" s="126" t="s">
        <v>173</v>
      </c>
      <c r="O519" s="126" t="s">
        <v>2122</v>
      </c>
      <c r="P519" s="126" t="s">
        <v>2123</v>
      </c>
      <c r="Q519" s="126" t="s">
        <v>2124</v>
      </c>
      <c r="R519" s="126" t="s">
        <v>344</v>
      </c>
      <c r="S519" s="127"/>
      <c r="T519" s="127"/>
      <c r="U519" s="127"/>
      <c r="V519" s="127"/>
      <c r="W519" s="127"/>
      <c r="X519" s="126">
        <v>20</v>
      </c>
      <c r="Y519" s="126">
        <v>20</v>
      </c>
      <c r="Z519" s="127"/>
      <c r="AA519" s="127"/>
      <c r="AB519" s="129">
        <v>10</v>
      </c>
      <c r="AC519" s="129">
        <v>0</v>
      </c>
      <c r="AD519" s="129">
        <v>0</v>
      </c>
      <c r="AE519" s="126" t="s">
        <v>2954</v>
      </c>
      <c r="AF519" s="129">
        <v>0</v>
      </c>
      <c r="AG519" s="127"/>
      <c r="AH519" s="127"/>
      <c r="AI519" s="127"/>
      <c r="AJ519" s="127"/>
      <c r="AK519" s="126">
        <v>0</v>
      </c>
      <c r="AL519" s="129">
        <v>0</v>
      </c>
      <c r="AM519" s="127"/>
      <c r="AN519" s="127"/>
      <c r="AO519" s="126">
        <v>0</v>
      </c>
      <c r="AP519" s="127"/>
      <c r="AQ519" s="127"/>
      <c r="AR519" s="127"/>
      <c r="AS519" s="127"/>
      <c r="AT519" s="127"/>
      <c r="AU519" s="126">
        <v>0</v>
      </c>
      <c r="AV519" s="130">
        <v>0</v>
      </c>
      <c r="AW519" s="126" t="s">
        <v>51</v>
      </c>
      <c r="AX519" s="127"/>
      <c r="AY519" s="127"/>
      <c r="AZ519" s="127"/>
      <c r="BA519" s="127"/>
      <c r="BB519" s="126" t="s">
        <v>52</v>
      </c>
      <c r="BC519" s="126" t="s">
        <v>161</v>
      </c>
      <c r="BD519" s="126" t="s">
        <v>162</v>
      </c>
      <c r="BE519" s="126" t="s">
        <v>2128</v>
      </c>
      <c r="BF519" s="126">
        <v>5</v>
      </c>
      <c r="BG519" s="126" t="s">
        <v>163</v>
      </c>
      <c r="BH519" s="127"/>
      <c r="BI519" s="127"/>
      <c r="BJ519" s="127"/>
      <c r="BK519" s="127"/>
      <c r="BL519" s="129">
        <v>0</v>
      </c>
      <c r="BM519" s="127" t="b">
        <f>KGP[[#This Row],[HU Quantity]]=KGP[[#This Row],[Requirement quantity]]</f>
        <v>0</v>
      </c>
      <c r="BN519" s="127"/>
      <c r="BO519" s="127"/>
      <c r="BP519" s="127"/>
      <c r="BQ519" s="126" t="s">
        <v>165</v>
      </c>
      <c r="BR519" s="126" t="s">
        <v>57</v>
      </c>
      <c r="BS519" s="127"/>
      <c r="BT519" s="131">
        <v>0</v>
      </c>
      <c r="BU519" s="131">
        <v>0</v>
      </c>
      <c r="BV519" s="128">
        <v>45291</v>
      </c>
      <c r="BW519" s="132">
        <v>0</v>
      </c>
      <c r="BX519" s="132">
        <v>0</v>
      </c>
      <c r="BY519" s="127"/>
      <c r="BZ519" s="127"/>
      <c r="CA519" s="126">
        <v>0</v>
      </c>
      <c r="CB519" s="130">
        <v>0</v>
      </c>
      <c r="CC519" s="127"/>
      <c r="CD519" s="130">
        <v>0</v>
      </c>
      <c r="CE519" s="127"/>
      <c r="CF519" s="127"/>
      <c r="CG519" s="127"/>
      <c r="CH519" s="130">
        <v>0</v>
      </c>
      <c r="CI519" s="35">
        <v>0</v>
      </c>
      <c r="CJ519" s="94">
        <f t="shared" si="56"/>
        <v>0.125</v>
      </c>
      <c r="CK519" s="88">
        <f t="shared" si="57"/>
        <v>45380</v>
      </c>
      <c r="CL519" s="89">
        <f t="shared" si="58"/>
        <v>0</v>
      </c>
      <c r="CM519" s="89">
        <f t="shared" si="59"/>
        <v>0</v>
      </c>
      <c r="CN519" s="89" t="str">
        <f t="shared" si="60"/>
        <v>Missing Staging Date</v>
      </c>
      <c r="CO519" s="100"/>
      <c r="CP519" s="89" t="str">
        <f>IF(CQ519="","",IF(CQ519&gt;'Colour coding'!$D$4,"After Turnround",IF(CQ519&gt;'Colour coding'!$D$3+7,"During Turnaround",IF(CQ519&lt;'Colour coding'!$D$3,"On Time"))))</f>
        <v>On Time</v>
      </c>
      <c r="CQ519" s="88">
        <f>_xlfn.MAXIFS('Monitor PO'!E:E,'Monitor PO'!K:K,KGP[[#This Row],[Material / Component]])</f>
        <v>0</v>
      </c>
      <c r="CR519" s="89" t="str">
        <f t="shared" si="61"/>
        <v>Delivered Pre S4H</v>
      </c>
      <c r="CS519" s="89" t="str">
        <f>_xlfn.CONCAT(KGP[[#This Row],[Reservation]], KGP[[#This Row],[Requirement date (WO component)]],KGP[[#This Row],[Material / Component]],"000",,KGP[[#This Row],[WO number]])</f>
        <v>000013749345408000100038989</v>
      </c>
      <c r="CT519" s="89" t="e">
        <f>VLOOKUP(KGP[[#This Row],[Key]],Reservation!B:B,1,)</f>
        <v>#N/A</v>
      </c>
      <c r="CU519" s="89" t="str">
        <f>_xlfn.CONCAT(KGP[[#This Row],[Reservation]],KGP[[#This Row],[Material / Component]],"000",,KGP[[#This Row],[WO number]])</f>
        <v>0000137493000100038989</v>
      </c>
      <c r="CV519" s="93" t="str">
        <f>IF(_xlfn.MAXIFS(Reservation!$F:$F,Reservation!$A:$A,KGP[[#This Row],[Logic]])&lt;KGP[[#This Row],[ETA @ Demand plant]],_xlfn.MAXIFS(Reservation!$F:$F,Reservation!$A:$A,KGP[[#This Row],[Logic]]),"")</f>
        <v/>
      </c>
      <c r="CW519" s="89" t="str">
        <f>IF(KGP[[#This Row],[Any order which is ahead (Date)]]="","",VLOOKUP(_xlfn.CONCAT(KGP[[#This Row],[Reservation]],KGP[[#This Row],[Material / Component]],"000",,KGP[[#This Row],[WO number]]),Reservation!$A:$J,10,0))</f>
        <v/>
      </c>
      <c r="CX519" s="89">
        <f t="shared" si="62"/>
        <v>0</v>
      </c>
    </row>
    <row r="520" spans="1:102" s="77" customFormat="1" hidden="1" x14ac:dyDescent="0.2">
      <c r="A520" s="126" t="s">
        <v>869</v>
      </c>
      <c r="B520" s="126" t="s">
        <v>50</v>
      </c>
      <c r="C520" s="127"/>
      <c r="D520" s="126" t="s">
        <v>55</v>
      </c>
      <c r="E520" s="128">
        <v>45290</v>
      </c>
      <c r="F520" s="128">
        <v>45293</v>
      </c>
      <c r="G520" s="128">
        <v>45408</v>
      </c>
      <c r="H520" s="127"/>
      <c r="I520" s="128">
        <v>45407</v>
      </c>
      <c r="J520" s="128">
        <v>45413</v>
      </c>
      <c r="K520" s="126" t="s">
        <v>350</v>
      </c>
      <c r="L520" s="127"/>
      <c r="M520" s="126" t="s">
        <v>2121</v>
      </c>
      <c r="N520" s="126" t="s">
        <v>172</v>
      </c>
      <c r="O520" s="126" t="s">
        <v>2122</v>
      </c>
      <c r="P520" s="126" t="s">
        <v>2123</v>
      </c>
      <c r="Q520" s="126" t="s">
        <v>2124</v>
      </c>
      <c r="R520" s="126" t="s">
        <v>344</v>
      </c>
      <c r="S520" s="127"/>
      <c r="T520" s="127"/>
      <c r="U520" s="127"/>
      <c r="V520" s="127"/>
      <c r="W520" s="127"/>
      <c r="X520" s="126">
        <v>20</v>
      </c>
      <c r="Y520" s="126">
        <v>20</v>
      </c>
      <c r="Z520" s="127"/>
      <c r="AA520" s="127"/>
      <c r="AB520" s="129">
        <v>1</v>
      </c>
      <c r="AC520" s="129">
        <v>0</v>
      </c>
      <c r="AD520" s="129">
        <v>0</v>
      </c>
      <c r="AE520" s="126" t="s">
        <v>2954</v>
      </c>
      <c r="AF520" s="129">
        <v>0</v>
      </c>
      <c r="AG520" s="127"/>
      <c r="AH520" s="127"/>
      <c r="AI520" s="127"/>
      <c r="AJ520" s="127"/>
      <c r="AK520" s="126">
        <v>0</v>
      </c>
      <c r="AL520" s="129">
        <v>0</v>
      </c>
      <c r="AM520" s="127"/>
      <c r="AN520" s="127"/>
      <c r="AO520" s="126">
        <v>0</v>
      </c>
      <c r="AP520" s="127"/>
      <c r="AQ520" s="127"/>
      <c r="AR520" s="127"/>
      <c r="AS520" s="127"/>
      <c r="AT520" s="127"/>
      <c r="AU520" s="126">
        <v>0</v>
      </c>
      <c r="AV520" s="130">
        <v>0</v>
      </c>
      <c r="AW520" s="126" t="s">
        <v>225</v>
      </c>
      <c r="AX520" s="127"/>
      <c r="AY520" s="127"/>
      <c r="AZ520" s="127"/>
      <c r="BA520" s="127"/>
      <c r="BB520" s="126" t="s">
        <v>52</v>
      </c>
      <c r="BC520" s="126" t="s">
        <v>161</v>
      </c>
      <c r="BD520" s="126" t="s">
        <v>162</v>
      </c>
      <c r="BE520" s="126" t="s">
        <v>2128</v>
      </c>
      <c r="BF520" s="126">
        <v>6</v>
      </c>
      <c r="BG520" s="126" t="s">
        <v>163</v>
      </c>
      <c r="BH520" s="127"/>
      <c r="BI520" s="127"/>
      <c r="BJ520" s="127"/>
      <c r="BK520" s="127"/>
      <c r="BL520" s="129">
        <v>0</v>
      </c>
      <c r="BM520" s="127" t="b">
        <f>KGP[[#This Row],[HU Quantity]]=KGP[[#This Row],[Requirement quantity]]</f>
        <v>0</v>
      </c>
      <c r="BN520" s="127"/>
      <c r="BO520" s="127"/>
      <c r="BP520" s="127"/>
      <c r="BQ520" s="126" t="s">
        <v>165</v>
      </c>
      <c r="BR520" s="126" t="s">
        <v>57</v>
      </c>
      <c r="BS520" s="127"/>
      <c r="BT520" s="131">
        <v>0</v>
      </c>
      <c r="BU520" s="131">
        <v>0</v>
      </c>
      <c r="BV520" s="128">
        <v>45291</v>
      </c>
      <c r="BW520" s="132">
        <v>0</v>
      </c>
      <c r="BX520" s="132">
        <v>0</v>
      </c>
      <c r="BY520" s="127"/>
      <c r="BZ520" s="127"/>
      <c r="CA520" s="126">
        <v>0</v>
      </c>
      <c r="CB520" s="130">
        <v>0</v>
      </c>
      <c r="CC520" s="127"/>
      <c r="CD520" s="130">
        <v>0</v>
      </c>
      <c r="CE520" s="127"/>
      <c r="CF520" s="127"/>
      <c r="CG520" s="127"/>
      <c r="CH520" s="130">
        <v>0</v>
      </c>
      <c r="CI520" s="35">
        <v>0</v>
      </c>
      <c r="CJ520" s="94">
        <f t="shared" si="56"/>
        <v>0.125</v>
      </c>
      <c r="CK520" s="88">
        <f t="shared" si="57"/>
        <v>45380</v>
      </c>
      <c r="CL520" s="89">
        <f t="shared" si="58"/>
        <v>0</v>
      </c>
      <c r="CM520" s="89">
        <f t="shared" si="59"/>
        <v>0</v>
      </c>
      <c r="CN520" s="89" t="str">
        <f t="shared" si="60"/>
        <v>Missing Staging Date</v>
      </c>
      <c r="CO520" s="100"/>
      <c r="CP520" s="89" t="str">
        <f>IF(CQ520="","",IF(CQ520&gt;'Colour coding'!$D$4,"After Turnround",IF(CQ520&gt;'Colour coding'!$D$3+7,"During Turnaround",IF(CQ520&lt;'Colour coding'!$D$3,"On Time"))))</f>
        <v>On Time</v>
      </c>
      <c r="CQ520" s="88">
        <f>_xlfn.MAXIFS('Monitor PO'!E:E,'Monitor PO'!K:K,KGP[[#This Row],[Material / Component]])</f>
        <v>0</v>
      </c>
      <c r="CR520" s="89" t="str">
        <f t="shared" si="61"/>
        <v>Delivered Pre S4H</v>
      </c>
      <c r="CS520" s="89" t="str">
        <f>_xlfn.CONCAT(KGP[[#This Row],[Reservation]], KGP[[#This Row],[Requirement date (WO component)]],KGP[[#This Row],[Material / Component]],"000",,KGP[[#This Row],[WO number]])</f>
        <v>000013749345408000100038989</v>
      </c>
      <c r="CT520" s="89" t="e">
        <f>VLOOKUP(KGP[[#This Row],[Key]],Reservation!B:B,1,)</f>
        <v>#N/A</v>
      </c>
      <c r="CU520" s="89" t="str">
        <f>_xlfn.CONCAT(KGP[[#This Row],[Reservation]],KGP[[#This Row],[Material / Component]],"000",,KGP[[#This Row],[WO number]])</f>
        <v>0000137493000100038989</v>
      </c>
      <c r="CV520" s="93" t="str">
        <f>IF(_xlfn.MAXIFS(Reservation!$F:$F,Reservation!$A:$A,KGP[[#This Row],[Logic]])&lt;KGP[[#This Row],[ETA @ Demand plant]],_xlfn.MAXIFS(Reservation!$F:$F,Reservation!$A:$A,KGP[[#This Row],[Logic]]),"")</f>
        <v/>
      </c>
      <c r="CW520" s="89" t="str">
        <f>IF(KGP[[#This Row],[Any order which is ahead (Date)]]="","",VLOOKUP(_xlfn.CONCAT(KGP[[#This Row],[Reservation]],KGP[[#This Row],[Material / Component]],"000",,KGP[[#This Row],[WO number]]),Reservation!$A:$J,10,0))</f>
        <v/>
      </c>
      <c r="CX520" s="89">
        <f t="shared" si="62"/>
        <v>0</v>
      </c>
    </row>
    <row r="521" spans="1:102" s="77" customFormat="1" hidden="1" x14ac:dyDescent="0.2">
      <c r="A521" s="126" t="s">
        <v>869</v>
      </c>
      <c r="B521" s="126" t="s">
        <v>50</v>
      </c>
      <c r="C521" s="127"/>
      <c r="D521" s="126" t="s">
        <v>55</v>
      </c>
      <c r="E521" s="128">
        <v>45290</v>
      </c>
      <c r="F521" s="128">
        <v>45293</v>
      </c>
      <c r="G521" s="128">
        <v>45408</v>
      </c>
      <c r="H521" s="127"/>
      <c r="I521" s="128">
        <v>45407</v>
      </c>
      <c r="J521" s="128">
        <v>45413</v>
      </c>
      <c r="K521" s="126" t="s">
        <v>350</v>
      </c>
      <c r="L521" s="127"/>
      <c r="M521" s="126" t="s">
        <v>2121</v>
      </c>
      <c r="N521" s="126" t="s">
        <v>166</v>
      </c>
      <c r="O521" s="126" t="s">
        <v>2122</v>
      </c>
      <c r="P521" s="126" t="s">
        <v>2123</v>
      </c>
      <c r="Q521" s="126" t="s">
        <v>2124</v>
      </c>
      <c r="R521" s="126" t="s">
        <v>344</v>
      </c>
      <c r="S521" s="127"/>
      <c r="T521" s="127"/>
      <c r="U521" s="127"/>
      <c r="V521" s="127"/>
      <c r="W521" s="127"/>
      <c r="X521" s="126">
        <v>20</v>
      </c>
      <c r="Y521" s="126">
        <v>20</v>
      </c>
      <c r="Z521" s="127"/>
      <c r="AA521" s="127"/>
      <c r="AB521" s="129">
        <v>16</v>
      </c>
      <c r="AC521" s="129">
        <v>0</v>
      </c>
      <c r="AD521" s="129">
        <v>0</v>
      </c>
      <c r="AE521" s="126" t="s">
        <v>2954</v>
      </c>
      <c r="AF521" s="129">
        <v>0</v>
      </c>
      <c r="AG521" s="127"/>
      <c r="AH521" s="127"/>
      <c r="AI521" s="127"/>
      <c r="AJ521" s="127"/>
      <c r="AK521" s="126">
        <v>0</v>
      </c>
      <c r="AL521" s="129">
        <v>0</v>
      </c>
      <c r="AM521" s="127"/>
      <c r="AN521" s="127"/>
      <c r="AO521" s="126">
        <v>0</v>
      </c>
      <c r="AP521" s="127"/>
      <c r="AQ521" s="127"/>
      <c r="AR521" s="127"/>
      <c r="AS521" s="127"/>
      <c r="AT521" s="127"/>
      <c r="AU521" s="126">
        <v>0</v>
      </c>
      <c r="AV521" s="130">
        <v>0</v>
      </c>
      <c r="AW521" s="126" t="s">
        <v>51</v>
      </c>
      <c r="AX521" s="127"/>
      <c r="AY521" s="127"/>
      <c r="AZ521" s="127"/>
      <c r="BA521" s="127"/>
      <c r="BB521" s="126" t="s">
        <v>52</v>
      </c>
      <c r="BC521" s="126" t="s">
        <v>161</v>
      </c>
      <c r="BD521" s="126" t="s">
        <v>162</v>
      </c>
      <c r="BE521" s="126" t="s">
        <v>2128</v>
      </c>
      <c r="BF521" s="126">
        <v>7</v>
      </c>
      <c r="BG521" s="126" t="s">
        <v>163</v>
      </c>
      <c r="BH521" s="127"/>
      <c r="BI521" s="127"/>
      <c r="BJ521" s="127"/>
      <c r="BK521" s="127"/>
      <c r="BL521" s="129">
        <v>0</v>
      </c>
      <c r="BM521" s="127" t="b">
        <f>KGP[[#This Row],[HU Quantity]]=KGP[[#This Row],[Requirement quantity]]</f>
        <v>0</v>
      </c>
      <c r="BN521" s="127"/>
      <c r="BO521" s="127"/>
      <c r="BP521" s="127"/>
      <c r="BQ521" s="126" t="s">
        <v>165</v>
      </c>
      <c r="BR521" s="126" t="s">
        <v>57</v>
      </c>
      <c r="BS521" s="127"/>
      <c r="BT521" s="131">
        <v>0</v>
      </c>
      <c r="BU521" s="131">
        <v>0</v>
      </c>
      <c r="BV521" s="128">
        <v>45291</v>
      </c>
      <c r="BW521" s="132">
        <v>0</v>
      </c>
      <c r="BX521" s="132">
        <v>0</v>
      </c>
      <c r="BY521" s="127"/>
      <c r="BZ521" s="127"/>
      <c r="CA521" s="126">
        <v>0</v>
      </c>
      <c r="CB521" s="130">
        <v>0</v>
      </c>
      <c r="CC521" s="127"/>
      <c r="CD521" s="130">
        <v>0</v>
      </c>
      <c r="CE521" s="127"/>
      <c r="CF521" s="127"/>
      <c r="CG521" s="127"/>
      <c r="CH521" s="130">
        <v>0</v>
      </c>
      <c r="CI521" s="35">
        <v>0</v>
      </c>
      <c r="CJ521" s="94">
        <f t="shared" si="56"/>
        <v>0.125</v>
      </c>
      <c r="CK521" s="88">
        <f t="shared" si="57"/>
        <v>45380</v>
      </c>
      <c r="CL521" s="89">
        <f t="shared" si="58"/>
        <v>0</v>
      </c>
      <c r="CM521" s="89">
        <f t="shared" si="59"/>
        <v>0</v>
      </c>
      <c r="CN521" s="89" t="str">
        <f t="shared" si="60"/>
        <v>Missing Staging Date</v>
      </c>
      <c r="CO521" s="100"/>
      <c r="CP521" s="89" t="str">
        <f>IF(CQ521="","",IF(CQ521&gt;'Colour coding'!$D$4,"After Turnround",IF(CQ521&gt;'Colour coding'!$D$3+7,"During Turnaround",IF(CQ521&lt;'Colour coding'!$D$3,"On Time"))))</f>
        <v>On Time</v>
      </c>
      <c r="CQ521" s="88">
        <f>_xlfn.MAXIFS('Monitor PO'!E:E,'Monitor PO'!K:K,KGP[[#This Row],[Material / Component]])</f>
        <v>0</v>
      </c>
      <c r="CR521" s="89" t="str">
        <f t="shared" si="61"/>
        <v>Delivered Pre S4H</v>
      </c>
      <c r="CS521" s="89" t="str">
        <f>_xlfn.CONCAT(KGP[[#This Row],[Reservation]], KGP[[#This Row],[Requirement date (WO component)]],KGP[[#This Row],[Material / Component]],"000",,KGP[[#This Row],[WO number]])</f>
        <v>000013749345408000100038989</v>
      </c>
      <c r="CT521" s="89" t="e">
        <f>VLOOKUP(KGP[[#This Row],[Key]],Reservation!B:B,1,)</f>
        <v>#N/A</v>
      </c>
      <c r="CU521" s="89" t="str">
        <f>_xlfn.CONCAT(KGP[[#This Row],[Reservation]],KGP[[#This Row],[Material / Component]],"000",,KGP[[#This Row],[WO number]])</f>
        <v>0000137493000100038989</v>
      </c>
      <c r="CV521" s="93" t="str">
        <f>IF(_xlfn.MAXIFS(Reservation!$F:$F,Reservation!$A:$A,KGP[[#This Row],[Logic]])&lt;KGP[[#This Row],[ETA @ Demand plant]],_xlfn.MAXIFS(Reservation!$F:$F,Reservation!$A:$A,KGP[[#This Row],[Logic]]),"")</f>
        <v/>
      </c>
      <c r="CW521" s="89" t="str">
        <f>IF(KGP[[#This Row],[Any order which is ahead (Date)]]="","",VLOOKUP(_xlfn.CONCAT(KGP[[#This Row],[Reservation]],KGP[[#This Row],[Material / Component]],"000",,KGP[[#This Row],[WO number]]),Reservation!$A:$J,10,0))</f>
        <v/>
      </c>
      <c r="CX521" s="89">
        <f t="shared" si="62"/>
        <v>0</v>
      </c>
    </row>
    <row r="522" spans="1:102" s="77" customFormat="1" hidden="1" x14ac:dyDescent="0.2">
      <c r="A522" s="126" t="s">
        <v>869</v>
      </c>
      <c r="B522" s="126" t="s">
        <v>50</v>
      </c>
      <c r="C522" s="127"/>
      <c r="D522" s="126" t="s">
        <v>55</v>
      </c>
      <c r="E522" s="128">
        <v>45290</v>
      </c>
      <c r="F522" s="128">
        <v>45293</v>
      </c>
      <c r="G522" s="128">
        <v>45408</v>
      </c>
      <c r="H522" s="127"/>
      <c r="I522" s="128">
        <v>45407</v>
      </c>
      <c r="J522" s="128">
        <v>45413</v>
      </c>
      <c r="K522" s="126" t="s">
        <v>350</v>
      </c>
      <c r="L522" s="127"/>
      <c r="M522" s="126" t="s">
        <v>2121</v>
      </c>
      <c r="N522" s="126" t="s">
        <v>175</v>
      </c>
      <c r="O522" s="126" t="s">
        <v>2122</v>
      </c>
      <c r="P522" s="126" t="s">
        <v>2123</v>
      </c>
      <c r="Q522" s="126" t="s">
        <v>2124</v>
      </c>
      <c r="R522" s="126" t="s">
        <v>344</v>
      </c>
      <c r="S522" s="127"/>
      <c r="T522" s="127"/>
      <c r="U522" s="127"/>
      <c r="V522" s="127"/>
      <c r="W522" s="127"/>
      <c r="X522" s="126">
        <v>20</v>
      </c>
      <c r="Y522" s="126">
        <v>20</v>
      </c>
      <c r="Z522" s="127"/>
      <c r="AA522" s="127"/>
      <c r="AB522" s="129">
        <v>1</v>
      </c>
      <c r="AC522" s="129">
        <v>0</v>
      </c>
      <c r="AD522" s="129">
        <v>0</v>
      </c>
      <c r="AE522" s="126" t="s">
        <v>2954</v>
      </c>
      <c r="AF522" s="129">
        <v>0</v>
      </c>
      <c r="AG522" s="127"/>
      <c r="AH522" s="127"/>
      <c r="AI522" s="127"/>
      <c r="AJ522" s="127"/>
      <c r="AK522" s="126">
        <v>0</v>
      </c>
      <c r="AL522" s="129">
        <v>0</v>
      </c>
      <c r="AM522" s="127"/>
      <c r="AN522" s="127"/>
      <c r="AO522" s="126">
        <v>0</v>
      </c>
      <c r="AP522" s="127"/>
      <c r="AQ522" s="127"/>
      <c r="AR522" s="127"/>
      <c r="AS522" s="127"/>
      <c r="AT522" s="127"/>
      <c r="AU522" s="126">
        <v>0</v>
      </c>
      <c r="AV522" s="130">
        <v>0</v>
      </c>
      <c r="AW522" s="126" t="s">
        <v>212</v>
      </c>
      <c r="AX522" s="127"/>
      <c r="AY522" s="127"/>
      <c r="AZ522" s="127"/>
      <c r="BA522" s="127"/>
      <c r="BB522" s="126" t="s">
        <v>52</v>
      </c>
      <c r="BC522" s="126" t="s">
        <v>161</v>
      </c>
      <c r="BD522" s="126" t="s">
        <v>162</v>
      </c>
      <c r="BE522" s="126" t="s">
        <v>2128</v>
      </c>
      <c r="BF522" s="126">
        <v>1</v>
      </c>
      <c r="BG522" s="126" t="s">
        <v>163</v>
      </c>
      <c r="BH522" s="127"/>
      <c r="BI522" s="127"/>
      <c r="BJ522" s="127"/>
      <c r="BK522" s="127"/>
      <c r="BL522" s="129">
        <v>0</v>
      </c>
      <c r="BM522" s="127" t="b">
        <f>KGP[[#This Row],[HU Quantity]]=KGP[[#This Row],[Requirement quantity]]</f>
        <v>0</v>
      </c>
      <c r="BN522" s="127"/>
      <c r="BO522" s="127"/>
      <c r="BP522" s="127"/>
      <c r="BQ522" s="126" t="s">
        <v>165</v>
      </c>
      <c r="BR522" s="126" t="s">
        <v>57</v>
      </c>
      <c r="BS522" s="127"/>
      <c r="BT522" s="131">
        <v>0</v>
      </c>
      <c r="BU522" s="131">
        <v>0</v>
      </c>
      <c r="BV522" s="128">
        <v>45291</v>
      </c>
      <c r="BW522" s="132">
        <v>0</v>
      </c>
      <c r="BX522" s="132">
        <v>0</v>
      </c>
      <c r="BY522" s="127"/>
      <c r="BZ522" s="127"/>
      <c r="CA522" s="126">
        <v>0</v>
      </c>
      <c r="CB522" s="130">
        <v>0</v>
      </c>
      <c r="CC522" s="127"/>
      <c r="CD522" s="130">
        <v>0</v>
      </c>
      <c r="CE522" s="127"/>
      <c r="CF522" s="127"/>
      <c r="CG522" s="127"/>
      <c r="CH522" s="130">
        <v>0</v>
      </c>
      <c r="CI522" s="35">
        <v>0</v>
      </c>
      <c r="CJ522" s="94">
        <f t="shared" si="56"/>
        <v>0.125</v>
      </c>
      <c r="CK522" s="88">
        <f t="shared" si="57"/>
        <v>45380</v>
      </c>
      <c r="CL522" s="89">
        <f t="shared" si="58"/>
        <v>0</v>
      </c>
      <c r="CM522" s="89">
        <f t="shared" si="59"/>
        <v>0</v>
      </c>
      <c r="CN522" s="89" t="str">
        <f t="shared" si="60"/>
        <v>Missing Staging Date</v>
      </c>
      <c r="CO522" s="100"/>
      <c r="CP522" s="89" t="str">
        <f>IF(CQ522="","",IF(CQ522&gt;'Colour coding'!$D$4,"After Turnround",IF(CQ522&gt;'Colour coding'!$D$3+7,"During Turnaround",IF(CQ522&lt;'Colour coding'!$D$3,"On Time"))))</f>
        <v>On Time</v>
      </c>
      <c r="CQ522" s="88">
        <f>_xlfn.MAXIFS('Monitor PO'!E:E,'Monitor PO'!K:K,KGP[[#This Row],[Material / Component]])</f>
        <v>0</v>
      </c>
      <c r="CR522" s="89" t="str">
        <f t="shared" si="61"/>
        <v>Delivered Pre S4H</v>
      </c>
      <c r="CS522" s="89" t="str">
        <f>_xlfn.CONCAT(KGP[[#This Row],[Reservation]], KGP[[#This Row],[Requirement date (WO component)]],KGP[[#This Row],[Material / Component]],"000",,KGP[[#This Row],[WO number]])</f>
        <v>000013749345408000100038989</v>
      </c>
      <c r="CT522" s="89" t="e">
        <f>VLOOKUP(KGP[[#This Row],[Key]],Reservation!B:B,1,)</f>
        <v>#N/A</v>
      </c>
      <c r="CU522" s="89" t="str">
        <f>_xlfn.CONCAT(KGP[[#This Row],[Reservation]],KGP[[#This Row],[Material / Component]],"000",,KGP[[#This Row],[WO number]])</f>
        <v>0000137493000100038989</v>
      </c>
      <c r="CV522" s="93" t="str">
        <f>IF(_xlfn.MAXIFS(Reservation!$F:$F,Reservation!$A:$A,KGP[[#This Row],[Logic]])&lt;KGP[[#This Row],[ETA @ Demand plant]],_xlfn.MAXIFS(Reservation!$F:$F,Reservation!$A:$A,KGP[[#This Row],[Logic]]),"")</f>
        <v/>
      </c>
      <c r="CW522" s="89" t="str">
        <f>IF(KGP[[#This Row],[Any order which is ahead (Date)]]="","",VLOOKUP(_xlfn.CONCAT(KGP[[#This Row],[Reservation]],KGP[[#This Row],[Material / Component]],"000",,KGP[[#This Row],[WO number]]),Reservation!$A:$J,10,0))</f>
        <v/>
      </c>
      <c r="CX522" s="89">
        <f t="shared" si="62"/>
        <v>0</v>
      </c>
    </row>
    <row r="523" spans="1:102" s="77" customFormat="1" hidden="1" x14ac:dyDescent="0.2">
      <c r="A523" s="126" t="s">
        <v>869</v>
      </c>
      <c r="B523" s="126" t="s">
        <v>50</v>
      </c>
      <c r="C523" s="127"/>
      <c r="D523" s="126" t="s">
        <v>55</v>
      </c>
      <c r="E523" s="128">
        <v>45290</v>
      </c>
      <c r="F523" s="128">
        <v>45293</v>
      </c>
      <c r="G523" s="128">
        <v>45408</v>
      </c>
      <c r="H523" s="127"/>
      <c r="I523" s="128">
        <v>45407</v>
      </c>
      <c r="J523" s="128">
        <v>45413</v>
      </c>
      <c r="K523" s="126" t="s">
        <v>350</v>
      </c>
      <c r="L523" s="127"/>
      <c r="M523" s="126" t="s">
        <v>2121</v>
      </c>
      <c r="N523" s="126" t="s">
        <v>171</v>
      </c>
      <c r="O523" s="126" t="s">
        <v>2122</v>
      </c>
      <c r="P523" s="126" t="s">
        <v>2123</v>
      </c>
      <c r="Q523" s="126" t="s">
        <v>2124</v>
      </c>
      <c r="R523" s="126" t="s">
        <v>344</v>
      </c>
      <c r="S523" s="127"/>
      <c r="T523" s="127"/>
      <c r="U523" s="127"/>
      <c r="V523" s="127"/>
      <c r="W523" s="127"/>
      <c r="X523" s="126">
        <v>20</v>
      </c>
      <c r="Y523" s="126">
        <v>20</v>
      </c>
      <c r="Z523" s="127"/>
      <c r="AA523" s="127"/>
      <c r="AB523" s="129">
        <v>1</v>
      </c>
      <c r="AC523" s="129">
        <v>0</v>
      </c>
      <c r="AD523" s="129">
        <v>0</v>
      </c>
      <c r="AE523" s="126" t="s">
        <v>2954</v>
      </c>
      <c r="AF523" s="129">
        <v>0</v>
      </c>
      <c r="AG523" s="127"/>
      <c r="AH523" s="127"/>
      <c r="AI523" s="127"/>
      <c r="AJ523" s="127"/>
      <c r="AK523" s="126">
        <v>0</v>
      </c>
      <c r="AL523" s="129">
        <v>0</v>
      </c>
      <c r="AM523" s="127"/>
      <c r="AN523" s="127"/>
      <c r="AO523" s="126">
        <v>0</v>
      </c>
      <c r="AP523" s="127"/>
      <c r="AQ523" s="127"/>
      <c r="AR523" s="127"/>
      <c r="AS523" s="127"/>
      <c r="AT523" s="127"/>
      <c r="AU523" s="126">
        <v>0</v>
      </c>
      <c r="AV523" s="130">
        <v>0</v>
      </c>
      <c r="AW523" s="126" t="s">
        <v>212</v>
      </c>
      <c r="AX523" s="127"/>
      <c r="AY523" s="127"/>
      <c r="AZ523" s="127"/>
      <c r="BA523" s="127"/>
      <c r="BB523" s="126" t="s">
        <v>52</v>
      </c>
      <c r="BC523" s="126" t="s">
        <v>161</v>
      </c>
      <c r="BD523" s="126" t="s">
        <v>162</v>
      </c>
      <c r="BE523" s="126" t="s">
        <v>2128</v>
      </c>
      <c r="BF523" s="126">
        <v>3</v>
      </c>
      <c r="BG523" s="126" t="s">
        <v>163</v>
      </c>
      <c r="BH523" s="127"/>
      <c r="BI523" s="127"/>
      <c r="BJ523" s="127"/>
      <c r="BK523" s="127"/>
      <c r="BL523" s="129">
        <v>0</v>
      </c>
      <c r="BM523" s="127" t="b">
        <f>KGP[[#This Row],[HU Quantity]]=KGP[[#This Row],[Requirement quantity]]</f>
        <v>0</v>
      </c>
      <c r="BN523" s="127"/>
      <c r="BO523" s="127"/>
      <c r="BP523" s="127"/>
      <c r="BQ523" s="126" t="s">
        <v>165</v>
      </c>
      <c r="BR523" s="126" t="s">
        <v>57</v>
      </c>
      <c r="BS523" s="127"/>
      <c r="BT523" s="131">
        <v>0</v>
      </c>
      <c r="BU523" s="131">
        <v>0</v>
      </c>
      <c r="BV523" s="128">
        <v>45291</v>
      </c>
      <c r="BW523" s="132">
        <v>0</v>
      </c>
      <c r="BX523" s="132">
        <v>0</v>
      </c>
      <c r="BY523" s="127"/>
      <c r="BZ523" s="127"/>
      <c r="CA523" s="126">
        <v>0</v>
      </c>
      <c r="CB523" s="130">
        <v>0</v>
      </c>
      <c r="CC523" s="127"/>
      <c r="CD523" s="130">
        <v>0</v>
      </c>
      <c r="CE523" s="127"/>
      <c r="CF523" s="127"/>
      <c r="CG523" s="127"/>
      <c r="CH523" s="130">
        <v>0</v>
      </c>
      <c r="CI523" s="35">
        <v>0</v>
      </c>
      <c r="CJ523" s="94">
        <f t="shared" si="56"/>
        <v>0.125</v>
      </c>
      <c r="CK523" s="88">
        <f t="shared" si="57"/>
        <v>45380</v>
      </c>
      <c r="CL523" s="89">
        <f t="shared" si="58"/>
        <v>0</v>
      </c>
      <c r="CM523" s="89">
        <f t="shared" si="59"/>
        <v>0</v>
      </c>
      <c r="CN523" s="89" t="str">
        <f t="shared" si="60"/>
        <v>Missing Staging Date</v>
      </c>
      <c r="CO523" s="100"/>
      <c r="CP523" s="89" t="str">
        <f>IF(CQ523="","",IF(CQ523&gt;'Colour coding'!$D$4,"After Turnround",IF(CQ523&gt;'Colour coding'!$D$3+7,"During Turnaround",IF(CQ523&lt;'Colour coding'!$D$3,"On Time"))))</f>
        <v>On Time</v>
      </c>
      <c r="CQ523" s="88">
        <f>_xlfn.MAXIFS('Monitor PO'!E:E,'Monitor PO'!K:K,KGP[[#This Row],[Material / Component]])</f>
        <v>0</v>
      </c>
      <c r="CR523" s="89" t="str">
        <f t="shared" si="61"/>
        <v>Delivered Pre S4H</v>
      </c>
      <c r="CS523" s="89" t="str">
        <f>_xlfn.CONCAT(KGP[[#This Row],[Reservation]], KGP[[#This Row],[Requirement date (WO component)]],KGP[[#This Row],[Material / Component]],"000",,KGP[[#This Row],[WO number]])</f>
        <v>000013749345408000100038989</v>
      </c>
      <c r="CT523" s="89" t="e">
        <f>VLOOKUP(KGP[[#This Row],[Key]],Reservation!B:B,1,)</f>
        <v>#N/A</v>
      </c>
      <c r="CU523" s="89" t="str">
        <f>_xlfn.CONCAT(KGP[[#This Row],[Reservation]],KGP[[#This Row],[Material / Component]],"000",,KGP[[#This Row],[WO number]])</f>
        <v>0000137493000100038989</v>
      </c>
      <c r="CV523" s="93" t="str">
        <f>IF(_xlfn.MAXIFS(Reservation!$F:$F,Reservation!$A:$A,KGP[[#This Row],[Logic]])&lt;KGP[[#This Row],[ETA @ Demand plant]],_xlfn.MAXIFS(Reservation!$F:$F,Reservation!$A:$A,KGP[[#This Row],[Logic]]),"")</f>
        <v/>
      </c>
      <c r="CW523" s="89" t="str">
        <f>IF(KGP[[#This Row],[Any order which is ahead (Date)]]="","",VLOOKUP(_xlfn.CONCAT(KGP[[#This Row],[Reservation]],KGP[[#This Row],[Material / Component]],"000",,KGP[[#This Row],[WO number]]),Reservation!$A:$J,10,0))</f>
        <v/>
      </c>
      <c r="CX523" s="89">
        <f t="shared" si="62"/>
        <v>0</v>
      </c>
    </row>
    <row r="524" spans="1:102" s="77" customFormat="1" hidden="1" x14ac:dyDescent="0.2">
      <c r="A524" s="126" t="s">
        <v>869</v>
      </c>
      <c r="B524" s="126" t="s">
        <v>50</v>
      </c>
      <c r="C524" s="127"/>
      <c r="D524" s="126" t="s">
        <v>55</v>
      </c>
      <c r="E524" s="128">
        <v>45290</v>
      </c>
      <c r="F524" s="128">
        <v>45293</v>
      </c>
      <c r="G524" s="128">
        <v>45408</v>
      </c>
      <c r="H524" s="127"/>
      <c r="I524" s="128">
        <v>45407</v>
      </c>
      <c r="J524" s="128">
        <v>45413</v>
      </c>
      <c r="K524" s="126" t="s">
        <v>350</v>
      </c>
      <c r="L524" s="127"/>
      <c r="M524" s="126" t="s">
        <v>2121</v>
      </c>
      <c r="N524" s="126" t="s">
        <v>174</v>
      </c>
      <c r="O524" s="126" t="s">
        <v>2122</v>
      </c>
      <c r="P524" s="126" t="s">
        <v>2123</v>
      </c>
      <c r="Q524" s="126" t="s">
        <v>2124</v>
      </c>
      <c r="R524" s="126" t="s">
        <v>344</v>
      </c>
      <c r="S524" s="127"/>
      <c r="T524" s="127"/>
      <c r="U524" s="127"/>
      <c r="V524" s="127"/>
      <c r="W524" s="127"/>
      <c r="X524" s="126">
        <v>20</v>
      </c>
      <c r="Y524" s="126">
        <v>20</v>
      </c>
      <c r="Z524" s="127"/>
      <c r="AA524" s="127"/>
      <c r="AB524" s="129">
        <v>30</v>
      </c>
      <c r="AC524" s="129">
        <v>0</v>
      </c>
      <c r="AD524" s="129">
        <v>0</v>
      </c>
      <c r="AE524" s="126" t="s">
        <v>2954</v>
      </c>
      <c r="AF524" s="129">
        <v>0</v>
      </c>
      <c r="AG524" s="127"/>
      <c r="AH524" s="127"/>
      <c r="AI524" s="127"/>
      <c r="AJ524" s="127"/>
      <c r="AK524" s="126">
        <v>0</v>
      </c>
      <c r="AL524" s="129">
        <v>0</v>
      </c>
      <c r="AM524" s="127"/>
      <c r="AN524" s="127"/>
      <c r="AO524" s="126">
        <v>0</v>
      </c>
      <c r="AP524" s="127"/>
      <c r="AQ524" s="127"/>
      <c r="AR524" s="127"/>
      <c r="AS524" s="127"/>
      <c r="AT524" s="127"/>
      <c r="AU524" s="126">
        <v>0</v>
      </c>
      <c r="AV524" s="130">
        <v>0</v>
      </c>
      <c r="AW524" s="126" t="s">
        <v>51</v>
      </c>
      <c r="AX524" s="127"/>
      <c r="AY524" s="127"/>
      <c r="AZ524" s="127"/>
      <c r="BA524" s="127"/>
      <c r="BB524" s="126" t="s">
        <v>52</v>
      </c>
      <c r="BC524" s="126" t="s">
        <v>161</v>
      </c>
      <c r="BD524" s="126" t="s">
        <v>162</v>
      </c>
      <c r="BE524" s="126" t="s">
        <v>2128</v>
      </c>
      <c r="BF524" s="126">
        <v>2</v>
      </c>
      <c r="BG524" s="126" t="s">
        <v>163</v>
      </c>
      <c r="BH524" s="127"/>
      <c r="BI524" s="127"/>
      <c r="BJ524" s="127"/>
      <c r="BK524" s="127"/>
      <c r="BL524" s="129">
        <v>0</v>
      </c>
      <c r="BM524" s="127" t="b">
        <f>KGP[[#This Row],[HU Quantity]]=KGP[[#This Row],[Requirement quantity]]</f>
        <v>0</v>
      </c>
      <c r="BN524" s="127"/>
      <c r="BO524" s="127"/>
      <c r="BP524" s="127"/>
      <c r="BQ524" s="126" t="s">
        <v>165</v>
      </c>
      <c r="BR524" s="126" t="s">
        <v>57</v>
      </c>
      <c r="BS524" s="127"/>
      <c r="BT524" s="131">
        <v>0</v>
      </c>
      <c r="BU524" s="131">
        <v>0</v>
      </c>
      <c r="BV524" s="128">
        <v>45291</v>
      </c>
      <c r="BW524" s="132">
        <v>0</v>
      </c>
      <c r="BX524" s="132">
        <v>0</v>
      </c>
      <c r="BY524" s="127"/>
      <c r="BZ524" s="127"/>
      <c r="CA524" s="126">
        <v>0</v>
      </c>
      <c r="CB524" s="130">
        <v>0</v>
      </c>
      <c r="CC524" s="127"/>
      <c r="CD524" s="130">
        <v>0</v>
      </c>
      <c r="CE524" s="127"/>
      <c r="CF524" s="127"/>
      <c r="CG524" s="127"/>
      <c r="CH524" s="130">
        <v>0</v>
      </c>
      <c r="CI524" s="35">
        <v>0</v>
      </c>
      <c r="CJ524" s="94">
        <f t="shared" si="56"/>
        <v>0.125</v>
      </c>
      <c r="CK524" s="88">
        <f t="shared" si="57"/>
        <v>45380</v>
      </c>
      <c r="CL524" s="89">
        <f t="shared" si="58"/>
        <v>0</v>
      </c>
      <c r="CM524" s="89">
        <f t="shared" si="59"/>
        <v>0</v>
      </c>
      <c r="CN524" s="89" t="str">
        <f t="shared" si="60"/>
        <v>Missing Staging Date</v>
      </c>
      <c r="CO524" s="100"/>
      <c r="CP524" s="89" t="str">
        <f>IF(CQ524="","",IF(CQ524&gt;'Colour coding'!$D$4,"After Turnround",IF(CQ524&gt;'Colour coding'!$D$3+7,"During Turnaround",IF(CQ524&lt;'Colour coding'!$D$3,"On Time"))))</f>
        <v>On Time</v>
      </c>
      <c r="CQ524" s="88">
        <f>_xlfn.MAXIFS('Monitor PO'!E:E,'Monitor PO'!K:K,KGP[[#This Row],[Material / Component]])</f>
        <v>0</v>
      </c>
      <c r="CR524" s="89" t="str">
        <f t="shared" si="61"/>
        <v>Delivered Pre S4H</v>
      </c>
      <c r="CS524" s="89" t="str">
        <f>_xlfn.CONCAT(KGP[[#This Row],[Reservation]], KGP[[#This Row],[Requirement date (WO component)]],KGP[[#This Row],[Material / Component]],"000",,KGP[[#This Row],[WO number]])</f>
        <v>000013749345408000100038989</v>
      </c>
      <c r="CT524" s="89" t="e">
        <f>VLOOKUP(KGP[[#This Row],[Key]],Reservation!B:B,1,)</f>
        <v>#N/A</v>
      </c>
      <c r="CU524" s="89" t="str">
        <f>_xlfn.CONCAT(KGP[[#This Row],[Reservation]],KGP[[#This Row],[Material / Component]],"000",,KGP[[#This Row],[WO number]])</f>
        <v>0000137493000100038989</v>
      </c>
      <c r="CV524" s="93" t="str">
        <f>IF(_xlfn.MAXIFS(Reservation!$F:$F,Reservation!$A:$A,KGP[[#This Row],[Logic]])&lt;KGP[[#This Row],[ETA @ Demand plant]],_xlfn.MAXIFS(Reservation!$F:$F,Reservation!$A:$A,KGP[[#This Row],[Logic]]),"")</f>
        <v/>
      </c>
      <c r="CW524" s="89" t="str">
        <f>IF(KGP[[#This Row],[Any order which is ahead (Date)]]="","",VLOOKUP(_xlfn.CONCAT(KGP[[#This Row],[Reservation]],KGP[[#This Row],[Material / Component]],"000",,KGP[[#This Row],[WO number]]),Reservation!$A:$J,10,0))</f>
        <v/>
      </c>
      <c r="CX524" s="89">
        <f t="shared" si="62"/>
        <v>0</v>
      </c>
    </row>
    <row r="525" spans="1:102" s="77" customFormat="1" hidden="1" x14ac:dyDescent="0.2">
      <c r="A525" s="126" t="s">
        <v>945</v>
      </c>
      <c r="B525" s="126" t="s">
        <v>50</v>
      </c>
      <c r="C525" s="127"/>
      <c r="D525" s="126" t="s">
        <v>55</v>
      </c>
      <c r="E525" s="128">
        <v>45290</v>
      </c>
      <c r="F525" s="128">
        <v>45292</v>
      </c>
      <c r="G525" s="128">
        <v>45401</v>
      </c>
      <c r="H525" s="127"/>
      <c r="I525" s="128">
        <v>45400</v>
      </c>
      <c r="J525" s="128">
        <v>45403</v>
      </c>
      <c r="K525" s="126" t="s">
        <v>182</v>
      </c>
      <c r="L525" s="127"/>
      <c r="M525" s="126" t="s">
        <v>2130</v>
      </c>
      <c r="N525" s="126" t="s">
        <v>174</v>
      </c>
      <c r="O525" s="126" t="s">
        <v>2131</v>
      </c>
      <c r="P525" s="126" t="s">
        <v>2132</v>
      </c>
      <c r="Q525" s="126" t="s">
        <v>3075</v>
      </c>
      <c r="R525" s="126" t="s">
        <v>344</v>
      </c>
      <c r="S525" s="127"/>
      <c r="T525" s="127"/>
      <c r="U525" s="127"/>
      <c r="V525" s="127"/>
      <c r="W525" s="127"/>
      <c r="X525" s="126">
        <v>20</v>
      </c>
      <c r="Y525" s="126">
        <v>20</v>
      </c>
      <c r="Z525" s="127"/>
      <c r="AA525" s="127"/>
      <c r="AB525" s="129">
        <v>20</v>
      </c>
      <c r="AC525" s="129">
        <v>0</v>
      </c>
      <c r="AD525" s="129">
        <v>0</v>
      </c>
      <c r="AE525" s="126" t="s">
        <v>2954</v>
      </c>
      <c r="AF525" s="129">
        <v>0</v>
      </c>
      <c r="AG525" s="127"/>
      <c r="AH525" s="127"/>
      <c r="AI525" s="127"/>
      <c r="AJ525" s="127"/>
      <c r="AK525" s="126">
        <v>0</v>
      </c>
      <c r="AL525" s="129">
        <v>0</v>
      </c>
      <c r="AM525" s="127"/>
      <c r="AN525" s="127"/>
      <c r="AO525" s="126">
        <v>0</v>
      </c>
      <c r="AP525" s="127"/>
      <c r="AQ525" s="127"/>
      <c r="AR525" s="127"/>
      <c r="AS525" s="127"/>
      <c r="AT525" s="127"/>
      <c r="AU525" s="126">
        <v>0</v>
      </c>
      <c r="AV525" s="130">
        <v>0</v>
      </c>
      <c r="AW525" s="126" t="s">
        <v>51</v>
      </c>
      <c r="AX525" s="127"/>
      <c r="AY525" s="127"/>
      <c r="AZ525" s="127"/>
      <c r="BA525" s="127"/>
      <c r="BB525" s="126" t="s">
        <v>52</v>
      </c>
      <c r="BC525" s="126" t="s">
        <v>161</v>
      </c>
      <c r="BD525" s="126" t="s">
        <v>162</v>
      </c>
      <c r="BE525" s="126" t="s">
        <v>2136</v>
      </c>
      <c r="BF525" s="126">
        <v>3</v>
      </c>
      <c r="BG525" s="126" t="s">
        <v>163</v>
      </c>
      <c r="BH525" s="127"/>
      <c r="BI525" s="127"/>
      <c r="BJ525" s="127"/>
      <c r="BK525" s="127"/>
      <c r="BL525" s="129">
        <v>0</v>
      </c>
      <c r="BM525" s="127" t="b">
        <f>KGP[[#This Row],[HU Quantity]]=KGP[[#This Row],[Requirement quantity]]</f>
        <v>0</v>
      </c>
      <c r="BN525" s="127"/>
      <c r="BO525" s="127"/>
      <c r="BP525" s="127"/>
      <c r="BQ525" s="126" t="s">
        <v>165</v>
      </c>
      <c r="BR525" s="127"/>
      <c r="BS525" s="127"/>
      <c r="BT525" s="131">
        <v>0</v>
      </c>
      <c r="BU525" s="131">
        <v>0</v>
      </c>
      <c r="BV525" s="128">
        <v>45291</v>
      </c>
      <c r="BW525" s="132">
        <v>0</v>
      </c>
      <c r="BX525" s="132">
        <v>0</v>
      </c>
      <c r="BY525" s="127"/>
      <c r="BZ525" s="127"/>
      <c r="CA525" s="126">
        <v>0</v>
      </c>
      <c r="CB525" s="130">
        <v>0</v>
      </c>
      <c r="CC525" s="127"/>
      <c r="CD525" s="130">
        <v>0</v>
      </c>
      <c r="CE525" s="127"/>
      <c r="CF525" s="127"/>
      <c r="CG525" s="127"/>
      <c r="CH525" s="130">
        <v>0</v>
      </c>
      <c r="CI525" s="35">
        <v>0</v>
      </c>
      <c r="CJ525" s="94">
        <f t="shared" si="56"/>
        <v>0.125</v>
      </c>
      <c r="CK525" s="88">
        <f t="shared" si="57"/>
        <v>45373</v>
      </c>
      <c r="CL525" s="89">
        <f t="shared" si="58"/>
        <v>0</v>
      </c>
      <c r="CM525" s="89">
        <f t="shared" si="59"/>
        <v>0</v>
      </c>
      <c r="CN525" s="89" t="str">
        <f t="shared" si="60"/>
        <v>Missing Staging Date</v>
      </c>
      <c r="CO525" s="100"/>
      <c r="CP525" s="89" t="str">
        <f>IF(CQ525="","",IF(CQ525&gt;'Colour coding'!$D$4,"After Turnround",IF(CQ525&gt;'Colour coding'!$D$3+7,"During Turnaround",IF(CQ525&lt;'Colour coding'!$D$3,"On Time"))))</f>
        <v>On Time</v>
      </c>
      <c r="CQ525" s="88">
        <f>_xlfn.MAXIFS('Monitor PO'!E:E,'Monitor PO'!K:K,KGP[[#This Row],[Material / Component]])</f>
        <v>0</v>
      </c>
      <c r="CR525" s="89" t="str">
        <f t="shared" si="61"/>
        <v>Delivered Pre S4H</v>
      </c>
      <c r="CS525" s="89" t="str">
        <f>_xlfn.CONCAT(KGP[[#This Row],[Reservation]], KGP[[#This Row],[Requirement date (WO component)]],KGP[[#This Row],[Material / Component]],"000",,KGP[[#This Row],[WO number]])</f>
        <v>000013745245401000100039000</v>
      </c>
      <c r="CT525" s="89" t="e">
        <f>VLOOKUP(KGP[[#This Row],[Key]],Reservation!B:B,1,)</f>
        <v>#N/A</v>
      </c>
      <c r="CU525" s="89" t="str">
        <f>_xlfn.CONCAT(KGP[[#This Row],[Reservation]],KGP[[#This Row],[Material / Component]],"000",,KGP[[#This Row],[WO number]])</f>
        <v>0000137452000100039000</v>
      </c>
      <c r="CV525" s="93" t="str">
        <f>IF(_xlfn.MAXIFS(Reservation!$F:$F,Reservation!$A:$A,KGP[[#This Row],[Logic]])&lt;KGP[[#This Row],[ETA @ Demand plant]],_xlfn.MAXIFS(Reservation!$F:$F,Reservation!$A:$A,KGP[[#This Row],[Logic]]),"")</f>
        <v/>
      </c>
      <c r="CW525" s="89" t="str">
        <f>IF(KGP[[#This Row],[Any order which is ahead (Date)]]="","",VLOOKUP(_xlfn.CONCAT(KGP[[#This Row],[Reservation]],KGP[[#This Row],[Material / Component]],"000",,KGP[[#This Row],[WO number]]),Reservation!$A:$J,10,0))</f>
        <v/>
      </c>
      <c r="CX525" s="89">
        <f t="shared" si="62"/>
        <v>0</v>
      </c>
    </row>
    <row r="526" spans="1:102" s="77" customFormat="1" hidden="1" x14ac:dyDescent="0.2">
      <c r="A526" s="126" t="s">
        <v>945</v>
      </c>
      <c r="B526" s="126" t="s">
        <v>50</v>
      </c>
      <c r="C526" s="127"/>
      <c r="D526" s="126" t="s">
        <v>55</v>
      </c>
      <c r="E526" s="128">
        <v>45290</v>
      </c>
      <c r="F526" s="128">
        <v>45292</v>
      </c>
      <c r="G526" s="128">
        <v>45401</v>
      </c>
      <c r="H526" s="127"/>
      <c r="I526" s="128">
        <v>45400</v>
      </c>
      <c r="J526" s="128">
        <v>45403</v>
      </c>
      <c r="K526" s="126" t="s">
        <v>182</v>
      </c>
      <c r="L526" s="127"/>
      <c r="M526" s="126" t="s">
        <v>2130</v>
      </c>
      <c r="N526" s="126" t="s">
        <v>175</v>
      </c>
      <c r="O526" s="126" t="s">
        <v>2131</v>
      </c>
      <c r="P526" s="126" t="s">
        <v>2132</v>
      </c>
      <c r="Q526" s="126" t="s">
        <v>3075</v>
      </c>
      <c r="R526" s="126" t="s">
        <v>344</v>
      </c>
      <c r="S526" s="127"/>
      <c r="T526" s="127"/>
      <c r="U526" s="127"/>
      <c r="V526" s="127"/>
      <c r="W526" s="127"/>
      <c r="X526" s="126">
        <v>20</v>
      </c>
      <c r="Y526" s="126">
        <v>20</v>
      </c>
      <c r="Z526" s="127"/>
      <c r="AA526" s="127"/>
      <c r="AB526" s="129">
        <v>4</v>
      </c>
      <c r="AC526" s="129">
        <v>0</v>
      </c>
      <c r="AD526" s="129">
        <v>0</v>
      </c>
      <c r="AE526" s="126" t="s">
        <v>2954</v>
      </c>
      <c r="AF526" s="129">
        <v>0</v>
      </c>
      <c r="AG526" s="127"/>
      <c r="AH526" s="127"/>
      <c r="AI526" s="127"/>
      <c r="AJ526" s="127"/>
      <c r="AK526" s="126">
        <v>0</v>
      </c>
      <c r="AL526" s="129">
        <v>0</v>
      </c>
      <c r="AM526" s="127"/>
      <c r="AN526" s="127"/>
      <c r="AO526" s="126">
        <v>0</v>
      </c>
      <c r="AP526" s="127"/>
      <c r="AQ526" s="127"/>
      <c r="AR526" s="127"/>
      <c r="AS526" s="127"/>
      <c r="AT526" s="127"/>
      <c r="AU526" s="126">
        <v>0</v>
      </c>
      <c r="AV526" s="130">
        <v>0</v>
      </c>
      <c r="AW526" s="126" t="s">
        <v>51</v>
      </c>
      <c r="AX526" s="127"/>
      <c r="AY526" s="127"/>
      <c r="AZ526" s="127"/>
      <c r="BA526" s="127"/>
      <c r="BB526" s="126" t="s">
        <v>52</v>
      </c>
      <c r="BC526" s="126" t="s">
        <v>161</v>
      </c>
      <c r="BD526" s="126" t="s">
        <v>162</v>
      </c>
      <c r="BE526" s="126" t="s">
        <v>2136</v>
      </c>
      <c r="BF526" s="126">
        <v>2</v>
      </c>
      <c r="BG526" s="126" t="s">
        <v>163</v>
      </c>
      <c r="BH526" s="127"/>
      <c r="BI526" s="127"/>
      <c r="BJ526" s="127"/>
      <c r="BK526" s="127"/>
      <c r="BL526" s="129">
        <v>0</v>
      </c>
      <c r="BM526" s="127" t="b">
        <f>KGP[[#This Row],[HU Quantity]]=KGP[[#This Row],[Requirement quantity]]</f>
        <v>0</v>
      </c>
      <c r="BN526" s="127"/>
      <c r="BO526" s="127"/>
      <c r="BP526" s="127"/>
      <c r="BQ526" s="126" t="s">
        <v>165</v>
      </c>
      <c r="BR526" s="127"/>
      <c r="BS526" s="127"/>
      <c r="BT526" s="131">
        <v>0</v>
      </c>
      <c r="BU526" s="131">
        <v>0</v>
      </c>
      <c r="BV526" s="128">
        <v>45291</v>
      </c>
      <c r="BW526" s="132">
        <v>0</v>
      </c>
      <c r="BX526" s="132">
        <v>0</v>
      </c>
      <c r="BY526" s="127"/>
      <c r="BZ526" s="127"/>
      <c r="CA526" s="126">
        <v>0</v>
      </c>
      <c r="CB526" s="130">
        <v>0</v>
      </c>
      <c r="CC526" s="127"/>
      <c r="CD526" s="130">
        <v>0</v>
      </c>
      <c r="CE526" s="127"/>
      <c r="CF526" s="127"/>
      <c r="CG526" s="127"/>
      <c r="CH526" s="130">
        <v>0</v>
      </c>
      <c r="CI526" s="35">
        <v>0</v>
      </c>
      <c r="CJ526" s="94">
        <f t="shared" si="56"/>
        <v>0.125</v>
      </c>
      <c r="CK526" s="88">
        <f t="shared" si="57"/>
        <v>45373</v>
      </c>
      <c r="CL526" s="89">
        <f t="shared" si="58"/>
        <v>0</v>
      </c>
      <c r="CM526" s="89">
        <f t="shared" si="59"/>
        <v>0</v>
      </c>
      <c r="CN526" s="89" t="str">
        <f t="shared" si="60"/>
        <v>Missing Staging Date</v>
      </c>
      <c r="CO526" s="100"/>
      <c r="CP526" s="89" t="str">
        <f>IF(CQ526="","",IF(CQ526&gt;'Colour coding'!$D$4,"After Turnround",IF(CQ526&gt;'Colour coding'!$D$3+7,"During Turnaround",IF(CQ526&lt;'Colour coding'!$D$3,"On Time"))))</f>
        <v>On Time</v>
      </c>
      <c r="CQ526" s="88">
        <f>_xlfn.MAXIFS('Monitor PO'!E:E,'Monitor PO'!K:K,KGP[[#This Row],[Material / Component]])</f>
        <v>0</v>
      </c>
      <c r="CR526" s="89" t="str">
        <f t="shared" si="61"/>
        <v>Delivered Pre S4H</v>
      </c>
      <c r="CS526" s="89" t="str">
        <f>_xlfn.CONCAT(KGP[[#This Row],[Reservation]], KGP[[#This Row],[Requirement date (WO component)]],KGP[[#This Row],[Material / Component]],"000",,KGP[[#This Row],[WO number]])</f>
        <v>000013745245401000100039000</v>
      </c>
      <c r="CT526" s="89" t="e">
        <f>VLOOKUP(KGP[[#This Row],[Key]],Reservation!B:B,1,)</f>
        <v>#N/A</v>
      </c>
      <c r="CU526" s="89" t="str">
        <f>_xlfn.CONCAT(KGP[[#This Row],[Reservation]],KGP[[#This Row],[Material / Component]],"000",,KGP[[#This Row],[WO number]])</f>
        <v>0000137452000100039000</v>
      </c>
      <c r="CV526" s="93" t="str">
        <f>IF(_xlfn.MAXIFS(Reservation!$F:$F,Reservation!$A:$A,KGP[[#This Row],[Logic]])&lt;KGP[[#This Row],[ETA @ Demand plant]],_xlfn.MAXIFS(Reservation!$F:$F,Reservation!$A:$A,KGP[[#This Row],[Logic]]),"")</f>
        <v/>
      </c>
      <c r="CW526" s="89" t="str">
        <f>IF(KGP[[#This Row],[Any order which is ahead (Date)]]="","",VLOOKUP(_xlfn.CONCAT(KGP[[#This Row],[Reservation]],KGP[[#This Row],[Material / Component]],"000",,KGP[[#This Row],[WO number]]),Reservation!$A:$J,10,0))</f>
        <v/>
      </c>
      <c r="CX526" s="89">
        <f t="shared" si="62"/>
        <v>0</v>
      </c>
    </row>
    <row r="527" spans="1:102" s="77" customFormat="1" hidden="1" x14ac:dyDescent="0.2">
      <c r="A527" s="126" t="s">
        <v>945</v>
      </c>
      <c r="B527" s="126" t="s">
        <v>50</v>
      </c>
      <c r="C527" s="127"/>
      <c r="D527" s="126" t="s">
        <v>55</v>
      </c>
      <c r="E527" s="128">
        <v>45290</v>
      </c>
      <c r="F527" s="128">
        <v>45292</v>
      </c>
      <c r="G527" s="128">
        <v>45401</v>
      </c>
      <c r="H527" s="127"/>
      <c r="I527" s="128">
        <v>45400</v>
      </c>
      <c r="J527" s="128">
        <v>45403</v>
      </c>
      <c r="K527" s="126" t="s">
        <v>182</v>
      </c>
      <c r="L527" s="127"/>
      <c r="M527" s="126" t="s">
        <v>2130</v>
      </c>
      <c r="N527" s="126" t="s">
        <v>171</v>
      </c>
      <c r="O527" s="126" t="s">
        <v>2131</v>
      </c>
      <c r="P527" s="126" t="s">
        <v>2132</v>
      </c>
      <c r="Q527" s="126" t="s">
        <v>3075</v>
      </c>
      <c r="R527" s="126" t="s">
        <v>344</v>
      </c>
      <c r="S527" s="127"/>
      <c r="T527" s="127"/>
      <c r="U527" s="127"/>
      <c r="V527" s="127"/>
      <c r="W527" s="127"/>
      <c r="X527" s="126">
        <v>20</v>
      </c>
      <c r="Y527" s="126">
        <v>20</v>
      </c>
      <c r="Z527" s="127"/>
      <c r="AA527" s="127"/>
      <c r="AB527" s="129">
        <v>4</v>
      </c>
      <c r="AC527" s="129">
        <v>0</v>
      </c>
      <c r="AD527" s="129">
        <v>0</v>
      </c>
      <c r="AE527" s="126" t="s">
        <v>2954</v>
      </c>
      <c r="AF527" s="129">
        <v>0</v>
      </c>
      <c r="AG527" s="127"/>
      <c r="AH527" s="127"/>
      <c r="AI527" s="127"/>
      <c r="AJ527" s="127"/>
      <c r="AK527" s="126">
        <v>0</v>
      </c>
      <c r="AL527" s="129">
        <v>0</v>
      </c>
      <c r="AM527" s="127"/>
      <c r="AN527" s="127"/>
      <c r="AO527" s="126">
        <v>0</v>
      </c>
      <c r="AP527" s="127"/>
      <c r="AQ527" s="127"/>
      <c r="AR527" s="127"/>
      <c r="AS527" s="127"/>
      <c r="AT527" s="127"/>
      <c r="AU527" s="126">
        <v>0</v>
      </c>
      <c r="AV527" s="130">
        <v>0</v>
      </c>
      <c r="AW527" s="126" t="s">
        <v>51</v>
      </c>
      <c r="AX527" s="127"/>
      <c r="AY527" s="127"/>
      <c r="AZ527" s="127"/>
      <c r="BA527" s="127"/>
      <c r="BB527" s="126" t="s">
        <v>52</v>
      </c>
      <c r="BC527" s="126" t="s">
        <v>161</v>
      </c>
      <c r="BD527" s="126" t="s">
        <v>162</v>
      </c>
      <c r="BE527" s="126" t="s">
        <v>2136</v>
      </c>
      <c r="BF527" s="126">
        <v>4</v>
      </c>
      <c r="BG527" s="126" t="s">
        <v>163</v>
      </c>
      <c r="BH527" s="127"/>
      <c r="BI527" s="127"/>
      <c r="BJ527" s="127"/>
      <c r="BK527" s="127"/>
      <c r="BL527" s="129">
        <v>0</v>
      </c>
      <c r="BM527" s="127" t="b">
        <f>KGP[[#This Row],[HU Quantity]]=KGP[[#This Row],[Requirement quantity]]</f>
        <v>0</v>
      </c>
      <c r="BN527" s="127"/>
      <c r="BO527" s="127"/>
      <c r="BP527" s="127"/>
      <c r="BQ527" s="126" t="s">
        <v>165</v>
      </c>
      <c r="BR527" s="127"/>
      <c r="BS527" s="127"/>
      <c r="BT527" s="131">
        <v>0</v>
      </c>
      <c r="BU527" s="131">
        <v>0</v>
      </c>
      <c r="BV527" s="128">
        <v>45291</v>
      </c>
      <c r="BW527" s="132">
        <v>0</v>
      </c>
      <c r="BX527" s="132">
        <v>0</v>
      </c>
      <c r="BY527" s="127"/>
      <c r="BZ527" s="127"/>
      <c r="CA527" s="126">
        <v>0</v>
      </c>
      <c r="CB527" s="130">
        <v>0</v>
      </c>
      <c r="CC527" s="127"/>
      <c r="CD527" s="130">
        <v>0</v>
      </c>
      <c r="CE527" s="127"/>
      <c r="CF527" s="127"/>
      <c r="CG527" s="127"/>
      <c r="CH527" s="130">
        <v>0</v>
      </c>
      <c r="CI527" s="35">
        <v>0</v>
      </c>
      <c r="CJ527" s="94">
        <f t="shared" si="56"/>
        <v>0.125</v>
      </c>
      <c r="CK527" s="88">
        <f t="shared" si="57"/>
        <v>45373</v>
      </c>
      <c r="CL527" s="89">
        <f t="shared" si="58"/>
        <v>0</v>
      </c>
      <c r="CM527" s="89">
        <f t="shared" si="59"/>
        <v>0</v>
      </c>
      <c r="CN527" s="89" t="str">
        <f t="shared" si="60"/>
        <v>Missing Staging Date</v>
      </c>
      <c r="CO527" s="100"/>
      <c r="CP527" s="89" t="str">
        <f>IF(CQ527="","",IF(CQ527&gt;'Colour coding'!$D$4,"After Turnround",IF(CQ527&gt;'Colour coding'!$D$3+7,"During Turnaround",IF(CQ527&lt;'Colour coding'!$D$3,"On Time"))))</f>
        <v>On Time</v>
      </c>
      <c r="CQ527" s="88">
        <f>_xlfn.MAXIFS('Monitor PO'!E:E,'Monitor PO'!K:K,KGP[[#This Row],[Material / Component]])</f>
        <v>0</v>
      </c>
      <c r="CR527" s="89" t="str">
        <f t="shared" si="61"/>
        <v>Delivered Pre S4H</v>
      </c>
      <c r="CS527" s="89" t="str">
        <f>_xlfn.CONCAT(KGP[[#This Row],[Reservation]], KGP[[#This Row],[Requirement date (WO component)]],KGP[[#This Row],[Material / Component]],"000",,KGP[[#This Row],[WO number]])</f>
        <v>000013745245401000100039000</v>
      </c>
      <c r="CT527" s="89" t="e">
        <f>VLOOKUP(KGP[[#This Row],[Key]],Reservation!B:B,1,)</f>
        <v>#N/A</v>
      </c>
      <c r="CU527" s="89" t="str">
        <f>_xlfn.CONCAT(KGP[[#This Row],[Reservation]],KGP[[#This Row],[Material / Component]],"000",,KGP[[#This Row],[WO number]])</f>
        <v>0000137452000100039000</v>
      </c>
      <c r="CV527" s="93" t="str">
        <f>IF(_xlfn.MAXIFS(Reservation!$F:$F,Reservation!$A:$A,KGP[[#This Row],[Logic]])&lt;KGP[[#This Row],[ETA @ Demand plant]],_xlfn.MAXIFS(Reservation!$F:$F,Reservation!$A:$A,KGP[[#This Row],[Logic]]),"")</f>
        <v/>
      </c>
      <c r="CW527" s="89" t="str">
        <f>IF(KGP[[#This Row],[Any order which is ahead (Date)]]="","",VLOOKUP(_xlfn.CONCAT(KGP[[#This Row],[Reservation]],KGP[[#This Row],[Material / Component]],"000",,KGP[[#This Row],[WO number]]),Reservation!$A:$J,10,0))</f>
        <v/>
      </c>
      <c r="CX527" s="89">
        <f t="shared" si="62"/>
        <v>0</v>
      </c>
    </row>
    <row r="528" spans="1:102" s="77" customFormat="1" hidden="1" x14ac:dyDescent="0.2">
      <c r="A528" s="126" t="s">
        <v>945</v>
      </c>
      <c r="B528" s="126" t="s">
        <v>50</v>
      </c>
      <c r="C528" s="127"/>
      <c r="D528" s="126" t="s">
        <v>55</v>
      </c>
      <c r="E528" s="128">
        <v>45290</v>
      </c>
      <c r="F528" s="128">
        <v>45292</v>
      </c>
      <c r="G528" s="128">
        <v>45402</v>
      </c>
      <c r="H528" s="127"/>
      <c r="I528" s="128">
        <v>45400</v>
      </c>
      <c r="J528" s="128">
        <v>45403</v>
      </c>
      <c r="K528" s="126" t="s">
        <v>182</v>
      </c>
      <c r="L528" s="127"/>
      <c r="M528" s="126" t="s">
        <v>2130</v>
      </c>
      <c r="N528" s="126" t="s">
        <v>173</v>
      </c>
      <c r="O528" s="126" t="s">
        <v>2131</v>
      </c>
      <c r="P528" s="126" t="s">
        <v>2132</v>
      </c>
      <c r="Q528" s="126" t="s">
        <v>3076</v>
      </c>
      <c r="R528" s="126" t="s">
        <v>344</v>
      </c>
      <c r="S528" s="127"/>
      <c r="T528" s="127"/>
      <c r="U528" s="127"/>
      <c r="V528" s="127"/>
      <c r="W528" s="127"/>
      <c r="X528" s="126">
        <v>20</v>
      </c>
      <c r="Y528" s="126">
        <v>20</v>
      </c>
      <c r="Z528" s="127"/>
      <c r="AA528" s="127"/>
      <c r="AB528" s="129">
        <v>1</v>
      </c>
      <c r="AC528" s="129">
        <v>0</v>
      </c>
      <c r="AD528" s="129">
        <v>0</v>
      </c>
      <c r="AE528" s="126" t="s">
        <v>2954</v>
      </c>
      <c r="AF528" s="129">
        <v>0</v>
      </c>
      <c r="AG528" s="127"/>
      <c r="AH528" s="127"/>
      <c r="AI528" s="127"/>
      <c r="AJ528" s="127"/>
      <c r="AK528" s="126">
        <v>0</v>
      </c>
      <c r="AL528" s="129">
        <v>0</v>
      </c>
      <c r="AM528" s="127"/>
      <c r="AN528" s="127"/>
      <c r="AO528" s="126">
        <v>0</v>
      </c>
      <c r="AP528" s="127"/>
      <c r="AQ528" s="127"/>
      <c r="AR528" s="127"/>
      <c r="AS528" s="127"/>
      <c r="AT528" s="127"/>
      <c r="AU528" s="126">
        <v>0</v>
      </c>
      <c r="AV528" s="130">
        <v>0</v>
      </c>
      <c r="AW528" s="126" t="s">
        <v>203</v>
      </c>
      <c r="AX528" s="127"/>
      <c r="AY528" s="127"/>
      <c r="AZ528" s="127"/>
      <c r="BA528" s="127"/>
      <c r="BB528" s="126" t="s">
        <v>52</v>
      </c>
      <c r="BC528" s="126" t="s">
        <v>161</v>
      </c>
      <c r="BD528" s="126" t="s">
        <v>162</v>
      </c>
      <c r="BE528" s="126" t="s">
        <v>2136</v>
      </c>
      <c r="BF528" s="126">
        <v>7</v>
      </c>
      <c r="BG528" s="126" t="s">
        <v>163</v>
      </c>
      <c r="BH528" s="127"/>
      <c r="BI528" s="127"/>
      <c r="BJ528" s="127"/>
      <c r="BK528" s="127"/>
      <c r="BL528" s="129">
        <v>0</v>
      </c>
      <c r="BM528" s="127" t="b">
        <f>KGP[[#This Row],[HU Quantity]]=KGP[[#This Row],[Requirement quantity]]</f>
        <v>0</v>
      </c>
      <c r="BN528" s="127"/>
      <c r="BO528" s="127"/>
      <c r="BP528" s="127"/>
      <c r="BQ528" s="126" t="s">
        <v>165</v>
      </c>
      <c r="BR528" s="127"/>
      <c r="BS528" s="127"/>
      <c r="BT528" s="131">
        <v>0</v>
      </c>
      <c r="BU528" s="131">
        <v>0</v>
      </c>
      <c r="BV528" s="128">
        <v>45291</v>
      </c>
      <c r="BW528" s="132">
        <v>0</v>
      </c>
      <c r="BX528" s="132">
        <v>0</v>
      </c>
      <c r="BY528" s="127"/>
      <c r="BZ528" s="127"/>
      <c r="CA528" s="126">
        <v>0</v>
      </c>
      <c r="CB528" s="130">
        <v>0</v>
      </c>
      <c r="CC528" s="127"/>
      <c r="CD528" s="130">
        <v>0</v>
      </c>
      <c r="CE528" s="127"/>
      <c r="CF528" s="127"/>
      <c r="CG528" s="127"/>
      <c r="CH528" s="130">
        <v>0</v>
      </c>
      <c r="CI528" s="35">
        <v>0</v>
      </c>
      <c r="CJ528" s="94">
        <f t="shared" si="56"/>
        <v>0.125</v>
      </c>
      <c r="CK528" s="88">
        <f t="shared" si="57"/>
        <v>45374</v>
      </c>
      <c r="CL528" s="89">
        <f t="shared" si="58"/>
        <v>0</v>
      </c>
      <c r="CM528" s="89">
        <f t="shared" si="59"/>
        <v>0</v>
      </c>
      <c r="CN528" s="89" t="str">
        <f t="shared" si="60"/>
        <v>Missing Staging Date</v>
      </c>
      <c r="CO528" s="100"/>
      <c r="CP528" s="89" t="str">
        <f>IF(CQ528="","",IF(CQ528&gt;'Colour coding'!$D$4,"After Turnround",IF(CQ528&gt;'Colour coding'!$D$3+7,"During Turnaround",IF(CQ528&lt;'Colour coding'!$D$3,"On Time"))))</f>
        <v>On Time</v>
      </c>
      <c r="CQ528" s="88">
        <f>_xlfn.MAXIFS('Monitor PO'!E:E,'Monitor PO'!K:K,KGP[[#This Row],[Material / Component]])</f>
        <v>0</v>
      </c>
      <c r="CR528" s="89" t="str">
        <f t="shared" si="61"/>
        <v>Delivered Pre S4H</v>
      </c>
      <c r="CS528" s="89" t="str">
        <f>_xlfn.CONCAT(KGP[[#This Row],[Reservation]], KGP[[#This Row],[Requirement date (WO component)]],KGP[[#This Row],[Material / Component]],"000",,KGP[[#This Row],[WO number]])</f>
        <v>000013745245402000100039000</v>
      </c>
      <c r="CT528" s="89" t="e">
        <f>VLOOKUP(KGP[[#This Row],[Key]],Reservation!B:B,1,)</f>
        <v>#N/A</v>
      </c>
      <c r="CU528" s="89" t="str">
        <f>_xlfn.CONCAT(KGP[[#This Row],[Reservation]],KGP[[#This Row],[Material / Component]],"000",,KGP[[#This Row],[WO number]])</f>
        <v>0000137452000100039000</v>
      </c>
      <c r="CV528" s="93" t="str">
        <f>IF(_xlfn.MAXIFS(Reservation!$F:$F,Reservation!$A:$A,KGP[[#This Row],[Logic]])&lt;KGP[[#This Row],[ETA @ Demand plant]],_xlfn.MAXIFS(Reservation!$F:$F,Reservation!$A:$A,KGP[[#This Row],[Logic]]),"")</f>
        <v/>
      </c>
      <c r="CW528" s="89" t="str">
        <f>IF(KGP[[#This Row],[Any order which is ahead (Date)]]="","",VLOOKUP(_xlfn.CONCAT(KGP[[#This Row],[Reservation]],KGP[[#This Row],[Material / Component]],"000",,KGP[[#This Row],[WO number]]),Reservation!$A:$J,10,0))</f>
        <v/>
      </c>
      <c r="CX528" s="89">
        <f t="shared" si="62"/>
        <v>0</v>
      </c>
    </row>
    <row r="529" spans="1:102" s="77" customFormat="1" hidden="1" x14ac:dyDescent="0.2">
      <c r="A529" s="126" t="s">
        <v>945</v>
      </c>
      <c r="B529" s="126" t="s">
        <v>50</v>
      </c>
      <c r="C529" s="127"/>
      <c r="D529" s="126" t="s">
        <v>55</v>
      </c>
      <c r="E529" s="128">
        <v>45290</v>
      </c>
      <c r="F529" s="128">
        <v>45292</v>
      </c>
      <c r="G529" s="128">
        <v>45401</v>
      </c>
      <c r="H529" s="127"/>
      <c r="I529" s="128">
        <v>45400</v>
      </c>
      <c r="J529" s="128">
        <v>45403</v>
      </c>
      <c r="K529" s="126" t="s">
        <v>182</v>
      </c>
      <c r="L529" s="127"/>
      <c r="M529" s="126" t="s">
        <v>2130</v>
      </c>
      <c r="N529" s="126" t="s">
        <v>176</v>
      </c>
      <c r="O529" s="126" t="s">
        <v>2131</v>
      </c>
      <c r="P529" s="126" t="s">
        <v>2132</v>
      </c>
      <c r="Q529" s="126" t="s">
        <v>3075</v>
      </c>
      <c r="R529" s="126" t="s">
        <v>344</v>
      </c>
      <c r="S529" s="127"/>
      <c r="T529" s="127"/>
      <c r="U529" s="127"/>
      <c r="V529" s="127"/>
      <c r="W529" s="127"/>
      <c r="X529" s="126">
        <v>20</v>
      </c>
      <c r="Y529" s="126">
        <v>20</v>
      </c>
      <c r="Z529" s="127"/>
      <c r="AA529" s="127"/>
      <c r="AB529" s="129">
        <v>4</v>
      </c>
      <c r="AC529" s="129">
        <v>0</v>
      </c>
      <c r="AD529" s="129">
        <v>0</v>
      </c>
      <c r="AE529" s="126" t="s">
        <v>2954</v>
      </c>
      <c r="AF529" s="129">
        <v>0</v>
      </c>
      <c r="AG529" s="127"/>
      <c r="AH529" s="127"/>
      <c r="AI529" s="127"/>
      <c r="AJ529" s="127"/>
      <c r="AK529" s="126">
        <v>0</v>
      </c>
      <c r="AL529" s="129">
        <v>0</v>
      </c>
      <c r="AM529" s="127"/>
      <c r="AN529" s="127"/>
      <c r="AO529" s="126">
        <v>0</v>
      </c>
      <c r="AP529" s="127"/>
      <c r="AQ529" s="127"/>
      <c r="AR529" s="127"/>
      <c r="AS529" s="127"/>
      <c r="AT529" s="127"/>
      <c r="AU529" s="126">
        <v>0</v>
      </c>
      <c r="AV529" s="130">
        <v>0</v>
      </c>
      <c r="AW529" s="126" t="s">
        <v>51</v>
      </c>
      <c r="AX529" s="127"/>
      <c r="AY529" s="127"/>
      <c r="AZ529" s="127"/>
      <c r="BA529" s="127"/>
      <c r="BB529" s="126" t="s">
        <v>52</v>
      </c>
      <c r="BC529" s="126" t="s">
        <v>161</v>
      </c>
      <c r="BD529" s="126" t="s">
        <v>162</v>
      </c>
      <c r="BE529" s="126" t="s">
        <v>2136</v>
      </c>
      <c r="BF529" s="126">
        <v>1</v>
      </c>
      <c r="BG529" s="126" t="s">
        <v>163</v>
      </c>
      <c r="BH529" s="127"/>
      <c r="BI529" s="127"/>
      <c r="BJ529" s="127"/>
      <c r="BK529" s="127"/>
      <c r="BL529" s="129">
        <v>0</v>
      </c>
      <c r="BM529" s="127" t="b">
        <f>KGP[[#This Row],[HU Quantity]]=KGP[[#This Row],[Requirement quantity]]</f>
        <v>0</v>
      </c>
      <c r="BN529" s="127"/>
      <c r="BO529" s="127"/>
      <c r="BP529" s="127"/>
      <c r="BQ529" s="126" t="s">
        <v>165</v>
      </c>
      <c r="BR529" s="127"/>
      <c r="BS529" s="127"/>
      <c r="BT529" s="131">
        <v>0</v>
      </c>
      <c r="BU529" s="131">
        <v>0</v>
      </c>
      <c r="BV529" s="128">
        <v>45291</v>
      </c>
      <c r="BW529" s="132">
        <v>0</v>
      </c>
      <c r="BX529" s="132">
        <v>0</v>
      </c>
      <c r="BY529" s="127"/>
      <c r="BZ529" s="127"/>
      <c r="CA529" s="126">
        <v>0</v>
      </c>
      <c r="CB529" s="130">
        <v>0</v>
      </c>
      <c r="CC529" s="127"/>
      <c r="CD529" s="130">
        <v>0</v>
      </c>
      <c r="CE529" s="127"/>
      <c r="CF529" s="127"/>
      <c r="CG529" s="127"/>
      <c r="CH529" s="130">
        <v>0</v>
      </c>
      <c r="CI529" s="35">
        <v>0</v>
      </c>
      <c r="CJ529" s="94">
        <f t="shared" si="56"/>
        <v>0.125</v>
      </c>
      <c r="CK529" s="88">
        <f t="shared" si="57"/>
        <v>45373</v>
      </c>
      <c r="CL529" s="89">
        <f t="shared" si="58"/>
        <v>0</v>
      </c>
      <c r="CM529" s="89">
        <f t="shared" si="59"/>
        <v>0</v>
      </c>
      <c r="CN529" s="89" t="str">
        <f t="shared" si="60"/>
        <v>Missing Staging Date</v>
      </c>
      <c r="CO529" s="100"/>
      <c r="CP529" s="89" t="str">
        <f>IF(CQ529="","",IF(CQ529&gt;'Colour coding'!$D$4,"After Turnround",IF(CQ529&gt;'Colour coding'!$D$3+7,"During Turnaround",IF(CQ529&lt;'Colour coding'!$D$3,"On Time"))))</f>
        <v>On Time</v>
      </c>
      <c r="CQ529" s="88">
        <f>_xlfn.MAXIFS('Monitor PO'!E:E,'Monitor PO'!K:K,KGP[[#This Row],[Material / Component]])</f>
        <v>0</v>
      </c>
      <c r="CR529" s="89" t="str">
        <f t="shared" si="61"/>
        <v>Delivered Pre S4H</v>
      </c>
      <c r="CS529" s="89" t="str">
        <f>_xlfn.CONCAT(KGP[[#This Row],[Reservation]], KGP[[#This Row],[Requirement date (WO component)]],KGP[[#This Row],[Material / Component]],"000",,KGP[[#This Row],[WO number]])</f>
        <v>000013745245401000100039000</v>
      </c>
      <c r="CT529" s="89" t="e">
        <f>VLOOKUP(KGP[[#This Row],[Key]],Reservation!B:B,1,)</f>
        <v>#N/A</v>
      </c>
      <c r="CU529" s="89" t="str">
        <f>_xlfn.CONCAT(KGP[[#This Row],[Reservation]],KGP[[#This Row],[Material / Component]],"000",,KGP[[#This Row],[WO number]])</f>
        <v>0000137452000100039000</v>
      </c>
      <c r="CV529" s="93" t="str">
        <f>IF(_xlfn.MAXIFS(Reservation!$F:$F,Reservation!$A:$A,KGP[[#This Row],[Logic]])&lt;KGP[[#This Row],[ETA @ Demand plant]],_xlfn.MAXIFS(Reservation!$F:$F,Reservation!$A:$A,KGP[[#This Row],[Logic]]),"")</f>
        <v/>
      </c>
      <c r="CW529" s="89" t="str">
        <f>IF(KGP[[#This Row],[Any order which is ahead (Date)]]="","",VLOOKUP(_xlfn.CONCAT(KGP[[#This Row],[Reservation]],KGP[[#This Row],[Material / Component]],"000",,KGP[[#This Row],[WO number]]),Reservation!$A:$J,10,0))</f>
        <v/>
      </c>
      <c r="CX529" s="89">
        <f t="shared" si="62"/>
        <v>0</v>
      </c>
    </row>
    <row r="530" spans="1:102" s="77" customFormat="1" hidden="1" x14ac:dyDescent="0.2">
      <c r="A530" s="126" t="s">
        <v>945</v>
      </c>
      <c r="B530" s="126" t="s">
        <v>50</v>
      </c>
      <c r="C530" s="127"/>
      <c r="D530" s="126" t="s">
        <v>55</v>
      </c>
      <c r="E530" s="128">
        <v>45290</v>
      </c>
      <c r="F530" s="128">
        <v>45292</v>
      </c>
      <c r="G530" s="128">
        <v>45401</v>
      </c>
      <c r="H530" s="127"/>
      <c r="I530" s="128">
        <v>45400</v>
      </c>
      <c r="J530" s="128">
        <v>45403</v>
      </c>
      <c r="K530" s="126" t="s">
        <v>182</v>
      </c>
      <c r="L530" s="127"/>
      <c r="M530" s="126" t="s">
        <v>2130</v>
      </c>
      <c r="N530" s="126" t="s">
        <v>172</v>
      </c>
      <c r="O530" s="126" t="s">
        <v>2131</v>
      </c>
      <c r="P530" s="126" t="s">
        <v>2132</v>
      </c>
      <c r="Q530" s="126" t="s">
        <v>3075</v>
      </c>
      <c r="R530" s="126" t="s">
        <v>344</v>
      </c>
      <c r="S530" s="127"/>
      <c r="T530" s="127"/>
      <c r="U530" s="127"/>
      <c r="V530" s="127"/>
      <c r="W530" s="127"/>
      <c r="X530" s="126">
        <v>20</v>
      </c>
      <c r="Y530" s="126">
        <v>20</v>
      </c>
      <c r="Z530" s="127"/>
      <c r="AA530" s="127"/>
      <c r="AB530" s="129">
        <v>8</v>
      </c>
      <c r="AC530" s="129">
        <v>0</v>
      </c>
      <c r="AD530" s="129">
        <v>0</v>
      </c>
      <c r="AE530" s="126" t="s">
        <v>2954</v>
      </c>
      <c r="AF530" s="129">
        <v>0</v>
      </c>
      <c r="AG530" s="127"/>
      <c r="AH530" s="127"/>
      <c r="AI530" s="127"/>
      <c r="AJ530" s="127"/>
      <c r="AK530" s="126">
        <v>0</v>
      </c>
      <c r="AL530" s="129">
        <v>0</v>
      </c>
      <c r="AM530" s="127"/>
      <c r="AN530" s="127"/>
      <c r="AO530" s="126">
        <v>0</v>
      </c>
      <c r="AP530" s="127"/>
      <c r="AQ530" s="127"/>
      <c r="AR530" s="127"/>
      <c r="AS530" s="127"/>
      <c r="AT530" s="127"/>
      <c r="AU530" s="126">
        <v>0</v>
      </c>
      <c r="AV530" s="130">
        <v>0</v>
      </c>
      <c r="AW530" s="126" t="s">
        <v>51</v>
      </c>
      <c r="AX530" s="127"/>
      <c r="AY530" s="127"/>
      <c r="AZ530" s="127"/>
      <c r="BA530" s="127"/>
      <c r="BB530" s="126" t="s">
        <v>52</v>
      </c>
      <c r="BC530" s="126" t="s">
        <v>161</v>
      </c>
      <c r="BD530" s="126" t="s">
        <v>162</v>
      </c>
      <c r="BE530" s="126" t="s">
        <v>2136</v>
      </c>
      <c r="BF530" s="126">
        <v>6</v>
      </c>
      <c r="BG530" s="126" t="s">
        <v>163</v>
      </c>
      <c r="BH530" s="127"/>
      <c r="BI530" s="127"/>
      <c r="BJ530" s="127"/>
      <c r="BK530" s="127"/>
      <c r="BL530" s="129">
        <v>0</v>
      </c>
      <c r="BM530" s="127" t="b">
        <f>KGP[[#This Row],[HU Quantity]]=KGP[[#This Row],[Requirement quantity]]</f>
        <v>0</v>
      </c>
      <c r="BN530" s="127"/>
      <c r="BO530" s="127"/>
      <c r="BP530" s="127"/>
      <c r="BQ530" s="126" t="s">
        <v>165</v>
      </c>
      <c r="BR530" s="127"/>
      <c r="BS530" s="127"/>
      <c r="BT530" s="131">
        <v>0</v>
      </c>
      <c r="BU530" s="131">
        <v>0</v>
      </c>
      <c r="BV530" s="128">
        <v>45291</v>
      </c>
      <c r="BW530" s="132">
        <v>0</v>
      </c>
      <c r="BX530" s="132">
        <v>0</v>
      </c>
      <c r="BY530" s="127"/>
      <c r="BZ530" s="127"/>
      <c r="CA530" s="126">
        <v>0</v>
      </c>
      <c r="CB530" s="130">
        <v>0</v>
      </c>
      <c r="CC530" s="127"/>
      <c r="CD530" s="130">
        <v>0</v>
      </c>
      <c r="CE530" s="127"/>
      <c r="CF530" s="127"/>
      <c r="CG530" s="127"/>
      <c r="CH530" s="130">
        <v>0</v>
      </c>
      <c r="CI530" s="35">
        <v>0</v>
      </c>
      <c r="CJ530" s="94">
        <f t="shared" si="56"/>
        <v>0.125</v>
      </c>
      <c r="CK530" s="88">
        <f t="shared" si="57"/>
        <v>45373</v>
      </c>
      <c r="CL530" s="89">
        <f t="shared" si="58"/>
        <v>0</v>
      </c>
      <c r="CM530" s="89">
        <f t="shared" si="59"/>
        <v>0</v>
      </c>
      <c r="CN530" s="89" t="str">
        <f t="shared" si="60"/>
        <v>Missing Staging Date</v>
      </c>
      <c r="CO530" s="100"/>
      <c r="CP530" s="89" t="str">
        <f>IF(CQ530="","",IF(CQ530&gt;'Colour coding'!$D$4,"After Turnround",IF(CQ530&gt;'Colour coding'!$D$3+7,"During Turnaround",IF(CQ530&lt;'Colour coding'!$D$3,"On Time"))))</f>
        <v>On Time</v>
      </c>
      <c r="CQ530" s="88">
        <f>_xlfn.MAXIFS('Monitor PO'!E:E,'Monitor PO'!K:K,KGP[[#This Row],[Material / Component]])</f>
        <v>0</v>
      </c>
      <c r="CR530" s="89" t="str">
        <f t="shared" si="61"/>
        <v>Delivered Pre S4H</v>
      </c>
      <c r="CS530" s="89" t="str">
        <f>_xlfn.CONCAT(KGP[[#This Row],[Reservation]], KGP[[#This Row],[Requirement date (WO component)]],KGP[[#This Row],[Material / Component]],"000",,KGP[[#This Row],[WO number]])</f>
        <v>000013745245401000100039000</v>
      </c>
      <c r="CT530" s="89" t="e">
        <f>VLOOKUP(KGP[[#This Row],[Key]],Reservation!B:B,1,)</f>
        <v>#N/A</v>
      </c>
      <c r="CU530" s="89" t="str">
        <f>_xlfn.CONCAT(KGP[[#This Row],[Reservation]],KGP[[#This Row],[Material / Component]],"000",,KGP[[#This Row],[WO number]])</f>
        <v>0000137452000100039000</v>
      </c>
      <c r="CV530" s="93" t="str">
        <f>IF(_xlfn.MAXIFS(Reservation!$F:$F,Reservation!$A:$A,KGP[[#This Row],[Logic]])&lt;KGP[[#This Row],[ETA @ Demand plant]],_xlfn.MAXIFS(Reservation!$F:$F,Reservation!$A:$A,KGP[[#This Row],[Logic]]),"")</f>
        <v/>
      </c>
      <c r="CW530" s="89" t="str">
        <f>IF(KGP[[#This Row],[Any order which is ahead (Date)]]="","",VLOOKUP(_xlfn.CONCAT(KGP[[#This Row],[Reservation]],KGP[[#This Row],[Material / Component]],"000",,KGP[[#This Row],[WO number]]),Reservation!$A:$J,10,0))</f>
        <v/>
      </c>
      <c r="CX530" s="89">
        <f t="shared" si="62"/>
        <v>0</v>
      </c>
    </row>
    <row r="531" spans="1:102" s="77" customFormat="1" hidden="1" x14ac:dyDescent="0.2">
      <c r="A531" s="126" t="s">
        <v>945</v>
      </c>
      <c r="B531" s="126" t="s">
        <v>50</v>
      </c>
      <c r="C531" s="127"/>
      <c r="D531" s="126" t="s">
        <v>55</v>
      </c>
      <c r="E531" s="128">
        <v>45290</v>
      </c>
      <c r="F531" s="128">
        <v>45292</v>
      </c>
      <c r="G531" s="128">
        <v>45401</v>
      </c>
      <c r="H531" s="127"/>
      <c r="I531" s="128">
        <v>45400</v>
      </c>
      <c r="J531" s="128">
        <v>45403</v>
      </c>
      <c r="K531" s="126" t="s">
        <v>182</v>
      </c>
      <c r="L531" s="127"/>
      <c r="M531" s="126" t="s">
        <v>2130</v>
      </c>
      <c r="N531" s="126" t="s">
        <v>170</v>
      </c>
      <c r="O531" s="126" t="s">
        <v>2131</v>
      </c>
      <c r="P531" s="126" t="s">
        <v>2132</v>
      </c>
      <c r="Q531" s="126" t="s">
        <v>3075</v>
      </c>
      <c r="R531" s="126" t="s">
        <v>344</v>
      </c>
      <c r="S531" s="127"/>
      <c r="T531" s="127"/>
      <c r="U531" s="127"/>
      <c r="V531" s="127"/>
      <c r="W531" s="127"/>
      <c r="X531" s="126">
        <v>20</v>
      </c>
      <c r="Y531" s="126">
        <v>20</v>
      </c>
      <c r="Z531" s="127"/>
      <c r="AA531" s="127"/>
      <c r="AB531" s="129">
        <v>12</v>
      </c>
      <c r="AC531" s="129">
        <v>0</v>
      </c>
      <c r="AD531" s="129">
        <v>0</v>
      </c>
      <c r="AE531" s="126" t="s">
        <v>2954</v>
      </c>
      <c r="AF531" s="129">
        <v>0</v>
      </c>
      <c r="AG531" s="127"/>
      <c r="AH531" s="127"/>
      <c r="AI531" s="127"/>
      <c r="AJ531" s="127"/>
      <c r="AK531" s="126">
        <v>0</v>
      </c>
      <c r="AL531" s="129">
        <v>0</v>
      </c>
      <c r="AM531" s="127"/>
      <c r="AN531" s="127"/>
      <c r="AO531" s="126">
        <v>0</v>
      </c>
      <c r="AP531" s="127"/>
      <c r="AQ531" s="127"/>
      <c r="AR531" s="127"/>
      <c r="AS531" s="127"/>
      <c r="AT531" s="127"/>
      <c r="AU531" s="126">
        <v>0</v>
      </c>
      <c r="AV531" s="130">
        <v>0</v>
      </c>
      <c r="AW531" s="126" t="s">
        <v>51</v>
      </c>
      <c r="AX531" s="127"/>
      <c r="AY531" s="127"/>
      <c r="AZ531" s="127"/>
      <c r="BA531" s="127"/>
      <c r="BB531" s="126" t="s">
        <v>52</v>
      </c>
      <c r="BC531" s="126" t="s">
        <v>161</v>
      </c>
      <c r="BD531" s="126" t="s">
        <v>162</v>
      </c>
      <c r="BE531" s="126" t="s">
        <v>2136</v>
      </c>
      <c r="BF531" s="126">
        <v>5</v>
      </c>
      <c r="BG531" s="126" t="s">
        <v>163</v>
      </c>
      <c r="BH531" s="127"/>
      <c r="BI531" s="127"/>
      <c r="BJ531" s="127"/>
      <c r="BK531" s="127"/>
      <c r="BL531" s="129">
        <v>0</v>
      </c>
      <c r="BM531" s="127" t="b">
        <f>KGP[[#This Row],[HU Quantity]]=KGP[[#This Row],[Requirement quantity]]</f>
        <v>0</v>
      </c>
      <c r="BN531" s="127"/>
      <c r="BO531" s="127"/>
      <c r="BP531" s="127"/>
      <c r="BQ531" s="126" t="s">
        <v>165</v>
      </c>
      <c r="BR531" s="127"/>
      <c r="BS531" s="127"/>
      <c r="BT531" s="131">
        <v>0</v>
      </c>
      <c r="BU531" s="131">
        <v>0</v>
      </c>
      <c r="BV531" s="128">
        <v>45291</v>
      </c>
      <c r="BW531" s="132">
        <v>0</v>
      </c>
      <c r="BX531" s="132">
        <v>0</v>
      </c>
      <c r="BY531" s="127"/>
      <c r="BZ531" s="127"/>
      <c r="CA531" s="126">
        <v>0</v>
      </c>
      <c r="CB531" s="130">
        <v>0</v>
      </c>
      <c r="CC531" s="127"/>
      <c r="CD531" s="130">
        <v>0</v>
      </c>
      <c r="CE531" s="127"/>
      <c r="CF531" s="127"/>
      <c r="CG531" s="127"/>
      <c r="CH531" s="130">
        <v>0</v>
      </c>
      <c r="CI531" s="35">
        <v>0</v>
      </c>
      <c r="CJ531" s="94">
        <f t="shared" si="56"/>
        <v>0.125</v>
      </c>
      <c r="CK531" s="88">
        <f t="shared" si="57"/>
        <v>45373</v>
      </c>
      <c r="CL531" s="89">
        <f t="shared" si="58"/>
        <v>0</v>
      </c>
      <c r="CM531" s="89">
        <f t="shared" si="59"/>
        <v>0</v>
      </c>
      <c r="CN531" s="89" t="str">
        <f t="shared" si="60"/>
        <v>Missing Staging Date</v>
      </c>
      <c r="CO531" s="100"/>
      <c r="CP531" s="89" t="str">
        <f>IF(CQ531="","",IF(CQ531&gt;'Colour coding'!$D$4,"After Turnround",IF(CQ531&gt;'Colour coding'!$D$3+7,"During Turnaround",IF(CQ531&lt;'Colour coding'!$D$3,"On Time"))))</f>
        <v>On Time</v>
      </c>
      <c r="CQ531" s="88">
        <f>_xlfn.MAXIFS('Monitor PO'!E:E,'Monitor PO'!K:K,KGP[[#This Row],[Material / Component]])</f>
        <v>0</v>
      </c>
      <c r="CR531" s="89" t="str">
        <f t="shared" si="61"/>
        <v>Delivered Pre S4H</v>
      </c>
      <c r="CS531" s="89" t="str">
        <f>_xlfn.CONCAT(KGP[[#This Row],[Reservation]], KGP[[#This Row],[Requirement date (WO component)]],KGP[[#This Row],[Material / Component]],"000",,KGP[[#This Row],[WO number]])</f>
        <v>000013745245401000100039000</v>
      </c>
      <c r="CT531" s="89" t="e">
        <f>VLOOKUP(KGP[[#This Row],[Key]],Reservation!B:B,1,)</f>
        <v>#N/A</v>
      </c>
      <c r="CU531" s="89" t="str">
        <f>_xlfn.CONCAT(KGP[[#This Row],[Reservation]],KGP[[#This Row],[Material / Component]],"000",,KGP[[#This Row],[WO number]])</f>
        <v>0000137452000100039000</v>
      </c>
      <c r="CV531" s="93" t="str">
        <f>IF(_xlfn.MAXIFS(Reservation!$F:$F,Reservation!$A:$A,KGP[[#This Row],[Logic]])&lt;KGP[[#This Row],[ETA @ Demand plant]],_xlfn.MAXIFS(Reservation!$F:$F,Reservation!$A:$A,KGP[[#This Row],[Logic]]),"")</f>
        <v/>
      </c>
      <c r="CW531" s="89" t="str">
        <f>IF(KGP[[#This Row],[Any order which is ahead (Date)]]="","",VLOOKUP(_xlfn.CONCAT(KGP[[#This Row],[Reservation]],KGP[[#This Row],[Material / Component]],"000",,KGP[[#This Row],[WO number]]),Reservation!$A:$J,10,0))</f>
        <v/>
      </c>
      <c r="CX531" s="89">
        <f t="shared" si="62"/>
        <v>0</v>
      </c>
    </row>
    <row r="532" spans="1:102" s="77" customFormat="1" hidden="1" x14ac:dyDescent="0.2">
      <c r="A532" s="126" t="s">
        <v>940</v>
      </c>
      <c r="B532" s="126" t="s">
        <v>50</v>
      </c>
      <c r="C532" s="127"/>
      <c r="D532" s="126" t="s">
        <v>55</v>
      </c>
      <c r="E532" s="128">
        <v>45290</v>
      </c>
      <c r="F532" s="128">
        <v>45292</v>
      </c>
      <c r="G532" s="128">
        <v>45383</v>
      </c>
      <c r="H532" s="127"/>
      <c r="I532" s="128">
        <v>45382</v>
      </c>
      <c r="J532" s="128">
        <v>45384</v>
      </c>
      <c r="K532" s="126" t="s">
        <v>1084</v>
      </c>
      <c r="L532" s="127"/>
      <c r="M532" s="126" t="s">
        <v>3077</v>
      </c>
      <c r="N532" s="126" t="s">
        <v>176</v>
      </c>
      <c r="O532" s="126" t="s">
        <v>3078</v>
      </c>
      <c r="P532" s="126" t="s">
        <v>2074</v>
      </c>
      <c r="Q532" s="126" t="s">
        <v>3079</v>
      </c>
      <c r="R532" s="126" t="s">
        <v>344</v>
      </c>
      <c r="S532" s="127"/>
      <c r="T532" s="127"/>
      <c r="U532" s="127"/>
      <c r="V532" s="127"/>
      <c r="W532" s="127"/>
      <c r="X532" s="126">
        <v>20</v>
      </c>
      <c r="Y532" s="126">
        <v>20</v>
      </c>
      <c r="Z532" s="127"/>
      <c r="AA532" s="127"/>
      <c r="AB532" s="129">
        <v>2</v>
      </c>
      <c r="AC532" s="129">
        <v>0</v>
      </c>
      <c r="AD532" s="129">
        <v>0</v>
      </c>
      <c r="AE532" s="126" t="s">
        <v>54</v>
      </c>
      <c r="AF532" s="129">
        <v>0</v>
      </c>
      <c r="AG532" s="127"/>
      <c r="AH532" s="127"/>
      <c r="AI532" s="127"/>
      <c r="AJ532" s="127"/>
      <c r="AK532" s="126">
        <v>0</v>
      </c>
      <c r="AL532" s="129">
        <v>0</v>
      </c>
      <c r="AM532" s="127"/>
      <c r="AN532" s="127"/>
      <c r="AO532" s="126">
        <v>0</v>
      </c>
      <c r="AP532" s="127"/>
      <c r="AQ532" s="127"/>
      <c r="AR532" s="127"/>
      <c r="AS532" s="127"/>
      <c r="AT532" s="127"/>
      <c r="AU532" s="126">
        <v>0</v>
      </c>
      <c r="AV532" s="130">
        <v>0</v>
      </c>
      <c r="AW532" s="126" t="s">
        <v>51</v>
      </c>
      <c r="AX532" s="127"/>
      <c r="AY532" s="127"/>
      <c r="AZ532" s="127"/>
      <c r="BA532" s="127"/>
      <c r="BB532" s="126" t="s">
        <v>52</v>
      </c>
      <c r="BC532" s="126" t="s">
        <v>213</v>
      </c>
      <c r="BD532" s="126" t="s">
        <v>355</v>
      </c>
      <c r="BE532" s="126" t="s">
        <v>3080</v>
      </c>
      <c r="BF532" s="126">
        <v>1</v>
      </c>
      <c r="BG532" s="126" t="s">
        <v>163</v>
      </c>
      <c r="BH532" s="127"/>
      <c r="BI532" s="127"/>
      <c r="BJ532" s="127"/>
      <c r="BK532" s="127"/>
      <c r="BL532" s="129">
        <v>0</v>
      </c>
      <c r="BM532" s="127" t="b">
        <f>KGP[[#This Row],[HU Quantity]]=KGP[[#This Row],[Requirement quantity]]</f>
        <v>0</v>
      </c>
      <c r="BN532" s="127"/>
      <c r="BO532" s="127"/>
      <c r="BP532" s="127"/>
      <c r="BQ532" s="126" t="s">
        <v>165</v>
      </c>
      <c r="BR532" s="126" t="s">
        <v>3073</v>
      </c>
      <c r="BS532" s="127"/>
      <c r="BT532" s="131">
        <v>0</v>
      </c>
      <c r="BU532" s="131">
        <v>0</v>
      </c>
      <c r="BV532" s="128">
        <v>45291</v>
      </c>
      <c r="BW532" s="132">
        <v>0</v>
      </c>
      <c r="BX532" s="132">
        <v>0</v>
      </c>
      <c r="BY532" s="127"/>
      <c r="BZ532" s="127"/>
      <c r="CA532" s="126">
        <v>0</v>
      </c>
      <c r="CB532" s="130">
        <v>0</v>
      </c>
      <c r="CC532" s="127"/>
      <c r="CD532" s="130">
        <v>0</v>
      </c>
      <c r="CE532" s="127"/>
      <c r="CF532" s="127"/>
      <c r="CG532" s="127"/>
      <c r="CH532" s="130">
        <v>0</v>
      </c>
      <c r="CI532" s="35">
        <v>0</v>
      </c>
      <c r="CJ532" s="94">
        <f t="shared" si="56"/>
        <v>0.5</v>
      </c>
      <c r="CK532" s="88">
        <f t="shared" si="57"/>
        <v>45355</v>
      </c>
      <c r="CL532" s="89">
        <f t="shared" si="58"/>
        <v>0</v>
      </c>
      <c r="CM532" s="89">
        <f t="shared" si="59"/>
        <v>0</v>
      </c>
      <c r="CN532" s="89" t="str">
        <f t="shared" si="60"/>
        <v>Missing Staging Date</v>
      </c>
      <c r="CO532" s="100"/>
      <c r="CP532" s="89" t="str">
        <f>IF(CQ532="","",IF(CQ532&gt;'Colour coding'!$D$4,"After Turnround",IF(CQ532&gt;'Colour coding'!$D$3+7,"During Turnaround",IF(CQ532&lt;'Colour coding'!$D$3,"On Time"))))</f>
        <v>On Time</v>
      </c>
      <c r="CQ532" s="88">
        <f>_xlfn.MAXIFS('Monitor PO'!E:E,'Monitor PO'!K:K,KGP[[#This Row],[Material / Component]])</f>
        <v>0</v>
      </c>
      <c r="CR532" s="89" t="str">
        <f t="shared" si="61"/>
        <v>Delivered Pre S4H</v>
      </c>
      <c r="CS532" s="89" t="str">
        <f>_xlfn.CONCAT(KGP[[#This Row],[Reservation]], KGP[[#This Row],[Requirement date (WO component)]],KGP[[#This Row],[Material / Component]],"000",,KGP[[#This Row],[WO number]])</f>
        <v>000013771945383000100039195</v>
      </c>
      <c r="CT532" s="89" t="e">
        <f>VLOOKUP(KGP[[#This Row],[Key]],Reservation!B:B,1,)</f>
        <v>#N/A</v>
      </c>
      <c r="CU532" s="89" t="str">
        <f>_xlfn.CONCAT(KGP[[#This Row],[Reservation]],KGP[[#This Row],[Material / Component]],"000",,KGP[[#This Row],[WO number]])</f>
        <v>0000137719000100039195</v>
      </c>
      <c r="CV532" s="93" t="str">
        <f>IF(_xlfn.MAXIFS(Reservation!$F:$F,Reservation!$A:$A,KGP[[#This Row],[Logic]])&lt;KGP[[#This Row],[ETA @ Demand plant]],_xlfn.MAXIFS(Reservation!$F:$F,Reservation!$A:$A,KGP[[#This Row],[Logic]]),"")</f>
        <v/>
      </c>
      <c r="CW532" s="89" t="str">
        <f>IF(KGP[[#This Row],[Any order which is ahead (Date)]]="","",VLOOKUP(_xlfn.CONCAT(KGP[[#This Row],[Reservation]],KGP[[#This Row],[Material / Component]],"000",,KGP[[#This Row],[WO number]]),Reservation!$A:$J,10,0))</f>
        <v/>
      </c>
      <c r="CX532" s="89">
        <f t="shared" si="62"/>
        <v>0</v>
      </c>
    </row>
    <row r="533" spans="1:102" s="77" customFormat="1" hidden="1" x14ac:dyDescent="0.2">
      <c r="A533" s="126" t="s">
        <v>940</v>
      </c>
      <c r="B533" s="126" t="s">
        <v>50</v>
      </c>
      <c r="C533" s="127"/>
      <c r="D533" s="126" t="s">
        <v>55</v>
      </c>
      <c r="E533" s="128">
        <v>45290</v>
      </c>
      <c r="F533" s="128">
        <v>45292</v>
      </c>
      <c r="G533" s="128">
        <v>45383</v>
      </c>
      <c r="H533" s="127"/>
      <c r="I533" s="128">
        <v>45382</v>
      </c>
      <c r="J533" s="128">
        <v>45384</v>
      </c>
      <c r="K533" s="126" t="s">
        <v>1084</v>
      </c>
      <c r="L533" s="127"/>
      <c r="M533" s="126" t="s">
        <v>3077</v>
      </c>
      <c r="N533" s="126" t="s">
        <v>175</v>
      </c>
      <c r="O533" s="126" t="s">
        <v>3078</v>
      </c>
      <c r="P533" s="126" t="s">
        <v>2074</v>
      </c>
      <c r="Q533" s="126" t="s">
        <v>3079</v>
      </c>
      <c r="R533" s="126" t="s">
        <v>344</v>
      </c>
      <c r="S533" s="127"/>
      <c r="T533" s="127"/>
      <c r="U533" s="127"/>
      <c r="V533" s="127"/>
      <c r="W533" s="127"/>
      <c r="X533" s="126">
        <v>20</v>
      </c>
      <c r="Y533" s="126">
        <v>20</v>
      </c>
      <c r="Z533" s="127"/>
      <c r="AA533" s="127"/>
      <c r="AB533" s="129">
        <v>1</v>
      </c>
      <c r="AC533" s="129">
        <v>0</v>
      </c>
      <c r="AD533" s="129">
        <v>0</v>
      </c>
      <c r="AE533" s="126" t="s">
        <v>54</v>
      </c>
      <c r="AF533" s="129">
        <v>0</v>
      </c>
      <c r="AG533" s="127"/>
      <c r="AH533" s="127"/>
      <c r="AI533" s="127"/>
      <c r="AJ533" s="127"/>
      <c r="AK533" s="126">
        <v>0</v>
      </c>
      <c r="AL533" s="129">
        <v>0</v>
      </c>
      <c r="AM533" s="127"/>
      <c r="AN533" s="127"/>
      <c r="AO533" s="126">
        <v>0</v>
      </c>
      <c r="AP533" s="127"/>
      <c r="AQ533" s="127"/>
      <c r="AR533" s="127"/>
      <c r="AS533" s="127"/>
      <c r="AT533" s="127"/>
      <c r="AU533" s="126">
        <v>0</v>
      </c>
      <c r="AV533" s="130">
        <v>0</v>
      </c>
      <c r="AW533" s="126" t="s">
        <v>51</v>
      </c>
      <c r="AX533" s="127"/>
      <c r="AY533" s="127"/>
      <c r="AZ533" s="127"/>
      <c r="BA533" s="127"/>
      <c r="BB533" s="126" t="s">
        <v>52</v>
      </c>
      <c r="BC533" s="126" t="s">
        <v>213</v>
      </c>
      <c r="BD533" s="126" t="s">
        <v>355</v>
      </c>
      <c r="BE533" s="126" t="s">
        <v>3080</v>
      </c>
      <c r="BF533" s="126">
        <v>2</v>
      </c>
      <c r="BG533" s="126" t="s">
        <v>163</v>
      </c>
      <c r="BH533" s="127"/>
      <c r="BI533" s="127"/>
      <c r="BJ533" s="127"/>
      <c r="BK533" s="127"/>
      <c r="BL533" s="129">
        <v>0</v>
      </c>
      <c r="BM533" s="127" t="b">
        <f>KGP[[#This Row],[HU Quantity]]=KGP[[#This Row],[Requirement quantity]]</f>
        <v>0</v>
      </c>
      <c r="BN533" s="127"/>
      <c r="BO533" s="127"/>
      <c r="BP533" s="127"/>
      <c r="BQ533" s="126" t="s">
        <v>165</v>
      </c>
      <c r="BR533" s="126" t="s">
        <v>3073</v>
      </c>
      <c r="BS533" s="127"/>
      <c r="BT533" s="131">
        <v>0</v>
      </c>
      <c r="BU533" s="131">
        <v>0</v>
      </c>
      <c r="BV533" s="128">
        <v>45291</v>
      </c>
      <c r="BW533" s="132">
        <v>0</v>
      </c>
      <c r="BX533" s="132">
        <v>0</v>
      </c>
      <c r="BY533" s="127"/>
      <c r="BZ533" s="127"/>
      <c r="CA533" s="126">
        <v>0</v>
      </c>
      <c r="CB533" s="130">
        <v>0</v>
      </c>
      <c r="CC533" s="127"/>
      <c r="CD533" s="130">
        <v>0</v>
      </c>
      <c r="CE533" s="127"/>
      <c r="CF533" s="127"/>
      <c r="CG533" s="127"/>
      <c r="CH533" s="130">
        <v>0</v>
      </c>
      <c r="CI533" s="35">
        <v>0</v>
      </c>
      <c r="CJ533" s="94">
        <f t="shared" si="56"/>
        <v>0.5</v>
      </c>
      <c r="CK533" s="88">
        <f t="shared" si="57"/>
        <v>45355</v>
      </c>
      <c r="CL533" s="89">
        <f t="shared" si="58"/>
        <v>0</v>
      </c>
      <c r="CM533" s="89">
        <f t="shared" si="59"/>
        <v>0</v>
      </c>
      <c r="CN533" s="89" t="str">
        <f t="shared" si="60"/>
        <v>Missing Staging Date</v>
      </c>
      <c r="CO533" s="100"/>
      <c r="CP533" s="89" t="str">
        <f>IF(CQ533="","",IF(CQ533&gt;'Colour coding'!$D$4,"After Turnround",IF(CQ533&gt;'Colour coding'!$D$3+7,"During Turnaround",IF(CQ533&lt;'Colour coding'!$D$3,"On Time"))))</f>
        <v>On Time</v>
      </c>
      <c r="CQ533" s="88">
        <f>_xlfn.MAXIFS('Monitor PO'!E:E,'Monitor PO'!K:K,KGP[[#This Row],[Material / Component]])</f>
        <v>0</v>
      </c>
      <c r="CR533" s="89" t="str">
        <f t="shared" si="61"/>
        <v>Delivered Pre S4H</v>
      </c>
      <c r="CS533" s="89" t="str">
        <f>_xlfn.CONCAT(KGP[[#This Row],[Reservation]], KGP[[#This Row],[Requirement date (WO component)]],KGP[[#This Row],[Material / Component]],"000",,KGP[[#This Row],[WO number]])</f>
        <v>000013771945383000100039195</v>
      </c>
      <c r="CT533" s="89" t="e">
        <f>VLOOKUP(KGP[[#This Row],[Key]],Reservation!B:B,1,)</f>
        <v>#N/A</v>
      </c>
      <c r="CU533" s="89" t="str">
        <f>_xlfn.CONCAT(KGP[[#This Row],[Reservation]],KGP[[#This Row],[Material / Component]],"000",,KGP[[#This Row],[WO number]])</f>
        <v>0000137719000100039195</v>
      </c>
      <c r="CV533" s="93" t="str">
        <f>IF(_xlfn.MAXIFS(Reservation!$F:$F,Reservation!$A:$A,KGP[[#This Row],[Logic]])&lt;KGP[[#This Row],[ETA @ Demand plant]],_xlfn.MAXIFS(Reservation!$F:$F,Reservation!$A:$A,KGP[[#This Row],[Logic]]),"")</f>
        <v/>
      </c>
      <c r="CW533" s="89" t="str">
        <f>IF(KGP[[#This Row],[Any order which is ahead (Date)]]="","",VLOOKUP(_xlfn.CONCAT(KGP[[#This Row],[Reservation]],KGP[[#This Row],[Material / Component]],"000",,KGP[[#This Row],[WO number]]),Reservation!$A:$J,10,0))</f>
        <v/>
      </c>
      <c r="CX533" s="89">
        <f t="shared" si="62"/>
        <v>0</v>
      </c>
    </row>
    <row r="534" spans="1:102" s="77" customFormat="1" hidden="1" x14ac:dyDescent="0.2">
      <c r="A534" s="126" t="s">
        <v>851</v>
      </c>
      <c r="B534" s="126" t="s">
        <v>50</v>
      </c>
      <c r="C534" s="127"/>
      <c r="D534" s="126" t="s">
        <v>55</v>
      </c>
      <c r="E534" s="128">
        <v>45290</v>
      </c>
      <c r="F534" s="128">
        <v>45293</v>
      </c>
      <c r="G534" s="128">
        <v>45421</v>
      </c>
      <c r="H534" s="127"/>
      <c r="I534" s="128">
        <v>45421</v>
      </c>
      <c r="J534" s="128">
        <v>45427</v>
      </c>
      <c r="K534" s="126" t="s">
        <v>182</v>
      </c>
      <c r="L534" s="127"/>
      <c r="M534" s="126" t="s">
        <v>2172</v>
      </c>
      <c r="N534" s="126" t="s">
        <v>172</v>
      </c>
      <c r="O534" s="126" t="s">
        <v>2174</v>
      </c>
      <c r="P534" s="126" t="s">
        <v>1559</v>
      </c>
      <c r="Q534" s="126" t="s">
        <v>2175</v>
      </c>
      <c r="R534" s="126" t="s">
        <v>344</v>
      </c>
      <c r="S534" s="127"/>
      <c r="T534" s="127"/>
      <c r="U534" s="127"/>
      <c r="V534" s="127"/>
      <c r="W534" s="127"/>
      <c r="X534" s="126">
        <v>20</v>
      </c>
      <c r="Y534" s="126">
        <v>20</v>
      </c>
      <c r="Z534" s="127"/>
      <c r="AA534" s="127"/>
      <c r="AB534" s="129">
        <v>3</v>
      </c>
      <c r="AC534" s="129">
        <v>0</v>
      </c>
      <c r="AD534" s="129">
        <v>0</v>
      </c>
      <c r="AE534" s="126" t="s">
        <v>2943</v>
      </c>
      <c r="AF534" s="129">
        <v>0</v>
      </c>
      <c r="AG534" s="127"/>
      <c r="AH534" s="127"/>
      <c r="AI534" s="127"/>
      <c r="AJ534" s="127"/>
      <c r="AK534" s="126">
        <v>0</v>
      </c>
      <c r="AL534" s="129">
        <v>0</v>
      </c>
      <c r="AM534" s="127"/>
      <c r="AN534" s="127"/>
      <c r="AO534" s="126">
        <v>0</v>
      </c>
      <c r="AP534" s="127"/>
      <c r="AQ534" s="127"/>
      <c r="AR534" s="127"/>
      <c r="AS534" s="127"/>
      <c r="AT534" s="127"/>
      <c r="AU534" s="126">
        <v>0</v>
      </c>
      <c r="AV534" s="130">
        <v>0</v>
      </c>
      <c r="AW534" s="126" t="s">
        <v>59</v>
      </c>
      <c r="AX534" s="127"/>
      <c r="AY534" s="127"/>
      <c r="AZ534" s="127"/>
      <c r="BA534" s="127"/>
      <c r="BB534" s="126" t="s">
        <v>52</v>
      </c>
      <c r="BC534" s="126" t="s">
        <v>161</v>
      </c>
      <c r="BD534" s="126" t="s">
        <v>162</v>
      </c>
      <c r="BE534" s="126" t="s">
        <v>2179</v>
      </c>
      <c r="BF534" s="126">
        <v>4</v>
      </c>
      <c r="BG534" s="126" t="s">
        <v>163</v>
      </c>
      <c r="BH534" s="127"/>
      <c r="BI534" s="127"/>
      <c r="BJ534" s="127"/>
      <c r="BK534" s="127"/>
      <c r="BL534" s="129">
        <v>0</v>
      </c>
      <c r="BM534" s="127" t="b">
        <f>KGP[[#This Row],[HU Quantity]]=KGP[[#This Row],[Requirement quantity]]</f>
        <v>0</v>
      </c>
      <c r="BN534" s="127"/>
      <c r="BO534" s="127"/>
      <c r="BP534" s="127"/>
      <c r="BQ534" s="126" t="s">
        <v>165</v>
      </c>
      <c r="BR534" s="126" t="s">
        <v>57</v>
      </c>
      <c r="BS534" s="127"/>
      <c r="BT534" s="131">
        <v>0</v>
      </c>
      <c r="BU534" s="131">
        <v>0</v>
      </c>
      <c r="BV534" s="128">
        <v>45260</v>
      </c>
      <c r="BW534" s="132">
        <v>0</v>
      </c>
      <c r="BX534" s="132">
        <v>0</v>
      </c>
      <c r="BY534" s="127"/>
      <c r="BZ534" s="127"/>
      <c r="CA534" s="126">
        <v>0</v>
      </c>
      <c r="CB534" s="130">
        <v>0</v>
      </c>
      <c r="CC534" s="127"/>
      <c r="CD534" s="130">
        <v>0</v>
      </c>
      <c r="CE534" s="127"/>
      <c r="CF534" s="127"/>
      <c r="CG534" s="127"/>
      <c r="CH534" s="130">
        <v>0</v>
      </c>
      <c r="CI534" s="35">
        <v>0</v>
      </c>
      <c r="CJ534" s="94">
        <f t="shared" si="56"/>
        <v>9.0909090909090912E-2</v>
      </c>
      <c r="CK534" s="88">
        <f t="shared" si="57"/>
        <v>45393</v>
      </c>
      <c r="CL534" s="89">
        <f t="shared" si="58"/>
        <v>0</v>
      </c>
      <c r="CM534" s="89">
        <f t="shared" si="59"/>
        <v>0</v>
      </c>
      <c r="CN534" s="89" t="str">
        <f t="shared" si="60"/>
        <v>Missing Staging Date</v>
      </c>
      <c r="CO534" s="100"/>
      <c r="CP534" s="89" t="str">
        <f>IF(CQ534="","",IF(CQ534&gt;'Colour coding'!$D$4,"After Turnround",IF(CQ534&gt;'Colour coding'!$D$3+7,"During Turnaround",IF(CQ534&lt;'Colour coding'!$D$3,"On Time"))))</f>
        <v>On Time</v>
      </c>
      <c r="CQ534" s="88">
        <f>_xlfn.MAXIFS('Monitor PO'!E:E,'Monitor PO'!K:K,KGP[[#This Row],[Material / Component]])</f>
        <v>0</v>
      </c>
      <c r="CR534" s="89" t="str">
        <f t="shared" si="61"/>
        <v>Delivered Pre S4H</v>
      </c>
      <c r="CS534" s="89" t="str">
        <f>_xlfn.CONCAT(KGP[[#This Row],[Reservation]], KGP[[#This Row],[Requirement date (WO component)]],KGP[[#This Row],[Material / Component]],"000",,KGP[[#This Row],[WO number]])</f>
        <v>000013804545421000100039544</v>
      </c>
      <c r="CT534" s="89" t="e">
        <f>VLOOKUP(KGP[[#This Row],[Key]],Reservation!B:B,1,)</f>
        <v>#N/A</v>
      </c>
      <c r="CU534" s="89" t="str">
        <f>_xlfn.CONCAT(KGP[[#This Row],[Reservation]],KGP[[#This Row],[Material / Component]],"000",,KGP[[#This Row],[WO number]])</f>
        <v>0000138045000100039544</v>
      </c>
      <c r="CV534" s="93" t="str">
        <f>IF(_xlfn.MAXIFS(Reservation!$F:$F,Reservation!$A:$A,KGP[[#This Row],[Logic]])&lt;KGP[[#This Row],[ETA @ Demand plant]],_xlfn.MAXIFS(Reservation!$F:$F,Reservation!$A:$A,KGP[[#This Row],[Logic]]),"")</f>
        <v/>
      </c>
      <c r="CW534" s="89" t="str">
        <f>IF(KGP[[#This Row],[Any order which is ahead (Date)]]="","",VLOOKUP(_xlfn.CONCAT(KGP[[#This Row],[Reservation]],KGP[[#This Row],[Material / Component]],"000",,KGP[[#This Row],[WO number]]),Reservation!$A:$J,10,0))</f>
        <v/>
      </c>
      <c r="CX534" s="89">
        <f t="shared" si="62"/>
        <v>0</v>
      </c>
    </row>
    <row r="535" spans="1:102" s="77" customFormat="1" hidden="1" x14ac:dyDescent="0.2">
      <c r="A535" s="126" t="s">
        <v>851</v>
      </c>
      <c r="B535" s="126" t="s">
        <v>50</v>
      </c>
      <c r="C535" s="127"/>
      <c r="D535" s="126" t="s">
        <v>55</v>
      </c>
      <c r="E535" s="128">
        <v>45290</v>
      </c>
      <c r="F535" s="128">
        <v>45293</v>
      </c>
      <c r="G535" s="128">
        <v>45421</v>
      </c>
      <c r="H535" s="127"/>
      <c r="I535" s="128">
        <v>45421</v>
      </c>
      <c r="J535" s="128">
        <v>45427</v>
      </c>
      <c r="K535" s="126" t="s">
        <v>182</v>
      </c>
      <c r="L535" s="127"/>
      <c r="M535" s="126" t="s">
        <v>2172</v>
      </c>
      <c r="N535" s="126" t="s">
        <v>173</v>
      </c>
      <c r="O535" s="126" t="s">
        <v>2174</v>
      </c>
      <c r="P535" s="126" t="s">
        <v>1559</v>
      </c>
      <c r="Q535" s="126" t="s">
        <v>2175</v>
      </c>
      <c r="R535" s="126" t="s">
        <v>344</v>
      </c>
      <c r="S535" s="127"/>
      <c r="T535" s="127"/>
      <c r="U535" s="127"/>
      <c r="V535" s="127"/>
      <c r="W535" s="127"/>
      <c r="X535" s="126">
        <v>20</v>
      </c>
      <c r="Y535" s="126">
        <v>20</v>
      </c>
      <c r="Z535" s="127"/>
      <c r="AA535" s="127"/>
      <c r="AB535" s="129">
        <v>130</v>
      </c>
      <c r="AC535" s="129">
        <v>0</v>
      </c>
      <c r="AD535" s="129">
        <v>0</v>
      </c>
      <c r="AE535" s="126" t="s">
        <v>2943</v>
      </c>
      <c r="AF535" s="129">
        <v>0</v>
      </c>
      <c r="AG535" s="127"/>
      <c r="AH535" s="127"/>
      <c r="AI535" s="127"/>
      <c r="AJ535" s="127"/>
      <c r="AK535" s="126">
        <v>0</v>
      </c>
      <c r="AL535" s="129">
        <v>0</v>
      </c>
      <c r="AM535" s="127"/>
      <c r="AN535" s="127"/>
      <c r="AO535" s="126">
        <v>0</v>
      </c>
      <c r="AP535" s="127"/>
      <c r="AQ535" s="127"/>
      <c r="AR535" s="127"/>
      <c r="AS535" s="127"/>
      <c r="AT535" s="127"/>
      <c r="AU535" s="126">
        <v>0</v>
      </c>
      <c r="AV535" s="130">
        <v>0</v>
      </c>
      <c r="AW535" s="126" t="s">
        <v>51</v>
      </c>
      <c r="AX535" s="127"/>
      <c r="AY535" s="127"/>
      <c r="AZ535" s="127"/>
      <c r="BA535" s="127"/>
      <c r="BB535" s="126" t="s">
        <v>52</v>
      </c>
      <c r="BC535" s="126" t="s">
        <v>161</v>
      </c>
      <c r="BD535" s="126" t="s">
        <v>162</v>
      </c>
      <c r="BE535" s="126" t="s">
        <v>2179</v>
      </c>
      <c r="BF535" s="126">
        <v>3</v>
      </c>
      <c r="BG535" s="126" t="s">
        <v>163</v>
      </c>
      <c r="BH535" s="127"/>
      <c r="BI535" s="127"/>
      <c r="BJ535" s="127"/>
      <c r="BK535" s="127"/>
      <c r="BL535" s="129">
        <v>0</v>
      </c>
      <c r="BM535" s="127" t="b">
        <f>KGP[[#This Row],[HU Quantity]]=KGP[[#This Row],[Requirement quantity]]</f>
        <v>0</v>
      </c>
      <c r="BN535" s="127"/>
      <c r="BO535" s="127"/>
      <c r="BP535" s="127"/>
      <c r="BQ535" s="126" t="s">
        <v>165</v>
      </c>
      <c r="BR535" s="126" t="s">
        <v>57</v>
      </c>
      <c r="BS535" s="127"/>
      <c r="BT535" s="131">
        <v>0</v>
      </c>
      <c r="BU535" s="131">
        <v>0</v>
      </c>
      <c r="BV535" s="128">
        <v>45260</v>
      </c>
      <c r="BW535" s="132">
        <v>0</v>
      </c>
      <c r="BX535" s="132">
        <v>0</v>
      </c>
      <c r="BY535" s="127"/>
      <c r="BZ535" s="127"/>
      <c r="CA535" s="126">
        <v>0</v>
      </c>
      <c r="CB535" s="130">
        <v>0</v>
      </c>
      <c r="CC535" s="127"/>
      <c r="CD535" s="130">
        <v>0</v>
      </c>
      <c r="CE535" s="127"/>
      <c r="CF535" s="127"/>
      <c r="CG535" s="127"/>
      <c r="CH535" s="130">
        <v>0</v>
      </c>
      <c r="CI535" s="35">
        <v>0</v>
      </c>
      <c r="CJ535" s="94">
        <f t="shared" si="56"/>
        <v>9.0909090909090912E-2</v>
      </c>
      <c r="CK535" s="88">
        <f t="shared" si="57"/>
        <v>45393</v>
      </c>
      <c r="CL535" s="89">
        <f t="shared" si="58"/>
        <v>0</v>
      </c>
      <c r="CM535" s="89">
        <f t="shared" si="59"/>
        <v>0</v>
      </c>
      <c r="CN535" s="89" t="str">
        <f t="shared" si="60"/>
        <v>Missing Staging Date</v>
      </c>
      <c r="CO535" s="100"/>
      <c r="CP535" s="89" t="str">
        <f>IF(CQ535="","",IF(CQ535&gt;'Colour coding'!$D$4,"After Turnround",IF(CQ535&gt;'Colour coding'!$D$3+7,"During Turnaround",IF(CQ535&lt;'Colour coding'!$D$3,"On Time"))))</f>
        <v>On Time</v>
      </c>
      <c r="CQ535" s="88">
        <f>_xlfn.MAXIFS('Monitor PO'!E:E,'Monitor PO'!K:K,KGP[[#This Row],[Material / Component]])</f>
        <v>0</v>
      </c>
      <c r="CR535" s="89" t="str">
        <f t="shared" si="61"/>
        <v>Delivered Pre S4H</v>
      </c>
      <c r="CS535" s="89" t="str">
        <f>_xlfn.CONCAT(KGP[[#This Row],[Reservation]], KGP[[#This Row],[Requirement date (WO component)]],KGP[[#This Row],[Material / Component]],"000",,KGP[[#This Row],[WO number]])</f>
        <v>000013804545421000100039544</v>
      </c>
      <c r="CT535" s="89" t="e">
        <f>VLOOKUP(KGP[[#This Row],[Key]],Reservation!B:B,1,)</f>
        <v>#N/A</v>
      </c>
      <c r="CU535" s="89" t="str">
        <f>_xlfn.CONCAT(KGP[[#This Row],[Reservation]],KGP[[#This Row],[Material / Component]],"000",,KGP[[#This Row],[WO number]])</f>
        <v>0000138045000100039544</v>
      </c>
      <c r="CV535" s="93" t="str">
        <f>IF(_xlfn.MAXIFS(Reservation!$F:$F,Reservation!$A:$A,KGP[[#This Row],[Logic]])&lt;KGP[[#This Row],[ETA @ Demand plant]],_xlfn.MAXIFS(Reservation!$F:$F,Reservation!$A:$A,KGP[[#This Row],[Logic]]),"")</f>
        <v/>
      </c>
      <c r="CW535" s="89" t="str">
        <f>IF(KGP[[#This Row],[Any order which is ahead (Date)]]="","",VLOOKUP(_xlfn.CONCAT(KGP[[#This Row],[Reservation]],KGP[[#This Row],[Material / Component]],"000",,KGP[[#This Row],[WO number]]),Reservation!$A:$J,10,0))</f>
        <v/>
      </c>
      <c r="CX535" s="89">
        <f t="shared" si="62"/>
        <v>0</v>
      </c>
    </row>
    <row r="536" spans="1:102" s="77" customFormat="1" hidden="1" x14ac:dyDescent="0.2">
      <c r="A536" s="126" t="s">
        <v>945</v>
      </c>
      <c r="B536" s="126" t="s">
        <v>50</v>
      </c>
      <c r="C536" s="127"/>
      <c r="D536" s="126" t="s">
        <v>55</v>
      </c>
      <c r="E536" s="128">
        <v>45290</v>
      </c>
      <c r="F536" s="128">
        <v>45292</v>
      </c>
      <c r="G536" s="128">
        <v>45400</v>
      </c>
      <c r="H536" s="127"/>
      <c r="I536" s="128">
        <v>45400</v>
      </c>
      <c r="J536" s="128">
        <v>45404</v>
      </c>
      <c r="K536" s="126" t="s">
        <v>56</v>
      </c>
      <c r="L536" s="127"/>
      <c r="M536" s="126" t="s">
        <v>3081</v>
      </c>
      <c r="N536" s="126" t="s">
        <v>176</v>
      </c>
      <c r="O536" s="126" t="s">
        <v>3082</v>
      </c>
      <c r="P536" s="126" t="s">
        <v>3083</v>
      </c>
      <c r="Q536" s="126" t="s">
        <v>3084</v>
      </c>
      <c r="R536" s="126" t="s">
        <v>344</v>
      </c>
      <c r="S536" s="127"/>
      <c r="T536" s="127"/>
      <c r="U536" s="127"/>
      <c r="V536" s="127"/>
      <c r="W536" s="127"/>
      <c r="X536" s="126">
        <v>20</v>
      </c>
      <c r="Y536" s="126">
        <v>20</v>
      </c>
      <c r="Z536" s="127"/>
      <c r="AA536" s="127"/>
      <c r="AB536" s="129">
        <v>4</v>
      </c>
      <c r="AC536" s="129">
        <v>0</v>
      </c>
      <c r="AD536" s="129">
        <v>0</v>
      </c>
      <c r="AE536" s="126" t="s">
        <v>2954</v>
      </c>
      <c r="AF536" s="129">
        <v>0</v>
      </c>
      <c r="AG536" s="127"/>
      <c r="AH536" s="127"/>
      <c r="AI536" s="127"/>
      <c r="AJ536" s="127"/>
      <c r="AK536" s="126">
        <v>0</v>
      </c>
      <c r="AL536" s="129">
        <v>0</v>
      </c>
      <c r="AM536" s="127"/>
      <c r="AN536" s="127"/>
      <c r="AO536" s="126">
        <v>0</v>
      </c>
      <c r="AP536" s="127"/>
      <c r="AQ536" s="127"/>
      <c r="AR536" s="127"/>
      <c r="AS536" s="127"/>
      <c r="AT536" s="127"/>
      <c r="AU536" s="126">
        <v>0</v>
      </c>
      <c r="AV536" s="130">
        <v>0</v>
      </c>
      <c r="AW536" s="126" t="s">
        <v>197</v>
      </c>
      <c r="AX536" s="127"/>
      <c r="AY536" s="127"/>
      <c r="AZ536" s="127"/>
      <c r="BA536" s="127"/>
      <c r="BB536" s="126" t="s">
        <v>52</v>
      </c>
      <c r="BC536" s="126" t="s">
        <v>161</v>
      </c>
      <c r="BD536" s="126" t="s">
        <v>162</v>
      </c>
      <c r="BE536" s="126" t="s">
        <v>3085</v>
      </c>
      <c r="BF536" s="126">
        <v>1</v>
      </c>
      <c r="BG536" s="126" t="s">
        <v>163</v>
      </c>
      <c r="BH536" s="127"/>
      <c r="BI536" s="127"/>
      <c r="BJ536" s="127"/>
      <c r="BK536" s="127"/>
      <c r="BL536" s="129">
        <v>0</v>
      </c>
      <c r="BM536" s="127" t="b">
        <f>KGP[[#This Row],[HU Quantity]]=KGP[[#This Row],[Requirement quantity]]</f>
        <v>0</v>
      </c>
      <c r="BN536" s="127"/>
      <c r="BO536" s="127"/>
      <c r="BP536" s="127"/>
      <c r="BQ536" s="126" t="s">
        <v>165</v>
      </c>
      <c r="BR536" s="127"/>
      <c r="BS536" s="127"/>
      <c r="BT536" s="131">
        <v>0</v>
      </c>
      <c r="BU536" s="131">
        <v>0</v>
      </c>
      <c r="BV536" s="128">
        <v>45291</v>
      </c>
      <c r="BW536" s="132">
        <v>0</v>
      </c>
      <c r="BX536" s="132">
        <v>0</v>
      </c>
      <c r="BY536" s="127"/>
      <c r="BZ536" s="127"/>
      <c r="CA536" s="126">
        <v>0</v>
      </c>
      <c r="CB536" s="130">
        <v>0</v>
      </c>
      <c r="CC536" s="127"/>
      <c r="CD536" s="130">
        <v>0</v>
      </c>
      <c r="CE536" s="127"/>
      <c r="CF536" s="127"/>
      <c r="CG536" s="127"/>
      <c r="CH536" s="130">
        <v>0</v>
      </c>
      <c r="CI536" s="35">
        <v>0</v>
      </c>
      <c r="CJ536" s="94">
        <f t="shared" si="56"/>
        <v>1</v>
      </c>
      <c r="CK536" s="88">
        <f t="shared" si="57"/>
        <v>45372</v>
      </c>
      <c r="CL536" s="89">
        <f t="shared" si="58"/>
        <v>0</v>
      </c>
      <c r="CM536" s="89">
        <f t="shared" si="59"/>
        <v>0</v>
      </c>
      <c r="CN536" s="89" t="str">
        <f t="shared" si="60"/>
        <v>Missing Staging Date</v>
      </c>
      <c r="CO536" s="100"/>
      <c r="CP536" s="89" t="str">
        <f>IF(CQ536="","",IF(CQ536&gt;'Colour coding'!$D$4,"After Turnround",IF(CQ536&gt;'Colour coding'!$D$3+7,"During Turnaround",IF(CQ536&lt;'Colour coding'!$D$3,"On Time"))))</f>
        <v>On Time</v>
      </c>
      <c r="CQ536" s="88">
        <f>_xlfn.MAXIFS('Monitor PO'!E:E,'Monitor PO'!K:K,KGP[[#This Row],[Material / Component]])</f>
        <v>0</v>
      </c>
      <c r="CR536" s="89" t="str">
        <f t="shared" si="61"/>
        <v>Delivered Pre S4H</v>
      </c>
      <c r="CS536" s="89" t="str">
        <f>_xlfn.CONCAT(KGP[[#This Row],[Reservation]], KGP[[#This Row],[Requirement date (WO component)]],KGP[[#This Row],[Material / Component]],"000",,KGP[[#This Row],[WO number]])</f>
        <v>000013830045400000100039819</v>
      </c>
      <c r="CT536" s="89" t="e">
        <f>VLOOKUP(KGP[[#This Row],[Key]],Reservation!B:B,1,)</f>
        <v>#N/A</v>
      </c>
      <c r="CU536" s="89" t="str">
        <f>_xlfn.CONCAT(KGP[[#This Row],[Reservation]],KGP[[#This Row],[Material / Component]],"000",,KGP[[#This Row],[WO number]])</f>
        <v>0000138300000100039819</v>
      </c>
      <c r="CV536" s="93" t="str">
        <f>IF(_xlfn.MAXIFS(Reservation!$F:$F,Reservation!$A:$A,KGP[[#This Row],[Logic]])&lt;KGP[[#This Row],[ETA @ Demand plant]],_xlfn.MAXIFS(Reservation!$F:$F,Reservation!$A:$A,KGP[[#This Row],[Logic]]),"")</f>
        <v/>
      </c>
      <c r="CW536" s="89" t="str">
        <f>IF(KGP[[#This Row],[Any order which is ahead (Date)]]="","",VLOOKUP(_xlfn.CONCAT(KGP[[#This Row],[Reservation]],KGP[[#This Row],[Material / Component]],"000",,KGP[[#This Row],[WO number]]),Reservation!$A:$J,10,0))</f>
        <v/>
      </c>
      <c r="CX536" s="89">
        <f t="shared" si="62"/>
        <v>0</v>
      </c>
    </row>
    <row r="537" spans="1:102" s="77" customFormat="1" hidden="1" x14ac:dyDescent="0.2">
      <c r="A537" s="126" t="s">
        <v>945</v>
      </c>
      <c r="B537" s="126" t="s">
        <v>50</v>
      </c>
      <c r="C537" s="127"/>
      <c r="D537" s="126" t="s">
        <v>55</v>
      </c>
      <c r="E537" s="128">
        <v>45290</v>
      </c>
      <c r="F537" s="128">
        <v>45292</v>
      </c>
      <c r="G537" s="128">
        <v>45413</v>
      </c>
      <c r="H537" s="127"/>
      <c r="I537" s="128">
        <v>45413</v>
      </c>
      <c r="J537" s="128">
        <v>45414</v>
      </c>
      <c r="K537" s="126" t="s">
        <v>182</v>
      </c>
      <c r="L537" s="127"/>
      <c r="M537" s="126" t="s">
        <v>3086</v>
      </c>
      <c r="N537" s="126" t="s">
        <v>172</v>
      </c>
      <c r="O537" s="126" t="s">
        <v>3087</v>
      </c>
      <c r="P537" s="126" t="s">
        <v>3088</v>
      </c>
      <c r="Q537" s="126" t="s">
        <v>3089</v>
      </c>
      <c r="R537" s="126" t="s">
        <v>344</v>
      </c>
      <c r="S537" s="127"/>
      <c r="T537" s="127"/>
      <c r="U537" s="127"/>
      <c r="V537" s="127"/>
      <c r="W537" s="127"/>
      <c r="X537" s="126">
        <v>20</v>
      </c>
      <c r="Y537" s="126">
        <v>20</v>
      </c>
      <c r="Z537" s="127"/>
      <c r="AA537" s="127"/>
      <c r="AB537" s="129">
        <v>1</v>
      </c>
      <c r="AC537" s="129">
        <v>0</v>
      </c>
      <c r="AD537" s="129">
        <v>0</v>
      </c>
      <c r="AE537" s="126" t="s">
        <v>2954</v>
      </c>
      <c r="AF537" s="129">
        <v>0</v>
      </c>
      <c r="AG537" s="127"/>
      <c r="AH537" s="127"/>
      <c r="AI537" s="127"/>
      <c r="AJ537" s="127"/>
      <c r="AK537" s="126">
        <v>0</v>
      </c>
      <c r="AL537" s="129">
        <v>0</v>
      </c>
      <c r="AM537" s="127"/>
      <c r="AN537" s="127"/>
      <c r="AO537" s="126">
        <v>0</v>
      </c>
      <c r="AP537" s="127"/>
      <c r="AQ537" s="127"/>
      <c r="AR537" s="127"/>
      <c r="AS537" s="127"/>
      <c r="AT537" s="127"/>
      <c r="AU537" s="126">
        <v>0</v>
      </c>
      <c r="AV537" s="130">
        <v>0</v>
      </c>
      <c r="AW537" s="126" t="s">
        <v>51</v>
      </c>
      <c r="AX537" s="127"/>
      <c r="AY537" s="127"/>
      <c r="AZ537" s="127"/>
      <c r="BA537" s="127"/>
      <c r="BB537" s="126" t="s">
        <v>52</v>
      </c>
      <c r="BC537" s="126" t="s">
        <v>208</v>
      </c>
      <c r="BD537" s="126" t="s">
        <v>209</v>
      </c>
      <c r="BE537" s="126" t="s">
        <v>3090</v>
      </c>
      <c r="BF537" s="126">
        <v>1</v>
      </c>
      <c r="BG537" s="126" t="s">
        <v>163</v>
      </c>
      <c r="BH537" s="127"/>
      <c r="BI537" s="127"/>
      <c r="BJ537" s="127"/>
      <c r="BK537" s="127"/>
      <c r="BL537" s="129">
        <v>0</v>
      </c>
      <c r="BM537" s="127" t="b">
        <f>KGP[[#This Row],[HU Quantity]]=KGP[[#This Row],[Requirement quantity]]</f>
        <v>0</v>
      </c>
      <c r="BN537" s="127"/>
      <c r="BO537" s="127"/>
      <c r="BP537" s="127"/>
      <c r="BQ537" s="126" t="s">
        <v>165</v>
      </c>
      <c r="BR537" s="127"/>
      <c r="BS537" s="127"/>
      <c r="BT537" s="131">
        <v>0</v>
      </c>
      <c r="BU537" s="131">
        <v>0</v>
      </c>
      <c r="BV537" s="128">
        <v>45107</v>
      </c>
      <c r="BW537" s="132">
        <v>0</v>
      </c>
      <c r="BX537" s="132">
        <v>0</v>
      </c>
      <c r="BY537" s="127"/>
      <c r="BZ537" s="127"/>
      <c r="CA537" s="126">
        <v>0</v>
      </c>
      <c r="CB537" s="130">
        <v>0</v>
      </c>
      <c r="CC537" s="127"/>
      <c r="CD537" s="130">
        <v>0</v>
      </c>
      <c r="CE537" s="127"/>
      <c r="CF537" s="127"/>
      <c r="CG537" s="127"/>
      <c r="CH537" s="130">
        <v>0</v>
      </c>
      <c r="CI537" s="35">
        <v>0</v>
      </c>
      <c r="CJ537" s="94">
        <f t="shared" si="56"/>
        <v>0.2</v>
      </c>
      <c r="CK537" s="88">
        <f t="shared" si="57"/>
        <v>45385</v>
      </c>
      <c r="CL537" s="89">
        <f t="shared" si="58"/>
        <v>0</v>
      </c>
      <c r="CM537" s="89">
        <f t="shared" si="59"/>
        <v>0</v>
      </c>
      <c r="CN537" s="89" t="str">
        <f t="shared" si="60"/>
        <v>Missing Staging Date</v>
      </c>
      <c r="CO537" s="100"/>
      <c r="CP537" s="89" t="str">
        <f>IF(CQ537="","",IF(CQ537&gt;'Colour coding'!$D$4,"After Turnround",IF(CQ537&gt;'Colour coding'!$D$3+7,"During Turnaround",IF(CQ537&lt;'Colour coding'!$D$3,"On Time"))))</f>
        <v>On Time</v>
      </c>
      <c r="CQ537" s="88">
        <f>_xlfn.MAXIFS('Monitor PO'!E:E,'Monitor PO'!K:K,KGP[[#This Row],[Material / Component]])</f>
        <v>0</v>
      </c>
      <c r="CR537" s="89" t="str">
        <f t="shared" si="61"/>
        <v>Delivered Pre S4H</v>
      </c>
      <c r="CS537" s="89" t="str">
        <f>_xlfn.CONCAT(KGP[[#This Row],[Reservation]], KGP[[#This Row],[Requirement date (WO component)]],KGP[[#This Row],[Material / Component]],"000",,KGP[[#This Row],[WO number]])</f>
        <v>000013843445413000100039933</v>
      </c>
      <c r="CT537" s="89" t="e">
        <f>VLOOKUP(KGP[[#This Row],[Key]],Reservation!B:B,1,)</f>
        <v>#N/A</v>
      </c>
      <c r="CU537" s="89" t="str">
        <f>_xlfn.CONCAT(KGP[[#This Row],[Reservation]],KGP[[#This Row],[Material / Component]],"000",,KGP[[#This Row],[WO number]])</f>
        <v>0000138434000100039933</v>
      </c>
      <c r="CV537" s="93" t="str">
        <f>IF(_xlfn.MAXIFS(Reservation!$F:$F,Reservation!$A:$A,KGP[[#This Row],[Logic]])&lt;KGP[[#This Row],[ETA @ Demand plant]],_xlfn.MAXIFS(Reservation!$F:$F,Reservation!$A:$A,KGP[[#This Row],[Logic]]),"")</f>
        <v/>
      </c>
      <c r="CW537" s="89" t="str">
        <f>IF(KGP[[#This Row],[Any order which is ahead (Date)]]="","",VLOOKUP(_xlfn.CONCAT(KGP[[#This Row],[Reservation]],KGP[[#This Row],[Material / Component]],"000",,KGP[[#This Row],[WO number]]),Reservation!$A:$J,10,0))</f>
        <v/>
      </c>
      <c r="CX537" s="89">
        <f t="shared" si="62"/>
        <v>0</v>
      </c>
    </row>
    <row r="538" spans="1:102" s="77" customFormat="1" hidden="1" x14ac:dyDescent="0.2">
      <c r="A538" s="126" t="s">
        <v>945</v>
      </c>
      <c r="B538" s="126" t="s">
        <v>50</v>
      </c>
      <c r="C538" s="127"/>
      <c r="D538" s="126" t="s">
        <v>55</v>
      </c>
      <c r="E538" s="128">
        <v>45290</v>
      </c>
      <c r="F538" s="128">
        <v>45292</v>
      </c>
      <c r="G538" s="128">
        <v>45413</v>
      </c>
      <c r="H538" s="127"/>
      <c r="I538" s="128">
        <v>45413</v>
      </c>
      <c r="J538" s="128">
        <v>45414</v>
      </c>
      <c r="K538" s="126" t="s">
        <v>182</v>
      </c>
      <c r="L538" s="127"/>
      <c r="M538" s="126" t="s">
        <v>3086</v>
      </c>
      <c r="N538" s="126" t="s">
        <v>174</v>
      </c>
      <c r="O538" s="126" t="s">
        <v>3087</v>
      </c>
      <c r="P538" s="126" t="s">
        <v>3088</v>
      </c>
      <c r="Q538" s="126" t="s">
        <v>3091</v>
      </c>
      <c r="R538" s="126" t="s">
        <v>344</v>
      </c>
      <c r="S538" s="127"/>
      <c r="T538" s="127"/>
      <c r="U538" s="127"/>
      <c r="V538" s="127"/>
      <c r="W538" s="127"/>
      <c r="X538" s="126">
        <v>20</v>
      </c>
      <c r="Y538" s="126">
        <v>20</v>
      </c>
      <c r="Z538" s="127"/>
      <c r="AA538" s="127"/>
      <c r="AB538" s="129">
        <v>1</v>
      </c>
      <c r="AC538" s="129">
        <v>0</v>
      </c>
      <c r="AD538" s="129">
        <v>0</v>
      </c>
      <c r="AE538" s="126" t="s">
        <v>2954</v>
      </c>
      <c r="AF538" s="129">
        <v>0</v>
      </c>
      <c r="AG538" s="127"/>
      <c r="AH538" s="127"/>
      <c r="AI538" s="127"/>
      <c r="AJ538" s="127"/>
      <c r="AK538" s="126">
        <v>0</v>
      </c>
      <c r="AL538" s="129">
        <v>0</v>
      </c>
      <c r="AM538" s="127"/>
      <c r="AN538" s="127"/>
      <c r="AO538" s="126">
        <v>0</v>
      </c>
      <c r="AP538" s="127"/>
      <c r="AQ538" s="127"/>
      <c r="AR538" s="127"/>
      <c r="AS538" s="127"/>
      <c r="AT538" s="127"/>
      <c r="AU538" s="126">
        <v>0</v>
      </c>
      <c r="AV538" s="130">
        <v>0</v>
      </c>
      <c r="AW538" s="126" t="s">
        <v>51</v>
      </c>
      <c r="AX538" s="127"/>
      <c r="AY538" s="127"/>
      <c r="AZ538" s="127"/>
      <c r="BA538" s="127"/>
      <c r="BB538" s="126" t="s">
        <v>52</v>
      </c>
      <c r="BC538" s="126" t="s">
        <v>208</v>
      </c>
      <c r="BD538" s="126" t="s">
        <v>209</v>
      </c>
      <c r="BE538" s="126" t="s">
        <v>3090</v>
      </c>
      <c r="BF538" s="126">
        <v>2</v>
      </c>
      <c r="BG538" s="126" t="s">
        <v>163</v>
      </c>
      <c r="BH538" s="127"/>
      <c r="BI538" s="127"/>
      <c r="BJ538" s="127"/>
      <c r="BK538" s="127"/>
      <c r="BL538" s="129">
        <v>0</v>
      </c>
      <c r="BM538" s="127" t="b">
        <f>KGP[[#This Row],[HU Quantity]]=KGP[[#This Row],[Requirement quantity]]</f>
        <v>0</v>
      </c>
      <c r="BN538" s="127"/>
      <c r="BO538" s="127"/>
      <c r="BP538" s="127"/>
      <c r="BQ538" s="126" t="s">
        <v>165</v>
      </c>
      <c r="BR538" s="127"/>
      <c r="BS538" s="127"/>
      <c r="BT538" s="131">
        <v>0</v>
      </c>
      <c r="BU538" s="131">
        <v>0</v>
      </c>
      <c r="BV538" s="128">
        <v>45107</v>
      </c>
      <c r="BW538" s="132">
        <v>0</v>
      </c>
      <c r="BX538" s="132">
        <v>0</v>
      </c>
      <c r="BY538" s="127"/>
      <c r="BZ538" s="127"/>
      <c r="CA538" s="126">
        <v>0</v>
      </c>
      <c r="CB538" s="130">
        <v>0</v>
      </c>
      <c r="CC538" s="127"/>
      <c r="CD538" s="130">
        <v>0</v>
      </c>
      <c r="CE538" s="127"/>
      <c r="CF538" s="127"/>
      <c r="CG538" s="127"/>
      <c r="CH538" s="130">
        <v>0</v>
      </c>
      <c r="CI538" s="35">
        <v>0</v>
      </c>
      <c r="CJ538" s="94">
        <f t="shared" si="56"/>
        <v>0.2</v>
      </c>
      <c r="CK538" s="88">
        <f t="shared" si="57"/>
        <v>45385</v>
      </c>
      <c r="CL538" s="89">
        <f t="shared" si="58"/>
        <v>0</v>
      </c>
      <c r="CM538" s="89">
        <f t="shared" si="59"/>
        <v>0</v>
      </c>
      <c r="CN538" s="89" t="str">
        <f t="shared" si="60"/>
        <v>Missing Staging Date</v>
      </c>
      <c r="CO538" s="100"/>
      <c r="CP538" s="89" t="str">
        <f>IF(CQ538="","",IF(CQ538&gt;'Colour coding'!$D$4,"After Turnround",IF(CQ538&gt;'Colour coding'!$D$3+7,"During Turnaround",IF(CQ538&lt;'Colour coding'!$D$3,"On Time"))))</f>
        <v>On Time</v>
      </c>
      <c r="CQ538" s="88">
        <f>_xlfn.MAXIFS('Monitor PO'!E:E,'Monitor PO'!K:K,KGP[[#This Row],[Material / Component]])</f>
        <v>0</v>
      </c>
      <c r="CR538" s="89" t="str">
        <f t="shared" si="61"/>
        <v>Delivered Pre S4H</v>
      </c>
      <c r="CS538" s="89" t="str">
        <f>_xlfn.CONCAT(KGP[[#This Row],[Reservation]], KGP[[#This Row],[Requirement date (WO component)]],KGP[[#This Row],[Material / Component]],"000",,KGP[[#This Row],[WO number]])</f>
        <v>000013843445413000100039933</v>
      </c>
      <c r="CT538" s="89" t="e">
        <f>VLOOKUP(KGP[[#This Row],[Key]],Reservation!B:B,1,)</f>
        <v>#N/A</v>
      </c>
      <c r="CU538" s="89" t="str">
        <f>_xlfn.CONCAT(KGP[[#This Row],[Reservation]],KGP[[#This Row],[Material / Component]],"000",,KGP[[#This Row],[WO number]])</f>
        <v>0000138434000100039933</v>
      </c>
      <c r="CV538" s="93" t="str">
        <f>IF(_xlfn.MAXIFS(Reservation!$F:$F,Reservation!$A:$A,KGP[[#This Row],[Logic]])&lt;KGP[[#This Row],[ETA @ Demand plant]],_xlfn.MAXIFS(Reservation!$F:$F,Reservation!$A:$A,KGP[[#This Row],[Logic]]),"")</f>
        <v/>
      </c>
      <c r="CW538" s="89" t="str">
        <f>IF(KGP[[#This Row],[Any order which is ahead (Date)]]="","",VLOOKUP(_xlfn.CONCAT(KGP[[#This Row],[Reservation]],KGP[[#This Row],[Material / Component]],"000",,KGP[[#This Row],[WO number]]),Reservation!$A:$J,10,0))</f>
        <v/>
      </c>
      <c r="CX538" s="89">
        <f t="shared" si="62"/>
        <v>0</v>
      </c>
    </row>
    <row r="539" spans="1:102" s="77" customFormat="1" hidden="1" x14ac:dyDescent="0.2">
      <c r="A539" s="126" t="s">
        <v>945</v>
      </c>
      <c r="B539" s="126" t="s">
        <v>50</v>
      </c>
      <c r="C539" s="127"/>
      <c r="D539" s="126" t="s">
        <v>55</v>
      </c>
      <c r="E539" s="128">
        <v>45290</v>
      </c>
      <c r="F539" s="128">
        <v>45292</v>
      </c>
      <c r="G539" s="128">
        <v>45413</v>
      </c>
      <c r="H539" s="127"/>
      <c r="I539" s="128">
        <v>45413</v>
      </c>
      <c r="J539" s="128">
        <v>45414</v>
      </c>
      <c r="K539" s="126" t="s">
        <v>182</v>
      </c>
      <c r="L539" s="127"/>
      <c r="M539" s="126" t="s">
        <v>3086</v>
      </c>
      <c r="N539" s="126" t="s">
        <v>173</v>
      </c>
      <c r="O539" s="126" t="s">
        <v>3087</v>
      </c>
      <c r="P539" s="126" t="s">
        <v>3088</v>
      </c>
      <c r="Q539" s="126" t="s">
        <v>3092</v>
      </c>
      <c r="R539" s="126" t="s">
        <v>344</v>
      </c>
      <c r="S539" s="127"/>
      <c r="T539" s="127"/>
      <c r="U539" s="127"/>
      <c r="V539" s="127"/>
      <c r="W539" s="127"/>
      <c r="X539" s="126">
        <v>20</v>
      </c>
      <c r="Y539" s="126">
        <v>20</v>
      </c>
      <c r="Z539" s="127"/>
      <c r="AA539" s="127"/>
      <c r="AB539" s="129">
        <v>1</v>
      </c>
      <c r="AC539" s="129">
        <v>0</v>
      </c>
      <c r="AD539" s="129">
        <v>0</v>
      </c>
      <c r="AE539" s="126" t="s">
        <v>2954</v>
      </c>
      <c r="AF539" s="129">
        <v>0</v>
      </c>
      <c r="AG539" s="127"/>
      <c r="AH539" s="127"/>
      <c r="AI539" s="127"/>
      <c r="AJ539" s="127"/>
      <c r="AK539" s="126">
        <v>0</v>
      </c>
      <c r="AL539" s="129">
        <v>0</v>
      </c>
      <c r="AM539" s="127"/>
      <c r="AN539" s="127"/>
      <c r="AO539" s="126">
        <v>0</v>
      </c>
      <c r="AP539" s="127"/>
      <c r="AQ539" s="127"/>
      <c r="AR539" s="127"/>
      <c r="AS539" s="127"/>
      <c r="AT539" s="127"/>
      <c r="AU539" s="126">
        <v>0</v>
      </c>
      <c r="AV539" s="130">
        <v>0</v>
      </c>
      <c r="AW539" s="126" t="s">
        <v>51</v>
      </c>
      <c r="AX539" s="127"/>
      <c r="AY539" s="127"/>
      <c r="AZ539" s="127"/>
      <c r="BA539" s="127"/>
      <c r="BB539" s="126" t="s">
        <v>52</v>
      </c>
      <c r="BC539" s="126" t="s">
        <v>208</v>
      </c>
      <c r="BD539" s="126" t="s">
        <v>209</v>
      </c>
      <c r="BE539" s="126" t="s">
        <v>3090</v>
      </c>
      <c r="BF539" s="126">
        <v>5</v>
      </c>
      <c r="BG539" s="126" t="s">
        <v>163</v>
      </c>
      <c r="BH539" s="127"/>
      <c r="BI539" s="127"/>
      <c r="BJ539" s="127"/>
      <c r="BK539" s="127"/>
      <c r="BL539" s="129">
        <v>0</v>
      </c>
      <c r="BM539" s="127" t="b">
        <f>KGP[[#This Row],[HU Quantity]]=KGP[[#This Row],[Requirement quantity]]</f>
        <v>0</v>
      </c>
      <c r="BN539" s="127"/>
      <c r="BO539" s="127"/>
      <c r="BP539" s="127"/>
      <c r="BQ539" s="126" t="s">
        <v>165</v>
      </c>
      <c r="BR539" s="127"/>
      <c r="BS539" s="127"/>
      <c r="BT539" s="131">
        <v>0</v>
      </c>
      <c r="BU539" s="131">
        <v>0</v>
      </c>
      <c r="BV539" s="128">
        <v>45107</v>
      </c>
      <c r="BW539" s="132">
        <v>0</v>
      </c>
      <c r="BX539" s="132">
        <v>0</v>
      </c>
      <c r="BY539" s="127"/>
      <c r="BZ539" s="127"/>
      <c r="CA539" s="126">
        <v>0</v>
      </c>
      <c r="CB539" s="130">
        <v>0</v>
      </c>
      <c r="CC539" s="127"/>
      <c r="CD539" s="130">
        <v>0</v>
      </c>
      <c r="CE539" s="127"/>
      <c r="CF539" s="127"/>
      <c r="CG539" s="127"/>
      <c r="CH539" s="130">
        <v>0</v>
      </c>
      <c r="CI539" s="35">
        <v>0</v>
      </c>
      <c r="CJ539" s="94">
        <f t="shared" si="56"/>
        <v>0.2</v>
      </c>
      <c r="CK539" s="88">
        <f t="shared" si="57"/>
        <v>45385</v>
      </c>
      <c r="CL539" s="89">
        <f t="shared" si="58"/>
        <v>0</v>
      </c>
      <c r="CM539" s="89">
        <f t="shared" si="59"/>
        <v>0</v>
      </c>
      <c r="CN539" s="89" t="str">
        <f t="shared" si="60"/>
        <v>Missing Staging Date</v>
      </c>
      <c r="CO539" s="100"/>
      <c r="CP539" s="89" t="str">
        <f>IF(CQ539="","",IF(CQ539&gt;'Colour coding'!$D$4,"After Turnround",IF(CQ539&gt;'Colour coding'!$D$3+7,"During Turnaround",IF(CQ539&lt;'Colour coding'!$D$3,"On Time"))))</f>
        <v>On Time</v>
      </c>
      <c r="CQ539" s="88">
        <f>_xlfn.MAXIFS('Monitor PO'!E:E,'Monitor PO'!K:K,KGP[[#This Row],[Material / Component]])</f>
        <v>0</v>
      </c>
      <c r="CR539" s="89" t="str">
        <f t="shared" si="61"/>
        <v>Delivered Pre S4H</v>
      </c>
      <c r="CS539" s="89" t="str">
        <f>_xlfn.CONCAT(KGP[[#This Row],[Reservation]], KGP[[#This Row],[Requirement date (WO component)]],KGP[[#This Row],[Material / Component]],"000",,KGP[[#This Row],[WO number]])</f>
        <v>000013843445413000100039933</v>
      </c>
      <c r="CT539" s="89" t="e">
        <f>VLOOKUP(KGP[[#This Row],[Key]],Reservation!B:B,1,)</f>
        <v>#N/A</v>
      </c>
      <c r="CU539" s="89" t="str">
        <f>_xlfn.CONCAT(KGP[[#This Row],[Reservation]],KGP[[#This Row],[Material / Component]],"000",,KGP[[#This Row],[WO number]])</f>
        <v>0000138434000100039933</v>
      </c>
      <c r="CV539" s="93" t="str">
        <f>IF(_xlfn.MAXIFS(Reservation!$F:$F,Reservation!$A:$A,KGP[[#This Row],[Logic]])&lt;KGP[[#This Row],[ETA @ Demand plant]],_xlfn.MAXIFS(Reservation!$F:$F,Reservation!$A:$A,KGP[[#This Row],[Logic]]),"")</f>
        <v/>
      </c>
      <c r="CW539" s="89" t="str">
        <f>IF(KGP[[#This Row],[Any order which is ahead (Date)]]="","",VLOOKUP(_xlfn.CONCAT(KGP[[#This Row],[Reservation]],KGP[[#This Row],[Material / Component]],"000",,KGP[[#This Row],[WO number]]),Reservation!$A:$J,10,0))</f>
        <v/>
      </c>
      <c r="CX539" s="89">
        <f t="shared" si="62"/>
        <v>0</v>
      </c>
    </row>
    <row r="540" spans="1:102" s="77" customFormat="1" hidden="1" x14ac:dyDescent="0.2">
      <c r="A540" s="126" t="s">
        <v>945</v>
      </c>
      <c r="B540" s="126" t="s">
        <v>50</v>
      </c>
      <c r="C540" s="127"/>
      <c r="D540" s="126" t="s">
        <v>55</v>
      </c>
      <c r="E540" s="128">
        <v>45290</v>
      </c>
      <c r="F540" s="128">
        <v>45292</v>
      </c>
      <c r="G540" s="128">
        <v>45413</v>
      </c>
      <c r="H540" s="127"/>
      <c r="I540" s="128">
        <v>45413</v>
      </c>
      <c r="J540" s="128">
        <v>45414</v>
      </c>
      <c r="K540" s="126" t="s">
        <v>182</v>
      </c>
      <c r="L540" s="127"/>
      <c r="M540" s="126" t="s">
        <v>3086</v>
      </c>
      <c r="N540" s="126" t="s">
        <v>171</v>
      </c>
      <c r="O540" s="126" t="s">
        <v>3087</v>
      </c>
      <c r="P540" s="126" t="s">
        <v>3088</v>
      </c>
      <c r="Q540" s="126" t="s">
        <v>3093</v>
      </c>
      <c r="R540" s="126" t="s">
        <v>344</v>
      </c>
      <c r="S540" s="127"/>
      <c r="T540" s="127"/>
      <c r="U540" s="127"/>
      <c r="V540" s="127"/>
      <c r="W540" s="127"/>
      <c r="X540" s="126">
        <v>20</v>
      </c>
      <c r="Y540" s="126">
        <v>20</v>
      </c>
      <c r="Z540" s="127"/>
      <c r="AA540" s="127"/>
      <c r="AB540" s="129">
        <v>1</v>
      </c>
      <c r="AC540" s="129">
        <v>0</v>
      </c>
      <c r="AD540" s="129">
        <v>0</v>
      </c>
      <c r="AE540" s="126" t="s">
        <v>2954</v>
      </c>
      <c r="AF540" s="129">
        <v>0</v>
      </c>
      <c r="AG540" s="127"/>
      <c r="AH540" s="127"/>
      <c r="AI540" s="127"/>
      <c r="AJ540" s="127"/>
      <c r="AK540" s="126">
        <v>0</v>
      </c>
      <c r="AL540" s="129">
        <v>0</v>
      </c>
      <c r="AM540" s="127"/>
      <c r="AN540" s="127"/>
      <c r="AO540" s="126">
        <v>0</v>
      </c>
      <c r="AP540" s="127"/>
      <c r="AQ540" s="127"/>
      <c r="AR540" s="127"/>
      <c r="AS540" s="127"/>
      <c r="AT540" s="127"/>
      <c r="AU540" s="126">
        <v>0</v>
      </c>
      <c r="AV540" s="130">
        <v>0</v>
      </c>
      <c r="AW540" s="126" t="s">
        <v>51</v>
      </c>
      <c r="AX540" s="127"/>
      <c r="AY540" s="127"/>
      <c r="AZ540" s="127"/>
      <c r="BA540" s="127"/>
      <c r="BB540" s="126" t="s">
        <v>52</v>
      </c>
      <c r="BC540" s="126" t="s">
        <v>208</v>
      </c>
      <c r="BD540" s="126" t="s">
        <v>209</v>
      </c>
      <c r="BE540" s="126" t="s">
        <v>3090</v>
      </c>
      <c r="BF540" s="126">
        <v>3</v>
      </c>
      <c r="BG540" s="126" t="s">
        <v>163</v>
      </c>
      <c r="BH540" s="127"/>
      <c r="BI540" s="127"/>
      <c r="BJ540" s="127"/>
      <c r="BK540" s="127"/>
      <c r="BL540" s="129">
        <v>0</v>
      </c>
      <c r="BM540" s="127" t="b">
        <f>KGP[[#This Row],[HU Quantity]]=KGP[[#This Row],[Requirement quantity]]</f>
        <v>0</v>
      </c>
      <c r="BN540" s="127"/>
      <c r="BO540" s="127"/>
      <c r="BP540" s="127"/>
      <c r="BQ540" s="126" t="s">
        <v>165</v>
      </c>
      <c r="BR540" s="127"/>
      <c r="BS540" s="127"/>
      <c r="BT540" s="131">
        <v>0</v>
      </c>
      <c r="BU540" s="131">
        <v>0</v>
      </c>
      <c r="BV540" s="128">
        <v>45107</v>
      </c>
      <c r="BW540" s="132">
        <v>0</v>
      </c>
      <c r="BX540" s="132">
        <v>0</v>
      </c>
      <c r="BY540" s="127"/>
      <c r="BZ540" s="127"/>
      <c r="CA540" s="126">
        <v>0</v>
      </c>
      <c r="CB540" s="130">
        <v>0</v>
      </c>
      <c r="CC540" s="127"/>
      <c r="CD540" s="130">
        <v>0</v>
      </c>
      <c r="CE540" s="127"/>
      <c r="CF540" s="127"/>
      <c r="CG540" s="127"/>
      <c r="CH540" s="130">
        <v>0</v>
      </c>
      <c r="CI540" s="35">
        <v>0</v>
      </c>
      <c r="CJ540" s="94">
        <f t="shared" si="56"/>
        <v>0.2</v>
      </c>
      <c r="CK540" s="88">
        <f t="shared" si="57"/>
        <v>45385</v>
      </c>
      <c r="CL540" s="89">
        <f t="shared" si="58"/>
        <v>0</v>
      </c>
      <c r="CM540" s="89">
        <f t="shared" si="59"/>
        <v>0</v>
      </c>
      <c r="CN540" s="89" t="str">
        <f t="shared" si="60"/>
        <v>Missing Staging Date</v>
      </c>
      <c r="CO540" s="100"/>
      <c r="CP540" s="89" t="str">
        <f>IF(CQ540="","",IF(CQ540&gt;'Colour coding'!$D$4,"After Turnround",IF(CQ540&gt;'Colour coding'!$D$3+7,"During Turnaround",IF(CQ540&lt;'Colour coding'!$D$3,"On Time"))))</f>
        <v>On Time</v>
      </c>
      <c r="CQ540" s="88">
        <f>_xlfn.MAXIFS('Monitor PO'!E:E,'Monitor PO'!K:K,KGP[[#This Row],[Material / Component]])</f>
        <v>0</v>
      </c>
      <c r="CR540" s="89" t="str">
        <f t="shared" si="61"/>
        <v>Delivered Pre S4H</v>
      </c>
      <c r="CS540" s="89" t="str">
        <f>_xlfn.CONCAT(KGP[[#This Row],[Reservation]], KGP[[#This Row],[Requirement date (WO component)]],KGP[[#This Row],[Material / Component]],"000",,KGP[[#This Row],[WO number]])</f>
        <v>000013843445413000100039933</v>
      </c>
      <c r="CT540" s="89" t="e">
        <f>VLOOKUP(KGP[[#This Row],[Key]],Reservation!B:B,1,)</f>
        <v>#N/A</v>
      </c>
      <c r="CU540" s="89" t="str">
        <f>_xlfn.CONCAT(KGP[[#This Row],[Reservation]],KGP[[#This Row],[Material / Component]],"000",,KGP[[#This Row],[WO number]])</f>
        <v>0000138434000100039933</v>
      </c>
      <c r="CV540" s="93" t="str">
        <f>IF(_xlfn.MAXIFS(Reservation!$F:$F,Reservation!$A:$A,KGP[[#This Row],[Logic]])&lt;KGP[[#This Row],[ETA @ Demand plant]],_xlfn.MAXIFS(Reservation!$F:$F,Reservation!$A:$A,KGP[[#This Row],[Logic]]),"")</f>
        <v/>
      </c>
      <c r="CW540" s="89" t="str">
        <f>IF(KGP[[#This Row],[Any order which is ahead (Date)]]="","",VLOOKUP(_xlfn.CONCAT(KGP[[#This Row],[Reservation]],KGP[[#This Row],[Material / Component]],"000",,KGP[[#This Row],[WO number]]),Reservation!$A:$J,10,0))</f>
        <v/>
      </c>
      <c r="CX540" s="89">
        <f t="shared" si="62"/>
        <v>0</v>
      </c>
    </row>
    <row r="541" spans="1:102" s="77" customFormat="1" hidden="1" x14ac:dyDescent="0.2">
      <c r="A541" s="126" t="s">
        <v>945</v>
      </c>
      <c r="B541" s="126" t="s">
        <v>50</v>
      </c>
      <c r="C541" s="127"/>
      <c r="D541" s="126" t="s">
        <v>55</v>
      </c>
      <c r="E541" s="128">
        <v>45290</v>
      </c>
      <c r="F541" s="128">
        <v>45292</v>
      </c>
      <c r="G541" s="128">
        <v>45413</v>
      </c>
      <c r="H541" s="127"/>
      <c r="I541" s="128">
        <v>45413</v>
      </c>
      <c r="J541" s="128">
        <v>45414</v>
      </c>
      <c r="K541" s="126" t="s">
        <v>182</v>
      </c>
      <c r="L541" s="127"/>
      <c r="M541" s="126" t="s">
        <v>3086</v>
      </c>
      <c r="N541" s="126" t="s">
        <v>170</v>
      </c>
      <c r="O541" s="126" t="s">
        <v>3087</v>
      </c>
      <c r="P541" s="126" t="s">
        <v>3088</v>
      </c>
      <c r="Q541" s="126" t="s">
        <v>3094</v>
      </c>
      <c r="R541" s="126" t="s">
        <v>344</v>
      </c>
      <c r="S541" s="127"/>
      <c r="T541" s="127"/>
      <c r="U541" s="127"/>
      <c r="V541" s="127"/>
      <c r="W541" s="127"/>
      <c r="X541" s="126">
        <v>20</v>
      </c>
      <c r="Y541" s="126">
        <v>20</v>
      </c>
      <c r="Z541" s="127"/>
      <c r="AA541" s="127"/>
      <c r="AB541" s="129">
        <v>1</v>
      </c>
      <c r="AC541" s="129">
        <v>0</v>
      </c>
      <c r="AD541" s="129">
        <v>0</v>
      </c>
      <c r="AE541" s="126" t="s">
        <v>2954</v>
      </c>
      <c r="AF541" s="129">
        <v>0</v>
      </c>
      <c r="AG541" s="127"/>
      <c r="AH541" s="127"/>
      <c r="AI541" s="127"/>
      <c r="AJ541" s="127"/>
      <c r="AK541" s="126">
        <v>0</v>
      </c>
      <c r="AL541" s="129">
        <v>0</v>
      </c>
      <c r="AM541" s="127"/>
      <c r="AN541" s="127"/>
      <c r="AO541" s="126">
        <v>0</v>
      </c>
      <c r="AP541" s="127"/>
      <c r="AQ541" s="127"/>
      <c r="AR541" s="127"/>
      <c r="AS541" s="127"/>
      <c r="AT541" s="127"/>
      <c r="AU541" s="126">
        <v>0</v>
      </c>
      <c r="AV541" s="130">
        <v>0</v>
      </c>
      <c r="AW541" s="126" t="s">
        <v>51</v>
      </c>
      <c r="AX541" s="127"/>
      <c r="AY541" s="127"/>
      <c r="AZ541" s="127"/>
      <c r="BA541" s="127"/>
      <c r="BB541" s="126" t="s">
        <v>52</v>
      </c>
      <c r="BC541" s="126" t="s">
        <v>208</v>
      </c>
      <c r="BD541" s="126" t="s">
        <v>209</v>
      </c>
      <c r="BE541" s="126" t="s">
        <v>3090</v>
      </c>
      <c r="BF541" s="126">
        <v>4</v>
      </c>
      <c r="BG541" s="126" t="s">
        <v>163</v>
      </c>
      <c r="BH541" s="127"/>
      <c r="BI541" s="127"/>
      <c r="BJ541" s="127"/>
      <c r="BK541" s="127"/>
      <c r="BL541" s="129">
        <v>0</v>
      </c>
      <c r="BM541" s="127" t="b">
        <f>KGP[[#This Row],[HU Quantity]]=KGP[[#This Row],[Requirement quantity]]</f>
        <v>0</v>
      </c>
      <c r="BN541" s="127"/>
      <c r="BO541" s="127"/>
      <c r="BP541" s="127"/>
      <c r="BQ541" s="126" t="s">
        <v>165</v>
      </c>
      <c r="BR541" s="127"/>
      <c r="BS541" s="127"/>
      <c r="BT541" s="131">
        <v>0</v>
      </c>
      <c r="BU541" s="131">
        <v>0</v>
      </c>
      <c r="BV541" s="128">
        <v>45107</v>
      </c>
      <c r="BW541" s="132">
        <v>0</v>
      </c>
      <c r="BX541" s="132">
        <v>0</v>
      </c>
      <c r="BY541" s="127"/>
      <c r="BZ541" s="127"/>
      <c r="CA541" s="126">
        <v>0</v>
      </c>
      <c r="CB541" s="130">
        <v>0</v>
      </c>
      <c r="CC541" s="127"/>
      <c r="CD541" s="130">
        <v>0</v>
      </c>
      <c r="CE541" s="127"/>
      <c r="CF541" s="127"/>
      <c r="CG541" s="127"/>
      <c r="CH541" s="130">
        <v>0</v>
      </c>
      <c r="CI541" s="35">
        <v>0</v>
      </c>
      <c r="CJ541" s="94">
        <f t="shared" si="56"/>
        <v>0.2</v>
      </c>
      <c r="CK541" s="88">
        <f t="shared" si="57"/>
        <v>45385</v>
      </c>
      <c r="CL541" s="89">
        <f t="shared" si="58"/>
        <v>0</v>
      </c>
      <c r="CM541" s="89">
        <f t="shared" si="59"/>
        <v>0</v>
      </c>
      <c r="CN541" s="89" t="str">
        <f t="shared" si="60"/>
        <v>Missing Staging Date</v>
      </c>
      <c r="CO541" s="100"/>
      <c r="CP541" s="89" t="str">
        <f>IF(CQ541="","",IF(CQ541&gt;'Colour coding'!$D$4,"After Turnround",IF(CQ541&gt;'Colour coding'!$D$3+7,"During Turnaround",IF(CQ541&lt;'Colour coding'!$D$3,"On Time"))))</f>
        <v>On Time</v>
      </c>
      <c r="CQ541" s="88">
        <f>_xlfn.MAXIFS('Monitor PO'!E:E,'Monitor PO'!K:K,KGP[[#This Row],[Material / Component]])</f>
        <v>0</v>
      </c>
      <c r="CR541" s="89" t="str">
        <f t="shared" si="61"/>
        <v>Delivered Pre S4H</v>
      </c>
      <c r="CS541" s="89" t="str">
        <f>_xlfn.CONCAT(KGP[[#This Row],[Reservation]], KGP[[#This Row],[Requirement date (WO component)]],KGP[[#This Row],[Material / Component]],"000",,KGP[[#This Row],[WO number]])</f>
        <v>000013843445413000100039933</v>
      </c>
      <c r="CT541" s="89" t="e">
        <f>VLOOKUP(KGP[[#This Row],[Key]],Reservation!B:B,1,)</f>
        <v>#N/A</v>
      </c>
      <c r="CU541" s="89" t="str">
        <f>_xlfn.CONCAT(KGP[[#This Row],[Reservation]],KGP[[#This Row],[Material / Component]],"000",,KGP[[#This Row],[WO number]])</f>
        <v>0000138434000100039933</v>
      </c>
      <c r="CV541" s="93" t="str">
        <f>IF(_xlfn.MAXIFS(Reservation!$F:$F,Reservation!$A:$A,KGP[[#This Row],[Logic]])&lt;KGP[[#This Row],[ETA @ Demand plant]],_xlfn.MAXIFS(Reservation!$F:$F,Reservation!$A:$A,KGP[[#This Row],[Logic]]),"")</f>
        <v/>
      </c>
      <c r="CW541" s="89" t="str">
        <f>IF(KGP[[#This Row],[Any order which is ahead (Date)]]="","",VLOOKUP(_xlfn.CONCAT(KGP[[#This Row],[Reservation]],KGP[[#This Row],[Material / Component]],"000",,KGP[[#This Row],[WO number]]),Reservation!$A:$J,10,0))</f>
        <v/>
      </c>
      <c r="CX541" s="89">
        <f t="shared" si="62"/>
        <v>0</v>
      </c>
    </row>
    <row r="542" spans="1:102" s="77" customFormat="1" hidden="1" x14ac:dyDescent="0.2">
      <c r="A542" s="126" t="s">
        <v>869</v>
      </c>
      <c r="B542" s="126" t="s">
        <v>50</v>
      </c>
      <c r="C542" s="127"/>
      <c r="D542" s="126" t="s">
        <v>55</v>
      </c>
      <c r="E542" s="128">
        <v>45290</v>
      </c>
      <c r="F542" s="128">
        <v>45293</v>
      </c>
      <c r="G542" s="128">
        <v>45385</v>
      </c>
      <c r="H542" s="127"/>
      <c r="I542" s="128">
        <v>45381</v>
      </c>
      <c r="J542" s="128">
        <v>45390</v>
      </c>
      <c r="K542" s="126" t="s">
        <v>350</v>
      </c>
      <c r="L542" s="127"/>
      <c r="M542" s="126" t="s">
        <v>2223</v>
      </c>
      <c r="N542" s="126" t="s">
        <v>173</v>
      </c>
      <c r="O542" s="126" t="s">
        <v>2224</v>
      </c>
      <c r="P542" s="126" t="s">
        <v>2225</v>
      </c>
      <c r="Q542" s="126" t="s">
        <v>2226</v>
      </c>
      <c r="R542" s="126" t="s">
        <v>344</v>
      </c>
      <c r="S542" s="127"/>
      <c r="T542" s="127"/>
      <c r="U542" s="127"/>
      <c r="V542" s="127"/>
      <c r="W542" s="127"/>
      <c r="X542" s="126">
        <v>20</v>
      </c>
      <c r="Y542" s="126">
        <v>20</v>
      </c>
      <c r="Z542" s="127"/>
      <c r="AA542" s="127"/>
      <c r="AB542" s="129">
        <v>8</v>
      </c>
      <c r="AC542" s="129">
        <v>0</v>
      </c>
      <c r="AD542" s="129">
        <v>0</v>
      </c>
      <c r="AE542" s="126" t="s">
        <v>2954</v>
      </c>
      <c r="AF542" s="129">
        <v>0</v>
      </c>
      <c r="AG542" s="127"/>
      <c r="AH542" s="127"/>
      <c r="AI542" s="127"/>
      <c r="AJ542" s="127"/>
      <c r="AK542" s="126">
        <v>0</v>
      </c>
      <c r="AL542" s="129">
        <v>0</v>
      </c>
      <c r="AM542" s="127"/>
      <c r="AN542" s="127"/>
      <c r="AO542" s="126">
        <v>0</v>
      </c>
      <c r="AP542" s="127"/>
      <c r="AQ542" s="127"/>
      <c r="AR542" s="127"/>
      <c r="AS542" s="127"/>
      <c r="AT542" s="127"/>
      <c r="AU542" s="126">
        <v>0</v>
      </c>
      <c r="AV542" s="130">
        <v>0</v>
      </c>
      <c r="AW542" s="126" t="s">
        <v>51</v>
      </c>
      <c r="AX542" s="127"/>
      <c r="AY542" s="127"/>
      <c r="AZ542" s="127"/>
      <c r="BA542" s="127"/>
      <c r="BB542" s="126" t="s">
        <v>52</v>
      </c>
      <c r="BC542" s="126" t="s">
        <v>161</v>
      </c>
      <c r="BD542" s="126" t="s">
        <v>162</v>
      </c>
      <c r="BE542" s="126" t="s">
        <v>2229</v>
      </c>
      <c r="BF542" s="126">
        <v>2</v>
      </c>
      <c r="BG542" s="126" t="s">
        <v>163</v>
      </c>
      <c r="BH542" s="127"/>
      <c r="BI542" s="127"/>
      <c r="BJ542" s="127"/>
      <c r="BK542" s="127"/>
      <c r="BL542" s="129">
        <v>0</v>
      </c>
      <c r="BM542" s="127" t="b">
        <f>KGP[[#This Row],[HU Quantity]]=KGP[[#This Row],[Requirement quantity]]</f>
        <v>0</v>
      </c>
      <c r="BN542" s="127"/>
      <c r="BO542" s="127"/>
      <c r="BP542" s="127"/>
      <c r="BQ542" s="126" t="s">
        <v>165</v>
      </c>
      <c r="BR542" s="126" t="s">
        <v>57</v>
      </c>
      <c r="BS542" s="127"/>
      <c r="BT542" s="131">
        <v>0</v>
      </c>
      <c r="BU542" s="131">
        <v>0</v>
      </c>
      <c r="BV542" s="128">
        <v>45107</v>
      </c>
      <c r="BW542" s="132">
        <v>0</v>
      </c>
      <c r="BX542" s="132">
        <v>0</v>
      </c>
      <c r="BY542" s="127"/>
      <c r="BZ542" s="127"/>
      <c r="CA542" s="126">
        <v>0</v>
      </c>
      <c r="CB542" s="130">
        <v>0</v>
      </c>
      <c r="CC542" s="127"/>
      <c r="CD542" s="130">
        <v>0</v>
      </c>
      <c r="CE542" s="127"/>
      <c r="CF542" s="127"/>
      <c r="CG542" s="127"/>
      <c r="CH542" s="130">
        <v>0</v>
      </c>
      <c r="CI542" s="35">
        <v>0</v>
      </c>
      <c r="CJ542" s="94">
        <f t="shared" si="56"/>
        <v>0.33333333333333331</v>
      </c>
      <c r="CK542" s="88">
        <f t="shared" si="57"/>
        <v>45357</v>
      </c>
      <c r="CL542" s="89">
        <f t="shared" si="58"/>
        <v>0</v>
      </c>
      <c r="CM542" s="89">
        <f t="shared" si="59"/>
        <v>0</v>
      </c>
      <c r="CN542" s="89" t="str">
        <f t="shared" si="60"/>
        <v>Missing Staging Date</v>
      </c>
      <c r="CO542" s="100"/>
      <c r="CP542" s="89" t="str">
        <f>IF(CQ542="","",IF(CQ542&gt;'Colour coding'!$D$4,"After Turnround",IF(CQ542&gt;'Colour coding'!$D$3+7,"During Turnaround",IF(CQ542&lt;'Colour coding'!$D$3,"On Time"))))</f>
        <v>On Time</v>
      </c>
      <c r="CQ542" s="88">
        <f>_xlfn.MAXIFS('Monitor PO'!E:E,'Monitor PO'!K:K,KGP[[#This Row],[Material / Component]])</f>
        <v>0</v>
      </c>
      <c r="CR542" s="89" t="str">
        <f t="shared" si="61"/>
        <v>Delivered Pre S4H</v>
      </c>
      <c r="CS542" s="89" t="str">
        <f>_xlfn.CONCAT(KGP[[#This Row],[Reservation]], KGP[[#This Row],[Requirement date (WO component)]],KGP[[#This Row],[Material / Component]],"000",,KGP[[#This Row],[WO number]])</f>
        <v>000013952545385000100040991</v>
      </c>
      <c r="CT542" s="89" t="e">
        <f>VLOOKUP(KGP[[#This Row],[Key]],Reservation!B:B,1,)</f>
        <v>#N/A</v>
      </c>
      <c r="CU542" s="89" t="str">
        <f>_xlfn.CONCAT(KGP[[#This Row],[Reservation]],KGP[[#This Row],[Material / Component]],"000",,KGP[[#This Row],[WO number]])</f>
        <v>0000139525000100040991</v>
      </c>
      <c r="CV542" s="93" t="str">
        <f>IF(_xlfn.MAXIFS(Reservation!$F:$F,Reservation!$A:$A,KGP[[#This Row],[Logic]])&lt;KGP[[#This Row],[ETA @ Demand plant]],_xlfn.MAXIFS(Reservation!$F:$F,Reservation!$A:$A,KGP[[#This Row],[Logic]]),"")</f>
        <v/>
      </c>
      <c r="CW542" s="89" t="str">
        <f>IF(KGP[[#This Row],[Any order which is ahead (Date)]]="","",VLOOKUP(_xlfn.CONCAT(KGP[[#This Row],[Reservation]],KGP[[#This Row],[Material / Component]],"000",,KGP[[#This Row],[WO number]]),Reservation!$A:$J,10,0))</f>
        <v/>
      </c>
      <c r="CX542" s="89">
        <f t="shared" si="62"/>
        <v>0</v>
      </c>
    </row>
    <row r="543" spans="1:102" s="77" customFormat="1" hidden="1" x14ac:dyDescent="0.2">
      <c r="A543" s="126" t="s">
        <v>869</v>
      </c>
      <c r="B543" s="126" t="s">
        <v>50</v>
      </c>
      <c r="C543" s="127"/>
      <c r="D543" s="126" t="s">
        <v>55</v>
      </c>
      <c r="E543" s="128">
        <v>45290</v>
      </c>
      <c r="F543" s="128">
        <v>45293</v>
      </c>
      <c r="G543" s="128">
        <v>45409</v>
      </c>
      <c r="H543" s="127"/>
      <c r="I543" s="128">
        <v>45409</v>
      </c>
      <c r="J543" s="128">
        <v>45410</v>
      </c>
      <c r="K543" s="126" t="s">
        <v>182</v>
      </c>
      <c r="L543" s="127"/>
      <c r="M543" s="126" t="s">
        <v>2236</v>
      </c>
      <c r="N543" s="126" t="s">
        <v>174</v>
      </c>
      <c r="O543" s="126" t="s">
        <v>2237</v>
      </c>
      <c r="P543" s="126" t="s">
        <v>2238</v>
      </c>
      <c r="Q543" s="126" t="s">
        <v>2239</v>
      </c>
      <c r="R543" s="126" t="s">
        <v>344</v>
      </c>
      <c r="S543" s="127"/>
      <c r="T543" s="127"/>
      <c r="U543" s="127"/>
      <c r="V543" s="127"/>
      <c r="W543" s="127"/>
      <c r="X543" s="126">
        <v>20</v>
      </c>
      <c r="Y543" s="126">
        <v>20</v>
      </c>
      <c r="Z543" s="127"/>
      <c r="AA543" s="127"/>
      <c r="AB543" s="129">
        <v>16</v>
      </c>
      <c r="AC543" s="129">
        <v>0</v>
      </c>
      <c r="AD543" s="129">
        <v>0</v>
      </c>
      <c r="AE543" s="126" t="s">
        <v>2954</v>
      </c>
      <c r="AF543" s="129">
        <v>0</v>
      </c>
      <c r="AG543" s="127"/>
      <c r="AH543" s="127"/>
      <c r="AI543" s="127"/>
      <c r="AJ543" s="127"/>
      <c r="AK543" s="126">
        <v>0</v>
      </c>
      <c r="AL543" s="129">
        <v>0</v>
      </c>
      <c r="AM543" s="127"/>
      <c r="AN543" s="127"/>
      <c r="AO543" s="126">
        <v>0</v>
      </c>
      <c r="AP543" s="127"/>
      <c r="AQ543" s="127"/>
      <c r="AR543" s="127"/>
      <c r="AS543" s="127"/>
      <c r="AT543" s="127"/>
      <c r="AU543" s="126">
        <v>0</v>
      </c>
      <c r="AV543" s="130">
        <v>0</v>
      </c>
      <c r="AW543" s="126" t="s">
        <v>51</v>
      </c>
      <c r="AX543" s="127"/>
      <c r="AY543" s="127"/>
      <c r="AZ543" s="127"/>
      <c r="BA543" s="127"/>
      <c r="BB543" s="126" t="s">
        <v>52</v>
      </c>
      <c r="BC543" s="126" t="s">
        <v>161</v>
      </c>
      <c r="BD543" s="126" t="s">
        <v>162</v>
      </c>
      <c r="BE543" s="126" t="s">
        <v>2240</v>
      </c>
      <c r="BF543" s="126">
        <v>1</v>
      </c>
      <c r="BG543" s="126" t="s">
        <v>163</v>
      </c>
      <c r="BH543" s="127"/>
      <c r="BI543" s="127"/>
      <c r="BJ543" s="127"/>
      <c r="BK543" s="127"/>
      <c r="BL543" s="129">
        <v>0</v>
      </c>
      <c r="BM543" s="127" t="b">
        <f>KGP[[#This Row],[HU Quantity]]=KGP[[#This Row],[Requirement quantity]]</f>
        <v>0</v>
      </c>
      <c r="BN543" s="127"/>
      <c r="BO543" s="127"/>
      <c r="BP543" s="127"/>
      <c r="BQ543" s="126" t="s">
        <v>165</v>
      </c>
      <c r="BR543" s="126" t="s">
        <v>57</v>
      </c>
      <c r="BS543" s="127"/>
      <c r="BT543" s="131">
        <v>0</v>
      </c>
      <c r="BU543" s="131">
        <v>0</v>
      </c>
      <c r="BV543" s="128">
        <v>44864</v>
      </c>
      <c r="BW543" s="132">
        <v>0</v>
      </c>
      <c r="BX543" s="132">
        <v>0</v>
      </c>
      <c r="BY543" s="127"/>
      <c r="BZ543" s="127"/>
      <c r="CA543" s="126">
        <v>0</v>
      </c>
      <c r="CB543" s="130">
        <v>0</v>
      </c>
      <c r="CC543" s="127"/>
      <c r="CD543" s="130">
        <v>0</v>
      </c>
      <c r="CE543" s="127"/>
      <c r="CF543" s="127"/>
      <c r="CG543" s="127"/>
      <c r="CH543" s="130">
        <v>0</v>
      </c>
      <c r="CI543" s="35">
        <v>0</v>
      </c>
      <c r="CJ543" s="94">
        <f t="shared" si="56"/>
        <v>0.25</v>
      </c>
      <c r="CK543" s="88">
        <f t="shared" si="57"/>
        <v>45381</v>
      </c>
      <c r="CL543" s="89">
        <f t="shared" si="58"/>
        <v>0</v>
      </c>
      <c r="CM543" s="89">
        <f t="shared" si="59"/>
        <v>0</v>
      </c>
      <c r="CN543" s="89" t="str">
        <f t="shared" si="60"/>
        <v>Missing Staging Date</v>
      </c>
      <c r="CO543" s="100"/>
      <c r="CP543" s="89" t="str">
        <f>IF(CQ543="","",IF(CQ543&gt;'Colour coding'!$D$4,"After Turnround",IF(CQ543&gt;'Colour coding'!$D$3+7,"During Turnaround",IF(CQ543&lt;'Colour coding'!$D$3,"On Time"))))</f>
        <v>On Time</v>
      </c>
      <c r="CQ543" s="88">
        <f>_xlfn.MAXIFS('Monitor PO'!E:E,'Monitor PO'!K:K,KGP[[#This Row],[Material / Component]])</f>
        <v>0</v>
      </c>
      <c r="CR543" s="89" t="str">
        <f t="shared" si="61"/>
        <v>Delivered Pre S4H</v>
      </c>
      <c r="CS543" s="89" t="str">
        <f>_xlfn.CONCAT(KGP[[#This Row],[Reservation]], KGP[[#This Row],[Requirement date (WO component)]],KGP[[#This Row],[Material / Component]],"000",,KGP[[#This Row],[WO number]])</f>
        <v>000014170345409000100043119</v>
      </c>
      <c r="CT543" s="89" t="e">
        <f>VLOOKUP(KGP[[#This Row],[Key]],Reservation!B:B,1,)</f>
        <v>#N/A</v>
      </c>
      <c r="CU543" s="89" t="str">
        <f>_xlfn.CONCAT(KGP[[#This Row],[Reservation]],KGP[[#This Row],[Material / Component]],"000",,KGP[[#This Row],[WO number]])</f>
        <v>0000141703000100043119</v>
      </c>
      <c r="CV543" s="93" t="str">
        <f>IF(_xlfn.MAXIFS(Reservation!$F:$F,Reservation!$A:$A,KGP[[#This Row],[Logic]])&lt;KGP[[#This Row],[ETA @ Demand plant]],_xlfn.MAXIFS(Reservation!$F:$F,Reservation!$A:$A,KGP[[#This Row],[Logic]]),"")</f>
        <v/>
      </c>
      <c r="CW543" s="89" t="str">
        <f>IF(KGP[[#This Row],[Any order which is ahead (Date)]]="","",VLOOKUP(_xlfn.CONCAT(KGP[[#This Row],[Reservation]],KGP[[#This Row],[Material / Component]],"000",,KGP[[#This Row],[WO number]]),Reservation!$A:$J,10,0))</f>
        <v/>
      </c>
      <c r="CX543" s="89">
        <f t="shared" si="62"/>
        <v>0</v>
      </c>
    </row>
    <row r="544" spans="1:102" s="77" customFormat="1" hidden="1" x14ac:dyDescent="0.2">
      <c r="A544" s="126" t="s">
        <v>869</v>
      </c>
      <c r="B544" s="126" t="s">
        <v>50</v>
      </c>
      <c r="C544" s="127"/>
      <c r="D544" s="126" t="s">
        <v>55</v>
      </c>
      <c r="E544" s="128">
        <v>45290</v>
      </c>
      <c r="F544" s="128">
        <v>45293</v>
      </c>
      <c r="G544" s="128">
        <v>45409</v>
      </c>
      <c r="H544" s="127"/>
      <c r="I544" s="128">
        <v>45409</v>
      </c>
      <c r="J544" s="128">
        <v>45411</v>
      </c>
      <c r="K544" s="126" t="s">
        <v>182</v>
      </c>
      <c r="L544" s="127"/>
      <c r="M544" s="126" t="s">
        <v>2249</v>
      </c>
      <c r="N544" s="126" t="s">
        <v>160</v>
      </c>
      <c r="O544" s="126" t="s">
        <v>2250</v>
      </c>
      <c r="P544" s="126" t="s">
        <v>2251</v>
      </c>
      <c r="Q544" s="126" t="s">
        <v>2252</v>
      </c>
      <c r="R544" s="126" t="s">
        <v>344</v>
      </c>
      <c r="S544" s="127"/>
      <c r="T544" s="127"/>
      <c r="U544" s="127"/>
      <c r="V544" s="127"/>
      <c r="W544" s="127"/>
      <c r="X544" s="126">
        <v>30</v>
      </c>
      <c r="Y544" s="126">
        <v>30</v>
      </c>
      <c r="Z544" s="127"/>
      <c r="AA544" s="127"/>
      <c r="AB544" s="129">
        <v>1</v>
      </c>
      <c r="AC544" s="129">
        <v>0</v>
      </c>
      <c r="AD544" s="129">
        <v>0</v>
      </c>
      <c r="AE544" s="126" t="s">
        <v>2954</v>
      </c>
      <c r="AF544" s="129">
        <v>0</v>
      </c>
      <c r="AG544" s="127"/>
      <c r="AH544" s="127"/>
      <c r="AI544" s="127"/>
      <c r="AJ544" s="127"/>
      <c r="AK544" s="126">
        <v>0</v>
      </c>
      <c r="AL544" s="129">
        <v>0</v>
      </c>
      <c r="AM544" s="127"/>
      <c r="AN544" s="127"/>
      <c r="AO544" s="126">
        <v>0</v>
      </c>
      <c r="AP544" s="127"/>
      <c r="AQ544" s="127"/>
      <c r="AR544" s="127"/>
      <c r="AS544" s="127"/>
      <c r="AT544" s="127"/>
      <c r="AU544" s="126">
        <v>0</v>
      </c>
      <c r="AV544" s="130">
        <v>0</v>
      </c>
      <c r="AW544" s="126" t="s">
        <v>51</v>
      </c>
      <c r="AX544" s="127"/>
      <c r="AY544" s="127"/>
      <c r="AZ544" s="127"/>
      <c r="BA544" s="127"/>
      <c r="BB544" s="126" t="s">
        <v>52</v>
      </c>
      <c r="BC544" s="126" t="s">
        <v>161</v>
      </c>
      <c r="BD544" s="126" t="s">
        <v>162</v>
      </c>
      <c r="BE544" s="126" t="s">
        <v>2256</v>
      </c>
      <c r="BF544" s="126">
        <v>8</v>
      </c>
      <c r="BG544" s="126" t="s">
        <v>163</v>
      </c>
      <c r="BH544" s="127"/>
      <c r="BI544" s="127"/>
      <c r="BJ544" s="127"/>
      <c r="BK544" s="127"/>
      <c r="BL544" s="129">
        <v>0</v>
      </c>
      <c r="BM544" s="127" t="b">
        <f>KGP[[#This Row],[HU Quantity]]=KGP[[#This Row],[Requirement quantity]]</f>
        <v>0</v>
      </c>
      <c r="BN544" s="127"/>
      <c r="BO544" s="127"/>
      <c r="BP544" s="127"/>
      <c r="BQ544" s="126" t="s">
        <v>165</v>
      </c>
      <c r="BR544" s="126" t="s">
        <v>57</v>
      </c>
      <c r="BS544" s="127"/>
      <c r="BT544" s="131">
        <v>0</v>
      </c>
      <c r="BU544" s="131">
        <v>0</v>
      </c>
      <c r="BV544" s="128">
        <v>44561</v>
      </c>
      <c r="BW544" s="132">
        <v>0</v>
      </c>
      <c r="BX544" s="132">
        <v>0</v>
      </c>
      <c r="BY544" s="127"/>
      <c r="BZ544" s="127"/>
      <c r="CA544" s="126">
        <v>0</v>
      </c>
      <c r="CB544" s="130">
        <v>0</v>
      </c>
      <c r="CC544" s="127"/>
      <c r="CD544" s="130">
        <v>0</v>
      </c>
      <c r="CE544" s="127"/>
      <c r="CF544" s="127"/>
      <c r="CG544" s="127"/>
      <c r="CH544" s="130">
        <v>0</v>
      </c>
      <c r="CI544" s="35">
        <v>0</v>
      </c>
      <c r="CJ544" s="94">
        <f t="shared" si="56"/>
        <v>9.0909090909090912E-2</v>
      </c>
      <c r="CK544" s="88">
        <f t="shared" si="57"/>
        <v>45381</v>
      </c>
      <c r="CL544" s="89">
        <f t="shared" si="58"/>
        <v>0</v>
      </c>
      <c r="CM544" s="89">
        <f t="shared" si="59"/>
        <v>0</v>
      </c>
      <c r="CN544" s="89" t="str">
        <f t="shared" si="60"/>
        <v>Missing Staging Date</v>
      </c>
      <c r="CO544" s="100"/>
      <c r="CP544" s="89" t="str">
        <f>IF(CQ544="","",IF(CQ544&gt;'Colour coding'!$D$4,"After Turnround",IF(CQ544&gt;'Colour coding'!$D$3+7,"During Turnaround",IF(CQ544&lt;'Colour coding'!$D$3,"On Time"))))</f>
        <v>On Time</v>
      </c>
      <c r="CQ544" s="88">
        <f>_xlfn.MAXIFS('Monitor PO'!E:E,'Monitor PO'!K:K,KGP[[#This Row],[Material / Component]])</f>
        <v>0</v>
      </c>
      <c r="CR544" s="89" t="str">
        <f t="shared" si="61"/>
        <v>Delivered Pre S4H</v>
      </c>
      <c r="CS544" s="89" t="str">
        <f>_xlfn.CONCAT(KGP[[#This Row],[Reservation]], KGP[[#This Row],[Requirement date (WO component)]],KGP[[#This Row],[Material / Component]],"000",,KGP[[#This Row],[WO number]])</f>
        <v>000014278245409000100044230</v>
      </c>
      <c r="CT544" s="89" t="e">
        <f>VLOOKUP(KGP[[#This Row],[Key]],Reservation!B:B,1,)</f>
        <v>#N/A</v>
      </c>
      <c r="CU544" s="89" t="str">
        <f>_xlfn.CONCAT(KGP[[#This Row],[Reservation]],KGP[[#This Row],[Material / Component]],"000",,KGP[[#This Row],[WO number]])</f>
        <v>0000142782000100044230</v>
      </c>
      <c r="CV544" s="93" t="str">
        <f>IF(_xlfn.MAXIFS(Reservation!$F:$F,Reservation!$A:$A,KGP[[#This Row],[Logic]])&lt;KGP[[#This Row],[ETA @ Demand plant]],_xlfn.MAXIFS(Reservation!$F:$F,Reservation!$A:$A,KGP[[#This Row],[Logic]]),"")</f>
        <v/>
      </c>
      <c r="CW544" s="89" t="str">
        <f>IF(KGP[[#This Row],[Any order which is ahead (Date)]]="","",VLOOKUP(_xlfn.CONCAT(KGP[[#This Row],[Reservation]],KGP[[#This Row],[Material / Component]],"000",,KGP[[#This Row],[WO number]]),Reservation!$A:$J,10,0))</f>
        <v/>
      </c>
      <c r="CX544" s="89">
        <f t="shared" si="62"/>
        <v>0</v>
      </c>
    </row>
    <row r="545" spans="1:102" s="77" customFormat="1" hidden="1" x14ac:dyDescent="0.2">
      <c r="A545" s="126" t="s">
        <v>869</v>
      </c>
      <c r="B545" s="126" t="s">
        <v>50</v>
      </c>
      <c r="C545" s="127"/>
      <c r="D545" s="126" t="s">
        <v>55</v>
      </c>
      <c r="E545" s="128">
        <v>45290</v>
      </c>
      <c r="F545" s="128">
        <v>45293</v>
      </c>
      <c r="G545" s="128">
        <v>45409</v>
      </c>
      <c r="H545" s="127"/>
      <c r="I545" s="128">
        <v>45409</v>
      </c>
      <c r="J545" s="128">
        <v>45411</v>
      </c>
      <c r="K545" s="126" t="s">
        <v>182</v>
      </c>
      <c r="L545" s="127"/>
      <c r="M545" s="126" t="s">
        <v>2249</v>
      </c>
      <c r="N545" s="126" t="s">
        <v>173</v>
      </c>
      <c r="O545" s="126" t="s">
        <v>2250</v>
      </c>
      <c r="P545" s="126" t="s">
        <v>2251</v>
      </c>
      <c r="Q545" s="126" t="s">
        <v>2252</v>
      </c>
      <c r="R545" s="126" t="s">
        <v>344</v>
      </c>
      <c r="S545" s="127"/>
      <c r="T545" s="127"/>
      <c r="U545" s="127"/>
      <c r="V545" s="127"/>
      <c r="W545" s="127"/>
      <c r="X545" s="126">
        <v>30</v>
      </c>
      <c r="Y545" s="126">
        <v>30</v>
      </c>
      <c r="Z545" s="127"/>
      <c r="AA545" s="127"/>
      <c r="AB545" s="129">
        <v>4</v>
      </c>
      <c r="AC545" s="129">
        <v>0</v>
      </c>
      <c r="AD545" s="129">
        <v>0</v>
      </c>
      <c r="AE545" s="126" t="s">
        <v>2954</v>
      </c>
      <c r="AF545" s="129">
        <v>0</v>
      </c>
      <c r="AG545" s="127"/>
      <c r="AH545" s="127"/>
      <c r="AI545" s="127"/>
      <c r="AJ545" s="127"/>
      <c r="AK545" s="126">
        <v>0</v>
      </c>
      <c r="AL545" s="129">
        <v>0</v>
      </c>
      <c r="AM545" s="127"/>
      <c r="AN545" s="127"/>
      <c r="AO545" s="126">
        <v>0</v>
      </c>
      <c r="AP545" s="127"/>
      <c r="AQ545" s="127"/>
      <c r="AR545" s="127"/>
      <c r="AS545" s="127"/>
      <c r="AT545" s="127"/>
      <c r="AU545" s="126">
        <v>0</v>
      </c>
      <c r="AV545" s="130">
        <v>0</v>
      </c>
      <c r="AW545" s="126" t="s">
        <v>51</v>
      </c>
      <c r="AX545" s="127"/>
      <c r="AY545" s="127"/>
      <c r="AZ545" s="127"/>
      <c r="BA545" s="127"/>
      <c r="BB545" s="126" t="s">
        <v>52</v>
      </c>
      <c r="BC545" s="126" t="s">
        <v>161</v>
      </c>
      <c r="BD545" s="126" t="s">
        <v>162</v>
      </c>
      <c r="BE545" s="126" t="s">
        <v>2256</v>
      </c>
      <c r="BF545" s="126">
        <v>3</v>
      </c>
      <c r="BG545" s="126" t="s">
        <v>163</v>
      </c>
      <c r="BH545" s="127"/>
      <c r="BI545" s="127"/>
      <c r="BJ545" s="127"/>
      <c r="BK545" s="127"/>
      <c r="BL545" s="129">
        <v>0</v>
      </c>
      <c r="BM545" s="127" t="b">
        <f>KGP[[#This Row],[HU Quantity]]=KGP[[#This Row],[Requirement quantity]]</f>
        <v>0</v>
      </c>
      <c r="BN545" s="127"/>
      <c r="BO545" s="127"/>
      <c r="BP545" s="127"/>
      <c r="BQ545" s="126" t="s">
        <v>165</v>
      </c>
      <c r="BR545" s="126" t="s">
        <v>57</v>
      </c>
      <c r="BS545" s="127"/>
      <c r="BT545" s="131">
        <v>0</v>
      </c>
      <c r="BU545" s="131">
        <v>0</v>
      </c>
      <c r="BV545" s="128">
        <v>44561</v>
      </c>
      <c r="BW545" s="132">
        <v>0</v>
      </c>
      <c r="BX545" s="132">
        <v>0</v>
      </c>
      <c r="BY545" s="127"/>
      <c r="BZ545" s="127"/>
      <c r="CA545" s="126">
        <v>0</v>
      </c>
      <c r="CB545" s="130">
        <v>0</v>
      </c>
      <c r="CC545" s="127"/>
      <c r="CD545" s="130">
        <v>0</v>
      </c>
      <c r="CE545" s="127"/>
      <c r="CF545" s="127"/>
      <c r="CG545" s="127"/>
      <c r="CH545" s="130">
        <v>0</v>
      </c>
      <c r="CI545" s="35">
        <v>0</v>
      </c>
      <c r="CJ545" s="94">
        <f t="shared" si="56"/>
        <v>9.0909090909090912E-2</v>
      </c>
      <c r="CK545" s="88">
        <f t="shared" si="57"/>
        <v>45381</v>
      </c>
      <c r="CL545" s="89">
        <f t="shared" si="58"/>
        <v>0</v>
      </c>
      <c r="CM545" s="89">
        <f t="shared" si="59"/>
        <v>0</v>
      </c>
      <c r="CN545" s="89" t="str">
        <f t="shared" si="60"/>
        <v>Missing Staging Date</v>
      </c>
      <c r="CO545" s="100"/>
      <c r="CP545" s="89" t="str">
        <f>IF(CQ545="","",IF(CQ545&gt;'Colour coding'!$D$4,"After Turnround",IF(CQ545&gt;'Colour coding'!$D$3+7,"During Turnaround",IF(CQ545&lt;'Colour coding'!$D$3,"On Time"))))</f>
        <v>On Time</v>
      </c>
      <c r="CQ545" s="88">
        <f>_xlfn.MAXIFS('Monitor PO'!E:E,'Monitor PO'!K:K,KGP[[#This Row],[Material / Component]])</f>
        <v>0</v>
      </c>
      <c r="CR545" s="89" t="str">
        <f t="shared" si="61"/>
        <v>Delivered Pre S4H</v>
      </c>
      <c r="CS545" s="89" t="str">
        <f>_xlfn.CONCAT(KGP[[#This Row],[Reservation]], KGP[[#This Row],[Requirement date (WO component)]],KGP[[#This Row],[Material / Component]],"000",,KGP[[#This Row],[WO number]])</f>
        <v>000014278245409000100044230</v>
      </c>
      <c r="CT545" s="89" t="e">
        <f>VLOOKUP(KGP[[#This Row],[Key]],Reservation!B:B,1,)</f>
        <v>#N/A</v>
      </c>
      <c r="CU545" s="89" t="str">
        <f>_xlfn.CONCAT(KGP[[#This Row],[Reservation]],KGP[[#This Row],[Material / Component]],"000",,KGP[[#This Row],[WO number]])</f>
        <v>0000142782000100044230</v>
      </c>
      <c r="CV545" s="93" t="str">
        <f>IF(_xlfn.MAXIFS(Reservation!$F:$F,Reservation!$A:$A,KGP[[#This Row],[Logic]])&lt;KGP[[#This Row],[ETA @ Demand plant]],_xlfn.MAXIFS(Reservation!$F:$F,Reservation!$A:$A,KGP[[#This Row],[Logic]]),"")</f>
        <v/>
      </c>
      <c r="CW545" s="89" t="str">
        <f>IF(KGP[[#This Row],[Any order which is ahead (Date)]]="","",VLOOKUP(_xlfn.CONCAT(KGP[[#This Row],[Reservation]],KGP[[#This Row],[Material / Component]],"000",,KGP[[#This Row],[WO number]]),Reservation!$A:$J,10,0))</f>
        <v/>
      </c>
      <c r="CX545" s="89">
        <f t="shared" si="62"/>
        <v>0</v>
      </c>
    </row>
    <row r="546" spans="1:102" s="77" customFormat="1" hidden="1" x14ac:dyDescent="0.2">
      <c r="A546" s="126" t="s">
        <v>869</v>
      </c>
      <c r="B546" s="126" t="s">
        <v>50</v>
      </c>
      <c r="C546" s="127"/>
      <c r="D546" s="126" t="s">
        <v>55</v>
      </c>
      <c r="E546" s="128">
        <v>45290</v>
      </c>
      <c r="F546" s="128">
        <v>45293</v>
      </c>
      <c r="G546" s="128">
        <v>45409</v>
      </c>
      <c r="H546" s="127"/>
      <c r="I546" s="128">
        <v>45409</v>
      </c>
      <c r="J546" s="128">
        <v>45411</v>
      </c>
      <c r="K546" s="126" t="s">
        <v>182</v>
      </c>
      <c r="L546" s="127"/>
      <c r="M546" s="126" t="s">
        <v>2249</v>
      </c>
      <c r="N546" s="126" t="s">
        <v>168</v>
      </c>
      <c r="O546" s="126" t="s">
        <v>2250</v>
      </c>
      <c r="P546" s="126" t="s">
        <v>2251</v>
      </c>
      <c r="Q546" s="126" t="s">
        <v>2252</v>
      </c>
      <c r="R546" s="126" t="s">
        <v>344</v>
      </c>
      <c r="S546" s="127"/>
      <c r="T546" s="127"/>
      <c r="U546" s="127"/>
      <c r="V546" s="127"/>
      <c r="W546" s="127"/>
      <c r="X546" s="126">
        <v>30</v>
      </c>
      <c r="Y546" s="126">
        <v>30</v>
      </c>
      <c r="Z546" s="127"/>
      <c r="AA546" s="127"/>
      <c r="AB546" s="129">
        <v>3</v>
      </c>
      <c r="AC546" s="129">
        <v>0</v>
      </c>
      <c r="AD546" s="129">
        <v>0</v>
      </c>
      <c r="AE546" s="126" t="s">
        <v>2954</v>
      </c>
      <c r="AF546" s="129">
        <v>0</v>
      </c>
      <c r="AG546" s="127"/>
      <c r="AH546" s="127"/>
      <c r="AI546" s="127"/>
      <c r="AJ546" s="127"/>
      <c r="AK546" s="126">
        <v>0</v>
      </c>
      <c r="AL546" s="129">
        <v>0</v>
      </c>
      <c r="AM546" s="127"/>
      <c r="AN546" s="127"/>
      <c r="AO546" s="126">
        <v>0</v>
      </c>
      <c r="AP546" s="127"/>
      <c r="AQ546" s="127"/>
      <c r="AR546" s="127"/>
      <c r="AS546" s="127"/>
      <c r="AT546" s="127"/>
      <c r="AU546" s="126">
        <v>0</v>
      </c>
      <c r="AV546" s="130">
        <v>0</v>
      </c>
      <c r="AW546" s="126" t="s">
        <v>51</v>
      </c>
      <c r="AX546" s="127"/>
      <c r="AY546" s="127"/>
      <c r="AZ546" s="127"/>
      <c r="BA546" s="127"/>
      <c r="BB546" s="126" t="s">
        <v>52</v>
      </c>
      <c r="BC546" s="126" t="s">
        <v>161</v>
      </c>
      <c r="BD546" s="126" t="s">
        <v>162</v>
      </c>
      <c r="BE546" s="126" t="s">
        <v>2256</v>
      </c>
      <c r="BF546" s="126">
        <v>7</v>
      </c>
      <c r="BG546" s="126" t="s">
        <v>163</v>
      </c>
      <c r="BH546" s="127"/>
      <c r="BI546" s="127"/>
      <c r="BJ546" s="127"/>
      <c r="BK546" s="127"/>
      <c r="BL546" s="129">
        <v>0</v>
      </c>
      <c r="BM546" s="127" t="b">
        <f>KGP[[#This Row],[HU Quantity]]=KGP[[#This Row],[Requirement quantity]]</f>
        <v>0</v>
      </c>
      <c r="BN546" s="127"/>
      <c r="BO546" s="127"/>
      <c r="BP546" s="127"/>
      <c r="BQ546" s="126" t="s">
        <v>165</v>
      </c>
      <c r="BR546" s="126" t="s">
        <v>57</v>
      </c>
      <c r="BS546" s="127"/>
      <c r="BT546" s="131">
        <v>0</v>
      </c>
      <c r="BU546" s="131">
        <v>0</v>
      </c>
      <c r="BV546" s="128">
        <v>44561</v>
      </c>
      <c r="BW546" s="132">
        <v>0</v>
      </c>
      <c r="BX546" s="132">
        <v>0</v>
      </c>
      <c r="BY546" s="127"/>
      <c r="BZ546" s="127"/>
      <c r="CA546" s="126">
        <v>0</v>
      </c>
      <c r="CB546" s="130">
        <v>0</v>
      </c>
      <c r="CC546" s="127"/>
      <c r="CD546" s="130">
        <v>0</v>
      </c>
      <c r="CE546" s="127"/>
      <c r="CF546" s="127"/>
      <c r="CG546" s="127"/>
      <c r="CH546" s="130">
        <v>0</v>
      </c>
      <c r="CI546" s="35">
        <v>0</v>
      </c>
      <c r="CJ546" s="94">
        <f t="shared" si="56"/>
        <v>9.0909090909090912E-2</v>
      </c>
      <c r="CK546" s="88">
        <f t="shared" si="57"/>
        <v>45381</v>
      </c>
      <c r="CL546" s="89">
        <f t="shared" si="58"/>
        <v>0</v>
      </c>
      <c r="CM546" s="89">
        <f t="shared" si="59"/>
        <v>0</v>
      </c>
      <c r="CN546" s="89" t="str">
        <f t="shared" si="60"/>
        <v>Missing Staging Date</v>
      </c>
      <c r="CO546" s="100"/>
      <c r="CP546" s="89" t="str">
        <f>IF(CQ546="","",IF(CQ546&gt;'Colour coding'!$D$4,"After Turnround",IF(CQ546&gt;'Colour coding'!$D$3+7,"During Turnaround",IF(CQ546&lt;'Colour coding'!$D$3,"On Time"))))</f>
        <v>On Time</v>
      </c>
      <c r="CQ546" s="88">
        <f>_xlfn.MAXIFS('Monitor PO'!E:E,'Monitor PO'!K:K,KGP[[#This Row],[Material / Component]])</f>
        <v>0</v>
      </c>
      <c r="CR546" s="89" t="str">
        <f t="shared" si="61"/>
        <v>Delivered Pre S4H</v>
      </c>
      <c r="CS546" s="89" t="str">
        <f>_xlfn.CONCAT(KGP[[#This Row],[Reservation]], KGP[[#This Row],[Requirement date (WO component)]],KGP[[#This Row],[Material / Component]],"000",,KGP[[#This Row],[WO number]])</f>
        <v>000014278245409000100044230</v>
      </c>
      <c r="CT546" s="89" t="e">
        <f>VLOOKUP(KGP[[#This Row],[Key]],Reservation!B:B,1,)</f>
        <v>#N/A</v>
      </c>
      <c r="CU546" s="89" t="str">
        <f>_xlfn.CONCAT(KGP[[#This Row],[Reservation]],KGP[[#This Row],[Material / Component]],"000",,KGP[[#This Row],[WO number]])</f>
        <v>0000142782000100044230</v>
      </c>
      <c r="CV546" s="93" t="str">
        <f>IF(_xlfn.MAXIFS(Reservation!$F:$F,Reservation!$A:$A,KGP[[#This Row],[Logic]])&lt;KGP[[#This Row],[ETA @ Demand plant]],_xlfn.MAXIFS(Reservation!$F:$F,Reservation!$A:$A,KGP[[#This Row],[Logic]]),"")</f>
        <v/>
      </c>
      <c r="CW546" s="89" t="str">
        <f>IF(KGP[[#This Row],[Any order which is ahead (Date)]]="","",VLOOKUP(_xlfn.CONCAT(KGP[[#This Row],[Reservation]],KGP[[#This Row],[Material / Component]],"000",,KGP[[#This Row],[WO number]]),Reservation!$A:$J,10,0))</f>
        <v/>
      </c>
      <c r="CX546" s="89">
        <f t="shared" si="62"/>
        <v>0</v>
      </c>
    </row>
    <row r="547" spans="1:102" s="77" customFormat="1" hidden="1" x14ac:dyDescent="0.2">
      <c r="A547" s="126" t="s">
        <v>869</v>
      </c>
      <c r="B547" s="126" t="s">
        <v>50</v>
      </c>
      <c r="C547" s="127"/>
      <c r="D547" s="126" t="s">
        <v>55</v>
      </c>
      <c r="E547" s="128">
        <v>45290</v>
      </c>
      <c r="F547" s="128">
        <v>45293</v>
      </c>
      <c r="G547" s="128">
        <v>45409</v>
      </c>
      <c r="H547" s="127"/>
      <c r="I547" s="128">
        <v>45409</v>
      </c>
      <c r="J547" s="128">
        <v>45411</v>
      </c>
      <c r="K547" s="126" t="s">
        <v>182</v>
      </c>
      <c r="L547" s="127"/>
      <c r="M547" s="126" t="s">
        <v>2249</v>
      </c>
      <c r="N547" s="126" t="s">
        <v>166</v>
      </c>
      <c r="O547" s="126" t="s">
        <v>2250</v>
      </c>
      <c r="P547" s="126" t="s">
        <v>2251</v>
      </c>
      <c r="Q547" s="126" t="s">
        <v>2252</v>
      </c>
      <c r="R547" s="126" t="s">
        <v>344</v>
      </c>
      <c r="S547" s="127"/>
      <c r="T547" s="127"/>
      <c r="U547" s="127"/>
      <c r="V547" s="127"/>
      <c r="W547" s="127"/>
      <c r="X547" s="126">
        <v>30</v>
      </c>
      <c r="Y547" s="126">
        <v>30</v>
      </c>
      <c r="Z547" s="127"/>
      <c r="AA547" s="127"/>
      <c r="AB547" s="129">
        <v>1</v>
      </c>
      <c r="AC547" s="129">
        <v>0</v>
      </c>
      <c r="AD547" s="129">
        <v>0</v>
      </c>
      <c r="AE547" s="126" t="s">
        <v>2954</v>
      </c>
      <c r="AF547" s="129">
        <v>0</v>
      </c>
      <c r="AG547" s="127"/>
      <c r="AH547" s="127"/>
      <c r="AI547" s="127"/>
      <c r="AJ547" s="127"/>
      <c r="AK547" s="126">
        <v>0</v>
      </c>
      <c r="AL547" s="129">
        <v>0</v>
      </c>
      <c r="AM547" s="127"/>
      <c r="AN547" s="127"/>
      <c r="AO547" s="126">
        <v>0</v>
      </c>
      <c r="AP547" s="127"/>
      <c r="AQ547" s="127"/>
      <c r="AR547" s="127"/>
      <c r="AS547" s="127"/>
      <c r="AT547" s="127"/>
      <c r="AU547" s="126">
        <v>0</v>
      </c>
      <c r="AV547" s="130">
        <v>0</v>
      </c>
      <c r="AW547" s="126" t="s">
        <v>51</v>
      </c>
      <c r="AX547" s="127"/>
      <c r="AY547" s="127"/>
      <c r="AZ547" s="127"/>
      <c r="BA547" s="127"/>
      <c r="BB547" s="126" t="s">
        <v>52</v>
      </c>
      <c r="BC547" s="126" t="s">
        <v>161</v>
      </c>
      <c r="BD547" s="126" t="s">
        <v>162</v>
      </c>
      <c r="BE547" s="126" t="s">
        <v>2256</v>
      </c>
      <c r="BF547" s="126">
        <v>5</v>
      </c>
      <c r="BG547" s="126" t="s">
        <v>163</v>
      </c>
      <c r="BH547" s="127"/>
      <c r="BI547" s="127"/>
      <c r="BJ547" s="127"/>
      <c r="BK547" s="127"/>
      <c r="BL547" s="129">
        <v>0</v>
      </c>
      <c r="BM547" s="127" t="b">
        <f>KGP[[#This Row],[HU Quantity]]=KGP[[#This Row],[Requirement quantity]]</f>
        <v>0</v>
      </c>
      <c r="BN547" s="127"/>
      <c r="BO547" s="127"/>
      <c r="BP547" s="127"/>
      <c r="BQ547" s="126" t="s">
        <v>165</v>
      </c>
      <c r="BR547" s="126" t="s">
        <v>57</v>
      </c>
      <c r="BS547" s="127"/>
      <c r="BT547" s="131">
        <v>0</v>
      </c>
      <c r="BU547" s="131">
        <v>0</v>
      </c>
      <c r="BV547" s="128">
        <v>44561</v>
      </c>
      <c r="BW547" s="132">
        <v>0</v>
      </c>
      <c r="BX547" s="132">
        <v>0</v>
      </c>
      <c r="BY547" s="127"/>
      <c r="BZ547" s="127"/>
      <c r="CA547" s="126">
        <v>0</v>
      </c>
      <c r="CB547" s="130">
        <v>0</v>
      </c>
      <c r="CC547" s="127"/>
      <c r="CD547" s="130">
        <v>0</v>
      </c>
      <c r="CE547" s="127"/>
      <c r="CF547" s="127"/>
      <c r="CG547" s="127"/>
      <c r="CH547" s="130">
        <v>0</v>
      </c>
      <c r="CI547" s="35">
        <v>0</v>
      </c>
      <c r="CJ547" s="94">
        <f t="shared" si="56"/>
        <v>9.0909090909090912E-2</v>
      </c>
      <c r="CK547" s="88">
        <f t="shared" si="57"/>
        <v>45381</v>
      </c>
      <c r="CL547" s="89">
        <f t="shared" si="58"/>
        <v>0</v>
      </c>
      <c r="CM547" s="89">
        <f t="shared" si="59"/>
        <v>0</v>
      </c>
      <c r="CN547" s="89" t="str">
        <f t="shared" si="60"/>
        <v>Missing Staging Date</v>
      </c>
      <c r="CO547" s="100"/>
      <c r="CP547" s="89" t="str">
        <f>IF(CQ547="","",IF(CQ547&gt;'Colour coding'!$D$4,"After Turnround",IF(CQ547&gt;'Colour coding'!$D$3+7,"During Turnaround",IF(CQ547&lt;'Colour coding'!$D$3,"On Time"))))</f>
        <v>On Time</v>
      </c>
      <c r="CQ547" s="88">
        <f>_xlfn.MAXIFS('Monitor PO'!E:E,'Monitor PO'!K:K,KGP[[#This Row],[Material / Component]])</f>
        <v>0</v>
      </c>
      <c r="CR547" s="89" t="str">
        <f t="shared" si="61"/>
        <v>Delivered Pre S4H</v>
      </c>
      <c r="CS547" s="89" t="str">
        <f>_xlfn.CONCAT(KGP[[#This Row],[Reservation]], KGP[[#This Row],[Requirement date (WO component)]],KGP[[#This Row],[Material / Component]],"000",,KGP[[#This Row],[WO number]])</f>
        <v>000014278245409000100044230</v>
      </c>
      <c r="CT547" s="89" t="e">
        <f>VLOOKUP(KGP[[#This Row],[Key]],Reservation!B:B,1,)</f>
        <v>#N/A</v>
      </c>
      <c r="CU547" s="89" t="str">
        <f>_xlfn.CONCAT(KGP[[#This Row],[Reservation]],KGP[[#This Row],[Material / Component]],"000",,KGP[[#This Row],[WO number]])</f>
        <v>0000142782000100044230</v>
      </c>
      <c r="CV547" s="93" t="str">
        <f>IF(_xlfn.MAXIFS(Reservation!$F:$F,Reservation!$A:$A,KGP[[#This Row],[Logic]])&lt;KGP[[#This Row],[ETA @ Demand plant]],_xlfn.MAXIFS(Reservation!$F:$F,Reservation!$A:$A,KGP[[#This Row],[Logic]]),"")</f>
        <v/>
      </c>
      <c r="CW547" s="89" t="str">
        <f>IF(KGP[[#This Row],[Any order which is ahead (Date)]]="","",VLOOKUP(_xlfn.CONCAT(KGP[[#This Row],[Reservation]],KGP[[#This Row],[Material / Component]],"000",,KGP[[#This Row],[WO number]]),Reservation!$A:$J,10,0))</f>
        <v/>
      </c>
      <c r="CX547" s="89">
        <f t="shared" si="62"/>
        <v>0</v>
      </c>
    </row>
    <row r="548" spans="1:102" s="77" customFormat="1" hidden="1" x14ac:dyDescent="0.2">
      <c r="A548" s="126" t="s">
        <v>869</v>
      </c>
      <c r="B548" s="126" t="s">
        <v>50</v>
      </c>
      <c r="C548" s="127"/>
      <c r="D548" s="126" t="s">
        <v>55</v>
      </c>
      <c r="E548" s="128">
        <v>45290</v>
      </c>
      <c r="F548" s="128">
        <v>45293</v>
      </c>
      <c r="G548" s="128">
        <v>45409</v>
      </c>
      <c r="H548" s="127"/>
      <c r="I548" s="128">
        <v>45409</v>
      </c>
      <c r="J548" s="128">
        <v>45411</v>
      </c>
      <c r="K548" s="126" t="s">
        <v>182</v>
      </c>
      <c r="L548" s="127"/>
      <c r="M548" s="126" t="s">
        <v>2249</v>
      </c>
      <c r="N548" s="126" t="s">
        <v>175</v>
      </c>
      <c r="O548" s="126" t="s">
        <v>2250</v>
      </c>
      <c r="P548" s="126" t="s">
        <v>2251</v>
      </c>
      <c r="Q548" s="126" t="s">
        <v>2252</v>
      </c>
      <c r="R548" s="126" t="s">
        <v>344</v>
      </c>
      <c r="S548" s="127"/>
      <c r="T548" s="127"/>
      <c r="U548" s="127"/>
      <c r="V548" s="127"/>
      <c r="W548" s="127"/>
      <c r="X548" s="126">
        <v>30</v>
      </c>
      <c r="Y548" s="126">
        <v>30</v>
      </c>
      <c r="Z548" s="127"/>
      <c r="AA548" s="127"/>
      <c r="AB548" s="129">
        <v>1</v>
      </c>
      <c r="AC548" s="129">
        <v>0</v>
      </c>
      <c r="AD548" s="129">
        <v>0</v>
      </c>
      <c r="AE548" s="126" t="s">
        <v>2954</v>
      </c>
      <c r="AF548" s="129">
        <v>0</v>
      </c>
      <c r="AG548" s="127"/>
      <c r="AH548" s="127"/>
      <c r="AI548" s="127"/>
      <c r="AJ548" s="127"/>
      <c r="AK548" s="126">
        <v>0</v>
      </c>
      <c r="AL548" s="129">
        <v>0</v>
      </c>
      <c r="AM548" s="127"/>
      <c r="AN548" s="127"/>
      <c r="AO548" s="126">
        <v>0</v>
      </c>
      <c r="AP548" s="127"/>
      <c r="AQ548" s="127"/>
      <c r="AR548" s="127"/>
      <c r="AS548" s="127"/>
      <c r="AT548" s="127"/>
      <c r="AU548" s="126">
        <v>0</v>
      </c>
      <c r="AV548" s="130">
        <v>0</v>
      </c>
      <c r="AW548" s="126" t="s">
        <v>51</v>
      </c>
      <c r="AX548" s="127"/>
      <c r="AY548" s="127"/>
      <c r="AZ548" s="127"/>
      <c r="BA548" s="127"/>
      <c r="BB548" s="126" t="s">
        <v>52</v>
      </c>
      <c r="BC548" s="126" t="s">
        <v>161</v>
      </c>
      <c r="BD548" s="126" t="s">
        <v>162</v>
      </c>
      <c r="BE548" s="126" t="s">
        <v>2256</v>
      </c>
      <c r="BF548" s="126">
        <v>2</v>
      </c>
      <c r="BG548" s="126" t="s">
        <v>163</v>
      </c>
      <c r="BH548" s="127"/>
      <c r="BI548" s="127"/>
      <c r="BJ548" s="127"/>
      <c r="BK548" s="127"/>
      <c r="BL548" s="129">
        <v>0</v>
      </c>
      <c r="BM548" s="127" t="b">
        <f>KGP[[#This Row],[HU Quantity]]=KGP[[#This Row],[Requirement quantity]]</f>
        <v>0</v>
      </c>
      <c r="BN548" s="127"/>
      <c r="BO548" s="127"/>
      <c r="BP548" s="127"/>
      <c r="BQ548" s="126" t="s">
        <v>165</v>
      </c>
      <c r="BR548" s="126" t="s">
        <v>57</v>
      </c>
      <c r="BS548" s="127"/>
      <c r="BT548" s="131">
        <v>0</v>
      </c>
      <c r="BU548" s="131">
        <v>0</v>
      </c>
      <c r="BV548" s="128">
        <v>44561</v>
      </c>
      <c r="BW548" s="132">
        <v>0</v>
      </c>
      <c r="BX548" s="132">
        <v>0</v>
      </c>
      <c r="BY548" s="127"/>
      <c r="BZ548" s="127"/>
      <c r="CA548" s="126">
        <v>0</v>
      </c>
      <c r="CB548" s="130">
        <v>0</v>
      </c>
      <c r="CC548" s="127"/>
      <c r="CD548" s="130">
        <v>0</v>
      </c>
      <c r="CE548" s="127"/>
      <c r="CF548" s="127"/>
      <c r="CG548" s="127"/>
      <c r="CH548" s="130">
        <v>0</v>
      </c>
      <c r="CI548" s="35">
        <v>0</v>
      </c>
      <c r="CJ548" s="94">
        <f t="shared" si="56"/>
        <v>9.0909090909090912E-2</v>
      </c>
      <c r="CK548" s="88">
        <f t="shared" si="57"/>
        <v>45381</v>
      </c>
      <c r="CL548" s="89">
        <f t="shared" si="58"/>
        <v>0</v>
      </c>
      <c r="CM548" s="89">
        <f t="shared" si="59"/>
        <v>0</v>
      </c>
      <c r="CN548" s="89" t="str">
        <f t="shared" si="60"/>
        <v>Missing Staging Date</v>
      </c>
      <c r="CO548" s="100"/>
      <c r="CP548" s="89" t="str">
        <f>IF(CQ548="","",IF(CQ548&gt;'Colour coding'!$D$4,"After Turnround",IF(CQ548&gt;'Colour coding'!$D$3+7,"During Turnaround",IF(CQ548&lt;'Colour coding'!$D$3,"On Time"))))</f>
        <v>On Time</v>
      </c>
      <c r="CQ548" s="88">
        <f>_xlfn.MAXIFS('Monitor PO'!E:E,'Monitor PO'!K:K,KGP[[#This Row],[Material / Component]])</f>
        <v>0</v>
      </c>
      <c r="CR548" s="89" t="str">
        <f t="shared" si="61"/>
        <v>Delivered Pre S4H</v>
      </c>
      <c r="CS548" s="89" t="str">
        <f>_xlfn.CONCAT(KGP[[#This Row],[Reservation]], KGP[[#This Row],[Requirement date (WO component)]],KGP[[#This Row],[Material / Component]],"000",,KGP[[#This Row],[WO number]])</f>
        <v>000014278245409000100044230</v>
      </c>
      <c r="CT548" s="89" t="e">
        <f>VLOOKUP(KGP[[#This Row],[Key]],Reservation!B:B,1,)</f>
        <v>#N/A</v>
      </c>
      <c r="CU548" s="89" t="str">
        <f>_xlfn.CONCAT(KGP[[#This Row],[Reservation]],KGP[[#This Row],[Material / Component]],"000",,KGP[[#This Row],[WO number]])</f>
        <v>0000142782000100044230</v>
      </c>
      <c r="CV548" s="93" t="str">
        <f>IF(_xlfn.MAXIFS(Reservation!$F:$F,Reservation!$A:$A,KGP[[#This Row],[Logic]])&lt;KGP[[#This Row],[ETA @ Demand plant]],_xlfn.MAXIFS(Reservation!$F:$F,Reservation!$A:$A,KGP[[#This Row],[Logic]]),"")</f>
        <v/>
      </c>
      <c r="CW548" s="89" t="str">
        <f>IF(KGP[[#This Row],[Any order which is ahead (Date)]]="","",VLOOKUP(_xlfn.CONCAT(KGP[[#This Row],[Reservation]],KGP[[#This Row],[Material / Component]],"000",,KGP[[#This Row],[WO number]]),Reservation!$A:$J,10,0))</f>
        <v/>
      </c>
      <c r="CX548" s="89">
        <f t="shared" si="62"/>
        <v>0</v>
      </c>
    </row>
    <row r="549" spans="1:102" s="77" customFormat="1" hidden="1" x14ac:dyDescent="0.2">
      <c r="A549" s="126" t="s">
        <v>869</v>
      </c>
      <c r="B549" s="126" t="s">
        <v>50</v>
      </c>
      <c r="C549" s="127"/>
      <c r="D549" s="126" t="s">
        <v>55</v>
      </c>
      <c r="E549" s="128">
        <v>45290</v>
      </c>
      <c r="F549" s="128">
        <v>45293</v>
      </c>
      <c r="G549" s="128">
        <v>45409</v>
      </c>
      <c r="H549" s="127"/>
      <c r="I549" s="128">
        <v>45409</v>
      </c>
      <c r="J549" s="128">
        <v>45411</v>
      </c>
      <c r="K549" s="126" t="s">
        <v>182</v>
      </c>
      <c r="L549" s="127"/>
      <c r="M549" s="126" t="s">
        <v>2249</v>
      </c>
      <c r="N549" s="126" t="s">
        <v>180</v>
      </c>
      <c r="O549" s="126" t="s">
        <v>2250</v>
      </c>
      <c r="P549" s="126" t="s">
        <v>2251</v>
      </c>
      <c r="Q549" s="126" t="s">
        <v>2252</v>
      </c>
      <c r="R549" s="126" t="s">
        <v>344</v>
      </c>
      <c r="S549" s="127"/>
      <c r="T549" s="127"/>
      <c r="U549" s="127"/>
      <c r="V549" s="127"/>
      <c r="W549" s="127"/>
      <c r="X549" s="126">
        <v>30</v>
      </c>
      <c r="Y549" s="126">
        <v>30</v>
      </c>
      <c r="Z549" s="127"/>
      <c r="AA549" s="127"/>
      <c r="AB549" s="129">
        <v>2</v>
      </c>
      <c r="AC549" s="129">
        <v>0</v>
      </c>
      <c r="AD549" s="129">
        <v>0</v>
      </c>
      <c r="AE549" s="126" t="s">
        <v>2954</v>
      </c>
      <c r="AF549" s="129">
        <v>0</v>
      </c>
      <c r="AG549" s="127"/>
      <c r="AH549" s="127"/>
      <c r="AI549" s="127"/>
      <c r="AJ549" s="127"/>
      <c r="AK549" s="126">
        <v>0</v>
      </c>
      <c r="AL549" s="129">
        <v>0</v>
      </c>
      <c r="AM549" s="127"/>
      <c r="AN549" s="127"/>
      <c r="AO549" s="126">
        <v>0</v>
      </c>
      <c r="AP549" s="127"/>
      <c r="AQ549" s="127"/>
      <c r="AR549" s="127"/>
      <c r="AS549" s="127"/>
      <c r="AT549" s="127"/>
      <c r="AU549" s="126">
        <v>0</v>
      </c>
      <c r="AV549" s="130">
        <v>0</v>
      </c>
      <c r="AW549" s="126" t="s">
        <v>51</v>
      </c>
      <c r="AX549" s="127"/>
      <c r="AY549" s="127"/>
      <c r="AZ549" s="127"/>
      <c r="BA549" s="127"/>
      <c r="BB549" s="126" t="s">
        <v>52</v>
      </c>
      <c r="BC549" s="126" t="s">
        <v>161</v>
      </c>
      <c r="BD549" s="126" t="s">
        <v>162</v>
      </c>
      <c r="BE549" s="126" t="s">
        <v>2256</v>
      </c>
      <c r="BF549" s="126">
        <v>9</v>
      </c>
      <c r="BG549" s="126" t="s">
        <v>163</v>
      </c>
      <c r="BH549" s="127"/>
      <c r="BI549" s="127"/>
      <c r="BJ549" s="127"/>
      <c r="BK549" s="127"/>
      <c r="BL549" s="129">
        <v>0</v>
      </c>
      <c r="BM549" s="127" t="b">
        <f>KGP[[#This Row],[HU Quantity]]=KGP[[#This Row],[Requirement quantity]]</f>
        <v>0</v>
      </c>
      <c r="BN549" s="127"/>
      <c r="BO549" s="127"/>
      <c r="BP549" s="127"/>
      <c r="BQ549" s="126" t="s">
        <v>165</v>
      </c>
      <c r="BR549" s="126" t="s">
        <v>57</v>
      </c>
      <c r="BS549" s="127"/>
      <c r="BT549" s="131">
        <v>0</v>
      </c>
      <c r="BU549" s="131">
        <v>0</v>
      </c>
      <c r="BV549" s="128">
        <v>44561</v>
      </c>
      <c r="BW549" s="132">
        <v>0</v>
      </c>
      <c r="BX549" s="132">
        <v>0</v>
      </c>
      <c r="BY549" s="127"/>
      <c r="BZ549" s="127"/>
      <c r="CA549" s="126">
        <v>0</v>
      </c>
      <c r="CB549" s="130">
        <v>0</v>
      </c>
      <c r="CC549" s="127"/>
      <c r="CD549" s="130">
        <v>0</v>
      </c>
      <c r="CE549" s="127"/>
      <c r="CF549" s="127"/>
      <c r="CG549" s="127"/>
      <c r="CH549" s="130">
        <v>0</v>
      </c>
      <c r="CI549" s="35">
        <v>0</v>
      </c>
      <c r="CJ549" s="94">
        <f t="shared" si="56"/>
        <v>9.0909090909090912E-2</v>
      </c>
      <c r="CK549" s="88">
        <f t="shared" si="57"/>
        <v>45381</v>
      </c>
      <c r="CL549" s="89">
        <f t="shared" si="58"/>
        <v>0</v>
      </c>
      <c r="CM549" s="89">
        <f t="shared" si="59"/>
        <v>0</v>
      </c>
      <c r="CN549" s="89" t="str">
        <f t="shared" si="60"/>
        <v>Missing Staging Date</v>
      </c>
      <c r="CO549" s="100"/>
      <c r="CP549" s="89" t="str">
        <f>IF(CQ549="","",IF(CQ549&gt;'Colour coding'!$D$4,"After Turnround",IF(CQ549&gt;'Colour coding'!$D$3+7,"During Turnaround",IF(CQ549&lt;'Colour coding'!$D$3,"On Time"))))</f>
        <v>On Time</v>
      </c>
      <c r="CQ549" s="88">
        <f>_xlfn.MAXIFS('Monitor PO'!E:E,'Monitor PO'!K:K,KGP[[#This Row],[Material / Component]])</f>
        <v>0</v>
      </c>
      <c r="CR549" s="89" t="str">
        <f t="shared" si="61"/>
        <v>Delivered Pre S4H</v>
      </c>
      <c r="CS549" s="89" t="str">
        <f>_xlfn.CONCAT(KGP[[#This Row],[Reservation]], KGP[[#This Row],[Requirement date (WO component)]],KGP[[#This Row],[Material / Component]],"000",,KGP[[#This Row],[WO number]])</f>
        <v>000014278245409000100044230</v>
      </c>
      <c r="CT549" s="89" t="e">
        <f>VLOOKUP(KGP[[#This Row],[Key]],Reservation!B:B,1,)</f>
        <v>#N/A</v>
      </c>
      <c r="CU549" s="89" t="str">
        <f>_xlfn.CONCAT(KGP[[#This Row],[Reservation]],KGP[[#This Row],[Material / Component]],"000",,KGP[[#This Row],[WO number]])</f>
        <v>0000142782000100044230</v>
      </c>
      <c r="CV549" s="93" t="str">
        <f>IF(_xlfn.MAXIFS(Reservation!$F:$F,Reservation!$A:$A,KGP[[#This Row],[Logic]])&lt;KGP[[#This Row],[ETA @ Demand plant]],_xlfn.MAXIFS(Reservation!$F:$F,Reservation!$A:$A,KGP[[#This Row],[Logic]]),"")</f>
        <v/>
      </c>
      <c r="CW549" s="89" t="str">
        <f>IF(KGP[[#This Row],[Any order which is ahead (Date)]]="","",VLOOKUP(_xlfn.CONCAT(KGP[[#This Row],[Reservation]],KGP[[#This Row],[Material / Component]],"000",,KGP[[#This Row],[WO number]]),Reservation!$A:$J,10,0))</f>
        <v/>
      </c>
      <c r="CX549" s="89">
        <f t="shared" si="62"/>
        <v>0</v>
      </c>
    </row>
    <row r="550" spans="1:102" s="77" customFormat="1" hidden="1" x14ac:dyDescent="0.2">
      <c r="A550" s="126" t="s">
        <v>869</v>
      </c>
      <c r="B550" s="126" t="s">
        <v>50</v>
      </c>
      <c r="C550" s="127"/>
      <c r="D550" s="126" t="s">
        <v>55</v>
      </c>
      <c r="E550" s="128">
        <v>45290</v>
      </c>
      <c r="F550" s="128">
        <v>45293</v>
      </c>
      <c r="G550" s="128">
        <v>45407</v>
      </c>
      <c r="H550" s="127"/>
      <c r="I550" s="128">
        <v>45407</v>
      </c>
      <c r="J550" s="128">
        <v>45407</v>
      </c>
      <c r="K550" s="126" t="s">
        <v>182</v>
      </c>
      <c r="L550" s="127"/>
      <c r="M550" s="126" t="s">
        <v>2267</v>
      </c>
      <c r="N550" s="126" t="s">
        <v>175</v>
      </c>
      <c r="O550" s="126" t="s">
        <v>2268</v>
      </c>
      <c r="P550" s="126" t="s">
        <v>2269</v>
      </c>
      <c r="Q550" s="126" t="s">
        <v>2270</v>
      </c>
      <c r="R550" s="126" t="s">
        <v>344</v>
      </c>
      <c r="S550" s="127"/>
      <c r="T550" s="127"/>
      <c r="U550" s="127"/>
      <c r="V550" s="127"/>
      <c r="W550" s="127"/>
      <c r="X550" s="126">
        <v>30</v>
      </c>
      <c r="Y550" s="126">
        <v>30</v>
      </c>
      <c r="Z550" s="127"/>
      <c r="AA550" s="127"/>
      <c r="AB550" s="129">
        <v>1</v>
      </c>
      <c r="AC550" s="129">
        <v>0</v>
      </c>
      <c r="AD550" s="129">
        <v>0</v>
      </c>
      <c r="AE550" s="126" t="s">
        <v>2954</v>
      </c>
      <c r="AF550" s="129">
        <v>0</v>
      </c>
      <c r="AG550" s="127"/>
      <c r="AH550" s="127"/>
      <c r="AI550" s="127"/>
      <c r="AJ550" s="127"/>
      <c r="AK550" s="126">
        <v>0</v>
      </c>
      <c r="AL550" s="129">
        <v>0</v>
      </c>
      <c r="AM550" s="127"/>
      <c r="AN550" s="127"/>
      <c r="AO550" s="126">
        <v>0</v>
      </c>
      <c r="AP550" s="127"/>
      <c r="AQ550" s="127"/>
      <c r="AR550" s="127"/>
      <c r="AS550" s="127"/>
      <c r="AT550" s="127"/>
      <c r="AU550" s="126">
        <v>0</v>
      </c>
      <c r="AV550" s="130">
        <v>0</v>
      </c>
      <c r="AW550" s="126" t="s">
        <v>51</v>
      </c>
      <c r="AX550" s="127"/>
      <c r="AY550" s="127"/>
      <c r="AZ550" s="127"/>
      <c r="BA550" s="127"/>
      <c r="BB550" s="126" t="s">
        <v>52</v>
      </c>
      <c r="BC550" s="126" t="s">
        <v>161</v>
      </c>
      <c r="BD550" s="126" t="s">
        <v>162</v>
      </c>
      <c r="BE550" s="126" t="s">
        <v>2271</v>
      </c>
      <c r="BF550" s="126">
        <v>2</v>
      </c>
      <c r="BG550" s="126" t="s">
        <v>163</v>
      </c>
      <c r="BH550" s="127"/>
      <c r="BI550" s="127"/>
      <c r="BJ550" s="127"/>
      <c r="BK550" s="127"/>
      <c r="BL550" s="129">
        <v>0</v>
      </c>
      <c r="BM550" s="127" t="b">
        <f>KGP[[#This Row],[HU Quantity]]=KGP[[#This Row],[Requirement quantity]]</f>
        <v>0</v>
      </c>
      <c r="BN550" s="127"/>
      <c r="BO550" s="127"/>
      <c r="BP550" s="127"/>
      <c r="BQ550" s="126" t="s">
        <v>165</v>
      </c>
      <c r="BR550" s="126" t="s">
        <v>57</v>
      </c>
      <c r="BS550" s="127"/>
      <c r="BT550" s="131">
        <v>0</v>
      </c>
      <c r="BU550" s="131">
        <v>0</v>
      </c>
      <c r="BV550" s="128">
        <v>44357</v>
      </c>
      <c r="BW550" s="132">
        <v>0</v>
      </c>
      <c r="BX550" s="132">
        <v>0</v>
      </c>
      <c r="BY550" s="127"/>
      <c r="BZ550" s="127"/>
      <c r="CA550" s="126">
        <v>0</v>
      </c>
      <c r="CB550" s="130">
        <v>0</v>
      </c>
      <c r="CC550" s="127"/>
      <c r="CD550" s="130">
        <v>0</v>
      </c>
      <c r="CE550" s="127"/>
      <c r="CF550" s="127"/>
      <c r="CG550" s="127"/>
      <c r="CH550" s="130">
        <v>0</v>
      </c>
      <c r="CI550" s="35">
        <v>0</v>
      </c>
      <c r="CJ550" s="94">
        <f t="shared" si="56"/>
        <v>0.33333333333333331</v>
      </c>
      <c r="CK550" s="88">
        <f t="shared" si="57"/>
        <v>45379</v>
      </c>
      <c r="CL550" s="89">
        <f t="shared" si="58"/>
        <v>0</v>
      </c>
      <c r="CM550" s="89">
        <f t="shared" si="59"/>
        <v>0</v>
      </c>
      <c r="CN550" s="89" t="str">
        <f t="shared" si="60"/>
        <v>Missing Staging Date</v>
      </c>
      <c r="CO550" s="100"/>
      <c r="CP550" s="89" t="str">
        <f>IF(CQ550="","",IF(CQ550&gt;'Colour coding'!$D$4,"After Turnround",IF(CQ550&gt;'Colour coding'!$D$3+7,"During Turnaround",IF(CQ550&lt;'Colour coding'!$D$3,"On Time"))))</f>
        <v>On Time</v>
      </c>
      <c r="CQ550" s="88">
        <f>_xlfn.MAXIFS('Monitor PO'!E:E,'Monitor PO'!K:K,KGP[[#This Row],[Material / Component]])</f>
        <v>0</v>
      </c>
      <c r="CR550" s="89" t="str">
        <f t="shared" si="61"/>
        <v>Delivered Pre S4H</v>
      </c>
      <c r="CS550" s="89" t="str">
        <f>_xlfn.CONCAT(KGP[[#This Row],[Reservation]], KGP[[#This Row],[Requirement date (WO component)]],KGP[[#This Row],[Material / Component]],"000",,KGP[[#This Row],[WO number]])</f>
        <v>000014476045407000100046259</v>
      </c>
      <c r="CT550" s="89" t="e">
        <f>VLOOKUP(KGP[[#This Row],[Key]],Reservation!B:B,1,)</f>
        <v>#N/A</v>
      </c>
      <c r="CU550" s="89" t="str">
        <f>_xlfn.CONCAT(KGP[[#This Row],[Reservation]],KGP[[#This Row],[Material / Component]],"000",,KGP[[#This Row],[WO number]])</f>
        <v>0000144760000100046259</v>
      </c>
      <c r="CV550" s="93" t="str">
        <f>IF(_xlfn.MAXIFS(Reservation!$F:$F,Reservation!$A:$A,KGP[[#This Row],[Logic]])&lt;KGP[[#This Row],[ETA @ Demand plant]],_xlfn.MAXIFS(Reservation!$F:$F,Reservation!$A:$A,KGP[[#This Row],[Logic]]),"")</f>
        <v/>
      </c>
      <c r="CW550" s="89" t="str">
        <f>IF(KGP[[#This Row],[Any order which is ahead (Date)]]="","",VLOOKUP(_xlfn.CONCAT(KGP[[#This Row],[Reservation]],KGP[[#This Row],[Material / Component]],"000",,KGP[[#This Row],[WO number]]),Reservation!$A:$J,10,0))</f>
        <v/>
      </c>
      <c r="CX550" s="89">
        <f t="shared" si="62"/>
        <v>0</v>
      </c>
    </row>
    <row r="551" spans="1:102" s="77" customFormat="1" hidden="1" x14ac:dyDescent="0.2">
      <c r="A551" s="126" t="s">
        <v>869</v>
      </c>
      <c r="B551" s="126" t="s">
        <v>50</v>
      </c>
      <c r="C551" s="127"/>
      <c r="D551" s="126" t="s">
        <v>55</v>
      </c>
      <c r="E551" s="128">
        <v>45290</v>
      </c>
      <c r="F551" s="128">
        <v>45293</v>
      </c>
      <c r="G551" s="128">
        <v>45407</v>
      </c>
      <c r="H551" s="127"/>
      <c r="I551" s="128">
        <v>45407</v>
      </c>
      <c r="J551" s="128">
        <v>45407</v>
      </c>
      <c r="K551" s="126" t="s">
        <v>182</v>
      </c>
      <c r="L551" s="127"/>
      <c r="M551" s="126" t="s">
        <v>2267</v>
      </c>
      <c r="N551" s="126" t="s">
        <v>176</v>
      </c>
      <c r="O551" s="126" t="s">
        <v>2268</v>
      </c>
      <c r="P551" s="126" t="s">
        <v>2269</v>
      </c>
      <c r="Q551" s="126" t="s">
        <v>2270</v>
      </c>
      <c r="R551" s="126" t="s">
        <v>344</v>
      </c>
      <c r="S551" s="127"/>
      <c r="T551" s="127"/>
      <c r="U551" s="127"/>
      <c r="V551" s="127"/>
      <c r="W551" s="127"/>
      <c r="X551" s="126">
        <v>30</v>
      </c>
      <c r="Y551" s="126">
        <v>30</v>
      </c>
      <c r="Z551" s="127"/>
      <c r="AA551" s="127"/>
      <c r="AB551" s="129">
        <v>1</v>
      </c>
      <c r="AC551" s="129">
        <v>0</v>
      </c>
      <c r="AD551" s="129">
        <v>0</v>
      </c>
      <c r="AE551" s="126" t="s">
        <v>2954</v>
      </c>
      <c r="AF551" s="129">
        <v>0</v>
      </c>
      <c r="AG551" s="127"/>
      <c r="AH551" s="127"/>
      <c r="AI551" s="127"/>
      <c r="AJ551" s="127"/>
      <c r="AK551" s="126">
        <v>0</v>
      </c>
      <c r="AL551" s="129">
        <v>0</v>
      </c>
      <c r="AM551" s="127"/>
      <c r="AN551" s="127"/>
      <c r="AO551" s="126">
        <v>0</v>
      </c>
      <c r="AP551" s="127"/>
      <c r="AQ551" s="127"/>
      <c r="AR551" s="127"/>
      <c r="AS551" s="127"/>
      <c r="AT551" s="127"/>
      <c r="AU551" s="126">
        <v>0</v>
      </c>
      <c r="AV551" s="130">
        <v>0</v>
      </c>
      <c r="AW551" s="126" t="s">
        <v>51</v>
      </c>
      <c r="AX551" s="127"/>
      <c r="AY551" s="127"/>
      <c r="AZ551" s="127"/>
      <c r="BA551" s="127"/>
      <c r="BB551" s="126" t="s">
        <v>52</v>
      </c>
      <c r="BC551" s="126" t="s">
        <v>161</v>
      </c>
      <c r="BD551" s="126" t="s">
        <v>162</v>
      </c>
      <c r="BE551" s="126" t="s">
        <v>2271</v>
      </c>
      <c r="BF551" s="126">
        <v>1</v>
      </c>
      <c r="BG551" s="126" t="s">
        <v>163</v>
      </c>
      <c r="BH551" s="127"/>
      <c r="BI551" s="127"/>
      <c r="BJ551" s="127"/>
      <c r="BK551" s="127"/>
      <c r="BL551" s="129">
        <v>0</v>
      </c>
      <c r="BM551" s="127" t="b">
        <f>KGP[[#This Row],[HU Quantity]]=KGP[[#This Row],[Requirement quantity]]</f>
        <v>0</v>
      </c>
      <c r="BN551" s="127"/>
      <c r="BO551" s="127"/>
      <c r="BP551" s="127"/>
      <c r="BQ551" s="126" t="s">
        <v>165</v>
      </c>
      <c r="BR551" s="126" t="s">
        <v>57</v>
      </c>
      <c r="BS551" s="127"/>
      <c r="BT551" s="131">
        <v>0</v>
      </c>
      <c r="BU551" s="131">
        <v>0</v>
      </c>
      <c r="BV551" s="128">
        <v>44357</v>
      </c>
      <c r="BW551" s="132">
        <v>0</v>
      </c>
      <c r="BX551" s="132">
        <v>0</v>
      </c>
      <c r="BY551" s="127"/>
      <c r="BZ551" s="127"/>
      <c r="CA551" s="126">
        <v>0</v>
      </c>
      <c r="CB551" s="130">
        <v>0</v>
      </c>
      <c r="CC551" s="127"/>
      <c r="CD551" s="130">
        <v>0</v>
      </c>
      <c r="CE551" s="127"/>
      <c r="CF551" s="127"/>
      <c r="CG551" s="127"/>
      <c r="CH551" s="130">
        <v>0</v>
      </c>
      <c r="CI551" s="35">
        <v>0</v>
      </c>
      <c r="CJ551" s="94">
        <f t="shared" si="56"/>
        <v>0.33333333333333331</v>
      </c>
      <c r="CK551" s="88">
        <f t="shared" si="57"/>
        <v>45379</v>
      </c>
      <c r="CL551" s="89">
        <f t="shared" si="58"/>
        <v>0</v>
      </c>
      <c r="CM551" s="89">
        <f t="shared" si="59"/>
        <v>0</v>
      </c>
      <c r="CN551" s="89" t="str">
        <f t="shared" si="60"/>
        <v>Missing Staging Date</v>
      </c>
      <c r="CO551" s="100"/>
      <c r="CP551" s="89" t="str">
        <f>IF(CQ551="","",IF(CQ551&gt;'Colour coding'!$D$4,"After Turnround",IF(CQ551&gt;'Colour coding'!$D$3+7,"During Turnaround",IF(CQ551&lt;'Colour coding'!$D$3,"On Time"))))</f>
        <v>On Time</v>
      </c>
      <c r="CQ551" s="88">
        <f>_xlfn.MAXIFS('Monitor PO'!E:E,'Monitor PO'!K:K,KGP[[#This Row],[Material / Component]])</f>
        <v>0</v>
      </c>
      <c r="CR551" s="89" t="str">
        <f t="shared" si="61"/>
        <v>Delivered Pre S4H</v>
      </c>
      <c r="CS551" s="89" t="str">
        <f>_xlfn.CONCAT(KGP[[#This Row],[Reservation]], KGP[[#This Row],[Requirement date (WO component)]],KGP[[#This Row],[Material / Component]],"000",,KGP[[#This Row],[WO number]])</f>
        <v>000014476045407000100046259</v>
      </c>
      <c r="CT551" s="89" t="e">
        <f>VLOOKUP(KGP[[#This Row],[Key]],Reservation!B:B,1,)</f>
        <v>#N/A</v>
      </c>
      <c r="CU551" s="89" t="str">
        <f>_xlfn.CONCAT(KGP[[#This Row],[Reservation]],KGP[[#This Row],[Material / Component]],"000",,KGP[[#This Row],[WO number]])</f>
        <v>0000144760000100046259</v>
      </c>
      <c r="CV551" s="93" t="str">
        <f>IF(_xlfn.MAXIFS(Reservation!$F:$F,Reservation!$A:$A,KGP[[#This Row],[Logic]])&lt;KGP[[#This Row],[ETA @ Demand plant]],_xlfn.MAXIFS(Reservation!$F:$F,Reservation!$A:$A,KGP[[#This Row],[Logic]]),"")</f>
        <v/>
      </c>
      <c r="CW551" s="89" t="str">
        <f>IF(KGP[[#This Row],[Any order which is ahead (Date)]]="","",VLOOKUP(_xlfn.CONCAT(KGP[[#This Row],[Reservation]],KGP[[#This Row],[Material / Component]],"000",,KGP[[#This Row],[WO number]]),Reservation!$A:$J,10,0))</f>
        <v/>
      </c>
      <c r="CX551" s="89">
        <f t="shared" si="62"/>
        <v>0</v>
      </c>
    </row>
    <row r="552" spans="1:102" s="77" customFormat="1" hidden="1" x14ac:dyDescent="0.2">
      <c r="A552" s="126" t="s">
        <v>945</v>
      </c>
      <c r="B552" s="126" t="s">
        <v>50</v>
      </c>
      <c r="C552" s="127"/>
      <c r="D552" s="126" t="s">
        <v>55</v>
      </c>
      <c r="E552" s="128">
        <v>45290</v>
      </c>
      <c r="F552" s="128">
        <v>45293</v>
      </c>
      <c r="G552" s="128">
        <v>45400</v>
      </c>
      <c r="H552" s="127"/>
      <c r="I552" s="128">
        <v>45400</v>
      </c>
      <c r="J552" s="128">
        <v>45400</v>
      </c>
      <c r="K552" s="126" t="s">
        <v>3095</v>
      </c>
      <c r="L552" s="127"/>
      <c r="M552" s="126" t="s">
        <v>3096</v>
      </c>
      <c r="N552" s="126" t="s">
        <v>176</v>
      </c>
      <c r="O552" s="126" t="s">
        <v>3097</v>
      </c>
      <c r="P552" s="126" t="s">
        <v>3098</v>
      </c>
      <c r="Q552" s="126" t="s">
        <v>3099</v>
      </c>
      <c r="R552" s="126" t="s">
        <v>344</v>
      </c>
      <c r="S552" s="127"/>
      <c r="T552" s="127"/>
      <c r="U552" s="127"/>
      <c r="V552" s="127"/>
      <c r="W552" s="127"/>
      <c r="X552" s="126">
        <v>255</v>
      </c>
      <c r="Y552" s="126">
        <v>99</v>
      </c>
      <c r="Z552" s="127"/>
      <c r="AA552" s="127"/>
      <c r="AB552" s="129">
        <v>12</v>
      </c>
      <c r="AC552" s="129">
        <v>0</v>
      </c>
      <c r="AD552" s="129">
        <v>0</v>
      </c>
      <c r="AE552" s="126" t="s">
        <v>2954</v>
      </c>
      <c r="AF552" s="129">
        <v>0</v>
      </c>
      <c r="AG552" s="127"/>
      <c r="AH552" s="127"/>
      <c r="AI552" s="127"/>
      <c r="AJ552" s="127"/>
      <c r="AK552" s="126">
        <v>0</v>
      </c>
      <c r="AL552" s="129">
        <v>0</v>
      </c>
      <c r="AM552" s="127"/>
      <c r="AN552" s="127"/>
      <c r="AO552" s="126">
        <v>0</v>
      </c>
      <c r="AP552" s="127"/>
      <c r="AQ552" s="127"/>
      <c r="AR552" s="127"/>
      <c r="AS552" s="127"/>
      <c r="AT552" s="127"/>
      <c r="AU552" s="126">
        <v>0</v>
      </c>
      <c r="AV552" s="130">
        <v>0</v>
      </c>
      <c r="AW552" s="126" t="s">
        <v>193</v>
      </c>
      <c r="AX552" s="127"/>
      <c r="AY552" s="127"/>
      <c r="AZ552" s="127"/>
      <c r="BA552" s="127"/>
      <c r="BB552" s="126" t="s">
        <v>52</v>
      </c>
      <c r="BC552" s="126" t="s">
        <v>213</v>
      </c>
      <c r="BD552" s="126" t="s">
        <v>355</v>
      </c>
      <c r="BE552" s="126" t="s">
        <v>3100</v>
      </c>
      <c r="BF552" s="126">
        <v>1</v>
      </c>
      <c r="BG552" s="126" t="s">
        <v>163</v>
      </c>
      <c r="BH552" s="127"/>
      <c r="BI552" s="127"/>
      <c r="BJ552" s="127"/>
      <c r="BK552" s="127"/>
      <c r="BL552" s="129">
        <v>0</v>
      </c>
      <c r="BM552" s="127" t="b">
        <f>KGP[[#This Row],[HU Quantity]]=KGP[[#This Row],[Requirement quantity]]</f>
        <v>0</v>
      </c>
      <c r="BN552" s="127"/>
      <c r="BO552" s="127"/>
      <c r="BP552" s="127"/>
      <c r="BQ552" s="126" t="s">
        <v>165</v>
      </c>
      <c r="BR552" s="126" t="s">
        <v>57</v>
      </c>
      <c r="BS552" s="127"/>
      <c r="BT552" s="131">
        <v>0</v>
      </c>
      <c r="BU552" s="131">
        <v>0</v>
      </c>
      <c r="BV552" s="128">
        <v>43933</v>
      </c>
      <c r="BW552" s="132">
        <v>0</v>
      </c>
      <c r="BX552" s="132">
        <v>0</v>
      </c>
      <c r="BY552" s="127"/>
      <c r="BZ552" s="127"/>
      <c r="CA552" s="126">
        <v>0</v>
      </c>
      <c r="CB552" s="130">
        <v>0</v>
      </c>
      <c r="CC552" s="127"/>
      <c r="CD552" s="130">
        <v>0</v>
      </c>
      <c r="CE552" s="127"/>
      <c r="CF552" s="127"/>
      <c r="CG552" s="127"/>
      <c r="CH552" s="130">
        <v>0</v>
      </c>
      <c r="CI552" s="35">
        <v>0</v>
      </c>
      <c r="CJ552" s="94">
        <f t="shared" si="56"/>
        <v>1</v>
      </c>
      <c r="CK552" s="88">
        <f t="shared" si="57"/>
        <v>45372</v>
      </c>
      <c r="CL552" s="89">
        <f t="shared" si="58"/>
        <v>0</v>
      </c>
      <c r="CM552" s="89">
        <f t="shared" si="59"/>
        <v>0</v>
      </c>
      <c r="CN552" s="89" t="str">
        <f t="shared" si="60"/>
        <v>Missing Staging Date</v>
      </c>
      <c r="CO552" s="100"/>
      <c r="CP552" s="89" t="str">
        <f>IF(CQ552="","",IF(CQ552&gt;'Colour coding'!$D$4,"After Turnround",IF(CQ552&gt;'Colour coding'!$D$3+7,"During Turnaround",IF(CQ552&lt;'Colour coding'!$D$3,"On Time"))))</f>
        <v>On Time</v>
      </c>
      <c r="CQ552" s="88">
        <f>_xlfn.MAXIFS('Monitor PO'!E:E,'Monitor PO'!K:K,KGP[[#This Row],[Material / Component]])</f>
        <v>0</v>
      </c>
      <c r="CR552" s="89" t="str">
        <f t="shared" si="61"/>
        <v>Delivered Pre S4H</v>
      </c>
      <c r="CS552" s="89" t="str">
        <f>_xlfn.CONCAT(KGP[[#This Row],[Reservation]], KGP[[#This Row],[Requirement date (WO component)]],KGP[[#This Row],[Material / Component]],"000",,KGP[[#This Row],[WO number]])</f>
        <v>000014484745400000100046363</v>
      </c>
      <c r="CT552" s="89" t="e">
        <f>VLOOKUP(KGP[[#This Row],[Key]],Reservation!B:B,1,)</f>
        <v>#N/A</v>
      </c>
      <c r="CU552" s="89" t="str">
        <f>_xlfn.CONCAT(KGP[[#This Row],[Reservation]],KGP[[#This Row],[Material / Component]],"000",,KGP[[#This Row],[WO number]])</f>
        <v>0000144847000100046363</v>
      </c>
      <c r="CV552" s="93" t="str">
        <f>IF(_xlfn.MAXIFS(Reservation!$F:$F,Reservation!$A:$A,KGP[[#This Row],[Logic]])&lt;KGP[[#This Row],[ETA @ Demand plant]],_xlfn.MAXIFS(Reservation!$F:$F,Reservation!$A:$A,KGP[[#This Row],[Logic]]),"")</f>
        <v/>
      </c>
      <c r="CW552" s="89" t="str">
        <f>IF(KGP[[#This Row],[Any order which is ahead (Date)]]="","",VLOOKUP(_xlfn.CONCAT(KGP[[#This Row],[Reservation]],KGP[[#This Row],[Material / Component]],"000",,KGP[[#This Row],[WO number]]),Reservation!$A:$J,10,0))</f>
        <v/>
      </c>
      <c r="CX552" s="89">
        <f t="shared" si="62"/>
        <v>0</v>
      </c>
    </row>
    <row r="553" spans="1:102" s="77" customFormat="1" hidden="1" x14ac:dyDescent="0.2">
      <c r="A553" s="126" t="s">
        <v>851</v>
      </c>
      <c r="B553" s="126" t="s">
        <v>50</v>
      </c>
      <c r="C553" s="127"/>
      <c r="D553" s="126" t="s">
        <v>55</v>
      </c>
      <c r="E553" s="128">
        <v>45290</v>
      </c>
      <c r="F553" s="128">
        <v>45293</v>
      </c>
      <c r="G553" s="128">
        <v>45421</v>
      </c>
      <c r="H553" s="127"/>
      <c r="I553" s="128">
        <v>45421</v>
      </c>
      <c r="J553" s="128">
        <v>45423</v>
      </c>
      <c r="K553" s="126" t="s">
        <v>182</v>
      </c>
      <c r="L553" s="127"/>
      <c r="M553" s="126" t="s">
        <v>2374</v>
      </c>
      <c r="N553" s="126" t="s">
        <v>171</v>
      </c>
      <c r="O553" s="126" t="s">
        <v>2375</v>
      </c>
      <c r="P553" s="126" t="s">
        <v>968</v>
      </c>
      <c r="Q553" s="126" t="s">
        <v>2376</v>
      </c>
      <c r="R553" s="126" t="s">
        <v>344</v>
      </c>
      <c r="S553" s="127"/>
      <c r="T553" s="127"/>
      <c r="U553" s="127"/>
      <c r="V553" s="127"/>
      <c r="W553" s="127"/>
      <c r="X553" s="126">
        <v>10</v>
      </c>
      <c r="Y553" s="126">
        <v>10</v>
      </c>
      <c r="Z553" s="127"/>
      <c r="AA553" s="127"/>
      <c r="AB553" s="129">
        <v>1</v>
      </c>
      <c r="AC553" s="129">
        <v>0</v>
      </c>
      <c r="AD553" s="129">
        <v>0</v>
      </c>
      <c r="AE553" s="126" t="s">
        <v>2943</v>
      </c>
      <c r="AF553" s="129">
        <v>0</v>
      </c>
      <c r="AG553" s="127"/>
      <c r="AH553" s="127"/>
      <c r="AI553" s="127"/>
      <c r="AJ553" s="127"/>
      <c r="AK553" s="126">
        <v>0</v>
      </c>
      <c r="AL553" s="129">
        <v>0</v>
      </c>
      <c r="AM553" s="127"/>
      <c r="AN553" s="127"/>
      <c r="AO553" s="126">
        <v>0</v>
      </c>
      <c r="AP553" s="127"/>
      <c r="AQ553" s="127"/>
      <c r="AR553" s="127"/>
      <c r="AS553" s="127"/>
      <c r="AT553" s="127"/>
      <c r="AU553" s="126">
        <v>0</v>
      </c>
      <c r="AV553" s="130">
        <v>0</v>
      </c>
      <c r="AW553" s="126" t="s">
        <v>51</v>
      </c>
      <c r="AX553" s="127"/>
      <c r="AY553" s="127"/>
      <c r="AZ553" s="127"/>
      <c r="BA553" s="127"/>
      <c r="BB553" s="126" t="s">
        <v>52</v>
      </c>
      <c r="BC553" s="126" t="s">
        <v>161</v>
      </c>
      <c r="BD553" s="126" t="s">
        <v>162</v>
      </c>
      <c r="BE553" s="126" t="s">
        <v>2379</v>
      </c>
      <c r="BF553" s="126">
        <v>4</v>
      </c>
      <c r="BG553" s="126" t="s">
        <v>163</v>
      </c>
      <c r="BH553" s="127"/>
      <c r="BI553" s="127"/>
      <c r="BJ553" s="127"/>
      <c r="BK553" s="127"/>
      <c r="BL553" s="129">
        <v>0</v>
      </c>
      <c r="BM553" s="127" t="b">
        <f>KGP[[#This Row],[HU Quantity]]=KGP[[#This Row],[Requirement quantity]]</f>
        <v>0</v>
      </c>
      <c r="BN553" s="127"/>
      <c r="BO553" s="127"/>
      <c r="BP553" s="127"/>
      <c r="BQ553" s="126" t="s">
        <v>165</v>
      </c>
      <c r="BR553" s="126" t="s">
        <v>57</v>
      </c>
      <c r="BS553" s="127"/>
      <c r="BT553" s="131">
        <v>0</v>
      </c>
      <c r="BU553" s="131">
        <v>0</v>
      </c>
      <c r="BV553" s="128">
        <v>45514</v>
      </c>
      <c r="BW553" s="132">
        <v>0</v>
      </c>
      <c r="BX553" s="132">
        <v>0</v>
      </c>
      <c r="BY553" s="127"/>
      <c r="BZ553" s="127"/>
      <c r="CA553" s="126">
        <v>0</v>
      </c>
      <c r="CB553" s="130">
        <v>0</v>
      </c>
      <c r="CC553" s="127"/>
      <c r="CD553" s="130">
        <v>0</v>
      </c>
      <c r="CE553" s="127"/>
      <c r="CF553" s="127"/>
      <c r="CG553" s="127"/>
      <c r="CH553" s="130">
        <v>0</v>
      </c>
      <c r="CI553" s="35">
        <v>0</v>
      </c>
      <c r="CJ553" s="94">
        <f t="shared" si="56"/>
        <v>0.1111111111111111</v>
      </c>
      <c r="CK553" s="88">
        <f t="shared" si="57"/>
        <v>45393</v>
      </c>
      <c r="CL553" s="89">
        <f t="shared" si="58"/>
        <v>0</v>
      </c>
      <c r="CM553" s="89">
        <f t="shared" si="59"/>
        <v>0</v>
      </c>
      <c r="CN553" s="89" t="str">
        <f t="shared" si="60"/>
        <v>Missing Staging Date</v>
      </c>
      <c r="CO553" s="100"/>
      <c r="CP553" s="89" t="str">
        <f>IF(CQ553="","",IF(CQ553&gt;'Colour coding'!$D$4,"After Turnround",IF(CQ553&gt;'Colour coding'!$D$3+7,"During Turnaround",IF(CQ553&lt;'Colour coding'!$D$3,"On Time"))))</f>
        <v>On Time</v>
      </c>
      <c r="CQ553" s="88">
        <f>_xlfn.MAXIFS('Monitor PO'!E:E,'Monitor PO'!K:K,KGP[[#This Row],[Material / Component]])</f>
        <v>0</v>
      </c>
      <c r="CR553" s="89" t="str">
        <f t="shared" si="61"/>
        <v>Delivered Pre S4H</v>
      </c>
      <c r="CS553" s="89" t="str">
        <f>_xlfn.CONCAT(KGP[[#This Row],[Reservation]], KGP[[#This Row],[Requirement date (WO component)]],KGP[[#This Row],[Material / Component]],"000",,KGP[[#This Row],[WO number]])</f>
        <v>000009634145421000200061999</v>
      </c>
      <c r="CT553" s="89" t="e">
        <f>VLOOKUP(KGP[[#This Row],[Key]],Reservation!B:B,1,)</f>
        <v>#N/A</v>
      </c>
      <c r="CU553" s="89" t="str">
        <f>_xlfn.CONCAT(KGP[[#This Row],[Reservation]],KGP[[#This Row],[Material / Component]],"000",,KGP[[#This Row],[WO number]])</f>
        <v>0000096341000200061999</v>
      </c>
      <c r="CV553" s="93" t="str">
        <f>IF(_xlfn.MAXIFS(Reservation!$F:$F,Reservation!$A:$A,KGP[[#This Row],[Logic]])&lt;KGP[[#This Row],[ETA @ Demand plant]],_xlfn.MAXIFS(Reservation!$F:$F,Reservation!$A:$A,KGP[[#This Row],[Logic]]),"")</f>
        <v/>
      </c>
      <c r="CW553" s="89" t="str">
        <f>IF(KGP[[#This Row],[Any order which is ahead (Date)]]="","",VLOOKUP(_xlfn.CONCAT(KGP[[#This Row],[Reservation]],KGP[[#This Row],[Material / Component]],"000",,KGP[[#This Row],[WO number]]),Reservation!$A:$J,10,0))</f>
        <v/>
      </c>
      <c r="CX553" s="89">
        <f t="shared" si="62"/>
        <v>0</v>
      </c>
    </row>
    <row r="554" spans="1:102" s="77" customFormat="1" hidden="1" x14ac:dyDescent="0.2">
      <c r="A554" s="126" t="s">
        <v>940</v>
      </c>
      <c r="B554" s="126" t="s">
        <v>50</v>
      </c>
      <c r="C554" s="127"/>
      <c r="D554" s="126" t="s">
        <v>55</v>
      </c>
      <c r="E554" s="128">
        <v>45290</v>
      </c>
      <c r="F554" s="128">
        <v>45293</v>
      </c>
      <c r="G554" s="128">
        <v>45388</v>
      </c>
      <c r="H554" s="127"/>
      <c r="I554" s="128">
        <v>45388</v>
      </c>
      <c r="J554" s="128">
        <v>45388</v>
      </c>
      <c r="K554" s="126" t="s">
        <v>182</v>
      </c>
      <c r="L554" s="127"/>
      <c r="M554" s="126" t="s">
        <v>3103</v>
      </c>
      <c r="N554" s="126" t="s">
        <v>175</v>
      </c>
      <c r="O554" s="126" t="s">
        <v>3104</v>
      </c>
      <c r="P554" s="126" t="s">
        <v>3105</v>
      </c>
      <c r="Q554" s="126" t="s">
        <v>2544</v>
      </c>
      <c r="R554" s="126" t="s">
        <v>344</v>
      </c>
      <c r="S554" s="127"/>
      <c r="T554" s="127"/>
      <c r="U554" s="127"/>
      <c r="V554" s="127"/>
      <c r="W554" s="127"/>
      <c r="X554" s="126">
        <v>10</v>
      </c>
      <c r="Y554" s="126">
        <v>5</v>
      </c>
      <c r="Z554" s="127"/>
      <c r="AA554" s="127"/>
      <c r="AB554" s="129">
        <v>6</v>
      </c>
      <c r="AC554" s="129">
        <v>0</v>
      </c>
      <c r="AD554" s="129">
        <v>0</v>
      </c>
      <c r="AE554" s="126" t="s">
        <v>2372</v>
      </c>
      <c r="AF554" s="129">
        <v>0</v>
      </c>
      <c r="AG554" s="127"/>
      <c r="AH554" s="127"/>
      <c r="AI554" s="127"/>
      <c r="AJ554" s="127"/>
      <c r="AK554" s="126">
        <v>0</v>
      </c>
      <c r="AL554" s="129">
        <v>0</v>
      </c>
      <c r="AM554" s="127"/>
      <c r="AN554" s="127"/>
      <c r="AO554" s="126">
        <v>0</v>
      </c>
      <c r="AP554" s="127"/>
      <c r="AQ554" s="127"/>
      <c r="AR554" s="127"/>
      <c r="AS554" s="127"/>
      <c r="AT554" s="127"/>
      <c r="AU554" s="126">
        <v>0</v>
      </c>
      <c r="AV554" s="130">
        <v>0</v>
      </c>
      <c r="AW554" s="126" t="s">
        <v>51</v>
      </c>
      <c r="AX554" s="127"/>
      <c r="AY554" s="127"/>
      <c r="AZ554" s="127"/>
      <c r="BA554" s="127"/>
      <c r="BB554" s="126" t="s">
        <v>52</v>
      </c>
      <c r="BC554" s="126" t="s">
        <v>213</v>
      </c>
      <c r="BD554" s="126" t="s">
        <v>355</v>
      </c>
      <c r="BE554" s="126" t="s">
        <v>3106</v>
      </c>
      <c r="BF554" s="126">
        <v>2</v>
      </c>
      <c r="BG554" s="126" t="s">
        <v>163</v>
      </c>
      <c r="BH554" s="127"/>
      <c r="BI554" s="127"/>
      <c r="BJ554" s="127"/>
      <c r="BK554" s="127"/>
      <c r="BL554" s="129">
        <v>0</v>
      </c>
      <c r="BM554" s="127" t="b">
        <f>KGP[[#This Row],[HU Quantity]]=KGP[[#This Row],[Requirement quantity]]</f>
        <v>0</v>
      </c>
      <c r="BN554" s="127"/>
      <c r="BO554" s="127"/>
      <c r="BP554" s="127"/>
      <c r="BQ554" s="126" t="s">
        <v>165</v>
      </c>
      <c r="BR554" s="126" t="s">
        <v>57</v>
      </c>
      <c r="BS554" s="127"/>
      <c r="BT554" s="131">
        <v>0</v>
      </c>
      <c r="BU554" s="131">
        <v>0</v>
      </c>
      <c r="BV554" s="128">
        <v>45412</v>
      </c>
      <c r="BW554" s="132">
        <v>0</v>
      </c>
      <c r="BX554" s="132">
        <v>0</v>
      </c>
      <c r="BY554" s="127"/>
      <c r="BZ554" s="127"/>
      <c r="CA554" s="126">
        <v>0</v>
      </c>
      <c r="CB554" s="130">
        <v>0</v>
      </c>
      <c r="CC554" s="127"/>
      <c r="CD554" s="130">
        <v>0</v>
      </c>
      <c r="CE554" s="127"/>
      <c r="CF554" s="127"/>
      <c r="CG554" s="127"/>
      <c r="CH554" s="130">
        <v>0</v>
      </c>
      <c r="CI554" s="35">
        <v>0</v>
      </c>
      <c r="CJ554" s="94">
        <f t="shared" si="56"/>
        <v>0.5</v>
      </c>
      <c r="CK554" s="88">
        <f t="shared" si="57"/>
        <v>45360</v>
      </c>
      <c r="CL554" s="89">
        <f t="shared" si="58"/>
        <v>0</v>
      </c>
      <c r="CM554" s="89">
        <f t="shared" si="59"/>
        <v>0</v>
      </c>
      <c r="CN554" s="89" t="str">
        <f t="shared" si="60"/>
        <v>Missing Staging Date</v>
      </c>
      <c r="CO554" s="100"/>
      <c r="CP554" s="89" t="str">
        <f>IF(CQ554="","",IF(CQ554&gt;'Colour coding'!$D$4,"After Turnround",IF(CQ554&gt;'Colour coding'!$D$3+7,"During Turnaround",IF(CQ554&lt;'Colour coding'!$D$3,"On Time"))))</f>
        <v>On Time</v>
      </c>
      <c r="CQ554" s="88">
        <f>_xlfn.MAXIFS('Monitor PO'!E:E,'Monitor PO'!K:K,KGP[[#This Row],[Material / Component]])</f>
        <v>0</v>
      </c>
      <c r="CR554" s="89" t="str">
        <f t="shared" si="61"/>
        <v>Delivered Pre S4H</v>
      </c>
      <c r="CS554" s="89" t="str">
        <f>_xlfn.CONCAT(KGP[[#This Row],[Reservation]], KGP[[#This Row],[Requirement date (WO component)]],KGP[[#This Row],[Material / Component]],"000",,KGP[[#This Row],[WO number]])</f>
        <v>000011000845388000200075652</v>
      </c>
      <c r="CT554" s="89" t="e">
        <f>VLOOKUP(KGP[[#This Row],[Key]],Reservation!B:B,1,)</f>
        <v>#N/A</v>
      </c>
      <c r="CU554" s="89" t="str">
        <f>_xlfn.CONCAT(KGP[[#This Row],[Reservation]],KGP[[#This Row],[Material / Component]],"000",,KGP[[#This Row],[WO number]])</f>
        <v>0000110008000200075652</v>
      </c>
      <c r="CV554" s="93" t="str">
        <f>IF(_xlfn.MAXIFS(Reservation!$F:$F,Reservation!$A:$A,KGP[[#This Row],[Logic]])&lt;KGP[[#This Row],[ETA @ Demand plant]],_xlfn.MAXIFS(Reservation!$F:$F,Reservation!$A:$A,KGP[[#This Row],[Logic]]),"")</f>
        <v/>
      </c>
      <c r="CW554" s="89" t="str">
        <f>IF(KGP[[#This Row],[Any order which is ahead (Date)]]="","",VLOOKUP(_xlfn.CONCAT(KGP[[#This Row],[Reservation]],KGP[[#This Row],[Material / Component]],"000",,KGP[[#This Row],[WO number]]),Reservation!$A:$J,10,0))</f>
        <v/>
      </c>
      <c r="CX554" s="89">
        <f t="shared" si="62"/>
        <v>0</v>
      </c>
    </row>
    <row r="555" spans="1:102" s="77" customFormat="1" hidden="1" x14ac:dyDescent="0.2">
      <c r="A555" s="126" t="s">
        <v>940</v>
      </c>
      <c r="B555" s="126" t="s">
        <v>50</v>
      </c>
      <c r="C555" s="127"/>
      <c r="D555" s="126" t="s">
        <v>55</v>
      </c>
      <c r="E555" s="128">
        <v>45290</v>
      </c>
      <c r="F555" s="128">
        <v>45293</v>
      </c>
      <c r="G555" s="128">
        <v>45388</v>
      </c>
      <c r="H555" s="127"/>
      <c r="I555" s="128">
        <v>45388</v>
      </c>
      <c r="J555" s="128">
        <v>45388</v>
      </c>
      <c r="K555" s="126" t="s">
        <v>182</v>
      </c>
      <c r="L555" s="127"/>
      <c r="M555" s="126" t="s">
        <v>3103</v>
      </c>
      <c r="N555" s="126" t="s">
        <v>176</v>
      </c>
      <c r="O555" s="126" t="s">
        <v>3104</v>
      </c>
      <c r="P555" s="126" t="s">
        <v>3105</v>
      </c>
      <c r="Q555" s="126" t="s">
        <v>2544</v>
      </c>
      <c r="R555" s="126" t="s">
        <v>344</v>
      </c>
      <c r="S555" s="127"/>
      <c r="T555" s="127"/>
      <c r="U555" s="127"/>
      <c r="V555" s="127"/>
      <c r="W555" s="127"/>
      <c r="X555" s="126">
        <v>10</v>
      </c>
      <c r="Y555" s="126">
        <v>5</v>
      </c>
      <c r="Z555" s="127"/>
      <c r="AA555" s="127"/>
      <c r="AB555" s="129">
        <v>4</v>
      </c>
      <c r="AC555" s="129">
        <v>0</v>
      </c>
      <c r="AD555" s="129">
        <v>0</v>
      </c>
      <c r="AE555" s="126" t="s">
        <v>2372</v>
      </c>
      <c r="AF555" s="129">
        <v>0</v>
      </c>
      <c r="AG555" s="127"/>
      <c r="AH555" s="127"/>
      <c r="AI555" s="127"/>
      <c r="AJ555" s="127"/>
      <c r="AK555" s="126">
        <v>0</v>
      </c>
      <c r="AL555" s="129">
        <v>0</v>
      </c>
      <c r="AM555" s="127"/>
      <c r="AN555" s="127"/>
      <c r="AO555" s="126">
        <v>0</v>
      </c>
      <c r="AP555" s="127"/>
      <c r="AQ555" s="127"/>
      <c r="AR555" s="127"/>
      <c r="AS555" s="127"/>
      <c r="AT555" s="127"/>
      <c r="AU555" s="126">
        <v>0</v>
      </c>
      <c r="AV555" s="130">
        <v>0</v>
      </c>
      <c r="AW555" s="126" t="s">
        <v>51</v>
      </c>
      <c r="AX555" s="127"/>
      <c r="AY555" s="127"/>
      <c r="AZ555" s="127"/>
      <c r="BA555" s="127"/>
      <c r="BB555" s="126" t="s">
        <v>52</v>
      </c>
      <c r="BC555" s="126" t="s">
        <v>213</v>
      </c>
      <c r="BD555" s="126" t="s">
        <v>355</v>
      </c>
      <c r="BE555" s="126" t="s">
        <v>3106</v>
      </c>
      <c r="BF555" s="126">
        <v>1</v>
      </c>
      <c r="BG555" s="126" t="s">
        <v>163</v>
      </c>
      <c r="BH555" s="127"/>
      <c r="BI555" s="127"/>
      <c r="BJ555" s="127"/>
      <c r="BK555" s="127"/>
      <c r="BL555" s="129">
        <v>0</v>
      </c>
      <c r="BM555" s="127" t="b">
        <f>KGP[[#This Row],[HU Quantity]]=KGP[[#This Row],[Requirement quantity]]</f>
        <v>0</v>
      </c>
      <c r="BN555" s="127"/>
      <c r="BO555" s="127"/>
      <c r="BP555" s="127"/>
      <c r="BQ555" s="126" t="s">
        <v>165</v>
      </c>
      <c r="BR555" s="126" t="s">
        <v>57</v>
      </c>
      <c r="BS555" s="127"/>
      <c r="BT555" s="131">
        <v>0</v>
      </c>
      <c r="BU555" s="131">
        <v>0</v>
      </c>
      <c r="BV555" s="128">
        <v>45412</v>
      </c>
      <c r="BW555" s="132">
        <v>0</v>
      </c>
      <c r="BX555" s="132">
        <v>0</v>
      </c>
      <c r="BY555" s="127"/>
      <c r="BZ555" s="127"/>
      <c r="CA555" s="126">
        <v>0</v>
      </c>
      <c r="CB555" s="130">
        <v>0</v>
      </c>
      <c r="CC555" s="127"/>
      <c r="CD555" s="130">
        <v>0</v>
      </c>
      <c r="CE555" s="127"/>
      <c r="CF555" s="127"/>
      <c r="CG555" s="127"/>
      <c r="CH555" s="130">
        <v>0</v>
      </c>
      <c r="CI555" s="35">
        <v>0</v>
      </c>
      <c r="CJ555" s="94">
        <f t="shared" si="56"/>
        <v>0.5</v>
      </c>
      <c r="CK555" s="88">
        <f t="shared" si="57"/>
        <v>45360</v>
      </c>
      <c r="CL555" s="89">
        <f t="shared" si="58"/>
        <v>0</v>
      </c>
      <c r="CM555" s="89">
        <f t="shared" si="59"/>
        <v>0</v>
      </c>
      <c r="CN555" s="89" t="str">
        <f t="shared" si="60"/>
        <v>Missing Staging Date</v>
      </c>
      <c r="CO555" s="100"/>
      <c r="CP555" s="89" t="str">
        <f>IF(CQ555="","",IF(CQ555&gt;'Colour coding'!$D$4,"After Turnround",IF(CQ555&gt;'Colour coding'!$D$3+7,"During Turnaround",IF(CQ555&lt;'Colour coding'!$D$3,"On Time"))))</f>
        <v>On Time</v>
      </c>
      <c r="CQ555" s="88">
        <f>_xlfn.MAXIFS('Monitor PO'!E:E,'Monitor PO'!K:K,KGP[[#This Row],[Material / Component]])</f>
        <v>0</v>
      </c>
      <c r="CR555" s="89" t="str">
        <f t="shared" si="61"/>
        <v>Delivered Pre S4H</v>
      </c>
      <c r="CS555" s="89" t="str">
        <f>_xlfn.CONCAT(KGP[[#This Row],[Reservation]], KGP[[#This Row],[Requirement date (WO component)]],KGP[[#This Row],[Material / Component]],"000",,KGP[[#This Row],[WO number]])</f>
        <v>000011000845388000200075652</v>
      </c>
      <c r="CT555" s="89" t="e">
        <f>VLOOKUP(KGP[[#This Row],[Key]],Reservation!B:B,1,)</f>
        <v>#N/A</v>
      </c>
      <c r="CU555" s="89" t="str">
        <f>_xlfn.CONCAT(KGP[[#This Row],[Reservation]],KGP[[#This Row],[Material / Component]],"000",,KGP[[#This Row],[WO number]])</f>
        <v>0000110008000200075652</v>
      </c>
      <c r="CV555" s="93" t="str">
        <f>IF(_xlfn.MAXIFS(Reservation!$F:$F,Reservation!$A:$A,KGP[[#This Row],[Logic]])&lt;KGP[[#This Row],[ETA @ Demand plant]],_xlfn.MAXIFS(Reservation!$F:$F,Reservation!$A:$A,KGP[[#This Row],[Logic]]),"")</f>
        <v/>
      </c>
      <c r="CW555" s="89" t="str">
        <f>IF(KGP[[#This Row],[Any order which is ahead (Date)]]="","",VLOOKUP(_xlfn.CONCAT(KGP[[#This Row],[Reservation]],KGP[[#This Row],[Material / Component]],"000",,KGP[[#This Row],[WO number]]),Reservation!$A:$J,10,0))</f>
        <v/>
      </c>
      <c r="CX555" s="89">
        <f t="shared" si="62"/>
        <v>0</v>
      </c>
    </row>
    <row r="556" spans="1:102" s="77" customFormat="1" hidden="1" x14ac:dyDescent="0.2">
      <c r="A556" s="126" t="s">
        <v>940</v>
      </c>
      <c r="B556" s="126" t="s">
        <v>50</v>
      </c>
      <c r="C556" s="127"/>
      <c r="D556" s="126" t="s">
        <v>55</v>
      </c>
      <c r="E556" s="128">
        <v>45290</v>
      </c>
      <c r="F556" s="128">
        <v>45293</v>
      </c>
      <c r="G556" s="128">
        <v>45392</v>
      </c>
      <c r="H556" s="127"/>
      <c r="I556" s="128">
        <v>45392</v>
      </c>
      <c r="J556" s="128">
        <v>45393</v>
      </c>
      <c r="K556" s="126" t="s">
        <v>182</v>
      </c>
      <c r="L556" s="127"/>
      <c r="M556" s="126" t="s">
        <v>3107</v>
      </c>
      <c r="N556" s="126" t="s">
        <v>175</v>
      </c>
      <c r="O556" s="126" t="s">
        <v>3108</v>
      </c>
      <c r="P556" s="126" t="s">
        <v>3109</v>
      </c>
      <c r="Q556" s="126" t="s">
        <v>2544</v>
      </c>
      <c r="R556" s="126" t="s">
        <v>344</v>
      </c>
      <c r="S556" s="127"/>
      <c r="T556" s="127"/>
      <c r="U556" s="127"/>
      <c r="V556" s="127"/>
      <c r="W556" s="127"/>
      <c r="X556" s="126">
        <v>10</v>
      </c>
      <c r="Y556" s="126">
        <v>5</v>
      </c>
      <c r="Z556" s="127"/>
      <c r="AA556" s="127"/>
      <c r="AB556" s="129">
        <v>3</v>
      </c>
      <c r="AC556" s="129">
        <v>0</v>
      </c>
      <c r="AD556" s="129">
        <v>0</v>
      </c>
      <c r="AE556" s="126" t="s">
        <v>2372</v>
      </c>
      <c r="AF556" s="129">
        <v>0</v>
      </c>
      <c r="AG556" s="127"/>
      <c r="AH556" s="127"/>
      <c r="AI556" s="127"/>
      <c r="AJ556" s="127"/>
      <c r="AK556" s="126">
        <v>0</v>
      </c>
      <c r="AL556" s="129">
        <v>0</v>
      </c>
      <c r="AM556" s="127"/>
      <c r="AN556" s="127"/>
      <c r="AO556" s="126">
        <v>0</v>
      </c>
      <c r="AP556" s="127"/>
      <c r="AQ556" s="127"/>
      <c r="AR556" s="127"/>
      <c r="AS556" s="127"/>
      <c r="AT556" s="127"/>
      <c r="AU556" s="126">
        <v>0</v>
      </c>
      <c r="AV556" s="130">
        <v>0</v>
      </c>
      <c r="AW556" s="126" t="s">
        <v>51</v>
      </c>
      <c r="AX556" s="127"/>
      <c r="AY556" s="127"/>
      <c r="AZ556" s="127"/>
      <c r="BA556" s="127"/>
      <c r="BB556" s="126" t="s">
        <v>52</v>
      </c>
      <c r="BC556" s="126" t="s">
        <v>213</v>
      </c>
      <c r="BD556" s="126" t="s">
        <v>355</v>
      </c>
      <c r="BE556" s="126" t="s">
        <v>3110</v>
      </c>
      <c r="BF556" s="126">
        <v>2</v>
      </c>
      <c r="BG556" s="126" t="s">
        <v>163</v>
      </c>
      <c r="BH556" s="127"/>
      <c r="BI556" s="127"/>
      <c r="BJ556" s="127"/>
      <c r="BK556" s="127"/>
      <c r="BL556" s="129">
        <v>0</v>
      </c>
      <c r="BM556" s="127" t="b">
        <f>KGP[[#This Row],[HU Quantity]]=KGP[[#This Row],[Requirement quantity]]</f>
        <v>0</v>
      </c>
      <c r="BN556" s="127"/>
      <c r="BO556" s="127"/>
      <c r="BP556" s="127"/>
      <c r="BQ556" s="126" t="s">
        <v>165</v>
      </c>
      <c r="BR556" s="126" t="s">
        <v>57</v>
      </c>
      <c r="BS556" s="127"/>
      <c r="BT556" s="131">
        <v>0</v>
      </c>
      <c r="BU556" s="131">
        <v>0</v>
      </c>
      <c r="BV556" s="128">
        <v>45412</v>
      </c>
      <c r="BW556" s="132">
        <v>0</v>
      </c>
      <c r="BX556" s="132">
        <v>0</v>
      </c>
      <c r="BY556" s="127"/>
      <c r="BZ556" s="127"/>
      <c r="CA556" s="126">
        <v>0</v>
      </c>
      <c r="CB556" s="130">
        <v>0</v>
      </c>
      <c r="CC556" s="127"/>
      <c r="CD556" s="130">
        <v>0</v>
      </c>
      <c r="CE556" s="127"/>
      <c r="CF556" s="127"/>
      <c r="CG556" s="127"/>
      <c r="CH556" s="130">
        <v>0</v>
      </c>
      <c r="CI556" s="35">
        <v>0</v>
      </c>
      <c r="CJ556" s="94">
        <f t="shared" si="56"/>
        <v>0.5</v>
      </c>
      <c r="CK556" s="88">
        <f t="shared" si="57"/>
        <v>45364</v>
      </c>
      <c r="CL556" s="89">
        <f t="shared" si="58"/>
        <v>0</v>
      </c>
      <c r="CM556" s="89">
        <f t="shared" si="59"/>
        <v>0</v>
      </c>
      <c r="CN556" s="89" t="str">
        <f t="shared" si="60"/>
        <v>Missing Staging Date</v>
      </c>
      <c r="CO556" s="100"/>
      <c r="CP556" s="89" t="str">
        <f>IF(CQ556="","",IF(CQ556&gt;'Colour coding'!$D$4,"After Turnround",IF(CQ556&gt;'Colour coding'!$D$3+7,"During Turnaround",IF(CQ556&lt;'Colour coding'!$D$3,"On Time"))))</f>
        <v>On Time</v>
      </c>
      <c r="CQ556" s="88">
        <f>_xlfn.MAXIFS('Monitor PO'!E:E,'Monitor PO'!K:K,KGP[[#This Row],[Material / Component]])</f>
        <v>0</v>
      </c>
      <c r="CR556" s="89" t="str">
        <f t="shared" si="61"/>
        <v>Delivered Pre S4H</v>
      </c>
      <c r="CS556" s="89" t="str">
        <f>_xlfn.CONCAT(KGP[[#This Row],[Reservation]], KGP[[#This Row],[Requirement date (WO component)]],KGP[[#This Row],[Material / Component]],"000",,KGP[[#This Row],[WO number]])</f>
        <v>000011030345392000200075967</v>
      </c>
      <c r="CT556" s="89" t="e">
        <f>VLOOKUP(KGP[[#This Row],[Key]],Reservation!B:B,1,)</f>
        <v>#N/A</v>
      </c>
      <c r="CU556" s="89" t="str">
        <f>_xlfn.CONCAT(KGP[[#This Row],[Reservation]],KGP[[#This Row],[Material / Component]],"000",,KGP[[#This Row],[WO number]])</f>
        <v>0000110303000200075967</v>
      </c>
      <c r="CV556" s="93" t="str">
        <f>IF(_xlfn.MAXIFS(Reservation!$F:$F,Reservation!$A:$A,KGP[[#This Row],[Logic]])&lt;KGP[[#This Row],[ETA @ Demand plant]],_xlfn.MAXIFS(Reservation!$F:$F,Reservation!$A:$A,KGP[[#This Row],[Logic]]),"")</f>
        <v/>
      </c>
      <c r="CW556" s="89" t="str">
        <f>IF(KGP[[#This Row],[Any order which is ahead (Date)]]="","",VLOOKUP(_xlfn.CONCAT(KGP[[#This Row],[Reservation]],KGP[[#This Row],[Material / Component]],"000",,KGP[[#This Row],[WO number]]),Reservation!$A:$J,10,0))</f>
        <v/>
      </c>
      <c r="CX556" s="89">
        <f t="shared" si="62"/>
        <v>0</v>
      </c>
    </row>
    <row r="557" spans="1:102" s="77" customFormat="1" hidden="1" x14ac:dyDescent="0.2">
      <c r="A557" s="126" t="s">
        <v>940</v>
      </c>
      <c r="B557" s="126" t="s">
        <v>50</v>
      </c>
      <c r="C557" s="127"/>
      <c r="D557" s="126" t="s">
        <v>55</v>
      </c>
      <c r="E557" s="128">
        <v>45290</v>
      </c>
      <c r="F557" s="128">
        <v>45293</v>
      </c>
      <c r="G557" s="128">
        <v>45392</v>
      </c>
      <c r="H557" s="127"/>
      <c r="I557" s="128">
        <v>45392</v>
      </c>
      <c r="J557" s="128">
        <v>45393</v>
      </c>
      <c r="K557" s="126" t="s">
        <v>182</v>
      </c>
      <c r="L557" s="127"/>
      <c r="M557" s="126" t="s">
        <v>3107</v>
      </c>
      <c r="N557" s="126" t="s">
        <v>176</v>
      </c>
      <c r="O557" s="126" t="s">
        <v>3108</v>
      </c>
      <c r="P557" s="126" t="s">
        <v>3109</v>
      </c>
      <c r="Q557" s="126" t="s">
        <v>2544</v>
      </c>
      <c r="R557" s="126" t="s">
        <v>344</v>
      </c>
      <c r="S557" s="127"/>
      <c r="T557" s="127"/>
      <c r="U557" s="127"/>
      <c r="V557" s="127"/>
      <c r="W557" s="127"/>
      <c r="X557" s="126">
        <v>10</v>
      </c>
      <c r="Y557" s="126">
        <v>5</v>
      </c>
      <c r="Z557" s="127"/>
      <c r="AA557" s="127"/>
      <c r="AB557" s="129">
        <v>2</v>
      </c>
      <c r="AC557" s="129">
        <v>0</v>
      </c>
      <c r="AD557" s="129">
        <v>0</v>
      </c>
      <c r="AE557" s="126" t="s">
        <v>2372</v>
      </c>
      <c r="AF557" s="129">
        <v>0</v>
      </c>
      <c r="AG557" s="127"/>
      <c r="AH557" s="127"/>
      <c r="AI557" s="127"/>
      <c r="AJ557" s="127"/>
      <c r="AK557" s="126">
        <v>0</v>
      </c>
      <c r="AL557" s="129">
        <v>0</v>
      </c>
      <c r="AM557" s="127"/>
      <c r="AN557" s="127"/>
      <c r="AO557" s="126">
        <v>0</v>
      </c>
      <c r="AP557" s="127"/>
      <c r="AQ557" s="127"/>
      <c r="AR557" s="127"/>
      <c r="AS557" s="127"/>
      <c r="AT557" s="127"/>
      <c r="AU557" s="126">
        <v>0</v>
      </c>
      <c r="AV557" s="130">
        <v>0</v>
      </c>
      <c r="AW557" s="126" t="s">
        <v>51</v>
      </c>
      <c r="AX557" s="127"/>
      <c r="AY557" s="127"/>
      <c r="AZ557" s="127"/>
      <c r="BA557" s="127"/>
      <c r="BB557" s="126" t="s">
        <v>52</v>
      </c>
      <c r="BC557" s="126" t="s">
        <v>213</v>
      </c>
      <c r="BD557" s="126" t="s">
        <v>355</v>
      </c>
      <c r="BE557" s="126" t="s">
        <v>3110</v>
      </c>
      <c r="BF557" s="126">
        <v>1</v>
      </c>
      <c r="BG557" s="126" t="s">
        <v>163</v>
      </c>
      <c r="BH557" s="127"/>
      <c r="BI557" s="127"/>
      <c r="BJ557" s="127"/>
      <c r="BK557" s="127"/>
      <c r="BL557" s="129">
        <v>0</v>
      </c>
      <c r="BM557" s="127" t="b">
        <f>KGP[[#This Row],[HU Quantity]]=KGP[[#This Row],[Requirement quantity]]</f>
        <v>0</v>
      </c>
      <c r="BN557" s="127"/>
      <c r="BO557" s="127"/>
      <c r="BP557" s="127"/>
      <c r="BQ557" s="126" t="s">
        <v>165</v>
      </c>
      <c r="BR557" s="126" t="s">
        <v>57</v>
      </c>
      <c r="BS557" s="127"/>
      <c r="BT557" s="131">
        <v>0</v>
      </c>
      <c r="BU557" s="131">
        <v>0</v>
      </c>
      <c r="BV557" s="128">
        <v>45412</v>
      </c>
      <c r="BW557" s="132">
        <v>0</v>
      </c>
      <c r="BX557" s="132">
        <v>0</v>
      </c>
      <c r="BY557" s="127"/>
      <c r="BZ557" s="127"/>
      <c r="CA557" s="126">
        <v>0</v>
      </c>
      <c r="CB557" s="130">
        <v>0</v>
      </c>
      <c r="CC557" s="127"/>
      <c r="CD557" s="130">
        <v>0</v>
      </c>
      <c r="CE557" s="127"/>
      <c r="CF557" s="127"/>
      <c r="CG557" s="127"/>
      <c r="CH557" s="130">
        <v>0</v>
      </c>
      <c r="CI557" s="35">
        <v>0</v>
      </c>
      <c r="CJ557" s="94">
        <f t="shared" si="56"/>
        <v>0.5</v>
      </c>
      <c r="CK557" s="88">
        <f t="shared" si="57"/>
        <v>45364</v>
      </c>
      <c r="CL557" s="89">
        <f t="shared" si="58"/>
        <v>0</v>
      </c>
      <c r="CM557" s="89">
        <f t="shared" si="59"/>
        <v>0</v>
      </c>
      <c r="CN557" s="89" t="str">
        <f t="shared" si="60"/>
        <v>Missing Staging Date</v>
      </c>
      <c r="CO557" s="100"/>
      <c r="CP557" s="89" t="str">
        <f>IF(CQ557="","",IF(CQ557&gt;'Colour coding'!$D$4,"After Turnround",IF(CQ557&gt;'Colour coding'!$D$3+7,"During Turnaround",IF(CQ557&lt;'Colour coding'!$D$3,"On Time"))))</f>
        <v>On Time</v>
      </c>
      <c r="CQ557" s="88">
        <f>_xlfn.MAXIFS('Monitor PO'!E:E,'Monitor PO'!K:K,KGP[[#This Row],[Material / Component]])</f>
        <v>0</v>
      </c>
      <c r="CR557" s="89" t="str">
        <f t="shared" si="61"/>
        <v>Delivered Pre S4H</v>
      </c>
      <c r="CS557" s="89" t="str">
        <f>_xlfn.CONCAT(KGP[[#This Row],[Reservation]], KGP[[#This Row],[Requirement date (WO component)]],KGP[[#This Row],[Material / Component]],"000",,KGP[[#This Row],[WO number]])</f>
        <v>000011030345392000200075967</v>
      </c>
      <c r="CT557" s="89" t="e">
        <f>VLOOKUP(KGP[[#This Row],[Key]],Reservation!B:B,1,)</f>
        <v>#N/A</v>
      </c>
      <c r="CU557" s="89" t="str">
        <f>_xlfn.CONCAT(KGP[[#This Row],[Reservation]],KGP[[#This Row],[Material / Component]],"000",,KGP[[#This Row],[WO number]])</f>
        <v>0000110303000200075967</v>
      </c>
      <c r="CV557" s="93" t="str">
        <f>IF(_xlfn.MAXIFS(Reservation!$F:$F,Reservation!$A:$A,KGP[[#This Row],[Logic]])&lt;KGP[[#This Row],[ETA @ Demand plant]],_xlfn.MAXIFS(Reservation!$F:$F,Reservation!$A:$A,KGP[[#This Row],[Logic]]),"")</f>
        <v/>
      </c>
      <c r="CW557" s="89" t="str">
        <f>IF(KGP[[#This Row],[Any order which is ahead (Date)]]="","",VLOOKUP(_xlfn.CONCAT(KGP[[#This Row],[Reservation]],KGP[[#This Row],[Material / Component]],"000",,KGP[[#This Row],[WO number]]),Reservation!$A:$J,10,0))</f>
        <v/>
      </c>
      <c r="CX557" s="89">
        <f t="shared" si="62"/>
        <v>0</v>
      </c>
    </row>
    <row r="558" spans="1:102" s="77" customFormat="1" hidden="1" x14ac:dyDescent="0.2">
      <c r="A558" s="126" t="s">
        <v>940</v>
      </c>
      <c r="B558" s="126" t="s">
        <v>50</v>
      </c>
      <c r="C558" s="127"/>
      <c r="D558" s="126" t="s">
        <v>55</v>
      </c>
      <c r="E558" s="128">
        <v>45290</v>
      </c>
      <c r="F558" s="128">
        <v>45293</v>
      </c>
      <c r="G558" s="128">
        <v>45393</v>
      </c>
      <c r="H558" s="127"/>
      <c r="I558" s="128">
        <v>45393</v>
      </c>
      <c r="J558" s="128">
        <v>45393</v>
      </c>
      <c r="K558" s="126" t="s">
        <v>182</v>
      </c>
      <c r="L558" s="127"/>
      <c r="M558" s="126" t="s">
        <v>3111</v>
      </c>
      <c r="N558" s="126" t="s">
        <v>174</v>
      </c>
      <c r="O558" s="126" t="s">
        <v>3112</v>
      </c>
      <c r="P558" s="126" t="s">
        <v>3113</v>
      </c>
      <c r="Q558" s="126" t="s">
        <v>2544</v>
      </c>
      <c r="R558" s="126" t="s">
        <v>344</v>
      </c>
      <c r="S558" s="127"/>
      <c r="T558" s="127"/>
      <c r="U558" s="127"/>
      <c r="V558" s="127"/>
      <c r="W558" s="127"/>
      <c r="X558" s="126">
        <v>10</v>
      </c>
      <c r="Y558" s="126">
        <v>5</v>
      </c>
      <c r="Z558" s="127"/>
      <c r="AA558" s="127"/>
      <c r="AB558" s="129">
        <v>1</v>
      </c>
      <c r="AC558" s="129">
        <v>0</v>
      </c>
      <c r="AD558" s="129">
        <v>0</v>
      </c>
      <c r="AE558" s="126" t="s">
        <v>2372</v>
      </c>
      <c r="AF558" s="129">
        <v>0</v>
      </c>
      <c r="AG558" s="127"/>
      <c r="AH558" s="127"/>
      <c r="AI558" s="127"/>
      <c r="AJ558" s="127"/>
      <c r="AK558" s="126">
        <v>0</v>
      </c>
      <c r="AL558" s="129">
        <v>0</v>
      </c>
      <c r="AM558" s="127"/>
      <c r="AN558" s="127"/>
      <c r="AO558" s="126">
        <v>0</v>
      </c>
      <c r="AP558" s="127"/>
      <c r="AQ558" s="127"/>
      <c r="AR558" s="127"/>
      <c r="AS558" s="127"/>
      <c r="AT558" s="127"/>
      <c r="AU558" s="126">
        <v>0</v>
      </c>
      <c r="AV558" s="130">
        <v>0</v>
      </c>
      <c r="AW558" s="126" t="s">
        <v>51</v>
      </c>
      <c r="AX558" s="127"/>
      <c r="AY558" s="127"/>
      <c r="AZ558" s="127"/>
      <c r="BA558" s="127"/>
      <c r="BB558" s="126" t="s">
        <v>52</v>
      </c>
      <c r="BC558" s="126" t="s">
        <v>213</v>
      </c>
      <c r="BD558" s="126" t="s">
        <v>355</v>
      </c>
      <c r="BE558" s="126" t="s">
        <v>3114</v>
      </c>
      <c r="BF558" s="126">
        <v>3</v>
      </c>
      <c r="BG558" s="126" t="s">
        <v>163</v>
      </c>
      <c r="BH558" s="127"/>
      <c r="BI558" s="127"/>
      <c r="BJ558" s="127"/>
      <c r="BK558" s="127"/>
      <c r="BL558" s="129">
        <v>0</v>
      </c>
      <c r="BM558" s="127" t="b">
        <f>KGP[[#This Row],[HU Quantity]]=KGP[[#This Row],[Requirement quantity]]</f>
        <v>0</v>
      </c>
      <c r="BN558" s="127"/>
      <c r="BO558" s="127"/>
      <c r="BP558" s="127"/>
      <c r="BQ558" s="126" t="s">
        <v>165</v>
      </c>
      <c r="BR558" s="126" t="s">
        <v>57</v>
      </c>
      <c r="BS558" s="127"/>
      <c r="BT558" s="131">
        <v>0</v>
      </c>
      <c r="BU558" s="131">
        <v>0</v>
      </c>
      <c r="BV558" s="128">
        <v>45412</v>
      </c>
      <c r="BW558" s="132">
        <v>0</v>
      </c>
      <c r="BX558" s="132">
        <v>0</v>
      </c>
      <c r="BY558" s="127"/>
      <c r="BZ558" s="127"/>
      <c r="CA558" s="126">
        <v>0</v>
      </c>
      <c r="CB558" s="130">
        <v>0</v>
      </c>
      <c r="CC558" s="127"/>
      <c r="CD558" s="130">
        <v>0</v>
      </c>
      <c r="CE558" s="127"/>
      <c r="CF558" s="127"/>
      <c r="CG558" s="127"/>
      <c r="CH558" s="130">
        <v>0</v>
      </c>
      <c r="CI558" s="35">
        <v>0</v>
      </c>
      <c r="CJ558" s="94">
        <f t="shared" si="56"/>
        <v>0.33333333333333331</v>
      </c>
      <c r="CK558" s="88">
        <f t="shared" si="57"/>
        <v>45365</v>
      </c>
      <c r="CL558" s="89">
        <f t="shared" si="58"/>
        <v>0</v>
      </c>
      <c r="CM558" s="89">
        <f t="shared" si="59"/>
        <v>0</v>
      </c>
      <c r="CN558" s="89" t="str">
        <f t="shared" si="60"/>
        <v>Missing Staging Date</v>
      </c>
      <c r="CO558" s="100"/>
      <c r="CP558" s="89" t="str">
        <f>IF(CQ558="","",IF(CQ558&gt;'Colour coding'!$D$4,"After Turnround",IF(CQ558&gt;'Colour coding'!$D$3+7,"During Turnaround",IF(CQ558&lt;'Colour coding'!$D$3,"On Time"))))</f>
        <v>On Time</v>
      </c>
      <c r="CQ558" s="88">
        <f>_xlfn.MAXIFS('Monitor PO'!E:E,'Monitor PO'!K:K,KGP[[#This Row],[Material / Component]])</f>
        <v>0</v>
      </c>
      <c r="CR558" s="89" t="str">
        <f t="shared" si="61"/>
        <v>Delivered Pre S4H</v>
      </c>
      <c r="CS558" s="89" t="str">
        <f>_xlfn.CONCAT(KGP[[#This Row],[Reservation]], KGP[[#This Row],[Requirement date (WO component)]],KGP[[#This Row],[Material / Component]],"000",,KGP[[#This Row],[WO number]])</f>
        <v>000011030445393000200075969</v>
      </c>
      <c r="CT558" s="89" t="e">
        <f>VLOOKUP(KGP[[#This Row],[Key]],Reservation!B:B,1,)</f>
        <v>#N/A</v>
      </c>
      <c r="CU558" s="89" t="str">
        <f>_xlfn.CONCAT(KGP[[#This Row],[Reservation]],KGP[[#This Row],[Material / Component]],"000",,KGP[[#This Row],[WO number]])</f>
        <v>0000110304000200075969</v>
      </c>
      <c r="CV558" s="93" t="str">
        <f>IF(_xlfn.MAXIFS(Reservation!$F:$F,Reservation!$A:$A,KGP[[#This Row],[Logic]])&lt;KGP[[#This Row],[ETA @ Demand plant]],_xlfn.MAXIFS(Reservation!$F:$F,Reservation!$A:$A,KGP[[#This Row],[Logic]]),"")</f>
        <v/>
      </c>
      <c r="CW558" s="89" t="str">
        <f>IF(KGP[[#This Row],[Any order which is ahead (Date)]]="","",VLOOKUP(_xlfn.CONCAT(KGP[[#This Row],[Reservation]],KGP[[#This Row],[Material / Component]],"000",,KGP[[#This Row],[WO number]]),Reservation!$A:$J,10,0))</f>
        <v/>
      </c>
      <c r="CX558" s="89">
        <f t="shared" si="62"/>
        <v>0</v>
      </c>
    </row>
    <row r="559" spans="1:102" s="77" customFormat="1" hidden="1" x14ac:dyDescent="0.2">
      <c r="A559" s="126" t="s">
        <v>940</v>
      </c>
      <c r="B559" s="126" t="s">
        <v>50</v>
      </c>
      <c r="C559" s="127"/>
      <c r="D559" s="126" t="s">
        <v>55</v>
      </c>
      <c r="E559" s="128">
        <v>45290</v>
      </c>
      <c r="F559" s="128">
        <v>45293</v>
      </c>
      <c r="G559" s="128">
        <v>45393</v>
      </c>
      <c r="H559" s="127"/>
      <c r="I559" s="128">
        <v>45393</v>
      </c>
      <c r="J559" s="128">
        <v>45393</v>
      </c>
      <c r="K559" s="126" t="s">
        <v>182</v>
      </c>
      <c r="L559" s="127"/>
      <c r="M559" s="126" t="s">
        <v>3111</v>
      </c>
      <c r="N559" s="126" t="s">
        <v>176</v>
      </c>
      <c r="O559" s="126" t="s">
        <v>3112</v>
      </c>
      <c r="P559" s="126" t="s">
        <v>3113</v>
      </c>
      <c r="Q559" s="126" t="s">
        <v>2544</v>
      </c>
      <c r="R559" s="126" t="s">
        <v>344</v>
      </c>
      <c r="S559" s="127"/>
      <c r="T559" s="127"/>
      <c r="U559" s="127"/>
      <c r="V559" s="127"/>
      <c r="W559" s="127"/>
      <c r="X559" s="126">
        <v>10</v>
      </c>
      <c r="Y559" s="126">
        <v>5</v>
      </c>
      <c r="Z559" s="127"/>
      <c r="AA559" s="127"/>
      <c r="AB559" s="129">
        <v>1</v>
      </c>
      <c r="AC559" s="129">
        <v>0</v>
      </c>
      <c r="AD559" s="129">
        <v>0</v>
      </c>
      <c r="AE559" s="126" t="s">
        <v>2372</v>
      </c>
      <c r="AF559" s="129">
        <v>0</v>
      </c>
      <c r="AG559" s="127"/>
      <c r="AH559" s="127"/>
      <c r="AI559" s="127"/>
      <c r="AJ559" s="127"/>
      <c r="AK559" s="126">
        <v>0</v>
      </c>
      <c r="AL559" s="129">
        <v>0</v>
      </c>
      <c r="AM559" s="127"/>
      <c r="AN559" s="127"/>
      <c r="AO559" s="126">
        <v>0</v>
      </c>
      <c r="AP559" s="127"/>
      <c r="AQ559" s="127"/>
      <c r="AR559" s="127"/>
      <c r="AS559" s="127"/>
      <c r="AT559" s="127"/>
      <c r="AU559" s="126">
        <v>0</v>
      </c>
      <c r="AV559" s="130">
        <v>0</v>
      </c>
      <c r="AW559" s="126" t="s">
        <v>51</v>
      </c>
      <c r="AX559" s="127"/>
      <c r="AY559" s="127"/>
      <c r="AZ559" s="127"/>
      <c r="BA559" s="127"/>
      <c r="BB559" s="126" t="s">
        <v>52</v>
      </c>
      <c r="BC559" s="126" t="s">
        <v>213</v>
      </c>
      <c r="BD559" s="126" t="s">
        <v>355</v>
      </c>
      <c r="BE559" s="126" t="s">
        <v>3114</v>
      </c>
      <c r="BF559" s="126">
        <v>1</v>
      </c>
      <c r="BG559" s="126" t="s">
        <v>163</v>
      </c>
      <c r="BH559" s="127"/>
      <c r="BI559" s="127"/>
      <c r="BJ559" s="127"/>
      <c r="BK559" s="127"/>
      <c r="BL559" s="129">
        <v>0</v>
      </c>
      <c r="BM559" s="127" t="b">
        <f>KGP[[#This Row],[HU Quantity]]=KGP[[#This Row],[Requirement quantity]]</f>
        <v>0</v>
      </c>
      <c r="BN559" s="127"/>
      <c r="BO559" s="127"/>
      <c r="BP559" s="127"/>
      <c r="BQ559" s="126" t="s">
        <v>165</v>
      </c>
      <c r="BR559" s="126" t="s">
        <v>57</v>
      </c>
      <c r="BS559" s="127"/>
      <c r="BT559" s="131">
        <v>0</v>
      </c>
      <c r="BU559" s="131">
        <v>0</v>
      </c>
      <c r="BV559" s="128">
        <v>45412</v>
      </c>
      <c r="BW559" s="132">
        <v>0</v>
      </c>
      <c r="BX559" s="132">
        <v>0</v>
      </c>
      <c r="BY559" s="127"/>
      <c r="BZ559" s="127"/>
      <c r="CA559" s="126">
        <v>0</v>
      </c>
      <c r="CB559" s="130">
        <v>0</v>
      </c>
      <c r="CC559" s="127"/>
      <c r="CD559" s="130">
        <v>0</v>
      </c>
      <c r="CE559" s="127"/>
      <c r="CF559" s="127"/>
      <c r="CG559" s="127"/>
      <c r="CH559" s="130">
        <v>0</v>
      </c>
      <c r="CI559" s="35">
        <v>0</v>
      </c>
      <c r="CJ559" s="94">
        <f t="shared" si="56"/>
        <v>0.33333333333333331</v>
      </c>
      <c r="CK559" s="88">
        <f t="shared" si="57"/>
        <v>45365</v>
      </c>
      <c r="CL559" s="89">
        <f t="shared" si="58"/>
        <v>0</v>
      </c>
      <c r="CM559" s="89">
        <f t="shared" si="59"/>
        <v>0</v>
      </c>
      <c r="CN559" s="89" t="str">
        <f t="shared" si="60"/>
        <v>Missing Staging Date</v>
      </c>
      <c r="CO559" s="100"/>
      <c r="CP559" s="89" t="str">
        <f>IF(CQ559="","",IF(CQ559&gt;'Colour coding'!$D$4,"After Turnround",IF(CQ559&gt;'Colour coding'!$D$3+7,"During Turnaround",IF(CQ559&lt;'Colour coding'!$D$3,"On Time"))))</f>
        <v>On Time</v>
      </c>
      <c r="CQ559" s="88">
        <f>_xlfn.MAXIFS('Monitor PO'!E:E,'Monitor PO'!K:K,KGP[[#This Row],[Material / Component]])</f>
        <v>0</v>
      </c>
      <c r="CR559" s="89" t="str">
        <f t="shared" si="61"/>
        <v>Delivered Pre S4H</v>
      </c>
      <c r="CS559" s="89" t="str">
        <f>_xlfn.CONCAT(KGP[[#This Row],[Reservation]], KGP[[#This Row],[Requirement date (WO component)]],KGP[[#This Row],[Material / Component]],"000",,KGP[[#This Row],[WO number]])</f>
        <v>000011030445393000200075969</v>
      </c>
      <c r="CT559" s="89" t="e">
        <f>VLOOKUP(KGP[[#This Row],[Key]],Reservation!B:B,1,)</f>
        <v>#N/A</v>
      </c>
      <c r="CU559" s="89" t="str">
        <f>_xlfn.CONCAT(KGP[[#This Row],[Reservation]],KGP[[#This Row],[Material / Component]],"000",,KGP[[#This Row],[WO number]])</f>
        <v>0000110304000200075969</v>
      </c>
      <c r="CV559" s="93" t="str">
        <f>IF(_xlfn.MAXIFS(Reservation!$F:$F,Reservation!$A:$A,KGP[[#This Row],[Logic]])&lt;KGP[[#This Row],[ETA @ Demand plant]],_xlfn.MAXIFS(Reservation!$F:$F,Reservation!$A:$A,KGP[[#This Row],[Logic]]),"")</f>
        <v/>
      </c>
      <c r="CW559" s="89" t="str">
        <f>IF(KGP[[#This Row],[Any order which is ahead (Date)]]="","",VLOOKUP(_xlfn.CONCAT(KGP[[#This Row],[Reservation]],KGP[[#This Row],[Material / Component]],"000",,KGP[[#This Row],[WO number]]),Reservation!$A:$J,10,0))</f>
        <v/>
      </c>
      <c r="CX559" s="89">
        <f t="shared" si="62"/>
        <v>0</v>
      </c>
    </row>
    <row r="560" spans="1:102" s="77" customFormat="1" hidden="1" x14ac:dyDescent="0.2">
      <c r="A560" s="126" t="s">
        <v>940</v>
      </c>
      <c r="B560" s="126" t="s">
        <v>50</v>
      </c>
      <c r="C560" s="127"/>
      <c r="D560" s="126" t="s">
        <v>55</v>
      </c>
      <c r="E560" s="128">
        <v>45290</v>
      </c>
      <c r="F560" s="128">
        <v>45293</v>
      </c>
      <c r="G560" s="128">
        <v>45393</v>
      </c>
      <c r="H560" s="127"/>
      <c r="I560" s="128">
        <v>45393</v>
      </c>
      <c r="J560" s="128">
        <v>45393</v>
      </c>
      <c r="K560" s="126" t="s">
        <v>182</v>
      </c>
      <c r="L560" s="127"/>
      <c r="M560" s="126" t="s">
        <v>3111</v>
      </c>
      <c r="N560" s="126" t="s">
        <v>175</v>
      </c>
      <c r="O560" s="126" t="s">
        <v>3112</v>
      </c>
      <c r="P560" s="126" t="s">
        <v>3113</v>
      </c>
      <c r="Q560" s="126" t="s">
        <v>2544</v>
      </c>
      <c r="R560" s="126" t="s">
        <v>344</v>
      </c>
      <c r="S560" s="127"/>
      <c r="T560" s="127"/>
      <c r="U560" s="127"/>
      <c r="V560" s="127"/>
      <c r="W560" s="127"/>
      <c r="X560" s="126">
        <v>10</v>
      </c>
      <c r="Y560" s="126">
        <v>5</v>
      </c>
      <c r="Z560" s="127"/>
      <c r="AA560" s="127"/>
      <c r="AB560" s="129">
        <v>1</v>
      </c>
      <c r="AC560" s="129">
        <v>0</v>
      </c>
      <c r="AD560" s="129">
        <v>0</v>
      </c>
      <c r="AE560" s="126" t="s">
        <v>2372</v>
      </c>
      <c r="AF560" s="129">
        <v>0</v>
      </c>
      <c r="AG560" s="127"/>
      <c r="AH560" s="127"/>
      <c r="AI560" s="127"/>
      <c r="AJ560" s="127"/>
      <c r="AK560" s="126">
        <v>0</v>
      </c>
      <c r="AL560" s="129">
        <v>0</v>
      </c>
      <c r="AM560" s="127"/>
      <c r="AN560" s="127"/>
      <c r="AO560" s="126">
        <v>0</v>
      </c>
      <c r="AP560" s="127"/>
      <c r="AQ560" s="127"/>
      <c r="AR560" s="127"/>
      <c r="AS560" s="127"/>
      <c r="AT560" s="127"/>
      <c r="AU560" s="126">
        <v>0</v>
      </c>
      <c r="AV560" s="130">
        <v>0</v>
      </c>
      <c r="AW560" s="126" t="s">
        <v>51</v>
      </c>
      <c r="AX560" s="127"/>
      <c r="AY560" s="127"/>
      <c r="AZ560" s="127"/>
      <c r="BA560" s="127"/>
      <c r="BB560" s="126" t="s">
        <v>52</v>
      </c>
      <c r="BC560" s="126" t="s">
        <v>213</v>
      </c>
      <c r="BD560" s="126" t="s">
        <v>355</v>
      </c>
      <c r="BE560" s="126" t="s">
        <v>3114</v>
      </c>
      <c r="BF560" s="126">
        <v>2</v>
      </c>
      <c r="BG560" s="126" t="s">
        <v>163</v>
      </c>
      <c r="BH560" s="127"/>
      <c r="BI560" s="127"/>
      <c r="BJ560" s="127"/>
      <c r="BK560" s="127"/>
      <c r="BL560" s="129">
        <v>0</v>
      </c>
      <c r="BM560" s="127" t="b">
        <f>KGP[[#This Row],[HU Quantity]]=KGP[[#This Row],[Requirement quantity]]</f>
        <v>0</v>
      </c>
      <c r="BN560" s="127"/>
      <c r="BO560" s="127"/>
      <c r="BP560" s="127"/>
      <c r="BQ560" s="126" t="s">
        <v>165</v>
      </c>
      <c r="BR560" s="126" t="s">
        <v>57</v>
      </c>
      <c r="BS560" s="127"/>
      <c r="BT560" s="131">
        <v>0</v>
      </c>
      <c r="BU560" s="131">
        <v>0</v>
      </c>
      <c r="BV560" s="128">
        <v>45412</v>
      </c>
      <c r="BW560" s="132">
        <v>0</v>
      </c>
      <c r="BX560" s="132">
        <v>0</v>
      </c>
      <c r="BY560" s="127"/>
      <c r="BZ560" s="127"/>
      <c r="CA560" s="126">
        <v>0</v>
      </c>
      <c r="CB560" s="130">
        <v>0</v>
      </c>
      <c r="CC560" s="127"/>
      <c r="CD560" s="130">
        <v>0</v>
      </c>
      <c r="CE560" s="127"/>
      <c r="CF560" s="127"/>
      <c r="CG560" s="127"/>
      <c r="CH560" s="130">
        <v>0</v>
      </c>
      <c r="CI560" s="35">
        <v>0</v>
      </c>
      <c r="CJ560" s="94">
        <f t="shared" si="56"/>
        <v>0.33333333333333331</v>
      </c>
      <c r="CK560" s="88">
        <f t="shared" si="57"/>
        <v>45365</v>
      </c>
      <c r="CL560" s="89">
        <f t="shared" si="58"/>
        <v>0</v>
      </c>
      <c r="CM560" s="89">
        <f t="shared" si="59"/>
        <v>0</v>
      </c>
      <c r="CN560" s="89" t="str">
        <f t="shared" si="60"/>
        <v>Missing Staging Date</v>
      </c>
      <c r="CO560" s="100"/>
      <c r="CP560" s="89" t="str">
        <f>IF(CQ560="","",IF(CQ560&gt;'Colour coding'!$D$4,"After Turnround",IF(CQ560&gt;'Colour coding'!$D$3+7,"During Turnaround",IF(CQ560&lt;'Colour coding'!$D$3,"On Time"))))</f>
        <v>On Time</v>
      </c>
      <c r="CQ560" s="88">
        <f>_xlfn.MAXIFS('Monitor PO'!E:E,'Monitor PO'!K:K,KGP[[#This Row],[Material / Component]])</f>
        <v>0</v>
      </c>
      <c r="CR560" s="89" t="str">
        <f t="shared" si="61"/>
        <v>Delivered Pre S4H</v>
      </c>
      <c r="CS560" s="89" t="str">
        <f>_xlfn.CONCAT(KGP[[#This Row],[Reservation]], KGP[[#This Row],[Requirement date (WO component)]],KGP[[#This Row],[Material / Component]],"000",,KGP[[#This Row],[WO number]])</f>
        <v>000011030445393000200075969</v>
      </c>
      <c r="CT560" s="89" t="e">
        <f>VLOOKUP(KGP[[#This Row],[Key]],Reservation!B:B,1,)</f>
        <v>#N/A</v>
      </c>
      <c r="CU560" s="89" t="str">
        <f>_xlfn.CONCAT(KGP[[#This Row],[Reservation]],KGP[[#This Row],[Material / Component]],"000",,KGP[[#This Row],[WO number]])</f>
        <v>0000110304000200075969</v>
      </c>
      <c r="CV560" s="93" t="str">
        <f>IF(_xlfn.MAXIFS(Reservation!$F:$F,Reservation!$A:$A,KGP[[#This Row],[Logic]])&lt;KGP[[#This Row],[ETA @ Demand plant]],_xlfn.MAXIFS(Reservation!$F:$F,Reservation!$A:$A,KGP[[#This Row],[Logic]]),"")</f>
        <v/>
      </c>
      <c r="CW560" s="89" t="str">
        <f>IF(KGP[[#This Row],[Any order which is ahead (Date)]]="","",VLOOKUP(_xlfn.CONCAT(KGP[[#This Row],[Reservation]],KGP[[#This Row],[Material / Component]],"000",,KGP[[#This Row],[WO number]]),Reservation!$A:$J,10,0))</f>
        <v/>
      </c>
      <c r="CX560" s="89">
        <f t="shared" si="62"/>
        <v>0</v>
      </c>
    </row>
    <row r="561" spans="1:102" s="77" customFormat="1" hidden="1" x14ac:dyDescent="0.2">
      <c r="A561" s="126" t="s">
        <v>940</v>
      </c>
      <c r="B561" s="126" t="s">
        <v>50</v>
      </c>
      <c r="C561" s="127"/>
      <c r="D561" s="126" t="s">
        <v>55</v>
      </c>
      <c r="E561" s="128">
        <v>45290</v>
      </c>
      <c r="F561" s="128">
        <v>45293</v>
      </c>
      <c r="G561" s="128">
        <v>45393</v>
      </c>
      <c r="H561" s="127"/>
      <c r="I561" s="128">
        <v>45393</v>
      </c>
      <c r="J561" s="128">
        <v>45393</v>
      </c>
      <c r="K561" s="126" t="s">
        <v>182</v>
      </c>
      <c r="L561" s="127"/>
      <c r="M561" s="126" t="s">
        <v>3115</v>
      </c>
      <c r="N561" s="126" t="s">
        <v>176</v>
      </c>
      <c r="O561" s="126" t="s">
        <v>3116</v>
      </c>
      <c r="P561" s="126" t="s">
        <v>3117</v>
      </c>
      <c r="Q561" s="126" t="s">
        <v>2544</v>
      </c>
      <c r="R561" s="126" t="s">
        <v>344</v>
      </c>
      <c r="S561" s="127"/>
      <c r="T561" s="127"/>
      <c r="U561" s="127"/>
      <c r="V561" s="127"/>
      <c r="W561" s="127"/>
      <c r="X561" s="126">
        <v>10</v>
      </c>
      <c r="Y561" s="126">
        <v>5</v>
      </c>
      <c r="Z561" s="127"/>
      <c r="AA561" s="127"/>
      <c r="AB561" s="129">
        <v>2</v>
      </c>
      <c r="AC561" s="129">
        <v>0</v>
      </c>
      <c r="AD561" s="129">
        <v>0</v>
      </c>
      <c r="AE561" s="126" t="s">
        <v>2372</v>
      </c>
      <c r="AF561" s="129">
        <v>0</v>
      </c>
      <c r="AG561" s="127"/>
      <c r="AH561" s="127"/>
      <c r="AI561" s="127"/>
      <c r="AJ561" s="127"/>
      <c r="AK561" s="126">
        <v>0</v>
      </c>
      <c r="AL561" s="129">
        <v>0</v>
      </c>
      <c r="AM561" s="127"/>
      <c r="AN561" s="127"/>
      <c r="AO561" s="126">
        <v>0</v>
      </c>
      <c r="AP561" s="127"/>
      <c r="AQ561" s="127"/>
      <c r="AR561" s="127"/>
      <c r="AS561" s="127"/>
      <c r="AT561" s="127"/>
      <c r="AU561" s="126">
        <v>0</v>
      </c>
      <c r="AV561" s="130">
        <v>0</v>
      </c>
      <c r="AW561" s="126" t="s">
        <v>51</v>
      </c>
      <c r="AX561" s="127"/>
      <c r="AY561" s="127"/>
      <c r="AZ561" s="127"/>
      <c r="BA561" s="127"/>
      <c r="BB561" s="126" t="s">
        <v>52</v>
      </c>
      <c r="BC561" s="126" t="s">
        <v>213</v>
      </c>
      <c r="BD561" s="126" t="s">
        <v>355</v>
      </c>
      <c r="BE561" s="126" t="s">
        <v>3118</v>
      </c>
      <c r="BF561" s="126">
        <v>1</v>
      </c>
      <c r="BG561" s="126" t="s">
        <v>163</v>
      </c>
      <c r="BH561" s="127"/>
      <c r="BI561" s="127"/>
      <c r="BJ561" s="127"/>
      <c r="BK561" s="127"/>
      <c r="BL561" s="129">
        <v>0</v>
      </c>
      <c r="BM561" s="127" t="b">
        <f>KGP[[#This Row],[HU Quantity]]=KGP[[#This Row],[Requirement quantity]]</f>
        <v>0</v>
      </c>
      <c r="BN561" s="127"/>
      <c r="BO561" s="127"/>
      <c r="BP561" s="127"/>
      <c r="BQ561" s="126" t="s">
        <v>165</v>
      </c>
      <c r="BR561" s="126" t="s">
        <v>57</v>
      </c>
      <c r="BS561" s="127"/>
      <c r="BT561" s="131">
        <v>0</v>
      </c>
      <c r="BU561" s="131">
        <v>0</v>
      </c>
      <c r="BV561" s="128">
        <v>45412</v>
      </c>
      <c r="BW561" s="132">
        <v>0</v>
      </c>
      <c r="BX561" s="132">
        <v>0</v>
      </c>
      <c r="BY561" s="127"/>
      <c r="BZ561" s="127"/>
      <c r="CA561" s="126">
        <v>0</v>
      </c>
      <c r="CB561" s="130">
        <v>0</v>
      </c>
      <c r="CC561" s="127"/>
      <c r="CD561" s="130">
        <v>0</v>
      </c>
      <c r="CE561" s="127"/>
      <c r="CF561" s="127"/>
      <c r="CG561" s="127"/>
      <c r="CH561" s="130">
        <v>0</v>
      </c>
      <c r="CI561" s="35">
        <v>0</v>
      </c>
      <c r="CJ561" s="94">
        <f t="shared" si="56"/>
        <v>0.5</v>
      </c>
      <c r="CK561" s="88">
        <f t="shared" si="57"/>
        <v>45365</v>
      </c>
      <c r="CL561" s="89">
        <f t="shared" si="58"/>
        <v>0</v>
      </c>
      <c r="CM561" s="89">
        <f t="shared" si="59"/>
        <v>0</v>
      </c>
      <c r="CN561" s="89" t="str">
        <f t="shared" si="60"/>
        <v>Missing Staging Date</v>
      </c>
      <c r="CO561" s="100"/>
      <c r="CP561" s="89" t="str">
        <f>IF(CQ561="","",IF(CQ561&gt;'Colour coding'!$D$4,"After Turnround",IF(CQ561&gt;'Colour coding'!$D$3+7,"During Turnaround",IF(CQ561&lt;'Colour coding'!$D$3,"On Time"))))</f>
        <v>On Time</v>
      </c>
      <c r="CQ561" s="88">
        <f>_xlfn.MAXIFS('Monitor PO'!E:E,'Monitor PO'!K:K,KGP[[#This Row],[Material / Component]])</f>
        <v>0</v>
      </c>
      <c r="CR561" s="89" t="str">
        <f t="shared" si="61"/>
        <v>Delivered Pre S4H</v>
      </c>
      <c r="CS561" s="89" t="str">
        <f>_xlfn.CONCAT(KGP[[#This Row],[Reservation]], KGP[[#This Row],[Requirement date (WO component)]],KGP[[#This Row],[Material / Component]],"000",,KGP[[#This Row],[WO number]])</f>
        <v>000011030645393000200075970</v>
      </c>
      <c r="CT561" s="89" t="e">
        <f>VLOOKUP(KGP[[#This Row],[Key]],Reservation!B:B,1,)</f>
        <v>#N/A</v>
      </c>
      <c r="CU561" s="89" t="str">
        <f>_xlfn.CONCAT(KGP[[#This Row],[Reservation]],KGP[[#This Row],[Material / Component]],"000",,KGP[[#This Row],[WO number]])</f>
        <v>0000110306000200075970</v>
      </c>
      <c r="CV561" s="93" t="str">
        <f>IF(_xlfn.MAXIFS(Reservation!$F:$F,Reservation!$A:$A,KGP[[#This Row],[Logic]])&lt;KGP[[#This Row],[ETA @ Demand plant]],_xlfn.MAXIFS(Reservation!$F:$F,Reservation!$A:$A,KGP[[#This Row],[Logic]]),"")</f>
        <v/>
      </c>
      <c r="CW561" s="89" t="str">
        <f>IF(KGP[[#This Row],[Any order which is ahead (Date)]]="","",VLOOKUP(_xlfn.CONCAT(KGP[[#This Row],[Reservation]],KGP[[#This Row],[Material / Component]],"000",,KGP[[#This Row],[WO number]]),Reservation!$A:$J,10,0))</f>
        <v/>
      </c>
      <c r="CX561" s="89">
        <f t="shared" si="62"/>
        <v>0</v>
      </c>
    </row>
    <row r="562" spans="1:102" s="77" customFormat="1" hidden="1" x14ac:dyDescent="0.2">
      <c r="A562" s="126" t="s">
        <v>940</v>
      </c>
      <c r="B562" s="126" t="s">
        <v>50</v>
      </c>
      <c r="C562" s="127"/>
      <c r="D562" s="126" t="s">
        <v>55</v>
      </c>
      <c r="E562" s="128">
        <v>45290</v>
      </c>
      <c r="F562" s="128">
        <v>45293</v>
      </c>
      <c r="G562" s="128">
        <v>45393</v>
      </c>
      <c r="H562" s="127"/>
      <c r="I562" s="128">
        <v>45393</v>
      </c>
      <c r="J562" s="128">
        <v>45393</v>
      </c>
      <c r="K562" s="126" t="s">
        <v>182</v>
      </c>
      <c r="L562" s="127"/>
      <c r="M562" s="126" t="s">
        <v>3115</v>
      </c>
      <c r="N562" s="126" t="s">
        <v>175</v>
      </c>
      <c r="O562" s="126" t="s">
        <v>3116</v>
      </c>
      <c r="P562" s="126" t="s">
        <v>3117</v>
      </c>
      <c r="Q562" s="126" t="s">
        <v>2544</v>
      </c>
      <c r="R562" s="126" t="s">
        <v>344</v>
      </c>
      <c r="S562" s="127"/>
      <c r="T562" s="127"/>
      <c r="U562" s="127"/>
      <c r="V562" s="127"/>
      <c r="W562" s="127"/>
      <c r="X562" s="126">
        <v>10</v>
      </c>
      <c r="Y562" s="126">
        <v>5</v>
      </c>
      <c r="Z562" s="127"/>
      <c r="AA562" s="127"/>
      <c r="AB562" s="129">
        <v>2</v>
      </c>
      <c r="AC562" s="129">
        <v>0</v>
      </c>
      <c r="AD562" s="129">
        <v>0</v>
      </c>
      <c r="AE562" s="126" t="s">
        <v>2372</v>
      </c>
      <c r="AF562" s="129">
        <v>0</v>
      </c>
      <c r="AG562" s="127"/>
      <c r="AH562" s="127"/>
      <c r="AI562" s="127"/>
      <c r="AJ562" s="127"/>
      <c r="AK562" s="126">
        <v>0</v>
      </c>
      <c r="AL562" s="129">
        <v>0</v>
      </c>
      <c r="AM562" s="127"/>
      <c r="AN562" s="127"/>
      <c r="AO562" s="126">
        <v>0</v>
      </c>
      <c r="AP562" s="127"/>
      <c r="AQ562" s="127"/>
      <c r="AR562" s="127"/>
      <c r="AS562" s="127"/>
      <c r="AT562" s="127"/>
      <c r="AU562" s="126">
        <v>0</v>
      </c>
      <c r="AV562" s="130">
        <v>0</v>
      </c>
      <c r="AW562" s="126" t="s">
        <v>51</v>
      </c>
      <c r="AX562" s="127"/>
      <c r="AY562" s="127"/>
      <c r="AZ562" s="127"/>
      <c r="BA562" s="127"/>
      <c r="BB562" s="126" t="s">
        <v>52</v>
      </c>
      <c r="BC562" s="126" t="s">
        <v>213</v>
      </c>
      <c r="BD562" s="126" t="s">
        <v>355</v>
      </c>
      <c r="BE562" s="126" t="s">
        <v>3118</v>
      </c>
      <c r="BF562" s="126">
        <v>2</v>
      </c>
      <c r="BG562" s="126" t="s">
        <v>163</v>
      </c>
      <c r="BH562" s="127"/>
      <c r="BI562" s="127"/>
      <c r="BJ562" s="127"/>
      <c r="BK562" s="127"/>
      <c r="BL562" s="129">
        <v>0</v>
      </c>
      <c r="BM562" s="127" t="b">
        <f>KGP[[#This Row],[HU Quantity]]=KGP[[#This Row],[Requirement quantity]]</f>
        <v>0</v>
      </c>
      <c r="BN562" s="127"/>
      <c r="BO562" s="127"/>
      <c r="BP562" s="127"/>
      <c r="BQ562" s="126" t="s">
        <v>165</v>
      </c>
      <c r="BR562" s="126" t="s">
        <v>57</v>
      </c>
      <c r="BS562" s="127"/>
      <c r="BT562" s="131">
        <v>0</v>
      </c>
      <c r="BU562" s="131">
        <v>0</v>
      </c>
      <c r="BV562" s="128">
        <v>45412</v>
      </c>
      <c r="BW562" s="132">
        <v>0</v>
      </c>
      <c r="BX562" s="132">
        <v>0</v>
      </c>
      <c r="BY562" s="127"/>
      <c r="BZ562" s="127"/>
      <c r="CA562" s="126">
        <v>0</v>
      </c>
      <c r="CB562" s="130">
        <v>0</v>
      </c>
      <c r="CC562" s="127"/>
      <c r="CD562" s="130">
        <v>0</v>
      </c>
      <c r="CE562" s="127"/>
      <c r="CF562" s="127"/>
      <c r="CG562" s="127"/>
      <c r="CH562" s="130">
        <v>0</v>
      </c>
      <c r="CI562" s="35">
        <v>0</v>
      </c>
      <c r="CJ562" s="94">
        <f t="shared" si="56"/>
        <v>0.5</v>
      </c>
      <c r="CK562" s="88">
        <f t="shared" si="57"/>
        <v>45365</v>
      </c>
      <c r="CL562" s="89">
        <f t="shared" si="58"/>
        <v>0</v>
      </c>
      <c r="CM562" s="89">
        <f t="shared" si="59"/>
        <v>0</v>
      </c>
      <c r="CN562" s="89" t="str">
        <f t="shared" si="60"/>
        <v>Missing Staging Date</v>
      </c>
      <c r="CO562" s="100"/>
      <c r="CP562" s="89" t="str">
        <f>IF(CQ562="","",IF(CQ562&gt;'Colour coding'!$D$4,"After Turnround",IF(CQ562&gt;'Colour coding'!$D$3+7,"During Turnaround",IF(CQ562&lt;'Colour coding'!$D$3,"On Time"))))</f>
        <v>On Time</v>
      </c>
      <c r="CQ562" s="88">
        <f>_xlfn.MAXIFS('Monitor PO'!E:E,'Monitor PO'!K:K,KGP[[#This Row],[Material / Component]])</f>
        <v>0</v>
      </c>
      <c r="CR562" s="89" t="str">
        <f t="shared" si="61"/>
        <v>Delivered Pre S4H</v>
      </c>
      <c r="CS562" s="89" t="str">
        <f>_xlfn.CONCAT(KGP[[#This Row],[Reservation]], KGP[[#This Row],[Requirement date (WO component)]],KGP[[#This Row],[Material / Component]],"000",,KGP[[#This Row],[WO number]])</f>
        <v>000011030645393000200075970</v>
      </c>
      <c r="CT562" s="89" t="e">
        <f>VLOOKUP(KGP[[#This Row],[Key]],Reservation!B:B,1,)</f>
        <v>#N/A</v>
      </c>
      <c r="CU562" s="89" t="str">
        <f>_xlfn.CONCAT(KGP[[#This Row],[Reservation]],KGP[[#This Row],[Material / Component]],"000",,KGP[[#This Row],[WO number]])</f>
        <v>0000110306000200075970</v>
      </c>
      <c r="CV562" s="93" t="str">
        <f>IF(_xlfn.MAXIFS(Reservation!$F:$F,Reservation!$A:$A,KGP[[#This Row],[Logic]])&lt;KGP[[#This Row],[ETA @ Demand plant]],_xlfn.MAXIFS(Reservation!$F:$F,Reservation!$A:$A,KGP[[#This Row],[Logic]]),"")</f>
        <v/>
      </c>
      <c r="CW562" s="89" t="str">
        <f>IF(KGP[[#This Row],[Any order which is ahead (Date)]]="","",VLOOKUP(_xlfn.CONCAT(KGP[[#This Row],[Reservation]],KGP[[#This Row],[Material / Component]],"000",,KGP[[#This Row],[WO number]]),Reservation!$A:$J,10,0))</f>
        <v/>
      </c>
      <c r="CX562" s="89">
        <f t="shared" si="62"/>
        <v>0</v>
      </c>
    </row>
    <row r="563" spans="1:102" s="77" customFormat="1" hidden="1" x14ac:dyDescent="0.2">
      <c r="A563" s="126" t="s">
        <v>851</v>
      </c>
      <c r="B563" s="126" t="s">
        <v>50</v>
      </c>
      <c r="C563" s="127"/>
      <c r="D563" s="126" t="s">
        <v>55</v>
      </c>
      <c r="E563" s="128">
        <v>45290</v>
      </c>
      <c r="F563" s="128">
        <v>45293</v>
      </c>
      <c r="G563" s="128">
        <v>45421</v>
      </c>
      <c r="H563" s="127"/>
      <c r="I563" s="128">
        <v>45421</v>
      </c>
      <c r="J563" s="128">
        <v>45427</v>
      </c>
      <c r="K563" s="126" t="s">
        <v>182</v>
      </c>
      <c r="L563" s="127"/>
      <c r="M563" s="126" t="s">
        <v>2436</v>
      </c>
      <c r="N563" s="126" t="s">
        <v>170</v>
      </c>
      <c r="O563" s="126" t="s">
        <v>2437</v>
      </c>
      <c r="P563" s="126" t="s">
        <v>2438</v>
      </c>
      <c r="Q563" s="126" t="s">
        <v>2398</v>
      </c>
      <c r="R563" s="126" t="s">
        <v>344</v>
      </c>
      <c r="S563" s="127"/>
      <c r="T563" s="127"/>
      <c r="U563" s="127"/>
      <c r="V563" s="127"/>
      <c r="W563" s="127"/>
      <c r="X563" s="126">
        <v>10</v>
      </c>
      <c r="Y563" s="126">
        <v>5</v>
      </c>
      <c r="Z563" s="127"/>
      <c r="AA563" s="127"/>
      <c r="AB563" s="129">
        <v>2</v>
      </c>
      <c r="AC563" s="129">
        <v>0</v>
      </c>
      <c r="AD563" s="129">
        <v>0</v>
      </c>
      <c r="AE563" s="126" t="s">
        <v>2943</v>
      </c>
      <c r="AF563" s="129">
        <v>0</v>
      </c>
      <c r="AG563" s="127"/>
      <c r="AH563" s="127"/>
      <c r="AI563" s="127"/>
      <c r="AJ563" s="127"/>
      <c r="AK563" s="126">
        <v>0</v>
      </c>
      <c r="AL563" s="129">
        <v>0</v>
      </c>
      <c r="AM563" s="127"/>
      <c r="AN563" s="127"/>
      <c r="AO563" s="126">
        <v>0</v>
      </c>
      <c r="AP563" s="127"/>
      <c r="AQ563" s="127"/>
      <c r="AR563" s="127"/>
      <c r="AS563" s="127"/>
      <c r="AT563" s="127"/>
      <c r="AU563" s="126">
        <v>0</v>
      </c>
      <c r="AV563" s="130">
        <v>0</v>
      </c>
      <c r="AW563" s="126" t="s">
        <v>51</v>
      </c>
      <c r="AX563" s="127"/>
      <c r="AY563" s="127"/>
      <c r="AZ563" s="127"/>
      <c r="BA563" s="127"/>
      <c r="BB563" s="126" t="s">
        <v>52</v>
      </c>
      <c r="BC563" s="126" t="s">
        <v>161</v>
      </c>
      <c r="BD563" s="126" t="s">
        <v>162</v>
      </c>
      <c r="BE563" s="126" t="s">
        <v>2439</v>
      </c>
      <c r="BF563" s="126">
        <v>3</v>
      </c>
      <c r="BG563" s="126" t="s">
        <v>163</v>
      </c>
      <c r="BH563" s="127"/>
      <c r="BI563" s="127"/>
      <c r="BJ563" s="127"/>
      <c r="BK563" s="127"/>
      <c r="BL563" s="129">
        <v>0</v>
      </c>
      <c r="BM563" s="127" t="b">
        <f>KGP[[#This Row],[HU Quantity]]=KGP[[#This Row],[Requirement quantity]]</f>
        <v>0</v>
      </c>
      <c r="BN563" s="127"/>
      <c r="BO563" s="127"/>
      <c r="BP563" s="127"/>
      <c r="BQ563" s="126" t="s">
        <v>165</v>
      </c>
      <c r="BR563" s="126" t="s">
        <v>57</v>
      </c>
      <c r="BS563" s="127"/>
      <c r="BT563" s="131">
        <v>0</v>
      </c>
      <c r="BU563" s="131">
        <v>0</v>
      </c>
      <c r="BV563" s="128">
        <v>45469</v>
      </c>
      <c r="BW563" s="132">
        <v>0</v>
      </c>
      <c r="BX563" s="132">
        <v>0</v>
      </c>
      <c r="BY563" s="127"/>
      <c r="BZ563" s="127"/>
      <c r="CA563" s="126">
        <v>0</v>
      </c>
      <c r="CB563" s="130">
        <v>0</v>
      </c>
      <c r="CC563" s="127"/>
      <c r="CD563" s="130">
        <v>0</v>
      </c>
      <c r="CE563" s="127"/>
      <c r="CF563" s="127"/>
      <c r="CG563" s="127"/>
      <c r="CH563" s="130">
        <v>0</v>
      </c>
      <c r="CI563" s="35">
        <v>0</v>
      </c>
      <c r="CJ563" s="94">
        <f t="shared" si="56"/>
        <v>0.2</v>
      </c>
      <c r="CK563" s="88">
        <f t="shared" si="57"/>
        <v>45393</v>
      </c>
      <c r="CL563" s="89">
        <f t="shared" si="58"/>
        <v>0</v>
      </c>
      <c r="CM563" s="89">
        <f t="shared" si="59"/>
        <v>0</v>
      </c>
      <c r="CN563" s="89" t="str">
        <f t="shared" si="60"/>
        <v>Missing Staging Date</v>
      </c>
      <c r="CO563" s="100"/>
      <c r="CP563" s="89" t="str">
        <f>IF(CQ563="","",IF(CQ563&gt;'Colour coding'!$D$4,"After Turnround",IF(CQ563&gt;'Colour coding'!$D$3+7,"During Turnaround",IF(CQ563&lt;'Colour coding'!$D$3,"On Time"))))</f>
        <v>On Time</v>
      </c>
      <c r="CQ563" s="88">
        <f>_xlfn.MAXIFS('Monitor PO'!E:E,'Monitor PO'!K:K,KGP[[#This Row],[Material / Component]])</f>
        <v>0</v>
      </c>
      <c r="CR563" s="89" t="str">
        <f t="shared" si="61"/>
        <v>Delivered Pre S4H</v>
      </c>
      <c r="CS563" s="89" t="str">
        <f>_xlfn.CONCAT(KGP[[#This Row],[Reservation]], KGP[[#This Row],[Requirement date (WO component)]],KGP[[#This Row],[Material / Component]],"000",,KGP[[#This Row],[WO number]])</f>
        <v>000011260945421000200078320</v>
      </c>
      <c r="CT563" s="89" t="e">
        <f>VLOOKUP(KGP[[#This Row],[Key]],Reservation!B:B,1,)</f>
        <v>#N/A</v>
      </c>
      <c r="CU563" s="89" t="str">
        <f>_xlfn.CONCAT(KGP[[#This Row],[Reservation]],KGP[[#This Row],[Material / Component]],"000",,KGP[[#This Row],[WO number]])</f>
        <v>0000112609000200078320</v>
      </c>
      <c r="CV563" s="93" t="str">
        <f>IF(_xlfn.MAXIFS(Reservation!$F:$F,Reservation!$A:$A,KGP[[#This Row],[Logic]])&lt;KGP[[#This Row],[ETA @ Demand plant]],_xlfn.MAXIFS(Reservation!$F:$F,Reservation!$A:$A,KGP[[#This Row],[Logic]]),"")</f>
        <v/>
      </c>
      <c r="CW563" s="89" t="str">
        <f>IF(KGP[[#This Row],[Any order which is ahead (Date)]]="","",VLOOKUP(_xlfn.CONCAT(KGP[[#This Row],[Reservation]],KGP[[#This Row],[Material / Component]],"000",,KGP[[#This Row],[WO number]]),Reservation!$A:$J,10,0))</f>
        <v/>
      </c>
      <c r="CX563" s="89">
        <f t="shared" si="62"/>
        <v>0</v>
      </c>
    </row>
    <row r="564" spans="1:102" s="77" customFormat="1" hidden="1" x14ac:dyDescent="0.2">
      <c r="A564" s="126" t="s">
        <v>851</v>
      </c>
      <c r="B564" s="126" t="s">
        <v>50</v>
      </c>
      <c r="C564" s="127"/>
      <c r="D564" s="126" t="s">
        <v>55</v>
      </c>
      <c r="E564" s="128">
        <v>45290</v>
      </c>
      <c r="F564" s="128">
        <v>45293</v>
      </c>
      <c r="G564" s="128">
        <v>45421</v>
      </c>
      <c r="H564" s="127"/>
      <c r="I564" s="128">
        <v>45421</v>
      </c>
      <c r="J564" s="128">
        <v>45427</v>
      </c>
      <c r="K564" s="126" t="s">
        <v>182</v>
      </c>
      <c r="L564" s="127"/>
      <c r="M564" s="126" t="s">
        <v>2436</v>
      </c>
      <c r="N564" s="126" t="s">
        <v>176</v>
      </c>
      <c r="O564" s="126" t="s">
        <v>2437</v>
      </c>
      <c r="P564" s="126" t="s">
        <v>2438</v>
      </c>
      <c r="Q564" s="126" t="s">
        <v>2398</v>
      </c>
      <c r="R564" s="126" t="s">
        <v>344</v>
      </c>
      <c r="S564" s="127"/>
      <c r="T564" s="127"/>
      <c r="U564" s="127"/>
      <c r="V564" s="127"/>
      <c r="W564" s="127"/>
      <c r="X564" s="126">
        <v>10</v>
      </c>
      <c r="Y564" s="126">
        <v>5</v>
      </c>
      <c r="Z564" s="127"/>
      <c r="AA564" s="127"/>
      <c r="AB564" s="129">
        <v>1</v>
      </c>
      <c r="AC564" s="129">
        <v>0</v>
      </c>
      <c r="AD564" s="129">
        <v>0</v>
      </c>
      <c r="AE564" s="126" t="s">
        <v>2943</v>
      </c>
      <c r="AF564" s="129">
        <v>0</v>
      </c>
      <c r="AG564" s="127"/>
      <c r="AH564" s="127"/>
      <c r="AI564" s="127"/>
      <c r="AJ564" s="127"/>
      <c r="AK564" s="126">
        <v>0</v>
      </c>
      <c r="AL564" s="129">
        <v>0</v>
      </c>
      <c r="AM564" s="127"/>
      <c r="AN564" s="127"/>
      <c r="AO564" s="126">
        <v>0</v>
      </c>
      <c r="AP564" s="127"/>
      <c r="AQ564" s="127"/>
      <c r="AR564" s="127"/>
      <c r="AS564" s="127"/>
      <c r="AT564" s="127"/>
      <c r="AU564" s="126">
        <v>0</v>
      </c>
      <c r="AV564" s="130">
        <v>0</v>
      </c>
      <c r="AW564" s="126" t="s">
        <v>51</v>
      </c>
      <c r="AX564" s="127"/>
      <c r="AY564" s="127"/>
      <c r="AZ564" s="127"/>
      <c r="BA564" s="127"/>
      <c r="BB564" s="126" t="s">
        <v>52</v>
      </c>
      <c r="BC564" s="126" t="s">
        <v>161</v>
      </c>
      <c r="BD564" s="126" t="s">
        <v>162</v>
      </c>
      <c r="BE564" s="126" t="s">
        <v>2439</v>
      </c>
      <c r="BF564" s="126">
        <v>1</v>
      </c>
      <c r="BG564" s="126" t="s">
        <v>163</v>
      </c>
      <c r="BH564" s="127"/>
      <c r="BI564" s="127"/>
      <c r="BJ564" s="127"/>
      <c r="BK564" s="127"/>
      <c r="BL564" s="129">
        <v>0</v>
      </c>
      <c r="BM564" s="127" t="b">
        <f>KGP[[#This Row],[HU Quantity]]=KGP[[#This Row],[Requirement quantity]]</f>
        <v>0</v>
      </c>
      <c r="BN564" s="127"/>
      <c r="BO564" s="127"/>
      <c r="BP564" s="127"/>
      <c r="BQ564" s="126" t="s">
        <v>165</v>
      </c>
      <c r="BR564" s="126" t="s">
        <v>57</v>
      </c>
      <c r="BS564" s="127"/>
      <c r="BT564" s="131">
        <v>0</v>
      </c>
      <c r="BU564" s="131">
        <v>0</v>
      </c>
      <c r="BV564" s="128">
        <v>45469</v>
      </c>
      <c r="BW564" s="132">
        <v>0</v>
      </c>
      <c r="BX564" s="132">
        <v>0</v>
      </c>
      <c r="BY564" s="127"/>
      <c r="BZ564" s="127"/>
      <c r="CA564" s="126">
        <v>0</v>
      </c>
      <c r="CB564" s="130">
        <v>0</v>
      </c>
      <c r="CC564" s="127"/>
      <c r="CD564" s="130">
        <v>0</v>
      </c>
      <c r="CE564" s="127"/>
      <c r="CF564" s="127"/>
      <c r="CG564" s="127"/>
      <c r="CH564" s="130">
        <v>0</v>
      </c>
      <c r="CI564" s="35">
        <v>0</v>
      </c>
      <c r="CJ564" s="94">
        <f t="shared" si="56"/>
        <v>0.2</v>
      </c>
      <c r="CK564" s="88">
        <f t="shared" si="57"/>
        <v>45393</v>
      </c>
      <c r="CL564" s="89">
        <f t="shared" si="58"/>
        <v>0</v>
      </c>
      <c r="CM564" s="89">
        <f t="shared" si="59"/>
        <v>0</v>
      </c>
      <c r="CN564" s="89" t="str">
        <f t="shared" si="60"/>
        <v>Missing Staging Date</v>
      </c>
      <c r="CO564" s="100"/>
      <c r="CP564" s="89" t="str">
        <f>IF(CQ564="","",IF(CQ564&gt;'Colour coding'!$D$4,"After Turnround",IF(CQ564&gt;'Colour coding'!$D$3+7,"During Turnaround",IF(CQ564&lt;'Colour coding'!$D$3,"On Time"))))</f>
        <v>On Time</v>
      </c>
      <c r="CQ564" s="88">
        <f>_xlfn.MAXIFS('Monitor PO'!E:E,'Monitor PO'!K:K,KGP[[#This Row],[Material / Component]])</f>
        <v>0</v>
      </c>
      <c r="CR564" s="89" t="str">
        <f t="shared" si="61"/>
        <v>Delivered Pre S4H</v>
      </c>
      <c r="CS564" s="89" t="str">
        <f>_xlfn.CONCAT(KGP[[#This Row],[Reservation]], KGP[[#This Row],[Requirement date (WO component)]],KGP[[#This Row],[Material / Component]],"000",,KGP[[#This Row],[WO number]])</f>
        <v>000011260945421000200078320</v>
      </c>
      <c r="CT564" s="89" t="e">
        <f>VLOOKUP(KGP[[#This Row],[Key]],Reservation!B:B,1,)</f>
        <v>#N/A</v>
      </c>
      <c r="CU564" s="89" t="str">
        <f>_xlfn.CONCAT(KGP[[#This Row],[Reservation]],KGP[[#This Row],[Material / Component]],"000",,KGP[[#This Row],[WO number]])</f>
        <v>0000112609000200078320</v>
      </c>
      <c r="CV564" s="93" t="str">
        <f>IF(_xlfn.MAXIFS(Reservation!$F:$F,Reservation!$A:$A,KGP[[#This Row],[Logic]])&lt;KGP[[#This Row],[ETA @ Demand plant]],_xlfn.MAXIFS(Reservation!$F:$F,Reservation!$A:$A,KGP[[#This Row],[Logic]]),"")</f>
        <v/>
      </c>
      <c r="CW564" s="89" t="str">
        <f>IF(KGP[[#This Row],[Any order which is ahead (Date)]]="","",VLOOKUP(_xlfn.CONCAT(KGP[[#This Row],[Reservation]],KGP[[#This Row],[Material / Component]],"000",,KGP[[#This Row],[WO number]]),Reservation!$A:$J,10,0))</f>
        <v/>
      </c>
      <c r="CX564" s="89">
        <f t="shared" si="62"/>
        <v>0</v>
      </c>
    </row>
    <row r="565" spans="1:102" s="77" customFormat="1" hidden="1" x14ac:dyDescent="0.2">
      <c r="A565" s="126" t="s">
        <v>940</v>
      </c>
      <c r="B565" s="126" t="s">
        <v>356</v>
      </c>
      <c r="C565" s="127"/>
      <c r="D565" s="126" t="s">
        <v>55</v>
      </c>
      <c r="E565" s="128">
        <v>45290</v>
      </c>
      <c r="F565" s="128">
        <v>45292</v>
      </c>
      <c r="G565" s="128">
        <v>45357</v>
      </c>
      <c r="H565" s="127"/>
      <c r="I565" s="128">
        <v>45355</v>
      </c>
      <c r="J565" s="128">
        <v>45395</v>
      </c>
      <c r="K565" s="126" t="s">
        <v>773</v>
      </c>
      <c r="L565" s="127"/>
      <c r="M565" s="126" t="s">
        <v>774</v>
      </c>
      <c r="N565" s="126" t="s">
        <v>176</v>
      </c>
      <c r="O565" s="126" t="s">
        <v>775</v>
      </c>
      <c r="P565" s="126" t="s">
        <v>776</v>
      </c>
      <c r="Q565" s="126" t="s">
        <v>777</v>
      </c>
      <c r="R565" s="126" t="s">
        <v>344</v>
      </c>
      <c r="S565" s="127"/>
      <c r="T565" s="127"/>
      <c r="U565" s="127"/>
      <c r="V565" s="127"/>
      <c r="W565" s="127"/>
      <c r="X565" s="126">
        <v>10</v>
      </c>
      <c r="Y565" s="126">
        <v>5</v>
      </c>
      <c r="Z565" s="127"/>
      <c r="AA565" s="127"/>
      <c r="AB565" s="129">
        <v>1</v>
      </c>
      <c r="AC565" s="129">
        <v>0</v>
      </c>
      <c r="AD565" s="129">
        <v>0</v>
      </c>
      <c r="AE565" s="126" t="s">
        <v>1475</v>
      </c>
      <c r="AF565" s="129">
        <v>0</v>
      </c>
      <c r="AG565" s="127"/>
      <c r="AH565" s="127"/>
      <c r="AI565" s="127"/>
      <c r="AJ565" s="127"/>
      <c r="AK565" s="126">
        <v>0</v>
      </c>
      <c r="AL565" s="129">
        <v>0</v>
      </c>
      <c r="AM565" s="127"/>
      <c r="AN565" s="127"/>
      <c r="AO565" s="126">
        <v>0</v>
      </c>
      <c r="AP565" s="127"/>
      <c r="AQ565" s="127"/>
      <c r="AR565" s="127"/>
      <c r="AS565" s="127"/>
      <c r="AT565" s="127"/>
      <c r="AU565" s="126">
        <v>0</v>
      </c>
      <c r="AV565" s="130">
        <v>0</v>
      </c>
      <c r="AW565" s="126" t="s">
        <v>51</v>
      </c>
      <c r="AX565" s="127"/>
      <c r="AY565" s="127"/>
      <c r="AZ565" s="127"/>
      <c r="BA565" s="127"/>
      <c r="BB565" s="126" t="s">
        <v>52</v>
      </c>
      <c r="BC565" s="126" t="s">
        <v>213</v>
      </c>
      <c r="BD565" s="126" t="s">
        <v>214</v>
      </c>
      <c r="BE565" s="126" t="s">
        <v>778</v>
      </c>
      <c r="BF565" s="126">
        <v>1</v>
      </c>
      <c r="BG565" s="126" t="s">
        <v>163</v>
      </c>
      <c r="BH565" s="127"/>
      <c r="BI565" s="127"/>
      <c r="BJ565" s="127"/>
      <c r="BK565" s="127"/>
      <c r="BL565" s="129">
        <v>0</v>
      </c>
      <c r="BM565" s="127" t="b">
        <f>KGP[[#This Row],[HU Quantity]]=KGP[[#This Row],[Requirement quantity]]</f>
        <v>0</v>
      </c>
      <c r="BN565" s="127"/>
      <c r="BO565" s="127"/>
      <c r="BP565" s="127"/>
      <c r="BQ565" s="126" t="s">
        <v>165</v>
      </c>
      <c r="BR565" s="127"/>
      <c r="BS565" s="127"/>
      <c r="BT565" s="131">
        <v>0</v>
      </c>
      <c r="BU565" s="131">
        <v>0</v>
      </c>
      <c r="BV565" s="128">
        <v>45671</v>
      </c>
      <c r="BW565" s="132">
        <v>0</v>
      </c>
      <c r="BX565" s="132">
        <v>0</v>
      </c>
      <c r="BY565" s="127"/>
      <c r="BZ565" s="127"/>
      <c r="CA565" s="126">
        <v>0</v>
      </c>
      <c r="CB565" s="130">
        <v>0</v>
      </c>
      <c r="CC565" s="127"/>
      <c r="CD565" s="130">
        <v>0</v>
      </c>
      <c r="CE565" s="127"/>
      <c r="CF565" s="127"/>
      <c r="CG565" s="127"/>
      <c r="CH565" s="130">
        <v>0</v>
      </c>
      <c r="CI565" s="35">
        <v>0</v>
      </c>
      <c r="CJ565" s="94">
        <f t="shared" si="56"/>
        <v>0.5</v>
      </c>
      <c r="CK565" s="88">
        <f t="shared" si="57"/>
        <v>45329</v>
      </c>
      <c r="CL565" s="89">
        <f t="shared" si="58"/>
        <v>0</v>
      </c>
      <c r="CM565" s="89">
        <f t="shared" si="59"/>
        <v>0</v>
      </c>
      <c r="CN565" s="89" t="str">
        <f t="shared" si="60"/>
        <v>Missing Staging Date</v>
      </c>
      <c r="CO565" s="100"/>
      <c r="CP565" s="89" t="str">
        <f>IF(CQ565="","",IF(CQ565&gt;'Colour coding'!$D$4,"After Turnround",IF(CQ565&gt;'Colour coding'!$D$3+7,"During Turnaround",IF(CQ565&lt;'Colour coding'!$D$3,"On Time"))))</f>
        <v>On Time</v>
      </c>
      <c r="CQ565" s="88">
        <f>_xlfn.MAXIFS('Monitor PO'!E:E,'Monitor PO'!K:K,KGP[[#This Row],[Material / Component]])</f>
        <v>0</v>
      </c>
      <c r="CR565" s="89" t="str">
        <f t="shared" si="61"/>
        <v>Delivered Pre S4H</v>
      </c>
      <c r="CS565" s="89" t="str">
        <f>_xlfn.CONCAT(KGP[[#This Row],[Reservation]], KGP[[#This Row],[Requirement date (WO component)]],KGP[[#This Row],[Material / Component]],"000",,KGP[[#This Row],[WO number]])</f>
        <v>000011331245357000200079030</v>
      </c>
      <c r="CT565" s="89" t="e">
        <f>VLOOKUP(KGP[[#This Row],[Key]],Reservation!B:B,1,)</f>
        <v>#N/A</v>
      </c>
      <c r="CU565" s="89" t="str">
        <f>_xlfn.CONCAT(KGP[[#This Row],[Reservation]],KGP[[#This Row],[Material / Component]],"000",,KGP[[#This Row],[WO number]])</f>
        <v>0000113312000200079030</v>
      </c>
      <c r="CV565" s="93" t="str">
        <f>IF(_xlfn.MAXIFS(Reservation!$F:$F,Reservation!$A:$A,KGP[[#This Row],[Logic]])&lt;KGP[[#This Row],[ETA @ Demand plant]],_xlfn.MAXIFS(Reservation!$F:$F,Reservation!$A:$A,KGP[[#This Row],[Logic]]),"")</f>
        <v/>
      </c>
      <c r="CW565" s="89" t="str">
        <f>IF(KGP[[#This Row],[Any order which is ahead (Date)]]="","",VLOOKUP(_xlfn.CONCAT(KGP[[#This Row],[Reservation]],KGP[[#This Row],[Material / Component]],"000",,KGP[[#This Row],[WO number]]),Reservation!$A:$J,10,0))</f>
        <v/>
      </c>
      <c r="CX565" s="89">
        <f t="shared" si="62"/>
        <v>0</v>
      </c>
    </row>
    <row r="566" spans="1:102" s="77" customFormat="1" hidden="1" x14ac:dyDescent="0.2">
      <c r="A566" s="126" t="s">
        <v>940</v>
      </c>
      <c r="B566" s="126" t="s">
        <v>356</v>
      </c>
      <c r="C566" s="127"/>
      <c r="D566" s="126" t="s">
        <v>55</v>
      </c>
      <c r="E566" s="128">
        <v>45290</v>
      </c>
      <c r="F566" s="128">
        <v>45292</v>
      </c>
      <c r="G566" s="128">
        <v>45357</v>
      </c>
      <c r="H566" s="127"/>
      <c r="I566" s="128">
        <v>45355</v>
      </c>
      <c r="J566" s="128">
        <v>45395</v>
      </c>
      <c r="K566" s="126" t="s">
        <v>773</v>
      </c>
      <c r="L566" s="127"/>
      <c r="M566" s="126" t="s">
        <v>774</v>
      </c>
      <c r="N566" s="126" t="s">
        <v>175</v>
      </c>
      <c r="O566" s="126" t="s">
        <v>775</v>
      </c>
      <c r="P566" s="126" t="s">
        <v>776</v>
      </c>
      <c r="Q566" s="126" t="s">
        <v>777</v>
      </c>
      <c r="R566" s="126" t="s">
        <v>344</v>
      </c>
      <c r="S566" s="127"/>
      <c r="T566" s="127"/>
      <c r="U566" s="127"/>
      <c r="V566" s="127"/>
      <c r="W566" s="127"/>
      <c r="X566" s="126">
        <v>10</v>
      </c>
      <c r="Y566" s="126">
        <v>5</v>
      </c>
      <c r="Z566" s="127"/>
      <c r="AA566" s="127"/>
      <c r="AB566" s="129">
        <v>2</v>
      </c>
      <c r="AC566" s="129">
        <v>0</v>
      </c>
      <c r="AD566" s="129">
        <v>0</v>
      </c>
      <c r="AE566" s="126" t="s">
        <v>1475</v>
      </c>
      <c r="AF566" s="129">
        <v>0</v>
      </c>
      <c r="AG566" s="127"/>
      <c r="AH566" s="127"/>
      <c r="AI566" s="127"/>
      <c r="AJ566" s="127"/>
      <c r="AK566" s="126">
        <v>0</v>
      </c>
      <c r="AL566" s="129">
        <v>0</v>
      </c>
      <c r="AM566" s="127"/>
      <c r="AN566" s="127"/>
      <c r="AO566" s="126">
        <v>0</v>
      </c>
      <c r="AP566" s="127"/>
      <c r="AQ566" s="127"/>
      <c r="AR566" s="127"/>
      <c r="AS566" s="127"/>
      <c r="AT566" s="127"/>
      <c r="AU566" s="126">
        <v>0</v>
      </c>
      <c r="AV566" s="130">
        <v>0</v>
      </c>
      <c r="AW566" s="126" t="s">
        <v>51</v>
      </c>
      <c r="AX566" s="127"/>
      <c r="AY566" s="127"/>
      <c r="AZ566" s="127"/>
      <c r="BA566" s="127"/>
      <c r="BB566" s="126" t="s">
        <v>52</v>
      </c>
      <c r="BC566" s="126" t="s">
        <v>213</v>
      </c>
      <c r="BD566" s="126" t="s">
        <v>214</v>
      </c>
      <c r="BE566" s="126" t="s">
        <v>778</v>
      </c>
      <c r="BF566" s="126">
        <v>2</v>
      </c>
      <c r="BG566" s="126" t="s">
        <v>163</v>
      </c>
      <c r="BH566" s="127"/>
      <c r="BI566" s="127"/>
      <c r="BJ566" s="127"/>
      <c r="BK566" s="127"/>
      <c r="BL566" s="129">
        <v>0</v>
      </c>
      <c r="BM566" s="127" t="b">
        <f>KGP[[#This Row],[HU Quantity]]=KGP[[#This Row],[Requirement quantity]]</f>
        <v>0</v>
      </c>
      <c r="BN566" s="127"/>
      <c r="BO566" s="127"/>
      <c r="BP566" s="127"/>
      <c r="BQ566" s="126" t="s">
        <v>165</v>
      </c>
      <c r="BR566" s="127"/>
      <c r="BS566" s="127"/>
      <c r="BT566" s="131">
        <v>0</v>
      </c>
      <c r="BU566" s="131">
        <v>0</v>
      </c>
      <c r="BV566" s="128">
        <v>45671</v>
      </c>
      <c r="BW566" s="132">
        <v>0</v>
      </c>
      <c r="BX566" s="132">
        <v>0</v>
      </c>
      <c r="BY566" s="127"/>
      <c r="BZ566" s="127"/>
      <c r="CA566" s="126">
        <v>0</v>
      </c>
      <c r="CB566" s="130">
        <v>0</v>
      </c>
      <c r="CC566" s="127"/>
      <c r="CD566" s="130">
        <v>0</v>
      </c>
      <c r="CE566" s="127"/>
      <c r="CF566" s="127"/>
      <c r="CG566" s="127"/>
      <c r="CH566" s="130">
        <v>0</v>
      </c>
      <c r="CI566" s="35">
        <v>0</v>
      </c>
      <c r="CJ566" s="94">
        <f t="shared" si="56"/>
        <v>0.5</v>
      </c>
      <c r="CK566" s="88">
        <f t="shared" si="57"/>
        <v>45329</v>
      </c>
      <c r="CL566" s="89">
        <f t="shared" si="58"/>
        <v>0</v>
      </c>
      <c r="CM566" s="89">
        <f t="shared" si="59"/>
        <v>0</v>
      </c>
      <c r="CN566" s="89" t="str">
        <f t="shared" si="60"/>
        <v>Missing Staging Date</v>
      </c>
      <c r="CO566" s="100"/>
      <c r="CP566" s="89" t="str">
        <f>IF(CQ566="","",IF(CQ566&gt;'Colour coding'!$D$4,"After Turnround",IF(CQ566&gt;'Colour coding'!$D$3+7,"During Turnaround",IF(CQ566&lt;'Colour coding'!$D$3,"On Time"))))</f>
        <v>On Time</v>
      </c>
      <c r="CQ566" s="88">
        <f>_xlfn.MAXIFS('Monitor PO'!E:E,'Monitor PO'!K:K,KGP[[#This Row],[Material / Component]])</f>
        <v>0</v>
      </c>
      <c r="CR566" s="89" t="str">
        <f t="shared" si="61"/>
        <v>Delivered Pre S4H</v>
      </c>
      <c r="CS566" s="89" t="str">
        <f>_xlfn.CONCAT(KGP[[#This Row],[Reservation]], KGP[[#This Row],[Requirement date (WO component)]],KGP[[#This Row],[Material / Component]],"000",,KGP[[#This Row],[WO number]])</f>
        <v>000011331245357000200079030</v>
      </c>
      <c r="CT566" s="89" t="e">
        <f>VLOOKUP(KGP[[#This Row],[Key]],Reservation!B:B,1,)</f>
        <v>#N/A</v>
      </c>
      <c r="CU566" s="89" t="str">
        <f>_xlfn.CONCAT(KGP[[#This Row],[Reservation]],KGP[[#This Row],[Material / Component]],"000",,KGP[[#This Row],[WO number]])</f>
        <v>0000113312000200079030</v>
      </c>
      <c r="CV566" s="93" t="str">
        <f>IF(_xlfn.MAXIFS(Reservation!$F:$F,Reservation!$A:$A,KGP[[#This Row],[Logic]])&lt;KGP[[#This Row],[ETA @ Demand plant]],_xlfn.MAXIFS(Reservation!$F:$F,Reservation!$A:$A,KGP[[#This Row],[Logic]]),"")</f>
        <v/>
      </c>
      <c r="CW566" s="89" t="str">
        <f>IF(KGP[[#This Row],[Any order which is ahead (Date)]]="","",VLOOKUP(_xlfn.CONCAT(KGP[[#This Row],[Reservation]],KGP[[#This Row],[Material / Component]],"000",,KGP[[#This Row],[WO number]]),Reservation!$A:$J,10,0))</f>
        <v/>
      </c>
      <c r="CX566" s="89">
        <f t="shared" si="62"/>
        <v>0</v>
      </c>
    </row>
    <row r="567" spans="1:102" s="77" customFormat="1" hidden="1" x14ac:dyDescent="0.2">
      <c r="A567" s="126" t="s">
        <v>869</v>
      </c>
      <c r="B567" s="126" t="s">
        <v>50</v>
      </c>
      <c r="C567" s="127"/>
      <c r="D567" s="126" t="s">
        <v>55</v>
      </c>
      <c r="E567" s="128">
        <v>45290</v>
      </c>
      <c r="F567" s="128">
        <v>45293</v>
      </c>
      <c r="G567" s="128">
        <v>45406</v>
      </c>
      <c r="H567" s="127"/>
      <c r="I567" s="128">
        <v>45404</v>
      </c>
      <c r="J567" s="128">
        <v>45407</v>
      </c>
      <c r="K567" s="126" t="s">
        <v>2286</v>
      </c>
      <c r="L567" s="127"/>
      <c r="M567" s="126" t="s">
        <v>2477</v>
      </c>
      <c r="N567" s="126" t="s">
        <v>173</v>
      </c>
      <c r="O567" s="126" t="s">
        <v>2478</v>
      </c>
      <c r="P567" s="126" t="s">
        <v>2479</v>
      </c>
      <c r="Q567" s="126" t="s">
        <v>2480</v>
      </c>
      <c r="R567" s="126" t="s">
        <v>344</v>
      </c>
      <c r="S567" s="127"/>
      <c r="T567" s="127"/>
      <c r="U567" s="127"/>
      <c r="V567" s="127"/>
      <c r="W567" s="127"/>
      <c r="X567" s="126">
        <v>10</v>
      </c>
      <c r="Y567" s="126">
        <v>5</v>
      </c>
      <c r="Z567" s="127"/>
      <c r="AA567" s="127"/>
      <c r="AB567" s="129">
        <v>8</v>
      </c>
      <c r="AC567" s="129">
        <v>0</v>
      </c>
      <c r="AD567" s="129">
        <v>0</v>
      </c>
      <c r="AE567" s="126" t="s">
        <v>2954</v>
      </c>
      <c r="AF567" s="129">
        <v>0</v>
      </c>
      <c r="AG567" s="127"/>
      <c r="AH567" s="127"/>
      <c r="AI567" s="127"/>
      <c r="AJ567" s="127"/>
      <c r="AK567" s="126">
        <v>0</v>
      </c>
      <c r="AL567" s="129">
        <v>0</v>
      </c>
      <c r="AM567" s="127"/>
      <c r="AN567" s="127"/>
      <c r="AO567" s="126">
        <v>0</v>
      </c>
      <c r="AP567" s="127"/>
      <c r="AQ567" s="127"/>
      <c r="AR567" s="127"/>
      <c r="AS567" s="127"/>
      <c r="AT567" s="127"/>
      <c r="AU567" s="126">
        <v>0</v>
      </c>
      <c r="AV567" s="130">
        <v>0</v>
      </c>
      <c r="AW567" s="126" t="s">
        <v>51</v>
      </c>
      <c r="AX567" s="127"/>
      <c r="AY567" s="127"/>
      <c r="AZ567" s="127"/>
      <c r="BA567" s="127"/>
      <c r="BB567" s="126" t="s">
        <v>52</v>
      </c>
      <c r="BC567" s="126" t="s">
        <v>161</v>
      </c>
      <c r="BD567" s="126" t="s">
        <v>162</v>
      </c>
      <c r="BE567" s="126" t="s">
        <v>2485</v>
      </c>
      <c r="BF567" s="126">
        <v>6</v>
      </c>
      <c r="BG567" s="126" t="s">
        <v>163</v>
      </c>
      <c r="BH567" s="127"/>
      <c r="BI567" s="127"/>
      <c r="BJ567" s="127"/>
      <c r="BK567" s="127"/>
      <c r="BL567" s="129">
        <v>0</v>
      </c>
      <c r="BM567" s="127" t="b">
        <f>KGP[[#This Row],[HU Quantity]]=KGP[[#This Row],[Requirement quantity]]</f>
        <v>0</v>
      </c>
      <c r="BN567" s="127"/>
      <c r="BO567" s="127"/>
      <c r="BP567" s="127"/>
      <c r="BQ567" s="126" t="s">
        <v>165</v>
      </c>
      <c r="BR567" s="126" t="s">
        <v>57</v>
      </c>
      <c r="BS567" s="127"/>
      <c r="BT567" s="131">
        <v>0</v>
      </c>
      <c r="BU567" s="131">
        <v>0</v>
      </c>
      <c r="BV567" s="128">
        <v>45432</v>
      </c>
      <c r="BW567" s="132">
        <v>0</v>
      </c>
      <c r="BX567" s="132">
        <v>0</v>
      </c>
      <c r="BY567" s="127"/>
      <c r="BZ567" s="127"/>
      <c r="CA567" s="126">
        <v>0</v>
      </c>
      <c r="CB567" s="130">
        <v>0</v>
      </c>
      <c r="CC567" s="127"/>
      <c r="CD567" s="130">
        <v>0</v>
      </c>
      <c r="CE567" s="127"/>
      <c r="CF567" s="127"/>
      <c r="CG567" s="127"/>
      <c r="CH567" s="130">
        <v>0</v>
      </c>
      <c r="CI567" s="35">
        <v>0</v>
      </c>
      <c r="CJ567" s="94">
        <f t="shared" si="56"/>
        <v>0.14285714285714285</v>
      </c>
      <c r="CK567" s="88">
        <f t="shared" si="57"/>
        <v>45378</v>
      </c>
      <c r="CL567" s="89">
        <f t="shared" si="58"/>
        <v>0</v>
      </c>
      <c r="CM567" s="89">
        <f t="shared" si="59"/>
        <v>0</v>
      </c>
      <c r="CN567" s="89" t="str">
        <f t="shared" si="60"/>
        <v>Missing Staging Date</v>
      </c>
      <c r="CO567" s="100"/>
      <c r="CP567" s="89" t="str">
        <f>IF(CQ567="","",IF(CQ567&gt;'Colour coding'!$D$4,"After Turnround",IF(CQ567&gt;'Colour coding'!$D$3+7,"During Turnaround",IF(CQ567&lt;'Colour coding'!$D$3,"On Time"))))</f>
        <v>On Time</v>
      </c>
      <c r="CQ567" s="88">
        <f>_xlfn.MAXIFS('Monitor PO'!E:E,'Monitor PO'!K:K,KGP[[#This Row],[Material / Component]])</f>
        <v>0</v>
      </c>
      <c r="CR567" s="89" t="str">
        <f t="shared" si="61"/>
        <v>Delivered Pre S4H</v>
      </c>
      <c r="CS567" s="89" t="str">
        <f>_xlfn.CONCAT(KGP[[#This Row],[Reservation]], KGP[[#This Row],[Requirement date (WO component)]],KGP[[#This Row],[Material / Component]],"000",,KGP[[#This Row],[WO number]])</f>
        <v>000011816945406000200082341</v>
      </c>
      <c r="CT567" s="89" t="e">
        <f>VLOOKUP(KGP[[#This Row],[Key]],Reservation!B:B,1,)</f>
        <v>#N/A</v>
      </c>
      <c r="CU567" s="89" t="str">
        <f>_xlfn.CONCAT(KGP[[#This Row],[Reservation]],KGP[[#This Row],[Material / Component]],"000",,KGP[[#This Row],[WO number]])</f>
        <v>0000118169000200082341</v>
      </c>
      <c r="CV567" s="93" t="str">
        <f>IF(_xlfn.MAXIFS(Reservation!$F:$F,Reservation!$A:$A,KGP[[#This Row],[Logic]])&lt;KGP[[#This Row],[ETA @ Demand plant]],_xlfn.MAXIFS(Reservation!$F:$F,Reservation!$A:$A,KGP[[#This Row],[Logic]]),"")</f>
        <v/>
      </c>
      <c r="CW567" s="89" t="str">
        <f>IF(KGP[[#This Row],[Any order which is ahead (Date)]]="","",VLOOKUP(_xlfn.CONCAT(KGP[[#This Row],[Reservation]],KGP[[#This Row],[Material / Component]],"000",,KGP[[#This Row],[WO number]]),Reservation!$A:$J,10,0))</f>
        <v/>
      </c>
      <c r="CX567" s="89">
        <f t="shared" si="62"/>
        <v>0</v>
      </c>
    </row>
    <row r="568" spans="1:102" s="77" customFormat="1" hidden="1" x14ac:dyDescent="0.2">
      <c r="A568" s="126" t="s">
        <v>869</v>
      </c>
      <c r="B568" s="126" t="s">
        <v>50</v>
      </c>
      <c r="C568" s="127"/>
      <c r="D568" s="126" t="s">
        <v>55</v>
      </c>
      <c r="E568" s="128">
        <v>45290</v>
      </c>
      <c r="F568" s="128">
        <v>45293</v>
      </c>
      <c r="G568" s="128">
        <v>45414</v>
      </c>
      <c r="H568" s="127"/>
      <c r="I568" s="128">
        <v>45413</v>
      </c>
      <c r="J568" s="128">
        <v>45415</v>
      </c>
      <c r="K568" s="126" t="s">
        <v>182</v>
      </c>
      <c r="L568" s="127"/>
      <c r="M568" s="126" t="s">
        <v>2511</v>
      </c>
      <c r="N568" s="126" t="s">
        <v>170</v>
      </c>
      <c r="O568" s="126" t="s">
        <v>2512</v>
      </c>
      <c r="P568" s="126" t="s">
        <v>2513</v>
      </c>
      <c r="Q568" s="126" t="s">
        <v>631</v>
      </c>
      <c r="R568" s="126" t="s">
        <v>344</v>
      </c>
      <c r="S568" s="127"/>
      <c r="T568" s="127"/>
      <c r="U568" s="127"/>
      <c r="V568" s="127"/>
      <c r="W568" s="127"/>
      <c r="X568" s="126">
        <v>10</v>
      </c>
      <c r="Y568" s="126">
        <v>10</v>
      </c>
      <c r="Z568" s="127"/>
      <c r="AA568" s="127"/>
      <c r="AB568" s="129">
        <v>2</v>
      </c>
      <c r="AC568" s="129">
        <v>0</v>
      </c>
      <c r="AD568" s="129">
        <v>0</v>
      </c>
      <c r="AE568" s="126" t="s">
        <v>2954</v>
      </c>
      <c r="AF568" s="129">
        <v>0</v>
      </c>
      <c r="AG568" s="127"/>
      <c r="AH568" s="127"/>
      <c r="AI568" s="127"/>
      <c r="AJ568" s="127"/>
      <c r="AK568" s="126">
        <v>0</v>
      </c>
      <c r="AL568" s="129">
        <v>0</v>
      </c>
      <c r="AM568" s="127"/>
      <c r="AN568" s="127"/>
      <c r="AO568" s="126">
        <v>0</v>
      </c>
      <c r="AP568" s="127"/>
      <c r="AQ568" s="127"/>
      <c r="AR568" s="127"/>
      <c r="AS568" s="127"/>
      <c r="AT568" s="127"/>
      <c r="AU568" s="126">
        <v>0</v>
      </c>
      <c r="AV568" s="130">
        <v>0</v>
      </c>
      <c r="AW568" s="126" t="s">
        <v>51</v>
      </c>
      <c r="AX568" s="127"/>
      <c r="AY568" s="127"/>
      <c r="AZ568" s="127"/>
      <c r="BA568" s="127"/>
      <c r="BB568" s="126" t="s">
        <v>52</v>
      </c>
      <c r="BC568" s="126" t="s">
        <v>161</v>
      </c>
      <c r="BD568" s="126" t="s">
        <v>162</v>
      </c>
      <c r="BE568" s="126" t="s">
        <v>2516</v>
      </c>
      <c r="BF568" s="126">
        <v>3</v>
      </c>
      <c r="BG568" s="126" t="s">
        <v>163</v>
      </c>
      <c r="BH568" s="127"/>
      <c r="BI568" s="127"/>
      <c r="BJ568" s="127"/>
      <c r="BK568" s="127"/>
      <c r="BL568" s="129">
        <v>0</v>
      </c>
      <c r="BM568" s="127" t="b">
        <f>KGP[[#This Row],[HU Quantity]]=KGP[[#This Row],[Requirement quantity]]</f>
        <v>0</v>
      </c>
      <c r="BN568" s="127"/>
      <c r="BO568" s="127"/>
      <c r="BP568" s="127"/>
      <c r="BQ568" s="126" t="s">
        <v>165</v>
      </c>
      <c r="BR568" s="126" t="s">
        <v>57</v>
      </c>
      <c r="BS568" s="127"/>
      <c r="BT568" s="131">
        <v>0</v>
      </c>
      <c r="BU568" s="131">
        <v>0</v>
      </c>
      <c r="BV568" s="128">
        <v>45509</v>
      </c>
      <c r="BW568" s="132">
        <v>0</v>
      </c>
      <c r="BX568" s="132">
        <v>0</v>
      </c>
      <c r="BY568" s="127"/>
      <c r="BZ568" s="127"/>
      <c r="CA568" s="126">
        <v>0</v>
      </c>
      <c r="CB568" s="130">
        <v>0</v>
      </c>
      <c r="CC568" s="127"/>
      <c r="CD568" s="130">
        <v>0</v>
      </c>
      <c r="CE568" s="127"/>
      <c r="CF568" s="127"/>
      <c r="CG568" s="127"/>
      <c r="CH568" s="130">
        <v>0</v>
      </c>
      <c r="CI568" s="35">
        <v>0</v>
      </c>
      <c r="CJ568" s="94">
        <f t="shared" si="56"/>
        <v>0.16666666666666666</v>
      </c>
      <c r="CK568" s="88">
        <f t="shared" si="57"/>
        <v>45386</v>
      </c>
      <c r="CL568" s="89">
        <f t="shared" si="58"/>
        <v>0</v>
      </c>
      <c r="CM568" s="89">
        <f t="shared" si="59"/>
        <v>0</v>
      </c>
      <c r="CN568" s="89" t="str">
        <f t="shared" si="60"/>
        <v>Missing Staging Date</v>
      </c>
      <c r="CO568" s="100"/>
      <c r="CP568" s="89" t="str">
        <f>IF(CQ568="","",IF(CQ568&gt;'Colour coding'!$D$4,"After Turnround",IF(CQ568&gt;'Colour coding'!$D$3+7,"During Turnaround",IF(CQ568&lt;'Colour coding'!$D$3,"On Time"))))</f>
        <v>On Time</v>
      </c>
      <c r="CQ568" s="88">
        <f>_xlfn.MAXIFS('Monitor PO'!E:E,'Monitor PO'!K:K,KGP[[#This Row],[Material / Component]])</f>
        <v>0</v>
      </c>
      <c r="CR568" s="89" t="str">
        <f t="shared" si="61"/>
        <v>Delivered Pre S4H</v>
      </c>
      <c r="CS568" s="89" t="str">
        <f>_xlfn.CONCAT(KGP[[#This Row],[Reservation]], KGP[[#This Row],[Requirement date (WO component)]],KGP[[#This Row],[Material / Component]],"000",,KGP[[#This Row],[WO number]])</f>
        <v>000011828145414000200082368</v>
      </c>
      <c r="CT568" s="89" t="e">
        <f>VLOOKUP(KGP[[#This Row],[Key]],Reservation!B:B,1,)</f>
        <v>#N/A</v>
      </c>
      <c r="CU568" s="89" t="str">
        <f>_xlfn.CONCAT(KGP[[#This Row],[Reservation]],KGP[[#This Row],[Material / Component]],"000",,KGP[[#This Row],[WO number]])</f>
        <v>0000118281000200082368</v>
      </c>
      <c r="CV568" s="93" t="str">
        <f>IF(_xlfn.MAXIFS(Reservation!$F:$F,Reservation!$A:$A,KGP[[#This Row],[Logic]])&lt;KGP[[#This Row],[ETA @ Demand plant]],_xlfn.MAXIFS(Reservation!$F:$F,Reservation!$A:$A,KGP[[#This Row],[Logic]]),"")</f>
        <v/>
      </c>
      <c r="CW568" s="89" t="str">
        <f>IF(KGP[[#This Row],[Any order which is ahead (Date)]]="","",VLOOKUP(_xlfn.CONCAT(KGP[[#This Row],[Reservation]],KGP[[#This Row],[Material / Component]],"000",,KGP[[#This Row],[WO number]]),Reservation!$A:$J,10,0))</f>
        <v/>
      </c>
      <c r="CX568" s="89">
        <f t="shared" si="62"/>
        <v>0</v>
      </c>
    </row>
    <row r="569" spans="1:102" s="77" customFormat="1" hidden="1" x14ac:dyDescent="0.2">
      <c r="A569" s="126" t="s">
        <v>869</v>
      </c>
      <c r="B569" s="126" t="s">
        <v>50</v>
      </c>
      <c r="C569" s="127"/>
      <c r="D569" s="126" t="s">
        <v>55</v>
      </c>
      <c r="E569" s="128">
        <v>45290</v>
      </c>
      <c r="F569" s="128">
        <v>45293</v>
      </c>
      <c r="G569" s="128">
        <v>45414</v>
      </c>
      <c r="H569" s="127"/>
      <c r="I569" s="128">
        <v>45413</v>
      </c>
      <c r="J569" s="128">
        <v>45415</v>
      </c>
      <c r="K569" s="126" t="s">
        <v>182</v>
      </c>
      <c r="L569" s="127"/>
      <c r="M569" s="126" t="s">
        <v>2511</v>
      </c>
      <c r="N569" s="126" t="s">
        <v>175</v>
      </c>
      <c r="O569" s="126" t="s">
        <v>2512</v>
      </c>
      <c r="P569" s="126" t="s">
        <v>2513</v>
      </c>
      <c r="Q569" s="126" t="s">
        <v>631</v>
      </c>
      <c r="R569" s="126" t="s">
        <v>344</v>
      </c>
      <c r="S569" s="127"/>
      <c r="T569" s="127"/>
      <c r="U569" s="127"/>
      <c r="V569" s="127"/>
      <c r="W569" s="127"/>
      <c r="X569" s="126">
        <v>10</v>
      </c>
      <c r="Y569" s="126">
        <v>10</v>
      </c>
      <c r="Z569" s="127"/>
      <c r="AA569" s="127"/>
      <c r="AB569" s="129">
        <v>1</v>
      </c>
      <c r="AC569" s="129">
        <v>0</v>
      </c>
      <c r="AD569" s="129">
        <v>0</v>
      </c>
      <c r="AE569" s="126" t="s">
        <v>2954</v>
      </c>
      <c r="AF569" s="129">
        <v>0</v>
      </c>
      <c r="AG569" s="127"/>
      <c r="AH569" s="127"/>
      <c r="AI569" s="127"/>
      <c r="AJ569" s="127"/>
      <c r="AK569" s="126">
        <v>0</v>
      </c>
      <c r="AL569" s="129">
        <v>0</v>
      </c>
      <c r="AM569" s="127"/>
      <c r="AN569" s="127"/>
      <c r="AO569" s="126">
        <v>0</v>
      </c>
      <c r="AP569" s="127"/>
      <c r="AQ569" s="127"/>
      <c r="AR569" s="127"/>
      <c r="AS569" s="127"/>
      <c r="AT569" s="127"/>
      <c r="AU569" s="126">
        <v>0</v>
      </c>
      <c r="AV569" s="130">
        <v>0</v>
      </c>
      <c r="AW569" s="126" t="s">
        <v>193</v>
      </c>
      <c r="AX569" s="127"/>
      <c r="AY569" s="127"/>
      <c r="AZ569" s="127"/>
      <c r="BA569" s="127"/>
      <c r="BB569" s="126" t="s">
        <v>52</v>
      </c>
      <c r="BC569" s="126" t="s">
        <v>161</v>
      </c>
      <c r="BD569" s="126" t="s">
        <v>162</v>
      </c>
      <c r="BE569" s="126" t="s">
        <v>2516</v>
      </c>
      <c r="BF569" s="126">
        <v>1</v>
      </c>
      <c r="BG569" s="126" t="s">
        <v>163</v>
      </c>
      <c r="BH569" s="127"/>
      <c r="BI569" s="127"/>
      <c r="BJ569" s="127"/>
      <c r="BK569" s="127"/>
      <c r="BL569" s="129">
        <v>0</v>
      </c>
      <c r="BM569" s="127" t="b">
        <f>KGP[[#This Row],[HU Quantity]]=KGP[[#This Row],[Requirement quantity]]</f>
        <v>0</v>
      </c>
      <c r="BN569" s="127"/>
      <c r="BO569" s="127"/>
      <c r="BP569" s="127"/>
      <c r="BQ569" s="126" t="s">
        <v>165</v>
      </c>
      <c r="BR569" s="126" t="s">
        <v>57</v>
      </c>
      <c r="BS569" s="127"/>
      <c r="BT569" s="131">
        <v>0</v>
      </c>
      <c r="BU569" s="131">
        <v>0</v>
      </c>
      <c r="BV569" s="128">
        <v>45509</v>
      </c>
      <c r="BW569" s="132">
        <v>0</v>
      </c>
      <c r="BX569" s="132">
        <v>0</v>
      </c>
      <c r="BY569" s="127"/>
      <c r="BZ569" s="127"/>
      <c r="CA569" s="126">
        <v>0</v>
      </c>
      <c r="CB569" s="130">
        <v>0</v>
      </c>
      <c r="CC569" s="127"/>
      <c r="CD569" s="130">
        <v>0</v>
      </c>
      <c r="CE569" s="127"/>
      <c r="CF569" s="127"/>
      <c r="CG569" s="127"/>
      <c r="CH569" s="130">
        <v>0</v>
      </c>
      <c r="CI569" s="35">
        <v>0</v>
      </c>
      <c r="CJ569" s="94">
        <f t="shared" si="56"/>
        <v>0.16666666666666666</v>
      </c>
      <c r="CK569" s="88">
        <f t="shared" si="57"/>
        <v>45386</v>
      </c>
      <c r="CL569" s="89">
        <f t="shared" si="58"/>
        <v>0</v>
      </c>
      <c r="CM569" s="89">
        <f t="shared" si="59"/>
        <v>0</v>
      </c>
      <c r="CN569" s="89" t="str">
        <f t="shared" si="60"/>
        <v>Missing Staging Date</v>
      </c>
      <c r="CO569" s="100"/>
      <c r="CP569" s="89" t="str">
        <f>IF(CQ569="","",IF(CQ569&gt;'Colour coding'!$D$4,"After Turnround",IF(CQ569&gt;'Colour coding'!$D$3+7,"During Turnaround",IF(CQ569&lt;'Colour coding'!$D$3,"On Time"))))</f>
        <v>On Time</v>
      </c>
      <c r="CQ569" s="88">
        <f>_xlfn.MAXIFS('Monitor PO'!E:E,'Monitor PO'!K:K,KGP[[#This Row],[Material / Component]])</f>
        <v>0</v>
      </c>
      <c r="CR569" s="89" t="str">
        <f t="shared" si="61"/>
        <v>Delivered Pre S4H</v>
      </c>
      <c r="CS569" s="89" t="str">
        <f>_xlfn.CONCAT(KGP[[#This Row],[Reservation]], KGP[[#This Row],[Requirement date (WO component)]],KGP[[#This Row],[Material / Component]],"000",,KGP[[#This Row],[WO number]])</f>
        <v>000011828145414000200082368</v>
      </c>
      <c r="CT569" s="89" t="e">
        <f>VLOOKUP(KGP[[#This Row],[Key]],Reservation!B:B,1,)</f>
        <v>#N/A</v>
      </c>
      <c r="CU569" s="89" t="str">
        <f>_xlfn.CONCAT(KGP[[#This Row],[Reservation]],KGP[[#This Row],[Material / Component]],"000",,KGP[[#This Row],[WO number]])</f>
        <v>0000118281000200082368</v>
      </c>
      <c r="CV569" s="93" t="str">
        <f>IF(_xlfn.MAXIFS(Reservation!$F:$F,Reservation!$A:$A,KGP[[#This Row],[Logic]])&lt;KGP[[#This Row],[ETA @ Demand plant]],_xlfn.MAXIFS(Reservation!$F:$F,Reservation!$A:$A,KGP[[#This Row],[Logic]]),"")</f>
        <v/>
      </c>
      <c r="CW569" s="89" t="str">
        <f>IF(KGP[[#This Row],[Any order which is ahead (Date)]]="","",VLOOKUP(_xlfn.CONCAT(KGP[[#This Row],[Reservation]],KGP[[#This Row],[Material / Component]],"000",,KGP[[#This Row],[WO number]]),Reservation!$A:$J,10,0))</f>
        <v/>
      </c>
      <c r="CX569" s="89">
        <f t="shared" si="62"/>
        <v>0</v>
      </c>
    </row>
    <row r="570" spans="1:102" s="77" customFormat="1" hidden="1" x14ac:dyDescent="0.2">
      <c r="A570" s="126" t="s">
        <v>869</v>
      </c>
      <c r="B570" s="126" t="s">
        <v>50</v>
      </c>
      <c r="C570" s="127"/>
      <c r="D570" s="126" t="s">
        <v>55</v>
      </c>
      <c r="E570" s="128">
        <v>45290</v>
      </c>
      <c r="F570" s="128">
        <v>45293</v>
      </c>
      <c r="G570" s="128">
        <v>45414</v>
      </c>
      <c r="H570" s="127"/>
      <c r="I570" s="128">
        <v>45413</v>
      </c>
      <c r="J570" s="128">
        <v>45415</v>
      </c>
      <c r="K570" s="126" t="s">
        <v>182</v>
      </c>
      <c r="L570" s="127"/>
      <c r="M570" s="126" t="s">
        <v>2511</v>
      </c>
      <c r="N570" s="126" t="s">
        <v>171</v>
      </c>
      <c r="O570" s="126" t="s">
        <v>2512</v>
      </c>
      <c r="P570" s="126" t="s">
        <v>2513</v>
      </c>
      <c r="Q570" s="126" t="s">
        <v>631</v>
      </c>
      <c r="R570" s="126" t="s">
        <v>344</v>
      </c>
      <c r="S570" s="127"/>
      <c r="T570" s="127"/>
      <c r="U570" s="127"/>
      <c r="V570" s="127"/>
      <c r="W570" s="127"/>
      <c r="X570" s="126">
        <v>10</v>
      </c>
      <c r="Y570" s="126">
        <v>10</v>
      </c>
      <c r="Z570" s="127"/>
      <c r="AA570" s="127"/>
      <c r="AB570" s="129">
        <v>1</v>
      </c>
      <c r="AC570" s="129">
        <v>0</v>
      </c>
      <c r="AD570" s="129">
        <v>0</v>
      </c>
      <c r="AE570" s="126" t="s">
        <v>2954</v>
      </c>
      <c r="AF570" s="129">
        <v>0</v>
      </c>
      <c r="AG570" s="127"/>
      <c r="AH570" s="127"/>
      <c r="AI570" s="127"/>
      <c r="AJ570" s="127"/>
      <c r="AK570" s="126">
        <v>0</v>
      </c>
      <c r="AL570" s="129">
        <v>0</v>
      </c>
      <c r="AM570" s="127"/>
      <c r="AN570" s="127"/>
      <c r="AO570" s="126">
        <v>0</v>
      </c>
      <c r="AP570" s="127"/>
      <c r="AQ570" s="127"/>
      <c r="AR570" s="127"/>
      <c r="AS570" s="127"/>
      <c r="AT570" s="127"/>
      <c r="AU570" s="126">
        <v>0</v>
      </c>
      <c r="AV570" s="130">
        <v>0</v>
      </c>
      <c r="AW570" s="126" t="s">
        <v>51</v>
      </c>
      <c r="AX570" s="127"/>
      <c r="AY570" s="127"/>
      <c r="AZ570" s="127"/>
      <c r="BA570" s="127"/>
      <c r="BB570" s="126" t="s">
        <v>52</v>
      </c>
      <c r="BC570" s="126" t="s">
        <v>161</v>
      </c>
      <c r="BD570" s="126" t="s">
        <v>162</v>
      </c>
      <c r="BE570" s="126" t="s">
        <v>2516</v>
      </c>
      <c r="BF570" s="126">
        <v>2</v>
      </c>
      <c r="BG570" s="126" t="s">
        <v>163</v>
      </c>
      <c r="BH570" s="127"/>
      <c r="BI570" s="127"/>
      <c r="BJ570" s="127"/>
      <c r="BK570" s="127"/>
      <c r="BL570" s="129">
        <v>0</v>
      </c>
      <c r="BM570" s="127" t="b">
        <f>KGP[[#This Row],[HU Quantity]]=KGP[[#This Row],[Requirement quantity]]</f>
        <v>0</v>
      </c>
      <c r="BN570" s="127"/>
      <c r="BO570" s="127"/>
      <c r="BP570" s="127"/>
      <c r="BQ570" s="126" t="s">
        <v>165</v>
      </c>
      <c r="BR570" s="126" t="s">
        <v>57</v>
      </c>
      <c r="BS570" s="127"/>
      <c r="BT570" s="131">
        <v>0</v>
      </c>
      <c r="BU570" s="131">
        <v>0</v>
      </c>
      <c r="BV570" s="128">
        <v>45509</v>
      </c>
      <c r="BW570" s="132">
        <v>0</v>
      </c>
      <c r="BX570" s="132">
        <v>0</v>
      </c>
      <c r="BY570" s="127"/>
      <c r="BZ570" s="127"/>
      <c r="CA570" s="126">
        <v>0</v>
      </c>
      <c r="CB570" s="130">
        <v>0</v>
      </c>
      <c r="CC570" s="127"/>
      <c r="CD570" s="130">
        <v>0</v>
      </c>
      <c r="CE570" s="127"/>
      <c r="CF570" s="127"/>
      <c r="CG570" s="127"/>
      <c r="CH570" s="130">
        <v>0</v>
      </c>
      <c r="CI570" s="35">
        <v>0</v>
      </c>
      <c r="CJ570" s="94">
        <f t="shared" si="56"/>
        <v>0.16666666666666666</v>
      </c>
      <c r="CK570" s="88">
        <f t="shared" si="57"/>
        <v>45386</v>
      </c>
      <c r="CL570" s="89">
        <f t="shared" si="58"/>
        <v>0</v>
      </c>
      <c r="CM570" s="89">
        <f t="shared" si="59"/>
        <v>0</v>
      </c>
      <c r="CN570" s="89" t="str">
        <f t="shared" si="60"/>
        <v>Missing Staging Date</v>
      </c>
      <c r="CO570" s="100"/>
      <c r="CP570" s="89" t="str">
        <f>IF(CQ570="","",IF(CQ570&gt;'Colour coding'!$D$4,"After Turnround",IF(CQ570&gt;'Colour coding'!$D$3+7,"During Turnaround",IF(CQ570&lt;'Colour coding'!$D$3,"On Time"))))</f>
        <v>On Time</v>
      </c>
      <c r="CQ570" s="88">
        <f>_xlfn.MAXIFS('Monitor PO'!E:E,'Monitor PO'!K:K,KGP[[#This Row],[Material / Component]])</f>
        <v>0</v>
      </c>
      <c r="CR570" s="89" t="str">
        <f t="shared" si="61"/>
        <v>Delivered Pre S4H</v>
      </c>
      <c r="CS570" s="89" t="str">
        <f>_xlfn.CONCAT(KGP[[#This Row],[Reservation]], KGP[[#This Row],[Requirement date (WO component)]],KGP[[#This Row],[Material / Component]],"000",,KGP[[#This Row],[WO number]])</f>
        <v>000011828145414000200082368</v>
      </c>
      <c r="CT570" s="89" t="e">
        <f>VLOOKUP(KGP[[#This Row],[Key]],Reservation!B:B,1,)</f>
        <v>#N/A</v>
      </c>
      <c r="CU570" s="89" t="str">
        <f>_xlfn.CONCAT(KGP[[#This Row],[Reservation]],KGP[[#This Row],[Material / Component]],"000",,KGP[[#This Row],[WO number]])</f>
        <v>0000118281000200082368</v>
      </c>
      <c r="CV570" s="93" t="str">
        <f>IF(_xlfn.MAXIFS(Reservation!$F:$F,Reservation!$A:$A,KGP[[#This Row],[Logic]])&lt;KGP[[#This Row],[ETA @ Demand plant]],_xlfn.MAXIFS(Reservation!$F:$F,Reservation!$A:$A,KGP[[#This Row],[Logic]]),"")</f>
        <v/>
      </c>
      <c r="CW570" s="89" t="str">
        <f>IF(KGP[[#This Row],[Any order which is ahead (Date)]]="","",VLOOKUP(_xlfn.CONCAT(KGP[[#This Row],[Reservation]],KGP[[#This Row],[Material / Component]],"000",,KGP[[#This Row],[WO number]]),Reservation!$A:$J,10,0))</f>
        <v/>
      </c>
      <c r="CX570" s="89">
        <f t="shared" si="62"/>
        <v>0</v>
      </c>
    </row>
    <row r="571" spans="1:102" s="77" customFormat="1" hidden="1" x14ac:dyDescent="0.2">
      <c r="A571" s="126" t="s">
        <v>940</v>
      </c>
      <c r="B571" s="126" t="s">
        <v>356</v>
      </c>
      <c r="C571" s="127"/>
      <c r="D571" s="126" t="s">
        <v>55</v>
      </c>
      <c r="E571" s="128">
        <v>45290</v>
      </c>
      <c r="F571" s="128">
        <v>45293</v>
      </c>
      <c r="G571" s="128">
        <v>45379</v>
      </c>
      <c r="H571" s="127"/>
      <c r="I571" s="128">
        <v>45379</v>
      </c>
      <c r="J571" s="128">
        <v>45379</v>
      </c>
      <c r="K571" s="126" t="s">
        <v>56</v>
      </c>
      <c r="L571" s="127"/>
      <c r="M571" s="126" t="s">
        <v>3119</v>
      </c>
      <c r="N571" s="126" t="s">
        <v>176</v>
      </c>
      <c r="O571" s="126" t="s">
        <v>3120</v>
      </c>
      <c r="P571" s="126" t="s">
        <v>3121</v>
      </c>
      <c r="Q571" s="126" t="s">
        <v>3122</v>
      </c>
      <c r="R571" s="126" t="s">
        <v>344</v>
      </c>
      <c r="S571" s="127"/>
      <c r="T571" s="127"/>
      <c r="U571" s="127"/>
      <c r="V571" s="127"/>
      <c r="W571" s="127"/>
      <c r="X571" s="126">
        <v>10</v>
      </c>
      <c r="Y571" s="126">
        <v>5</v>
      </c>
      <c r="Z571" s="127"/>
      <c r="AA571" s="127"/>
      <c r="AB571" s="129">
        <v>1</v>
      </c>
      <c r="AC571" s="129">
        <v>0</v>
      </c>
      <c r="AD571" s="129">
        <v>0</v>
      </c>
      <c r="AE571" s="126" t="s">
        <v>3123</v>
      </c>
      <c r="AF571" s="129">
        <v>0</v>
      </c>
      <c r="AG571" s="127"/>
      <c r="AH571" s="127"/>
      <c r="AI571" s="127"/>
      <c r="AJ571" s="127"/>
      <c r="AK571" s="126">
        <v>0</v>
      </c>
      <c r="AL571" s="129">
        <v>0</v>
      </c>
      <c r="AM571" s="127"/>
      <c r="AN571" s="127"/>
      <c r="AO571" s="126">
        <v>0</v>
      </c>
      <c r="AP571" s="127"/>
      <c r="AQ571" s="127"/>
      <c r="AR571" s="127"/>
      <c r="AS571" s="127"/>
      <c r="AT571" s="127"/>
      <c r="AU571" s="126">
        <v>0</v>
      </c>
      <c r="AV571" s="130">
        <v>0</v>
      </c>
      <c r="AW571" s="126" t="s">
        <v>51</v>
      </c>
      <c r="AX571" s="127"/>
      <c r="AY571" s="127"/>
      <c r="AZ571" s="127"/>
      <c r="BA571" s="127"/>
      <c r="BB571" s="126" t="s">
        <v>52</v>
      </c>
      <c r="BC571" s="126" t="s">
        <v>213</v>
      </c>
      <c r="BD571" s="126" t="s">
        <v>355</v>
      </c>
      <c r="BE571" s="126" t="s">
        <v>3124</v>
      </c>
      <c r="BF571" s="126">
        <v>1</v>
      </c>
      <c r="BG571" s="126" t="s">
        <v>163</v>
      </c>
      <c r="BH571" s="127"/>
      <c r="BI571" s="127"/>
      <c r="BJ571" s="127"/>
      <c r="BK571" s="127"/>
      <c r="BL571" s="129">
        <v>0</v>
      </c>
      <c r="BM571" s="127" t="b">
        <f>KGP[[#This Row],[HU Quantity]]=KGP[[#This Row],[Requirement quantity]]</f>
        <v>0</v>
      </c>
      <c r="BN571" s="127"/>
      <c r="BO571" s="127"/>
      <c r="BP571" s="127"/>
      <c r="BQ571" s="126" t="s">
        <v>165</v>
      </c>
      <c r="BR571" s="126" t="s">
        <v>57</v>
      </c>
      <c r="BS571" s="127"/>
      <c r="BT571" s="131">
        <v>0</v>
      </c>
      <c r="BU571" s="131">
        <v>0</v>
      </c>
      <c r="BV571" s="128">
        <v>45416</v>
      </c>
      <c r="BW571" s="132">
        <v>0</v>
      </c>
      <c r="BX571" s="132">
        <v>0</v>
      </c>
      <c r="BY571" s="127"/>
      <c r="BZ571" s="127"/>
      <c r="CA571" s="126">
        <v>0</v>
      </c>
      <c r="CB571" s="130">
        <v>0</v>
      </c>
      <c r="CC571" s="127"/>
      <c r="CD571" s="130">
        <v>0</v>
      </c>
      <c r="CE571" s="127"/>
      <c r="CF571" s="127"/>
      <c r="CG571" s="127"/>
      <c r="CH571" s="130">
        <v>0</v>
      </c>
      <c r="CI571" s="35">
        <v>0</v>
      </c>
      <c r="CJ571" s="94">
        <f t="shared" si="56"/>
        <v>1</v>
      </c>
      <c r="CK571" s="88">
        <f t="shared" si="57"/>
        <v>45351</v>
      </c>
      <c r="CL571" s="89">
        <f t="shared" si="58"/>
        <v>0</v>
      </c>
      <c r="CM571" s="89">
        <f t="shared" si="59"/>
        <v>0</v>
      </c>
      <c r="CN571" s="89" t="str">
        <f t="shared" si="60"/>
        <v>Missing Staging Date</v>
      </c>
      <c r="CO571" s="100"/>
      <c r="CP571" s="89" t="str">
        <f>IF(CQ571="","",IF(CQ571&gt;'Colour coding'!$D$4,"After Turnround",IF(CQ571&gt;'Colour coding'!$D$3+7,"During Turnaround",IF(CQ571&lt;'Colour coding'!$D$3,"On Time"))))</f>
        <v>On Time</v>
      </c>
      <c r="CQ571" s="88">
        <f>_xlfn.MAXIFS('Monitor PO'!E:E,'Monitor PO'!K:K,KGP[[#This Row],[Material / Component]])</f>
        <v>0</v>
      </c>
      <c r="CR571" s="89" t="str">
        <f t="shared" si="61"/>
        <v>Delivered Pre S4H</v>
      </c>
      <c r="CS571" s="89" t="str">
        <f>_xlfn.CONCAT(KGP[[#This Row],[Reservation]], KGP[[#This Row],[Requirement date (WO component)]],KGP[[#This Row],[Material / Component]],"000",,KGP[[#This Row],[WO number]])</f>
        <v>000011989645379000200083034</v>
      </c>
      <c r="CT571" s="89" t="e">
        <f>VLOOKUP(KGP[[#This Row],[Key]],Reservation!B:B,1,)</f>
        <v>#N/A</v>
      </c>
      <c r="CU571" s="89" t="str">
        <f>_xlfn.CONCAT(KGP[[#This Row],[Reservation]],KGP[[#This Row],[Material / Component]],"000",,KGP[[#This Row],[WO number]])</f>
        <v>0000119896000200083034</v>
      </c>
      <c r="CV571" s="93" t="str">
        <f>IF(_xlfn.MAXIFS(Reservation!$F:$F,Reservation!$A:$A,KGP[[#This Row],[Logic]])&lt;KGP[[#This Row],[ETA @ Demand plant]],_xlfn.MAXIFS(Reservation!$F:$F,Reservation!$A:$A,KGP[[#This Row],[Logic]]),"")</f>
        <v/>
      </c>
      <c r="CW571" s="89" t="str">
        <f>IF(KGP[[#This Row],[Any order which is ahead (Date)]]="","",VLOOKUP(_xlfn.CONCAT(KGP[[#This Row],[Reservation]],KGP[[#This Row],[Material / Component]],"000",,KGP[[#This Row],[WO number]]),Reservation!$A:$J,10,0))</f>
        <v/>
      </c>
      <c r="CX571" s="89">
        <f t="shared" si="62"/>
        <v>0</v>
      </c>
    </row>
    <row r="572" spans="1:102" s="77" customFormat="1" hidden="1" x14ac:dyDescent="0.2">
      <c r="A572" s="126" t="s">
        <v>940</v>
      </c>
      <c r="B572" s="126" t="s">
        <v>50</v>
      </c>
      <c r="C572" s="127"/>
      <c r="D572" s="126" t="s">
        <v>55</v>
      </c>
      <c r="E572" s="128">
        <v>45290</v>
      </c>
      <c r="F572" s="128">
        <v>45293</v>
      </c>
      <c r="G572" s="128">
        <v>45387</v>
      </c>
      <c r="H572" s="127"/>
      <c r="I572" s="128">
        <v>45387</v>
      </c>
      <c r="J572" s="128">
        <v>45390</v>
      </c>
      <c r="K572" s="126" t="s">
        <v>182</v>
      </c>
      <c r="L572" s="127"/>
      <c r="M572" s="126" t="s">
        <v>2541</v>
      </c>
      <c r="N572" s="126" t="s">
        <v>174</v>
      </c>
      <c r="O572" s="126" t="s">
        <v>2542</v>
      </c>
      <c r="P572" s="126" t="s">
        <v>2543</v>
      </c>
      <c r="Q572" s="126" t="s">
        <v>2544</v>
      </c>
      <c r="R572" s="126" t="s">
        <v>344</v>
      </c>
      <c r="S572" s="127"/>
      <c r="T572" s="127"/>
      <c r="U572" s="127"/>
      <c r="V572" s="127"/>
      <c r="W572" s="127"/>
      <c r="X572" s="126">
        <v>10</v>
      </c>
      <c r="Y572" s="126">
        <v>5</v>
      </c>
      <c r="Z572" s="127"/>
      <c r="AA572" s="127"/>
      <c r="AB572" s="129">
        <v>1</v>
      </c>
      <c r="AC572" s="129">
        <v>0</v>
      </c>
      <c r="AD572" s="129">
        <v>0</v>
      </c>
      <c r="AE572" s="126" t="s">
        <v>2372</v>
      </c>
      <c r="AF572" s="129">
        <v>0</v>
      </c>
      <c r="AG572" s="127"/>
      <c r="AH572" s="127"/>
      <c r="AI572" s="127"/>
      <c r="AJ572" s="127"/>
      <c r="AK572" s="126">
        <v>0</v>
      </c>
      <c r="AL572" s="129">
        <v>0</v>
      </c>
      <c r="AM572" s="127"/>
      <c r="AN572" s="127"/>
      <c r="AO572" s="126">
        <v>0</v>
      </c>
      <c r="AP572" s="127"/>
      <c r="AQ572" s="127"/>
      <c r="AR572" s="127"/>
      <c r="AS572" s="127"/>
      <c r="AT572" s="127"/>
      <c r="AU572" s="126">
        <v>0</v>
      </c>
      <c r="AV572" s="130">
        <v>0</v>
      </c>
      <c r="AW572" s="126" t="s">
        <v>51</v>
      </c>
      <c r="AX572" s="127"/>
      <c r="AY572" s="127"/>
      <c r="AZ572" s="127"/>
      <c r="BA572" s="127"/>
      <c r="BB572" s="126" t="s">
        <v>52</v>
      </c>
      <c r="BC572" s="126" t="s">
        <v>213</v>
      </c>
      <c r="BD572" s="126" t="s">
        <v>355</v>
      </c>
      <c r="BE572" s="126" t="s">
        <v>2548</v>
      </c>
      <c r="BF572" s="126">
        <v>5</v>
      </c>
      <c r="BG572" s="126" t="s">
        <v>163</v>
      </c>
      <c r="BH572" s="127"/>
      <c r="BI572" s="127"/>
      <c r="BJ572" s="127"/>
      <c r="BK572" s="127"/>
      <c r="BL572" s="129">
        <v>0</v>
      </c>
      <c r="BM572" s="127" t="b">
        <f>KGP[[#This Row],[HU Quantity]]=KGP[[#This Row],[Requirement quantity]]</f>
        <v>0</v>
      </c>
      <c r="BN572" s="127"/>
      <c r="BO572" s="127"/>
      <c r="BP572" s="127"/>
      <c r="BQ572" s="126" t="s">
        <v>165</v>
      </c>
      <c r="BR572" s="126" t="s">
        <v>57</v>
      </c>
      <c r="BS572" s="127"/>
      <c r="BT572" s="131">
        <v>0</v>
      </c>
      <c r="BU572" s="131">
        <v>0</v>
      </c>
      <c r="BV572" s="128">
        <v>45415</v>
      </c>
      <c r="BW572" s="132">
        <v>0</v>
      </c>
      <c r="BX572" s="132">
        <v>0</v>
      </c>
      <c r="BY572" s="127"/>
      <c r="BZ572" s="127"/>
      <c r="CA572" s="126">
        <v>0</v>
      </c>
      <c r="CB572" s="130">
        <v>0</v>
      </c>
      <c r="CC572" s="127"/>
      <c r="CD572" s="130">
        <v>0</v>
      </c>
      <c r="CE572" s="127"/>
      <c r="CF572" s="127"/>
      <c r="CG572" s="127"/>
      <c r="CH572" s="130">
        <v>0</v>
      </c>
      <c r="CI572" s="35">
        <v>0</v>
      </c>
      <c r="CJ572" s="94">
        <f t="shared" si="56"/>
        <v>0.2</v>
      </c>
      <c r="CK572" s="88">
        <f t="shared" si="57"/>
        <v>45359</v>
      </c>
      <c r="CL572" s="89">
        <f t="shared" si="58"/>
        <v>0</v>
      </c>
      <c r="CM572" s="89">
        <f t="shared" si="59"/>
        <v>0</v>
      </c>
      <c r="CN572" s="89" t="str">
        <f t="shared" si="60"/>
        <v>Missing Staging Date</v>
      </c>
      <c r="CO572" s="100"/>
      <c r="CP572" s="89" t="str">
        <f>IF(CQ572="","",IF(CQ572&gt;'Colour coding'!$D$4,"After Turnround",IF(CQ572&gt;'Colour coding'!$D$3+7,"During Turnaround",IF(CQ572&lt;'Colour coding'!$D$3,"On Time"))))</f>
        <v>On Time</v>
      </c>
      <c r="CQ572" s="88">
        <f>_xlfn.MAXIFS('Monitor PO'!E:E,'Monitor PO'!K:K,KGP[[#This Row],[Material / Component]])</f>
        <v>0</v>
      </c>
      <c r="CR572" s="89" t="str">
        <f t="shared" si="61"/>
        <v>Delivered Pre S4H</v>
      </c>
      <c r="CS572" s="89" t="str">
        <f>_xlfn.CONCAT(KGP[[#This Row],[Reservation]], KGP[[#This Row],[Requirement date (WO component)]],KGP[[#This Row],[Material / Component]],"000",,KGP[[#This Row],[WO number]])</f>
        <v>000012045545387000200083257</v>
      </c>
      <c r="CT572" s="89" t="e">
        <f>VLOOKUP(KGP[[#This Row],[Key]],Reservation!B:B,1,)</f>
        <v>#N/A</v>
      </c>
      <c r="CU572" s="89" t="str">
        <f>_xlfn.CONCAT(KGP[[#This Row],[Reservation]],KGP[[#This Row],[Material / Component]],"000",,KGP[[#This Row],[WO number]])</f>
        <v>0000120455000200083257</v>
      </c>
      <c r="CV572" s="93" t="str">
        <f>IF(_xlfn.MAXIFS(Reservation!$F:$F,Reservation!$A:$A,KGP[[#This Row],[Logic]])&lt;KGP[[#This Row],[ETA @ Demand plant]],_xlfn.MAXIFS(Reservation!$F:$F,Reservation!$A:$A,KGP[[#This Row],[Logic]]),"")</f>
        <v/>
      </c>
      <c r="CW572" s="89" t="str">
        <f>IF(KGP[[#This Row],[Any order which is ahead (Date)]]="","",VLOOKUP(_xlfn.CONCAT(KGP[[#This Row],[Reservation]],KGP[[#This Row],[Material / Component]],"000",,KGP[[#This Row],[WO number]]),Reservation!$A:$J,10,0))</f>
        <v/>
      </c>
      <c r="CX572" s="89">
        <f t="shared" si="62"/>
        <v>0</v>
      </c>
    </row>
    <row r="573" spans="1:102" s="77" customFormat="1" hidden="1" x14ac:dyDescent="0.2">
      <c r="A573" s="126" t="s">
        <v>940</v>
      </c>
      <c r="B573" s="126" t="s">
        <v>50</v>
      </c>
      <c r="C573" s="127"/>
      <c r="D573" s="126" t="s">
        <v>55</v>
      </c>
      <c r="E573" s="128">
        <v>45290</v>
      </c>
      <c r="F573" s="128">
        <v>45293</v>
      </c>
      <c r="G573" s="128">
        <v>45387</v>
      </c>
      <c r="H573" s="127"/>
      <c r="I573" s="128">
        <v>45387</v>
      </c>
      <c r="J573" s="128">
        <v>45390</v>
      </c>
      <c r="K573" s="126" t="s">
        <v>182</v>
      </c>
      <c r="L573" s="127"/>
      <c r="M573" s="126" t="s">
        <v>2541</v>
      </c>
      <c r="N573" s="126" t="s">
        <v>175</v>
      </c>
      <c r="O573" s="126" t="s">
        <v>2542</v>
      </c>
      <c r="P573" s="126" t="s">
        <v>2543</v>
      </c>
      <c r="Q573" s="126" t="s">
        <v>2544</v>
      </c>
      <c r="R573" s="126" t="s">
        <v>344</v>
      </c>
      <c r="S573" s="127"/>
      <c r="T573" s="127"/>
      <c r="U573" s="127"/>
      <c r="V573" s="127"/>
      <c r="W573" s="127"/>
      <c r="X573" s="126">
        <v>10</v>
      </c>
      <c r="Y573" s="126">
        <v>5</v>
      </c>
      <c r="Z573" s="127"/>
      <c r="AA573" s="127"/>
      <c r="AB573" s="129">
        <v>35</v>
      </c>
      <c r="AC573" s="129">
        <v>0</v>
      </c>
      <c r="AD573" s="129">
        <v>0</v>
      </c>
      <c r="AE573" s="126" t="s">
        <v>2372</v>
      </c>
      <c r="AF573" s="129">
        <v>0</v>
      </c>
      <c r="AG573" s="127"/>
      <c r="AH573" s="127"/>
      <c r="AI573" s="127"/>
      <c r="AJ573" s="127"/>
      <c r="AK573" s="126">
        <v>0</v>
      </c>
      <c r="AL573" s="129">
        <v>0</v>
      </c>
      <c r="AM573" s="127"/>
      <c r="AN573" s="127"/>
      <c r="AO573" s="126">
        <v>0</v>
      </c>
      <c r="AP573" s="127"/>
      <c r="AQ573" s="127"/>
      <c r="AR573" s="127"/>
      <c r="AS573" s="127"/>
      <c r="AT573" s="127"/>
      <c r="AU573" s="126">
        <v>0</v>
      </c>
      <c r="AV573" s="130">
        <v>0</v>
      </c>
      <c r="AW573" s="126" t="s">
        <v>51</v>
      </c>
      <c r="AX573" s="127"/>
      <c r="AY573" s="127"/>
      <c r="AZ573" s="127"/>
      <c r="BA573" s="127"/>
      <c r="BB573" s="126" t="s">
        <v>52</v>
      </c>
      <c r="BC573" s="126" t="s">
        <v>213</v>
      </c>
      <c r="BD573" s="126" t="s">
        <v>355</v>
      </c>
      <c r="BE573" s="126" t="s">
        <v>2548</v>
      </c>
      <c r="BF573" s="126">
        <v>2</v>
      </c>
      <c r="BG573" s="126" t="s">
        <v>163</v>
      </c>
      <c r="BH573" s="127"/>
      <c r="BI573" s="127"/>
      <c r="BJ573" s="127"/>
      <c r="BK573" s="127"/>
      <c r="BL573" s="129">
        <v>0</v>
      </c>
      <c r="BM573" s="127" t="b">
        <f>KGP[[#This Row],[HU Quantity]]=KGP[[#This Row],[Requirement quantity]]</f>
        <v>0</v>
      </c>
      <c r="BN573" s="127"/>
      <c r="BO573" s="127"/>
      <c r="BP573" s="127"/>
      <c r="BQ573" s="126" t="s">
        <v>165</v>
      </c>
      <c r="BR573" s="126" t="s">
        <v>57</v>
      </c>
      <c r="BS573" s="127"/>
      <c r="BT573" s="131">
        <v>0</v>
      </c>
      <c r="BU573" s="131">
        <v>0</v>
      </c>
      <c r="BV573" s="128">
        <v>45415</v>
      </c>
      <c r="BW573" s="132">
        <v>0</v>
      </c>
      <c r="BX573" s="132">
        <v>0</v>
      </c>
      <c r="BY573" s="127"/>
      <c r="BZ573" s="127"/>
      <c r="CA573" s="126">
        <v>0</v>
      </c>
      <c r="CB573" s="130">
        <v>0</v>
      </c>
      <c r="CC573" s="127"/>
      <c r="CD573" s="130">
        <v>0</v>
      </c>
      <c r="CE573" s="127"/>
      <c r="CF573" s="127"/>
      <c r="CG573" s="127"/>
      <c r="CH573" s="130">
        <v>0</v>
      </c>
      <c r="CI573" s="35">
        <v>0</v>
      </c>
      <c r="CJ573" s="94">
        <f t="shared" si="56"/>
        <v>0.2</v>
      </c>
      <c r="CK573" s="88">
        <f t="shared" si="57"/>
        <v>45359</v>
      </c>
      <c r="CL573" s="89">
        <f t="shared" si="58"/>
        <v>0</v>
      </c>
      <c r="CM573" s="89">
        <f t="shared" si="59"/>
        <v>0</v>
      </c>
      <c r="CN573" s="89" t="str">
        <f t="shared" si="60"/>
        <v>Missing Staging Date</v>
      </c>
      <c r="CO573" s="100"/>
      <c r="CP573" s="89" t="str">
        <f>IF(CQ573="","",IF(CQ573&gt;'Colour coding'!$D$4,"After Turnround",IF(CQ573&gt;'Colour coding'!$D$3+7,"During Turnaround",IF(CQ573&lt;'Colour coding'!$D$3,"On Time"))))</f>
        <v>On Time</v>
      </c>
      <c r="CQ573" s="88">
        <f>_xlfn.MAXIFS('Monitor PO'!E:E,'Monitor PO'!K:K,KGP[[#This Row],[Material / Component]])</f>
        <v>0</v>
      </c>
      <c r="CR573" s="89" t="str">
        <f t="shared" si="61"/>
        <v>Delivered Pre S4H</v>
      </c>
      <c r="CS573" s="89" t="str">
        <f>_xlfn.CONCAT(KGP[[#This Row],[Reservation]], KGP[[#This Row],[Requirement date (WO component)]],KGP[[#This Row],[Material / Component]],"000",,KGP[[#This Row],[WO number]])</f>
        <v>000012045545387000200083257</v>
      </c>
      <c r="CT573" s="89" t="e">
        <f>VLOOKUP(KGP[[#This Row],[Key]],Reservation!B:B,1,)</f>
        <v>#N/A</v>
      </c>
      <c r="CU573" s="89" t="str">
        <f>_xlfn.CONCAT(KGP[[#This Row],[Reservation]],KGP[[#This Row],[Material / Component]],"000",,KGP[[#This Row],[WO number]])</f>
        <v>0000120455000200083257</v>
      </c>
      <c r="CV573" s="93" t="str">
        <f>IF(_xlfn.MAXIFS(Reservation!$F:$F,Reservation!$A:$A,KGP[[#This Row],[Logic]])&lt;KGP[[#This Row],[ETA @ Demand plant]],_xlfn.MAXIFS(Reservation!$F:$F,Reservation!$A:$A,KGP[[#This Row],[Logic]]),"")</f>
        <v/>
      </c>
      <c r="CW573" s="89" t="str">
        <f>IF(KGP[[#This Row],[Any order which is ahead (Date)]]="","",VLOOKUP(_xlfn.CONCAT(KGP[[#This Row],[Reservation]],KGP[[#This Row],[Material / Component]],"000",,KGP[[#This Row],[WO number]]),Reservation!$A:$J,10,0))</f>
        <v/>
      </c>
      <c r="CX573" s="89">
        <f t="shared" si="62"/>
        <v>0</v>
      </c>
    </row>
    <row r="574" spans="1:102" s="77" customFormat="1" hidden="1" x14ac:dyDescent="0.2">
      <c r="A574" s="126" t="s">
        <v>940</v>
      </c>
      <c r="B574" s="126" t="s">
        <v>50</v>
      </c>
      <c r="C574" s="127"/>
      <c r="D574" s="126" t="s">
        <v>55</v>
      </c>
      <c r="E574" s="128">
        <v>45290</v>
      </c>
      <c r="F574" s="128">
        <v>45293</v>
      </c>
      <c r="G574" s="128">
        <v>45387</v>
      </c>
      <c r="H574" s="127"/>
      <c r="I574" s="128">
        <v>45387</v>
      </c>
      <c r="J574" s="128">
        <v>45390</v>
      </c>
      <c r="K574" s="126" t="s">
        <v>182</v>
      </c>
      <c r="L574" s="127"/>
      <c r="M574" s="126" t="s">
        <v>2541</v>
      </c>
      <c r="N574" s="126" t="s">
        <v>176</v>
      </c>
      <c r="O574" s="126" t="s">
        <v>2542</v>
      </c>
      <c r="P574" s="126" t="s">
        <v>2543</v>
      </c>
      <c r="Q574" s="126" t="s">
        <v>2544</v>
      </c>
      <c r="R574" s="126" t="s">
        <v>344</v>
      </c>
      <c r="S574" s="127"/>
      <c r="T574" s="127"/>
      <c r="U574" s="127"/>
      <c r="V574" s="127"/>
      <c r="W574" s="127"/>
      <c r="X574" s="126">
        <v>10</v>
      </c>
      <c r="Y574" s="126">
        <v>5</v>
      </c>
      <c r="Z574" s="127"/>
      <c r="AA574" s="127"/>
      <c r="AB574" s="129">
        <v>15</v>
      </c>
      <c r="AC574" s="129">
        <v>0</v>
      </c>
      <c r="AD574" s="129">
        <v>0</v>
      </c>
      <c r="AE574" s="126" t="s">
        <v>2372</v>
      </c>
      <c r="AF574" s="129">
        <v>0</v>
      </c>
      <c r="AG574" s="127"/>
      <c r="AH574" s="127"/>
      <c r="AI574" s="127"/>
      <c r="AJ574" s="127"/>
      <c r="AK574" s="126">
        <v>0</v>
      </c>
      <c r="AL574" s="129">
        <v>0</v>
      </c>
      <c r="AM574" s="127"/>
      <c r="AN574" s="127"/>
      <c r="AO574" s="126">
        <v>0</v>
      </c>
      <c r="AP574" s="127"/>
      <c r="AQ574" s="127"/>
      <c r="AR574" s="127"/>
      <c r="AS574" s="127"/>
      <c r="AT574" s="127"/>
      <c r="AU574" s="126">
        <v>0</v>
      </c>
      <c r="AV574" s="130">
        <v>0</v>
      </c>
      <c r="AW574" s="126" t="s">
        <v>51</v>
      </c>
      <c r="AX574" s="127"/>
      <c r="AY574" s="127"/>
      <c r="AZ574" s="127"/>
      <c r="BA574" s="127"/>
      <c r="BB574" s="126" t="s">
        <v>52</v>
      </c>
      <c r="BC574" s="126" t="s">
        <v>213</v>
      </c>
      <c r="BD574" s="126" t="s">
        <v>355</v>
      </c>
      <c r="BE574" s="126" t="s">
        <v>2548</v>
      </c>
      <c r="BF574" s="126">
        <v>1</v>
      </c>
      <c r="BG574" s="126" t="s">
        <v>163</v>
      </c>
      <c r="BH574" s="127"/>
      <c r="BI574" s="127"/>
      <c r="BJ574" s="127"/>
      <c r="BK574" s="127"/>
      <c r="BL574" s="129">
        <v>0</v>
      </c>
      <c r="BM574" s="127" t="b">
        <f>KGP[[#This Row],[HU Quantity]]=KGP[[#This Row],[Requirement quantity]]</f>
        <v>0</v>
      </c>
      <c r="BN574" s="127"/>
      <c r="BO574" s="127"/>
      <c r="BP574" s="127"/>
      <c r="BQ574" s="126" t="s">
        <v>165</v>
      </c>
      <c r="BR574" s="126" t="s">
        <v>57</v>
      </c>
      <c r="BS574" s="127"/>
      <c r="BT574" s="131">
        <v>0</v>
      </c>
      <c r="BU574" s="131">
        <v>0</v>
      </c>
      <c r="BV574" s="128">
        <v>45415</v>
      </c>
      <c r="BW574" s="132">
        <v>0</v>
      </c>
      <c r="BX574" s="132">
        <v>0</v>
      </c>
      <c r="BY574" s="127"/>
      <c r="BZ574" s="127"/>
      <c r="CA574" s="126">
        <v>0</v>
      </c>
      <c r="CB574" s="130">
        <v>0</v>
      </c>
      <c r="CC574" s="127"/>
      <c r="CD574" s="130">
        <v>0</v>
      </c>
      <c r="CE574" s="127"/>
      <c r="CF574" s="127"/>
      <c r="CG574" s="127"/>
      <c r="CH574" s="130">
        <v>0</v>
      </c>
      <c r="CI574" s="35">
        <v>0</v>
      </c>
      <c r="CJ574" s="94">
        <f t="shared" si="56"/>
        <v>0.2</v>
      </c>
      <c r="CK574" s="88">
        <f t="shared" si="57"/>
        <v>45359</v>
      </c>
      <c r="CL574" s="89">
        <f t="shared" si="58"/>
        <v>0</v>
      </c>
      <c r="CM574" s="89">
        <f t="shared" si="59"/>
        <v>0</v>
      </c>
      <c r="CN574" s="89" t="str">
        <f t="shared" si="60"/>
        <v>Missing Staging Date</v>
      </c>
      <c r="CO574" s="100"/>
      <c r="CP574" s="89" t="str">
        <f>IF(CQ574="","",IF(CQ574&gt;'Colour coding'!$D$4,"After Turnround",IF(CQ574&gt;'Colour coding'!$D$3+7,"During Turnaround",IF(CQ574&lt;'Colour coding'!$D$3,"On Time"))))</f>
        <v>On Time</v>
      </c>
      <c r="CQ574" s="88">
        <f>_xlfn.MAXIFS('Monitor PO'!E:E,'Monitor PO'!K:K,KGP[[#This Row],[Material / Component]])</f>
        <v>0</v>
      </c>
      <c r="CR574" s="89" t="str">
        <f t="shared" si="61"/>
        <v>Delivered Pre S4H</v>
      </c>
      <c r="CS574" s="89" t="str">
        <f>_xlfn.CONCAT(KGP[[#This Row],[Reservation]], KGP[[#This Row],[Requirement date (WO component)]],KGP[[#This Row],[Material / Component]],"000",,KGP[[#This Row],[WO number]])</f>
        <v>000012045545387000200083257</v>
      </c>
      <c r="CT574" s="89" t="e">
        <f>VLOOKUP(KGP[[#This Row],[Key]],Reservation!B:B,1,)</f>
        <v>#N/A</v>
      </c>
      <c r="CU574" s="89" t="str">
        <f>_xlfn.CONCAT(KGP[[#This Row],[Reservation]],KGP[[#This Row],[Material / Component]],"000",,KGP[[#This Row],[WO number]])</f>
        <v>0000120455000200083257</v>
      </c>
      <c r="CV574" s="93" t="str">
        <f>IF(_xlfn.MAXIFS(Reservation!$F:$F,Reservation!$A:$A,KGP[[#This Row],[Logic]])&lt;KGP[[#This Row],[ETA @ Demand plant]],_xlfn.MAXIFS(Reservation!$F:$F,Reservation!$A:$A,KGP[[#This Row],[Logic]]),"")</f>
        <v/>
      </c>
      <c r="CW574" s="89" t="str">
        <f>IF(KGP[[#This Row],[Any order which is ahead (Date)]]="","",VLOOKUP(_xlfn.CONCAT(KGP[[#This Row],[Reservation]],KGP[[#This Row],[Material / Component]],"000",,KGP[[#This Row],[WO number]]),Reservation!$A:$J,10,0))</f>
        <v/>
      </c>
      <c r="CX574" s="89">
        <f t="shared" si="62"/>
        <v>0</v>
      </c>
    </row>
    <row r="575" spans="1:102" s="77" customFormat="1" hidden="1" x14ac:dyDescent="0.2">
      <c r="A575" s="126" t="s">
        <v>940</v>
      </c>
      <c r="B575" s="126" t="s">
        <v>50</v>
      </c>
      <c r="C575" s="127"/>
      <c r="D575" s="126" t="s">
        <v>55</v>
      </c>
      <c r="E575" s="128">
        <v>45290</v>
      </c>
      <c r="F575" s="128">
        <v>45293</v>
      </c>
      <c r="G575" s="128">
        <v>45392</v>
      </c>
      <c r="H575" s="127"/>
      <c r="I575" s="128">
        <v>45392</v>
      </c>
      <c r="J575" s="128">
        <v>45393</v>
      </c>
      <c r="K575" s="126" t="s">
        <v>182</v>
      </c>
      <c r="L575" s="127"/>
      <c r="M575" s="126" t="s">
        <v>2576</v>
      </c>
      <c r="N575" s="126" t="s">
        <v>174</v>
      </c>
      <c r="O575" s="126" t="s">
        <v>2577</v>
      </c>
      <c r="P575" s="126" t="s">
        <v>2578</v>
      </c>
      <c r="Q575" s="126" t="s">
        <v>2579</v>
      </c>
      <c r="R575" s="126" t="s">
        <v>344</v>
      </c>
      <c r="S575" s="127"/>
      <c r="T575" s="127"/>
      <c r="U575" s="127"/>
      <c r="V575" s="127"/>
      <c r="W575" s="127"/>
      <c r="X575" s="126">
        <v>10</v>
      </c>
      <c r="Y575" s="126">
        <v>5</v>
      </c>
      <c r="Z575" s="127"/>
      <c r="AA575" s="127"/>
      <c r="AB575" s="129">
        <v>1</v>
      </c>
      <c r="AC575" s="129">
        <v>0</v>
      </c>
      <c r="AD575" s="129">
        <v>0</v>
      </c>
      <c r="AE575" s="126" t="s">
        <v>2372</v>
      </c>
      <c r="AF575" s="129">
        <v>0</v>
      </c>
      <c r="AG575" s="127"/>
      <c r="AH575" s="127"/>
      <c r="AI575" s="127"/>
      <c r="AJ575" s="127"/>
      <c r="AK575" s="126">
        <v>0</v>
      </c>
      <c r="AL575" s="129">
        <v>0</v>
      </c>
      <c r="AM575" s="127"/>
      <c r="AN575" s="127"/>
      <c r="AO575" s="126">
        <v>0</v>
      </c>
      <c r="AP575" s="127"/>
      <c r="AQ575" s="127"/>
      <c r="AR575" s="127"/>
      <c r="AS575" s="127"/>
      <c r="AT575" s="127"/>
      <c r="AU575" s="126">
        <v>0</v>
      </c>
      <c r="AV575" s="130">
        <v>0</v>
      </c>
      <c r="AW575" s="126" t="s">
        <v>51</v>
      </c>
      <c r="AX575" s="127"/>
      <c r="AY575" s="127"/>
      <c r="AZ575" s="127"/>
      <c r="BA575" s="127"/>
      <c r="BB575" s="126" t="s">
        <v>52</v>
      </c>
      <c r="BC575" s="126" t="s">
        <v>213</v>
      </c>
      <c r="BD575" s="126" t="s">
        <v>355</v>
      </c>
      <c r="BE575" s="126" t="s">
        <v>2582</v>
      </c>
      <c r="BF575" s="126">
        <v>1</v>
      </c>
      <c r="BG575" s="126" t="s">
        <v>163</v>
      </c>
      <c r="BH575" s="127"/>
      <c r="BI575" s="127"/>
      <c r="BJ575" s="127"/>
      <c r="BK575" s="127"/>
      <c r="BL575" s="129">
        <v>0</v>
      </c>
      <c r="BM575" s="127" t="b">
        <f>KGP[[#This Row],[HU Quantity]]=KGP[[#This Row],[Requirement quantity]]</f>
        <v>0</v>
      </c>
      <c r="BN575" s="127"/>
      <c r="BO575" s="127"/>
      <c r="BP575" s="127"/>
      <c r="BQ575" s="126" t="s">
        <v>165</v>
      </c>
      <c r="BR575" s="126" t="s">
        <v>57</v>
      </c>
      <c r="BS575" s="127"/>
      <c r="BT575" s="131">
        <v>0</v>
      </c>
      <c r="BU575" s="131">
        <v>0</v>
      </c>
      <c r="BV575" s="128">
        <v>45412</v>
      </c>
      <c r="BW575" s="132">
        <v>0</v>
      </c>
      <c r="BX575" s="132">
        <v>0</v>
      </c>
      <c r="BY575" s="127"/>
      <c r="BZ575" s="127"/>
      <c r="CA575" s="126">
        <v>0</v>
      </c>
      <c r="CB575" s="130">
        <v>0</v>
      </c>
      <c r="CC575" s="127"/>
      <c r="CD575" s="130">
        <v>0</v>
      </c>
      <c r="CE575" s="127"/>
      <c r="CF575" s="127"/>
      <c r="CG575" s="127"/>
      <c r="CH575" s="130">
        <v>0</v>
      </c>
      <c r="CI575" s="35">
        <v>0</v>
      </c>
      <c r="CJ575" s="94">
        <f t="shared" si="56"/>
        <v>0.33333333333333331</v>
      </c>
      <c r="CK575" s="88">
        <f t="shared" si="57"/>
        <v>45364</v>
      </c>
      <c r="CL575" s="89">
        <f t="shared" si="58"/>
        <v>0</v>
      </c>
      <c r="CM575" s="89">
        <f t="shared" si="59"/>
        <v>0</v>
      </c>
      <c r="CN575" s="89" t="str">
        <f t="shared" si="60"/>
        <v>Missing Staging Date</v>
      </c>
      <c r="CO575" s="100"/>
      <c r="CP575" s="89" t="str">
        <f>IF(CQ575="","",IF(CQ575&gt;'Colour coding'!$D$4,"After Turnround",IF(CQ575&gt;'Colour coding'!$D$3+7,"During Turnaround",IF(CQ575&lt;'Colour coding'!$D$3,"On Time"))))</f>
        <v>On Time</v>
      </c>
      <c r="CQ575" s="88">
        <f>_xlfn.MAXIFS('Monitor PO'!E:E,'Monitor PO'!K:K,KGP[[#This Row],[Material / Component]])</f>
        <v>0</v>
      </c>
      <c r="CR575" s="89" t="str">
        <f t="shared" si="61"/>
        <v>Delivered Pre S4H</v>
      </c>
      <c r="CS575" s="89" t="str">
        <f>_xlfn.CONCAT(KGP[[#This Row],[Reservation]], KGP[[#This Row],[Requirement date (WO component)]],KGP[[#This Row],[Material / Component]],"000",,KGP[[#This Row],[WO number]])</f>
        <v>000012111245392000200083535</v>
      </c>
      <c r="CT575" s="89" t="e">
        <f>VLOOKUP(KGP[[#This Row],[Key]],Reservation!B:B,1,)</f>
        <v>#N/A</v>
      </c>
      <c r="CU575" s="89" t="str">
        <f>_xlfn.CONCAT(KGP[[#This Row],[Reservation]],KGP[[#This Row],[Material / Component]],"000",,KGP[[#This Row],[WO number]])</f>
        <v>0000121112000200083535</v>
      </c>
      <c r="CV575" s="93" t="str">
        <f>IF(_xlfn.MAXIFS(Reservation!$F:$F,Reservation!$A:$A,KGP[[#This Row],[Logic]])&lt;KGP[[#This Row],[ETA @ Demand plant]],_xlfn.MAXIFS(Reservation!$F:$F,Reservation!$A:$A,KGP[[#This Row],[Logic]]),"")</f>
        <v/>
      </c>
      <c r="CW575" s="89" t="str">
        <f>IF(KGP[[#This Row],[Any order which is ahead (Date)]]="","",VLOOKUP(_xlfn.CONCAT(KGP[[#This Row],[Reservation]],KGP[[#This Row],[Material / Component]],"000",,KGP[[#This Row],[WO number]]),Reservation!$A:$J,10,0))</f>
        <v/>
      </c>
      <c r="CX575" s="89">
        <f t="shared" si="62"/>
        <v>0</v>
      </c>
    </row>
    <row r="576" spans="1:102" s="77" customFormat="1" hidden="1" x14ac:dyDescent="0.2">
      <c r="A576" s="126" t="s">
        <v>940</v>
      </c>
      <c r="B576" s="126" t="s">
        <v>50</v>
      </c>
      <c r="C576" s="127"/>
      <c r="D576" s="126" t="s">
        <v>55</v>
      </c>
      <c r="E576" s="128">
        <v>45290</v>
      </c>
      <c r="F576" s="128">
        <v>45292</v>
      </c>
      <c r="G576" s="128">
        <v>45397</v>
      </c>
      <c r="H576" s="127"/>
      <c r="I576" s="128">
        <v>45397</v>
      </c>
      <c r="J576" s="128">
        <v>45397</v>
      </c>
      <c r="K576" s="126" t="s">
        <v>182</v>
      </c>
      <c r="L576" s="127"/>
      <c r="M576" s="126" t="s">
        <v>3125</v>
      </c>
      <c r="N576" s="126" t="s">
        <v>170</v>
      </c>
      <c r="O576" s="126" t="s">
        <v>3126</v>
      </c>
      <c r="P576" s="126" t="s">
        <v>3127</v>
      </c>
      <c r="Q576" s="126" t="s">
        <v>3128</v>
      </c>
      <c r="R576" s="126" t="s">
        <v>344</v>
      </c>
      <c r="S576" s="127"/>
      <c r="T576" s="127"/>
      <c r="U576" s="127"/>
      <c r="V576" s="127"/>
      <c r="W576" s="127"/>
      <c r="X576" s="126">
        <v>10</v>
      </c>
      <c r="Y576" s="126">
        <v>5</v>
      </c>
      <c r="Z576" s="127"/>
      <c r="AA576" s="127"/>
      <c r="AB576" s="129">
        <v>4</v>
      </c>
      <c r="AC576" s="129">
        <v>0</v>
      </c>
      <c r="AD576" s="129">
        <v>0</v>
      </c>
      <c r="AE576" s="126" t="s">
        <v>1475</v>
      </c>
      <c r="AF576" s="129">
        <v>0</v>
      </c>
      <c r="AG576" s="127"/>
      <c r="AH576" s="127"/>
      <c r="AI576" s="127"/>
      <c r="AJ576" s="127"/>
      <c r="AK576" s="126">
        <v>0</v>
      </c>
      <c r="AL576" s="129">
        <v>0</v>
      </c>
      <c r="AM576" s="127"/>
      <c r="AN576" s="127"/>
      <c r="AO576" s="126">
        <v>0</v>
      </c>
      <c r="AP576" s="127"/>
      <c r="AQ576" s="127"/>
      <c r="AR576" s="127"/>
      <c r="AS576" s="127"/>
      <c r="AT576" s="127"/>
      <c r="AU576" s="126">
        <v>0</v>
      </c>
      <c r="AV576" s="130">
        <v>0</v>
      </c>
      <c r="AW576" s="126" t="s">
        <v>51</v>
      </c>
      <c r="AX576" s="127"/>
      <c r="AY576" s="127"/>
      <c r="AZ576" s="127"/>
      <c r="BA576" s="127"/>
      <c r="BB576" s="126" t="s">
        <v>52</v>
      </c>
      <c r="BC576" s="126" t="s">
        <v>213</v>
      </c>
      <c r="BD576" s="126" t="s">
        <v>355</v>
      </c>
      <c r="BE576" s="126" t="s">
        <v>3129</v>
      </c>
      <c r="BF576" s="126">
        <v>5</v>
      </c>
      <c r="BG576" s="126" t="s">
        <v>163</v>
      </c>
      <c r="BH576" s="127"/>
      <c r="BI576" s="127"/>
      <c r="BJ576" s="127"/>
      <c r="BK576" s="127"/>
      <c r="BL576" s="129">
        <v>0</v>
      </c>
      <c r="BM576" s="127" t="b">
        <f>KGP[[#This Row],[HU Quantity]]=KGP[[#This Row],[Requirement quantity]]</f>
        <v>0</v>
      </c>
      <c r="BN576" s="127"/>
      <c r="BO576" s="127"/>
      <c r="BP576" s="127"/>
      <c r="BQ576" s="126" t="s">
        <v>165</v>
      </c>
      <c r="BR576" s="127"/>
      <c r="BS576" s="127"/>
      <c r="BT576" s="131">
        <v>0</v>
      </c>
      <c r="BU576" s="131">
        <v>0</v>
      </c>
      <c r="BV576" s="128">
        <v>45420</v>
      </c>
      <c r="BW576" s="132">
        <v>0</v>
      </c>
      <c r="BX576" s="132">
        <v>0</v>
      </c>
      <c r="BY576" s="127"/>
      <c r="BZ576" s="127"/>
      <c r="CA576" s="126">
        <v>0</v>
      </c>
      <c r="CB576" s="130">
        <v>0</v>
      </c>
      <c r="CC576" s="127"/>
      <c r="CD576" s="130">
        <v>0</v>
      </c>
      <c r="CE576" s="127"/>
      <c r="CF576" s="127"/>
      <c r="CG576" s="127"/>
      <c r="CH576" s="130">
        <v>0</v>
      </c>
      <c r="CI576" s="35">
        <v>0</v>
      </c>
      <c r="CJ576" s="94">
        <f t="shared" si="56"/>
        <v>0.16666666666666666</v>
      </c>
      <c r="CK576" s="88">
        <f t="shared" si="57"/>
        <v>45369</v>
      </c>
      <c r="CL576" s="89">
        <f t="shared" si="58"/>
        <v>0</v>
      </c>
      <c r="CM576" s="89">
        <f t="shared" si="59"/>
        <v>0</v>
      </c>
      <c r="CN576" s="89" t="str">
        <f t="shared" si="60"/>
        <v>Missing Staging Date</v>
      </c>
      <c r="CO576" s="100"/>
      <c r="CP576" s="89" t="str">
        <f>IF(CQ576="","",IF(CQ576&gt;'Colour coding'!$D$4,"After Turnround",IF(CQ576&gt;'Colour coding'!$D$3+7,"During Turnaround",IF(CQ576&lt;'Colour coding'!$D$3,"On Time"))))</f>
        <v>On Time</v>
      </c>
      <c r="CQ576" s="88">
        <f>_xlfn.MAXIFS('Monitor PO'!E:E,'Monitor PO'!K:K,KGP[[#This Row],[Material / Component]])</f>
        <v>0</v>
      </c>
      <c r="CR576" s="89" t="str">
        <f t="shared" si="61"/>
        <v>Delivered Pre S4H</v>
      </c>
      <c r="CS576" s="89" t="str">
        <f>_xlfn.CONCAT(KGP[[#This Row],[Reservation]], KGP[[#This Row],[Requirement date (WO component)]],KGP[[#This Row],[Material / Component]],"000",,KGP[[#This Row],[WO number]])</f>
        <v>000012108845397000200083546</v>
      </c>
      <c r="CT576" s="89" t="e">
        <f>VLOOKUP(KGP[[#This Row],[Key]],Reservation!B:B,1,)</f>
        <v>#N/A</v>
      </c>
      <c r="CU576" s="89" t="str">
        <f>_xlfn.CONCAT(KGP[[#This Row],[Reservation]],KGP[[#This Row],[Material / Component]],"000",,KGP[[#This Row],[WO number]])</f>
        <v>0000121088000200083546</v>
      </c>
      <c r="CV576" s="93" t="str">
        <f>IF(_xlfn.MAXIFS(Reservation!$F:$F,Reservation!$A:$A,KGP[[#This Row],[Logic]])&lt;KGP[[#This Row],[ETA @ Demand plant]],_xlfn.MAXIFS(Reservation!$F:$F,Reservation!$A:$A,KGP[[#This Row],[Logic]]),"")</f>
        <v/>
      </c>
      <c r="CW576" s="89" t="str">
        <f>IF(KGP[[#This Row],[Any order which is ahead (Date)]]="","",VLOOKUP(_xlfn.CONCAT(KGP[[#This Row],[Reservation]],KGP[[#This Row],[Material / Component]],"000",,KGP[[#This Row],[WO number]]),Reservation!$A:$J,10,0))</f>
        <v/>
      </c>
      <c r="CX576" s="89">
        <f t="shared" si="62"/>
        <v>0</v>
      </c>
    </row>
    <row r="577" spans="1:102" s="77" customFormat="1" hidden="1" x14ac:dyDescent="0.2">
      <c r="A577" s="126" t="s">
        <v>940</v>
      </c>
      <c r="B577" s="126" t="s">
        <v>50</v>
      </c>
      <c r="C577" s="127"/>
      <c r="D577" s="126" t="s">
        <v>55</v>
      </c>
      <c r="E577" s="128">
        <v>45290</v>
      </c>
      <c r="F577" s="128">
        <v>45292</v>
      </c>
      <c r="G577" s="128">
        <v>45397</v>
      </c>
      <c r="H577" s="127"/>
      <c r="I577" s="128">
        <v>45397</v>
      </c>
      <c r="J577" s="128">
        <v>45397</v>
      </c>
      <c r="K577" s="126" t="s">
        <v>182</v>
      </c>
      <c r="L577" s="127"/>
      <c r="M577" s="126" t="s">
        <v>3125</v>
      </c>
      <c r="N577" s="126" t="s">
        <v>176</v>
      </c>
      <c r="O577" s="126" t="s">
        <v>3126</v>
      </c>
      <c r="P577" s="126" t="s">
        <v>3127</v>
      </c>
      <c r="Q577" s="126" t="s">
        <v>3128</v>
      </c>
      <c r="R577" s="126" t="s">
        <v>344</v>
      </c>
      <c r="S577" s="127"/>
      <c r="T577" s="127"/>
      <c r="U577" s="127"/>
      <c r="V577" s="127"/>
      <c r="W577" s="127"/>
      <c r="X577" s="126">
        <v>10</v>
      </c>
      <c r="Y577" s="126">
        <v>5</v>
      </c>
      <c r="Z577" s="127"/>
      <c r="AA577" s="127"/>
      <c r="AB577" s="129">
        <v>1</v>
      </c>
      <c r="AC577" s="129">
        <v>0</v>
      </c>
      <c r="AD577" s="129">
        <v>0</v>
      </c>
      <c r="AE577" s="126" t="s">
        <v>1475</v>
      </c>
      <c r="AF577" s="129">
        <v>0</v>
      </c>
      <c r="AG577" s="127"/>
      <c r="AH577" s="127"/>
      <c r="AI577" s="127"/>
      <c r="AJ577" s="127"/>
      <c r="AK577" s="126">
        <v>0</v>
      </c>
      <c r="AL577" s="129">
        <v>0</v>
      </c>
      <c r="AM577" s="127"/>
      <c r="AN577" s="127"/>
      <c r="AO577" s="126">
        <v>0</v>
      </c>
      <c r="AP577" s="127"/>
      <c r="AQ577" s="127"/>
      <c r="AR577" s="127"/>
      <c r="AS577" s="127"/>
      <c r="AT577" s="127"/>
      <c r="AU577" s="126">
        <v>0</v>
      </c>
      <c r="AV577" s="130">
        <v>0</v>
      </c>
      <c r="AW577" s="126" t="s">
        <v>201</v>
      </c>
      <c r="AX577" s="127"/>
      <c r="AY577" s="127"/>
      <c r="AZ577" s="127"/>
      <c r="BA577" s="127"/>
      <c r="BB577" s="126" t="s">
        <v>52</v>
      </c>
      <c r="BC577" s="126" t="s">
        <v>213</v>
      </c>
      <c r="BD577" s="126" t="s">
        <v>355</v>
      </c>
      <c r="BE577" s="126" t="s">
        <v>3129</v>
      </c>
      <c r="BF577" s="126">
        <v>1</v>
      </c>
      <c r="BG577" s="126" t="s">
        <v>163</v>
      </c>
      <c r="BH577" s="127"/>
      <c r="BI577" s="127"/>
      <c r="BJ577" s="127"/>
      <c r="BK577" s="127"/>
      <c r="BL577" s="129">
        <v>0</v>
      </c>
      <c r="BM577" s="127" t="b">
        <f>KGP[[#This Row],[HU Quantity]]=KGP[[#This Row],[Requirement quantity]]</f>
        <v>0</v>
      </c>
      <c r="BN577" s="127"/>
      <c r="BO577" s="127"/>
      <c r="BP577" s="127"/>
      <c r="BQ577" s="126" t="s">
        <v>165</v>
      </c>
      <c r="BR577" s="127"/>
      <c r="BS577" s="127"/>
      <c r="BT577" s="131">
        <v>0</v>
      </c>
      <c r="BU577" s="131">
        <v>0</v>
      </c>
      <c r="BV577" s="128">
        <v>45420</v>
      </c>
      <c r="BW577" s="132">
        <v>0</v>
      </c>
      <c r="BX577" s="132">
        <v>0</v>
      </c>
      <c r="BY577" s="127"/>
      <c r="BZ577" s="127"/>
      <c r="CA577" s="126">
        <v>0</v>
      </c>
      <c r="CB577" s="130">
        <v>0</v>
      </c>
      <c r="CC577" s="127"/>
      <c r="CD577" s="130">
        <v>0</v>
      </c>
      <c r="CE577" s="127"/>
      <c r="CF577" s="127"/>
      <c r="CG577" s="127"/>
      <c r="CH577" s="130">
        <v>0</v>
      </c>
      <c r="CI577" s="35">
        <v>0</v>
      </c>
      <c r="CJ577" s="94">
        <f t="shared" si="56"/>
        <v>0.16666666666666666</v>
      </c>
      <c r="CK577" s="88">
        <f t="shared" si="57"/>
        <v>45369</v>
      </c>
      <c r="CL577" s="89">
        <f t="shared" si="58"/>
        <v>0</v>
      </c>
      <c r="CM577" s="89">
        <f t="shared" si="59"/>
        <v>0</v>
      </c>
      <c r="CN577" s="89" t="str">
        <f t="shared" si="60"/>
        <v>Missing Staging Date</v>
      </c>
      <c r="CO577" s="100"/>
      <c r="CP577" s="89" t="str">
        <f>IF(CQ577="","",IF(CQ577&gt;'Colour coding'!$D$4,"After Turnround",IF(CQ577&gt;'Colour coding'!$D$3+7,"During Turnaround",IF(CQ577&lt;'Colour coding'!$D$3,"On Time"))))</f>
        <v>On Time</v>
      </c>
      <c r="CQ577" s="88">
        <f>_xlfn.MAXIFS('Monitor PO'!E:E,'Monitor PO'!K:K,KGP[[#This Row],[Material / Component]])</f>
        <v>0</v>
      </c>
      <c r="CR577" s="89" t="str">
        <f t="shared" si="61"/>
        <v>Delivered Pre S4H</v>
      </c>
      <c r="CS577" s="89" t="str">
        <f>_xlfn.CONCAT(KGP[[#This Row],[Reservation]], KGP[[#This Row],[Requirement date (WO component)]],KGP[[#This Row],[Material / Component]],"000",,KGP[[#This Row],[WO number]])</f>
        <v>000012108845397000200083546</v>
      </c>
      <c r="CT577" s="89" t="e">
        <f>VLOOKUP(KGP[[#This Row],[Key]],Reservation!B:B,1,)</f>
        <v>#N/A</v>
      </c>
      <c r="CU577" s="89" t="str">
        <f>_xlfn.CONCAT(KGP[[#This Row],[Reservation]],KGP[[#This Row],[Material / Component]],"000",,KGP[[#This Row],[WO number]])</f>
        <v>0000121088000200083546</v>
      </c>
      <c r="CV577" s="93" t="str">
        <f>IF(_xlfn.MAXIFS(Reservation!$F:$F,Reservation!$A:$A,KGP[[#This Row],[Logic]])&lt;KGP[[#This Row],[ETA @ Demand plant]],_xlfn.MAXIFS(Reservation!$F:$F,Reservation!$A:$A,KGP[[#This Row],[Logic]]),"")</f>
        <v/>
      </c>
      <c r="CW577" s="89" t="str">
        <f>IF(KGP[[#This Row],[Any order which is ahead (Date)]]="","",VLOOKUP(_xlfn.CONCAT(KGP[[#This Row],[Reservation]],KGP[[#This Row],[Material / Component]],"000",,KGP[[#This Row],[WO number]]),Reservation!$A:$J,10,0))</f>
        <v/>
      </c>
      <c r="CX577" s="89">
        <f t="shared" si="62"/>
        <v>0</v>
      </c>
    </row>
    <row r="578" spans="1:102" s="77" customFormat="1" hidden="1" x14ac:dyDescent="0.2">
      <c r="A578" s="126" t="s">
        <v>940</v>
      </c>
      <c r="B578" s="126" t="s">
        <v>50</v>
      </c>
      <c r="C578" s="127"/>
      <c r="D578" s="126" t="s">
        <v>55</v>
      </c>
      <c r="E578" s="128">
        <v>45290</v>
      </c>
      <c r="F578" s="128">
        <v>45292</v>
      </c>
      <c r="G578" s="128">
        <v>45397</v>
      </c>
      <c r="H578" s="127"/>
      <c r="I578" s="128">
        <v>45397</v>
      </c>
      <c r="J578" s="128">
        <v>45397</v>
      </c>
      <c r="K578" s="126" t="s">
        <v>182</v>
      </c>
      <c r="L578" s="127"/>
      <c r="M578" s="126" t="s">
        <v>3125</v>
      </c>
      <c r="N578" s="126" t="s">
        <v>174</v>
      </c>
      <c r="O578" s="126" t="s">
        <v>3126</v>
      </c>
      <c r="P578" s="126" t="s">
        <v>3127</v>
      </c>
      <c r="Q578" s="126" t="s">
        <v>3128</v>
      </c>
      <c r="R578" s="126" t="s">
        <v>344</v>
      </c>
      <c r="S578" s="127"/>
      <c r="T578" s="127"/>
      <c r="U578" s="127"/>
      <c r="V578" s="127"/>
      <c r="W578" s="127"/>
      <c r="X578" s="126">
        <v>10</v>
      </c>
      <c r="Y578" s="126">
        <v>5</v>
      </c>
      <c r="Z578" s="127"/>
      <c r="AA578" s="127"/>
      <c r="AB578" s="129">
        <v>1</v>
      </c>
      <c r="AC578" s="129">
        <v>0</v>
      </c>
      <c r="AD578" s="129">
        <v>0</v>
      </c>
      <c r="AE578" s="126" t="s">
        <v>1475</v>
      </c>
      <c r="AF578" s="129">
        <v>0</v>
      </c>
      <c r="AG578" s="127"/>
      <c r="AH578" s="127"/>
      <c r="AI578" s="127"/>
      <c r="AJ578" s="127"/>
      <c r="AK578" s="126">
        <v>0</v>
      </c>
      <c r="AL578" s="129">
        <v>0</v>
      </c>
      <c r="AM578" s="127"/>
      <c r="AN578" s="127"/>
      <c r="AO578" s="126">
        <v>0</v>
      </c>
      <c r="AP578" s="127"/>
      <c r="AQ578" s="127"/>
      <c r="AR578" s="127"/>
      <c r="AS578" s="127"/>
      <c r="AT578" s="127"/>
      <c r="AU578" s="126">
        <v>0</v>
      </c>
      <c r="AV578" s="130">
        <v>0</v>
      </c>
      <c r="AW578" s="126" t="s">
        <v>207</v>
      </c>
      <c r="AX578" s="127"/>
      <c r="AY578" s="127"/>
      <c r="AZ578" s="127"/>
      <c r="BA578" s="127"/>
      <c r="BB578" s="126" t="s">
        <v>52</v>
      </c>
      <c r="BC578" s="126" t="s">
        <v>213</v>
      </c>
      <c r="BD578" s="126" t="s">
        <v>355</v>
      </c>
      <c r="BE578" s="126" t="s">
        <v>3129</v>
      </c>
      <c r="BF578" s="126">
        <v>3</v>
      </c>
      <c r="BG578" s="126" t="s">
        <v>163</v>
      </c>
      <c r="BH578" s="127"/>
      <c r="BI578" s="127"/>
      <c r="BJ578" s="127"/>
      <c r="BK578" s="127"/>
      <c r="BL578" s="129">
        <v>0</v>
      </c>
      <c r="BM578" s="127" t="b">
        <f>KGP[[#This Row],[HU Quantity]]=KGP[[#This Row],[Requirement quantity]]</f>
        <v>0</v>
      </c>
      <c r="BN578" s="127"/>
      <c r="BO578" s="127"/>
      <c r="BP578" s="127"/>
      <c r="BQ578" s="126" t="s">
        <v>165</v>
      </c>
      <c r="BR578" s="127"/>
      <c r="BS578" s="127"/>
      <c r="BT578" s="131">
        <v>0</v>
      </c>
      <c r="BU578" s="131">
        <v>0</v>
      </c>
      <c r="BV578" s="128">
        <v>45420</v>
      </c>
      <c r="BW578" s="132">
        <v>0</v>
      </c>
      <c r="BX578" s="132">
        <v>0</v>
      </c>
      <c r="BY578" s="127"/>
      <c r="BZ578" s="127"/>
      <c r="CA578" s="126">
        <v>0</v>
      </c>
      <c r="CB578" s="130">
        <v>0</v>
      </c>
      <c r="CC578" s="127"/>
      <c r="CD578" s="130">
        <v>0</v>
      </c>
      <c r="CE578" s="127"/>
      <c r="CF578" s="127"/>
      <c r="CG578" s="127"/>
      <c r="CH578" s="130">
        <v>0</v>
      </c>
      <c r="CI578" s="35">
        <v>0</v>
      </c>
      <c r="CJ578" s="94">
        <f t="shared" ref="CJ578:CJ641" si="63">1/COUNTIF(M:M,M578)</f>
        <v>0.16666666666666666</v>
      </c>
      <c r="CK578" s="88">
        <f t="shared" ref="CK578:CK641" si="64">G578-28</f>
        <v>45369</v>
      </c>
      <c r="CL578" s="89">
        <f t="shared" ref="CL578:CL641" si="65">IF(ISBLANK(H578),0,CK578-H578)</f>
        <v>0</v>
      </c>
      <c r="CM578" s="89">
        <f t="shared" ref="CM578:CM641" si="66">IF(ISBLANK(H578),0,G578-H578)</f>
        <v>0</v>
      </c>
      <c r="CN578" s="89" t="str">
        <f t="shared" ref="CN578:CN641" si="67">IF(ISNUMBER(CM578), IF(CM578&gt;0,"ON TIME",IF(CM578&lt;0,"Delayed","Missing Staging Date")))</f>
        <v>Missing Staging Date</v>
      </c>
      <c r="CO578" s="100"/>
      <c r="CP578" s="89" t="str">
        <f>IF(CQ578="","",IF(CQ578&gt;'Colour coding'!$D$4,"After Turnround",IF(CQ578&gt;'Colour coding'!$D$3+7,"During Turnaround",IF(CQ578&lt;'Colour coding'!$D$3,"On Time"))))</f>
        <v>On Time</v>
      </c>
      <c r="CQ578" s="88">
        <f>_xlfn.MAXIFS('Monitor PO'!E:E,'Monitor PO'!K:K,KGP[[#This Row],[Material / Component]])</f>
        <v>0</v>
      </c>
      <c r="CR578" s="89" t="str">
        <f t="shared" ref="CR578:CR641" si="68">IF(ISBLANK(Z578), "Delivered Pre S4H",IF(AC578&gt;=AB578,"SOH","Need Purchasing"))</f>
        <v>Delivered Pre S4H</v>
      </c>
      <c r="CS578" s="89" t="str">
        <f>_xlfn.CONCAT(KGP[[#This Row],[Reservation]], KGP[[#This Row],[Requirement date (WO component)]],KGP[[#This Row],[Material / Component]],"000",,KGP[[#This Row],[WO number]])</f>
        <v>000012108845397000200083546</v>
      </c>
      <c r="CT578" s="89" t="e">
        <f>VLOOKUP(KGP[[#This Row],[Key]],Reservation!B:B,1,)</f>
        <v>#N/A</v>
      </c>
      <c r="CU578" s="89" t="str">
        <f>_xlfn.CONCAT(KGP[[#This Row],[Reservation]],KGP[[#This Row],[Material / Component]],"000",,KGP[[#This Row],[WO number]])</f>
        <v>0000121088000200083546</v>
      </c>
      <c r="CV578" s="93" t="str">
        <f>IF(_xlfn.MAXIFS(Reservation!$F:$F,Reservation!$A:$A,KGP[[#This Row],[Logic]])&lt;KGP[[#This Row],[ETA @ Demand plant]],_xlfn.MAXIFS(Reservation!$F:$F,Reservation!$A:$A,KGP[[#This Row],[Logic]]),"")</f>
        <v/>
      </c>
      <c r="CW578" s="89" t="str">
        <f>IF(KGP[[#This Row],[Any order which is ahead (Date)]]="","",VLOOKUP(_xlfn.CONCAT(KGP[[#This Row],[Reservation]],KGP[[#This Row],[Material / Component]],"000",,KGP[[#This Row],[WO number]]),Reservation!$A:$J,10,0))</f>
        <v/>
      </c>
      <c r="CX578" s="89">
        <f t="shared" ref="CX578:CX641" si="69">IFERROR(IF(OR(IFERROR(SEARCH("SP13",AH578),FALSE),IFERROR(SEARCH("SP11",AH578),FALSE)),1,0),0)</f>
        <v>0</v>
      </c>
    </row>
    <row r="579" spans="1:102" s="77" customFormat="1" hidden="1" x14ac:dyDescent="0.2">
      <c r="A579" s="126" t="s">
        <v>940</v>
      </c>
      <c r="B579" s="126" t="s">
        <v>50</v>
      </c>
      <c r="C579" s="127"/>
      <c r="D579" s="126" t="s">
        <v>55</v>
      </c>
      <c r="E579" s="128">
        <v>45290</v>
      </c>
      <c r="F579" s="128">
        <v>45292</v>
      </c>
      <c r="G579" s="128">
        <v>45397</v>
      </c>
      <c r="H579" s="127"/>
      <c r="I579" s="128">
        <v>45397</v>
      </c>
      <c r="J579" s="128">
        <v>45397</v>
      </c>
      <c r="K579" s="126" t="s">
        <v>182</v>
      </c>
      <c r="L579" s="127"/>
      <c r="M579" s="126" t="s">
        <v>3125</v>
      </c>
      <c r="N579" s="126" t="s">
        <v>171</v>
      </c>
      <c r="O579" s="126" t="s">
        <v>3126</v>
      </c>
      <c r="P579" s="126" t="s">
        <v>3127</v>
      </c>
      <c r="Q579" s="126" t="s">
        <v>3128</v>
      </c>
      <c r="R579" s="126" t="s">
        <v>344</v>
      </c>
      <c r="S579" s="127"/>
      <c r="T579" s="127"/>
      <c r="U579" s="127"/>
      <c r="V579" s="127"/>
      <c r="W579" s="127"/>
      <c r="X579" s="126">
        <v>10</v>
      </c>
      <c r="Y579" s="126">
        <v>5</v>
      </c>
      <c r="Z579" s="127"/>
      <c r="AA579" s="127"/>
      <c r="AB579" s="129">
        <v>4</v>
      </c>
      <c r="AC579" s="129">
        <v>0</v>
      </c>
      <c r="AD579" s="129">
        <v>0</v>
      </c>
      <c r="AE579" s="126" t="s">
        <v>1475</v>
      </c>
      <c r="AF579" s="129">
        <v>0</v>
      </c>
      <c r="AG579" s="127"/>
      <c r="AH579" s="127"/>
      <c r="AI579" s="127"/>
      <c r="AJ579" s="127"/>
      <c r="AK579" s="126">
        <v>0</v>
      </c>
      <c r="AL579" s="129">
        <v>0</v>
      </c>
      <c r="AM579" s="127"/>
      <c r="AN579" s="127"/>
      <c r="AO579" s="126">
        <v>0</v>
      </c>
      <c r="AP579" s="127"/>
      <c r="AQ579" s="127"/>
      <c r="AR579" s="127"/>
      <c r="AS579" s="127"/>
      <c r="AT579" s="127"/>
      <c r="AU579" s="126">
        <v>0</v>
      </c>
      <c r="AV579" s="130">
        <v>0</v>
      </c>
      <c r="AW579" s="126" t="s">
        <v>51</v>
      </c>
      <c r="AX579" s="127"/>
      <c r="AY579" s="127"/>
      <c r="AZ579" s="127"/>
      <c r="BA579" s="127"/>
      <c r="BB579" s="126" t="s">
        <v>52</v>
      </c>
      <c r="BC579" s="126" t="s">
        <v>213</v>
      </c>
      <c r="BD579" s="126" t="s">
        <v>355</v>
      </c>
      <c r="BE579" s="126" t="s">
        <v>3129</v>
      </c>
      <c r="BF579" s="126">
        <v>4</v>
      </c>
      <c r="BG579" s="126" t="s">
        <v>163</v>
      </c>
      <c r="BH579" s="127"/>
      <c r="BI579" s="127"/>
      <c r="BJ579" s="127"/>
      <c r="BK579" s="127"/>
      <c r="BL579" s="129">
        <v>0</v>
      </c>
      <c r="BM579" s="127" t="b">
        <f>KGP[[#This Row],[HU Quantity]]=KGP[[#This Row],[Requirement quantity]]</f>
        <v>0</v>
      </c>
      <c r="BN579" s="127"/>
      <c r="BO579" s="127"/>
      <c r="BP579" s="127"/>
      <c r="BQ579" s="126" t="s">
        <v>165</v>
      </c>
      <c r="BR579" s="127"/>
      <c r="BS579" s="127"/>
      <c r="BT579" s="131">
        <v>0</v>
      </c>
      <c r="BU579" s="131">
        <v>0</v>
      </c>
      <c r="BV579" s="128">
        <v>45420</v>
      </c>
      <c r="BW579" s="132">
        <v>0</v>
      </c>
      <c r="BX579" s="132">
        <v>0</v>
      </c>
      <c r="BY579" s="127"/>
      <c r="BZ579" s="127"/>
      <c r="CA579" s="126">
        <v>0</v>
      </c>
      <c r="CB579" s="130">
        <v>0</v>
      </c>
      <c r="CC579" s="127"/>
      <c r="CD579" s="130">
        <v>0</v>
      </c>
      <c r="CE579" s="127"/>
      <c r="CF579" s="127"/>
      <c r="CG579" s="127"/>
      <c r="CH579" s="130">
        <v>0</v>
      </c>
      <c r="CI579" s="35">
        <v>0</v>
      </c>
      <c r="CJ579" s="94">
        <f t="shared" si="63"/>
        <v>0.16666666666666666</v>
      </c>
      <c r="CK579" s="88">
        <f t="shared" si="64"/>
        <v>45369</v>
      </c>
      <c r="CL579" s="89">
        <f t="shared" si="65"/>
        <v>0</v>
      </c>
      <c r="CM579" s="89">
        <f t="shared" si="66"/>
        <v>0</v>
      </c>
      <c r="CN579" s="89" t="str">
        <f t="shared" si="67"/>
        <v>Missing Staging Date</v>
      </c>
      <c r="CO579" s="100"/>
      <c r="CP579" s="89" t="str">
        <f>IF(CQ579="","",IF(CQ579&gt;'Colour coding'!$D$4,"After Turnround",IF(CQ579&gt;'Colour coding'!$D$3+7,"During Turnaround",IF(CQ579&lt;'Colour coding'!$D$3,"On Time"))))</f>
        <v>On Time</v>
      </c>
      <c r="CQ579" s="88">
        <f>_xlfn.MAXIFS('Monitor PO'!E:E,'Monitor PO'!K:K,KGP[[#This Row],[Material / Component]])</f>
        <v>0</v>
      </c>
      <c r="CR579" s="89" t="str">
        <f t="shared" si="68"/>
        <v>Delivered Pre S4H</v>
      </c>
      <c r="CS579" s="89" t="str">
        <f>_xlfn.CONCAT(KGP[[#This Row],[Reservation]], KGP[[#This Row],[Requirement date (WO component)]],KGP[[#This Row],[Material / Component]],"000",,KGP[[#This Row],[WO number]])</f>
        <v>000012108845397000200083546</v>
      </c>
      <c r="CT579" s="89" t="e">
        <f>VLOOKUP(KGP[[#This Row],[Key]],Reservation!B:B,1,)</f>
        <v>#N/A</v>
      </c>
      <c r="CU579" s="89" t="str">
        <f>_xlfn.CONCAT(KGP[[#This Row],[Reservation]],KGP[[#This Row],[Material / Component]],"000",,KGP[[#This Row],[WO number]])</f>
        <v>0000121088000200083546</v>
      </c>
      <c r="CV579" s="93" t="str">
        <f>IF(_xlfn.MAXIFS(Reservation!$F:$F,Reservation!$A:$A,KGP[[#This Row],[Logic]])&lt;KGP[[#This Row],[ETA @ Demand plant]],_xlfn.MAXIFS(Reservation!$F:$F,Reservation!$A:$A,KGP[[#This Row],[Logic]]),"")</f>
        <v/>
      </c>
      <c r="CW579" s="89" t="str">
        <f>IF(KGP[[#This Row],[Any order which is ahead (Date)]]="","",VLOOKUP(_xlfn.CONCAT(KGP[[#This Row],[Reservation]],KGP[[#This Row],[Material / Component]],"000",,KGP[[#This Row],[WO number]]),Reservation!$A:$J,10,0))</f>
        <v/>
      </c>
      <c r="CX579" s="89">
        <f t="shared" si="69"/>
        <v>0</v>
      </c>
    </row>
    <row r="580" spans="1:102" s="77" customFormat="1" hidden="1" x14ac:dyDescent="0.2">
      <c r="A580" s="126" t="s">
        <v>940</v>
      </c>
      <c r="B580" s="126" t="s">
        <v>50</v>
      </c>
      <c r="C580" s="127"/>
      <c r="D580" s="126" t="s">
        <v>55</v>
      </c>
      <c r="E580" s="128">
        <v>45290</v>
      </c>
      <c r="F580" s="128">
        <v>45292</v>
      </c>
      <c r="G580" s="128">
        <v>45397</v>
      </c>
      <c r="H580" s="127"/>
      <c r="I580" s="128">
        <v>45397</v>
      </c>
      <c r="J580" s="128">
        <v>45397</v>
      </c>
      <c r="K580" s="126" t="s">
        <v>182</v>
      </c>
      <c r="L580" s="127"/>
      <c r="M580" s="126" t="s">
        <v>3125</v>
      </c>
      <c r="N580" s="126" t="s">
        <v>173</v>
      </c>
      <c r="O580" s="126" t="s">
        <v>3126</v>
      </c>
      <c r="P580" s="126" t="s">
        <v>3127</v>
      </c>
      <c r="Q580" s="126" t="s">
        <v>3128</v>
      </c>
      <c r="R580" s="126" t="s">
        <v>344</v>
      </c>
      <c r="S580" s="127"/>
      <c r="T580" s="127"/>
      <c r="U580" s="127"/>
      <c r="V580" s="127"/>
      <c r="W580" s="127"/>
      <c r="X580" s="126">
        <v>10</v>
      </c>
      <c r="Y580" s="126">
        <v>5</v>
      </c>
      <c r="Z580" s="127"/>
      <c r="AA580" s="127"/>
      <c r="AB580" s="129">
        <v>1</v>
      </c>
      <c r="AC580" s="129">
        <v>0</v>
      </c>
      <c r="AD580" s="129">
        <v>0</v>
      </c>
      <c r="AE580" s="126" t="s">
        <v>1475</v>
      </c>
      <c r="AF580" s="129">
        <v>0</v>
      </c>
      <c r="AG580" s="127"/>
      <c r="AH580" s="127"/>
      <c r="AI580" s="127"/>
      <c r="AJ580" s="127"/>
      <c r="AK580" s="126">
        <v>0</v>
      </c>
      <c r="AL580" s="129">
        <v>0</v>
      </c>
      <c r="AM580" s="127"/>
      <c r="AN580" s="127"/>
      <c r="AO580" s="126">
        <v>0</v>
      </c>
      <c r="AP580" s="127"/>
      <c r="AQ580" s="127"/>
      <c r="AR580" s="127"/>
      <c r="AS580" s="127"/>
      <c r="AT580" s="127"/>
      <c r="AU580" s="126">
        <v>0</v>
      </c>
      <c r="AV580" s="130">
        <v>0</v>
      </c>
      <c r="AW580" s="126" t="s">
        <v>211</v>
      </c>
      <c r="AX580" s="127"/>
      <c r="AY580" s="127"/>
      <c r="AZ580" s="127"/>
      <c r="BA580" s="127"/>
      <c r="BB580" s="126" t="s">
        <v>52</v>
      </c>
      <c r="BC580" s="126" t="s">
        <v>213</v>
      </c>
      <c r="BD580" s="126" t="s">
        <v>355</v>
      </c>
      <c r="BE580" s="126" t="s">
        <v>3129</v>
      </c>
      <c r="BF580" s="126">
        <v>6</v>
      </c>
      <c r="BG580" s="126" t="s">
        <v>163</v>
      </c>
      <c r="BH580" s="127"/>
      <c r="BI580" s="127"/>
      <c r="BJ580" s="127"/>
      <c r="BK580" s="127"/>
      <c r="BL580" s="129">
        <v>0</v>
      </c>
      <c r="BM580" s="127" t="b">
        <f>KGP[[#This Row],[HU Quantity]]=KGP[[#This Row],[Requirement quantity]]</f>
        <v>0</v>
      </c>
      <c r="BN580" s="127"/>
      <c r="BO580" s="127"/>
      <c r="BP580" s="127"/>
      <c r="BQ580" s="126" t="s">
        <v>165</v>
      </c>
      <c r="BR580" s="127"/>
      <c r="BS580" s="127"/>
      <c r="BT580" s="131">
        <v>0</v>
      </c>
      <c r="BU580" s="131">
        <v>0</v>
      </c>
      <c r="BV580" s="128">
        <v>45420</v>
      </c>
      <c r="BW580" s="132">
        <v>0</v>
      </c>
      <c r="BX580" s="132">
        <v>0</v>
      </c>
      <c r="BY580" s="127"/>
      <c r="BZ580" s="127"/>
      <c r="CA580" s="126">
        <v>0</v>
      </c>
      <c r="CB580" s="130">
        <v>0</v>
      </c>
      <c r="CC580" s="127"/>
      <c r="CD580" s="130">
        <v>0</v>
      </c>
      <c r="CE580" s="127"/>
      <c r="CF580" s="127"/>
      <c r="CG580" s="127"/>
      <c r="CH580" s="130">
        <v>0</v>
      </c>
      <c r="CI580" s="35">
        <v>0</v>
      </c>
      <c r="CJ580" s="94">
        <f t="shared" si="63"/>
        <v>0.16666666666666666</v>
      </c>
      <c r="CK580" s="88">
        <f t="shared" si="64"/>
        <v>45369</v>
      </c>
      <c r="CL580" s="89">
        <f t="shared" si="65"/>
        <v>0</v>
      </c>
      <c r="CM580" s="89">
        <f t="shared" si="66"/>
        <v>0</v>
      </c>
      <c r="CN580" s="89" t="str">
        <f t="shared" si="67"/>
        <v>Missing Staging Date</v>
      </c>
      <c r="CO580" s="100"/>
      <c r="CP580" s="89" t="str">
        <f>IF(CQ580="","",IF(CQ580&gt;'Colour coding'!$D$4,"After Turnround",IF(CQ580&gt;'Colour coding'!$D$3+7,"During Turnaround",IF(CQ580&lt;'Colour coding'!$D$3,"On Time"))))</f>
        <v>On Time</v>
      </c>
      <c r="CQ580" s="88">
        <f>_xlfn.MAXIFS('Monitor PO'!E:E,'Monitor PO'!K:K,KGP[[#This Row],[Material / Component]])</f>
        <v>0</v>
      </c>
      <c r="CR580" s="89" t="str">
        <f t="shared" si="68"/>
        <v>Delivered Pre S4H</v>
      </c>
      <c r="CS580" s="89" t="str">
        <f>_xlfn.CONCAT(KGP[[#This Row],[Reservation]], KGP[[#This Row],[Requirement date (WO component)]],KGP[[#This Row],[Material / Component]],"000",,KGP[[#This Row],[WO number]])</f>
        <v>000012108845397000200083546</v>
      </c>
      <c r="CT580" s="89" t="e">
        <f>VLOOKUP(KGP[[#This Row],[Key]],Reservation!B:B,1,)</f>
        <v>#N/A</v>
      </c>
      <c r="CU580" s="89" t="str">
        <f>_xlfn.CONCAT(KGP[[#This Row],[Reservation]],KGP[[#This Row],[Material / Component]],"000",,KGP[[#This Row],[WO number]])</f>
        <v>0000121088000200083546</v>
      </c>
      <c r="CV580" s="93" t="str">
        <f>IF(_xlfn.MAXIFS(Reservation!$F:$F,Reservation!$A:$A,KGP[[#This Row],[Logic]])&lt;KGP[[#This Row],[ETA @ Demand plant]],_xlfn.MAXIFS(Reservation!$F:$F,Reservation!$A:$A,KGP[[#This Row],[Logic]]),"")</f>
        <v/>
      </c>
      <c r="CW580" s="89" t="str">
        <f>IF(KGP[[#This Row],[Any order which is ahead (Date)]]="","",VLOOKUP(_xlfn.CONCAT(KGP[[#This Row],[Reservation]],KGP[[#This Row],[Material / Component]],"000",,KGP[[#This Row],[WO number]]),Reservation!$A:$J,10,0))</f>
        <v/>
      </c>
      <c r="CX580" s="89">
        <f t="shared" si="69"/>
        <v>0</v>
      </c>
    </row>
    <row r="581" spans="1:102" s="77" customFormat="1" hidden="1" x14ac:dyDescent="0.2">
      <c r="A581" s="126" t="s">
        <v>940</v>
      </c>
      <c r="B581" s="126" t="s">
        <v>50</v>
      </c>
      <c r="C581" s="127"/>
      <c r="D581" s="126" t="s">
        <v>55</v>
      </c>
      <c r="E581" s="128">
        <v>45290</v>
      </c>
      <c r="F581" s="128">
        <v>45292</v>
      </c>
      <c r="G581" s="128">
        <v>45397</v>
      </c>
      <c r="H581" s="127"/>
      <c r="I581" s="128">
        <v>45397</v>
      </c>
      <c r="J581" s="128">
        <v>45397</v>
      </c>
      <c r="K581" s="126" t="s">
        <v>182</v>
      </c>
      <c r="L581" s="127"/>
      <c r="M581" s="126" t="s">
        <v>3125</v>
      </c>
      <c r="N581" s="126" t="s">
        <v>175</v>
      </c>
      <c r="O581" s="126" t="s">
        <v>3126</v>
      </c>
      <c r="P581" s="126" t="s">
        <v>3127</v>
      </c>
      <c r="Q581" s="126" t="s">
        <v>3128</v>
      </c>
      <c r="R581" s="126" t="s">
        <v>344</v>
      </c>
      <c r="S581" s="127"/>
      <c r="T581" s="127"/>
      <c r="U581" s="127"/>
      <c r="V581" s="127"/>
      <c r="W581" s="127"/>
      <c r="X581" s="126">
        <v>10</v>
      </c>
      <c r="Y581" s="126">
        <v>5</v>
      </c>
      <c r="Z581" s="127"/>
      <c r="AA581" s="127"/>
      <c r="AB581" s="129">
        <v>2</v>
      </c>
      <c r="AC581" s="129">
        <v>0</v>
      </c>
      <c r="AD581" s="129">
        <v>0</v>
      </c>
      <c r="AE581" s="126" t="s">
        <v>1475</v>
      </c>
      <c r="AF581" s="129">
        <v>0</v>
      </c>
      <c r="AG581" s="127"/>
      <c r="AH581" s="127"/>
      <c r="AI581" s="127"/>
      <c r="AJ581" s="127"/>
      <c r="AK581" s="126">
        <v>0</v>
      </c>
      <c r="AL581" s="129">
        <v>0</v>
      </c>
      <c r="AM581" s="127"/>
      <c r="AN581" s="127"/>
      <c r="AO581" s="126">
        <v>0</v>
      </c>
      <c r="AP581" s="127"/>
      <c r="AQ581" s="127"/>
      <c r="AR581" s="127"/>
      <c r="AS581" s="127"/>
      <c r="AT581" s="127"/>
      <c r="AU581" s="126">
        <v>0</v>
      </c>
      <c r="AV581" s="130">
        <v>0</v>
      </c>
      <c r="AW581" s="126" t="s">
        <v>207</v>
      </c>
      <c r="AX581" s="127"/>
      <c r="AY581" s="127"/>
      <c r="AZ581" s="127"/>
      <c r="BA581" s="127"/>
      <c r="BB581" s="126" t="s">
        <v>52</v>
      </c>
      <c r="BC581" s="126" t="s">
        <v>213</v>
      </c>
      <c r="BD581" s="126" t="s">
        <v>355</v>
      </c>
      <c r="BE581" s="126" t="s">
        <v>3129</v>
      </c>
      <c r="BF581" s="126">
        <v>2</v>
      </c>
      <c r="BG581" s="126" t="s">
        <v>163</v>
      </c>
      <c r="BH581" s="127"/>
      <c r="BI581" s="127"/>
      <c r="BJ581" s="127"/>
      <c r="BK581" s="127"/>
      <c r="BL581" s="129">
        <v>0</v>
      </c>
      <c r="BM581" s="127" t="b">
        <f>KGP[[#This Row],[HU Quantity]]=KGP[[#This Row],[Requirement quantity]]</f>
        <v>0</v>
      </c>
      <c r="BN581" s="127"/>
      <c r="BO581" s="127"/>
      <c r="BP581" s="127"/>
      <c r="BQ581" s="126" t="s">
        <v>165</v>
      </c>
      <c r="BR581" s="127"/>
      <c r="BS581" s="127"/>
      <c r="BT581" s="131">
        <v>0</v>
      </c>
      <c r="BU581" s="131">
        <v>0</v>
      </c>
      <c r="BV581" s="128">
        <v>45420</v>
      </c>
      <c r="BW581" s="132">
        <v>0</v>
      </c>
      <c r="BX581" s="132">
        <v>0</v>
      </c>
      <c r="BY581" s="127"/>
      <c r="BZ581" s="127"/>
      <c r="CA581" s="126">
        <v>0</v>
      </c>
      <c r="CB581" s="130">
        <v>0</v>
      </c>
      <c r="CC581" s="127"/>
      <c r="CD581" s="130">
        <v>0</v>
      </c>
      <c r="CE581" s="127"/>
      <c r="CF581" s="127"/>
      <c r="CG581" s="127"/>
      <c r="CH581" s="130">
        <v>0</v>
      </c>
      <c r="CI581" s="35">
        <v>0</v>
      </c>
      <c r="CJ581" s="94">
        <f t="shared" si="63"/>
        <v>0.16666666666666666</v>
      </c>
      <c r="CK581" s="88">
        <f t="shared" si="64"/>
        <v>45369</v>
      </c>
      <c r="CL581" s="89">
        <f t="shared" si="65"/>
        <v>0</v>
      </c>
      <c r="CM581" s="89">
        <f t="shared" si="66"/>
        <v>0</v>
      </c>
      <c r="CN581" s="89" t="str">
        <f t="shared" si="67"/>
        <v>Missing Staging Date</v>
      </c>
      <c r="CO581" s="100"/>
      <c r="CP581" s="89" t="str">
        <f>IF(CQ581="","",IF(CQ581&gt;'Colour coding'!$D$4,"After Turnround",IF(CQ581&gt;'Colour coding'!$D$3+7,"During Turnaround",IF(CQ581&lt;'Colour coding'!$D$3,"On Time"))))</f>
        <v>On Time</v>
      </c>
      <c r="CQ581" s="88">
        <f>_xlfn.MAXIFS('Monitor PO'!E:E,'Monitor PO'!K:K,KGP[[#This Row],[Material / Component]])</f>
        <v>0</v>
      </c>
      <c r="CR581" s="89" t="str">
        <f t="shared" si="68"/>
        <v>Delivered Pre S4H</v>
      </c>
      <c r="CS581" s="89" t="str">
        <f>_xlfn.CONCAT(KGP[[#This Row],[Reservation]], KGP[[#This Row],[Requirement date (WO component)]],KGP[[#This Row],[Material / Component]],"000",,KGP[[#This Row],[WO number]])</f>
        <v>000012108845397000200083546</v>
      </c>
      <c r="CT581" s="89" t="e">
        <f>VLOOKUP(KGP[[#This Row],[Key]],Reservation!B:B,1,)</f>
        <v>#N/A</v>
      </c>
      <c r="CU581" s="89" t="str">
        <f>_xlfn.CONCAT(KGP[[#This Row],[Reservation]],KGP[[#This Row],[Material / Component]],"000",,KGP[[#This Row],[WO number]])</f>
        <v>0000121088000200083546</v>
      </c>
      <c r="CV581" s="93" t="str">
        <f>IF(_xlfn.MAXIFS(Reservation!$F:$F,Reservation!$A:$A,KGP[[#This Row],[Logic]])&lt;KGP[[#This Row],[ETA @ Demand plant]],_xlfn.MAXIFS(Reservation!$F:$F,Reservation!$A:$A,KGP[[#This Row],[Logic]]),"")</f>
        <v/>
      </c>
      <c r="CW581" s="89" t="str">
        <f>IF(KGP[[#This Row],[Any order which is ahead (Date)]]="","",VLOOKUP(_xlfn.CONCAT(KGP[[#This Row],[Reservation]],KGP[[#This Row],[Material / Component]],"000",,KGP[[#This Row],[WO number]]),Reservation!$A:$J,10,0))</f>
        <v/>
      </c>
      <c r="CX581" s="89">
        <f t="shared" si="69"/>
        <v>0</v>
      </c>
    </row>
    <row r="582" spans="1:102" s="77" customFormat="1" hidden="1" x14ac:dyDescent="0.2">
      <c r="A582" s="126" t="s">
        <v>940</v>
      </c>
      <c r="B582" s="126" t="s">
        <v>50</v>
      </c>
      <c r="C582" s="127"/>
      <c r="D582" s="126" t="s">
        <v>55</v>
      </c>
      <c r="E582" s="128">
        <v>45290</v>
      </c>
      <c r="F582" s="128">
        <v>45293</v>
      </c>
      <c r="G582" s="128">
        <v>45389</v>
      </c>
      <c r="H582" s="127"/>
      <c r="I582" s="128">
        <v>45389</v>
      </c>
      <c r="J582" s="128">
        <v>45389</v>
      </c>
      <c r="K582" s="126" t="s">
        <v>182</v>
      </c>
      <c r="L582" s="127"/>
      <c r="M582" s="126" t="s">
        <v>3130</v>
      </c>
      <c r="N582" s="126" t="s">
        <v>171</v>
      </c>
      <c r="O582" s="126" t="s">
        <v>3131</v>
      </c>
      <c r="P582" s="126" t="s">
        <v>3132</v>
      </c>
      <c r="Q582" s="126" t="s">
        <v>2544</v>
      </c>
      <c r="R582" s="126" t="s">
        <v>344</v>
      </c>
      <c r="S582" s="127"/>
      <c r="T582" s="127"/>
      <c r="U582" s="127"/>
      <c r="V582" s="127"/>
      <c r="W582" s="127"/>
      <c r="X582" s="126">
        <v>10</v>
      </c>
      <c r="Y582" s="126">
        <v>5</v>
      </c>
      <c r="Z582" s="127"/>
      <c r="AA582" s="127"/>
      <c r="AB582" s="129">
        <v>1</v>
      </c>
      <c r="AC582" s="129">
        <v>0</v>
      </c>
      <c r="AD582" s="129">
        <v>0</v>
      </c>
      <c r="AE582" s="126" t="s">
        <v>2372</v>
      </c>
      <c r="AF582" s="129">
        <v>0</v>
      </c>
      <c r="AG582" s="127"/>
      <c r="AH582" s="127"/>
      <c r="AI582" s="127"/>
      <c r="AJ582" s="127"/>
      <c r="AK582" s="126">
        <v>0</v>
      </c>
      <c r="AL582" s="129">
        <v>0</v>
      </c>
      <c r="AM582" s="127"/>
      <c r="AN582" s="127"/>
      <c r="AO582" s="126">
        <v>0</v>
      </c>
      <c r="AP582" s="127"/>
      <c r="AQ582" s="127"/>
      <c r="AR582" s="127"/>
      <c r="AS582" s="127"/>
      <c r="AT582" s="127"/>
      <c r="AU582" s="126">
        <v>0</v>
      </c>
      <c r="AV582" s="130">
        <v>0</v>
      </c>
      <c r="AW582" s="126" t="s">
        <v>51</v>
      </c>
      <c r="AX582" s="127"/>
      <c r="AY582" s="127"/>
      <c r="AZ582" s="127"/>
      <c r="BA582" s="127"/>
      <c r="BB582" s="126" t="s">
        <v>52</v>
      </c>
      <c r="BC582" s="126" t="s">
        <v>213</v>
      </c>
      <c r="BD582" s="126" t="s">
        <v>355</v>
      </c>
      <c r="BE582" s="126" t="s">
        <v>3133</v>
      </c>
      <c r="BF582" s="126">
        <v>4</v>
      </c>
      <c r="BG582" s="126" t="s">
        <v>163</v>
      </c>
      <c r="BH582" s="127"/>
      <c r="BI582" s="127"/>
      <c r="BJ582" s="127"/>
      <c r="BK582" s="127"/>
      <c r="BL582" s="129">
        <v>0</v>
      </c>
      <c r="BM582" s="127" t="b">
        <f>KGP[[#This Row],[HU Quantity]]=KGP[[#This Row],[Requirement quantity]]</f>
        <v>0</v>
      </c>
      <c r="BN582" s="127"/>
      <c r="BO582" s="127"/>
      <c r="BP582" s="127"/>
      <c r="BQ582" s="126" t="s">
        <v>165</v>
      </c>
      <c r="BR582" s="126" t="s">
        <v>57</v>
      </c>
      <c r="BS582" s="127"/>
      <c r="BT582" s="131">
        <v>0</v>
      </c>
      <c r="BU582" s="131">
        <v>0</v>
      </c>
      <c r="BV582" s="128">
        <v>45412</v>
      </c>
      <c r="BW582" s="132">
        <v>0</v>
      </c>
      <c r="BX582" s="132">
        <v>0</v>
      </c>
      <c r="BY582" s="127"/>
      <c r="BZ582" s="127"/>
      <c r="CA582" s="126">
        <v>0</v>
      </c>
      <c r="CB582" s="130">
        <v>0</v>
      </c>
      <c r="CC582" s="127"/>
      <c r="CD582" s="130">
        <v>0</v>
      </c>
      <c r="CE582" s="127"/>
      <c r="CF582" s="127"/>
      <c r="CG582" s="127"/>
      <c r="CH582" s="130">
        <v>0</v>
      </c>
      <c r="CI582" s="35">
        <v>0</v>
      </c>
      <c r="CJ582" s="94">
        <f t="shared" si="63"/>
        <v>0.1111111111111111</v>
      </c>
      <c r="CK582" s="88">
        <f t="shared" si="64"/>
        <v>45361</v>
      </c>
      <c r="CL582" s="89">
        <f t="shared" si="65"/>
        <v>0</v>
      </c>
      <c r="CM582" s="89">
        <f t="shared" si="66"/>
        <v>0</v>
      </c>
      <c r="CN582" s="89" t="str">
        <f t="shared" si="67"/>
        <v>Missing Staging Date</v>
      </c>
      <c r="CO582" s="100"/>
      <c r="CP582" s="89" t="str">
        <f>IF(CQ582="","",IF(CQ582&gt;'Colour coding'!$D$4,"After Turnround",IF(CQ582&gt;'Colour coding'!$D$3+7,"During Turnaround",IF(CQ582&lt;'Colour coding'!$D$3,"On Time"))))</f>
        <v>On Time</v>
      </c>
      <c r="CQ582" s="88">
        <f>_xlfn.MAXIFS('Monitor PO'!E:E,'Monitor PO'!K:K,KGP[[#This Row],[Material / Component]])</f>
        <v>0</v>
      </c>
      <c r="CR582" s="89" t="str">
        <f t="shared" si="68"/>
        <v>Delivered Pre S4H</v>
      </c>
      <c r="CS582" s="89" t="str">
        <f>_xlfn.CONCAT(KGP[[#This Row],[Reservation]], KGP[[#This Row],[Requirement date (WO component)]],KGP[[#This Row],[Material / Component]],"000",,KGP[[#This Row],[WO number]])</f>
        <v>000012203545389000200084026</v>
      </c>
      <c r="CT582" s="89" t="e">
        <f>VLOOKUP(KGP[[#This Row],[Key]],Reservation!B:B,1,)</f>
        <v>#N/A</v>
      </c>
      <c r="CU582" s="89" t="str">
        <f>_xlfn.CONCAT(KGP[[#This Row],[Reservation]],KGP[[#This Row],[Material / Component]],"000",,KGP[[#This Row],[WO number]])</f>
        <v>0000122035000200084026</v>
      </c>
      <c r="CV582" s="93" t="str">
        <f>IF(_xlfn.MAXIFS(Reservation!$F:$F,Reservation!$A:$A,KGP[[#This Row],[Logic]])&lt;KGP[[#This Row],[ETA @ Demand plant]],_xlfn.MAXIFS(Reservation!$F:$F,Reservation!$A:$A,KGP[[#This Row],[Logic]]),"")</f>
        <v/>
      </c>
      <c r="CW582" s="89" t="str">
        <f>IF(KGP[[#This Row],[Any order which is ahead (Date)]]="","",VLOOKUP(_xlfn.CONCAT(KGP[[#This Row],[Reservation]],KGP[[#This Row],[Material / Component]],"000",,KGP[[#This Row],[WO number]]),Reservation!$A:$J,10,0))</f>
        <v/>
      </c>
      <c r="CX582" s="89">
        <f t="shared" si="69"/>
        <v>0</v>
      </c>
    </row>
    <row r="583" spans="1:102" s="77" customFormat="1" hidden="1" x14ac:dyDescent="0.2">
      <c r="A583" s="126" t="s">
        <v>940</v>
      </c>
      <c r="B583" s="126" t="s">
        <v>50</v>
      </c>
      <c r="C583" s="127"/>
      <c r="D583" s="126" t="s">
        <v>55</v>
      </c>
      <c r="E583" s="128">
        <v>45290</v>
      </c>
      <c r="F583" s="128">
        <v>45293</v>
      </c>
      <c r="G583" s="128">
        <v>45389</v>
      </c>
      <c r="H583" s="127"/>
      <c r="I583" s="128">
        <v>45389</v>
      </c>
      <c r="J583" s="128">
        <v>45389</v>
      </c>
      <c r="K583" s="126" t="s">
        <v>182</v>
      </c>
      <c r="L583" s="127"/>
      <c r="M583" s="126" t="s">
        <v>3130</v>
      </c>
      <c r="N583" s="126" t="s">
        <v>173</v>
      </c>
      <c r="O583" s="126" t="s">
        <v>3131</v>
      </c>
      <c r="P583" s="126" t="s">
        <v>3132</v>
      </c>
      <c r="Q583" s="126" t="s">
        <v>2544</v>
      </c>
      <c r="R583" s="126" t="s">
        <v>344</v>
      </c>
      <c r="S583" s="127"/>
      <c r="T583" s="127"/>
      <c r="U583" s="127"/>
      <c r="V583" s="127"/>
      <c r="W583" s="127"/>
      <c r="X583" s="126">
        <v>10</v>
      </c>
      <c r="Y583" s="126">
        <v>5</v>
      </c>
      <c r="Z583" s="127"/>
      <c r="AA583" s="127"/>
      <c r="AB583" s="129">
        <v>1</v>
      </c>
      <c r="AC583" s="129">
        <v>0</v>
      </c>
      <c r="AD583" s="129">
        <v>0</v>
      </c>
      <c r="AE583" s="126" t="s">
        <v>2372</v>
      </c>
      <c r="AF583" s="129">
        <v>0</v>
      </c>
      <c r="AG583" s="127"/>
      <c r="AH583" s="127"/>
      <c r="AI583" s="127"/>
      <c r="AJ583" s="127"/>
      <c r="AK583" s="126">
        <v>0</v>
      </c>
      <c r="AL583" s="129">
        <v>0</v>
      </c>
      <c r="AM583" s="127"/>
      <c r="AN583" s="127"/>
      <c r="AO583" s="126">
        <v>0</v>
      </c>
      <c r="AP583" s="127"/>
      <c r="AQ583" s="127"/>
      <c r="AR583" s="127"/>
      <c r="AS583" s="127"/>
      <c r="AT583" s="127"/>
      <c r="AU583" s="126">
        <v>0</v>
      </c>
      <c r="AV583" s="130">
        <v>0</v>
      </c>
      <c r="AW583" s="126" t="s">
        <v>51</v>
      </c>
      <c r="AX583" s="127"/>
      <c r="AY583" s="127"/>
      <c r="AZ583" s="127"/>
      <c r="BA583" s="127"/>
      <c r="BB583" s="126" t="s">
        <v>52</v>
      </c>
      <c r="BC583" s="126" t="s">
        <v>213</v>
      </c>
      <c r="BD583" s="126" t="s">
        <v>355</v>
      </c>
      <c r="BE583" s="126" t="s">
        <v>3133</v>
      </c>
      <c r="BF583" s="126">
        <v>6</v>
      </c>
      <c r="BG583" s="126" t="s">
        <v>163</v>
      </c>
      <c r="BH583" s="127"/>
      <c r="BI583" s="127"/>
      <c r="BJ583" s="127"/>
      <c r="BK583" s="127"/>
      <c r="BL583" s="129">
        <v>0</v>
      </c>
      <c r="BM583" s="127" t="b">
        <f>KGP[[#This Row],[HU Quantity]]=KGP[[#This Row],[Requirement quantity]]</f>
        <v>0</v>
      </c>
      <c r="BN583" s="127"/>
      <c r="BO583" s="127"/>
      <c r="BP583" s="127"/>
      <c r="BQ583" s="126" t="s">
        <v>165</v>
      </c>
      <c r="BR583" s="126" t="s">
        <v>57</v>
      </c>
      <c r="BS583" s="127"/>
      <c r="BT583" s="131">
        <v>0</v>
      </c>
      <c r="BU583" s="131">
        <v>0</v>
      </c>
      <c r="BV583" s="128">
        <v>45412</v>
      </c>
      <c r="BW583" s="132">
        <v>0</v>
      </c>
      <c r="BX583" s="132">
        <v>0</v>
      </c>
      <c r="BY583" s="127"/>
      <c r="BZ583" s="127"/>
      <c r="CA583" s="126">
        <v>0</v>
      </c>
      <c r="CB583" s="130">
        <v>0</v>
      </c>
      <c r="CC583" s="127"/>
      <c r="CD583" s="130">
        <v>0</v>
      </c>
      <c r="CE583" s="127"/>
      <c r="CF583" s="127"/>
      <c r="CG583" s="127"/>
      <c r="CH583" s="130">
        <v>0</v>
      </c>
      <c r="CI583" s="35">
        <v>0</v>
      </c>
      <c r="CJ583" s="94">
        <f t="shared" si="63"/>
        <v>0.1111111111111111</v>
      </c>
      <c r="CK583" s="88">
        <f t="shared" si="64"/>
        <v>45361</v>
      </c>
      <c r="CL583" s="89">
        <f t="shared" si="65"/>
        <v>0</v>
      </c>
      <c r="CM583" s="89">
        <f t="shared" si="66"/>
        <v>0</v>
      </c>
      <c r="CN583" s="89" t="str">
        <f t="shared" si="67"/>
        <v>Missing Staging Date</v>
      </c>
      <c r="CO583" s="100"/>
      <c r="CP583" s="89" t="str">
        <f>IF(CQ583="","",IF(CQ583&gt;'Colour coding'!$D$4,"After Turnround",IF(CQ583&gt;'Colour coding'!$D$3+7,"During Turnaround",IF(CQ583&lt;'Colour coding'!$D$3,"On Time"))))</f>
        <v>On Time</v>
      </c>
      <c r="CQ583" s="88">
        <f>_xlfn.MAXIFS('Monitor PO'!E:E,'Monitor PO'!K:K,KGP[[#This Row],[Material / Component]])</f>
        <v>0</v>
      </c>
      <c r="CR583" s="89" t="str">
        <f t="shared" si="68"/>
        <v>Delivered Pre S4H</v>
      </c>
      <c r="CS583" s="89" t="str">
        <f>_xlfn.CONCAT(KGP[[#This Row],[Reservation]], KGP[[#This Row],[Requirement date (WO component)]],KGP[[#This Row],[Material / Component]],"000",,KGP[[#This Row],[WO number]])</f>
        <v>000012203545389000200084026</v>
      </c>
      <c r="CT583" s="89" t="e">
        <f>VLOOKUP(KGP[[#This Row],[Key]],Reservation!B:B,1,)</f>
        <v>#N/A</v>
      </c>
      <c r="CU583" s="89" t="str">
        <f>_xlfn.CONCAT(KGP[[#This Row],[Reservation]],KGP[[#This Row],[Material / Component]],"000",,KGP[[#This Row],[WO number]])</f>
        <v>0000122035000200084026</v>
      </c>
      <c r="CV583" s="93" t="str">
        <f>IF(_xlfn.MAXIFS(Reservation!$F:$F,Reservation!$A:$A,KGP[[#This Row],[Logic]])&lt;KGP[[#This Row],[ETA @ Demand plant]],_xlfn.MAXIFS(Reservation!$F:$F,Reservation!$A:$A,KGP[[#This Row],[Logic]]),"")</f>
        <v/>
      </c>
      <c r="CW583" s="89" t="str">
        <f>IF(KGP[[#This Row],[Any order which is ahead (Date)]]="","",VLOOKUP(_xlfn.CONCAT(KGP[[#This Row],[Reservation]],KGP[[#This Row],[Material / Component]],"000",,KGP[[#This Row],[WO number]]),Reservation!$A:$J,10,0))</f>
        <v/>
      </c>
      <c r="CX583" s="89">
        <f t="shared" si="69"/>
        <v>0</v>
      </c>
    </row>
    <row r="584" spans="1:102" s="77" customFormat="1" hidden="1" x14ac:dyDescent="0.2">
      <c r="A584" s="126" t="s">
        <v>940</v>
      </c>
      <c r="B584" s="126" t="s">
        <v>50</v>
      </c>
      <c r="C584" s="127"/>
      <c r="D584" s="126" t="s">
        <v>55</v>
      </c>
      <c r="E584" s="128">
        <v>45290</v>
      </c>
      <c r="F584" s="128">
        <v>45293</v>
      </c>
      <c r="G584" s="128">
        <v>45389</v>
      </c>
      <c r="H584" s="127"/>
      <c r="I584" s="128">
        <v>45389</v>
      </c>
      <c r="J584" s="128">
        <v>45389</v>
      </c>
      <c r="K584" s="126" t="s">
        <v>182</v>
      </c>
      <c r="L584" s="127"/>
      <c r="M584" s="126" t="s">
        <v>3130</v>
      </c>
      <c r="N584" s="126" t="s">
        <v>170</v>
      </c>
      <c r="O584" s="126" t="s">
        <v>3131</v>
      </c>
      <c r="P584" s="126" t="s">
        <v>3132</v>
      </c>
      <c r="Q584" s="126" t="s">
        <v>2544</v>
      </c>
      <c r="R584" s="126" t="s">
        <v>344</v>
      </c>
      <c r="S584" s="127"/>
      <c r="T584" s="127"/>
      <c r="U584" s="127"/>
      <c r="V584" s="127"/>
      <c r="W584" s="127"/>
      <c r="X584" s="126">
        <v>10</v>
      </c>
      <c r="Y584" s="126">
        <v>5</v>
      </c>
      <c r="Z584" s="127"/>
      <c r="AA584" s="127"/>
      <c r="AB584" s="129">
        <v>1</v>
      </c>
      <c r="AC584" s="129">
        <v>0</v>
      </c>
      <c r="AD584" s="129">
        <v>0</v>
      </c>
      <c r="AE584" s="126" t="s">
        <v>2372</v>
      </c>
      <c r="AF584" s="129">
        <v>0</v>
      </c>
      <c r="AG584" s="127"/>
      <c r="AH584" s="127"/>
      <c r="AI584" s="127"/>
      <c r="AJ584" s="127"/>
      <c r="AK584" s="126">
        <v>0</v>
      </c>
      <c r="AL584" s="129">
        <v>0</v>
      </c>
      <c r="AM584" s="127"/>
      <c r="AN584" s="127"/>
      <c r="AO584" s="126">
        <v>0</v>
      </c>
      <c r="AP584" s="127"/>
      <c r="AQ584" s="127"/>
      <c r="AR584" s="127"/>
      <c r="AS584" s="127"/>
      <c r="AT584" s="127"/>
      <c r="AU584" s="126">
        <v>0</v>
      </c>
      <c r="AV584" s="130">
        <v>0</v>
      </c>
      <c r="AW584" s="126" t="s">
        <v>51</v>
      </c>
      <c r="AX584" s="127"/>
      <c r="AY584" s="127"/>
      <c r="AZ584" s="127"/>
      <c r="BA584" s="127"/>
      <c r="BB584" s="126" t="s">
        <v>52</v>
      </c>
      <c r="BC584" s="126" t="s">
        <v>213</v>
      </c>
      <c r="BD584" s="126" t="s">
        <v>355</v>
      </c>
      <c r="BE584" s="126" t="s">
        <v>3133</v>
      </c>
      <c r="BF584" s="126">
        <v>5</v>
      </c>
      <c r="BG584" s="126" t="s">
        <v>163</v>
      </c>
      <c r="BH584" s="127"/>
      <c r="BI584" s="127"/>
      <c r="BJ584" s="127"/>
      <c r="BK584" s="127"/>
      <c r="BL584" s="129">
        <v>0</v>
      </c>
      <c r="BM584" s="127" t="b">
        <f>KGP[[#This Row],[HU Quantity]]=KGP[[#This Row],[Requirement quantity]]</f>
        <v>0</v>
      </c>
      <c r="BN584" s="127"/>
      <c r="BO584" s="127"/>
      <c r="BP584" s="127"/>
      <c r="BQ584" s="126" t="s">
        <v>165</v>
      </c>
      <c r="BR584" s="126" t="s">
        <v>57</v>
      </c>
      <c r="BS584" s="127"/>
      <c r="BT584" s="131">
        <v>0</v>
      </c>
      <c r="BU584" s="131">
        <v>0</v>
      </c>
      <c r="BV584" s="128">
        <v>45412</v>
      </c>
      <c r="BW584" s="132">
        <v>0</v>
      </c>
      <c r="BX584" s="132">
        <v>0</v>
      </c>
      <c r="BY584" s="127"/>
      <c r="BZ584" s="127"/>
      <c r="CA584" s="126">
        <v>0</v>
      </c>
      <c r="CB584" s="130">
        <v>0</v>
      </c>
      <c r="CC584" s="127"/>
      <c r="CD584" s="130">
        <v>0</v>
      </c>
      <c r="CE584" s="127"/>
      <c r="CF584" s="127"/>
      <c r="CG584" s="127"/>
      <c r="CH584" s="130">
        <v>0</v>
      </c>
      <c r="CI584" s="35">
        <v>0</v>
      </c>
      <c r="CJ584" s="94">
        <f t="shared" si="63"/>
        <v>0.1111111111111111</v>
      </c>
      <c r="CK584" s="88">
        <f t="shared" si="64"/>
        <v>45361</v>
      </c>
      <c r="CL584" s="89">
        <f t="shared" si="65"/>
        <v>0</v>
      </c>
      <c r="CM584" s="89">
        <f t="shared" si="66"/>
        <v>0</v>
      </c>
      <c r="CN584" s="89" t="str">
        <f t="shared" si="67"/>
        <v>Missing Staging Date</v>
      </c>
      <c r="CO584" s="100"/>
      <c r="CP584" s="89" t="str">
        <f>IF(CQ584="","",IF(CQ584&gt;'Colour coding'!$D$4,"After Turnround",IF(CQ584&gt;'Colour coding'!$D$3+7,"During Turnaround",IF(CQ584&lt;'Colour coding'!$D$3,"On Time"))))</f>
        <v>On Time</v>
      </c>
      <c r="CQ584" s="88">
        <f>_xlfn.MAXIFS('Monitor PO'!E:E,'Monitor PO'!K:K,KGP[[#This Row],[Material / Component]])</f>
        <v>0</v>
      </c>
      <c r="CR584" s="89" t="str">
        <f t="shared" si="68"/>
        <v>Delivered Pre S4H</v>
      </c>
      <c r="CS584" s="89" t="str">
        <f>_xlfn.CONCAT(KGP[[#This Row],[Reservation]], KGP[[#This Row],[Requirement date (WO component)]],KGP[[#This Row],[Material / Component]],"000",,KGP[[#This Row],[WO number]])</f>
        <v>000012203545389000200084026</v>
      </c>
      <c r="CT584" s="89" t="e">
        <f>VLOOKUP(KGP[[#This Row],[Key]],Reservation!B:B,1,)</f>
        <v>#N/A</v>
      </c>
      <c r="CU584" s="89" t="str">
        <f>_xlfn.CONCAT(KGP[[#This Row],[Reservation]],KGP[[#This Row],[Material / Component]],"000",,KGP[[#This Row],[WO number]])</f>
        <v>0000122035000200084026</v>
      </c>
      <c r="CV584" s="93" t="str">
        <f>IF(_xlfn.MAXIFS(Reservation!$F:$F,Reservation!$A:$A,KGP[[#This Row],[Logic]])&lt;KGP[[#This Row],[ETA @ Demand plant]],_xlfn.MAXIFS(Reservation!$F:$F,Reservation!$A:$A,KGP[[#This Row],[Logic]]),"")</f>
        <v/>
      </c>
      <c r="CW584" s="89" t="str">
        <f>IF(KGP[[#This Row],[Any order which is ahead (Date)]]="","",VLOOKUP(_xlfn.CONCAT(KGP[[#This Row],[Reservation]],KGP[[#This Row],[Material / Component]],"000",,KGP[[#This Row],[WO number]]),Reservation!$A:$J,10,0))</f>
        <v/>
      </c>
      <c r="CX584" s="89">
        <f t="shared" si="69"/>
        <v>0</v>
      </c>
    </row>
    <row r="585" spans="1:102" s="77" customFormat="1" hidden="1" x14ac:dyDescent="0.2">
      <c r="A585" s="126" t="s">
        <v>940</v>
      </c>
      <c r="B585" s="126" t="s">
        <v>50</v>
      </c>
      <c r="C585" s="127"/>
      <c r="D585" s="126" t="s">
        <v>55</v>
      </c>
      <c r="E585" s="128">
        <v>45290</v>
      </c>
      <c r="F585" s="128">
        <v>45293</v>
      </c>
      <c r="G585" s="128">
        <v>45389</v>
      </c>
      <c r="H585" s="127"/>
      <c r="I585" s="128">
        <v>45389</v>
      </c>
      <c r="J585" s="128">
        <v>45389</v>
      </c>
      <c r="K585" s="126" t="s">
        <v>182</v>
      </c>
      <c r="L585" s="127"/>
      <c r="M585" s="126" t="s">
        <v>3130</v>
      </c>
      <c r="N585" s="126" t="s">
        <v>169</v>
      </c>
      <c r="O585" s="126" t="s">
        <v>3131</v>
      </c>
      <c r="P585" s="126" t="s">
        <v>3132</v>
      </c>
      <c r="Q585" s="126" t="s">
        <v>2544</v>
      </c>
      <c r="R585" s="126" t="s">
        <v>344</v>
      </c>
      <c r="S585" s="127"/>
      <c r="T585" s="127"/>
      <c r="U585" s="127"/>
      <c r="V585" s="127"/>
      <c r="W585" s="127"/>
      <c r="X585" s="126">
        <v>10</v>
      </c>
      <c r="Y585" s="126">
        <v>5</v>
      </c>
      <c r="Z585" s="127"/>
      <c r="AA585" s="127"/>
      <c r="AB585" s="129">
        <v>1</v>
      </c>
      <c r="AC585" s="129">
        <v>0</v>
      </c>
      <c r="AD585" s="129">
        <v>0</v>
      </c>
      <c r="AE585" s="126" t="s">
        <v>2372</v>
      </c>
      <c r="AF585" s="129">
        <v>0</v>
      </c>
      <c r="AG585" s="127"/>
      <c r="AH585" s="127"/>
      <c r="AI585" s="127"/>
      <c r="AJ585" s="127"/>
      <c r="AK585" s="126">
        <v>0</v>
      </c>
      <c r="AL585" s="129">
        <v>0</v>
      </c>
      <c r="AM585" s="127"/>
      <c r="AN585" s="127"/>
      <c r="AO585" s="126">
        <v>0</v>
      </c>
      <c r="AP585" s="127"/>
      <c r="AQ585" s="127"/>
      <c r="AR585" s="127"/>
      <c r="AS585" s="127"/>
      <c r="AT585" s="127"/>
      <c r="AU585" s="126">
        <v>0</v>
      </c>
      <c r="AV585" s="130">
        <v>0</v>
      </c>
      <c r="AW585" s="126" t="s">
        <v>51</v>
      </c>
      <c r="AX585" s="127"/>
      <c r="AY585" s="127"/>
      <c r="AZ585" s="127"/>
      <c r="BA585" s="127"/>
      <c r="BB585" s="126" t="s">
        <v>52</v>
      </c>
      <c r="BC585" s="126" t="s">
        <v>213</v>
      </c>
      <c r="BD585" s="126" t="s">
        <v>355</v>
      </c>
      <c r="BE585" s="126" t="s">
        <v>3133</v>
      </c>
      <c r="BF585" s="126">
        <v>9</v>
      </c>
      <c r="BG585" s="126" t="s">
        <v>163</v>
      </c>
      <c r="BH585" s="127"/>
      <c r="BI585" s="127"/>
      <c r="BJ585" s="127"/>
      <c r="BK585" s="127"/>
      <c r="BL585" s="129">
        <v>0</v>
      </c>
      <c r="BM585" s="127" t="b">
        <f>KGP[[#This Row],[HU Quantity]]=KGP[[#This Row],[Requirement quantity]]</f>
        <v>0</v>
      </c>
      <c r="BN585" s="127"/>
      <c r="BO585" s="127"/>
      <c r="BP585" s="127"/>
      <c r="BQ585" s="126" t="s">
        <v>165</v>
      </c>
      <c r="BR585" s="126" t="s">
        <v>57</v>
      </c>
      <c r="BS585" s="127"/>
      <c r="BT585" s="131">
        <v>0</v>
      </c>
      <c r="BU585" s="131">
        <v>0</v>
      </c>
      <c r="BV585" s="128">
        <v>45412</v>
      </c>
      <c r="BW585" s="132">
        <v>0</v>
      </c>
      <c r="BX585" s="132">
        <v>0</v>
      </c>
      <c r="BY585" s="127"/>
      <c r="BZ585" s="127"/>
      <c r="CA585" s="126">
        <v>0</v>
      </c>
      <c r="CB585" s="130">
        <v>0</v>
      </c>
      <c r="CC585" s="127"/>
      <c r="CD585" s="130">
        <v>0</v>
      </c>
      <c r="CE585" s="127"/>
      <c r="CF585" s="127"/>
      <c r="CG585" s="127"/>
      <c r="CH585" s="130">
        <v>0</v>
      </c>
      <c r="CI585" s="35">
        <v>0</v>
      </c>
      <c r="CJ585" s="94">
        <f t="shared" si="63"/>
        <v>0.1111111111111111</v>
      </c>
      <c r="CK585" s="88">
        <f t="shared" si="64"/>
        <v>45361</v>
      </c>
      <c r="CL585" s="89">
        <f t="shared" si="65"/>
        <v>0</v>
      </c>
      <c r="CM585" s="89">
        <f t="shared" si="66"/>
        <v>0</v>
      </c>
      <c r="CN585" s="89" t="str">
        <f t="shared" si="67"/>
        <v>Missing Staging Date</v>
      </c>
      <c r="CO585" s="100"/>
      <c r="CP585" s="89" t="str">
        <f>IF(CQ585="","",IF(CQ585&gt;'Colour coding'!$D$4,"After Turnround",IF(CQ585&gt;'Colour coding'!$D$3+7,"During Turnaround",IF(CQ585&lt;'Colour coding'!$D$3,"On Time"))))</f>
        <v>On Time</v>
      </c>
      <c r="CQ585" s="88">
        <f>_xlfn.MAXIFS('Monitor PO'!E:E,'Monitor PO'!K:K,KGP[[#This Row],[Material / Component]])</f>
        <v>0</v>
      </c>
      <c r="CR585" s="89" t="str">
        <f t="shared" si="68"/>
        <v>Delivered Pre S4H</v>
      </c>
      <c r="CS585" s="89" t="str">
        <f>_xlfn.CONCAT(KGP[[#This Row],[Reservation]], KGP[[#This Row],[Requirement date (WO component)]],KGP[[#This Row],[Material / Component]],"000",,KGP[[#This Row],[WO number]])</f>
        <v>000012203545389000200084026</v>
      </c>
      <c r="CT585" s="89" t="e">
        <f>VLOOKUP(KGP[[#This Row],[Key]],Reservation!B:B,1,)</f>
        <v>#N/A</v>
      </c>
      <c r="CU585" s="89" t="str">
        <f>_xlfn.CONCAT(KGP[[#This Row],[Reservation]],KGP[[#This Row],[Material / Component]],"000",,KGP[[#This Row],[WO number]])</f>
        <v>0000122035000200084026</v>
      </c>
      <c r="CV585" s="93" t="str">
        <f>IF(_xlfn.MAXIFS(Reservation!$F:$F,Reservation!$A:$A,KGP[[#This Row],[Logic]])&lt;KGP[[#This Row],[ETA @ Demand plant]],_xlfn.MAXIFS(Reservation!$F:$F,Reservation!$A:$A,KGP[[#This Row],[Logic]]),"")</f>
        <v/>
      </c>
      <c r="CW585" s="89" t="str">
        <f>IF(KGP[[#This Row],[Any order which is ahead (Date)]]="","",VLOOKUP(_xlfn.CONCAT(KGP[[#This Row],[Reservation]],KGP[[#This Row],[Material / Component]],"000",,KGP[[#This Row],[WO number]]),Reservation!$A:$J,10,0))</f>
        <v/>
      </c>
      <c r="CX585" s="89">
        <f t="shared" si="69"/>
        <v>0</v>
      </c>
    </row>
    <row r="586" spans="1:102" s="77" customFormat="1" hidden="1" x14ac:dyDescent="0.2">
      <c r="A586" s="126" t="s">
        <v>940</v>
      </c>
      <c r="B586" s="126" t="s">
        <v>50</v>
      </c>
      <c r="C586" s="127"/>
      <c r="D586" s="126" t="s">
        <v>55</v>
      </c>
      <c r="E586" s="128">
        <v>45290</v>
      </c>
      <c r="F586" s="128">
        <v>45293</v>
      </c>
      <c r="G586" s="128">
        <v>45389</v>
      </c>
      <c r="H586" s="127"/>
      <c r="I586" s="128">
        <v>45389</v>
      </c>
      <c r="J586" s="128">
        <v>45389</v>
      </c>
      <c r="K586" s="126" t="s">
        <v>182</v>
      </c>
      <c r="L586" s="127"/>
      <c r="M586" s="126" t="s">
        <v>3130</v>
      </c>
      <c r="N586" s="126" t="s">
        <v>175</v>
      </c>
      <c r="O586" s="126" t="s">
        <v>3131</v>
      </c>
      <c r="P586" s="126" t="s">
        <v>3132</v>
      </c>
      <c r="Q586" s="126" t="s">
        <v>2544</v>
      </c>
      <c r="R586" s="126" t="s">
        <v>344</v>
      </c>
      <c r="S586" s="127"/>
      <c r="T586" s="127"/>
      <c r="U586" s="127"/>
      <c r="V586" s="127"/>
      <c r="W586" s="127"/>
      <c r="X586" s="126">
        <v>10</v>
      </c>
      <c r="Y586" s="126">
        <v>5</v>
      </c>
      <c r="Z586" s="127"/>
      <c r="AA586" s="127"/>
      <c r="AB586" s="129">
        <v>1</v>
      </c>
      <c r="AC586" s="129">
        <v>0</v>
      </c>
      <c r="AD586" s="129">
        <v>0</v>
      </c>
      <c r="AE586" s="126" t="s">
        <v>2372</v>
      </c>
      <c r="AF586" s="129">
        <v>0</v>
      </c>
      <c r="AG586" s="127"/>
      <c r="AH586" s="127"/>
      <c r="AI586" s="127"/>
      <c r="AJ586" s="127"/>
      <c r="AK586" s="126">
        <v>0</v>
      </c>
      <c r="AL586" s="129">
        <v>0</v>
      </c>
      <c r="AM586" s="127"/>
      <c r="AN586" s="127"/>
      <c r="AO586" s="126">
        <v>0</v>
      </c>
      <c r="AP586" s="127"/>
      <c r="AQ586" s="127"/>
      <c r="AR586" s="127"/>
      <c r="AS586" s="127"/>
      <c r="AT586" s="127"/>
      <c r="AU586" s="126">
        <v>0</v>
      </c>
      <c r="AV586" s="130">
        <v>0</v>
      </c>
      <c r="AW586" s="126" t="s">
        <v>51</v>
      </c>
      <c r="AX586" s="127"/>
      <c r="AY586" s="127"/>
      <c r="AZ586" s="127"/>
      <c r="BA586" s="127"/>
      <c r="BB586" s="126" t="s">
        <v>52</v>
      </c>
      <c r="BC586" s="126" t="s">
        <v>213</v>
      </c>
      <c r="BD586" s="126" t="s">
        <v>355</v>
      </c>
      <c r="BE586" s="126" t="s">
        <v>3133</v>
      </c>
      <c r="BF586" s="126">
        <v>2</v>
      </c>
      <c r="BG586" s="126" t="s">
        <v>163</v>
      </c>
      <c r="BH586" s="127"/>
      <c r="BI586" s="127"/>
      <c r="BJ586" s="127"/>
      <c r="BK586" s="127"/>
      <c r="BL586" s="129">
        <v>0</v>
      </c>
      <c r="BM586" s="127" t="b">
        <f>KGP[[#This Row],[HU Quantity]]=KGP[[#This Row],[Requirement quantity]]</f>
        <v>0</v>
      </c>
      <c r="BN586" s="127"/>
      <c r="BO586" s="127"/>
      <c r="BP586" s="127"/>
      <c r="BQ586" s="126" t="s">
        <v>165</v>
      </c>
      <c r="BR586" s="126" t="s">
        <v>57</v>
      </c>
      <c r="BS586" s="127"/>
      <c r="BT586" s="131">
        <v>0</v>
      </c>
      <c r="BU586" s="131">
        <v>0</v>
      </c>
      <c r="BV586" s="128">
        <v>45412</v>
      </c>
      <c r="BW586" s="132">
        <v>0</v>
      </c>
      <c r="BX586" s="132">
        <v>0</v>
      </c>
      <c r="BY586" s="127"/>
      <c r="BZ586" s="127"/>
      <c r="CA586" s="126">
        <v>0</v>
      </c>
      <c r="CB586" s="130">
        <v>0</v>
      </c>
      <c r="CC586" s="127"/>
      <c r="CD586" s="130">
        <v>0</v>
      </c>
      <c r="CE586" s="127"/>
      <c r="CF586" s="127"/>
      <c r="CG586" s="127"/>
      <c r="CH586" s="130">
        <v>0</v>
      </c>
      <c r="CI586" s="35">
        <v>0</v>
      </c>
      <c r="CJ586" s="94">
        <f t="shared" si="63"/>
        <v>0.1111111111111111</v>
      </c>
      <c r="CK586" s="88">
        <f t="shared" si="64"/>
        <v>45361</v>
      </c>
      <c r="CL586" s="89">
        <f t="shared" si="65"/>
        <v>0</v>
      </c>
      <c r="CM586" s="89">
        <f t="shared" si="66"/>
        <v>0</v>
      </c>
      <c r="CN586" s="89" t="str">
        <f t="shared" si="67"/>
        <v>Missing Staging Date</v>
      </c>
      <c r="CO586" s="100"/>
      <c r="CP586" s="89" t="str">
        <f>IF(CQ586="","",IF(CQ586&gt;'Colour coding'!$D$4,"After Turnround",IF(CQ586&gt;'Colour coding'!$D$3+7,"During Turnaround",IF(CQ586&lt;'Colour coding'!$D$3,"On Time"))))</f>
        <v>On Time</v>
      </c>
      <c r="CQ586" s="88">
        <f>_xlfn.MAXIFS('Monitor PO'!E:E,'Monitor PO'!K:K,KGP[[#This Row],[Material / Component]])</f>
        <v>0</v>
      </c>
      <c r="CR586" s="89" t="str">
        <f t="shared" si="68"/>
        <v>Delivered Pre S4H</v>
      </c>
      <c r="CS586" s="89" t="str">
        <f>_xlfn.CONCAT(KGP[[#This Row],[Reservation]], KGP[[#This Row],[Requirement date (WO component)]],KGP[[#This Row],[Material / Component]],"000",,KGP[[#This Row],[WO number]])</f>
        <v>000012203545389000200084026</v>
      </c>
      <c r="CT586" s="89" t="e">
        <f>VLOOKUP(KGP[[#This Row],[Key]],Reservation!B:B,1,)</f>
        <v>#N/A</v>
      </c>
      <c r="CU586" s="89" t="str">
        <f>_xlfn.CONCAT(KGP[[#This Row],[Reservation]],KGP[[#This Row],[Material / Component]],"000",,KGP[[#This Row],[WO number]])</f>
        <v>0000122035000200084026</v>
      </c>
      <c r="CV586" s="93" t="str">
        <f>IF(_xlfn.MAXIFS(Reservation!$F:$F,Reservation!$A:$A,KGP[[#This Row],[Logic]])&lt;KGP[[#This Row],[ETA @ Demand plant]],_xlfn.MAXIFS(Reservation!$F:$F,Reservation!$A:$A,KGP[[#This Row],[Logic]]),"")</f>
        <v/>
      </c>
      <c r="CW586" s="89" t="str">
        <f>IF(KGP[[#This Row],[Any order which is ahead (Date)]]="","",VLOOKUP(_xlfn.CONCAT(KGP[[#This Row],[Reservation]],KGP[[#This Row],[Material / Component]],"000",,KGP[[#This Row],[WO number]]),Reservation!$A:$J,10,0))</f>
        <v/>
      </c>
      <c r="CX586" s="89">
        <f t="shared" si="69"/>
        <v>0</v>
      </c>
    </row>
    <row r="587" spans="1:102" s="77" customFormat="1" hidden="1" x14ac:dyDescent="0.2">
      <c r="A587" s="126" t="s">
        <v>940</v>
      </c>
      <c r="B587" s="126" t="s">
        <v>50</v>
      </c>
      <c r="C587" s="127"/>
      <c r="D587" s="126" t="s">
        <v>55</v>
      </c>
      <c r="E587" s="128">
        <v>45290</v>
      </c>
      <c r="F587" s="128">
        <v>45293</v>
      </c>
      <c r="G587" s="128">
        <v>45389</v>
      </c>
      <c r="H587" s="127"/>
      <c r="I587" s="128">
        <v>45389</v>
      </c>
      <c r="J587" s="128">
        <v>45389</v>
      </c>
      <c r="K587" s="126" t="s">
        <v>182</v>
      </c>
      <c r="L587" s="127"/>
      <c r="M587" s="126" t="s">
        <v>3130</v>
      </c>
      <c r="N587" s="126" t="s">
        <v>172</v>
      </c>
      <c r="O587" s="126" t="s">
        <v>3131</v>
      </c>
      <c r="P587" s="126" t="s">
        <v>3132</v>
      </c>
      <c r="Q587" s="126" t="s">
        <v>2544</v>
      </c>
      <c r="R587" s="126" t="s">
        <v>344</v>
      </c>
      <c r="S587" s="127"/>
      <c r="T587" s="127"/>
      <c r="U587" s="127"/>
      <c r="V587" s="127"/>
      <c r="W587" s="127"/>
      <c r="X587" s="126">
        <v>10</v>
      </c>
      <c r="Y587" s="126">
        <v>5</v>
      </c>
      <c r="Z587" s="127"/>
      <c r="AA587" s="127"/>
      <c r="AB587" s="129">
        <v>1</v>
      </c>
      <c r="AC587" s="129">
        <v>0</v>
      </c>
      <c r="AD587" s="129">
        <v>0</v>
      </c>
      <c r="AE587" s="126" t="s">
        <v>2372</v>
      </c>
      <c r="AF587" s="129">
        <v>0</v>
      </c>
      <c r="AG587" s="127"/>
      <c r="AH587" s="127"/>
      <c r="AI587" s="127"/>
      <c r="AJ587" s="127"/>
      <c r="AK587" s="126">
        <v>0</v>
      </c>
      <c r="AL587" s="129">
        <v>0</v>
      </c>
      <c r="AM587" s="127"/>
      <c r="AN587" s="127"/>
      <c r="AO587" s="126">
        <v>0</v>
      </c>
      <c r="AP587" s="127"/>
      <c r="AQ587" s="127"/>
      <c r="AR587" s="127"/>
      <c r="AS587" s="127"/>
      <c r="AT587" s="127"/>
      <c r="AU587" s="126">
        <v>0</v>
      </c>
      <c r="AV587" s="130">
        <v>0</v>
      </c>
      <c r="AW587" s="126" t="s">
        <v>51</v>
      </c>
      <c r="AX587" s="127"/>
      <c r="AY587" s="127"/>
      <c r="AZ587" s="127"/>
      <c r="BA587" s="127"/>
      <c r="BB587" s="126" t="s">
        <v>52</v>
      </c>
      <c r="BC587" s="126" t="s">
        <v>213</v>
      </c>
      <c r="BD587" s="126" t="s">
        <v>355</v>
      </c>
      <c r="BE587" s="126" t="s">
        <v>3133</v>
      </c>
      <c r="BF587" s="126">
        <v>7</v>
      </c>
      <c r="BG587" s="126" t="s">
        <v>163</v>
      </c>
      <c r="BH587" s="127"/>
      <c r="BI587" s="127"/>
      <c r="BJ587" s="127"/>
      <c r="BK587" s="127"/>
      <c r="BL587" s="129">
        <v>0</v>
      </c>
      <c r="BM587" s="127" t="b">
        <f>KGP[[#This Row],[HU Quantity]]=KGP[[#This Row],[Requirement quantity]]</f>
        <v>0</v>
      </c>
      <c r="BN587" s="127"/>
      <c r="BO587" s="127"/>
      <c r="BP587" s="127"/>
      <c r="BQ587" s="126" t="s">
        <v>165</v>
      </c>
      <c r="BR587" s="126" t="s">
        <v>57</v>
      </c>
      <c r="BS587" s="127"/>
      <c r="BT587" s="131">
        <v>0</v>
      </c>
      <c r="BU587" s="131">
        <v>0</v>
      </c>
      <c r="BV587" s="128">
        <v>45412</v>
      </c>
      <c r="BW587" s="132">
        <v>0</v>
      </c>
      <c r="BX587" s="132">
        <v>0</v>
      </c>
      <c r="BY587" s="127"/>
      <c r="BZ587" s="127"/>
      <c r="CA587" s="126">
        <v>0</v>
      </c>
      <c r="CB587" s="130">
        <v>0</v>
      </c>
      <c r="CC587" s="127"/>
      <c r="CD587" s="130">
        <v>0</v>
      </c>
      <c r="CE587" s="127"/>
      <c r="CF587" s="127"/>
      <c r="CG587" s="127"/>
      <c r="CH587" s="130">
        <v>0</v>
      </c>
      <c r="CI587" s="35">
        <v>0</v>
      </c>
      <c r="CJ587" s="94">
        <f t="shared" si="63"/>
        <v>0.1111111111111111</v>
      </c>
      <c r="CK587" s="88">
        <f t="shared" si="64"/>
        <v>45361</v>
      </c>
      <c r="CL587" s="89">
        <f t="shared" si="65"/>
        <v>0</v>
      </c>
      <c r="CM587" s="89">
        <f t="shared" si="66"/>
        <v>0</v>
      </c>
      <c r="CN587" s="89" t="str">
        <f t="shared" si="67"/>
        <v>Missing Staging Date</v>
      </c>
      <c r="CO587" s="100"/>
      <c r="CP587" s="89" t="str">
        <f>IF(CQ587="","",IF(CQ587&gt;'Colour coding'!$D$4,"After Turnround",IF(CQ587&gt;'Colour coding'!$D$3+7,"During Turnaround",IF(CQ587&lt;'Colour coding'!$D$3,"On Time"))))</f>
        <v>On Time</v>
      </c>
      <c r="CQ587" s="88">
        <f>_xlfn.MAXIFS('Monitor PO'!E:E,'Monitor PO'!K:K,KGP[[#This Row],[Material / Component]])</f>
        <v>0</v>
      </c>
      <c r="CR587" s="89" t="str">
        <f t="shared" si="68"/>
        <v>Delivered Pre S4H</v>
      </c>
      <c r="CS587" s="89" t="str">
        <f>_xlfn.CONCAT(KGP[[#This Row],[Reservation]], KGP[[#This Row],[Requirement date (WO component)]],KGP[[#This Row],[Material / Component]],"000",,KGP[[#This Row],[WO number]])</f>
        <v>000012203545389000200084026</v>
      </c>
      <c r="CT587" s="89" t="e">
        <f>VLOOKUP(KGP[[#This Row],[Key]],Reservation!B:B,1,)</f>
        <v>#N/A</v>
      </c>
      <c r="CU587" s="89" t="str">
        <f>_xlfn.CONCAT(KGP[[#This Row],[Reservation]],KGP[[#This Row],[Material / Component]],"000",,KGP[[#This Row],[WO number]])</f>
        <v>0000122035000200084026</v>
      </c>
      <c r="CV587" s="93" t="str">
        <f>IF(_xlfn.MAXIFS(Reservation!$F:$F,Reservation!$A:$A,KGP[[#This Row],[Logic]])&lt;KGP[[#This Row],[ETA @ Demand plant]],_xlfn.MAXIFS(Reservation!$F:$F,Reservation!$A:$A,KGP[[#This Row],[Logic]]),"")</f>
        <v/>
      </c>
      <c r="CW587" s="89" t="str">
        <f>IF(KGP[[#This Row],[Any order which is ahead (Date)]]="","",VLOOKUP(_xlfn.CONCAT(KGP[[#This Row],[Reservation]],KGP[[#This Row],[Material / Component]],"000",,KGP[[#This Row],[WO number]]),Reservation!$A:$J,10,0))</f>
        <v/>
      </c>
      <c r="CX587" s="89">
        <f t="shared" si="69"/>
        <v>0</v>
      </c>
    </row>
    <row r="588" spans="1:102" s="77" customFormat="1" hidden="1" x14ac:dyDescent="0.2">
      <c r="A588" s="126" t="s">
        <v>940</v>
      </c>
      <c r="B588" s="126" t="s">
        <v>50</v>
      </c>
      <c r="C588" s="127"/>
      <c r="D588" s="126" t="s">
        <v>55</v>
      </c>
      <c r="E588" s="128">
        <v>45290</v>
      </c>
      <c r="F588" s="128">
        <v>45293</v>
      </c>
      <c r="G588" s="128">
        <v>45389</v>
      </c>
      <c r="H588" s="127"/>
      <c r="I588" s="128">
        <v>45389</v>
      </c>
      <c r="J588" s="128">
        <v>45389</v>
      </c>
      <c r="K588" s="126" t="s">
        <v>182</v>
      </c>
      <c r="L588" s="127"/>
      <c r="M588" s="126" t="s">
        <v>3130</v>
      </c>
      <c r="N588" s="126" t="s">
        <v>176</v>
      </c>
      <c r="O588" s="126" t="s">
        <v>3131</v>
      </c>
      <c r="P588" s="126" t="s">
        <v>3132</v>
      </c>
      <c r="Q588" s="126" t="s">
        <v>2544</v>
      </c>
      <c r="R588" s="126" t="s">
        <v>344</v>
      </c>
      <c r="S588" s="127"/>
      <c r="T588" s="127"/>
      <c r="U588" s="127"/>
      <c r="V588" s="127"/>
      <c r="W588" s="127"/>
      <c r="X588" s="126">
        <v>10</v>
      </c>
      <c r="Y588" s="126">
        <v>5</v>
      </c>
      <c r="Z588" s="127"/>
      <c r="AA588" s="127"/>
      <c r="AB588" s="129">
        <v>1</v>
      </c>
      <c r="AC588" s="129">
        <v>0</v>
      </c>
      <c r="AD588" s="129">
        <v>0</v>
      </c>
      <c r="AE588" s="126" t="s">
        <v>2372</v>
      </c>
      <c r="AF588" s="129">
        <v>0</v>
      </c>
      <c r="AG588" s="127"/>
      <c r="AH588" s="127"/>
      <c r="AI588" s="127"/>
      <c r="AJ588" s="127"/>
      <c r="AK588" s="126">
        <v>0</v>
      </c>
      <c r="AL588" s="129">
        <v>0</v>
      </c>
      <c r="AM588" s="127"/>
      <c r="AN588" s="127"/>
      <c r="AO588" s="126">
        <v>0</v>
      </c>
      <c r="AP588" s="127"/>
      <c r="AQ588" s="127"/>
      <c r="AR588" s="127"/>
      <c r="AS588" s="127"/>
      <c r="AT588" s="127"/>
      <c r="AU588" s="126">
        <v>0</v>
      </c>
      <c r="AV588" s="130">
        <v>0</v>
      </c>
      <c r="AW588" s="126" t="s">
        <v>51</v>
      </c>
      <c r="AX588" s="127"/>
      <c r="AY588" s="127"/>
      <c r="AZ588" s="127"/>
      <c r="BA588" s="127"/>
      <c r="BB588" s="126" t="s">
        <v>52</v>
      </c>
      <c r="BC588" s="126" t="s">
        <v>213</v>
      </c>
      <c r="BD588" s="126" t="s">
        <v>355</v>
      </c>
      <c r="BE588" s="126" t="s">
        <v>3133</v>
      </c>
      <c r="BF588" s="126">
        <v>1</v>
      </c>
      <c r="BG588" s="126" t="s">
        <v>163</v>
      </c>
      <c r="BH588" s="127"/>
      <c r="BI588" s="127"/>
      <c r="BJ588" s="127"/>
      <c r="BK588" s="127"/>
      <c r="BL588" s="129">
        <v>0</v>
      </c>
      <c r="BM588" s="127" t="b">
        <f>KGP[[#This Row],[HU Quantity]]=KGP[[#This Row],[Requirement quantity]]</f>
        <v>0</v>
      </c>
      <c r="BN588" s="127"/>
      <c r="BO588" s="127"/>
      <c r="BP588" s="127"/>
      <c r="BQ588" s="126" t="s">
        <v>165</v>
      </c>
      <c r="BR588" s="126" t="s">
        <v>57</v>
      </c>
      <c r="BS588" s="127"/>
      <c r="BT588" s="131">
        <v>0</v>
      </c>
      <c r="BU588" s="131">
        <v>0</v>
      </c>
      <c r="BV588" s="128">
        <v>45412</v>
      </c>
      <c r="BW588" s="132">
        <v>0</v>
      </c>
      <c r="BX588" s="132">
        <v>0</v>
      </c>
      <c r="BY588" s="127"/>
      <c r="BZ588" s="127"/>
      <c r="CA588" s="126">
        <v>0</v>
      </c>
      <c r="CB588" s="130">
        <v>0</v>
      </c>
      <c r="CC588" s="127"/>
      <c r="CD588" s="130">
        <v>0</v>
      </c>
      <c r="CE588" s="127"/>
      <c r="CF588" s="127"/>
      <c r="CG588" s="127"/>
      <c r="CH588" s="130">
        <v>0</v>
      </c>
      <c r="CI588" s="35">
        <v>0</v>
      </c>
      <c r="CJ588" s="94">
        <f t="shared" si="63"/>
        <v>0.1111111111111111</v>
      </c>
      <c r="CK588" s="88">
        <f t="shared" si="64"/>
        <v>45361</v>
      </c>
      <c r="CL588" s="89">
        <f t="shared" si="65"/>
        <v>0</v>
      </c>
      <c r="CM588" s="89">
        <f t="shared" si="66"/>
        <v>0</v>
      </c>
      <c r="CN588" s="89" t="str">
        <f t="shared" si="67"/>
        <v>Missing Staging Date</v>
      </c>
      <c r="CO588" s="100"/>
      <c r="CP588" s="89" t="str">
        <f>IF(CQ588="","",IF(CQ588&gt;'Colour coding'!$D$4,"After Turnround",IF(CQ588&gt;'Colour coding'!$D$3+7,"During Turnaround",IF(CQ588&lt;'Colour coding'!$D$3,"On Time"))))</f>
        <v>On Time</v>
      </c>
      <c r="CQ588" s="88">
        <f>_xlfn.MAXIFS('Monitor PO'!E:E,'Monitor PO'!K:K,KGP[[#This Row],[Material / Component]])</f>
        <v>0</v>
      </c>
      <c r="CR588" s="89" t="str">
        <f t="shared" si="68"/>
        <v>Delivered Pre S4H</v>
      </c>
      <c r="CS588" s="89" t="str">
        <f>_xlfn.CONCAT(KGP[[#This Row],[Reservation]], KGP[[#This Row],[Requirement date (WO component)]],KGP[[#This Row],[Material / Component]],"000",,KGP[[#This Row],[WO number]])</f>
        <v>000012203545389000200084026</v>
      </c>
      <c r="CT588" s="89" t="e">
        <f>VLOOKUP(KGP[[#This Row],[Key]],Reservation!B:B,1,)</f>
        <v>#N/A</v>
      </c>
      <c r="CU588" s="89" t="str">
        <f>_xlfn.CONCAT(KGP[[#This Row],[Reservation]],KGP[[#This Row],[Material / Component]],"000",,KGP[[#This Row],[WO number]])</f>
        <v>0000122035000200084026</v>
      </c>
      <c r="CV588" s="93" t="str">
        <f>IF(_xlfn.MAXIFS(Reservation!$F:$F,Reservation!$A:$A,KGP[[#This Row],[Logic]])&lt;KGP[[#This Row],[ETA @ Demand plant]],_xlfn.MAXIFS(Reservation!$F:$F,Reservation!$A:$A,KGP[[#This Row],[Logic]]),"")</f>
        <v/>
      </c>
      <c r="CW588" s="89" t="str">
        <f>IF(KGP[[#This Row],[Any order which is ahead (Date)]]="","",VLOOKUP(_xlfn.CONCAT(KGP[[#This Row],[Reservation]],KGP[[#This Row],[Material / Component]],"000",,KGP[[#This Row],[WO number]]),Reservation!$A:$J,10,0))</f>
        <v/>
      </c>
      <c r="CX588" s="89">
        <f t="shared" si="69"/>
        <v>0</v>
      </c>
    </row>
    <row r="589" spans="1:102" s="77" customFormat="1" hidden="1" x14ac:dyDescent="0.2">
      <c r="A589" s="126" t="s">
        <v>940</v>
      </c>
      <c r="B589" s="126" t="s">
        <v>50</v>
      </c>
      <c r="C589" s="127"/>
      <c r="D589" s="126" t="s">
        <v>55</v>
      </c>
      <c r="E589" s="128">
        <v>45290</v>
      </c>
      <c r="F589" s="128">
        <v>45293</v>
      </c>
      <c r="G589" s="128">
        <v>45389</v>
      </c>
      <c r="H589" s="127"/>
      <c r="I589" s="128">
        <v>45389</v>
      </c>
      <c r="J589" s="128">
        <v>45389</v>
      </c>
      <c r="K589" s="126" t="s">
        <v>182</v>
      </c>
      <c r="L589" s="127"/>
      <c r="M589" s="126" t="s">
        <v>3130</v>
      </c>
      <c r="N589" s="126" t="s">
        <v>174</v>
      </c>
      <c r="O589" s="126" t="s">
        <v>3131</v>
      </c>
      <c r="P589" s="126" t="s">
        <v>3132</v>
      </c>
      <c r="Q589" s="126" t="s">
        <v>2544</v>
      </c>
      <c r="R589" s="126" t="s">
        <v>344</v>
      </c>
      <c r="S589" s="127"/>
      <c r="T589" s="127"/>
      <c r="U589" s="127"/>
      <c r="V589" s="127"/>
      <c r="W589" s="127"/>
      <c r="X589" s="126">
        <v>10</v>
      </c>
      <c r="Y589" s="126">
        <v>5</v>
      </c>
      <c r="Z589" s="127"/>
      <c r="AA589" s="127"/>
      <c r="AB589" s="129">
        <v>1</v>
      </c>
      <c r="AC589" s="129">
        <v>0</v>
      </c>
      <c r="AD589" s="129">
        <v>0</v>
      </c>
      <c r="AE589" s="126" t="s">
        <v>2372</v>
      </c>
      <c r="AF589" s="129">
        <v>0</v>
      </c>
      <c r="AG589" s="127"/>
      <c r="AH589" s="127"/>
      <c r="AI589" s="127"/>
      <c r="AJ589" s="127"/>
      <c r="AK589" s="126">
        <v>0</v>
      </c>
      <c r="AL589" s="129">
        <v>0</v>
      </c>
      <c r="AM589" s="127"/>
      <c r="AN589" s="127"/>
      <c r="AO589" s="126">
        <v>0</v>
      </c>
      <c r="AP589" s="127"/>
      <c r="AQ589" s="127"/>
      <c r="AR589" s="127"/>
      <c r="AS589" s="127"/>
      <c r="AT589" s="127"/>
      <c r="AU589" s="126">
        <v>0</v>
      </c>
      <c r="AV589" s="130">
        <v>0</v>
      </c>
      <c r="AW589" s="126" t="s">
        <v>51</v>
      </c>
      <c r="AX589" s="127"/>
      <c r="AY589" s="127"/>
      <c r="AZ589" s="127"/>
      <c r="BA589" s="127"/>
      <c r="BB589" s="126" t="s">
        <v>52</v>
      </c>
      <c r="BC589" s="126" t="s">
        <v>213</v>
      </c>
      <c r="BD589" s="126" t="s">
        <v>355</v>
      </c>
      <c r="BE589" s="126" t="s">
        <v>3133</v>
      </c>
      <c r="BF589" s="126">
        <v>3</v>
      </c>
      <c r="BG589" s="126" t="s">
        <v>163</v>
      </c>
      <c r="BH589" s="127"/>
      <c r="BI589" s="127"/>
      <c r="BJ589" s="127"/>
      <c r="BK589" s="127"/>
      <c r="BL589" s="129">
        <v>0</v>
      </c>
      <c r="BM589" s="127" t="b">
        <f>KGP[[#This Row],[HU Quantity]]=KGP[[#This Row],[Requirement quantity]]</f>
        <v>0</v>
      </c>
      <c r="BN589" s="127"/>
      <c r="BO589" s="127"/>
      <c r="BP589" s="127"/>
      <c r="BQ589" s="126" t="s">
        <v>165</v>
      </c>
      <c r="BR589" s="126" t="s">
        <v>57</v>
      </c>
      <c r="BS589" s="127"/>
      <c r="BT589" s="131">
        <v>0</v>
      </c>
      <c r="BU589" s="131">
        <v>0</v>
      </c>
      <c r="BV589" s="128">
        <v>45412</v>
      </c>
      <c r="BW589" s="132">
        <v>0</v>
      </c>
      <c r="BX589" s="132">
        <v>0</v>
      </c>
      <c r="BY589" s="127"/>
      <c r="BZ589" s="127"/>
      <c r="CA589" s="126">
        <v>0</v>
      </c>
      <c r="CB589" s="130">
        <v>0</v>
      </c>
      <c r="CC589" s="127"/>
      <c r="CD589" s="130">
        <v>0</v>
      </c>
      <c r="CE589" s="127"/>
      <c r="CF589" s="127"/>
      <c r="CG589" s="127"/>
      <c r="CH589" s="130">
        <v>0</v>
      </c>
      <c r="CI589" s="35">
        <v>0</v>
      </c>
      <c r="CJ589" s="94">
        <f t="shared" si="63"/>
        <v>0.1111111111111111</v>
      </c>
      <c r="CK589" s="88">
        <f t="shared" si="64"/>
        <v>45361</v>
      </c>
      <c r="CL589" s="89">
        <f t="shared" si="65"/>
        <v>0</v>
      </c>
      <c r="CM589" s="89">
        <f t="shared" si="66"/>
        <v>0</v>
      </c>
      <c r="CN589" s="89" t="str">
        <f t="shared" si="67"/>
        <v>Missing Staging Date</v>
      </c>
      <c r="CO589" s="100"/>
      <c r="CP589" s="89" t="str">
        <f>IF(CQ589="","",IF(CQ589&gt;'Colour coding'!$D$4,"After Turnround",IF(CQ589&gt;'Colour coding'!$D$3+7,"During Turnaround",IF(CQ589&lt;'Colour coding'!$D$3,"On Time"))))</f>
        <v>On Time</v>
      </c>
      <c r="CQ589" s="88">
        <f>_xlfn.MAXIFS('Monitor PO'!E:E,'Monitor PO'!K:K,KGP[[#This Row],[Material / Component]])</f>
        <v>0</v>
      </c>
      <c r="CR589" s="89" t="str">
        <f t="shared" si="68"/>
        <v>Delivered Pre S4H</v>
      </c>
      <c r="CS589" s="89" t="str">
        <f>_xlfn.CONCAT(KGP[[#This Row],[Reservation]], KGP[[#This Row],[Requirement date (WO component)]],KGP[[#This Row],[Material / Component]],"000",,KGP[[#This Row],[WO number]])</f>
        <v>000012203545389000200084026</v>
      </c>
      <c r="CT589" s="89" t="e">
        <f>VLOOKUP(KGP[[#This Row],[Key]],Reservation!B:B,1,)</f>
        <v>#N/A</v>
      </c>
      <c r="CU589" s="89" t="str">
        <f>_xlfn.CONCAT(KGP[[#This Row],[Reservation]],KGP[[#This Row],[Material / Component]],"000",,KGP[[#This Row],[WO number]])</f>
        <v>0000122035000200084026</v>
      </c>
      <c r="CV589" s="93" t="str">
        <f>IF(_xlfn.MAXIFS(Reservation!$F:$F,Reservation!$A:$A,KGP[[#This Row],[Logic]])&lt;KGP[[#This Row],[ETA @ Demand plant]],_xlfn.MAXIFS(Reservation!$F:$F,Reservation!$A:$A,KGP[[#This Row],[Logic]]),"")</f>
        <v/>
      </c>
      <c r="CW589" s="89" t="str">
        <f>IF(KGP[[#This Row],[Any order which is ahead (Date)]]="","",VLOOKUP(_xlfn.CONCAT(KGP[[#This Row],[Reservation]],KGP[[#This Row],[Material / Component]],"000",,KGP[[#This Row],[WO number]]),Reservation!$A:$J,10,0))</f>
        <v/>
      </c>
      <c r="CX589" s="89">
        <f t="shared" si="69"/>
        <v>0</v>
      </c>
    </row>
    <row r="590" spans="1:102" s="77" customFormat="1" hidden="1" x14ac:dyDescent="0.2">
      <c r="A590" s="126" t="s">
        <v>940</v>
      </c>
      <c r="B590" s="126" t="s">
        <v>50</v>
      </c>
      <c r="C590" s="127"/>
      <c r="D590" s="126" t="s">
        <v>55</v>
      </c>
      <c r="E590" s="128">
        <v>45290</v>
      </c>
      <c r="F590" s="128">
        <v>45293</v>
      </c>
      <c r="G590" s="128">
        <v>45389</v>
      </c>
      <c r="H590" s="127"/>
      <c r="I590" s="128">
        <v>45389</v>
      </c>
      <c r="J590" s="128">
        <v>45389</v>
      </c>
      <c r="K590" s="126" t="s">
        <v>182</v>
      </c>
      <c r="L590" s="127"/>
      <c r="M590" s="126" t="s">
        <v>3130</v>
      </c>
      <c r="N590" s="126" t="s">
        <v>166</v>
      </c>
      <c r="O590" s="126" t="s">
        <v>3131</v>
      </c>
      <c r="P590" s="126" t="s">
        <v>3132</v>
      </c>
      <c r="Q590" s="126" t="s">
        <v>2544</v>
      </c>
      <c r="R590" s="126" t="s">
        <v>344</v>
      </c>
      <c r="S590" s="127"/>
      <c r="T590" s="127"/>
      <c r="U590" s="127"/>
      <c r="V590" s="127"/>
      <c r="W590" s="127"/>
      <c r="X590" s="126">
        <v>10</v>
      </c>
      <c r="Y590" s="126">
        <v>5</v>
      </c>
      <c r="Z590" s="127"/>
      <c r="AA590" s="127"/>
      <c r="AB590" s="129">
        <v>1</v>
      </c>
      <c r="AC590" s="129">
        <v>0</v>
      </c>
      <c r="AD590" s="129">
        <v>0</v>
      </c>
      <c r="AE590" s="126" t="s">
        <v>2372</v>
      </c>
      <c r="AF590" s="129">
        <v>0</v>
      </c>
      <c r="AG590" s="127"/>
      <c r="AH590" s="127"/>
      <c r="AI590" s="127"/>
      <c r="AJ590" s="127"/>
      <c r="AK590" s="126">
        <v>0</v>
      </c>
      <c r="AL590" s="129">
        <v>0</v>
      </c>
      <c r="AM590" s="127"/>
      <c r="AN590" s="127"/>
      <c r="AO590" s="126">
        <v>0</v>
      </c>
      <c r="AP590" s="127"/>
      <c r="AQ590" s="127"/>
      <c r="AR590" s="127"/>
      <c r="AS590" s="127"/>
      <c r="AT590" s="127"/>
      <c r="AU590" s="126">
        <v>0</v>
      </c>
      <c r="AV590" s="130">
        <v>0</v>
      </c>
      <c r="AW590" s="126" t="s">
        <v>51</v>
      </c>
      <c r="AX590" s="127"/>
      <c r="AY590" s="127"/>
      <c r="AZ590" s="127"/>
      <c r="BA590" s="127"/>
      <c r="BB590" s="126" t="s">
        <v>52</v>
      </c>
      <c r="BC590" s="126" t="s">
        <v>213</v>
      </c>
      <c r="BD590" s="126" t="s">
        <v>355</v>
      </c>
      <c r="BE590" s="126" t="s">
        <v>3133</v>
      </c>
      <c r="BF590" s="126">
        <v>8</v>
      </c>
      <c r="BG590" s="126" t="s">
        <v>163</v>
      </c>
      <c r="BH590" s="127"/>
      <c r="BI590" s="127"/>
      <c r="BJ590" s="127"/>
      <c r="BK590" s="127"/>
      <c r="BL590" s="129">
        <v>0</v>
      </c>
      <c r="BM590" s="127" t="b">
        <f>KGP[[#This Row],[HU Quantity]]=KGP[[#This Row],[Requirement quantity]]</f>
        <v>0</v>
      </c>
      <c r="BN590" s="127"/>
      <c r="BO590" s="127"/>
      <c r="BP590" s="127"/>
      <c r="BQ590" s="126" t="s">
        <v>165</v>
      </c>
      <c r="BR590" s="126" t="s">
        <v>57</v>
      </c>
      <c r="BS590" s="127"/>
      <c r="BT590" s="131">
        <v>0</v>
      </c>
      <c r="BU590" s="131">
        <v>0</v>
      </c>
      <c r="BV590" s="128">
        <v>45412</v>
      </c>
      <c r="BW590" s="132">
        <v>0</v>
      </c>
      <c r="BX590" s="132">
        <v>0</v>
      </c>
      <c r="BY590" s="127"/>
      <c r="BZ590" s="127"/>
      <c r="CA590" s="126">
        <v>0</v>
      </c>
      <c r="CB590" s="130">
        <v>0</v>
      </c>
      <c r="CC590" s="127"/>
      <c r="CD590" s="130">
        <v>0</v>
      </c>
      <c r="CE590" s="127"/>
      <c r="CF590" s="127"/>
      <c r="CG590" s="127"/>
      <c r="CH590" s="130">
        <v>0</v>
      </c>
      <c r="CI590" s="35">
        <v>0</v>
      </c>
      <c r="CJ590" s="94">
        <f t="shared" si="63"/>
        <v>0.1111111111111111</v>
      </c>
      <c r="CK590" s="88">
        <f t="shared" si="64"/>
        <v>45361</v>
      </c>
      <c r="CL590" s="89">
        <f t="shared" si="65"/>
        <v>0</v>
      </c>
      <c r="CM590" s="89">
        <f t="shared" si="66"/>
        <v>0</v>
      </c>
      <c r="CN590" s="89" t="str">
        <f t="shared" si="67"/>
        <v>Missing Staging Date</v>
      </c>
      <c r="CO590" s="100"/>
      <c r="CP590" s="89" t="str">
        <f>IF(CQ590="","",IF(CQ590&gt;'Colour coding'!$D$4,"After Turnround",IF(CQ590&gt;'Colour coding'!$D$3+7,"During Turnaround",IF(CQ590&lt;'Colour coding'!$D$3,"On Time"))))</f>
        <v>On Time</v>
      </c>
      <c r="CQ590" s="88">
        <f>_xlfn.MAXIFS('Monitor PO'!E:E,'Monitor PO'!K:K,KGP[[#This Row],[Material / Component]])</f>
        <v>0</v>
      </c>
      <c r="CR590" s="89" t="str">
        <f t="shared" si="68"/>
        <v>Delivered Pre S4H</v>
      </c>
      <c r="CS590" s="89" t="str">
        <f>_xlfn.CONCAT(KGP[[#This Row],[Reservation]], KGP[[#This Row],[Requirement date (WO component)]],KGP[[#This Row],[Material / Component]],"000",,KGP[[#This Row],[WO number]])</f>
        <v>000012203545389000200084026</v>
      </c>
      <c r="CT590" s="89" t="e">
        <f>VLOOKUP(KGP[[#This Row],[Key]],Reservation!B:B,1,)</f>
        <v>#N/A</v>
      </c>
      <c r="CU590" s="89" t="str">
        <f>_xlfn.CONCAT(KGP[[#This Row],[Reservation]],KGP[[#This Row],[Material / Component]],"000",,KGP[[#This Row],[WO number]])</f>
        <v>0000122035000200084026</v>
      </c>
      <c r="CV590" s="93" t="str">
        <f>IF(_xlfn.MAXIFS(Reservation!$F:$F,Reservation!$A:$A,KGP[[#This Row],[Logic]])&lt;KGP[[#This Row],[ETA @ Demand plant]],_xlfn.MAXIFS(Reservation!$F:$F,Reservation!$A:$A,KGP[[#This Row],[Logic]]),"")</f>
        <v/>
      </c>
      <c r="CW590" s="89" t="str">
        <f>IF(KGP[[#This Row],[Any order which is ahead (Date)]]="","",VLOOKUP(_xlfn.CONCAT(KGP[[#This Row],[Reservation]],KGP[[#This Row],[Material / Component]],"000",,KGP[[#This Row],[WO number]]),Reservation!$A:$J,10,0))</f>
        <v/>
      </c>
      <c r="CX590" s="89">
        <f t="shared" si="69"/>
        <v>0</v>
      </c>
    </row>
    <row r="591" spans="1:102" s="77" customFormat="1" hidden="1" x14ac:dyDescent="0.2">
      <c r="A591" s="126" t="s">
        <v>940</v>
      </c>
      <c r="B591" s="126" t="s">
        <v>50</v>
      </c>
      <c r="C591" s="127"/>
      <c r="D591" s="126" t="s">
        <v>55</v>
      </c>
      <c r="E591" s="128">
        <v>45290</v>
      </c>
      <c r="F591" s="128">
        <v>45293</v>
      </c>
      <c r="G591" s="128">
        <v>45386</v>
      </c>
      <c r="H591" s="127"/>
      <c r="I591" s="128">
        <v>45386</v>
      </c>
      <c r="J591" s="128">
        <v>45386</v>
      </c>
      <c r="K591" s="126" t="s">
        <v>56</v>
      </c>
      <c r="L591" s="127"/>
      <c r="M591" s="126" t="s">
        <v>595</v>
      </c>
      <c r="N591" s="126" t="s">
        <v>174</v>
      </c>
      <c r="O591" s="126" t="s">
        <v>596</v>
      </c>
      <c r="P591" s="126" t="s">
        <v>597</v>
      </c>
      <c r="Q591" s="126" t="s">
        <v>598</v>
      </c>
      <c r="R591" s="126" t="s">
        <v>344</v>
      </c>
      <c r="S591" s="127"/>
      <c r="T591" s="127"/>
      <c r="U591" s="127"/>
      <c r="V591" s="127"/>
      <c r="W591" s="127"/>
      <c r="X591" s="126">
        <v>10</v>
      </c>
      <c r="Y591" s="126">
        <v>5</v>
      </c>
      <c r="Z591" s="127"/>
      <c r="AA591" s="127"/>
      <c r="AB591" s="129">
        <v>3</v>
      </c>
      <c r="AC591" s="129">
        <v>0</v>
      </c>
      <c r="AD591" s="129">
        <v>0</v>
      </c>
      <c r="AE591" s="126" t="s">
        <v>2346</v>
      </c>
      <c r="AF591" s="129">
        <v>0</v>
      </c>
      <c r="AG591" s="127"/>
      <c r="AH591" s="127"/>
      <c r="AI591" s="127"/>
      <c r="AJ591" s="127"/>
      <c r="AK591" s="126">
        <v>0</v>
      </c>
      <c r="AL591" s="129">
        <v>0</v>
      </c>
      <c r="AM591" s="127"/>
      <c r="AN591" s="127"/>
      <c r="AO591" s="126">
        <v>0</v>
      </c>
      <c r="AP591" s="127"/>
      <c r="AQ591" s="127"/>
      <c r="AR591" s="127"/>
      <c r="AS591" s="127"/>
      <c r="AT591" s="127"/>
      <c r="AU591" s="126">
        <v>0</v>
      </c>
      <c r="AV591" s="130">
        <v>0</v>
      </c>
      <c r="AW591" s="126" t="s">
        <v>51</v>
      </c>
      <c r="AX591" s="127"/>
      <c r="AY591" s="127"/>
      <c r="AZ591" s="127"/>
      <c r="BA591" s="127"/>
      <c r="BB591" s="126" t="s">
        <v>52</v>
      </c>
      <c r="BC591" s="126" t="s">
        <v>213</v>
      </c>
      <c r="BD591" s="126" t="s">
        <v>355</v>
      </c>
      <c r="BE591" s="126" t="s">
        <v>601</v>
      </c>
      <c r="BF591" s="126">
        <v>3</v>
      </c>
      <c r="BG591" s="126" t="s">
        <v>163</v>
      </c>
      <c r="BH591" s="127"/>
      <c r="BI591" s="127"/>
      <c r="BJ591" s="127"/>
      <c r="BK591" s="127"/>
      <c r="BL591" s="129">
        <v>0</v>
      </c>
      <c r="BM591" s="127" t="b">
        <f>KGP[[#This Row],[HU Quantity]]=KGP[[#This Row],[Requirement quantity]]</f>
        <v>0</v>
      </c>
      <c r="BN591" s="127"/>
      <c r="BO591" s="127"/>
      <c r="BP591" s="127"/>
      <c r="BQ591" s="126" t="s">
        <v>165</v>
      </c>
      <c r="BR591" s="126" t="s">
        <v>57</v>
      </c>
      <c r="BS591" s="127"/>
      <c r="BT591" s="131">
        <v>0</v>
      </c>
      <c r="BU591" s="131">
        <v>0</v>
      </c>
      <c r="BV591" s="128">
        <v>45412</v>
      </c>
      <c r="BW591" s="132">
        <v>0</v>
      </c>
      <c r="BX591" s="132">
        <v>0</v>
      </c>
      <c r="BY591" s="127"/>
      <c r="BZ591" s="127"/>
      <c r="CA591" s="126">
        <v>0</v>
      </c>
      <c r="CB591" s="130">
        <v>0</v>
      </c>
      <c r="CC591" s="127"/>
      <c r="CD591" s="130">
        <v>0</v>
      </c>
      <c r="CE591" s="127"/>
      <c r="CF591" s="127"/>
      <c r="CG591" s="127"/>
      <c r="CH591" s="130">
        <v>0</v>
      </c>
      <c r="CI591" s="35">
        <v>0</v>
      </c>
      <c r="CJ591" s="94">
        <f t="shared" si="63"/>
        <v>0.16666666666666666</v>
      </c>
      <c r="CK591" s="88">
        <f t="shared" si="64"/>
        <v>45358</v>
      </c>
      <c r="CL591" s="89">
        <f t="shared" si="65"/>
        <v>0</v>
      </c>
      <c r="CM591" s="89">
        <f t="shared" si="66"/>
        <v>0</v>
      </c>
      <c r="CN591" s="89" t="str">
        <f t="shared" si="67"/>
        <v>Missing Staging Date</v>
      </c>
      <c r="CO591" s="100"/>
      <c r="CP591" s="89" t="str">
        <f>IF(CQ591="","",IF(CQ591&gt;'Colour coding'!$D$4,"After Turnround",IF(CQ591&gt;'Colour coding'!$D$3+7,"During Turnaround",IF(CQ591&lt;'Colour coding'!$D$3,"On Time"))))</f>
        <v>On Time</v>
      </c>
      <c r="CQ591" s="88">
        <f>_xlfn.MAXIFS('Monitor PO'!E:E,'Monitor PO'!K:K,KGP[[#This Row],[Material / Component]])</f>
        <v>0</v>
      </c>
      <c r="CR591" s="89" t="str">
        <f t="shared" si="68"/>
        <v>Delivered Pre S4H</v>
      </c>
      <c r="CS591" s="89" t="str">
        <f>_xlfn.CONCAT(KGP[[#This Row],[Reservation]], KGP[[#This Row],[Requirement date (WO component)]],KGP[[#This Row],[Material / Component]],"000",,KGP[[#This Row],[WO number]])</f>
        <v>000012204045386000200084031</v>
      </c>
      <c r="CT591" s="89" t="e">
        <f>VLOOKUP(KGP[[#This Row],[Key]],Reservation!B:B,1,)</f>
        <v>#N/A</v>
      </c>
      <c r="CU591" s="89" t="str">
        <f>_xlfn.CONCAT(KGP[[#This Row],[Reservation]],KGP[[#This Row],[Material / Component]],"000",,KGP[[#This Row],[WO number]])</f>
        <v>0000122040000200084031</v>
      </c>
      <c r="CV591" s="93" t="str">
        <f>IF(_xlfn.MAXIFS(Reservation!$F:$F,Reservation!$A:$A,KGP[[#This Row],[Logic]])&lt;KGP[[#This Row],[ETA @ Demand plant]],_xlfn.MAXIFS(Reservation!$F:$F,Reservation!$A:$A,KGP[[#This Row],[Logic]]),"")</f>
        <v/>
      </c>
      <c r="CW591" s="89" t="str">
        <f>IF(KGP[[#This Row],[Any order which is ahead (Date)]]="","",VLOOKUP(_xlfn.CONCAT(KGP[[#This Row],[Reservation]],KGP[[#This Row],[Material / Component]],"000",,KGP[[#This Row],[WO number]]),Reservation!$A:$J,10,0))</f>
        <v/>
      </c>
      <c r="CX591" s="89">
        <f t="shared" si="69"/>
        <v>0</v>
      </c>
    </row>
    <row r="592" spans="1:102" s="77" customFormat="1" hidden="1" x14ac:dyDescent="0.2">
      <c r="A592" s="126" t="s">
        <v>940</v>
      </c>
      <c r="B592" s="126" t="s">
        <v>50</v>
      </c>
      <c r="C592" s="127"/>
      <c r="D592" s="126" t="s">
        <v>55</v>
      </c>
      <c r="E592" s="128">
        <v>45290</v>
      </c>
      <c r="F592" s="128">
        <v>45293</v>
      </c>
      <c r="G592" s="128">
        <v>45386</v>
      </c>
      <c r="H592" s="127"/>
      <c r="I592" s="128">
        <v>45386</v>
      </c>
      <c r="J592" s="128">
        <v>45386</v>
      </c>
      <c r="K592" s="126" t="s">
        <v>56</v>
      </c>
      <c r="L592" s="127"/>
      <c r="M592" s="126" t="s">
        <v>595</v>
      </c>
      <c r="N592" s="126" t="s">
        <v>175</v>
      </c>
      <c r="O592" s="126" t="s">
        <v>596</v>
      </c>
      <c r="P592" s="126" t="s">
        <v>597</v>
      </c>
      <c r="Q592" s="126" t="s">
        <v>598</v>
      </c>
      <c r="R592" s="126" t="s">
        <v>344</v>
      </c>
      <c r="S592" s="127"/>
      <c r="T592" s="127"/>
      <c r="U592" s="127"/>
      <c r="V592" s="127"/>
      <c r="W592" s="127"/>
      <c r="X592" s="126">
        <v>10</v>
      </c>
      <c r="Y592" s="126">
        <v>5</v>
      </c>
      <c r="Z592" s="127"/>
      <c r="AA592" s="127"/>
      <c r="AB592" s="129">
        <v>3</v>
      </c>
      <c r="AC592" s="129">
        <v>0</v>
      </c>
      <c r="AD592" s="129">
        <v>0</v>
      </c>
      <c r="AE592" s="126" t="s">
        <v>2346</v>
      </c>
      <c r="AF592" s="129">
        <v>0</v>
      </c>
      <c r="AG592" s="127"/>
      <c r="AH592" s="127"/>
      <c r="AI592" s="127"/>
      <c r="AJ592" s="127"/>
      <c r="AK592" s="126">
        <v>0</v>
      </c>
      <c r="AL592" s="129">
        <v>0</v>
      </c>
      <c r="AM592" s="127"/>
      <c r="AN592" s="127"/>
      <c r="AO592" s="126">
        <v>0</v>
      </c>
      <c r="AP592" s="127"/>
      <c r="AQ592" s="127"/>
      <c r="AR592" s="127"/>
      <c r="AS592" s="127"/>
      <c r="AT592" s="127"/>
      <c r="AU592" s="126">
        <v>0</v>
      </c>
      <c r="AV592" s="130">
        <v>0</v>
      </c>
      <c r="AW592" s="126" t="s">
        <v>51</v>
      </c>
      <c r="AX592" s="127"/>
      <c r="AY592" s="127"/>
      <c r="AZ592" s="127"/>
      <c r="BA592" s="127"/>
      <c r="BB592" s="126" t="s">
        <v>52</v>
      </c>
      <c r="BC592" s="126" t="s">
        <v>213</v>
      </c>
      <c r="BD592" s="126" t="s">
        <v>355</v>
      </c>
      <c r="BE592" s="126" t="s">
        <v>601</v>
      </c>
      <c r="BF592" s="126">
        <v>2</v>
      </c>
      <c r="BG592" s="126" t="s">
        <v>163</v>
      </c>
      <c r="BH592" s="127"/>
      <c r="BI592" s="127"/>
      <c r="BJ592" s="127"/>
      <c r="BK592" s="127"/>
      <c r="BL592" s="129">
        <v>0</v>
      </c>
      <c r="BM592" s="127" t="b">
        <f>KGP[[#This Row],[HU Quantity]]=KGP[[#This Row],[Requirement quantity]]</f>
        <v>0</v>
      </c>
      <c r="BN592" s="127"/>
      <c r="BO592" s="127"/>
      <c r="BP592" s="127"/>
      <c r="BQ592" s="126" t="s">
        <v>165</v>
      </c>
      <c r="BR592" s="126" t="s">
        <v>57</v>
      </c>
      <c r="BS592" s="127"/>
      <c r="BT592" s="131">
        <v>0</v>
      </c>
      <c r="BU592" s="131">
        <v>0</v>
      </c>
      <c r="BV592" s="128">
        <v>45412</v>
      </c>
      <c r="BW592" s="132">
        <v>0</v>
      </c>
      <c r="BX592" s="132">
        <v>0</v>
      </c>
      <c r="BY592" s="127"/>
      <c r="BZ592" s="127"/>
      <c r="CA592" s="126">
        <v>0</v>
      </c>
      <c r="CB592" s="130">
        <v>0</v>
      </c>
      <c r="CC592" s="127"/>
      <c r="CD592" s="130">
        <v>0</v>
      </c>
      <c r="CE592" s="127"/>
      <c r="CF592" s="127"/>
      <c r="CG592" s="127"/>
      <c r="CH592" s="130">
        <v>0</v>
      </c>
      <c r="CI592" s="35">
        <v>0</v>
      </c>
      <c r="CJ592" s="94">
        <f t="shared" si="63"/>
        <v>0.16666666666666666</v>
      </c>
      <c r="CK592" s="88">
        <f t="shared" si="64"/>
        <v>45358</v>
      </c>
      <c r="CL592" s="89">
        <f t="shared" si="65"/>
        <v>0</v>
      </c>
      <c r="CM592" s="89">
        <f t="shared" si="66"/>
        <v>0</v>
      </c>
      <c r="CN592" s="89" t="str">
        <f t="shared" si="67"/>
        <v>Missing Staging Date</v>
      </c>
      <c r="CO592" s="100"/>
      <c r="CP592" s="89" t="str">
        <f>IF(CQ592="","",IF(CQ592&gt;'Colour coding'!$D$4,"After Turnround",IF(CQ592&gt;'Colour coding'!$D$3+7,"During Turnaround",IF(CQ592&lt;'Colour coding'!$D$3,"On Time"))))</f>
        <v>On Time</v>
      </c>
      <c r="CQ592" s="88">
        <f>_xlfn.MAXIFS('Monitor PO'!E:E,'Monitor PO'!K:K,KGP[[#This Row],[Material / Component]])</f>
        <v>0</v>
      </c>
      <c r="CR592" s="89" t="str">
        <f t="shared" si="68"/>
        <v>Delivered Pre S4H</v>
      </c>
      <c r="CS592" s="89" t="str">
        <f>_xlfn.CONCAT(KGP[[#This Row],[Reservation]], KGP[[#This Row],[Requirement date (WO component)]],KGP[[#This Row],[Material / Component]],"000",,KGP[[#This Row],[WO number]])</f>
        <v>000012204045386000200084031</v>
      </c>
      <c r="CT592" s="89" t="e">
        <f>VLOOKUP(KGP[[#This Row],[Key]],Reservation!B:B,1,)</f>
        <v>#N/A</v>
      </c>
      <c r="CU592" s="89" t="str">
        <f>_xlfn.CONCAT(KGP[[#This Row],[Reservation]],KGP[[#This Row],[Material / Component]],"000",,KGP[[#This Row],[WO number]])</f>
        <v>0000122040000200084031</v>
      </c>
      <c r="CV592" s="93" t="str">
        <f>IF(_xlfn.MAXIFS(Reservation!$F:$F,Reservation!$A:$A,KGP[[#This Row],[Logic]])&lt;KGP[[#This Row],[ETA @ Demand plant]],_xlfn.MAXIFS(Reservation!$F:$F,Reservation!$A:$A,KGP[[#This Row],[Logic]]),"")</f>
        <v/>
      </c>
      <c r="CW592" s="89" t="str">
        <f>IF(KGP[[#This Row],[Any order which is ahead (Date)]]="","",VLOOKUP(_xlfn.CONCAT(KGP[[#This Row],[Reservation]],KGP[[#This Row],[Material / Component]],"000",,KGP[[#This Row],[WO number]]),Reservation!$A:$J,10,0))</f>
        <v/>
      </c>
      <c r="CX592" s="89">
        <f t="shared" si="69"/>
        <v>0</v>
      </c>
    </row>
    <row r="593" spans="1:102" s="77" customFormat="1" hidden="1" x14ac:dyDescent="0.2">
      <c r="A593" s="126" t="s">
        <v>869</v>
      </c>
      <c r="B593" s="126" t="s">
        <v>50</v>
      </c>
      <c r="C593" s="127"/>
      <c r="D593" s="126" t="s">
        <v>55</v>
      </c>
      <c r="E593" s="128">
        <v>45290</v>
      </c>
      <c r="F593" s="128">
        <v>45292</v>
      </c>
      <c r="G593" s="128">
        <v>45415</v>
      </c>
      <c r="H593" s="127"/>
      <c r="I593" s="128">
        <v>45415</v>
      </c>
      <c r="J593" s="128">
        <v>45423</v>
      </c>
      <c r="K593" s="126" t="s">
        <v>182</v>
      </c>
      <c r="L593" s="127"/>
      <c r="M593" s="126" t="s">
        <v>3134</v>
      </c>
      <c r="N593" s="126" t="s">
        <v>175</v>
      </c>
      <c r="O593" s="126" t="s">
        <v>3135</v>
      </c>
      <c r="P593" s="126" t="s">
        <v>3136</v>
      </c>
      <c r="Q593" s="126" t="s">
        <v>3137</v>
      </c>
      <c r="R593" s="126" t="s">
        <v>344</v>
      </c>
      <c r="S593" s="127"/>
      <c r="T593" s="127"/>
      <c r="U593" s="127"/>
      <c r="V593" s="127"/>
      <c r="W593" s="127"/>
      <c r="X593" s="126">
        <v>10</v>
      </c>
      <c r="Y593" s="126">
        <v>5</v>
      </c>
      <c r="Z593" s="127"/>
      <c r="AA593" s="127"/>
      <c r="AB593" s="129">
        <v>1</v>
      </c>
      <c r="AC593" s="129">
        <v>0</v>
      </c>
      <c r="AD593" s="129">
        <v>0</v>
      </c>
      <c r="AE593" s="126" t="s">
        <v>2954</v>
      </c>
      <c r="AF593" s="129">
        <v>0</v>
      </c>
      <c r="AG593" s="127"/>
      <c r="AH593" s="127"/>
      <c r="AI593" s="127"/>
      <c r="AJ593" s="127"/>
      <c r="AK593" s="126">
        <v>0</v>
      </c>
      <c r="AL593" s="129">
        <v>0</v>
      </c>
      <c r="AM593" s="127"/>
      <c r="AN593" s="127"/>
      <c r="AO593" s="126">
        <v>0</v>
      </c>
      <c r="AP593" s="127"/>
      <c r="AQ593" s="127"/>
      <c r="AR593" s="127"/>
      <c r="AS593" s="127"/>
      <c r="AT593" s="127"/>
      <c r="AU593" s="126">
        <v>0</v>
      </c>
      <c r="AV593" s="130">
        <v>0</v>
      </c>
      <c r="AW593" s="126" t="s">
        <v>51</v>
      </c>
      <c r="AX593" s="127"/>
      <c r="AY593" s="127"/>
      <c r="AZ593" s="127"/>
      <c r="BA593" s="127"/>
      <c r="BB593" s="126" t="s">
        <v>52</v>
      </c>
      <c r="BC593" s="126" t="s">
        <v>161</v>
      </c>
      <c r="BD593" s="126" t="s">
        <v>162</v>
      </c>
      <c r="BE593" s="126" t="s">
        <v>3138</v>
      </c>
      <c r="BF593" s="126">
        <v>2</v>
      </c>
      <c r="BG593" s="126" t="s">
        <v>163</v>
      </c>
      <c r="BH593" s="127"/>
      <c r="BI593" s="127"/>
      <c r="BJ593" s="127"/>
      <c r="BK593" s="127"/>
      <c r="BL593" s="129">
        <v>0</v>
      </c>
      <c r="BM593" s="127" t="b">
        <f>KGP[[#This Row],[HU Quantity]]=KGP[[#This Row],[Requirement quantity]]</f>
        <v>0</v>
      </c>
      <c r="BN593" s="127"/>
      <c r="BO593" s="127"/>
      <c r="BP593" s="127"/>
      <c r="BQ593" s="126" t="s">
        <v>165</v>
      </c>
      <c r="BR593" s="127"/>
      <c r="BS593" s="127"/>
      <c r="BT593" s="131">
        <v>0</v>
      </c>
      <c r="BU593" s="131">
        <v>0</v>
      </c>
      <c r="BV593" s="128">
        <v>45439</v>
      </c>
      <c r="BW593" s="132">
        <v>0</v>
      </c>
      <c r="BX593" s="132">
        <v>0</v>
      </c>
      <c r="BY593" s="127"/>
      <c r="BZ593" s="127"/>
      <c r="CA593" s="126">
        <v>0</v>
      </c>
      <c r="CB593" s="130">
        <v>0</v>
      </c>
      <c r="CC593" s="127"/>
      <c r="CD593" s="130">
        <v>0</v>
      </c>
      <c r="CE593" s="127"/>
      <c r="CF593" s="127"/>
      <c r="CG593" s="127"/>
      <c r="CH593" s="130">
        <v>0</v>
      </c>
      <c r="CI593" s="35">
        <v>0</v>
      </c>
      <c r="CJ593" s="94">
        <f t="shared" si="63"/>
        <v>0.33333333333333331</v>
      </c>
      <c r="CK593" s="88">
        <f t="shared" si="64"/>
        <v>45387</v>
      </c>
      <c r="CL593" s="89">
        <f t="shared" si="65"/>
        <v>0</v>
      </c>
      <c r="CM593" s="89">
        <f t="shared" si="66"/>
        <v>0</v>
      </c>
      <c r="CN593" s="89" t="str">
        <f t="shared" si="67"/>
        <v>Missing Staging Date</v>
      </c>
      <c r="CO593" s="100"/>
      <c r="CP593" s="89" t="str">
        <f>IF(CQ593="","",IF(CQ593&gt;'Colour coding'!$D$4,"After Turnround",IF(CQ593&gt;'Colour coding'!$D$3+7,"During Turnaround",IF(CQ593&lt;'Colour coding'!$D$3,"On Time"))))</f>
        <v>On Time</v>
      </c>
      <c r="CQ593" s="88">
        <f>_xlfn.MAXIFS('Monitor PO'!E:E,'Monitor PO'!K:K,KGP[[#This Row],[Material / Component]])</f>
        <v>0</v>
      </c>
      <c r="CR593" s="89" t="str">
        <f t="shared" si="68"/>
        <v>Delivered Pre S4H</v>
      </c>
      <c r="CS593" s="89" t="str">
        <f>_xlfn.CONCAT(KGP[[#This Row],[Reservation]], KGP[[#This Row],[Requirement date (WO component)]],KGP[[#This Row],[Material / Component]],"000",,KGP[[#This Row],[WO number]])</f>
        <v>000012427945415000200086050</v>
      </c>
      <c r="CT593" s="89" t="e">
        <f>VLOOKUP(KGP[[#This Row],[Key]],Reservation!B:B,1,)</f>
        <v>#N/A</v>
      </c>
      <c r="CU593" s="89" t="str">
        <f>_xlfn.CONCAT(KGP[[#This Row],[Reservation]],KGP[[#This Row],[Material / Component]],"000",,KGP[[#This Row],[WO number]])</f>
        <v>0000124279000200086050</v>
      </c>
      <c r="CV593" s="93" t="str">
        <f>IF(_xlfn.MAXIFS(Reservation!$F:$F,Reservation!$A:$A,KGP[[#This Row],[Logic]])&lt;KGP[[#This Row],[ETA @ Demand plant]],_xlfn.MAXIFS(Reservation!$F:$F,Reservation!$A:$A,KGP[[#This Row],[Logic]]),"")</f>
        <v/>
      </c>
      <c r="CW593" s="89" t="str">
        <f>IF(KGP[[#This Row],[Any order which is ahead (Date)]]="","",VLOOKUP(_xlfn.CONCAT(KGP[[#This Row],[Reservation]],KGP[[#This Row],[Material / Component]],"000",,KGP[[#This Row],[WO number]]),Reservation!$A:$J,10,0))</f>
        <v/>
      </c>
      <c r="CX593" s="89">
        <f t="shared" si="69"/>
        <v>0</v>
      </c>
    </row>
    <row r="594" spans="1:102" s="77" customFormat="1" hidden="1" x14ac:dyDescent="0.2">
      <c r="A594" s="126" t="s">
        <v>869</v>
      </c>
      <c r="B594" s="126" t="s">
        <v>50</v>
      </c>
      <c r="C594" s="127"/>
      <c r="D594" s="126" t="s">
        <v>55</v>
      </c>
      <c r="E594" s="128">
        <v>45290</v>
      </c>
      <c r="F594" s="128">
        <v>45292</v>
      </c>
      <c r="G594" s="128">
        <v>45415</v>
      </c>
      <c r="H594" s="127"/>
      <c r="I594" s="128">
        <v>45415</v>
      </c>
      <c r="J594" s="128">
        <v>45423</v>
      </c>
      <c r="K594" s="126" t="s">
        <v>182</v>
      </c>
      <c r="L594" s="127"/>
      <c r="M594" s="126" t="s">
        <v>3134</v>
      </c>
      <c r="N594" s="126" t="s">
        <v>174</v>
      </c>
      <c r="O594" s="126" t="s">
        <v>3135</v>
      </c>
      <c r="P594" s="126" t="s">
        <v>3136</v>
      </c>
      <c r="Q594" s="126" t="s">
        <v>3137</v>
      </c>
      <c r="R594" s="126" t="s">
        <v>344</v>
      </c>
      <c r="S594" s="127"/>
      <c r="T594" s="127"/>
      <c r="U594" s="127"/>
      <c r="V594" s="127"/>
      <c r="W594" s="127"/>
      <c r="X594" s="126">
        <v>10</v>
      </c>
      <c r="Y594" s="126">
        <v>5</v>
      </c>
      <c r="Z594" s="127"/>
      <c r="AA594" s="127"/>
      <c r="AB594" s="129">
        <v>1</v>
      </c>
      <c r="AC594" s="129">
        <v>0</v>
      </c>
      <c r="AD594" s="129">
        <v>0</v>
      </c>
      <c r="AE594" s="126" t="s">
        <v>2954</v>
      </c>
      <c r="AF594" s="129">
        <v>0</v>
      </c>
      <c r="AG594" s="127"/>
      <c r="AH594" s="127"/>
      <c r="AI594" s="127"/>
      <c r="AJ594" s="127"/>
      <c r="AK594" s="126">
        <v>0</v>
      </c>
      <c r="AL594" s="129">
        <v>0</v>
      </c>
      <c r="AM594" s="127"/>
      <c r="AN594" s="127"/>
      <c r="AO594" s="126">
        <v>0</v>
      </c>
      <c r="AP594" s="127"/>
      <c r="AQ594" s="127"/>
      <c r="AR594" s="127"/>
      <c r="AS594" s="127"/>
      <c r="AT594" s="127"/>
      <c r="AU594" s="126">
        <v>0</v>
      </c>
      <c r="AV594" s="130">
        <v>0</v>
      </c>
      <c r="AW594" s="126" t="s">
        <v>51</v>
      </c>
      <c r="AX594" s="127"/>
      <c r="AY594" s="127"/>
      <c r="AZ594" s="127"/>
      <c r="BA594" s="127"/>
      <c r="BB594" s="126" t="s">
        <v>52</v>
      </c>
      <c r="BC594" s="126" t="s">
        <v>161</v>
      </c>
      <c r="BD594" s="126" t="s">
        <v>162</v>
      </c>
      <c r="BE594" s="126" t="s">
        <v>3138</v>
      </c>
      <c r="BF594" s="126">
        <v>3</v>
      </c>
      <c r="BG594" s="126" t="s">
        <v>163</v>
      </c>
      <c r="BH594" s="127"/>
      <c r="BI594" s="127"/>
      <c r="BJ594" s="127"/>
      <c r="BK594" s="127"/>
      <c r="BL594" s="129">
        <v>0</v>
      </c>
      <c r="BM594" s="127" t="b">
        <f>KGP[[#This Row],[HU Quantity]]=KGP[[#This Row],[Requirement quantity]]</f>
        <v>0</v>
      </c>
      <c r="BN594" s="127"/>
      <c r="BO594" s="127"/>
      <c r="BP594" s="127"/>
      <c r="BQ594" s="126" t="s">
        <v>165</v>
      </c>
      <c r="BR594" s="127"/>
      <c r="BS594" s="127"/>
      <c r="BT594" s="131">
        <v>0</v>
      </c>
      <c r="BU594" s="131">
        <v>0</v>
      </c>
      <c r="BV594" s="128">
        <v>45439</v>
      </c>
      <c r="BW594" s="132">
        <v>0</v>
      </c>
      <c r="BX594" s="132">
        <v>0</v>
      </c>
      <c r="BY594" s="127"/>
      <c r="BZ594" s="127"/>
      <c r="CA594" s="126">
        <v>0</v>
      </c>
      <c r="CB594" s="130">
        <v>0</v>
      </c>
      <c r="CC594" s="127"/>
      <c r="CD594" s="130">
        <v>0</v>
      </c>
      <c r="CE594" s="127"/>
      <c r="CF594" s="127"/>
      <c r="CG594" s="127"/>
      <c r="CH594" s="130">
        <v>0</v>
      </c>
      <c r="CI594" s="35">
        <v>0</v>
      </c>
      <c r="CJ594" s="94">
        <f t="shared" si="63"/>
        <v>0.33333333333333331</v>
      </c>
      <c r="CK594" s="88">
        <f t="shared" si="64"/>
        <v>45387</v>
      </c>
      <c r="CL594" s="89">
        <f t="shared" si="65"/>
        <v>0</v>
      </c>
      <c r="CM594" s="89">
        <f t="shared" si="66"/>
        <v>0</v>
      </c>
      <c r="CN594" s="89" t="str">
        <f t="shared" si="67"/>
        <v>Missing Staging Date</v>
      </c>
      <c r="CO594" s="100"/>
      <c r="CP594" s="89" t="str">
        <f>IF(CQ594="","",IF(CQ594&gt;'Colour coding'!$D$4,"After Turnround",IF(CQ594&gt;'Colour coding'!$D$3+7,"During Turnaround",IF(CQ594&lt;'Colour coding'!$D$3,"On Time"))))</f>
        <v>On Time</v>
      </c>
      <c r="CQ594" s="88">
        <f>_xlfn.MAXIFS('Monitor PO'!E:E,'Monitor PO'!K:K,KGP[[#This Row],[Material / Component]])</f>
        <v>0</v>
      </c>
      <c r="CR594" s="89" t="str">
        <f t="shared" si="68"/>
        <v>Delivered Pre S4H</v>
      </c>
      <c r="CS594" s="89" t="str">
        <f>_xlfn.CONCAT(KGP[[#This Row],[Reservation]], KGP[[#This Row],[Requirement date (WO component)]],KGP[[#This Row],[Material / Component]],"000",,KGP[[#This Row],[WO number]])</f>
        <v>000012427945415000200086050</v>
      </c>
      <c r="CT594" s="89" t="e">
        <f>VLOOKUP(KGP[[#This Row],[Key]],Reservation!B:B,1,)</f>
        <v>#N/A</v>
      </c>
      <c r="CU594" s="89" t="str">
        <f>_xlfn.CONCAT(KGP[[#This Row],[Reservation]],KGP[[#This Row],[Material / Component]],"000",,KGP[[#This Row],[WO number]])</f>
        <v>0000124279000200086050</v>
      </c>
      <c r="CV594" s="93" t="str">
        <f>IF(_xlfn.MAXIFS(Reservation!$F:$F,Reservation!$A:$A,KGP[[#This Row],[Logic]])&lt;KGP[[#This Row],[ETA @ Demand plant]],_xlfn.MAXIFS(Reservation!$F:$F,Reservation!$A:$A,KGP[[#This Row],[Logic]]),"")</f>
        <v/>
      </c>
      <c r="CW594" s="89" t="str">
        <f>IF(KGP[[#This Row],[Any order which is ahead (Date)]]="","",VLOOKUP(_xlfn.CONCAT(KGP[[#This Row],[Reservation]],KGP[[#This Row],[Material / Component]],"000",,KGP[[#This Row],[WO number]]),Reservation!$A:$J,10,0))</f>
        <v/>
      </c>
      <c r="CX594" s="89">
        <f t="shared" si="69"/>
        <v>0</v>
      </c>
    </row>
    <row r="595" spans="1:102" s="77" customFormat="1" hidden="1" x14ac:dyDescent="0.2">
      <c r="A595" s="126" t="s">
        <v>869</v>
      </c>
      <c r="B595" s="126" t="s">
        <v>50</v>
      </c>
      <c r="C595" s="127"/>
      <c r="D595" s="126" t="s">
        <v>55</v>
      </c>
      <c r="E595" s="128">
        <v>45290</v>
      </c>
      <c r="F595" s="128">
        <v>45292</v>
      </c>
      <c r="G595" s="128">
        <v>45415</v>
      </c>
      <c r="H595" s="127"/>
      <c r="I595" s="128">
        <v>45415</v>
      </c>
      <c r="J595" s="128">
        <v>45423</v>
      </c>
      <c r="K595" s="126" t="s">
        <v>182</v>
      </c>
      <c r="L595" s="127"/>
      <c r="M595" s="126" t="s">
        <v>3134</v>
      </c>
      <c r="N595" s="126" t="s">
        <v>176</v>
      </c>
      <c r="O595" s="126" t="s">
        <v>3135</v>
      </c>
      <c r="P595" s="126" t="s">
        <v>3136</v>
      </c>
      <c r="Q595" s="126" t="s">
        <v>3137</v>
      </c>
      <c r="R595" s="126" t="s">
        <v>344</v>
      </c>
      <c r="S595" s="127"/>
      <c r="T595" s="127"/>
      <c r="U595" s="127"/>
      <c r="V595" s="127"/>
      <c r="W595" s="127"/>
      <c r="X595" s="126">
        <v>10</v>
      </c>
      <c r="Y595" s="126">
        <v>5</v>
      </c>
      <c r="Z595" s="127"/>
      <c r="AA595" s="127"/>
      <c r="AB595" s="129">
        <v>1</v>
      </c>
      <c r="AC595" s="129">
        <v>0</v>
      </c>
      <c r="AD595" s="129">
        <v>0</v>
      </c>
      <c r="AE595" s="126" t="s">
        <v>2954</v>
      </c>
      <c r="AF595" s="129">
        <v>0</v>
      </c>
      <c r="AG595" s="127"/>
      <c r="AH595" s="127"/>
      <c r="AI595" s="127"/>
      <c r="AJ595" s="127"/>
      <c r="AK595" s="126">
        <v>0</v>
      </c>
      <c r="AL595" s="129">
        <v>0</v>
      </c>
      <c r="AM595" s="127"/>
      <c r="AN595" s="127"/>
      <c r="AO595" s="126">
        <v>0</v>
      </c>
      <c r="AP595" s="127"/>
      <c r="AQ595" s="127"/>
      <c r="AR595" s="127"/>
      <c r="AS595" s="127"/>
      <c r="AT595" s="127"/>
      <c r="AU595" s="126">
        <v>0</v>
      </c>
      <c r="AV595" s="130">
        <v>0</v>
      </c>
      <c r="AW595" s="126" t="s">
        <v>58</v>
      </c>
      <c r="AX595" s="127"/>
      <c r="AY595" s="127"/>
      <c r="AZ595" s="127"/>
      <c r="BA595" s="127"/>
      <c r="BB595" s="126" t="s">
        <v>52</v>
      </c>
      <c r="BC595" s="126" t="s">
        <v>161</v>
      </c>
      <c r="BD595" s="126" t="s">
        <v>162</v>
      </c>
      <c r="BE595" s="126" t="s">
        <v>3138</v>
      </c>
      <c r="BF595" s="126">
        <v>1</v>
      </c>
      <c r="BG595" s="126" t="s">
        <v>163</v>
      </c>
      <c r="BH595" s="127"/>
      <c r="BI595" s="127"/>
      <c r="BJ595" s="127"/>
      <c r="BK595" s="127"/>
      <c r="BL595" s="129">
        <v>0</v>
      </c>
      <c r="BM595" s="127" t="b">
        <f>KGP[[#This Row],[HU Quantity]]=KGP[[#This Row],[Requirement quantity]]</f>
        <v>0</v>
      </c>
      <c r="BN595" s="127"/>
      <c r="BO595" s="127"/>
      <c r="BP595" s="127"/>
      <c r="BQ595" s="126" t="s">
        <v>165</v>
      </c>
      <c r="BR595" s="127"/>
      <c r="BS595" s="127"/>
      <c r="BT595" s="131">
        <v>0</v>
      </c>
      <c r="BU595" s="131">
        <v>0</v>
      </c>
      <c r="BV595" s="128">
        <v>45439</v>
      </c>
      <c r="BW595" s="132">
        <v>0</v>
      </c>
      <c r="BX595" s="132">
        <v>0</v>
      </c>
      <c r="BY595" s="127"/>
      <c r="BZ595" s="127"/>
      <c r="CA595" s="126">
        <v>0</v>
      </c>
      <c r="CB595" s="130">
        <v>0</v>
      </c>
      <c r="CC595" s="127"/>
      <c r="CD595" s="130">
        <v>0</v>
      </c>
      <c r="CE595" s="127"/>
      <c r="CF595" s="127"/>
      <c r="CG595" s="127"/>
      <c r="CH595" s="130">
        <v>0</v>
      </c>
      <c r="CI595" s="35">
        <v>0</v>
      </c>
      <c r="CJ595" s="94">
        <f t="shared" si="63"/>
        <v>0.33333333333333331</v>
      </c>
      <c r="CK595" s="88">
        <f t="shared" si="64"/>
        <v>45387</v>
      </c>
      <c r="CL595" s="89">
        <f t="shared" si="65"/>
        <v>0</v>
      </c>
      <c r="CM595" s="89">
        <f t="shared" si="66"/>
        <v>0</v>
      </c>
      <c r="CN595" s="89" t="str">
        <f t="shared" si="67"/>
        <v>Missing Staging Date</v>
      </c>
      <c r="CO595" s="100"/>
      <c r="CP595" s="89" t="str">
        <f>IF(CQ595="","",IF(CQ595&gt;'Colour coding'!$D$4,"After Turnround",IF(CQ595&gt;'Colour coding'!$D$3+7,"During Turnaround",IF(CQ595&lt;'Colour coding'!$D$3,"On Time"))))</f>
        <v>On Time</v>
      </c>
      <c r="CQ595" s="88">
        <f>_xlfn.MAXIFS('Monitor PO'!E:E,'Monitor PO'!K:K,KGP[[#This Row],[Material / Component]])</f>
        <v>0</v>
      </c>
      <c r="CR595" s="89" t="str">
        <f t="shared" si="68"/>
        <v>Delivered Pre S4H</v>
      </c>
      <c r="CS595" s="89" t="str">
        <f>_xlfn.CONCAT(KGP[[#This Row],[Reservation]], KGP[[#This Row],[Requirement date (WO component)]],KGP[[#This Row],[Material / Component]],"000",,KGP[[#This Row],[WO number]])</f>
        <v>000012427945415000200086050</v>
      </c>
      <c r="CT595" s="89" t="e">
        <f>VLOOKUP(KGP[[#This Row],[Key]],Reservation!B:B,1,)</f>
        <v>#N/A</v>
      </c>
      <c r="CU595" s="89" t="str">
        <f>_xlfn.CONCAT(KGP[[#This Row],[Reservation]],KGP[[#This Row],[Material / Component]],"000",,KGP[[#This Row],[WO number]])</f>
        <v>0000124279000200086050</v>
      </c>
      <c r="CV595" s="93" t="str">
        <f>IF(_xlfn.MAXIFS(Reservation!$F:$F,Reservation!$A:$A,KGP[[#This Row],[Logic]])&lt;KGP[[#This Row],[ETA @ Demand plant]],_xlfn.MAXIFS(Reservation!$F:$F,Reservation!$A:$A,KGP[[#This Row],[Logic]]),"")</f>
        <v/>
      </c>
      <c r="CW595" s="89" t="str">
        <f>IF(KGP[[#This Row],[Any order which is ahead (Date)]]="","",VLOOKUP(_xlfn.CONCAT(KGP[[#This Row],[Reservation]],KGP[[#This Row],[Material / Component]],"000",,KGP[[#This Row],[WO number]]),Reservation!$A:$J,10,0))</f>
        <v/>
      </c>
      <c r="CX595" s="89">
        <f t="shared" si="69"/>
        <v>0</v>
      </c>
    </row>
    <row r="596" spans="1:102" s="77" customFormat="1" hidden="1" x14ac:dyDescent="0.2">
      <c r="A596" s="126" t="s">
        <v>869</v>
      </c>
      <c r="B596" s="126" t="s">
        <v>50</v>
      </c>
      <c r="C596" s="127"/>
      <c r="D596" s="126" t="s">
        <v>55</v>
      </c>
      <c r="E596" s="128">
        <v>45290</v>
      </c>
      <c r="F596" s="128">
        <v>45292</v>
      </c>
      <c r="G596" s="128">
        <v>45415</v>
      </c>
      <c r="H596" s="127"/>
      <c r="I596" s="128">
        <v>45406</v>
      </c>
      <c r="J596" s="128">
        <v>45422</v>
      </c>
      <c r="K596" s="126" t="s">
        <v>182</v>
      </c>
      <c r="L596" s="127"/>
      <c r="M596" s="126" t="s">
        <v>3139</v>
      </c>
      <c r="N596" s="126" t="s">
        <v>174</v>
      </c>
      <c r="O596" s="126" t="s">
        <v>3140</v>
      </c>
      <c r="P596" s="126" t="s">
        <v>3141</v>
      </c>
      <c r="Q596" s="126" t="s">
        <v>3137</v>
      </c>
      <c r="R596" s="126" t="s">
        <v>344</v>
      </c>
      <c r="S596" s="127"/>
      <c r="T596" s="127"/>
      <c r="U596" s="127"/>
      <c r="V596" s="127"/>
      <c r="W596" s="127"/>
      <c r="X596" s="126">
        <v>10</v>
      </c>
      <c r="Y596" s="126">
        <v>5</v>
      </c>
      <c r="Z596" s="127"/>
      <c r="AA596" s="127"/>
      <c r="AB596" s="129">
        <v>1</v>
      </c>
      <c r="AC596" s="129">
        <v>0</v>
      </c>
      <c r="AD596" s="129">
        <v>0</v>
      </c>
      <c r="AE596" s="126" t="s">
        <v>2954</v>
      </c>
      <c r="AF596" s="129">
        <v>0</v>
      </c>
      <c r="AG596" s="127"/>
      <c r="AH596" s="127"/>
      <c r="AI596" s="127"/>
      <c r="AJ596" s="127"/>
      <c r="AK596" s="126">
        <v>0</v>
      </c>
      <c r="AL596" s="129">
        <v>0</v>
      </c>
      <c r="AM596" s="127"/>
      <c r="AN596" s="127"/>
      <c r="AO596" s="126">
        <v>0</v>
      </c>
      <c r="AP596" s="127"/>
      <c r="AQ596" s="127"/>
      <c r="AR596" s="127"/>
      <c r="AS596" s="127"/>
      <c r="AT596" s="127"/>
      <c r="AU596" s="126">
        <v>0</v>
      </c>
      <c r="AV596" s="130">
        <v>0</v>
      </c>
      <c r="AW596" s="126" t="s">
        <v>51</v>
      </c>
      <c r="AX596" s="127"/>
      <c r="AY596" s="127"/>
      <c r="AZ596" s="127"/>
      <c r="BA596" s="127"/>
      <c r="BB596" s="126" t="s">
        <v>52</v>
      </c>
      <c r="BC596" s="126" t="s">
        <v>161</v>
      </c>
      <c r="BD596" s="126" t="s">
        <v>162</v>
      </c>
      <c r="BE596" s="126" t="s">
        <v>3142</v>
      </c>
      <c r="BF596" s="126">
        <v>3</v>
      </c>
      <c r="BG596" s="126" t="s">
        <v>163</v>
      </c>
      <c r="BH596" s="127"/>
      <c r="BI596" s="127"/>
      <c r="BJ596" s="127"/>
      <c r="BK596" s="127"/>
      <c r="BL596" s="129">
        <v>0</v>
      </c>
      <c r="BM596" s="127" t="b">
        <f>KGP[[#This Row],[HU Quantity]]=KGP[[#This Row],[Requirement quantity]]</f>
        <v>0</v>
      </c>
      <c r="BN596" s="127"/>
      <c r="BO596" s="127"/>
      <c r="BP596" s="127"/>
      <c r="BQ596" s="126" t="s">
        <v>165</v>
      </c>
      <c r="BR596" s="127"/>
      <c r="BS596" s="127"/>
      <c r="BT596" s="131">
        <v>0</v>
      </c>
      <c r="BU596" s="131">
        <v>0</v>
      </c>
      <c r="BV596" s="128">
        <v>45439</v>
      </c>
      <c r="BW596" s="132">
        <v>0</v>
      </c>
      <c r="BX596" s="132">
        <v>0</v>
      </c>
      <c r="BY596" s="127"/>
      <c r="BZ596" s="127"/>
      <c r="CA596" s="126">
        <v>0</v>
      </c>
      <c r="CB596" s="130">
        <v>0</v>
      </c>
      <c r="CC596" s="127"/>
      <c r="CD596" s="130">
        <v>0</v>
      </c>
      <c r="CE596" s="127"/>
      <c r="CF596" s="127"/>
      <c r="CG596" s="127"/>
      <c r="CH596" s="130">
        <v>0</v>
      </c>
      <c r="CI596" s="35">
        <v>0</v>
      </c>
      <c r="CJ596" s="94">
        <f t="shared" si="63"/>
        <v>0.33333333333333331</v>
      </c>
      <c r="CK596" s="88">
        <f t="shared" si="64"/>
        <v>45387</v>
      </c>
      <c r="CL596" s="89">
        <f t="shared" si="65"/>
        <v>0</v>
      </c>
      <c r="CM596" s="89">
        <f t="shared" si="66"/>
        <v>0</v>
      </c>
      <c r="CN596" s="89" t="str">
        <f t="shared" si="67"/>
        <v>Missing Staging Date</v>
      </c>
      <c r="CO596" s="100"/>
      <c r="CP596" s="89" t="str">
        <f>IF(CQ596="","",IF(CQ596&gt;'Colour coding'!$D$4,"After Turnround",IF(CQ596&gt;'Colour coding'!$D$3+7,"During Turnaround",IF(CQ596&lt;'Colour coding'!$D$3,"On Time"))))</f>
        <v>On Time</v>
      </c>
      <c r="CQ596" s="88">
        <f>_xlfn.MAXIFS('Monitor PO'!E:E,'Monitor PO'!K:K,KGP[[#This Row],[Material / Component]])</f>
        <v>0</v>
      </c>
      <c r="CR596" s="89" t="str">
        <f t="shared" si="68"/>
        <v>Delivered Pre S4H</v>
      </c>
      <c r="CS596" s="89" t="str">
        <f>_xlfn.CONCAT(KGP[[#This Row],[Reservation]], KGP[[#This Row],[Requirement date (WO component)]],KGP[[#This Row],[Material / Component]],"000",,KGP[[#This Row],[WO number]])</f>
        <v>000012428045415000200086051</v>
      </c>
      <c r="CT596" s="89" t="e">
        <f>VLOOKUP(KGP[[#This Row],[Key]],Reservation!B:B,1,)</f>
        <v>#N/A</v>
      </c>
      <c r="CU596" s="89" t="str">
        <f>_xlfn.CONCAT(KGP[[#This Row],[Reservation]],KGP[[#This Row],[Material / Component]],"000",,KGP[[#This Row],[WO number]])</f>
        <v>0000124280000200086051</v>
      </c>
      <c r="CV596" s="93" t="str">
        <f>IF(_xlfn.MAXIFS(Reservation!$F:$F,Reservation!$A:$A,KGP[[#This Row],[Logic]])&lt;KGP[[#This Row],[ETA @ Demand plant]],_xlfn.MAXIFS(Reservation!$F:$F,Reservation!$A:$A,KGP[[#This Row],[Logic]]),"")</f>
        <v/>
      </c>
      <c r="CW596" s="89" t="str">
        <f>IF(KGP[[#This Row],[Any order which is ahead (Date)]]="","",VLOOKUP(_xlfn.CONCAT(KGP[[#This Row],[Reservation]],KGP[[#This Row],[Material / Component]],"000",,KGP[[#This Row],[WO number]]),Reservation!$A:$J,10,0))</f>
        <v/>
      </c>
      <c r="CX596" s="89">
        <f t="shared" si="69"/>
        <v>0</v>
      </c>
    </row>
    <row r="597" spans="1:102" s="77" customFormat="1" hidden="1" x14ac:dyDescent="0.2">
      <c r="A597" s="126" t="s">
        <v>869</v>
      </c>
      <c r="B597" s="126" t="s">
        <v>50</v>
      </c>
      <c r="C597" s="127"/>
      <c r="D597" s="126" t="s">
        <v>55</v>
      </c>
      <c r="E597" s="128">
        <v>45290</v>
      </c>
      <c r="F597" s="128">
        <v>45292</v>
      </c>
      <c r="G597" s="128">
        <v>45415</v>
      </c>
      <c r="H597" s="127"/>
      <c r="I597" s="128">
        <v>45406</v>
      </c>
      <c r="J597" s="128">
        <v>45422</v>
      </c>
      <c r="K597" s="126" t="s">
        <v>182</v>
      </c>
      <c r="L597" s="127"/>
      <c r="M597" s="126" t="s">
        <v>3139</v>
      </c>
      <c r="N597" s="126" t="s">
        <v>175</v>
      </c>
      <c r="O597" s="126" t="s">
        <v>3140</v>
      </c>
      <c r="P597" s="126" t="s">
        <v>3141</v>
      </c>
      <c r="Q597" s="126" t="s">
        <v>3137</v>
      </c>
      <c r="R597" s="126" t="s">
        <v>344</v>
      </c>
      <c r="S597" s="127"/>
      <c r="T597" s="127"/>
      <c r="U597" s="127"/>
      <c r="V597" s="127"/>
      <c r="W597" s="127"/>
      <c r="X597" s="126">
        <v>10</v>
      </c>
      <c r="Y597" s="126">
        <v>5</v>
      </c>
      <c r="Z597" s="127"/>
      <c r="AA597" s="127"/>
      <c r="AB597" s="129">
        <v>1</v>
      </c>
      <c r="AC597" s="129">
        <v>0</v>
      </c>
      <c r="AD597" s="129">
        <v>0</v>
      </c>
      <c r="AE597" s="126" t="s">
        <v>2954</v>
      </c>
      <c r="AF597" s="129">
        <v>0</v>
      </c>
      <c r="AG597" s="127"/>
      <c r="AH597" s="127"/>
      <c r="AI597" s="127"/>
      <c r="AJ597" s="127"/>
      <c r="AK597" s="126">
        <v>0</v>
      </c>
      <c r="AL597" s="129">
        <v>0</v>
      </c>
      <c r="AM597" s="127"/>
      <c r="AN597" s="127"/>
      <c r="AO597" s="126">
        <v>0</v>
      </c>
      <c r="AP597" s="127"/>
      <c r="AQ597" s="127"/>
      <c r="AR597" s="127"/>
      <c r="AS597" s="127"/>
      <c r="AT597" s="127"/>
      <c r="AU597" s="126">
        <v>0</v>
      </c>
      <c r="AV597" s="130">
        <v>0</v>
      </c>
      <c r="AW597" s="126" t="s">
        <v>51</v>
      </c>
      <c r="AX597" s="127"/>
      <c r="AY597" s="127"/>
      <c r="AZ597" s="127"/>
      <c r="BA597" s="127"/>
      <c r="BB597" s="126" t="s">
        <v>52</v>
      </c>
      <c r="BC597" s="126" t="s">
        <v>161</v>
      </c>
      <c r="BD597" s="126" t="s">
        <v>162</v>
      </c>
      <c r="BE597" s="126" t="s">
        <v>3142</v>
      </c>
      <c r="BF597" s="126">
        <v>2</v>
      </c>
      <c r="BG597" s="126" t="s">
        <v>163</v>
      </c>
      <c r="BH597" s="127"/>
      <c r="BI597" s="127"/>
      <c r="BJ597" s="127"/>
      <c r="BK597" s="127"/>
      <c r="BL597" s="129">
        <v>0</v>
      </c>
      <c r="BM597" s="127" t="b">
        <f>KGP[[#This Row],[HU Quantity]]=KGP[[#This Row],[Requirement quantity]]</f>
        <v>0</v>
      </c>
      <c r="BN597" s="127"/>
      <c r="BO597" s="127"/>
      <c r="BP597" s="127"/>
      <c r="BQ597" s="126" t="s">
        <v>165</v>
      </c>
      <c r="BR597" s="127"/>
      <c r="BS597" s="127"/>
      <c r="BT597" s="131">
        <v>0</v>
      </c>
      <c r="BU597" s="131">
        <v>0</v>
      </c>
      <c r="BV597" s="128">
        <v>45439</v>
      </c>
      <c r="BW597" s="132">
        <v>0</v>
      </c>
      <c r="BX597" s="132">
        <v>0</v>
      </c>
      <c r="BY597" s="127"/>
      <c r="BZ597" s="127"/>
      <c r="CA597" s="126">
        <v>0</v>
      </c>
      <c r="CB597" s="130">
        <v>0</v>
      </c>
      <c r="CC597" s="127"/>
      <c r="CD597" s="130">
        <v>0</v>
      </c>
      <c r="CE597" s="127"/>
      <c r="CF597" s="127"/>
      <c r="CG597" s="127"/>
      <c r="CH597" s="130">
        <v>0</v>
      </c>
      <c r="CI597" s="35">
        <v>0</v>
      </c>
      <c r="CJ597" s="94">
        <f t="shared" si="63"/>
        <v>0.33333333333333331</v>
      </c>
      <c r="CK597" s="88">
        <f t="shared" si="64"/>
        <v>45387</v>
      </c>
      <c r="CL597" s="89">
        <f t="shared" si="65"/>
        <v>0</v>
      </c>
      <c r="CM597" s="89">
        <f t="shared" si="66"/>
        <v>0</v>
      </c>
      <c r="CN597" s="89" t="str">
        <f t="shared" si="67"/>
        <v>Missing Staging Date</v>
      </c>
      <c r="CO597" s="100"/>
      <c r="CP597" s="89" t="str">
        <f>IF(CQ597="","",IF(CQ597&gt;'Colour coding'!$D$4,"After Turnround",IF(CQ597&gt;'Colour coding'!$D$3+7,"During Turnaround",IF(CQ597&lt;'Colour coding'!$D$3,"On Time"))))</f>
        <v>On Time</v>
      </c>
      <c r="CQ597" s="88">
        <f>_xlfn.MAXIFS('Monitor PO'!E:E,'Monitor PO'!K:K,KGP[[#This Row],[Material / Component]])</f>
        <v>0</v>
      </c>
      <c r="CR597" s="89" t="str">
        <f t="shared" si="68"/>
        <v>Delivered Pre S4H</v>
      </c>
      <c r="CS597" s="89" t="str">
        <f>_xlfn.CONCAT(KGP[[#This Row],[Reservation]], KGP[[#This Row],[Requirement date (WO component)]],KGP[[#This Row],[Material / Component]],"000",,KGP[[#This Row],[WO number]])</f>
        <v>000012428045415000200086051</v>
      </c>
      <c r="CT597" s="89" t="e">
        <f>VLOOKUP(KGP[[#This Row],[Key]],Reservation!B:B,1,)</f>
        <v>#N/A</v>
      </c>
      <c r="CU597" s="89" t="str">
        <f>_xlfn.CONCAT(KGP[[#This Row],[Reservation]],KGP[[#This Row],[Material / Component]],"000",,KGP[[#This Row],[WO number]])</f>
        <v>0000124280000200086051</v>
      </c>
      <c r="CV597" s="93" t="str">
        <f>IF(_xlfn.MAXIFS(Reservation!$F:$F,Reservation!$A:$A,KGP[[#This Row],[Logic]])&lt;KGP[[#This Row],[ETA @ Demand plant]],_xlfn.MAXIFS(Reservation!$F:$F,Reservation!$A:$A,KGP[[#This Row],[Logic]]),"")</f>
        <v/>
      </c>
      <c r="CW597" s="89" t="str">
        <f>IF(KGP[[#This Row],[Any order which is ahead (Date)]]="","",VLOOKUP(_xlfn.CONCAT(KGP[[#This Row],[Reservation]],KGP[[#This Row],[Material / Component]],"000",,KGP[[#This Row],[WO number]]),Reservation!$A:$J,10,0))</f>
        <v/>
      </c>
      <c r="CX597" s="89">
        <f t="shared" si="69"/>
        <v>0</v>
      </c>
    </row>
    <row r="598" spans="1:102" s="77" customFormat="1" hidden="1" x14ac:dyDescent="0.2">
      <c r="A598" s="126" t="s">
        <v>869</v>
      </c>
      <c r="B598" s="126" t="s">
        <v>50</v>
      </c>
      <c r="C598" s="127"/>
      <c r="D598" s="126" t="s">
        <v>55</v>
      </c>
      <c r="E598" s="128">
        <v>45290</v>
      </c>
      <c r="F598" s="128">
        <v>45292</v>
      </c>
      <c r="G598" s="128">
        <v>45415</v>
      </c>
      <c r="H598" s="127"/>
      <c r="I598" s="128">
        <v>45406</v>
      </c>
      <c r="J598" s="128">
        <v>45422</v>
      </c>
      <c r="K598" s="126" t="s">
        <v>182</v>
      </c>
      <c r="L598" s="127"/>
      <c r="M598" s="126" t="s">
        <v>3139</v>
      </c>
      <c r="N598" s="126" t="s">
        <v>176</v>
      </c>
      <c r="O598" s="126" t="s">
        <v>3140</v>
      </c>
      <c r="P598" s="126" t="s">
        <v>3141</v>
      </c>
      <c r="Q598" s="126" t="s">
        <v>3137</v>
      </c>
      <c r="R598" s="126" t="s">
        <v>344</v>
      </c>
      <c r="S598" s="127"/>
      <c r="T598" s="127"/>
      <c r="U598" s="127"/>
      <c r="V598" s="127"/>
      <c r="W598" s="127"/>
      <c r="X598" s="126">
        <v>10</v>
      </c>
      <c r="Y598" s="126">
        <v>5</v>
      </c>
      <c r="Z598" s="127"/>
      <c r="AA598" s="127"/>
      <c r="AB598" s="129">
        <v>1</v>
      </c>
      <c r="AC598" s="129">
        <v>0</v>
      </c>
      <c r="AD598" s="129">
        <v>0</v>
      </c>
      <c r="AE598" s="126" t="s">
        <v>2954</v>
      </c>
      <c r="AF598" s="129">
        <v>0</v>
      </c>
      <c r="AG598" s="127"/>
      <c r="AH598" s="127"/>
      <c r="AI598" s="127"/>
      <c r="AJ598" s="127"/>
      <c r="AK598" s="126">
        <v>0</v>
      </c>
      <c r="AL598" s="129">
        <v>0</v>
      </c>
      <c r="AM598" s="127"/>
      <c r="AN598" s="127"/>
      <c r="AO598" s="126">
        <v>0</v>
      </c>
      <c r="AP598" s="127"/>
      <c r="AQ598" s="127"/>
      <c r="AR598" s="127"/>
      <c r="AS598" s="127"/>
      <c r="AT598" s="127"/>
      <c r="AU598" s="126">
        <v>0</v>
      </c>
      <c r="AV598" s="130">
        <v>0</v>
      </c>
      <c r="AW598" s="126" t="s">
        <v>58</v>
      </c>
      <c r="AX598" s="127"/>
      <c r="AY598" s="127"/>
      <c r="AZ598" s="127"/>
      <c r="BA598" s="127"/>
      <c r="BB598" s="126" t="s">
        <v>52</v>
      </c>
      <c r="BC598" s="126" t="s">
        <v>161</v>
      </c>
      <c r="BD598" s="126" t="s">
        <v>162</v>
      </c>
      <c r="BE598" s="126" t="s">
        <v>3142</v>
      </c>
      <c r="BF598" s="126">
        <v>1</v>
      </c>
      <c r="BG598" s="126" t="s">
        <v>163</v>
      </c>
      <c r="BH598" s="127"/>
      <c r="BI598" s="127"/>
      <c r="BJ598" s="127"/>
      <c r="BK598" s="127"/>
      <c r="BL598" s="129">
        <v>0</v>
      </c>
      <c r="BM598" s="127" t="b">
        <f>KGP[[#This Row],[HU Quantity]]=KGP[[#This Row],[Requirement quantity]]</f>
        <v>0</v>
      </c>
      <c r="BN598" s="127"/>
      <c r="BO598" s="127"/>
      <c r="BP598" s="127"/>
      <c r="BQ598" s="126" t="s">
        <v>165</v>
      </c>
      <c r="BR598" s="127"/>
      <c r="BS598" s="127"/>
      <c r="BT598" s="131">
        <v>0</v>
      </c>
      <c r="BU598" s="131">
        <v>0</v>
      </c>
      <c r="BV598" s="128">
        <v>45439</v>
      </c>
      <c r="BW598" s="132">
        <v>0</v>
      </c>
      <c r="BX598" s="132">
        <v>0</v>
      </c>
      <c r="BY598" s="127"/>
      <c r="BZ598" s="127"/>
      <c r="CA598" s="126">
        <v>0</v>
      </c>
      <c r="CB598" s="130">
        <v>0</v>
      </c>
      <c r="CC598" s="127"/>
      <c r="CD598" s="130">
        <v>0</v>
      </c>
      <c r="CE598" s="127"/>
      <c r="CF598" s="127"/>
      <c r="CG598" s="127"/>
      <c r="CH598" s="130">
        <v>0</v>
      </c>
      <c r="CI598" s="35">
        <v>0</v>
      </c>
      <c r="CJ598" s="94">
        <f t="shared" si="63"/>
        <v>0.33333333333333331</v>
      </c>
      <c r="CK598" s="88">
        <f t="shared" si="64"/>
        <v>45387</v>
      </c>
      <c r="CL598" s="89">
        <f t="shared" si="65"/>
        <v>0</v>
      </c>
      <c r="CM598" s="89">
        <f t="shared" si="66"/>
        <v>0</v>
      </c>
      <c r="CN598" s="89" t="str">
        <f t="shared" si="67"/>
        <v>Missing Staging Date</v>
      </c>
      <c r="CO598" s="100"/>
      <c r="CP598" s="89" t="str">
        <f>IF(CQ598="","",IF(CQ598&gt;'Colour coding'!$D$4,"After Turnround",IF(CQ598&gt;'Colour coding'!$D$3+7,"During Turnaround",IF(CQ598&lt;'Colour coding'!$D$3,"On Time"))))</f>
        <v>On Time</v>
      </c>
      <c r="CQ598" s="88">
        <f>_xlfn.MAXIFS('Monitor PO'!E:E,'Monitor PO'!K:K,KGP[[#This Row],[Material / Component]])</f>
        <v>0</v>
      </c>
      <c r="CR598" s="89" t="str">
        <f t="shared" si="68"/>
        <v>Delivered Pre S4H</v>
      </c>
      <c r="CS598" s="89" t="str">
        <f>_xlfn.CONCAT(KGP[[#This Row],[Reservation]], KGP[[#This Row],[Requirement date (WO component)]],KGP[[#This Row],[Material / Component]],"000",,KGP[[#This Row],[WO number]])</f>
        <v>000012428045415000200086051</v>
      </c>
      <c r="CT598" s="89" t="e">
        <f>VLOOKUP(KGP[[#This Row],[Key]],Reservation!B:B,1,)</f>
        <v>#N/A</v>
      </c>
      <c r="CU598" s="89" t="str">
        <f>_xlfn.CONCAT(KGP[[#This Row],[Reservation]],KGP[[#This Row],[Material / Component]],"000",,KGP[[#This Row],[WO number]])</f>
        <v>0000124280000200086051</v>
      </c>
      <c r="CV598" s="93" t="str">
        <f>IF(_xlfn.MAXIFS(Reservation!$F:$F,Reservation!$A:$A,KGP[[#This Row],[Logic]])&lt;KGP[[#This Row],[ETA @ Demand plant]],_xlfn.MAXIFS(Reservation!$F:$F,Reservation!$A:$A,KGP[[#This Row],[Logic]]),"")</f>
        <v/>
      </c>
      <c r="CW598" s="89" t="str">
        <f>IF(KGP[[#This Row],[Any order which is ahead (Date)]]="","",VLOOKUP(_xlfn.CONCAT(KGP[[#This Row],[Reservation]],KGP[[#This Row],[Material / Component]],"000",,KGP[[#This Row],[WO number]]),Reservation!$A:$J,10,0))</f>
        <v/>
      </c>
      <c r="CX598" s="89">
        <f t="shared" si="69"/>
        <v>0</v>
      </c>
    </row>
    <row r="599" spans="1:102" s="77" customFormat="1" hidden="1" x14ac:dyDescent="0.2">
      <c r="A599" s="126" t="s">
        <v>2019</v>
      </c>
      <c r="B599" s="126" t="s">
        <v>50</v>
      </c>
      <c r="C599" s="127"/>
      <c r="D599" s="126" t="s">
        <v>55</v>
      </c>
      <c r="E599" s="128">
        <v>45290</v>
      </c>
      <c r="F599" s="128">
        <v>45293</v>
      </c>
      <c r="G599" s="128">
        <v>45422</v>
      </c>
      <c r="H599" s="127"/>
      <c r="I599" s="128">
        <v>45421</v>
      </c>
      <c r="J599" s="128">
        <v>45425</v>
      </c>
      <c r="K599" s="126" t="s">
        <v>1100</v>
      </c>
      <c r="L599" s="127"/>
      <c r="M599" s="126" t="s">
        <v>3143</v>
      </c>
      <c r="N599" s="126" t="s">
        <v>175</v>
      </c>
      <c r="O599" s="126" t="s">
        <v>3144</v>
      </c>
      <c r="P599" s="126" t="s">
        <v>3145</v>
      </c>
      <c r="Q599" s="126" t="s">
        <v>3146</v>
      </c>
      <c r="R599" s="126" t="s">
        <v>344</v>
      </c>
      <c r="S599" s="127"/>
      <c r="T599" s="127"/>
      <c r="U599" s="127"/>
      <c r="V599" s="127"/>
      <c r="W599" s="127"/>
      <c r="X599" s="126">
        <v>20</v>
      </c>
      <c r="Y599" s="126">
        <v>20</v>
      </c>
      <c r="Z599" s="127"/>
      <c r="AA599" s="127"/>
      <c r="AB599" s="129">
        <v>6</v>
      </c>
      <c r="AC599" s="129">
        <v>0</v>
      </c>
      <c r="AD599" s="129">
        <v>0</v>
      </c>
      <c r="AE599" s="126" t="s">
        <v>2943</v>
      </c>
      <c r="AF599" s="129">
        <v>0</v>
      </c>
      <c r="AG599" s="127"/>
      <c r="AH599" s="127"/>
      <c r="AI599" s="127"/>
      <c r="AJ599" s="127"/>
      <c r="AK599" s="126">
        <v>0</v>
      </c>
      <c r="AL599" s="129">
        <v>0</v>
      </c>
      <c r="AM599" s="127"/>
      <c r="AN599" s="127"/>
      <c r="AO599" s="126">
        <v>0</v>
      </c>
      <c r="AP599" s="127"/>
      <c r="AQ599" s="127"/>
      <c r="AR599" s="127"/>
      <c r="AS599" s="127"/>
      <c r="AT599" s="127"/>
      <c r="AU599" s="126">
        <v>0</v>
      </c>
      <c r="AV599" s="130">
        <v>0</v>
      </c>
      <c r="AW599" s="126" t="s">
        <v>228</v>
      </c>
      <c r="AX599" s="127"/>
      <c r="AY599" s="127"/>
      <c r="AZ599" s="127"/>
      <c r="BA599" s="127"/>
      <c r="BB599" s="126" t="s">
        <v>52</v>
      </c>
      <c r="BC599" s="126" t="s">
        <v>161</v>
      </c>
      <c r="BD599" s="126" t="s">
        <v>162</v>
      </c>
      <c r="BE599" s="126" t="s">
        <v>3147</v>
      </c>
      <c r="BF599" s="126">
        <v>2</v>
      </c>
      <c r="BG599" s="126" t="s">
        <v>163</v>
      </c>
      <c r="BH599" s="127"/>
      <c r="BI599" s="127"/>
      <c r="BJ599" s="127"/>
      <c r="BK599" s="127"/>
      <c r="BL599" s="129">
        <v>0</v>
      </c>
      <c r="BM599" s="127" t="b">
        <f>KGP[[#This Row],[HU Quantity]]=KGP[[#This Row],[Requirement quantity]]</f>
        <v>0</v>
      </c>
      <c r="BN599" s="127"/>
      <c r="BO599" s="127"/>
      <c r="BP599" s="127"/>
      <c r="BQ599" s="126" t="s">
        <v>165</v>
      </c>
      <c r="BR599" s="126" t="s">
        <v>57</v>
      </c>
      <c r="BS599" s="127"/>
      <c r="BT599" s="131">
        <v>0</v>
      </c>
      <c r="BU599" s="131">
        <v>0</v>
      </c>
      <c r="BV599" s="128">
        <v>45329</v>
      </c>
      <c r="BW599" s="132">
        <v>0</v>
      </c>
      <c r="BX599" s="132">
        <v>0</v>
      </c>
      <c r="BY599" s="127"/>
      <c r="BZ599" s="127"/>
      <c r="CA599" s="126">
        <v>0</v>
      </c>
      <c r="CB599" s="130">
        <v>0</v>
      </c>
      <c r="CC599" s="127"/>
      <c r="CD599" s="130">
        <v>0</v>
      </c>
      <c r="CE599" s="127"/>
      <c r="CF599" s="127"/>
      <c r="CG599" s="127"/>
      <c r="CH599" s="130">
        <v>0</v>
      </c>
      <c r="CI599" s="35">
        <v>0</v>
      </c>
      <c r="CJ599" s="94">
        <f t="shared" si="63"/>
        <v>0.5</v>
      </c>
      <c r="CK599" s="88">
        <f t="shared" si="64"/>
        <v>45394</v>
      </c>
      <c r="CL599" s="89">
        <f t="shared" si="65"/>
        <v>0</v>
      </c>
      <c r="CM599" s="89">
        <f t="shared" si="66"/>
        <v>0</v>
      </c>
      <c r="CN599" s="89" t="str">
        <f t="shared" si="67"/>
        <v>Missing Staging Date</v>
      </c>
      <c r="CO599" s="100"/>
      <c r="CP599" s="89" t="str">
        <f>IF(CQ599="","",IF(CQ599&gt;'Colour coding'!$D$4,"After Turnround",IF(CQ599&gt;'Colour coding'!$D$3+7,"During Turnaround",IF(CQ599&lt;'Colour coding'!$D$3,"On Time"))))</f>
        <v>On Time</v>
      </c>
      <c r="CQ599" s="88">
        <f>_xlfn.MAXIFS('Monitor PO'!E:E,'Monitor PO'!K:K,KGP[[#This Row],[Material / Component]])</f>
        <v>0</v>
      </c>
      <c r="CR599" s="89" t="str">
        <f t="shared" si="68"/>
        <v>Delivered Pre S4H</v>
      </c>
      <c r="CS599" s="89" t="str">
        <f>_xlfn.CONCAT(KGP[[#This Row],[Reservation]], KGP[[#This Row],[Requirement date (WO component)]],KGP[[#This Row],[Material / Component]],"000",,KGP[[#This Row],[WO number]])</f>
        <v>000012453945422000200086290</v>
      </c>
      <c r="CT599" s="89" t="e">
        <f>VLOOKUP(KGP[[#This Row],[Key]],Reservation!B:B,1,)</f>
        <v>#N/A</v>
      </c>
      <c r="CU599" s="89" t="str">
        <f>_xlfn.CONCAT(KGP[[#This Row],[Reservation]],KGP[[#This Row],[Material / Component]],"000",,KGP[[#This Row],[WO number]])</f>
        <v>0000124539000200086290</v>
      </c>
      <c r="CV599" s="93" t="str">
        <f>IF(_xlfn.MAXIFS(Reservation!$F:$F,Reservation!$A:$A,KGP[[#This Row],[Logic]])&lt;KGP[[#This Row],[ETA @ Demand plant]],_xlfn.MAXIFS(Reservation!$F:$F,Reservation!$A:$A,KGP[[#This Row],[Logic]]),"")</f>
        <v/>
      </c>
      <c r="CW599" s="89" t="str">
        <f>IF(KGP[[#This Row],[Any order which is ahead (Date)]]="","",VLOOKUP(_xlfn.CONCAT(KGP[[#This Row],[Reservation]],KGP[[#This Row],[Material / Component]],"000",,KGP[[#This Row],[WO number]]),Reservation!$A:$J,10,0))</f>
        <v/>
      </c>
      <c r="CX599" s="89">
        <f t="shared" si="69"/>
        <v>0</v>
      </c>
    </row>
    <row r="600" spans="1:102" s="77" customFormat="1" hidden="1" x14ac:dyDescent="0.2">
      <c r="A600" s="126" t="s">
        <v>2019</v>
      </c>
      <c r="B600" s="126" t="s">
        <v>50</v>
      </c>
      <c r="C600" s="127"/>
      <c r="D600" s="126" t="s">
        <v>55</v>
      </c>
      <c r="E600" s="128">
        <v>45290</v>
      </c>
      <c r="F600" s="128">
        <v>45293</v>
      </c>
      <c r="G600" s="128">
        <v>45421</v>
      </c>
      <c r="H600" s="127"/>
      <c r="I600" s="128">
        <v>45421</v>
      </c>
      <c r="J600" s="128">
        <v>45425</v>
      </c>
      <c r="K600" s="126" t="s">
        <v>1100</v>
      </c>
      <c r="L600" s="127"/>
      <c r="M600" s="126" t="s">
        <v>3143</v>
      </c>
      <c r="N600" s="126" t="s">
        <v>176</v>
      </c>
      <c r="O600" s="126" t="s">
        <v>3144</v>
      </c>
      <c r="P600" s="126" t="s">
        <v>3145</v>
      </c>
      <c r="Q600" s="126" t="s">
        <v>3148</v>
      </c>
      <c r="R600" s="126" t="s">
        <v>344</v>
      </c>
      <c r="S600" s="127"/>
      <c r="T600" s="127"/>
      <c r="U600" s="127"/>
      <c r="V600" s="127"/>
      <c r="W600" s="127"/>
      <c r="X600" s="126">
        <v>20</v>
      </c>
      <c r="Y600" s="126">
        <v>20</v>
      </c>
      <c r="Z600" s="127"/>
      <c r="AA600" s="127"/>
      <c r="AB600" s="129">
        <v>5</v>
      </c>
      <c r="AC600" s="129">
        <v>0</v>
      </c>
      <c r="AD600" s="129">
        <v>0</v>
      </c>
      <c r="AE600" s="126" t="s">
        <v>2943</v>
      </c>
      <c r="AF600" s="129">
        <v>0</v>
      </c>
      <c r="AG600" s="127"/>
      <c r="AH600" s="127"/>
      <c r="AI600" s="127"/>
      <c r="AJ600" s="127"/>
      <c r="AK600" s="126">
        <v>0</v>
      </c>
      <c r="AL600" s="129">
        <v>0</v>
      </c>
      <c r="AM600" s="127"/>
      <c r="AN600" s="127"/>
      <c r="AO600" s="126">
        <v>0</v>
      </c>
      <c r="AP600" s="127"/>
      <c r="AQ600" s="127"/>
      <c r="AR600" s="127"/>
      <c r="AS600" s="127"/>
      <c r="AT600" s="127"/>
      <c r="AU600" s="126">
        <v>0</v>
      </c>
      <c r="AV600" s="130">
        <v>0</v>
      </c>
      <c r="AW600" s="126" t="s">
        <v>51</v>
      </c>
      <c r="AX600" s="127"/>
      <c r="AY600" s="127"/>
      <c r="AZ600" s="127"/>
      <c r="BA600" s="127"/>
      <c r="BB600" s="126" t="s">
        <v>52</v>
      </c>
      <c r="BC600" s="126" t="s">
        <v>161</v>
      </c>
      <c r="BD600" s="126" t="s">
        <v>162</v>
      </c>
      <c r="BE600" s="126" t="s">
        <v>3147</v>
      </c>
      <c r="BF600" s="126">
        <v>1</v>
      </c>
      <c r="BG600" s="126" t="s">
        <v>163</v>
      </c>
      <c r="BH600" s="127"/>
      <c r="BI600" s="127"/>
      <c r="BJ600" s="127"/>
      <c r="BK600" s="127"/>
      <c r="BL600" s="129">
        <v>0</v>
      </c>
      <c r="BM600" s="127" t="b">
        <f>KGP[[#This Row],[HU Quantity]]=KGP[[#This Row],[Requirement quantity]]</f>
        <v>0</v>
      </c>
      <c r="BN600" s="127"/>
      <c r="BO600" s="127"/>
      <c r="BP600" s="127"/>
      <c r="BQ600" s="126" t="s">
        <v>165</v>
      </c>
      <c r="BR600" s="126" t="s">
        <v>57</v>
      </c>
      <c r="BS600" s="127"/>
      <c r="BT600" s="131">
        <v>0</v>
      </c>
      <c r="BU600" s="131">
        <v>0</v>
      </c>
      <c r="BV600" s="128">
        <v>45329</v>
      </c>
      <c r="BW600" s="132">
        <v>0</v>
      </c>
      <c r="BX600" s="132">
        <v>0</v>
      </c>
      <c r="BY600" s="127"/>
      <c r="BZ600" s="127"/>
      <c r="CA600" s="126">
        <v>0</v>
      </c>
      <c r="CB600" s="130">
        <v>0</v>
      </c>
      <c r="CC600" s="127"/>
      <c r="CD600" s="130">
        <v>0</v>
      </c>
      <c r="CE600" s="127"/>
      <c r="CF600" s="127"/>
      <c r="CG600" s="127"/>
      <c r="CH600" s="130">
        <v>0</v>
      </c>
      <c r="CI600" s="35">
        <v>0</v>
      </c>
      <c r="CJ600" s="94">
        <f t="shared" si="63"/>
        <v>0.5</v>
      </c>
      <c r="CK600" s="88">
        <f t="shared" si="64"/>
        <v>45393</v>
      </c>
      <c r="CL600" s="89">
        <f t="shared" si="65"/>
        <v>0</v>
      </c>
      <c r="CM600" s="89">
        <f t="shared" si="66"/>
        <v>0</v>
      </c>
      <c r="CN600" s="89" t="str">
        <f t="shared" si="67"/>
        <v>Missing Staging Date</v>
      </c>
      <c r="CO600" s="100"/>
      <c r="CP600" s="89" t="str">
        <f>IF(CQ600="","",IF(CQ600&gt;'Colour coding'!$D$4,"After Turnround",IF(CQ600&gt;'Colour coding'!$D$3+7,"During Turnaround",IF(CQ600&lt;'Colour coding'!$D$3,"On Time"))))</f>
        <v>On Time</v>
      </c>
      <c r="CQ600" s="88">
        <f>_xlfn.MAXIFS('Monitor PO'!E:E,'Monitor PO'!K:K,KGP[[#This Row],[Material / Component]])</f>
        <v>0</v>
      </c>
      <c r="CR600" s="89" t="str">
        <f t="shared" si="68"/>
        <v>Delivered Pre S4H</v>
      </c>
      <c r="CS600" s="89" t="str">
        <f>_xlfn.CONCAT(KGP[[#This Row],[Reservation]], KGP[[#This Row],[Requirement date (WO component)]],KGP[[#This Row],[Material / Component]],"000",,KGP[[#This Row],[WO number]])</f>
        <v>000012453945421000200086290</v>
      </c>
      <c r="CT600" s="89" t="e">
        <f>VLOOKUP(KGP[[#This Row],[Key]],Reservation!B:B,1,)</f>
        <v>#N/A</v>
      </c>
      <c r="CU600" s="89" t="str">
        <f>_xlfn.CONCAT(KGP[[#This Row],[Reservation]],KGP[[#This Row],[Material / Component]],"000",,KGP[[#This Row],[WO number]])</f>
        <v>0000124539000200086290</v>
      </c>
      <c r="CV600" s="93" t="str">
        <f>IF(_xlfn.MAXIFS(Reservation!$F:$F,Reservation!$A:$A,KGP[[#This Row],[Logic]])&lt;KGP[[#This Row],[ETA @ Demand plant]],_xlfn.MAXIFS(Reservation!$F:$F,Reservation!$A:$A,KGP[[#This Row],[Logic]]),"")</f>
        <v/>
      </c>
      <c r="CW600" s="89" t="str">
        <f>IF(KGP[[#This Row],[Any order which is ahead (Date)]]="","",VLOOKUP(_xlfn.CONCAT(KGP[[#This Row],[Reservation]],KGP[[#This Row],[Material / Component]],"000",,KGP[[#This Row],[WO number]]),Reservation!$A:$J,10,0))</f>
        <v/>
      </c>
      <c r="CX600" s="89">
        <f t="shared" si="69"/>
        <v>0</v>
      </c>
    </row>
    <row r="601" spans="1:102" s="77" customFormat="1" hidden="1" x14ac:dyDescent="0.2">
      <c r="A601" s="126" t="s">
        <v>2019</v>
      </c>
      <c r="B601" s="126" t="s">
        <v>50</v>
      </c>
      <c r="C601" s="127"/>
      <c r="D601" s="126" t="s">
        <v>55</v>
      </c>
      <c r="E601" s="128">
        <v>45290</v>
      </c>
      <c r="F601" s="128">
        <v>45293</v>
      </c>
      <c r="G601" s="128">
        <v>45421</v>
      </c>
      <c r="H601" s="127"/>
      <c r="I601" s="128">
        <v>45421</v>
      </c>
      <c r="J601" s="128">
        <v>45422</v>
      </c>
      <c r="K601" s="126" t="s">
        <v>1100</v>
      </c>
      <c r="L601" s="127"/>
      <c r="M601" s="126" t="s">
        <v>3149</v>
      </c>
      <c r="N601" s="126" t="s">
        <v>176</v>
      </c>
      <c r="O601" s="126" t="s">
        <v>3150</v>
      </c>
      <c r="P601" s="126" t="s">
        <v>3145</v>
      </c>
      <c r="Q601" s="126" t="s">
        <v>3151</v>
      </c>
      <c r="R601" s="126" t="s">
        <v>344</v>
      </c>
      <c r="S601" s="127"/>
      <c r="T601" s="127"/>
      <c r="U601" s="127"/>
      <c r="V601" s="127"/>
      <c r="W601" s="127"/>
      <c r="X601" s="126">
        <v>20</v>
      </c>
      <c r="Y601" s="126">
        <v>20</v>
      </c>
      <c r="Z601" s="127"/>
      <c r="AA601" s="127"/>
      <c r="AB601" s="129">
        <v>1</v>
      </c>
      <c r="AC601" s="129">
        <v>0</v>
      </c>
      <c r="AD601" s="129">
        <v>0</v>
      </c>
      <c r="AE601" s="126" t="s">
        <v>2943</v>
      </c>
      <c r="AF601" s="129">
        <v>0</v>
      </c>
      <c r="AG601" s="127"/>
      <c r="AH601" s="127"/>
      <c r="AI601" s="127"/>
      <c r="AJ601" s="127"/>
      <c r="AK601" s="126">
        <v>0</v>
      </c>
      <c r="AL601" s="129">
        <v>0</v>
      </c>
      <c r="AM601" s="127"/>
      <c r="AN601" s="127"/>
      <c r="AO601" s="126">
        <v>0</v>
      </c>
      <c r="AP601" s="127"/>
      <c r="AQ601" s="127"/>
      <c r="AR601" s="127"/>
      <c r="AS601" s="127"/>
      <c r="AT601" s="127"/>
      <c r="AU601" s="126">
        <v>0</v>
      </c>
      <c r="AV601" s="130">
        <v>0</v>
      </c>
      <c r="AW601" s="126" t="s">
        <v>51</v>
      </c>
      <c r="AX601" s="127"/>
      <c r="AY601" s="127"/>
      <c r="AZ601" s="127"/>
      <c r="BA601" s="127"/>
      <c r="BB601" s="126" t="s">
        <v>52</v>
      </c>
      <c r="BC601" s="126" t="s">
        <v>161</v>
      </c>
      <c r="BD601" s="126" t="s">
        <v>162</v>
      </c>
      <c r="BE601" s="126" t="s">
        <v>3152</v>
      </c>
      <c r="BF601" s="126">
        <v>1</v>
      </c>
      <c r="BG601" s="126" t="s">
        <v>163</v>
      </c>
      <c r="BH601" s="127"/>
      <c r="BI601" s="127"/>
      <c r="BJ601" s="127"/>
      <c r="BK601" s="127"/>
      <c r="BL601" s="129">
        <v>0</v>
      </c>
      <c r="BM601" s="127" t="b">
        <f>KGP[[#This Row],[HU Quantity]]=KGP[[#This Row],[Requirement quantity]]</f>
        <v>0</v>
      </c>
      <c r="BN601" s="127"/>
      <c r="BO601" s="127"/>
      <c r="BP601" s="127"/>
      <c r="BQ601" s="126" t="s">
        <v>165</v>
      </c>
      <c r="BR601" s="126" t="s">
        <v>57</v>
      </c>
      <c r="BS601" s="127"/>
      <c r="BT601" s="131">
        <v>0</v>
      </c>
      <c r="BU601" s="131">
        <v>0</v>
      </c>
      <c r="BV601" s="128">
        <v>45329</v>
      </c>
      <c r="BW601" s="132">
        <v>0</v>
      </c>
      <c r="BX601" s="132">
        <v>0</v>
      </c>
      <c r="BY601" s="127"/>
      <c r="BZ601" s="127"/>
      <c r="CA601" s="126">
        <v>0</v>
      </c>
      <c r="CB601" s="130">
        <v>0</v>
      </c>
      <c r="CC601" s="127"/>
      <c r="CD601" s="130">
        <v>0</v>
      </c>
      <c r="CE601" s="127"/>
      <c r="CF601" s="127"/>
      <c r="CG601" s="127"/>
      <c r="CH601" s="130">
        <v>0</v>
      </c>
      <c r="CI601" s="35">
        <v>0</v>
      </c>
      <c r="CJ601" s="94">
        <f t="shared" si="63"/>
        <v>1</v>
      </c>
      <c r="CK601" s="88">
        <f t="shared" si="64"/>
        <v>45393</v>
      </c>
      <c r="CL601" s="89">
        <f t="shared" si="65"/>
        <v>0</v>
      </c>
      <c r="CM601" s="89">
        <f t="shared" si="66"/>
        <v>0</v>
      </c>
      <c r="CN601" s="89" t="str">
        <f t="shared" si="67"/>
        <v>Missing Staging Date</v>
      </c>
      <c r="CO601" s="100"/>
      <c r="CP601" s="89" t="str">
        <f>IF(CQ601="","",IF(CQ601&gt;'Colour coding'!$D$4,"After Turnround",IF(CQ601&gt;'Colour coding'!$D$3+7,"During Turnaround",IF(CQ601&lt;'Colour coding'!$D$3,"On Time"))))</f>
        <v>On Time</v>
      </c>
      <c r="CQ601" s="88">
        <f>_xlfn.MAXIFS('Monitor PO'!E:E,'Monitor PO'!K:K,KGP[[#This Row],[Material / Component]])</f>
        <v>0</v>
      </c>
      <c r="CR601" s="89" t="str">
        <f t="shared" si="68"/>
        <v>Delivered Pre S4H</v>
      </c>
      <c r="CS601" s="89" t="str">
        <f>_xlfn.CONCAT(KGP[[#This Row],[Reservation]], KGP[[#This Row],[Requirement date (WO component)]],KGP[[#This Row],[Material / Component]],"000",,KGP[[#This Row],[WO number]])</f>
        <v>000012454045421000200086291</v>
      </c>
      <c r="CT601" s="89" t="e">
        <f>VLOOKUP(KGP[[#This Row],[Key]],Reservation!B:B,1,)</f>
        <v>#N/A</v>
      </c>
      <c r="CU601" s="89" t="str">
        <f>_xlfn.CONCAT(KGP[[#This Row],[Reservation]],KGP[[#This Row],[Material / Component]],"000",,KGP[[#This Row],[WO number]])</f>
        <v>0000124540000200086291</v>
      </c>
      <c r="CV601" s="93" t="str">
        <f>IF(_xlfn.MAXIFS(Reservation!$F:$F,Reservation!$A:$A,KGP[[#This Row],[Logic]])&lt;KGP[[#This Row],[ETA @ Demand plant]],_xlfn.MAXIFS(Reservation!$F:$F,Reservation!$A:$A,KGP[[#This Row],[Logic]]),"")</f>
        <v/>
      </c>
      <c r="CW601" s="89" t="str">
        <f>IF(KGP[[#This Row],[Any order which is ahead (Date)]]="","",VLOOKUP(_xlfn.CONCAT(KGP[[#This Row],[Reservation]],KGP[[#This Row],[Material / Component]],"000",,KGP[[#This Row],[WO number]]),Reservation!$A:$J,10,0))</f>
        <v/>
      </c>
      <c r="CX601" s="89">
        <f t="shared" si="69"/>
        <v>0</v>
      </c>
    </row>
    <row r="602" spans="1:102" s="77" customFormat="1" hidden="1" x14ac:dyDescent="0.2">
      <c r="A602" s="126" t="s">
        <v>945</v>
      </c>
      <c r="B602" s="126" t="s">
        <v>50</v>
      </c>
      <c r="C602" s="127"/>
      <c r="D602" s="126" t="s">
        <v>55</v>
      </c>
      <c r="E602" s="128">
        <v>45290</v>
      </c>
      <c r="F602" s="128">
        <v>45293</v>
      </c>
      <c r="G602" s="128">
        <v>45414</v>
      </c>
      <c r="H602" s="127"/>
      <c r="I602" s="128">
        <v>45414</v>
      </c>
      <c r="J602" s="128">
        <v>45415</v>
      </c>
      <c r="K602" s="126" t="s">
        <v>1100</v>
      </c>
      <c r="L602" s="127"/>
      <c r="M602" s="126" t="s">
        <v>3153</v>
      </c>
      <c r="N602" s="126" t="s">
        <v>176</v>
      </c>
      <c r="O602" s="126" t="s">
        <v>3154</v>
      </c>
      <c r="P602" s="126" t="s">
        <v>3155</v>
      </c>
      <c r="Q602" s="126" t="s">
        <v>3156</v>
      </c>
      <c r="R602" s="126" t="s">
        <v>344</v>
      </c>
      <c r="S602" s="127"/>
      <c r="T602" s="127"/>
      <c r="U602" s="127"/>
      <c r="V602" s="127"/>
      <c r="W602" s="127"/>
      <c r="X602" s="126">
        <v>10</v>
      </c>
      <c r="Y602" s="126">
        <v>10</v>
      </c>
      <c r="Z602" s="127"/>
      <c r="AA602" s="127"/>
      <c r="AB602" s="129">
        <v>1</v>
      </c>
      <c r="AC602" s="129">
        <v>0</v>
      </c>
      <c r="AD602" s="129">
        <v>0</v>
      </c>
      <c r="AE602" s="126" t="s">
        <v>2954</v>
      </c>
      <c r="AF602" s="129">
        <v>0</v>
      </c>
      <c r="AG602" s="127"/>
      <c r="AH602" s="127"/>
      <c r="AI602" s="127"/>
      <c r="AJ602" s="127"/>
      <c r="AK602" s="126">
        <v>0</v>
      </c>
      <c r="AL602" s="129">
        <v>0</v>
      </c>
      <c r="AM602" s="127"/>
      <c r="AN602" s="127"/>
      <c r="AO602" s="126">
        <v>0</v>
      </c>
      <c r="AP602" s="127"/>
      <c r="AQ602" s="127"/>
      <c r="AR602" s="127"/>
      <c r="AS602" s="127"/>
      <c r="AT602" s="127"/>
      <c r="AU602" s="126">
        <v>0</v>
      </c>
      <c r="AV602" s="130">
        <v>0</v>
      </c>
      <c r="AW602" s="126" t="s">
        <v>51</v>
      </c>
      <c r="AX602" s="127"/>
      <c r="AY602" s="127"/>
      <c r="AZ602" s="127"/>
      <c r="BA602" s="127"/>
      <c r="BB602" s="126" t="s">
        <v>52</v>
      </c>
      <c r="BC602" s="126" t="s">
        <v>161</v>
      </c>
      <c r="BD602" s="126" t="s">
        <v>162</v>
      </c>
      <c r="BE602" s="126" t="s">
        <v>3157</v>
      </c>
      <c r="BF602" s="126">
        <v>1</v>
      </c>
      <c r="BG602" s="126" t="s">
        <v>163</v>
      </c>
      <c r="BH602" s="127"/>
      <c r="BI602" s="127"/>
      <c r="BJ602" s="127"/>
      <c r="BK602" s="127"/>
      <c r="BL602" s="129">
        <v>0</v>
      </c>
      <c r="BM602" s="127" t="b">
        <f>KGP[[#This Row],[HU Quantity]]=KGP[[#This Row],[Requirement quantity]]</f>
        <v>0</v>
      </c>
      <c r="BN602" s="127"/>
      <c r="BO602" s="127"/>
      <c r="BP602" s="127"/>
      <c r="BQ602" s="126" t="s">
        <v>165</v>
      </c>
      <c r="BR602" s="126" t="s">
        <v>57</v>
      </c>
      <c r="BS602" s="127"/>
      <c r="BT602" s="131">
        <v>0</v>
      </c>
      <c r="BU602" s="131">
        <v>0</v>
      </c>
      <c r="BV602" s="128">
        <v>45335</v>
      </c>
      <c r="BW602" s="132">
        <v>0</v>
      </c>
      <c r="BX602" s="132">
        <v>0</v>
      </c>
      <c r="BY602" s="127"/>
      <c r="BZ602" s="127"/>
      <c r="CA602" s="126">
        <v>0</v>
      </c>
      <c r="CB602" s="130">
        <v>0</v>
      </c>
      <c r="CC602" s="127"/>
      <c r="CD602" s="130">
        <v>0</v>
      </c>
      <c r="CE602" s="127"/>
      <c r="CF602" s="127"/>
      <c r="CG602" s="127"/>
      <c r="CH602" s="130">
        <v>0</v>
      </c>
      <c r="CI602" s="35">
        <v>0</v>
      </c>
      <c r="CJ602" s="94">
        <f t="shared" si="63"/>
        <v>1</v>
      </c>
      <c r="CK602" s="88">
        <f t="shared" si="64"/>
        <v>45386</v>
      </c>
      <c r="CL602" s="89">
        <f t="shared" si="65"/>
        <v>0</v>
      </c>
      <c r="CM602" s="89">
        <f t="shared" si="66"/>
        <v>0</v>
      </c>
      <c r="CN602" s="89" t="str">
        <f t="shared" si="67"/>
        <v>Missing Staging Date</v>
      </c>
      <c r="CO602" s="100"/>
      <c r="CP602" s="89" t="str">
        <f>IF(CQ602="","",IF(CQ602&gt;'Colour coding'!$D$4,"After Turnround",IF(CQ602&gt;'Colour coding'!$D$3+7,"During Turnaround",IF(CQ602&lt;'Colour coding'!$D$3,"On Time"))))</f>
        <v>On Time</v>
      </c>
      <c r="CQ602" s="88">
        <f>_xlfn.MAXIFS('Monitor PO'!E:E,'Monitor PO'!K:K,KGP[[#This Row],[Material / Component]])</f>
        <v>0</v>
      </c>
      <c r="CR602" s="89" t="str">
        <f t="shared" si="68"/>
        <v>Delivered Pre S4H</v>
      </c>
      <c r="CS602" s="89" t="str">
        <f>_xlfn.CONCAT(KGP[[#This Row],[Reservation]], KGP[[#This Row],[Requirement date (WO component)]],KGP[[#This Row],[Material / Component]],"000",,KGP[[#This Row],[WO number]])</f>
        <v>000012499345414000200086744</v>
      </c>
      <c r="CT602" s="89" t="e">
        <f>VLOOKUP(KGP[[#This Row],[Key]],Reservation!B:B,1,)</f>
        <v>#N/A</v>
      </c>
      <c r="CU602" s="89" t="str">
        <f>_xlfn.CONCAT(KGP[[#This Row],[Reservation]],KGP[[#This Row],[Material / Component]],"000",,KGP[[#This Row],[WO number]])</f>
        <v>0000124993000200086744</v>
      </c>
      <c r="CV602" s="93" t="str">
        <f>IF(_xlfn.MAXIFS(Reservation!$F:$F,Reservation!$A:$A,KGP[[#This Row],[Logic]])&lt;KGP[[#This Row],[ETA @ Demand plant]],_xlfn.MAXIFS(Reservation!$F:$F,Reservation!$A:$A,KGP[[#This Row],[Logic]]),"")</f>
        <v/>
      </c>
      <c r="CW602" s="89" t="str">
        <f>IF(KGP[[#This Row],[Any order which is ahead (Date)]]="","",VLOOKUP(_xlfn.CONCAT(KGP[[#This Row],[Reservation]],KGP[[#This Row],[Material / Component]],"000",,KGP[[#This Row],[WO number]]),Reservation!$A:$J,10,0))</f>
        <v/>
      </c>
      <c r="CX602" s="89">
        <f t="shared" si="69"/>
        <v>0</v>
      </c>
    </row>
    <row r="603" spans="1:102" s="77" customFormat="1" hidden="1" x14ac:dyDescent="0.2">
      <c r="A603" s="126" t="s">
        <v>945</v>
      </c>
      <c r="B603" s="126" t="s">
        <v>50</v>
      </c>
      <c r="C603" s="127"/>
      <c r="D603" s="126" t="s">
        <v>55</v>
      </c>
      <c r="E603" s="128">
        <v>45290</v>
      </c>
      <c r="F603" s="128">
        <v>45292</v>
      </c>
      <c r="G603" s="128">
        <v>45413</v>
      </c>
      <c r="H603" s="127"/>
      <c r="I603" s="128">
        <v>45413</v>
      </c>
      <c r="J603" s="128">
        <v>45413</v>
      </c>
      <c r="K603" s="126" t="s">
        <v>1100</v>
      </c>
      <c r="L603" s="127"/>
      <c r="M603" s="126" t="s">
        <v>3158</v>
      </c>
      <c r="N603" s="126" t="s">
        <v>176</v>
      </c>
      <c r="O603" s="126" t="s">
        <v>3159</v>
      </c>
      <c r="P603" s="126" t="s">
        <v>3160</v>
      </c>
      <c r="Q603" s="126" t="s">
        <v>3156</v>
      </c>
      <c r="R603" s="126" t="s">
        <v>344</v>
      </c>
      <c r="S603" s="127"/>
      <c r="T603" s="127"/>
      <c r="U603" s="127"/>
      <c r="V603" s="127"/>
      <c r="W603" s="127"/>
      <c r="X603" s="126">
        <v>10</v>
      </c>
      <c r="Y603" s="126">
        <v>10</v>
      </c>
      <c r="Z603" s="127"/>
      <c r="AA603" s="127"/>
      <c r="AB603" s="129">
        <v>1</v>
      </c>
      <c r="AC603" s="129">
        <v>0</v>
      </c>
      <c r="AD603" s="129">
        <v>0</v>
      </c>
      <c r="AE603" s="126" t="s">
        <v>2954</v>
      </c>
      <c r="AF603" s="129">
        <v>0</v>
      </c>
      <c r="AG603" s="127"/>
      <c r="AH603" s="127"/>
      <c r="AI603" s="127"/>
      <c r="AJ603" s="127"/>
      <c r="AK603" s="126">
        <v>0</v>
      </c>
      <c r="AL603" s="129">
        <v>0</v>
      </c>
      <c r="AM603" s="127"/>
      <c r="AN603" s="127"/>
      <c r="AO603" s="126">
        <v>0</v>
      </c>
      <c r="AP603" s="127"/>
      <c r="AQ603" s="127"/>
      <c r="AR603" s="127"/>
      <c r="AS603" s="127"/>
      <c r="AT603" s="127"/>
      <c r="AU603" s="126">
        <v>0</v>
      </c>
      <c r="AV603" s="130">
        <v>0</v>
      </c>
      <c r="AW603" s="126" t="s">
        <v>51</v>
      </c>
      <c r="AX603" s="127"/>
      <c r="AY603" s="127"/>
      <c r="AZ603" s="127"/>
      <c r="BA603" s="127"/>
      <c r="BB603" s="126" t="s">
        <v>52</v>
      </c>
      <c r="BC603" s="126" t="s">
        <v>161</v>
      </c>
      <c r="BD603" s="126" t="s">
        <v>162</v>
      </c>
      <c r="BE603" s="126" t="s">
        <v>3161</v>
      </c>
      <c r="BF603" s="126">
        <v>1</v>
      </c>
      <c r="BG603" s="126" t="s">
        <v>163</v>
      </c>
      <c r="BH603" s="127"/>
      <c r="BI603" s="127"/>
      <c r="BJ603" s="127"/>
      <c r="BK603" s="127"/>
      <c r="BL603" s="129">
        <v>0</v>
      </c>
      <c r="BM603" s="127" t="b">
        <f>KGP[[#This Row],[HU Quantity]]=KGP[[#This Row],[Requirement quantity]]</f>
        <v>0</v>
      </c>
      <c r="BN603" s="127"/>
      <c r="BO603" s="127"/>
      <c r="BP603" s="127"/>
      <c r="BQ603" s="126" t="s">
        <v>165</v>
      </c>
      <c r="BR603" s="127"/>
      <c r="BS603" s="127"/>
      <c r="BT603" s="131">
        <v>0</v>
      </c>
      <c r="BU603" s="131">
        <v>0</v>
      </c>
      <c r="BV603" s="128">
        <v>45334</v>
      </c>
      <c r="BW603" s="132">
        <v>0</v>
      </c>
      <c r="BX603" s="132">
        <v>0</v>
      </c>
      <c r="BY603" s="127"/>
      <c r="BZ603" s="127"/>
      <c r="CA603" s="126">
        <v>0</v>
      </c>
      <c r="CB603" s="130">
        <v>0</v>
      </c>
      <c r="CC603" s="127"/>
      <c r="CD603" s="130">
        <v>0</v>
      </c>
      <c r="CE603" s="127"/>
      <c r="CF603" s="127"/>
      <c r="CG603" s="127"/>
      <c r="CH603" s="130">
        <v>0</v>
      </c>
      <c r="CI603" s="35">
        <v>0</v>
      </c>
      <c r="CJ603" s="94">
        <f t="shared" si="63"/>
        <v>1</v>
      </c>
      <c r="CK603" s="88">
        <f t="shared" si="64"/>
        <v>45385</v>
      </c>
      <c r="CL603" s="89">
        <f t="shared" si="65"/>
        <v>0</v>
      </c>
      <c r="CM603" s="89">
        <f t="shared" si="66"/>
        <v>0</v>
      </c>
      <c r="CN603" s="89" t="str">
        <f t="shared" si="67"/>
        <v>Missing Staging Date</v>
      </c>
      <c r="CO603" s="100"/>
      <c r="CP603" s="89" t="str">
        <f>IF(CQ603="","",IF(CQ603&gt;'Colour coding'!$D$4,"After Turnround",IF(CQ603&gt;'Colour coding'!$D$3+7,"During Turnaround",IF(CQ603&lt;'Colour coding'!$D$3,"On Time"))))</f>
        <v>On Time</v>
      </c>
      <c r="CQ603" s="88">
        <f>_xlfn.MAXIFS('Monitor PO'!E:E,'Monitor PO'!K:K,KGP[[#This Row],[Material / Component]])</f>
        <v>0</v>
      </c>
      <c r="CR603" s="89" t="str">
        <f t="shared" si="68"/>
        <v>Delivered Pre S4H</v>
      </c>
      <c r="CS603" s="89" t="str">
        <f>_xlfn.CONCAT(KGP[[#This Row],[Reservation]], KGP[[#This Row],[Requirement date (WO component)]],KGP[[#This Row],[Material / Component]],"000",,KGP[[#This Row],[WO number]])</f>
        <v>000012499645413000200086747</v>
      </c>
      <c r="CT603" s="89" t="e">
        <f>VLOOKUP(KGP[[#This Row],[Key]],Reservation!B:B,1,)</f>
        <v>#N/A</v>
      </c>
      <c r="CU603" s="89" t="str">
        <f>_xlfn.CONCAT(KGP[[#This Row],[Reservation]],KGP[[#This Row],[Material / Component]],"000",,KGP[[#This Row],[WO number]])</f>
        <v>0000124996000200086747</v>
      </c>
      <c r="CV603" s="93" t="str">
        <f>IF(_xlfn.MAXIFS(Reservation!$F:$F,Reservation!$A:$A,KGP[[#This Row],[Logic]])&lt;KGP[[#This Row],[ETA @ Demand plant]],_xlfn.MAXIFS(Reservation!$F:$F,Reservation!$A:$A,KGP[[#This Row],[Logic]]),"")</f>
        <v/>
      </c>
      <c r="CW603" s="89" t="str">
        <f>IF(KGP[[#This Row],[Any order which is ahead (Date)]]="","",VLOOKUP(_xlfn.CONCAT(KGP[[#This Row],[Reservation]],KGP[[#This Row],[Material / Component]],"000",,KGP[[#This Row],[WO number]]),Reservation!$A:$J,10,0))</f>
        <v/>
      </c>
      <c r="CX603" s="89">
        <f t="shared" si="69"/>
        <v>0</v>
      </c>
    </row>
    <row r="604" spans="1:102" s="77" customFormat="1" hidden="1" x14ac:dyDescent="0.2">
      <c r="A604" s="126" t="s">
        <v>945</v>
      </c>
      <c r="B604" s="126" t="s">
        <v>50</v>
      </c>
      <c r="C604" s="127"/>
      <c r="D604" s="126" t="s">
        <v>55</v>
      </c>
      <c r="E604" s="128">
        <v>45290</v>
      </c>
      <c r="F604" s="128">
        <v>45292</v>
      </c>
      <c r="G604" s="128">
        <v>45413</v>
      </c>
      <c r="H604" s="127"/>
      <c r="I604" s="128">
        <v>45413</v>
      </c>
      <c r="J604" s="128">
        <v>45413</v>
      </c>
      <c r="K604" s="126" t="s">
        <v>1100</v>
      </c>
      <c r="L604" s="127"/>
      <c r="M604" s="126" t="s">
        <v>3162</v>
      </c>
      <c r="N604" s="126" t="s">
        <v>176</v>
      </c>
      <c r="O604" s="126" t="s">
        <v>3163</v>
      </c>
      <c r="P604" s="126" t="s">
        <v>3164</v>
      </c>
      <c r="Q604" s="126" t="s">
        <v>3165</v>
      </c>
      <c r="R604" s="126" t="s">
        <v>344</v>
      </c>
      <c r="S604" s="127"/>
      <c r="T604" s="127"/>
      <c r="U604" s="127"/>
      <c r="V604" s="127"/>
      <c r="W604" s="127"/>
      <c r="X604" s="126">
        <v>20</v>
      </c>
      <c r="Y604" s="126">
        <v>20</v>
      </c>
      <c r="Z604" s="127"/>
      <c r="AA604" s="127"/>
      <c r="AB604" s="129">
        <v>2</v>
      </c>
      <c r="AC604" s="129">
        <v>0</v>
      </c>
      <c r="AD604" s="129">
        <v>0</v>
      </c>
      <c r="AE604" s="126" t="s">
        <v>2954</v>
      </c>
      <c r="AF604" s="129">
        <v>0</v>
      </c>
      <c r="AG604" s="127"/>
      <c r="AH604" s="127"/>
      <c r="AI604" s="127"/>
      <c r="AJ604" s="127"/>
      <c r="AK604" s="126">
        <v>0</v>
      </c>
      <c r="AL604" s="129">
        <v>0</v>
      </c>
      <c r="AM604" s="127"/>
      <c r="AN604" s="127"/>
      <c r="AO604" s="126">
        <v>0</v>
      </c>
      <c r="AP604" s="127"/>
      <c r="AQ604" s="127"/>
      <c r="AR604" s="127"/>
      <c r="AS604" s="127"/>
      <c r="AT604" s="127"/>
      <c r="AU604" s="126">
        <v>0</v>
      </c>
      <c r="AV604" s="130">
        <v>0</v>
      </c>
      <c r="AW604" s="126" t="s">
        <v>51</v>
      </c>
      <c r="AX604" s="127"/>
      <c r="AY604" s="127"/>
      <c r="AZ604" s="127"/>
      <c r="BA604" s="127"/>
      <c r="BB604" s="126" t="s">
        <v>52</v>
      </c>
      <c r="BC604" s="126" t="s">
        <v>161</v>
      </c>
      <c r="BD604" s="126" t="s">
        <v>162</v>
      </c>
      <c r="BE604" s="126" t="s">
        <v>3166</v>
      </c>
      <c r="BF604" s="126">
        <v>1</v>
      </c>
      <c r="BG604" s="126" t="s">
        <v>163</v>
      </c>
      <c r="BH604" s="127"/>
      <c r="BI604" s="127"/>
      <c r="BJ604" s="127"/>
      <c r="BK604" s="127"/>
      <c r="BL604" s="129">
        <v>0</v>
      </c>
      <c r="BM604" s="127" t="b">
        <f>KGP[[#This Row],[HU Quantity]]=KGP[[#This Row],[Requirement quantity]]</f>
        <v>0</v>
      </c>
      <c r="BN604" s="127"/>
      <c r="BO604" s="127"/>
      <c r="BP604" s="127"/>
      <c r="BQ604" s="126" t="s">
        <v>165</v>
      </c>
      <c r="BR604" s="127"/>
      <c r="BS604" s="127"/>
      <c r="BT604" s="131">
        <v>0</v>
      </c>
      <c r="BU604" s="131">
        <v>0</v>
      </c>
      <c r="BV604" s="128">
        <v>45334</v>
      </c>
      <c r="BW604" s="132">
        <v>0</v>
      </c>
      <c r="BX604" s="132">
        <v>0</v>
      </c>
      <c r="BY604" s="127"/>
      <c r="BZ604" s="127"/>
      <c r="CA604" s="126">
        <v>0</v>
      </c>
      <c r="CB604" s="130">
        <v>0</v>
      </c>
      <c r="CC604" s="127"/>
      <c r="CD604" s="130">
        <v>0</v>
      </c>
      <c r="CE604" s="127"/>
      <c r="CF604" s="127"/>
      <c r="CG604" s="127"/>
      <c r="CH604" s="130">
        <v>0</v>
      </c>
      <c r="CI604" s="35">
        <v>0</v>
      </c>
      <c r="CJ604" s="94">
        <f t="shared" si="63"/>
        <v>1</v>
      </c>
      <c r="CK604" s="88">
        <f t="shared" si="64"/>
        <v>45385</v>
      </c>
      <c r="CL604" s="89">
        <f t="shared" si="65"/>
        <v>0</v>
      </c>
      <c r="CM604" s="89">
        <f t="shared" si="66"/>
        <v>0</v>
      </c>
      <c r="CN604" s="89" t="str">
        <f t="shared" si="67"/>
        <v>Missing Staging Date</v>
      </c>
      <c r="CO604" s="100"/>
      <c r="CP604" s="89" t="str">
        <f>IF(CQ604="","",IF(CQ604&gt;'Colour coding'!$D$4,"After Turnround",IF(CQ604&gt;'Colour coding'!$D$3+7,"During Turnaround",IF(CQ604&lt;'Colour coding'!$D$3,"On Time"))))</f>
        <v>On Time</v>
      </c>
      <c r="CQ604" s="88">
        <f>_xlfn.MAXIFS('Monitor PO'!E:E,'Monitor PO'!K:K,KGP[[#This Row],[Material / Component]])</f>
        <v>0</v>
      </c>
      <c r="CR604" s="89" t="str">
        <f t="shared" si="68"/>
        <v>Delivered Pre S4H</v>
      </c>
      <c r="CS604" s="89" t="str">
        <f>_xlfn.CONCAT(KGP[[#This Row],[Reservation]], KGP[[#This Row],[Requirement date (WO component)]],KGP[[#This Row],[Material / Component]],"000",,KGP[[#This Row],[WO number]])</f>
        <v>000012515445413000200086885</v>
      </c>
      <c r="CT604" s="89" t="e">
        <f>VLOOKUP(KGP[[#This Row],[Key]],Reservation!B:B,1,)</f>
        <v>#N/A</v>
      </c>
      <c r="CU604" s="89" t="str">
        <f>_xlfn.CONCAT(KGP[[#This Row],[Reservation]],KGP[[#This Row],[Material / Component]],"000",,KGP[[#This Row],[WO number]])</f>
        <v>0000125154000200086885</v>
      </c>
      <c r="CV604" s="93" t="str">
        <f>IF(_xlfn.MAXIFS(Reservation!$F:$F,Reservation!$A:$A,KGP[[#This Row],[Logic]])&lt;KGP[[#This Row],[ETA @ Demand plant]],_xlfn.MAXIFS(Reservation!$F:$F,Reservation!$A:$A,KGP[[#This Row],[Logic]]),"")</f>
        <v/>
      </c>
      <c r="CW604" s="89" t="str">
        <f>IF(KGP[[#This Row],[Any order which is ahead (Date)]]="","",VLOOKUP(_xlfn.CONCAT(KGP[[#This Row],[Reservation]],KGP[[#This Row],[Material / Component]],"000",,KGP[[#This Row],[WO number]]),Reservation!$A:$J,10,0))</f>
        <v/>
      </c>
      <c r="CX604" s="89">
        <f t="shared" si="69"/>
        <v>0</v>
      </c>
    </row>
    <row r="605" spans="1:102" s="77" customFormat="1" hidden="1" x14ac:dyDescent="0.2">
      <c r="A605" s="126" t="s">
        <v>2019</v>
      </c>
      <c r="B605" s="126" t="s">
        <v>50</v>
      </c>
      <c r="C605" s="127"/>
      <c r="D605" s="126" t="s">
        <v>55</v>
      </c>
      <c r="E605" s="128">
        <v>45290</v>
      </c>
      <c r="F605" s="128">
        <v>45293</v>
      </c>
      <c r="G605" s="128">
        <v>45422</v>
      </c>
      <c r="H605" s="127"/>
      <c r="I605" s="128">
        <v>45421</v>
      </c>
      <c r="J605" s="128">
        <v>45425</v>
      </c>
      <c r="K605" s="126" t="s">
        <v>1100</v>
      </c>
      <c r="L605" s="127"/>
      <c r="M605" s="126" t="s">
        <v>3167</v>
      </c>
      <c r="N605" s="126" t="s">
        <v>176</v>
      </c>
      <c r="O605" s="126" t="s">
        <v>3168</v>
      </c>
      <c r="P605" s="126" t="s">
        <v>3169</v>
      </c>
      <c r="Q605" s="126" t="s">
        <v>3146</v>
      </c>
      <c r="R605" s="126" t="s">
        <v>344</v>
      </c>
      <c r="S605" s="127"/>
      <c r="T605" s="127"/>
      <c r="U605" s="127"/>
      <c r="V605" s="127"/>
      <c r="W605" s="127"/>
      <c r="X605" s="126">
        <v>20</v>
      </c>
      <c r="Y605" s="126">
        <v>20</v>
      </c>
      <c r="Z605" s="127"/>
      <c r="AA605" s="127"/>
      <c r="AB605" s="129">
        <v>6</v>
      </c>
      <c r="AC605" s="129">
        <v>0</v>
      </c>
      <c r="AD605" s="129">
        <v>0</v>
      </c>
      <c r="AE605" s="126" t="s">
        <v>2943</v>
      </c>
      <c r="AF605" s="129">
        <v>0</v>
      </c>
      <c r="AG605" s="127"/>
      <c r="AH605" s="127"/>
      <c r="AI605" s="127"/>
      <c r="AJ605" s="127"/>
      <c r="AK605" s="126">
        <v>0</v>
      </c>
      <c r="AL605" s="129">
        <v>0</v>
      </c>
      <c r="AM605" s="127"/>
      <c r="AN605" s="127"/>
      <c r="AO605" s="126">
        <v>0</v>
      </c>
      <c r="AP605" s="127"/>
      <c r="AQ605" s="127"/>
      <c r="AR605" s="127"/>
      <c r="AS605" s="127"/>
      <c r="AT605" s="127"/>
      <c r="AU605" s="126">
        <v>0</v>
      </c>
      <c r="AV605" s="130">
        <v>0</v>
      </c>
      <c r="AW605" s="126" t="s">
        <v>228</v>
      </c>
      <c r="AX605" s="127"/>
      <c r="AY605" s="127"/>
      <c r="AZ605" s="127"/>
      <c r="BA605" s="127"/>
      <c r="BB605" s="126" t="s">
        <v>52</v>
      </c>
      <c r="BC605" s="126" t="s">
        <v>161</v>
      </c>
      <c r="BD605" s="126" t="s">
        <v>162</v>
      </c>
      <c r="BE605" s="126" t="s">
        <v>3170</v>
      </c>
      <c r="BF605" s="126">
        <v>2</v>
      </c>
      <c r="BG605" s="126" t="s">
        <v>163</v>
      </c>
      <c r="BH605" s="127"/>
      <c r="BI605" s="127"/>
      <c r="BJ605" s="127"/>
      <c r="BK605" s="127"/>
      <c r="BL605" s="129">
        <v>0</v>
      </c>
      <c r="BM605" s="127" t="b">
        <f>KGP[[#This Row],[HU Quantity]]=KGP[[#This Row],[Requirement quantity]]</f>
        <v>0</v>
      </c>
      <c r="BN605" s="127"/>
      <c r="BO605" s="127"/>
      <c r="BP605" s="127"/>
      <c r="BQ605" s="126" t="s">
        <v>165</v>
      </c>
      <c r="BR605" s="126" t="s">
        <v>57</v>
      </c>
      <c r="BS605" s="127"/>
      <c r="BT605" s="131">
        <v>0</v>
      </c>
      <c r="BU605" s="131">
        <v>0</v>
      </c>
      <c r="BV605" s="128">
        <v>45274</v>
      </c>
      <c r="BW605" s="132">
        <v>0</v>
      </c>
      <c r="BX605" s="132">
        <v>0</v>
      </c>
      <c r="BY605" s="127"/>
      <c r="BZ605" s="127"/>
      <c r="CA605" s="126">
        <v>0</v>
      </c>
      <c r="CB605" s="130">
        <v>0</v>
      </c>
      <c r="CC605" s="127"/>
      <c r="CD605" s="130">
        <v>0</v>
      </c>
      <c r="CE605" s="127"/>
      <c r="CF605" s="127"/>
      <c r="CG605" s="127"/>
      <c r="CH605" s="130">
        <v>0</v>
      </c>
      <c r="CI605" s="35">
        <v>0</v>
      </c>
      <c r="CJ605" s="94">
        <f t="shared" si="63"/>
        <v>0.5</v>
      </c>
      <c r="CK605" s="88">
        <f t="shared" si="64"/>
        <v>45394</v>
      </c>
      <c r="CL605" s="89">
        <f t="shared" si="65"/>
        <v>0</v>
      </c>
      <c r="CM605" s="89">
        <f t="shared" si="66"/>
        <v>0</v>
      </c>
      <c r="CN605" s="89" t="str">
        <f t="shared" si="67"/>
        <v>Missing Staging Date</v>
      </c>
      <c r="CO605" s="100"/>
      <c r="CP605" s="89" t="str">
        <f>IF(CQ605="","",IF(CQ605&gt;'Colour coding'!$D$4,"After Turnround",IF(CQ605&gt;'Colour coding'!$D$3+7,"During Turnaround",IF(CQ605&lt;'Colour coding'!$D$3,"On Time"))))</f>
        <v>On Time</v>
      </c>
      <c r="CQ605" s="88">
        <f>_xlfn.MAXIFS('Monitor PO'!E:E,'Monitor PO'!K:K,KGP[[#This Row],[Material / Component]])</f>
        <v>0</v>
      </c>
      <c r="CR605" s="89" t="str">
        <f t="shared" si="68"/>
        <v>Delivered Pre S4H</v>
      </c>
      <c r="CS605" s="89" t="str">
        <f>_xlfn.CONCAT(KGP[[#This Row],[Reservation]], KGP[[#This Row],[Requirement date (WO component)]],KGP[[#This Row],[Material / Component]],"000",,KGP[[#This Row],[WO number]])</f>
        <v>000012587045422000200087681</v>
      </c>
      <c r="CT605" s="89" t="e">
        <f>VLOOKUP(KGP[[#This Row],[Key]],Reservation!B:B,1,)</f>
        <v>#N/A</v>
      </c>
      <c r="CU605" s="89" t="str">
        <f>_xlfn.CONCAT(KGP[[#This Row],[Reservation]],KGP[[#This Row],[Material / Component]],"000",,KGP[[#This Row],[WO number]])</f>
        <v>0000125870000200087681</v>
      </c>
      <c r="CV605" s="93" t="str">
        <f>IF(_xlfn.MAXIFS(Reservation!$F:$F,Reservation!$A:$A,KGP[[#This Row],[Logic]])&lt;KGP[[#This Row],[ETA @ Demand plant]],_xlfn.MAXIFS(Reservation!$F:$F,Reservation!$A:$A,KGP[[#This Row],[Logic]]),"")</f>
        <v/>
      </c>
      <c r="CW605" s="89" t="str">
        <f>IF(KGP[[#This Row],[Any order which is ahead (Date)]]="","",VLOOKUP(_xlfn.CONCAT(KGP[[#This Row],[Reservation]],KGP[[#This Row],[Material / Component]],"000",,KGP[[#This Row],[WO number]]),Reservation!$A:$J,10,0))</f>
        <v/>
      </c>
      <c r="CX605" s="89">
        <f t="shared" si="69"/>
        <v>0</v>
      </c>
    </row>
    <row r="606" spans="1:102" s="77" customFormat="1" hidden="1" x14ac:dyDescent="0.2">
      <c r="A606" s="126" t="s">
        <v>2019</v>
      </c>
      <c r="B606" s="126" t="s">
        <v>50</v>
      </c>
      <c r="C606" s="127"/>
      <c r="D606" s="126" t="s">
        <v>55</v>
      </c>
      <c r="E606" s="128">
        <v>45290</v>
      </c>
      <c r="F606" s="128">
        <v>45293</v>
      </c>
      <c r="G606" s="128">
        <v>45421</v>
      </c>
      <c r="H606" s="127"/>
      <c r="I606" s="128">
        <v>45421</v>
      </c>
      <c r="J606" s="128">
        <v>45425</v>
      </c>
      <c r="K606" s="126" t="s">
        <v>1100</v>
      </c>
      <c r="L606" s="127"/>
      <c r="M606" s="126" t="s">
        <v>3167</v>
      </c>
      <c r="N606" s="126" t="s">
        <v>175</v>
      </c>
      <c r="O606" s="126" t="s">
        <v>3168</v>
      </c>
      <c r="P606" s="126" t="s">
        <v>3169</v>
      </c>
      <c r="Q606" s="126" t="s">
        <v>3148</v>
      </c>
      <c r="R606" s="126" t="s">
        <v>344</v>
      </c>
      <c r="S606" s="127"/>
      <c r="T606" s="127"/>
      <c r="U606" s="127"/>
      <c r="V606" s="127"/>
      <c r="W606" s="127"/>
      <c r="X606" s="126">
        <v>20</v>
      </c>
      <c r="Y606" s="126">
        <v>20</v>
      </c>
      <c r="Z606" s="127"/>
      <c r="AA606" s="127"/>
      <c r="AB606" s="129">
        <v>5</v>
      </c>
      <c r="AC606" s="129">
        <v>0</v>
      </c>
      <c r="AD606" s="129">
        <v>0</v>
      </c>
      <c r="AE606" s="126" t="s">
        <v>2943</v>
      </c>
      <c r="AF606" s="129">
        <v>0</v>
      </c>
      <c r="AG606" s="127"/>
      <c r="AH606" s="127"/>
      <c r="AI606" s="127"/>
      <c r="AJ606" s="127"/>
      <c r="AK606" s="126">
        <v>0</v>
      </c>
      <c r="AL606" s="129">
        <v>0</v>
      </c>
      <c r="AM606" s="127"/>
      <c r="AN606" s="127"/>
      <c r="AO606" s="126">
        <v>0</v>
      </c>
      <c r="AP606" s="127"/>
      <c r="AQ606" s="127"/>
      <c r="AR606" s="127"/>
      <c r="AS606" s="127"/>
      <c r="AT606" s="127"/>
      <c r="AU606" s="126">
        <v>0</v>
      </c>
      <c r="AV606" s="130">
        <v>0</v>
      </c>
      <c r="AW606" s="126" t="s">
        <v>51</v>
      </c>
      <c r="AX606" s="127"/>
      <c r="AY606" s="127"/>
      <c r="AZ606" s="127"/>
      <c r="BA606" s="127"/>
      <c r="BB606" s="126" t="s">
        <v>52</v>
      </c>
      <c r="BC606" s="126" t="s">
        <v>161</v>
      </c>
      <c r="BD606" s="126" t="s">
        <v>162</v>
      </c>
      <c r="BE606" s="126" t="s">
        <v>3170</v>
      </c>
      <c r="BF606" s="126">
        <v>1</v>
      </c>
      <c r="BG606" s="126" t="s">
        <v>163</v>
      </c>
      <c r="BH606" s="127"/>
      <c r="BI606" s="127"/>
      <c r="BJ606" s="127"/>
      <c r="BK606" s="127"/>
      <c r="BL606" s="129">
        <v>0</v>
      </c>
      <c r="BM606" s="127" t="b">
        <f>KGP[[#This Row],[HU Quantity]]=KGP[[#This Row],[Requirement quantity]]</f>
        <v>0</v>
      </c>
      <c r="BN606" s="127"/>
      <c r="BO606" s="127"/>
      <c r="BP606" s="127"/>
      <c r="BQ606" s="126" t="s">
        <v>165</v>
      </c>
      <c r="BR606" s="126" t="s">
        <v>57</v>
      </c>
      <c r="BS606" s="127"/>
      <c r="BT606" s="131">
        <v>0</v>
      </c>
      <c r="BU606" s="131">
        <v>0</v>
      </c>
      <c r="BV606" s="128">
        <v>45274</v>
      </c>
      <c r="BW606" s="132">
        <v>0</v>
      </c>
      <c r="BX606" s="132">
        <v>0</v>
      </c>
      <c r="BY606" s="127"/>
      <c r="BZ606" s="127"/>
      <c r="CA606" s="126">
        <v>0</v>
      </c>
      <c r="CB606" s="130">
        <v>0</v>
      </c>
      <c r="CC606" s="127"/>
      <c r="CD606" s="130">
        <v>0</v>
      </c>
      <c r="CE606" s="127"/>
      <c r="CF606" s="127"/>
      <c r="CG606" s="127"/>
      <c r="CH606" s="130">
        <v>0</v>
      </c>
      <c r="CI606" s="35">
        <v>0</v>
      </c>
      <c r="CJ606" s="94">
        <f t="shared" si="63"/>
        <v>0.5</v>
      </c>
      <c r="CK606" s="88">
        <f t="shared" si="64"/>
        <v>45393</v>
      </c>
      <c r="CL606" s="89">
        <f t="shared" si="65"/>
        <v>0</v>
      </c>
      <c r="CM606" s="89">
        <f t="shared" si="66"/>
        <v>0</v>
      </c>
      <c r="CN606" s="89" t="str">
        <f t="shared" si="67"/>
        <v>Missing Staging Date</v>
      </c>
      <c r="CO606" s="100"/>
      <c r="CP606" s="89" t="str">
        <f>IF(CQ606="","",IF(CQ606&gt;'Colour coding'!$D$4,"After Turnround",IF(CQ606&gt;'Colour coding'!$D$3+7,"During Turnaround",IF(CQ606&lt;'Colour coding'!$D$3,"On Time"))))</f>
        <v>On Time</v>
      </c>
      <c r="CQ606" s="88">
        <f>_xlfn.MAXIFS('Monitor PO'!E:E,'Monitor PO'!K:K,KGP[[#This Row],[Material / Component]])</f>
        <v>0</v>
      </c>
      <c r="CR606" s="89" t="str">
        <f t="shared" si="68"/>
        <v>Delivered Pre S4H</v>
      </c>
      <c r="CS606" s="89" t="str">
        <f>_xlfn.CONCAT(KGP[[#This Row],[Reservation]], KGP[[#This Row],[Requirement date (WO component)]],KGP[[#This Row],[Material / Component]],"000",,KGP[[#This Row],[WO number]])</f>
        <v>000012587045421000200087681</v>
      </c>
      <c r="CT606" s="89" t="e">
        <f>VLOOKUP(KGP[[#This Row],[Key]],Reservation!B:B,1,)</f>
        <v>#N/A</v>
      </c>
      <c r="CU606" s="89" t="str">
        <f>_xlfn.CONCAT(KGP[[#This Row],[Reservation]],KGP[[#This Row],[Material / Component]],"000",,KGP[[#This Row],[WO number]])</f>
        <v>0000125870000200087681</v>
      </c>
      <c r="CV606" s="93" t="str">
        <f>IF(_xlfn.MAXIFS(Reservation!$F:$F,Reservation!$A:$A,KGP[[#This Row],[Logic]])&lt;KGP[[#This Row],[ETA @ Demand plant]],_xlfn.MAXIFS(Reservation!$F:$F,Reservation!$A:$A,KGP[[#This Row],[Logic]]),"")</f>
        <v/>
      </c>
      <c r="CW606" s="89" t="str">
        <f>IF(KGP[[#This Row],[Any order which is ahead (Date)]]="","",VLOOKUP(_xlfn.CONCAT(KGP[[#This Row],[Reservation]],KGP[[#This Row],[Material / Component]],"000",,KGP[[#This Row],[WO number]]),Reservation!$A:$J,10,0))</f>
        <v/>
      </c>
      <c r="CX606" s="89">
        <f t="shared" si="69"/>
        <v>0</v>
      </c>
    </row>
    <row r="607" spans="1:102" s="77" customFormat="1" hidden="1" x14ac:dyDescent="0.2">
      <c r="A607" s="126" t="s">
        <v>2019</v>
      </c>
      <c r="B607" s="126" t="s">
        <v>50</v>
      </c>
      <c r="C607" s="127"/>
      <c r="D607" s="126" t="s">
        <v>55</v>
      </c>
      <c r="E607" s="128">
        <v>45290</v>
      </c>
      <c r="F607" s="128">
        <v>45293</v>
      </c>
      <c r="G607" s="128">
        <v>45421</v>
      </c>
      <c r="H607" s="127"/>
      <c r="I607" s="128">
        <v>45421</v>
      </c>
      <c r="J607" s="128">
        <v>45422</v>
      </c>
      <c r="K607" s="126" t="s">
        <v>1100</v>
      </c>
      <c r="L607" s="127"/>
      <c r="M607" s="126" t="s">
        <v>3171</v>
      </c>
      <c r="N607" s="126" t="s">
        <v>176</v>
      </c>
      <c r="O607" s="126" t="s">
        <v>3172</v>
      </c>
      <c r="P607" s="126" t="s">
        <v>3169</v>
      </c>
      <c r="Q607" s="126" t="s">
        <v>3151</v>
      </c>
      <c r="R607" s="126" t="s">
        <v>344</v>
      </c>
      <c r="S607" s="127"/>
      <c r="T607" s="127"/>
      <c r="U607" s="127"/>
      <c r="V607" s="127"/>
      <c r="W607" s="127"/>
      <c r="X607" s="126">
        <v>20</v>
      </c>
      <c r="Y607" s="126">
        <v>20</v>
      </c>
      <c r="Z607" s="127"/>
      <c r="AA607" s="127"/>
      <c r="AB607" s="129">
        <v>1</v>
      </c>
      <c r="AC607" s="129">
        <v>0</v>
      </c>
      <c r="AD607" s="129">
        <v>0</v>
      </c>
      <c r="AE607" s="126" t="s">
        <v>2943</v>
      </c>
      <c r="AF607" s="129">
        <v>0</v>
      </c>
      <c r="AG607" s="127"/>
      <c r="AH607" s="127"/>
      <c r="AI607" s="127"/>
      <c r="AJ607" s="127"/>
      <c r="AK607" s="126">
        <v>0</v>
      </c>
      <c r="AL607" s="129">
        <v>0</v>
      </c>
      <c r="AM607" s="127"/>
      <c r="AN607" s="127"/>
      <c r="AO607" s="126">
        <v>0</v>
      </c>
      <c r="AP607" s="127"/>
      <c r="AQ607" s="127"/>
      <c r="AR607" s="127"/>
      <c r="AS607" s="127"/>
      <c r="AT607" s="127"/>
      <c r="AU607" s="126">
        <v>0</v>
      </c>
      <c r="AV607" s="130">
        <v>0</v>
      </c>
      <c r="AW607" s="126" t="s">
        <v>51</v>
      </c>
      <c r="AX607" s="127"/>
      <c r="AY607" s="127"/>
      <c r="AZ607" s="127"/>
      <c r="BA607" s="127"/>
      <c r="BB607" s="126" t="s">
        <v>52</v>
      </c>
      <c r="BC607" s="126" t="s">
        <v>161</v>
      </c>
      <c r="BD607" s="126" t="s">
        <v>162</v>
      </c>
      <c r="BE607" s="126" t="s">
        <v>3173</v>
      </c>
      <c r="BF607" s="126">
        <v>1</v>
      </c>
      <c r="BG607" s="126" t="s">
        <v>163</v>
      </c>
      <c r="BH607" s="127"/>
      <c r="BI607" s="127"/>
      <c r="BJ607" s="127"/>
      <c r="BK607" s="127"/>
      <c r="BL607" s="129">
        <v>0</v>
      </c>
      <c r="BM607" s="127" t="b">
        <f>KGP[[#This Row],[HU Quantity]]=KGP[[#This Row],[Requirement quantity]]</f>
        <v>0</v>
      </c>
      <c r="BN607" s="127"/>
      <c r="BO607" s="127"/>
      <c r="BP607" s="127"/>
      <c r="BQ607" s="126" t="s">
        <v>165</v>
      </c>
      <c r="BR607" s="126" t="s">
        <v>57</v>
      </c>
      <c r="BS607" s="127"/>
      <c r="BT607" s="131">
        <v>0</v>
      </c>
      <c r="BU607" s="131">
        <v>0</v>
      </c>
      <c r="BV607" s="128">
        <v>45274</v>
      </c>
      <c r="BW607" s="132">
        <v>0</v>
      </c>
      <c r="BX607" s="132">
        <v>0</v>
      </c>
      <c r="BY607" s="127"/>
      <c r="BZ607" s="127"/>
      <c r="CA607" s="126">
        <v>0</v>
      </c>
      <c r="CB607" s="130">
        <v>0</v>
      </c>
      <c r="CC607" s="127"/>
      <c r="CD607" s="130">
        <v>0</v>
      </c>
      <c r="CE607" s="127"/>
      <c r="CF607" s="127"/>
      <c r="CG607" s="127"/>
      <c r="CH607" s="130">
        <v>0</v>
      </c>
      <c r="CI607" s="35">
        <v>0</v>
      </c>
      <c r="CJ607" s="94">
        <f t="shared" si="63"/>
        <v>1</v>
      </c>
      <c r="CK607" s="88">
        <f t="shared" si="64"/>
        <v>45393</v>
      </c>
      <c r="CL607" s="89">
        <f t="shared" si="65"/>
        <v>0</v>
      </c>
      <c r="CM607" s="89">
        <f t="shared" si="66"/>
        <v>0</v>
      </c>
      <c r="CN607" s="89" t="str">
        <f t="shared" si="67"/>
        <v>Missing Staging Date</v>
      </c>
      <c r="CO607" s="100"/>
      <c r="CP607" s="89" t="str">
        <f>IF(CQ607="","",IF(CQ607&gt;'Colour coding'!$D$4,"After Turnround",IF(CQ607&gt;'Colour coding'!$D$3+7,"During Turnaround",IF(CQ607&lt;'Colour coding'!$D$3,"On Time"))))</f>
        <v>On Time</v>
      </c>
      <c r="CQ607" s="88">
        <f>_xlfn.MAXIFS('Monitor PO'!E:E,'Monitor PO'!K:K,KGP[[#This Row],[Material / Component]])</f>
        <v>0</v>
      </c>
      <c r="CR607" s="89" t="str">
        <f t="shared" si="68"/>
        <v>Delivered Pre S4H</v>
      </c>
      <c r="CS607" s="89" t="str">
        <f>_xlfn.CONCAT(KGP[[#This Row],[Reservation]], KGP[[#This Row],[Requirement date (WO component)]],KGP[[#This Row],[Material / Component]],"000",,KGP[[#This Row],[WO number]])</f>
        <v>000012587145421000200087682</v>
      </c>
      <c r="CT607" s="89" t="e">
        <f>VLOOKUP(KGP[[#This Row],[Key]],Reservation!B:B,1,)</f>
        <v>#N/A</v>
      </c>
      <c r="CU607" s="89" t="str">
        <f>_xlfn.CONCAT(KGP[[#This Row],[Reservation]],KGP[[#This Row],[Material / Component]],"000",,KGP[[#This Row],[WO number]])</f>
        <v>0000125871000200087682</v>
      </c>
      <c r="CV607" s="93" t="str">
        <f>IF(_xlfn.MAXIFS(Reservation!$F:$F,Reservation!$A:$A,KGP[[#This Row],[Logic]])&lt;KGP[[#This Row],[ETA @ Demand plant]],_xlfn.MAXIFS(Reservation!$F:$F,Reservation!$A:$A,KGP[[#This Row],[Logic]]),"")</f>
        <v/>
      </c>
      <c r="CW607" s="89" t="str">
        <f>IF(KGP[[#This Row],[Any order which is ahead (Date)]]="","",VLOOKUP(_xlfn.CONCAT(KGP[[#This Row],[Reservation]],KGP[[#This Row],[Material / Component]],"000",,KGP[[#This Row],[WO number]]),Reservation!$A:$J,10,0))</f>
        <v/>
      </c>
      <c r="CX607" s="89">
        <f t="shared" si="69"/>
        <v>0</v>
      </c>
    </row>
    <row r="608" spans="1:102" s="77" customFormat="1" hidden="1" x14ac:dyDescent="0.2">
      <c r="A608" s="126" t="s">
        <v>869</v>
      </c>
      <c r="B608" s="126" t="s">
        <v>50</v>
      </c>
      <c r="C608" s="127"/>
      <c r="D608" s="126" t="s">
        <v>55</v>
      </c>
      <c r="E608" s="128">
        <v>45290</v>
      </c>
      <c r="F608" s="128">
        <v>45292</v>
      </c>
      <c r="G608" s="128">
        <v>45415</v>
      </c>
      <c r="H608" s="127"/>
      <c r="I608" s="128">
        <v>45415</v>
      </c>
      <c r="J608" s="128">
        <v>45418</v>
      </c>
      <c r="K608" s="126" t="s">
        <v>182</v>
      </c>
      <c r="L608" s="127"/>
      <c r="M608" s="126" t="s">
        <v>3174</v>
      </c>
      <c r="N608" s="126" t="s">
        <v>175</v>
      </c>
      <c r="O608" s="126" t="s">
        <v>3175</v>
      </c>
      <c r="P608" s="126" t="s">
        <v>572</v>
      </c>
      <c r="Q608" s="126" t="s">
        <v>3176</v>
      </c>
      <c r="R608" s="126" t="s">
        <v>344</v>
      </c>
      <c r="S608" s="127"/>
      <c r="T608" s="127"/>
      <c r="U608" s="127"/>
      <c r="V608" s="127"/>
      <c r="W608" s="127"/>
      <c r="X608" s="126">
        <v>10</v>
      </c>
      <c r="Y608" s="126">
        <v>5</v>
      </c>
      <c r="Z608" s="127"/>
      <c r="AA608" s="127"/>
      <c r="AB608" s="129">
        <v>1</v>
      </c>
      <c r="AC608" s="129">
        <v>0</v>
      </c>
      <c r="AD608" s="129">
        <v>0</v>
      </c>
      <c r="AE608" s="126" t="s">
        <v>2954</v>
      </c>
      <c r="AF608" s="129">
        <v>0</v>
      </c>
      <c r="AG608" s="127"/>
      <c r="AH608" s="127"/>
      <c r="AI608" s="127"/>
      <c r="AJ608" s="127"/>
      <c r="AK608" s="126">
        <v>0</v>
      </c>
      <c r="AL608" s="129">
        <v>0</v>
      </c>
      <c r="AM608" s="127"/>
      <c r="AN608" s="127"/>
      <c r="AO608" s="126">
        <v>0</v>
      </c>
      <c r="AP608" s="127"/>
      <c r="AQ608" s="127"/>
      <c r="AR608" s="127"/>
      <c r="AS608" s="127"/>
      <c r="AT608" s="127"/>
      <c r="AU608" s="126">
        <v>0</v>
      </c>
      <c r="AV608" s="130">
        <v>0</v>
      </c>
      <c r="AW608" s="126" t="s">
        <v>51</v>
      </c>
      <c r="AX608" s="127"/>
      <c r="AY608" s="127"/>
      <c r="AZ608" s="127"/>
      <c r="BA608" s="127"/>
      <c r="BB608" s="126" t="s">
        <v>52</v>
      </c>
      <c r="BC608" s="126" t="s">
        <v>161</v>
      </c>
      <c r="BD608" s="126" t="s">
        <v>162</v>
      </c>
      <c r="BE608" s="126" t="s">
        <v>3177</v>
      </c>
      <c r="BF608" s="126">
        <v>2</v>
      </c>
      <c r="BG608" s="126" t="s">
        <v>163</v>
      </c>
      <c r="BH608" s="127"/>
      <c r="BI608" s="127"/>
      <c r="BJ608" s="127"/>
      <c r="BK608" s="127"/>
      <c r="BL608" s="129">
        <v>0</v>
      </c>
      <c r="BM608" s="127" t="b">
        <f>KGP[[#This Row],[HU Quantity]]=KGP[[#This Row],[Requirement quantity]]</f>
        <v>0</v>
      </c>
      <c r="BN608" s="127"/>
      <c r="BO608" s="127"/>
      <c r="BP608" s="127"/>
      <c r="BQ608" s="126" t="s">
        <v>165</v>
      </c>
      <c r="BR608" s="127"/>
      <c r="BS608" s="127"/>
      <c r="BT608" s="131">
        <v>0</v>
      </c>
      <c r="BU608" s="131">
        <v>0</v>
      </c>
      <c r="BV608" s="128">
        <v>45600</v>
      </c>
      <c r="BW608" s="132">
        <v>0</v>
      </c>
      <c r="BX608" s="132">
        <v>0</v>
      </c>
      <c r="BY608" s="127"/>
      <c r="BZ608" s="127"/>
      <c r="CA608" s="126">
        <v>0</v>
      </c>
      <c r="CB608" s="130">
        <v>0</v>
      </c>
      <c r="CC608" s="127"/>
      <c r="CD608" s="130">
        <v>0</v>
      </c>
      <c r="CE608" s="127"/>
      <c r="CF608" s="127"/>
      <c r="CG608" s="127"/>
      <c r="CH608" s="130">
        <v>0</v>
      </c>
      <c r="CI608" s="35">
        <v>0</v>
      </c>
      <c r="CJ608" s="94">
        <f t="shared" si="63"/>
        <v>0.5</v>
      </c>
      <c r="CK608" s="88">
        <f t="shared" si="64"/>
        <v>45387</v>
      </c>
      <c r="CL608" s="89">
        <f t="shared" si="65"/>
        <v>0</v>
      </c>
      <c r="CM608" s="89">
        <f t="shared" si="66"/>
        <v>0</v>
      </c>
      <c r="CN608" s="89" t="str">
        <f t="shared" si="67"/>
        <v>Missing Staging Date</v>
      </c>
      <c r="CO608" s="100"/>
      <c r="CP608" s="89" t="str">
        <f>IF(CQ608="","",IF(CQ608&gt;'Colour coding'!$D$4,"After Turnround",IF(CQ608&gt;'Colour coding'!$D$3+7,"During Turnaround",IF(CQ608&lt;'Colour coding'!$D$3,"On Time"))))</f>
        <v>On Time</v>
      </c>
      <c r="CQ608" s="88">
        <f>_xlfn.MAXIFS('Monitor PO'!E:E,'Monitor PO'!K:K,KGP[[#This Row],[Material / Component]])</f>
        <v>0</v>
      </c>
      <c r="CR608" s="89" t="str">
        <f t="shared" si="68"/>
        <v>Delivered Pre S4H</v>
      </c>
      <c r="CS608" s="89" t="str">
        <f>_xlfn.CONCAT(KGP[[#This Row],[Reservation]], KGP[[#This Row],[Requirement date (WO component)]],KGP[[#This Row],[Material / Component]],"000",,KGP[[#This Row],[WO number]])</f>
        <v>000012667945415000200088430</v>
      </c>
      <c r="CT608" s="89" t="e">
        <f>VLOOKUP(KGP[[#This Row],[Key]],Reservation!B:B,1,)</f>
        <v>#N/A</v>
      </c>
      <c r="CU608" s="89" t="str">
        <f>_xlfn.CONCAT(KGP[[#This Row],[Reservation]],KGP[[#This Row],[Material / Component]],"000",,KGP[[#This Row],[WO number]])</f>
        <v>0000126679000200088430</v>
      </c>
      <c r="CV608" s="93" t="str">
        <f>IF(_xlfn.MAXIFS(Reservation!$F:$F,Reservation!$A:$A,KGP[[#This Row],[Logic]])&lt;KGP[[#This Row],[ETA @ Demand plant]],_xlfn.MAXIFS(Reservation!$F:$F,Reservation!$A:$A,KGP[[#This Row],[Logic]]),"")</f>
        <v/>
      </c>
      <c r="CW608" s="89" t="str">
        <f>IF(KGP[[#This Row],[Any order which is ahead (Date)]]="","",VLOOKUP(_xlfn.CONCAT(KGP[[#This Row],[Reservation]],KGP[[#This Row],[Material / Component]],"000",,KGP[[#This Row],[WO number]]),Reservation!$A:$J,10,0))</f>
        <v/>
      </c>
      <c r="CX608" s="89">
        <f t="shared" si="69"/>
        <v>0</v>
      </c>
    </row>
    <row r="609" spans="1:102" s="77" customFormat="1" hidden="1" x14ac:dyDescent="0.2">
      <c r="A609" s="126" t="s">
        <v>869</v>
      </c>
      <c r="B609" s="126" t="s">
        <v>50</v>
      </c>
      <c r="C609" s="127"/>
      <c r="D609" s="126" t="s">
        <v>55</v>
      </c>
      <c r="E609" s="128">
        <v>45290</v>
      </c>
      <c r="F609" s="128">
        <v>45292</v>
      </c>
      <c r="G609" s="128">
        <v>45415</v>
      </c>
      <c r="H609" s="127"/>
      <c r="I609" s="128">
        <v>45415</v>
      </c>
      <c r="J609" s="128">
        <v>45418</v>
      </c>
      <c r="K609" s="126" t="s">
        <v>182</v>
      </c>
      <c r="L609" s="127"/>
      <c r="M609" s="126" t="s">
        <v>3174</v>
      </c>
      <c r="N609" s="126" t="s">
        <v>176</v>
      </c>
      <c r="O609" s="126" t="s">
        <v>3175</v>
      </c>
      <c r="P609" s="126" t="s">
        <v>572</v>
      </c>
      <c r="Q609" s="126" t="s">
        <v>3176</v>
      </c>
      <c r="R609" s="126" t="s">
        <v>344</v>
      </c>
      <c r="S609" s="127"/>
      <c r="T609" s="127"/>
      <c r="U609" s="127"/>
      <c r="V609" s="127"/>
      <c r="W609" s="127"/>
      <c r="X609" s="126">
        <v>10</v>
      </c>
      <c r="Y609" s="126">
        <v>5</v>
      </c>
      <c r="Z609" s="127"/>
      <c r="AA609" s="127"/>
      <c r="AB609" s="129">
        <v>1</v>
      </c>
      <c r="AC609" s="129">
        <v>0</v>
      </c>
      <c r="AD609" s="129">
        <v>0</v>
      </c>
      <c r="AE609" s="126" t="s">
        <v>2954</v>
      </c>
      <c r="AF609" s="129">
        <v>0</v>
      </c>
      <c r="AG609" s="127"/>
      <c r="AH609" s="127"/>
      <c r="AI609" s="127"/>
      <c r="AJ609" s="127"/>
      <c r="AK609" s="126">
        <v>0</v>
      </c>
      <c r="AL609" s="129">
        <v>0</v>
      </c>
      <c r="AM609" s="127"/>
      <c r="AN609" s="127"/>
      <c r="AO609" s="126">
        <v>0</v>
      </c>
      <c r="AP609" s="127"/>
      <c r="AQ609" s="127"/>
      <c r="AR609" s="127"/>
      <c r="AS609" s="127"/>
      <c r="AT609" s="127"/>
      <c r="AU609" s="126">
        <v>0</v>
      </c>
      <c r="AV609" s="130">
        <v>0</v>
      </c>
      <c r="AW609" s="126" t="s">
        <v>51</v>
      </c>
      <c r="AX609" s="127"/>
      <c r="AY609" s="127"/>
      <c r="AZ609" s="127"/>
      <c r="BA609" s="127"/>
      <c r="BB609" s="126" t="s">
        <v>52</v>
      </c>
      <c r="BC609" s="126" t="s">
        <v>161</v>
      </c>
      <c r="BD609" s="126" t="s">
        <v>162</v>
      </c>
      <c r="BE609" s="126" t="s">
        <v>3177</v>
      </c>
      <c r="BF609" s="126">
        <v>1</v>
      </c>
      <c r="BG609" s="126" t="s">
        <v>163</v>
      </c>
      <c r="BH609" s="127"/>
      <c r="BI609" s="127"/>
      <c r="BJ609" s="127"/>
      <c r="BK609" s="127"/>
      <c r="BL609" s="129">
        <v>0</v>
      </c>
      <c r="BM609" s="127" t="b">
        <f>KGP[[#This Row],[HU Quantity]]=KGP[[#This Row],[Requirement quantity]]</f>
        <v>0</v>
      </c>
      <c r="BN609" s="127"/>
      <c r="BO609" s="127"/>
      <c r="BP609" s="127"/>
      <c r="BQ609" s="126" t="s">
        <v>165</v>
      </c>
      <c r="BR609" s="127"/>
      <c r="BS609" s="127"/>
      <c r="BT609" s="131">
        <v>0</v>
      </c>
      <c r="BU609" s="131">
        <v>0</v>
      </c>
      <c r="BV609" s="128">
        <v>45600</v>
      </c>
      <c r="BW609" s="132">
        <v>0</v>
      </c>
      <c r="BX609" s="132">
        <v>0</v>
      </c>
      <c r="BY609" s="127"/>
      <c r="BZ609" s="127"/>
      <c r="CA609" s="126">
        <v>0</v>
      </c>
      <c r="CB609" s="130">
        <v>0</v>
      </c>
      <c r="CC609" s="127"/>
      <c r="CD609" s="130">
        <v>0</v>
      </c>
      <c r="CE609" s="127"/>
      <c r="CF609" s="127"/>
      <c r="CG609" s="127"/>
      <c r="CH609" s="130">
        <v>0</v>
      </c>
      <c r="CI609" s="35">
        <v>0</v>
      </c>
      <c r="CJ609" s="94">
        <f t="shared" si="63"/>
        <v>0.5</v>
      </c>
      <c r="CK609" s="88">
        <f t="shared" si="64"/>
        <v>45387</v>
      </c>
      <c r="CL609" s="89">
        <f t="shared" si="65"/>
        <v>0</v>
      </c>
      <c r="CM609" s="89">
        <f t="shared" si="66"/>
        <v>0</v>
      </c>
      <c r="CN609" s="89" t="str">
        <f t="shared" si="67"/>
        <v>Missing Staging Date</v>
      </c>
      <c r="CO609" s="100"/>
      <c r="CP609" s="89" t="str">
        <f>IF(CQ609="","",IF(CQ609&gt;'Colour coding'!$D$4,"After Turnround",IF(CQ609&gt;'Colour coding'!$D$3+7,"During Turnaround",IF(CQ609&lt;'Colour coding'!$D$3,"On Time"))))</f>
        <v>On Time</v>
      </c>
      <c r="CQ609" s="88">
        <f>_xlfn.MAXIFS('Monitor PO'!E:E,'Monitor PO'!K:K,KGP[[#This Row],[Material / Component]])</f>
        <v>0</v>
      </c>
      <c r="CR609" s="89" t="str">
        <f t="shared" si="68"/>
        <v>Delivered Pre S4H</v>
      </c>
      <c r="CS609" s="89" t="str">
        <f>_xlfn.CONCAT(KGP[[#This Row],[Reservation]], KGP[[#This Row],[Requirement date (WO component)]],KGP[[#This Row],[Material / Component]],"000",,KGP[[#This Row],[WO number]])</f>
        <v>000012667945415000200088430</v>
      </c>
      <c r="CT609" s="89" t="e">
        <f>VLOOKUP(KGP[[#This Row],[Key]],Reservation!B:B,1,)</f>
        <v>#N/A</v>
      </c>
      <c r="CU609" s="89" t="str">
        <f>_xlfn.CONCAT(KGP[[#This Row],[Reservation]],KGP[[#This Row],[Material / Component]],"000",,KGP[[#This Row],[WO number]])</f>
        <v>0000126679000200088430</v>
      </c>
      <c r="CV609" s="93" t="str">
        <f>IF(_xlfn.MAXIFS(Reservation!$F:$F,Reservation!$A:$A,KGP[[#This Row],[Logic]])&lt;KGP[[#This Row],[ETA @ Demand plant]],_xlfn.MAXIFS(Reservation!$F:$F,Reservation!$A:$A,KGP[[#This Row],[Logic]]),"")</f>
        <v/>
      </c>
      <c r="CW609" s="89" t="str">
        <f>IF(KGP[[#This Row],[Any order which is ahead (Date)]]="","",VLOOKUP(_xlfn.CONCAT(KGP[[#This Row],[Reservation]],KGP[[#This Row],[Material / Component]],"000",,KGP[[#This Row],[WO number]]),Reservation!$A:$J,10,0))</f>
        <v/>
      </c>
      <c r="CX609" s="89">
        <f t="shared" si="69"/>
        <v>0</v>
      </c>
    </row>
    <row r="610" spans="1:102" s="77" customFormat="1" hidden="1" x14ac:dyDescent="0.2">
      <c r="A610" s="126" t="s">
        <v>869</v>
      </c>
      <c r="B610" s="126" t="s">
        <v>50</v>
      </c>
      <c r="C610" s="127"/>
      <c r="D610" s="126" t="s">
        <v>55</v>
      </c>
      <c r="E610" s="128">
        <v>45290</v>
      </c>
      <c r="F610" s="128">
        <v>45293</v>
      </c>
      <c r="G610" s="128">
        <v>45406</v>
      </c>
      <c r="H610" s="127"/>
      <c r="I610" s="128">
        <v>45406</v>
      </c>
      <c r="J610" s="128">
        <v>45407</v>
      </c>
      <c r="K610" s="126" t="s">
        <v>182</v>
      </c>
      <c r="L610" s="127"/>
      <c r="M610" s="126" t="s">
        <v>2635</v>
      </c>
      <c r="N610" s="126" t="s">
        <v>175</v>
      </c>
      <c r="O610" s="126" t="s">
        <v>2636</v>
      </c>
      <c r="P610" s="126" t="s">
        <v>2513</v>
      </c>
      <c r="Q610" s="126" t="s">
        <v>631</v>
      </c>
      <c r="R610" s="126" t="s">
        <v>344</v>
      </c>
      <c r="S610" s="127"/>
      <c r="T610" s="127"/>
      <c r="U610" s="127"/>
      <c r="V610" s="127"/>
      <c r="W610" s="127"/>
      <c r="X610" s="126">
        <v>10</v>
      </c>
      <c r="Y610" s="126">
        <v>10</v>
      </c>
      <c r="Z610" s="127"/>
      <c r="AA610" s="127"/>
      <c r="AB610" s="129">
        <v>1</v>
      </c>
      <c r="AC610" s="129">
        <v>0</v>
      </c>
      <c r="AD610" s="129">
        <v>0</v>
      </c>
      <c r="AE610" s="126" t="s">
        <v>2954</v>
      </c>
      <c r="AF610" s="129">
        <v>0</v>
      </c>
      <c r="AG610" s="127"/>
      <c r="AH610" s="127"/>
      <c r="AI610" s="127"/>
      <c r="AJ610" s="127"/>
      <c r="AK610" s="126">
        <v>0</v>
      </c>
      <c r="AL610" s="129">
        <v>0</v>
      </c>
      <c r="AM610" s="127"/>
      <c r="AN610" s="127"/>
      <c r="AO610" s="126">
        <v>0</v>
      </c>
      <c r="AP610" s="127"/>
      <c r="AQ610" s="127"/>
      <c r="AR610" s="127"/>
      <c r="AS610" s="127"/>
      <c r="AT610" s="127"/>
      <c r="AU610" s="126">
        <v>0</v>
      </c>
      <c r="AV610" s="130">
        <v>0</v>
      </c>
      <c r="AW610" s="126" t="s">
        <v>51</v>
      </c>
      <c r="AX610" s="127"/>
      <c r="AY610" s="127"/>
      <c r="AZ610" s="127"/>
      <c r="BA610" s="127"/>
      <c r="BB610" s="126" t="s">
        <v>52</v>
      </c>
      <c r="BC610" s="126" t="s">
        <v>161</v>
      </c>
      <c r="BD610" s="126" t="s">
        <v>162</v>
      </c>
      <c r="BE610" s="126" t="s">
        <v>2639</v>
      </c>
      <c r="BF610" s="126">
        <v>2</v>
      </c>
      <c r="BG610" s="126" t="s">
        <v>163</v>
      </c>
      <c r="BH610" s="127"/>
      <c r="BI610" s="127"/>
      <c r="BJ610" s="127"/>
      <c r="BK610" s="127"/>
      <c r="BL610" s="129">
        <v>0</v>
      </c>
      <c r="BM610" s="127" t="b">
        <f>KGP[[#This Row],[HU Quantity]]=KGP[[#This Row],[Requirement quantity]]</f>
        <v>0</v>
      </c>
      <c r="BN610" s="127"/>
      <c r="BO610" s="127"/>
      <c r="BP610" s="127"/>
      <c r="BQ610" s="126" t="s">
        <v>165</v>
      </c>
      <c r="BR610" s="126" t="s">
        <v>57</v>
      </c>
      <c r="BS610" s="127"/>
      <c r="BT610" s="131">
        <v>0</v>
      </c>
      <c r="BU610" s="131">
        <v>0</v>
      </c>
      <c r="BV610" s="128">
        <v>45149</v>
      </c>
      <c r="BW610" s="132">
        <v>0</v>
      </c>
      <c r="BX610" s="132">
        <v>0</v>
      </c>
      <c r="BY610" s="127"/>
      <c r="BZ610" s="127"/>
      <c r="CA610" s="126">
        <v>0</v>
      </c>
      <c r="CB610" s="130">
        <v>0</v>
      </c>
      <c r="CC610" s="127"/>
      <c r="CD610" s="130">
        <v>0</v>
      </c>
      <c r="CE610" s="127"/>
      <c r="CF610" s="127"/>
      <c r="CG610" s="127"/>
      <c r="CH610" s="130">
        <v>0</v>
      </c>
      <c r="CI610" s="35">
        <v>0</v>
      </c>
      <c r="CJ610" s="94">
        <f t="shared" si="63"/>
        <v>0.25</v>
      </c>
      <c r="CK610" s="88">
        <f t="shared" si="64"/>
        <v>45378</v>
      </c>
      <c r="CL610" s="89">
        <f t="shared" si="65"/>
        <v>0</v>
      </c>
      <c r="CM610" s="89">
        <f t="shared" si="66"/>
        <v>0</v>
      </c>
      <c r="CN610" s="89" t="str">
        <f t="shared" si="67"/>
        <v>Missing Staging Date</v>
      </c>
      <c r="CO610" s="100"/>
      <c r="CP610" s="89" t="str">
        <f>IF(CQ610="","",IF(CQ610&gt;'Colour coding'!$D$4,"After Turnround",IF(CQ610&gt;'Colour coding'!$D$3+7,"During Turnaround",IF(CQ610&lt;'Colour coding'!$D$3,"On Time"))))</f>
        <v>On Time</v>
      </c>
      <c r="CQ610" s="88">
        <f>_xlfn.MAXIFS('Monitor PO'!E:E,'Monitor PO'!K:K,KGP[[#This Row],[Material / Component]])</f>
        <v>0</v>
      </c>
      <c r="CR610" s="89" t="str">
        <f t="shared" si="68"/>
        <v>Delivered Pre S4H</v>
      </c>
      <c r="CS610" s="89" t="str">
        <f>_xlfn.CONCAT(KGP[[#This Row],[Reservation]], KGP[[#This Row],[Requirement date (WO component)]],KGP[[#This Row],[Material / Component]],"000",,KGP[[#This Row],[WO number]])</f>
        <v>000012731845406000200089100</v>
      </c>
      <c r="CT610" s="89" t="e">
        <f>VLOOKUP(KGP[[#This Row],[Key]],Reservation!B:B,1,)</f>
        <v>#N/A</v>
      </c>
      <c r="CU610" s="89" t="str">
        <f>_xlfn.CONCAT(KGP[[#This Row],[Reservation]],KGP[[#This Row],[Material / Component]],"000",,KGP[[#This Row],[WO number]])</f>
        <v>0000127318000200089100</v>
      </c>
      <c r="CV610" s="93" t="str">
        <f>IF(_xlfn.MAXIFS(Reservation!$F:$F,Reservation!$A:$A,KGP[[#This Row],[Logic]])&lt;KGP[[#This Row],[ETA @ Demand plant]],_xlfn.MAXIFS(Reservation!$F:$F,Reservation!$A:$A,KGP[[#This Row],[Logic]]),"")</f>
        <v/>
      </c>
      <c r="CW610" s="89" t="str">
        <f>IF(KGP[[#This Row],[Any order which is ahead (Date)]]="","",VLOOKUP(_xlfn.CONCAT(KGP[[#This Row],[Reservation]],KGP[[#This Row],[Material / Component]],"000",,KGP[[#This Row],[WO number]]),Reservation!$A:$J,10,0))</f>
        <v/>
      </c>
      <c r="CX610" s="89">
        <f t="shared" si="69"/>
        <v>0</v>
      </c>
    </row>
    <row r="611" spans="1:102" s="77" customFormat="1" hidden="1" x14ac:dyDescent="0.2">
      <c r="A611" s="126" t="s">
        <v>869</v>
      </c>
      <c r="B611" s="126" t="s">
        <v>50</v>
      </c>
      <c r="C611" s="127"/>
      <c r="D611" s="126" t="s">
        <v>55</v>
      </c>
      <c r="E611" s="128">
        <v>45290</v>
      </c>
      <c r="F611" s="128">
        <v>45293</v>
      </c>
      <c r="G611" s="128">
        <v>45406</v>
      </c>
      <c r="H611" s="127"/>
      <c r="I611" s="128">
        <v>45406</v>
      </c>
      <c r="J611" s="128">
        <v>45407</v>
      </c>
      <c r="K611" s="126" t="s">
        <v>182</v>
      </c>
      <c r="L611" s="127"/>
      <c r="M611" s="126" t="s">
        <v>2635</v>
      </c>
      <c r="N611" s="126" t="s">
        <v>176</v>
      </c>
      <c r="O611" s="126" t="s">
        <v>2636</v>
      </c>
      <c r="P611" s="126" t="s">
        <v>2513</v>
      </c>
      <c r="Q611" s="126" t="s">
        <v>631</v>
      </c>
      <c r="R611" s="126" t="s">
        <v>344</v>
      </c>
      <c r="S611" s="127"/>
      <c r="T611" s="127"/>
      <c r="U611" s="127"/>
      <c r="V611" s="127"/>
      <c r="W611" s="127"/>
      <c r="X611" s="126">
        <v>10</v>
      </c>
      <c r="Y611" s="126">
        <v>10</v>
      </c>
      <c r="Z611" s="127"/>
      <c r="AA611" s="127"/>
      <c r="AB611" s="129">
        <v>1</v>
      </c>
      <c r="AC611" s="129">
        <v>0</v>
      </c>
      <c r="AD611" s="129">
        <v>0</v>
      </c>
      <c r="AE611" s="126" t="s">
        <v>2954</v>
      </c>
      <c r="AF611" s="129">
        <v>0</v>
      </c>
      <c r="AG611" s="127"/>
      <c r="AH611" s="127"/>
      <c r="AI611" s="127"/>
      <c r="AJ611" s="127"/>
      <c r="AK611" s="126">
        <v>0</v>
      </c>
      <c r="AL611" s="129">
        <v>0</v>
      </c>
      <c r="AM611" s="127"/>
      <c r="AN611" s="127"/>
      <c r="AO611" s="126">
        <v>0</v>
      </c>
      <c r="AP611" s="127"/>
      <c r="AQ611" s="127"/>
      <c r="AR611" s="127"/>
      <c r="AS611" s="127"/>
      <c r="AT611" s="127"/>
      <c r="AU611" s="126">
        <v>0</v>
      </c>
      <c r="AV611" s="130">
        <v>0</v>
      </c>
      <c r="AW611" s="126" t="s">
        <v>193</v>
      </c>
      <c r="AX611" s="127"/>
      <c r="AY611" s="127"/>
      <c r="AZ611" s="127"/>
      <c r="BA611" s="127"/>
      <c r="BB611" s="126" t="s">
        <v>52</v>
      </c>
      <c r="BC611" s="126" t="s">
        <v>161</v>
      </c>
      <c r="BD611" s="126" t="s">
        <v>162</v>
      </c>
      <c r="BE611" s="126" t="s">
        <v>2639</v>
      </c>
      <c r="BF611" s="126">
        <v>1</v>
      </c>
      <c r="BG611" s="126" t="s">
        <v>163</v>
      </c>
      <c r="BH611" s="127"/>
      <c r="BI611" s="127"/>
      <c r="BJ611" s="127"/>
      <c r="BK611" s="127"/>
      <c r="BL611" s="129">
        <v>0</v>
      </c>
      <c r="BM611" s="127" t="b">
        <f>KGP[[#This Row],[HU Quantity]]=KGP[[#This Row],[Requirement quantity]]</f>
        <v>0</v>
      </c>
      <c r="BN611" s="127"/>
      <c r="BO611" s="127"/>
      <c r="BP611" s="127"/>
      <c r="BQ611" s="126" t="s">
        <v>165</v>
      </c>
      <c r="BR611" s="126" t="s">
        <v>57</v>
      </c>
      <c r="BS611" s="127"/>
      <c r="BT611" s="131">
        <v>0</v>
      </c>
      <c r="BU611" s="131">
        <v>0</v>
      </c>
      <c r="BV611" s="128">
        <v>45149</v>
      </c>
      <c r="BW611" s="132">
        <v>0</v>
      </c>
      <c r="BX611" s="132">
        <v>0</v>
      </c>
      <c r="BY611" s="127"/>
      <c r="BZ611" s="127"/>
      <c r="CA611" s="126">
        <v>0</v>
      </c>
      <c r="CB611" s="130">
        <v>0</v>
      </c>
      <c r="CC611" s="127"/>
      <c r="CD611" s="130">
        <v>0</v>
      </c>
      <c r="CE611" s="127"/>
      <c r="CF611" s="127"/>
      <c r="CG611" s="127"/>
      <c r="CH611" s="130">
        <v>0</v>
      </c>
      <c r="CI611" s="35">
        <v>0</v>
      </c>
      <c r="CJ611" s="94">
        <f t="shared" si="63"/>
        <v>0.25</v>
      </c>
      <c r="CK611" s="88">
        <f t="shared" si="64"/>
        <v>45378</v>
      </c>
      <c r="CL611" s="89">
        <f t="shared" si="65"/>
        <v>0</v>
      </c>
      <c r="CM611" s="89">
        <f t="shared" si="66"/>
        <v>0</v>
      </c>
      <c r="CN611" s="89" t="str">
        <f t="shared" si="67"/>
        <v>Missing Staging Date</v>
      </c>
      <c r="CO611" s="100"/>
      <c r="CP611" s="89" t="str">
        <f>IF(CQ611="","",IF(CQ611&gt;'Colour coding'!$D$4,"After Turnround",IF(CQ611&gt;'Colour coding'!$D$3+7,"During Turnaround",IF(CQ611&lt;'Colour coding'!$D$3,"On Time"))))</f>
        <v>On Time</v>
      </c>
      <c r="CQ611" s="88">
        <f>_xlfn.MAXIFS('Monitor PO'!E:E,'Monitor PO'!K:K,KGP[[#This Row],[Material / Component]])</f>
        <v>0</v>
      </c>
      <c r="CR611" s="89" t="str">
        <f t="shared" si="68"/>
        <v>Delivered Pre S4H</v>
      </c>
      <c r="CS611" s="89" t="str">
        <f>_xlfn.CONCAT(KGP[[#This Row],[Reservation]], KGP[[#This Row],[Requirement date (WO component)]],KGP[[#This Row],[Material / Component]],"000",,KGP[[#This Row],[WO number]])</f>
        <v>000012731845406000200089100</v>
      </c>
      <c r="CT611" s="89" t="e">
        <f>VLOOKUP(KGP[[#This Row],[Key]],Reservation!B:B,1,)</f>
        <v>#N/A</v>
      </c>
      <c r="CU611" s="89" t="str">
        <f>_xlfn.CONCAT(KGP[[#This Row],[Reservation]],KGP[[#This Row],[Material / Component]],"000",,KGP[[#This Row],[WO number]])</f>
        <v>0000127318000200089100</v>
      </c>
      <c r="CV611" s="93" t="str">
        <f>IF(_xlfn.MAXIFS(Reservation!$F:$F,Reservation!$A:$A,KGP[[#This Row],[Logic]])&lt;KGP[[#This Row],[ETA @ Demand plant]],_xlfn.MAXIFS(Reservation!$F:$F,Reservation!$A:$A,KGP[[#This Row],[Logic]]),"")</f>
        <v/>
      </c>
      <c r="CW611" s="89" t="str">
        <f>IF(KGP[[#This Row],[Any order which is ahead (Date)]]="","",VLOOKUP(_xlfn.CONCAT(KGP[[#This Row],[Reservation]],KGP[[#This Row],[Material / Component]],"000",,KGP[[#This Row],[WO number]]),Reservation!$A:$J,10,0))</f>
        <v/>
      </c>
      <c r="CX611" s="89">
        <f t="shared" si="69"/>
        <v>0</v>
      </c>
    </row>
    <row r="612" spans="1:102" s="77" customFormat="1" hidden="1" x14ac:dyDescent="0.2">
      <c r="A612" s="126" t="s">
        <v>940</v>
      </c>
      <c r="B612" s="126" t="s">
        <v>50</v>
      </c>
      <c r="C612" s="127"/>
      <c r="D612" s="126" t="s">
        <v>55</v>
      </c>
      <c r="E612" s="128">
        <v>45290</v>
      </c>
      <c r="F612" s="128">
        <v>45292</v>
      </c>
      <c r="G612" s="128">
        <v>45390</v>
      </c>
      <c r="H612" s="127"/>
      <c r="I612" s="128">
        <v>45390</v>
      </c>
      <c r="J612" s="128">
        <v>45390</v>
      </c>
      <c r="K612" s="126" t="s">
        <v>182</v>
      </c>
      <c r="L612" s="127"/>
      <c r="M612" s="126" t="s">
        <v>684</v>
      </c>
      <c r="N612" s="126" t="s">
        <v>191</v>
      </c>
      <c r="O612" s="126" t="s">
        <v>685</v>
      </c>
      <c r="P612" s="126" t="s">
        <v>359</v>
      </c>
      <c r="Q612" s="126" t="s">
        <v>688</v>
      </c>
      <c r="R612" s="126" t="s">
        <v>344</v>
      </c>
      <c r="S612" s="127"/>
      <c r="T612" s="127"/>
      <c r="U612" s="127"/>
      <c r="V612" s="127"/>
      <c r="W612" s="127"/>
      <c r="X612" s="126">
        <v>10</v>
      </c>
      <c r="Y612" s="126">
        <v>10</v>
      </c>
      <c r="Z612" s="127"/>
      <c r="AA612" s="127"/>
      <c r="AB612" s="129">
        <v>3</v>
      </c>
      <c r="AC612" s="129">
        <v>0</v>
      </c>
      <c r="AD612" s="129">
        <v>0</v>
      </c>
      <c r="AE612" s="126" t="s">
        <v>2346</v>
      </c>
      <c r="AF612" s="129">
        <v>0</v>
      </c>
      <c r="AG612" s="127"/>
      <c r="AH612" s="127"/>
      <c r="AI612" s="127"/>
      <c r="AJ612" s="127"/>
      <c r="AK612" s="126">
        <v>0</v>
      </c>
      <c r="AL612" s="129">
        <v>0</v>
      </c>
      <c r="AM612" s="127"/>
      <c r="AN612" s="127"/>
      <c r="AO612" s="126">
        <v>0</v>
      </c>
      <c r="AP612" s="127"/>
      <c r="AQ612" s="127"/>
      <c r="AR612" s="127"/>
      <c r="AS612" s="127"/>
      <c r="AT612" s="127"/>
      <c r="AU612" s="126">
        <v>0</v>
      </c>
      <c r="AV612" s="130">
        <v>0</v>
      </c>
      <c r="AW612" s="126" t="s">
        <v>51</v>
      </c>
      <c r="AX612" s="127"/>
      <c r="AY612" s="127"/>
      <c r="AZ612" s="127"/>
      <c r="BA612" s="127"/>
      <c r="BB612" s="126" t="s">
        <v>52</v>
      </c>
      <c r="BC612" s="126" t="s">
        <v>213</v>
      </c>
      <c r="BD612" s="126" t="s">
        <v>214</v>
      </c>
      <c r="BE612" s="126" t="s">
        <v>687</v>
      </c>
      <c r="BF612" s="126">
        <v>8</v>
      </c>
      <c r="BG612" s="126" t="s">
        <v>163</v>
      </c>
      <c r="BH612" s="127"/>
      <c r="BI612" s="127"/>
      <c r="BJ612" s="127"/>
      <c r="BK612" s="127"/>
      <c r="BL612" s="129">
        <v>0</v>
      </c>
      <c r="BM612" s="127" t="b">
        <f>KGP[[#This Row],[HU Quantity]]=KGP[[#This Row],[Requirement quantity]]</f>
        <v>0</v>
      </c>
      <c r="BN612" s="127"/>
      <c r="BO612" s="127"/>
      <c r="BP612" s="127"/>
      <c r="BQ612" s="126" t="s">
        <v>165</v>
      </c>
      <c r="BR612" s="127"/>
      <c r="BS612" s="127"/>
      <c r="BT612" s="131">
        <v>0</v>
      </c>
      <c r="BU612" s="131">
        <v>0</v>
      </c>
      <c r="BV612" s="128">
        <v>45975</v>
      </c>
      <c r="BW612" s="132">
        <v>0</v>
      </c>
      <c r="BX612" s="132">
        <v>0</v>
      </c>
      <c r="BY612" s="127"/>
      <c r="BZ612" s="127"/>
      <c r="CA612" s="126">
        <v>0</v>
      </c>
      <c r="CB612" s="130">
        <v>0</v>
      </c>
      <c r="CC612" s="127"/>
      <c r="CD612" s="130">
        <v>0</v>
      </c>
      <c r="CE612" s="127"/>
      <c r="CF612" s="127"/>
      <c r="CG612" s="127"/>
      <c r="CH612" s="130">
        <v>0</v>
      </c>
      <c r="CI612" s="35">
        <v>0</v>
      </c>
      <c r="CJ612" s="94">
        <f t="shared" si="63"/>
        <v>8.3333333333333329E-2</v>
      </c>
      <c r="CK612" s="88">
        <f t="shared" si="64"/>
        <v>45362</v>
      </c>
      <c r="CL612" s="89">
        <f t="shared" si="65"/>
        <v>0</v>
      </c>
      <c r="CM612" s="89">
        <f t="shared" si="66"/>
        <v>0</v>
      </c>
      <c r="CN612" s="89" t="str">
        <f t="shared" si="67"/>
        <v>Missing Staging Date</v>
      </c>
      <c r="CO612" s="100"/>
      <c r="CP612" s="89" t="str">
        <f>IF(CQ612="","",IF(CQ612&gt;'Colour coding'!$D$4,"After Turnround",IF(CQ612&gt;'Colour coding'!$D$3+7,"During Turnaround",IF(CQ612&lt;'Colour coding'!$D$3,"On Time"))))</f>
        <v>On Time</v>
      </c>
      <c r="CQ612" s="88">
        <f>_xlfn.MAXIFS('Monitor PO'!E:E,'Monitor PO'!K:K,KGP[[#This Row],[Material / Component]])</f>
        <v>0</v>
      </c>
      <c r="CR612" s="89" t="str">
        <f t="shared" si="68"/>
        <v>Delivered Pre S4H</v>
      </c>
      <c r="CS612" s="89" t="str">
        <f>_xlfn.CONCAT(KGP[[#This Row],[Reservation]], KGP[[#This Row],[Requirement date (WO component)]],KGP[[#This Row],[Material / Component]],"000",,KGP[[#This Row],[WO number]])</f>
        <v>000012803445390000200089964</v>
      </c>
      <c r="CT612" s="89" t="e">
        <f>VLOOKUP(KGP[[#This Row],[Key]],Reservation!B:B,1,)</f>
        <v>#N/A</v>
      </c>
      <c r="CU612" s="89" t="str">
        <f>_xlfn.CONCAT(KGP[[#This Row],[Reservation]],KGP[[#This Row],[Material / Component]],"000",,KGP[[#This Row],[WO number]])</f>
        <v>0000128034000200089964</v>
      </c>
      <c r="CV612" s="93" t="str">
        <f>IF(_xlfn.MAXIFS(Reservation!$F:$F,Reservation!$A:$A,KGP[[#This Row],[Logic]])&lt;KGP[[#This Row],[ETA @ Demand plant]],_xlfn.MAXIFS(Reservation!$F:$F,Reservation!$A:$A,KGP[[#This Row],[Logic]]),"")</f>
        <v/>
      </c>
      <c r="CW612" s="89" t="str">
        <f>IF(KGP[[#This Row],[Any order which is ahead (Date)]]="","",VLOOKUP(_xlfn.CONCAT(KGP[[#This Row],[Reservation]],KGP[[#This Row],[Material / Component]],"000",,KGP[[#This Row],[WO number]]),Reservation!$A:$J,10,0))</f>
        <v/>
      </c>
      <c r="CX612" s="89">
        <f t="shared" si="69"/>
        <v>0</v>
      </c>
    </row>
    <row r="613" spans="1:102" s="77" customFormat="1" hidden="1" x14ac:dyDescent="0.2">
      <c r="A613" s="126" t="s">
        <v>940</v>
      </c>
      <c r="B613" s="126" t="s">
        <v>50</v>
      </c>
      <c r="C613" s="127"/>
      <c r="D613" s="126" t="s">
        <v>55</v>
      </c>
      <c r="E613" s="128">
        <v>45290</v>
      </c>
      <c r="F613" s="128">
        <v>45292</v>
      </c>
      <c r="G613" s="128">
        <v>45390</v>
      </c>
      <c r="H613" s="127"/>
      <c r="I613" s="128">
        <v>45390</v>
      </c>
      <c r="J613" s="128">
        <v>45390</v>
      </c>
      <c r="K613" s="126" t="s">
        <v>182</v>
      </c>
      <c r="L613" s="127"/>
      <c r="M613" s="126" t="s">
        <v>684</v>
      </c>
      <c r="N613" s="126" t="s">
        <v>258</v>
      </c>
      <c r="O613" s="126" t="s">
        <v>685</v>
      </c>
      <c r="P613" s="126" t="s">
        <v>359</v>
      </c>
      <c r="Q613" s="126" t="s">
        <v>688</v>
      </c>
      <c r="R613" s="126" t="s">
        <v>344</v>
      </c>
      <c r="S613" s="127"/>
      <c r="T613" s="127"/>
      <c r="U613" s="127"/>
      <c r="V613" s="127"/>
      <c r="W613" s="127"/>
      <c r="X613" s="126">
        <v>10</v>
      </c>
      <c r="Y613" s="126">
        <v>10</v>
      </c>
      <c r="Z613" s="127"/>
      <c r="AA613" s="127"/>
      <c r="AB613" s="129">
        <v>1</v>
      </c>
      <c r="AC613" s="129">
        <v>0</v>
      </c>
      <c r="AD613" s="129">
        <v>0</v>
      </c>
      <c r="AE613" s="126" t="s">
        <v>2346</v>
      </c>
      <c r="AF613" s="129">
        <v>0</v>
      </c>
      <c r="AG613" s="127"/>
      <c r="AH613" s="127"/>
      <c r="AI613" s="127"/>
      <c r="AJ613" s="127"/>
      <c r="AK613" s="126">
        <v>0</v>
      </c>
      <c r="AL613" s="129">
        <v>0</v>
      </c>
      <c r="AM613" s="127"/>
      <c r="AN613" s="127"/>
      <c r="AO613" s="126">
        <v>0</v>
      </c>
      <c r="AP613" s="127"/>
      <c r="AQ613" s="127"/>
      <c r="AR613" s="127"/>
      <c r="AS613" s="127"/>
      <c r="AT613" s="127"/>
      <c r="AU613" s="126">
        <v>0</v>
      </c>
      <c r="AV613" s="130">
        <v>0</v>
      </c>
      <c r="AW613" s="126" t="s">
        <v>203</v>
      </c>
      <c r="AX613" s="127"/>
      <c r="AY613" s="127"/>
      <c r="AZ613" s="127"/>
      <c r="BA613" s="127"/>
      <c r="BB613" s="126" t="s">
        <v>52</v>
      </c>
      <c r="BC613" s="126" t="s">
        <v>213</v>
      </c>
      <c r="BD613" s="126" t="s">
        <v>214</v>
      </c>
      <c r="BE613" s="126" t="s">
        <v>687</v>
      </c>
      <c r="BF613" s="126">
        <v>11</v>
      </c>
      <c r="BG613" s="126" t="s">
        <v>163</v>
      </c>
      <c r="BH613" s="127"/>
      <c r="BI613" s="127"/>
      <c r="BJ613" s="127"/>
      <c r="BK613" s="127"/>
      <c r="BL613" s="129">
        <v>0</v>
      </c>
      <c r="BM613" s="127" t="b">
        <f>KGP[[#This Row],[HU Quantity]]=KGP[[#This Row],[Requirement quantity]]</f>
        <v>0</v>
      </c>
      <c r="BN613" s="127"/>
      <c r="BO613" s="127"/>
      <c r="BP613" s="127"/>
      <c r="BQ613" s="126" t="s">
        <v>165</v>
      </c>
      <c r="BR613" s="127"/>
      <c r="BS613" s="127"/>
      <c r="BT613" s="131">
        <v>0</v>
      </c>
      <c r="BU613" s="131">
        <v>0</v>
      </c>
      <c r="BV613" s="128">
        <v>45975</v>
      </c>
      <c r="BW613" s="132">
        <v>0</v>
      </c>
      <c r="BX613" s="132">
        <v>0</v>
      </c>
      <c r="BY613" s="127"/>
      <c r="BZ613" s="127"/>
      <c r="CA613" s="126">
        <v>0</v>
      </c>
      <c r="CB613" s="130">
        <v>0</v>
      </c>
      <c r="CC613" s="127"/>
      <c r="CD613" s="130">
        <v>0</v>
      </c>
      <c r="CE613" s="127"/>
      <c r="CF613" s="127"/>
      <c r="CG613" s="127"/>
      <c r="CH613" s="130">
        <v>0</v>
      </c>
      <c r="CI613" s="35">
        <v>0</v>
      </c>
      <c r="CJ613" s="94">
        <f t="shared" si="63"/>
        <v>8.3333333333333329E-2</v>
      </c>
      <c r="CK613" s="88">
        <f t="shared" si="64"/>
        <v>45362</v>
      </c>
      <c r="CL613" s="89">
        <f t="shared" si="65"/>
        <v>0</v>
      </c>
      <c r="CM613" s="89">
        <f t="shared" si="66"/>
        <v>0</v>
      </c>
      <c r="CN613" s="89" t="str">
        <f t="shared" si="67"/>
        <v>Missing Staging Date</v>
      </c>
      <c r="CO613" s="100"/>
      <c r="CP613" s="89" t="str">
        <f>IF(CQ613="","",IF(CQ613&gt;'Colour coding'!$D$4,"After Turnround",IF(CQ613&gt;'Colour coding'!$D$3+7,"During Turnaround",IF(CQ613&lt;'Colour coding'!$D$3,"On Time"))))</f>
        <v>On Time</v>
      </c>
      <c r="CQ613" s="88">
        <f>_xlfn.MAXIFS('Monitor PO'!E:E,'Monitor PO'!K:K,KGP[[#This Row],[Material / Component]])</f>
        <v>0</v>
      </c>
      <c r="CR613" s="89" t="str">
        <f t="shared" si="68"/>
        <v>Delivered Pre S4H</v>
      </c>
      <c r="CS613" s="89" t="str">
        <f>_xlfn.CONCAT(KGP[[#This Row],[Reservation]], KGP[[#This Row],[Requirement date (WO component)]],KGP[[#This Row],[Material / Component]],"000",,KGP[[#This Row],[WO number]])</f>
        <v>000012803445390000200089964</v>
      </c>
      <c r="CT613" s="89" t="e">
        <f>VLOOKUP(KGP[[#This Row],[Key]],Reservation!B:B,1,)</f>
        <v>#N/A</v>
      </c>
      <c r="CU613" s="89" t="str">
        <f>_xlfn.CONCAT(KGP[[#This Row],[Reservation]],KGP[[#This Row],[Material / Component]],"000",,KGP[[#This Row],[WO number]])</f>
        <v>0000128034000200089964</v>
      </c>
      <c r="CV613" s="93" t="str">
        <f>IF(_xlfn.MAXIFS(Reservation!$F:$F,Reservation!$A:$A,KGP[[#This Row],[Logic]])&lt;KGP[[#This Row],[ETA @ Demand plant]],_xlfn.MAXIFS(Reservation!$F:$F,Reservation!$A:$A,KGP[[#This Row],[Logic]]),"")</f>
        <v/>
      </c>
      <c r="CW613" s="89" t="str">
        <f>IF(KGP[[#This Row],[Any order which is ahead (Date)]]="","",VLOOKUP(_xlfn.CONCAT(KGP[[#This Row],[Reservation]],KGP[[#This Row],[Material / Component]],"000",,KGP[[#This Row],[WO number]]),Reservation!$A:$J,10,0))</f>
        <v/>
      </c>
      <c r="CX613" s="89">
        <f t="shared" si="69"/>
        <v>0</v>
      </c>
    </row>
    <row r="614" spans="1:102" s="77" customFormat="1" hidden="1" x14ac:dyDescent="0.2">
      <c r="A614" s="126" t="s">
        <v>940</v>
      </c>
      <c r="B614" s="126" t="s">
        <v>50</v>
      </c>
      <c r="C614" s="127"/>
      <c r="D614" s="126" t="s">
        <v>55</v>
      </c>
      <c r="E614" s="128">
        <v>45290</v>
      </c>
      <c r="F614" s="128">
        <v>45292</v>
      </c>
      <c r="G614" s="128">
        <v>45390</v>
      </c>
      <c r="H614" s="127"/>
      <c r="I614" s="128">
        <v>45390</v>
      </c>
      <c r="J614" s="128">
        <v>45390</v>
      </c>
      <c r="K614" s="126" t="s">
        <v>182</v>
      </c>
      <c r="L614" s="127"/>
      <c r="M614" s="126" t="s">
        <v>684</v>
      </c>
      <c r="N614" s="126" t="s">
        <v>184</v>
      </c>
      <c r="O614" s="126" t="s">
        <v>685</v>
      </c>
      <c r="P614" s="126" t="s">
        <v>359</v>
      </c>
      <c r="Q614" s="126" t="s">
        <v>688</v>
      </c>
      <c r="R614" s="126" t="s">
        <v>344</v>
      </c>
      <c r="S614" s="127"/>
      <c r="T614" s="127"/>
      <c r="U614" s="127"/>
      <c r="V614" s="127"/>
      <c r="W614" s="127"/>
      <c r="X614" s="126">
        <v>10</v>
      </c>
      <c r="Y614" s="126">
        <v>10</v>
      </c>
      <c r="Z614" s="127"/>
      <c r="AA614" s="127"/>
      <c r="AB614" s="129">
        <v>1</v>
      </c>
      <c r="AC614" s="129">
        <v>0</v>
      </c>
      <c r="AD614" s="129">
        <v>0</v>
      </c>
      <c r="AE614" s="126" t="s">
        <v>2346</v>
      </c>
      <c r="AF614" s="129">
        <v>0</v>
      </c>
      <c r="AG614" s="127"/>
      <c r="AH614" s="127"/>
      <c r="AI614" s="127"/>
      <c r="AJ614" s="127"/>
      <c r="AK614" s="126">
        <v>0</v>
      </c>
      <c r="AL614" s="129">
        <v>0</v>
      </c>
      <c r="AM614" s="127"/>
      <c r="AN614" s="127"/>
      <c r="AO614" s="126">
        <v>0</v>
      </c>
      <c r="AP614" s="127"/>
      <c r="AQ614" s="127"/>
      <c r="AR614" s="127"/>
      <c r="AS614" s="127"/>
      <c r="AT614" s="127"/>
      <c r="AU614" s="126">
        <v>0</v>
      </c>
      <c r="AV614" s="130">
        <v>0</v>
      </c>
      <c r="AW614" s="126" t="s">
        <v>51</v>
      </c>
      <c r="AX614" s="127"/>
      <c r="AY614" s="127"/>
      <c r="AZ614" s="127"/>
      <c r="BA614" s="127"/>
      <c r="BB614" s="126" t="s">
        <v>52</v>
      </c>
      <c r="BC614" s="126" t="s">
        <v>213</v>
      </c>
      <c r="BD614" s="126" t="s">
        <v>214</v>
      </c>
      <c r="BE614" s="126" t="s">
        <v>687</v>
      </c>
      <c r="BF614" s="126">
        <v>9</v>
      </c>
      <c r="BG614" s="126" t="s">
        <v>163</v>
      </c>
      <c r="BH614" s="127"/>
      <c r="BI614" s="127"/>
      <c r="BJ614" s="127"/>
      <c r="BK614" s="127"/>
      <c r="BL614" s="129">
        <v>0</v>
      </c>
      <c r="BM614" s="127" t="b">
        <f>KGP[[#This Row],[HU Quantity]]=KGP[[#This Row],[Requirement quantity]]</f>
        <v>0</v>
      </c>
      <c r="BN614" s="127"/>
      <c r="BO614" s="127"/>
      <c r="BP614" s="127"/>
      <c r="BQ614" s="126" t="s">
        <v>165</v>
      </c>
      <c r="BR614" s="127"/>
      <c r="BS614" s="127"/>
      <c r="BT614" s="131">
        <v>0</v>
      </c>
      <c r="BU614" s="131">
        <v>0</v>
      </c>
      <c r="BV614" s="128">
        <v>45975</v>
      </c>
      <c r="BW614" s="132">
        <v>0</v>
      </c>
      <c r="BX614" s="132">
        <v>0</v>
      </c>
      <c r="BY614" s="127"/>
      <c r="BZ614" s="127"/>
      <c r="CA614" s="126">
        <v>0</v>
      </c>
      <c r="CB614" s="130">
        <v>0</v>
      </c>
      <c r="CC614" s="127"/>
      <c r="CD614" s="130">
        <v>0</v>
      </c>
      <c r="CE614" s="127"/>
      <c r="CF614" s="127"/>
      <c r="CG614" s="127"/>
      <c r="CH614" s="130">
        <v>0</v>
      </c>
      <c r="CI614" s="35">
        <v>0</v>
      </c>
      <c r="CJ614" s="94">
        <f t="shared" si="63"/>
        <v>8.3333333333333329E-2</v>
      </c>
      <c r="CK614" s="88">
        <f t="shared" si="64"/>
        <v>45362</v>
      </c>
      <c r="CL614" s="89">
        <f t="shared" si="65"/>
        <v>0</v>
      </c>
      <c r="CM614" s="89">
        <f t="shared" si="66"/>
        <v>0</v>
      </c>
      <c r="CN614" s="89" t="str">
        <f t="shared" si="67"/>
        <v>Missing Staging Date</v>
      </c>
      <c r="CO614" s="100"/>
      <c r="CP614" s="89" t="str">
        <f>IF(CQ614="","",IF(CQ614&gt;'Colour coding'!$D$4,"After Turnround",IF(CQ614&gt;'Colour coding'!$D$3+7,"During Turnaround",IF(CQ614&lt;'Colour coding'!$D$3,"On Time"))))</f>
        <v>On Time</v>
      </c>
      <c r="CQ614" s="88">
        <f>_xlfn.MAXIFS('Monitor PO'!E:E,'Monitor PO'!K:K,KGP[[#This Row],[Material / Component]])</f>
        <v>0</v>
      </c>
      <c r="CR614" s="89" t="str">
        <f t="shared" si="68"/>
        <v>Delivered Pre S4H</v>
      </c>
      <c r="CS614" s="89" t="str">
        <f>_xlfn.CONCAT(KGP[[#This Row],[Reservation]], KGP[[#This Row],[Requirement date (WO component)]],KGP[[#This Row],[Material / Component]],"000",,KGP[[#This Row],[WO number]])</f>
        <v>000012803445390000200089964</v>
      </c>
      <c r="CT614" s="89" t="e">
        <f>VLOOKUP(KGP[[#This Row],[Key]],Reservation!B:B,1,)</f>
        <v>#N/A</v>
      </c>
      <c r="CU614" s="89" t="str">
        <f>_xlfn.CONCAT(KGP[[#This Row],[Reservation]],KGP[[#This Row],[Material / Component]],"000",,KGP[[#This Row],[WO number]])</f>
        <v>0000128034000200089964</v>
      </c>
      <c r="CV614" s="93" t="str">
        <f>IF(_xlfn.MAXIFS(Reservation!$F:$F,Reservation!$A:$A,KGP[[#This Row],[Logic]])&lt;KGP[[#This Row],[ETA @ Demand plant]],_xlfn.MAXIFS(Reservation!$F:$F,Reservation!$A:$A,KGP[[#This Row],[Logic]]),"")</f>
        <v/>
      </c>
      <c r="CW614" s="89" t="str">
        <f>IF(KGP[[#This Row],[Any order which is ahead (Date)]]="","",VLOOKUP(_xlfn.CONCAT(KGP[[#This Row],[Reservation]],KGP[[#This Row],[Material / Component]],"000",,KGP[[#This Row],[WO number]]),Reservation!$A:$J,10,0))</f>
        <v/>
      </c>
      <c r="CX614" s="89">
        <f t="shared" si="69"/>
        <v>0</v>
      </c>
    </row>
    <row r="615" spans="1:102" s="77" customFormat="1" hidden="1" x14ac:dyDescent="0.2">
      <c r="A615" s="126" t="s">
        <v>940</v>
      </c>
      <c r="B615" s="126" t="s">
        <v>50</v>
      </c>
      <c r="C615" s="127"/>
      <c r="D615" s="126" t="s">
        <v>55</v>
      </c>
      <c r="E615" s="128">
        <v>45290</v>
      </c>
      <c r="F615" s="128">
        <v>45292</v>
      </c>
      <c r="G615" s="128">
        <v>45390</v>
      </c>
      <c r="H615" s="127"/>
      <c r="I615" s="128">
        <v>45390</v>
      </c>
      <c r="J615" s="128">
        <v>45390</v>
      </c>
      <c r="K615" s="126" t="s">
        <v>182</v>
      </c>
      <c r="L615" s="127"/>
      <c r="M615" s="126" t="s">
        <v>684</v>
      </c>
      <c r="N615" s="126" t="s">
        <v>194</v>
      </c>
      <c r="O615" s="126" t="s">
        <v>685</v>
      </c>
      <c r="P615" s="126" t="s">
        <v>359</v>
      </c>
      <c r="Q615" s="126" t="s">
        <v>688</v>
      </c>
      <c r="R615" s="126" t="s">
        <v>344</v>
      </c>
      <c r="S615" s="127"/>
      <c r="T615" s="127"/>
      <c r="U615" s="127"/>
      <c r="V615" s="127"/>
      <c r="W615" s="127"/>
      <c r="X615" s="126">
        <v>10</v>
      </c>
      <c r="Y615" s="126">
        <v>10</v>
      </c>
      <c r="Z615" s="127"/>
      <c r="AA615" s="127"/>
      <c r="AB615" s="129">
        <v>25</v>
      </c>
      <c r="AC615" s="129">
        <v>0</v>
      </c>
      <c r="AD615" s="129">
        <v>0</v>
      </c>
      <c r="AE615" s="126" t="s">
        <v>2346</v>
      </c>
      <c r="AF615" s="129">
        <v>0</v>
      </c>
      <c r="AG615" s="127"/>
      <c r="AH615" s="127"/>
      <c r="AI615" s="127"/>
      <c r="AJ615" s="127"/>
      <c r="AK615" s="126">
        <v>0</v>
      </c>
      <c r="AL615" s="129">
        <v>0</v>
      </c>
      <c r="AM615" s="127"/>
      <c r="AN615" s="127"/>
      <c r="AO615" s="126">
        <v>0</v>
      </c>
      <c r="AP615" s="127"/>
      <c r="AQ615" s="127"/>
      <c r="AR615" s="127"/>
      <c r="AS615" s="127"/>
      <c r="AT615" s="127"/>
      <c r="AU615" s="126">
        <v>0</v>
      </c>
      <c r="AV615" s="130">
        <v>0</v>
      </c>
      <c r="AW615" s="126" t="s">
        <v>51</v>
      </c>
      <c r="AX615" s="127"/>
      <c r="AY615" s="127"/>
      <c r="AZ615" s="127"/>
      <c r="BA615" s="127"/>
      <c r="BB615" s="126" t="s">
        <v>52</v>
      </c>
      <c r="BC615" s="126" t="s">
        <v>213</v>
      </c>
      <c r="BD615" s="126" t="s">
        <v>214</v>
      </c>
      <c r="BE615" s="126" t="s">
        <v>687</v>
      </c>
      <c r="BF615" s="126">
        <v>4</v>
      </c>
      <c r="BG615" s="126" t="s">
        <v>163</v>
      </c>
      <c r="BH615" s="127"/>
      <c r="BI615" s="127"/>
      <c r="BJ615" s="127"/>
      <c r="BK615" s="127"/>
      <c r="BL615" s="129">
        <v>0</v>
      </c>
      <c r="BM615" s="127" t="b">
        <f>KGP[[#This Row],[HU Quantity]]=KGP[[#This Row],[Requirement quantity]]</f>
        <v>0</v>
      </c>
      <c r="BN615" s="127"/>
      <c r="BO615" s="127"/>
      <c r="BP615" s="127"/>
      <c r="BQ615" s="126" t="s">
        <v>165</v>
      </c>
      <c r="BR615" s="127"/>
      <c r="BS615" s="127"/>
      <c r="BT615" s="131">
        <v>0</v>
      </c>
      <c r="BU615" s="131">
        <v>0</v>
      </c>
      <c r="BV615" s="128">
        <v>45975</v>
      </c>
      <c r="BW615" s="132">
        <v>0</v>
      </c>
      <c r="BX615" s="132">
        <v>0</v>
      </c>
      <c r="BY615" s="127"/>
      <c r="BZ615" s="127"/>
      <c r="CA615" s="126">
        <v>0</v>
      </c>
      <c r="CB615" s="130">
        <v>0</v>
      </c>
      <c r="CC615" s="127"/>
      <c r="CD615" s="130">
        <v>0</v>
      </c>
      <c r="CE615" s="127"/>
      <c r="CF615" s="127"/>
      <c r="CG615" s="127"/>
      <c r="CH615" s="130">
        <v>0</v>
      </c>
      <c r="CI615" s="35">
        <v>0</v>
      </c>
      <c r="CJ615" s="94">
        <f t="shared" si="63"/>
        <v>8.3333333333333329E-2</v>
      </c>
      <c r="CK615" s="88">
        <f t="shared" si="64"/>
        <v>45362</v>
      </c>
      <c r="CL615" s="89">
        <f t="shared" si="65"/>
        <v>0</v>
      </c>
      <c r="CM615" s="89">
        <f t="shared" si="66"/>
        <v>0</v>
      </c>
      <c r="CN615" s="89" t="str">
        <f t="shared" si="67"/>
        <v>Missing Staging Date</v>
      </c>
      <c r="CO615" s="100"/>
      <c r="CP615" s="89" t="str">
        <f>IF(CQ615="","",IF(CQ615&gt;'Colour coding'!$D$4,"After Turnround",IF(CQ615&gt;'Colour coding'!$D$3+7,"During Turnaround",IF(CQ615&lt;'Colour coding'!$D$3,"On Time"))))</f>
        <v>On Time</v>
      </c>
      <c r="CQ615" s="88">
        <f>_xlfn.MAXIFS('Monitor PO'!E:E,'Monitor PO'!K:K,KGP[[#This Row],[Material / Component]])</f>
        <v>0</v>
      </c>
      <c r="CR615" s="89" t="str">
        <f t="shared" si="68"/>
        <v>Delivered Pre S4H</v>
      </c>
      <c r="CS615" s="89" t="str">
        <f>_xlfn.CONCAT(KGP[[#This Row],[Reservation]], KGP[[#This Row],[Requirement date (WO component)]],KGP[[#This Row],[Material / Component]],"000",,KGP[[#This Row],[WO number]])</f>
        <v>000012803445390000200089964</v>
      </c>
      <c r="CT615" s="89" t="e">
        <f>VLOOKUP(KGP[[#This Row],[Key]],Reservation!B:B,1,)</f>
        <v>#N/A</v>
      </c>
      <c r="CU615" s="89" t="str">
        <f>_xlfn.CONCAT(KGP[[#This Row],[Reservation]],KGP[[#This Row],[Material / Component]],"000",,KGP[[#This Row],[WO number]])</f>
        <v>0000128034000200089964</v>
      </c>
      <c r="CV615" s="93" t="str">
        <f>IF(_xlfn.MAXIFS(Reservation!$F:$F,Reservation!$A:$A,KGP[[#This Row],[Logic]])&lt;KGP[[#This Row],[ETA @ Demand plant]],_xlfn.MAXIFS(Reservation!$F:$F,Reservation!$A:$A,KGP[[#This Row],[Logic]]),"")</f>
        <v/>
      </c>
      <c r="CW615" s="89" t="str">
        <f>IF(KGP[[#This Row],[Any order which is ahead (Date)]]="","",VLOOKUP(_xlfn.CONCAT(KGP[[#This Row],[Reservation]],KGP[[#This Row],[Material / Component]],"000",,KGP[[#This Row],[WO number]]),Reservation!$A:$J,10,0))</f>
        <v/>
      </c>
      <c r="CX615" s="89">
        <f t="shared" si="69"/>
        <v>0</v>
      </c>
    </row>
    <row r="616" spans="1:102" s="77" customFormat="1" hidden="1" x14ac:dyDescent="0.2">
      <c r="A616" s="126" t="s">
        <v>940</v>
      </c>
      <c r="B616" s="126" t="s">
        <v>50</v>
      </c>
      <c r="C616" s="127"/>
      <c r="D616" s="126" t="s">
        <v>55</v>
      </c>
      <c r="E616" s="128">
        <v>45290</v>
      </c>
      <c r="F616" s="128">
        <v>45292</v>
      </c>
      <c r="G616" s="128">
        <v>45390</v>
      </c>
      <c r="H616" s="127"/>
      <c r="I616" s="128">
        <v>45390</v>
      </c>
      <c r="J616" s="128">
        <v>45390</v>
      </c>
      <c r="K616" s="126" t="s">
        <v>182</v>
      </c>
      <c r="L616" s="127"/>
      <c r="M616" s="126" t="s">
        <v>684</v>
      </c>
      <c r="N616" s="126" t="s">
        <v>189</v>
      </c>
      <c r="O616" s="126" t="s">
        <v>685</v>
      </c>
      <c r="P616" s="126" t="s">
        <v>359</v>
      </c>
      <c r="Q616" s="126" t="s">
        <v>688</v>
      </c>
      <c r="R616" s="126" t="s">
        <v>344</v>
      </c>
      <c r="S616" s="127"/>
      <c r="T616" s="127"/>
      <c r="U616" s="127"/>
      <c r="V616" s="127"/>
      <c r="W616" s="127"/>
      <c r="X616" s="126">
        <v>10</v>
      </c>
      <c r="Y616" s="126">
        <v>10</v>
      </c>
      <c r="Z616" s="127"/>
      <c r="AA616" s="127"/>
      <c r="AB616" s="129">
        <v>5</v>
      </c>
      <c r="AC616" s="129">
        <v>0</v>
      </c>
      <c r="AD616" s="129">
        <v>0</v>
      </c>
      <c r="AE616" s="126" t="s">
        <v>2346</v>
      </c>
      <c r="AF616" s="129">
        <v>0</v>
      </c>
      <c r="AG616" s="127"/>
      <c r="AH616" s="127"/>
      <c r="AI616" s="127"/>
      <c r="AJ616" s="127"/>
      <c r="AK616" s="126">
        <v>0</v>
      </c>
      <c r="AL616" s="129">
        <v>0</v>
      </c>
      <c r="AM616" s="127"/>
      <c r="AN616" s="127"/>
      <c r="AO616" s="126">
        <v>0</v>
      </c>
      <c r="AP616" s="127"/>
      <c r="AQ616" s="127"/>
      <c r="AR616" s="127"/>
      <c r="AS616" s="127"/>
      <c r="AT616" s="127"/>
      <c r="AU616" s="126">
        <v>0</v>
      </c>
      <c r="AV616" s="130">
        <v>0</v>
      </c>
      <c r="AW616" s="126" t="s">
        <v>51</v>
      </c>
      <c r="AX616" s="127"/>
      <c r="AY616" s="127"/>
      <c r="AZ616" s="127"/>
      <c r="BA616" s="127"/>
      <c r="BB616" s="126" t="s">
        <v>52</v>
      </c>
      <c r="BC616" s="126" t="s">
        <v>213</v>
      </c>
      <c r="BD616" s="126" t="s">
        <v>214</v>
      </c>
      <c r="BE616" s="126" t="s">
        <v>687</v>
      </c>
      <c r="BF616" s="126">
        <v>3</v>
      </c>
      <c r="BG616" s="126" t="s">
        <v>163</v>
      </c>
      <c r="BH616" s="127"/>
      <c r="BI616" s="127"/>
      <c r="BJ616" s="127"/>
      <c r="BK616" s="127"/>
      <c r="BL616" s="129">
        <v>0</v>
      </c>
      <c r="BM616" s="127" t="b">
        <f>KGP[[#This Row],[HU Quantity]]=KGP[[#This Row],[Requirement quantity]]</f>
        <v>0</v>
      </c>
      <c r="BN616" s="127"/>
      <c r="BO616" s="127"/>
      <c r="BP616" s="127"/>
      <c r="BQ616" s="126" t="s">
        <v>165</v>
      </c>
      <c r="BR616" s="127"/>
      <c r="BS616" s="127"/>
      <c r="BT616" s="131">
        <v>0</v>
      </c>
      <c r="BU616" s="131">
        <v>0</v>
      </c>
      <c r="BV616" s="128">
        <v>45975</v>
      </c>
      <c r="BW616" s="132">
        <v>0</v>
      </c>
      <c r="BX616" s="132">
        <v>0</v>
      </c>
      <c r="BY616" s="127"/>
      <c r="BZ616" s="127"/>
      <c r="CA616" s="126">
        <v>0</v>
      </c>
      <c r="CB616" s="130">
        <v>0</v>
      </c>
      <c r="CC616" s="127"/>
      <c r="CD616" s="130">
        <v>0</v>
      </c>
      <c r="CE616" s="127"/>
      <c r="CF616" s="127"/>
      <c r="CG616" s="127"/>
      <c r="CH616" s="130">
        <v>0</v>
      </c>
      <c r="CI616" s="35">
        <v>0</v>
      </c>
      <c r="CJ616" s="94">
        <f t="shared" si="63"/>
        <v>8.3333333333333329E-2</v>
      </c>
      <c r="CK616" s="88">
        <f t="shared" si="64"/>
        <v>45362</v>
      </c>
      <c r="CL616" s="89">
        <f t="shared" si="65"/>
        <v>0</v>
      </c>
      <c r="CM616" s="89">
        <f t="shared" si="66"/>
        <v>0</v>
      </c>
      <c r="CN616" s="89" t="str">
        <f t="shared" si="67"/>
        <v>Missing Staging Date</v>
      </c>
      <c r="CO616" s="100"/>
      <c r="CP616" s="89" t="str">
        <f>IF(CQ616="","",IF(CQ616&gt;'Colour coding'!$D$4,"After Turnround",IF(CQ616&gt;'Colour coding'!$D$3+7,"During Turnaround",IF(CQ616&lt;'Colour coding'!$D$3,"On Time"))))</f>
        <v>On Time</v>
      </c>
      <c r="CQ616" s="88">
        <f>_xlfn.MAXIFS('Monitor PO'!E:E,'Monitor PO'!K:K,KGP[[#This Row],[Material / Component]])</f>
        <v>0</v>
      </c>
      <c r="CR616" s="89" t="str">
        <f t="shared" si="68"/>
        <v>Delivered Pre S4H</v>
      </c>
      <c r="CS616" s="89" t="str">
        <f>_xlfn.CONCAT(KGP[[#This Row],[Reservation]], KGP[[#This Row],[Requirement date (WO component)]],KGP[[#This Row],[Material / Component]],"000",,KGP[[#This Row],[WO number]])</f>
        <v>000012803445390000200089964</v>
      </c>
      <c r="CT616" s="89" t="e">
        <f>VLOOKUP(KGP[[#This Row],[Key]],Reservation!B:B,1,)</f>
        <v>#N/A</v>
      </c>
      <c r="CU616" s="89" t="str">
        <f>_xlfn.CONCAT(KGP[[#This Row],[Reservation]],KGP[[#This Row],[Material / Component]],"000",,KGP[[#This Row],[WO number]])</f>
        <v>0000128034000200089964</v>
      </c>
      <c r="CV616" s="93" t="str">
        <f>IF(_xlfn.MAXIFS(Reservation!$F:$F,Reservation!$A:$A,KGP[[#This Row],[Logic]])&lt;KGP[[#This Row],[ETA @ Demand plant]],_xlfn.MAXIFS(Reservation!$F:$F,Reservation!$A:$A,KGP[[#This Row],[Logic]]),"")</f>
        <v/>
      </c>
      <c r="CW616" s="89" t="str">
        <f>IF(KGP[[#This Row],[Any order which is ahead (Date)]]="","",VLOOKUP(_xlfn.CONCAT(KGP[[#This Row],[Reservation]],KGP[[#This Row],[Material / Component]],"000",,KGP[[#This Row],[WO number]]),Reservation!$A:$J,10,0))</f>
        <v/>
      </c>
      <c r="CX616" s="89">
        <f t="shared" si="69"/>
        <v>0</v>
      </c>
    </row>
    <row r="617" spans="1:102" s="77" customFormat="1" hidden="1" x14ac:dyDescent="0.2">
      <c r="A617" s="126" t="s">
        <v>940</v>
      </c>
      <c r="B617" s="126" t="s">
        <v>50</v>
      </c>
      <c r="C617" s="127"/>
      <c r="D617" s="126" t="s">
        <v>55</v>
      </c>
      <c r="E617" s="128">
        <v>45290</v>
      </c>
      <c r="F617" s="128">
        <v>45292</v>
      </c>
      <c r="G617" s="128">
        <v>45390</v>
      </c>
      <c r="H617" s="127"/>
      <c r="I617" s="128">
        <v>45390</v>
      </c>
      <c r="J617" s="128">
        <v>45390</v>
      </c>
      <c r="K617" s="126" t="s">
        <v>182</v>
      </c>
      <c r="L617" s="127"/>
      <c r="M617" s="126" t="s">
        <v>684</v>
      </c>
      <c r="N617" s="126" t="s">
        <v>257</v>
      </c>
      <c r="O617" s="126" t="s">
        <v>685</v>
      </c>
      <c r="P617" s="126" t="s">
        <v>359</v>
      </c>
      <c r="Q617" s="126" t="s">
        <v>688</v>
      </c>
      <c r="R617" s="126" t="s">
        <v>344</v>
      </c>
      <c r="S617" s="127"/>
      <c r="T617" s="127"/>
      <c r="U617" s="127"/>
      <c r="V617" s="127"/>
      <c r="W617" s="127"/>
      <c r="X617" s="126">
        <v>10</v>
      </c>
      <c r="Y617" s="126">
        <v>10</v>
      </c>
      <c r="Z617" s="127"/>
      <c r="AA617" s="127"/>
      <c r="AB617" s="129">
        <v>2</v>
      </c>
      <c r="AC617" s="129">
        <v>0</v>
      </c>
      <c r="AD617" s="129">
        <v>0</v>
      </c>
      <c r="AE617" s="126" t="s">
        <v>2346</v>
      </c>
      <c r="AF617" s="129">
        <v>0</v>
      </c>
      <c r="AG617" s="127"/>
      <c r="AH617" s="127"/>
      <c r="AI617" s="127"/>
      <c r="AJ617" s="127"/>
      <c r="AK617" s="126">
        <v>0</v>
      </c>
      <c r="AL617" s="129">
        <v>0</v>
      </c>
      <c r="AM617" s="127"/>
      <c r="AN617" s="127"/>
      <c r="AO617" s="126">
        <v>0</v>
      </c>
      <c r="AP617" s="127"/>
      <c r="AQ617" s="127"/>
      <c r="AR617" s="127"/>
      <c r="AS617" s="127"/>
      <c r="AT617" s="127"/>
      <c r="AU617" s="126">
        <v>0</v>
      </c>
      <c r="AV617" s="130">
        <v>0</v>
      </c>
      <c r="AW617" s="126" t="s">
        <v>51</v>
      </c>
      <c r="AX617" s="127"/>
      <c r="AY617" s="127"/>
      <c r="AZ617" s="127"/>
      <c r="BA617" s="127"/>
      <c r="BB617" s="126" t="s">
        <v>52</v>
      </c>
      <c r="BC617" s="126" t="s">
        <v>213</v>
      </c>
      <c r="BD617" s="126" t="s">
        <v>214</v>
      </c>
      <c r="BE617" s="126" t="s">
        <v>687</v>
      </c>
      <c r="BF617" s="126">
        <v>12</v>
      </c>
      <c r="BG617" s="126" t="s">
        <v>163</v>
      </c>
      <c r="BH617" s="127"/>
      <c r="BI617" s="127"/>
      <c r="BJ617" s="127"/>
      <c r="BK617" s="127"/>
      <c r="BL617" s="129">
        <v>0</v>
      </c>
      <c r="BM617" s="127" t="b">
        <f>KGP[[#This Row],[HU Quantity]]=KGP[[#This Row],[Requirement quantity]]</f>
        <v>0</v>
      </c>
      <c r="BN617" s="127"/>
      <c r="BO617" s="127"/>
      <c r="BP617" s="127"/>
      <c r="BQ617" s="126" t="s">
        <v>165</v>
      </c>
      <c r="BR617" s="127"/>
      <c r="BS617" s="127"/>
      <c r="BT617" s="131">
        <v>0</v>
      </c>
      <c r="BU617" s="131">
        <v>0</v>
      </c>
      <c r="BV617" s="128">
        <v>45975</v>
      </c>
      <c r="BW617" s="132">
        <v>0</v>
      </c>
      <c r="BX617" s="132">
        <v>0</v>
      </c>
      <c r="BY617" s="127"/>
      <c r="BZ617" s="127"/>
      <c r="CA617" s="126">
        <v>0</v>
      </c>
      <c r="CB617" s="130">
        <v>0</v>
      </c>
      <c r="CC617" s="127"/>
      <c r="CD617" s="130">
        <v>0</v>
      </c>
      <c r="CE617" s="127"/>
      <c r="CF617" s="127"/>
      <c r="CG617" s="127"/>
      <c r="CH617" s="130">
        <v>0</v>
      </c>
      <c r="CI617" s="35">
        <v>0</v>
      </c>
      <c r="CJ617" s="94">
        <f t="shared" si="63"/>
        <v>8.3333333333333329E-2</v>
      </c>
      <c r="CK617" s="88">
        <f t="shared" si="64"/>
        <v>45362</v>
      </c>
      <c r="CL617" s="89">
        <f t="shared" si="65"/>
        <v>0</v>
      </c>
      <c r="CM617" s="89">
        <f t="shared" si="66"/>
        <v>0</v>
      </c>
      <c r="CN617" s="89" t="str">
        <f t="shared" si="67"/>
        <v>Missing Staging Date</v>
      </c>
      <c r="CO617" s="100"/>
      <c r="CP617" s="89" t="str">
        <f>IF(CQ617="","",IF(CQ617&gt;'Colour coding'!$D$4,"After Turnround",IF(CQ617&gt;'Colour coding'!$D$3+7,"During Turnaround",IF(CQ617&lt;'Colour coding'!$D$3,"On Time"))))</f>
        <v>On Time</v>
      </c>
      <c r="CQ617" s="88">
        <f>_xlfn.MAXIFS('Monitor PO'!E:E,'Monitor PO'!K:K,KGP[[#This Row],[Material / Component]])</f>
        <v>0</v>
      </c>
      <c r="CR617" s="89" t="str">
        <f t="shared" si="68"/>
        <v>Delivered Pre S4H</v>
      </c>
      <c r="CS617" s="89" t="str">
        <f>_xlfn.CONCAT(KGP[[#This Row],[Reservation]], KGP[[#This Row],[Requirement date (WO component)]],KGP[[#This Row],[Material / Component]],"000",,KGP[[#This Row],[WO number]])</f>
        <v>000012803445390000200089964</v>
      </c>
      <c r="CT617" s="89" t="e">
        <f>VLOOKUP(KGP[[#This Row],[Key]],Reservation!B:B,1,)</f>
        <v>#N/A</v>
      </c>
      <c r="CU617" s="89" t="str">
        <f>_xlfn.CONCAT(KGP[[#This Row],[Reservation]],KGP[[#This Row],[Material / Component]],"000",,KGP[[#This Row],[WO number]])</f>
        <v>0000128034000200089964</v>
      </c>
      <c r="CV617" s="93" t="str">
        <f>IF(_xlfn.MAXIFS(Reservation!$F:$F,Reservation!$A:$A,KGP[[#This Row],[Logic]])&lt;KGP[[#This Row],[ETA @ Demand plant]],_xlfn.MAXIFS(Reservation!$F:$F,Reservation!$A:$A,KGP[[#This Row],[Logic]]),"")</f>
        <v/>
      </c>
      <c r="CW617" s="89" t="str">
        <f>IF(KGP[[#This Row],[Any order which is ahead (Date)]]="","",VLOOKUP(_xlfn.CONCAT(KGP[[#This Row],[Reservation]],KGP[[#This Row],[Material / Component]],"000",,KGP[[#This Row],[WO number]]),Reservation!$A:$J,10,0))</f>
        <v/>
      </c>
      <c r="CX617" s="89">
        <f t="shared" si="69"/>
        <v>0</v>
      </c>
    </row>
    <row r="618" spans="1:102" s="77" customFormat="1" hidden="1" x14ac:dyDescent="0.2">
      <c r="A618" s="126" t="s">
        <v>940</v>
      </c>
      <c r="B618" s="126" t="s">
        <v>50</v>
      </c>
      <c r="C618" s="127"/>
      <c r="D618" s="126" t="s">
        <v>55</v>
      </c>
      <c r="E618" s="128">
        <v>45290</v>
      </c>
      <c r="F618" s="128">
        <v>45292</v>
      </c>
      <c r="G618" s="128">
        <v>45390</v>
      </c>
      <c r="H618" s="127"/>
      <c r="I618" s="128">
        <v>45390</v>
      </c>
      <c r="J618" s="128">
        <v>45390</v>
      </c>
      <c r="K618" s="126" t="s">
        <v>182</v>
      </c>
      <c r="L618" s="127"/>
      <c r="M618" s="126" t="s">
        <v>684</v>
      </c>
      <c r="N618" s="126" t="s">
        <v>180</v>
      </c>
      <c r="O618" s="126" t="s">
        <v>685</v>
      </c>
      <c r="P618" s="126" t="s">
        <v>359</v>
      </c>
      <c r="Q618" s="126" t="s">
        <v>688</v>
      </c>
      <c r="R618" s="126" t="s">
        <v>344</v>
      </c>
      <c r="S618" s="127"/>
      <c r="T618" s="127"/>
      <c r="U618" s="127"/>
      <c r="V618" s="127"/>
      <c r="W618" s="127"/>
      <c r="X618" s="126">
        <v>10</v>
      </c>
      <c r="Y618" s="126">
        <v>10</v>
      </c>
      <c r="Z618" s="127"/>
      <c r="AA618" s="127"/>
      <c r="AB618" s="129">
        <v>1</v>
      </c>
      <c r="AC618" s="129">
        <v>0</v>
      </c>
      <c r="AD618" s="129">
        <v>0</v>
      </c>
      <c r="AE618" s="126" t="s">
        <v>2346</v>
      </c>
      <c r="AF618" s="129">
        <v>0</v>
      </c>
      <c r="AG618" s="127"/>
      <c r="AH618" s="127"/>
      <c r="AI618" s="127"/>
      <c r="AJ618" s="127"/>
      <c r="AK618" s="126">
        <v>0</v>
      </c>
      <c r="AL618" s="129">
        <v>0</v>
      </c>
      <c r="AM618" s="127"/>
      <c r="AN618" s="127"/>
      <c r="AO618" s="126">
        <v>0</v>
      </c>
      <c r="AP618" s="127"/>
      <c r="AQ618" s="127"/>
      <c r="AR618" s="127"/>
      <c r="AS618" s="127"/>
      <c r="AT618" s="127"/>
      <c r="AU618" s="126">
        <v>0</v>
      </c>
      <c r="AV618" s="130">
        <v>0</v>
      </c>
      <c r="AW618" s="126" t="s">
        <v>193</v>
      </c>
      <c r="AX618" s="127"/>
      <c r="AY618" s="127"/>
      <c r="AZ618" s="127"/>
      <c r="BA618" s="127"/>
      <c r="BB618" s="126" t="s">
        <v>52</v>
      </c>
      <c r="BC618" s="126" t="s">
        <v>213</v>
      </c>
      <c r="BD618" s="126" t="s">
        <v>214</v>
      </c>
      <c r="BE618" s="126" t="s">
        <v>687</v>
      </c>
      <c r="BF618" s="126">
        <v>2</v>
      </c>
      <c r="BG618" s="126" t="s">
        <v>163</v>
      </c>
      <c r="BH618" s="127"/>
      <c r="BI618" s="127"/>
      <c r="BJ618" s="127"/>
      <c r="BK618" s="127"/>
      <c r="BL618" s="129">
        <v>0</v>
      </c>
      <c r="BM618" s="127" t="b">
        <f>KGP[[#This Row],[HU Quantity]]=KGP[[#This Row],[Requirement quantity]]</f>
        <v>0</v>
      </c>
      <c r="BN618" s="127"/>
      <c r="BO618" s="127"/>
      <c r="BP618" s="127"/>
      <c r="BQ618" s="126" t="s">
        <v>165</v>
      </c>
      <c r="BR618" s="127"/>
      <c r="BS618" s="127"/>
      <c r="BT618" s="131">
        <v>0</v>
      </c>
      <c r="BU618" s="131">
        <v>0</v>
      </c>
      <c r="BV618" s="128">
        <v>45975</v>
      </c>
      <c r="BW618" s="132">
        <v>0</v>
      </c>
      <c r="BX618" s="132">
        <v>0</v>
      </c>
      <c r="BY618" s="127"/>
      <c r="BZ618" s="127"/>
      <c r="CA618" s="126">
        <v>0</v>
      </c>
      <c r="CB618" s="130">
        <v>0</v>
      </c>
      <c r="CC618" s="127"/>
      <c r="CD618" s="130">
        <v>0</v>
      </c>
      <c r="CE618" s="127"/>
      <c r="CF618" s="127"/>
      <c r="CG618" s="127"/>
      <c r="CH618" s="130">
        <v>0</v>
      </c>
      <c r="CI618" s="35">
        <v>0</v>
      </c>
      <c r="CJ618" s="94">
        <f t="shared" si="63"/>
        <v>8.3333333333333329E-2</v>
      </c>
      <c r="CK618" s="88">
        <f t="shared" si="64"/>
        <v>45362</v>
      </c>
      <c r="CL618" s="89">
        <f t="shared" si="65"/>
        <v>0</v>
      </c>
      <c r="CM618" s="89">
        <f t="shared" si="66"/>
        <v>0</v>
      </c>
      <c r="CN618" s="89" t="str">
        <f t="shared" si="67"/>
        <v>Missing Staging Date</v>
      </c>
      <c r="CO618" s="100"/>
      <c r="CP618" s="89" t="str">
        <f>IF(CQ618="","",IF(CQ618&gt;'Colour coding'!$D$4,"After Turnround",IF(CQ618&gt;'Colour coding'!$D$3+7,"During Turnaround",IF(CQ618&lt;'Colour coding'!$D$3,"On Time"))))</f>
        <v>On Time</v>
      </c>
      <c r="CQ618" s="88">
        <f>_xlfn.MAXIFS('Monitor PO'!E:E,'Monitor PO'!K:K,KGP[[#This Row],[Material / Component]])</f>
        <v>0</v>
      </c>
      <c r="CR618" s="89" t="str">
        <f t="shared" si="68"/>
        <v>Delivered Pre S4H</v>
      </c>
      <c r="CS618" s="89" t="str">
        <f>_xlfn.CONCAT(KGP[[#This Row],[Reservation]], KGP[[#This Row],[Requirement date (WO component)]],KGP[[#This Row],[Material / Component]],"000",,KGP[[#This Row],[WO number]])</f>
        <v>000012803445390000200089964</v>
      </c>
      <c r="CT618" s="89" t="e">
        <f>VLOOKUP(KGP[[#This Row],[Key]],Reservation!B:B,1,)</f>
        <v>#N/A</v>
      </c>
      <c r="CU618" s="89" t="str">
        <f>_xlfn.CONCAT(KGP[[#This Row],[Reservation]],KGP[[#This Row],[Material / Component]],"000",,KGP[[#This Row],[WO number]])</f>
        <v>0000128034000200089964</v>
      </c>
      <c r="CV618" s="93" t="str">
        <f>IF(_xlfn.MAXIFS(Reservation!$F:$F,Reservation!$A:$A,KGP[[#This Row],[Logic]])&lt;KGP[[#This Row],[ETA @ Demand plant]],_xlfn.MAXIFS(Reservation!$F:$F,Reservation!$A:$A,KGP[[#This Row],[Logic]]),"")</f>
        <v/>
      </c>
      <c r="CW618" s="89" t="str">
        <f>IF(KGP[[#This Row],[Any order which is ahead (Date)]]="","",VLOOKUP(_xlfn.CONCAT(KGP[[#This Row],[Reservation]],KGP[[#This Row],[Material / Component]],"000",,KGP[[#This Row],[WO number]]),Reservation!$A:$J,10,0))</f>
        <v/>
      </c>
      <c r="CX618" s="89">
        <f t="shared" si="69"/>
        <v>0</v>
      </c>
    </row>
    <row r="619" spans="1:102" s="77" customFormat="1" hidden="1" x14ac:dyDescent="0.2">
      <c r="A619" s="126" t="s">
        <v>940</v>
      </c>
      <c r="B619" s="126" t="s">
        <v>50</v>
      </c>
      <c r="C619" s="127"/>
      <c r="D619" s="126" t="s">
        <v>55</v>
      </c>
      <c r="E619" s="128">
        <v>45290</v>
      </c>
      <c r="F619" s="128">
        <v>45292</v>
      </c>
      <c r="G619" s="128">
        <v>45390</v>
      </c>
      <c r="H619" s="127"/>
      <c r="I619" s="128">
        <v>45390</v>
      </c>
      <c r="J619" s="128">
        <v>45390</v>
      </c>
      <c r="K619" s="126" t="s">
        <v>182</v>
      </c>
      <c r="L619" s="127"/>
      <c r="M619" s="126" t="s">
        <v>684</v>
      </c>
      <c r="N619" s="126" t="s">
        <v>256</v>
      </c>
      <c r="O619" s="126" t="s">
        <v>685</v>
      </c>
      <c r="P619" s="126" t="s">
        <v>359</v>
      </c>
      <c r="Q619" s="126" t="s">
        <v>688</v>
      </c>
      <c r="R619" s="126" t="s">
        <v>344</v>
      </c>
      <c r="S619" s="127"/>
      <c r="T619" s="127"/>
      <c r="U619" s="127"/>
      <c r="V619" s="127"/>
      <c r="W619" s="127"/>
      <c r="X619" s="126">
        <v>10</v>
      </c>
      <c r="Y619" s="126">
        <v>10</v>
      </c>
      <c r="Z619" s="127"/>
      <c r="AA619" s="127"/>
      <c r="AB619" s="129">
        <v>40</v>
      </c>
      <c r="AC619" s="129">
        <v>0</v>
      </c>
      <c r="AD619" s="129">
        <v>0</v>
      </c>
      <c r="AE619" s="126" t="s">
        <v>2346</v>
      </c>
      <c r="AF619" s="129">
        <v>0</v>
      </c>
      <c r="AG619" s="127"/>
      <c r="AH619" s="127"/>
      <c r="AI619" s="127"/>
      <c r="AJ619" s="127"/>
      <c r="AK619" s="126">
        <v>0</v>
      </c>
      <c r="AL619" s="129">
        <v>0</v>
      </c>
      <c r="AM619" s="127"/>
      <c r="AN619" s="127"/>
      <c r="AO619" s="126">
        <v>0</v>
      </c>
      <c r="AP619" s="127"/>
      <c r="AQ619" s="127"/>
      <c r="AR619" s="127"/>
      <c r="AS619" s="127"/>
      <c r="AT619" s="127"/>
      <c r="AU619" s="126">
        <v>0</v>
      </c>
      <c r="AV619" s="130">
        <v>0</v>
      </c>
      <c r="AW619" s="126" t="s">
        <v>51</v>
      </c>
      <c r="AX619" s="127"/>
      <c r="AY619" s="127"/>
      <c r="AZ619" s="127"/>
      <c r="BA619" s="127"/>
      <c r="BB619" s="126" t="s">
        <v>52</v>
      </c>
      <c r="BC619" s="126" t="s">
        <v>213</v>
      </c>
      <c r="BD619" s="126" t="s">
        <v>214</v>
      </c>
      <c r="BE619" s="126" t="s">
        <v>687</v>
      </c>
      <c r="BF619" s="126">
        <v>10</v>
      </c>
      <c r="BG619" s="126" t="s">
        <v>163</v>
      </c>
      <c r="BH619" s="127"/>
      <c r="BI619" s="127"/>
      <c r="BJ619" s="127"/>
      <c r="BK619" s="127"/>
      <c r="BL619" s="129">
        <v>0</v>
      </c>
      <c r="BM619" s="127" t="b">
        <f>KGP[[#This Row],[HU Quantity]]=KGP[[#This Row],[Requirement quantity]]</f>
        <v>0</v>
      </c>
      <c r="BN619" s="127"/>
      <c r="BO619" s="127"/>
      <c r="BP619" s="127"/>
      <c r="BQ619" s="126" t="s">
        <v>165</v>
      </c>
      <c r="BR619" s="127"/>
      <c r="BS619" s="127"/>
      <c r="BT619" s="131">
        <v>0</v>
      </c>
      <c r="BU619" s="131">
        <v>0</v>
      </c>
      <c r="BV619" s="128">
        <v>45975</v>
      </c>
      <c r="BW619" s="132">
        <v>0</v>
      </c>
      <c r="BX619" s="132">
        <v>0</v>
      </c>
      <c r="BY619" s="127"/>
      <c r="BZ619" s="127"/>
      <c r="CA619" s="126">
        <v>0</v>
      </c>
      <c r="CB619" s="130">
        <v>0</v>
      </c>
      <c r="CC619" s="127"/>
      <c r="CD619" s="130">
        <v>0</v>
      </c>
      <c r="CE619" s="127"/>
      <c r="CF619" s="127"/>
      <c r="CG619" s="127"/>
      <c r="CH619" s="130">
        <v>0</v>
      </c>
      <c r="CI619" s="35">
        <v>0</v>
      </c>
      <c r="CJ619" s="94">
        <f t="shared" si="63"/>
        <v>8.3333333333333329E-2</v>
      </c>
      <c r="CK619" s="88">
        <f t="shared" si="64"/>
        <v>45362</v>
      </c>
      <c r="CL619" s="89">
        <f t="shared" si="65"/>
        <v>0</v>
      </c>
      <c r="CM619" s="89">
        <f t="shared" si="66"/>
        <v>0</v>
      </c>
      <c r="CN619" s="89" t="str">
        <f t="shared" si="67"/>
        <v>Missing Staging Date</v>
      </c>
      <c r="CO619" s="100"/>
      <c r="CP619" s="89" t="str">
        <f>IF(CQ619="","",IF(CQ619&gt;'Colour coding'!$D$4,"After Turnround",IF(CQ619&gt;'Colour coding'!$D$3+7,"During Turnaround",IF(CQ619&lt;'Colour coding'!$D$3,"On Time"))))</f>
        <v>On Time</v>
      </c>
      <c r="CQ619" s="88">
        <f>_xlfn.MAXIFS('Monitor PO'!E:E,'Monitor PO'!K:K,KGP[[#This Row],[Material / Component]])</f>
        <v>0</v>
      </c>
      <c r="CR619" s="89" t="str">
        <f t="shared" si="68"/>
        <v>Delivered Pre S4H</v>
      </c>
      <c r="CS619" s="89" t="str">
        <f>_xlfn.CONCAT(KGP[[#This Row],[Reservation]], KGP[[#This Row],[Requirement date (WO component)]],KGP[[#This Row],[Material / Component]],"000",,KGP[[#This Row],[WO number]])</f>
        <v>000012803445390000200089964</v>
      </c>
      <c r="CT619" s="89" t="e">
        <f>VLOOKUP(KGP[[#This Row],[Key]],Reservation!B:B,1,)</f>
        <v>#N/A</v>
      </c>
      <c r="CU619" s="89" t="str">
        <f>_xlfn.CONCAT(KGP[[#This Row],[Reservation]],KGP[[#This Row],[Material / Component]],"000",,KGP[[#This Row],[WO number]])</f>
        <v>0000128034000200089964</v>
      </c>
      <c r="CV619" s="93" t="str">
        <f>IF(_xlfn.MAXIFS(Reservation!$F:$F,Reservation!$A:$A,KGP[[#This Row],[Logic]])&lt;KGP[[#This Row],[ETA @ Demand plant]],_xlfn.MAXIFS(Reservation!$F:$F,Reservation!$A:$A,KGP[[#This Row],[Logic]]),"")</f>
        <v/>
      </c>
      <c r="CW619" s="89" t="str">
        <f>IF(KGP[[#This Row],[Any order which is ahead (Date)]]="","",VLOOKUP(_xlfn.CONCAT(KGP[[#This Row],[Reservation]],KGP[[#This Row],[Material / Component]],"000",,KGP[[#This Row],[WO number]]),Reservation!$A:$J,10,0))</f>
        <v/>
      </c>
      <c r="CX619" s="89">
        <f t="shared" si="69"/>
        <v>0</v>
      </c>
    </row>
    <row r="620" spans="1:102" s="77" customFormat="1" hidden="1" x14ac:dyDescent="0.2">
      <c r="A620" s="126" t="s">
        <v>940</v>
      </c>
      <c r="B620" s="126" t="s">
        <v>50</v>
      </c>
      <c r="C620" s="127"/>
      <c r="D620" s="126" t="s">
        <v>55</v>
      </c>
      <c r="E620" s="128">
        <v>45290</v>
      </c>
      <c r="F620" s="128">
        <v>45292</v>
      </c>
      <c r="G620" s="128">
        <v>45390</v>
      </c>
      <c r="H620" s="127"/>
      <c r="I620" s="128">
        <v>45390</v>
      </c>
      <c r="J620" s="128">
        <v>45390</v>
      </c>
      <c r="K620" s="126" t="s">
        <v>182</v>
      </c>
      <c r="L620" s="127"/>
      <c r="M620" s="126" t="s">
        <v>684</v>
      </c>
      <c r="N620" s="126" t="s">
        <v>196</v>
      </c>
      <c r="O620" s="126" t="s">
        <v>685</v>
      </c>
      <c r="P620" s="126" t="s">
        <v>359</v>
      </c>
      <c r="Q620" s="126" t="s">
        <v>688</v>
      </c>
      <c r="R620" s="126" t="s">
        <v>344</v>
      </c>
      <c r="S620" s="127"/>
      <c r="T620" s="127"/>
      <c r="U620" s="127"/>
      <c r="V620" s="127"/>
      <c r="W620" s="127"/>
      <c r="X620" s="126">
        <v>10</v>
      </c>
      <c r="Y620" s="126">
        <v>10</v>
      </c>
      <c r="Z620" s="127"/>
      <c r="AA620" s="127"/>
      <c r="AB620" s="129">
        <v>24</v>
      </c>
      <c r="AC620" s="129">
        <v>0</v>
      </c>
      <c r="AD620" s="129">
        <v>0</v>
      </c>
      <c r="AE620" s="126" t="s">
        <v>2346</v>
      </c>
      <c r="AF620" s="129">
        <v>0</v>
      </c>
      <c r="AG620" s="127"/>
      <c r="AH620" s="127"/>
      <c r="AI620" s="127"/>
      <c r="AJ620" s="127"/>
      <c r="AK620" s="126">
        <v>0</v>
      </c>
      <c r="AL620" s="129">
        <v>0</v>
      </c>
      <c r="AM620" s="127"/>
      <c r="AN620" s="127"/>
      <c r="AO620" s="126">
        <v>0</v>
      </c>
      <c r="AP620" s="127"/>
      <c r="AQ620" s="127"/>
      <c r="AR620" s="127"/>
      <c r="AS620" s="127"/>
      <c r="AT620" s="127"/>
      <c r="AU620" s="126">
        <v>0</v>
      </c>
      <c r="AV620" s="130">
        <v>0</v>
      </c>
      <c r="AW620" s="126" t="s">
        <v>51</v>
      </c>
      <c r="AX620" s="127"/>
      <c r="AY620" s="127"/>
      <c r="AZ620" s="127"/>
      <c r="BA620" s="127"/>
      <c r="BB620" s="126" t="s">
        <v>52</v>
      </c>
      <c r="BC620" s="126" t="s">
        <v>213</v>
      </c>
      <c r="BD620" s="126" t="s">
        <v>214</v>
      </c>
      <c r="BE620" s="126" t="s">
        <v>687</v>
      </c>
      <c r="BF620" s="126">
        <v>5</v>
      </c>
      <c r="BG620" s="126" t="s">
        <v>163</v>
      </c>
      <c r="BH620" s="127"/>
      <c r="BI620" s="127"/>
      <c r="BJ620" s="127"/>
      <c r="BK620" s="127"/>
      <c r="BL620" s="129">
        <v>0</v>
      </c>
      <c r="BM620" s="127" t="b">
        <f>KGP[[#This Row],[HU Quantity]]=KGP[[#This Row],[Requirement quantity]]</f>
        <v>0</v>
      </c>
      <c r="BN620" s="127"/>
      <c r="BO620" s="127"/>
      <c r="BP620" s="127"/>
      <c r="BQ620" s="126" t="s">
        <v>165</v>
      </c>
      <c r="BR620" s="127"/>
      <c r="BS620" s="127"/>
      <c r="BT620" s="131">
        <v>0</v>
      </c>
      <c r="BU620" s="131">
        <v>0</v>
      </c>
      <c r="BV620" s="128">
        <v>45975</v>
      </c>
      <c r="BW620" s="132">
        <v>0</v>
      </c>
      <c r="BX620" s="132">
        <v>0</v>
      </c>
      <c r="BY620" s="127"/>
      <c r="BZ620" s="127"/>
      <c r="CA620" s="126">
        <v>0</v>
      </c>
      <c r="CB620" s="130">
        <v>0</v>
      </c>
      <c r="CC620" s="127"/>
      <c r="CD620" s="130">
        <v>0</v>
      </c>
      <c r="CE620" s="127"/>
      <c r="CF620" s="127"/>
      <c r="CG620" s="127"/>
      <c r="CH620" s="130">
        <v>0</v>
      </c>
      <c r="CI620" s="35">
        <v>0</v>
      </c>
      <c r="CJ620" s="94">
        <f t="shared" si="63"/>
        <v>8.3333333333333329E-2</v>
      </c>
      <c r="CK620" s="88">
        <f t="shared" si="64"/>
        <v>45362</v>
      </c>
      <c r="CL620" s="89">
        <f t="shared" si="65"/>
        <v>0</v>
      </c>
      <c r="CM620" s="89">
        <f t="shared" si="66"/>
        <v>0</v>
      </c>
      <c r="CN620" s="89" t="str">
        <f t="shared" si="67"/>
        <v>Missing Staging Date</v>
      </c>
      <c r="CO620" s="100"/>
      <c r="CP620" s="89" t="str">
        <f>IF(CQ620="","",IF(CQ620&gt;'Colour coding'!$D$4,"After Turnround",IF(CQ620&gt;'Colour coding'!$D$3+7,"During Turnaround",IF(CQ620&lt;'Colour coding'!$D$3,"On Time"))))</f>
        <v>On Time</v>
      </c>
      <c r="CQ620" s="88">
        <f>_xlfn.MAXIFS('Monitor PO'!E:E,'Monitor PO'!K:K,KGP[[#This Row],[Material / Component]])</f>
        <v>0</v>
      </c>
      <c r="CR620" s="89" t="str">
        <f t="shared" si="68"/>
        <v>Delivered Pre S4H</v>
      </c>
      <c r="CS620" s="89" t="str">
        <f>_xlfn.CONCAT(KGP[[#This Row],[Reservation]], KGP[[#This Row],[Requirement date (WO component)]],KGP[[#This Row],[Material / Component]],"000",,KGP[[#This Row],[WO number]])</f>
        <v>000012803445390000200089964</v>
      </c>
      <c r="CT620" s="89" t="e">
        <f>VLOOKUP(KGP[[#This Row],[Key]],Reservation!B:B,1,)</f>
        <v>#N/A</v>
      </c>
      <c r="CU620" s="89" t="str">
        <f>_xlfn.CONCAT(KGP[[#This Row],[Reservation]],KGP[[#This Row],[Material / Component]],"000",,KGP[[#This Row],[WO number]])</f>
        <v>0000128034000200089964</v>
      </c>
      <c r="CV620" s="93" t="str">
        <f>IF(_xlfn.MAXIFS(Reservation!$F:$F,Reservation!$A:$A,KGP[[#This Row],[Logic]])&lt;KGP[[#This Row],[ETA @ Demand plant]],_xlfn.MAXIFS(Reservation!$F:$F,Reservation!$A:$A,KGP[[#This Row],[Logic]]),"")</f>
        <v/>
      </c>
      <c r="CW620" s="89" t="str">
        <f>IF(KGP[[#This Row],[Any order which is ahead (Date)]]="","",VLOOKUP(_xlfn.CONCAT(KGP[[#This Row],[Reservation]],KGP[[#This Row],[Material / Component]],"000",,KGP[[#This Row],[WO number]]),Reservation!$A:$J,10,0))</f>
        <v/>
      </c>
      <c r="CX620" s="89">
        <f t="shared" si="69"/>
        <v>0</v>
      </c>
    </row>
    <row r="621" spans="1:102" s="77" customFormat="1" hidden="1" x14ac:dyDescent="0.2">
      <c r="A621" s="126" t="s">
        <v>940</v>
      </c>
      <c r="B621" s="126" t="s">
        <v>356</v>
      </c>
      <c r="C621" s="127"/>
      <c r="D621" s="126" t="s">
        <v>55</v>
      </c>
      <c r="E621" s="128">
        <v>45290</v>
      </c>
      <c r="F621" s="128">
        <v>45292</v>
      </c>
      <c r="G621" s="128">
        <v>45339</v>
      </c>
      <c r="H621" s="127"/>
      <c r="I621" s="128">
        <v>45390</v>
      </c>
      <c r="J621" s="128">
        <v>45390</v>
      </c>
      <c r="K621" s="126" t="s">
        <v>182</v>
      </c>
      <c r="L621" s="127"/>
      <c r="M621" s="126" t="s">
        <v>684</v>
      </c>
      <c r="N621" s="126" t="s">
        <v>174</v>
      </c>
      <c r="O621" s="126" t="s">
        <v>685</v>
      </c>
      <c r="P621" s="126" t="s">
        <v>359</v>
      </c>
      <c r="Q621" s="126" t="s">
        <v>686</v>
      </c>
      <c r="R621" s="126" t="s">
        <v>344</v>
      </c>
      <c r="S621" s="127"/>
      <c r="T621" s="127"/>
      <c r="U621" s="127"/>
      <c r="V621" s="127"/>
      <c r="W621" s="127"/>
      <c r="X621" s="126">
        <v>10</v>
      </c>
      <c r="Y621" s="126">
        <v>10</v>
      </c>
      <c r="Z621" s="127"/>
      <c r="AA621" s="127"/>
      <c r="AB621" s="129">
        <v>1</v>
      </c>
      <c r="AC621" s="129">
        <v>0</v>
      </c>
      <c r="AD621" s="129">
        <v>0</v>
      </c>
      <c r="AE621" s="126" t="s">
        <v>2346</v>
      </c>
      <c r="AF621" s="129">
        <v>0</v>
      </c>
      <c r="AG621" s="127"/>
      <c r="AH621" s="127"/>
      <c r="AI621" s="127"/>
      <c r="AJ621" s="127"/>
      <c r="AK621" s="126">
        <v>0</v>
      </c>
      <c r="AL621" s="129">
        <v>0</v>
      </c>
      <c r="AM621" s="127"/>
      <c r="AN621" s="127"/>
      <c r="AO621" s="126">
        <v>0</v>
      </c>
      <c r="AP621" s="127"/>
      <c r="AQ621" s="127"/>
      <c r="AR621" s="127"/>
      <c r="AS621" s="127"/>
      <c r="AT621" s="127"/>
      <c r="AU621" s="126">
        <v>0</v>
      </c>
      <c r="AV621" s="130">
        <v>0</v>
      </c>
      <c r="AW621" s="126" t="s">
        <v>51</v>
      </c>
      <c r="AX621" s="127"/>
      <c r="AY621" s="127"/>
      <c r="AZ621" s="127"/>
      <c r="BA621" s="127"/>
      <c r="BB621" s="126" t="s">
        <v>52</v>
      </c>
      <c r="BC621" s="126" t="s">
        <v>213</v>
      </c>
      <c r="BD621" s="126" t="s">
        <v>214</v>
      </c>
      <c r="BE621" s="126" t="s">
        <v>687</v>
      </c>
      <c r="BF621" s="126">
        <v>1</v>
      </c>
      <c r="BG621" s="126" t="s">
        <v>163</v>
      </c>
      <c r="BH621" s="127"/>
      <c r="BI621" s="127"/>
      <c r="BJ621" s="127"/>
      <c r="BK621" s="127"/>
      <c r="BL621" s="129">
        <v>0</v>
      </c>
      <c r="BM621" s="127" t="b">
        <f>KGP[[#This Row],[HU Quantity]]=KGP[[#This Row],[Requirement quantity]]</f>
        <v>0</v>
      </c>
      <c r="BN621" s="127"/>
      <c r="BO621" s="127"/>
      <c r="BP621" s="127"/>
      <c r="BQ621" s="126" t="s">
        <v>165</v>
      </c>
      <c r="BR621" s="127"/>
      <c r="BS621" s="127"/>
      <c r="BT621" s="131">
        <v>0</v>
      </c>
      <c r="BU621" s="131">
        <v>0</v>
      </c>
      <c r="BV621" s="128">
        <v>45975</v>
      </c>
      <c r="BW621" s="132">
        <v>0</v>
      </c>
      <c r="BX621" s="132">
        <v>0</v>
      </c>
      <c r="BY621" s="127"/>
      <c r="BZ621" s="127"/>
      <c r="CA621" s="126">
        <v>0</v>
      </c>
      <c r="CB621" s="130">
        <v>0</v>
      </c>
      <c r="CC621" s="127"/>
      <c r="CD621" s="130">
        <v>0</v>
      </c>
      <c r="CE621" s="127"/>
      <c r="CF621" s="127"/>
      <c r="CG621" s="127"/>
      <c r="CH621" s="130">
        <v>0</v>
      </c>
      <c r="CI621" s="35">
        <v>0</v>
      </c>
      <c r="CJ621" s="94">
        <f t="shared" si="63"/>
        <v>8.3333333333333329E-2</v>
      </c>
      <c r="CK621" s="88">
        <f t="shared" si="64"/>
        <v>45311</v>
      </c>
      <c r="CL621" s="89">
        <f t="shared" si="65"/>
        <v>0</v>
      </c>
      <c r="CM621" s="89">
        <f t="shared" si="66"/>
        <v>0</v>
      </c>
      <c r="CN621" s="89" t="str">
        <f t="shared" si="67"/>
        <v>Missing Staging Date</v>
      </c>
      <c r="CO621" s="100"/>
      <c r="CP621" s="89" t="str">
        <f>IF(CQ621="","",IF(CQ621&gt;'Colour coding'!$D$4,"After Turnround",IF(CQ621&gt;'Colour coding'!$D$3+7,"During Turnaround",IF(CQ621&lt;'Colour coding'!$D$3,"On Time"))))</f>
        <v>On Time</v>
      </c>
      <c r="CQ621" s="88">
        <f>_xlfn.MAXIFS('Monitor PO'!E:E,'Monitor PO'!K:K,KGP[[#This Row],[Material / Component]])</f>
        <v>0</v>
      </c>
      <c r="CR621" s="89" t="str">
        <f t="shared" si="68"/>
        <v>Delivered Pre S4H</v>
      </c>
      <c r="CS621" s="89" t="str">
        <f>_xlfn.CONCAT(KGP[[#This Row],[Reservation]], KGP[[#This Row],[Requirement date (WO component)]],KGP[[#This Row],[Material / Component]],"000",,KGP[[#This Row],[WO number]])</f>
        <v>000012803445339000200089964</v>
      </c>
      <c r="CT621" s="89" t="e">
        <f>VLOOKUP(KGP[[#This Row],[Key]],Reservation!B:B,1,)</f>
        <v>#N/A</v>
      </c>
      <c r="CU621" s="89" t="str">
        <f>_xlfn.CONCAT(KGP[[#This Row],[Reservation]],KGP[[#This Row],[Material / Component]],"000",,KGP[[#This Row],[WO number]])</f>
        <v>0000128034000200089964</v>
      </c>
      <c r="CV621" s="93" t="str">
        <f>IF(_xlfn.MAXIFS(Reservation!$F:$F,Reservation!$A:$A,KGP[[#This Row],[Logic]])&lt;KGP[[#This Row],[ETA @ Demand plant]],_xlfn.MAXIFS(Reservation!$F:$F,Reservation!$A:$A,KGP[[#This Row],[Logic]]),"")</f>
        <v/>
      </c>
      <c r="CW621" s="89" t="str">
        <f>IF(KGP[[#This Row],[Any order which is ahead (Date)]]="","",VLOOKUP(_xlfn.CONCAT(KGP[[#This Row],[Reservation]],KGP[[#This Row],[Material / Component]],"000",,KGP[[#This Row],[WO number]]),Reservation!$A:$J,10,0))</f>
        <v/>
      </c>
      <c r="CX621" s="89">
        <f t="shared" si="69"/>
        <v>0</v>
      </c>
    </row>
    <row r="622" spans="1:102" s="77" customFormat="1" hidden="1" x14ac:dyDescent="0.2">
      <c r="A622" s="126" t="s">
        <v>940</v>
      </c>
      <c r="B622" s="126" t="s">
        <v>50</v>
      </c>
      <c r="C622" s="127"/>
      <c r="D622" s="126" t="s">
        <v>55</v>
      </c>
      <c r="E622" s="128">
        <v>45290</v>
      </c>
      <c r="F622" s="128">
        <v>45292</v>
      </c>
      <c r="G622" s="128">
        <v>45390</v>
      </c>
      <c r="H622" s="127"/>
      <c r="I622" s="128">
        <v>45390</v>
      </c>
      <c r="J622" s="128">
        <v>45390</v>
      </c>
      <c r="K622" s="126" t="s">
        <v>182</v>
      </c>
      <c r="L622" s="127"/>
      <c r="M622" s="126" t="s">
        <v>684</v>
      </c>
      <c r="N622" s="126" t="s">
        <v>187</v>
      </c>
      <c r="O622" s="126" t="s">
        <v>685</v>
      </c>
      <c r="P622" s="126" t="s">
        <v>359</v>
      </c>
      <c r="Q622" s="126" t="s">
        <v>688</v>
      </c>
      <c r="R622" s="126" t="s">
        <v>344</v>
      </c>
      <c r="S622" s="127"/>
      <c r="T622" s="127"/>
      <c r="U622" s="127"/>
      <c r="V622" s="127"/>
      <c r="W622" s="127"/>
      <c r="X622" s="126">
        <v>10</v>
      </c>
      <c r="Y622" s="126">
        <v>10</v>
      </c>
      <c r="Z622" s="127"/>
      <c r="AA622" s="127"/>
      <c r="AB622" s="129">
        <v>25</v>
      </c>
      <c r="AC622" s="129">
        <v>0</v>
      </c>
      <c r="AD622" s="129">
        <v>0</v>
      </c>
      <c r="AE622" s="126" t="s">
        <v>2346</v>
      </c>
      <c r="AF622" s="129">
        <v>0</v>
      </c>
      <c r="AG622" s="127"/>
      <c r="AH622" s="127"/>
      <c r="AI622" s="127"/>
      <c r="AJ622" s="127"/>
      <c r="AK622" s="126">
        <v>0</v>
      </c>
      <c r="AL622" s="129">
        <v>0</v>
      </c>
      <c r="AM622" s="127"/>
      <c r="AN622" s="127"/>
      <c r="AO622" s="126">
        <v>0</v>
      </c>
      <c r="AP622" s="127"/>
      <c r="AQ622" s="127"/>
      <c r="AR622" s="127"/>
      <c r="AS622" s="127"/>
      <c r="AT622" s="127"/>
      <c r="AU622" s="126">
        <v>0</v>
      </c>
      <c r="AV622" s="130">
        <v>0</v>
      </c>
      <c r="AW622" s="126" t="s">
        <v>51</v>
      </c>
      <c r="AX622" s="127"/>
      <c r="AY622" s="127"/>
      <c r="AZ622" s="127"/>
      <c r="BA622" s="127"/>
      <c r="BB622" s="126" t="s">
        <v>52</v>
      </c>
      <c r="BC622" s="126" t="s">
        <v>213</v>
      </c>
      <c r="BD622" s="126" t="s">
        <v>214</v>
      </c>
      <c r="BE622" s="126" t="s">
        <v>687</v>
      </c>
      <c r="BF622" s="126">
        <v>7</v>
      </c>
      <c r="BG622" s="126" t="s">
        <v>163</v>
      </c>
      <c r="BH622" s="127"/>
      <c r="BI622" s="127"/>
      <c r="BJ622" s="127"/>
      <c r="BK622" s="127"/>
      <c r="BL622" s="129">
        <v>0</v>
      </c>
      <c r="BM622" s="127" t="b">
        <f>KGP[[#This Row],[HU Quantity]]=KGP[[#This Row],[Requirement quantity]]</f>
        <v>0</v>
      </c>
      <c r="BN622" s="127"/>
      <c r="BO622" s="127"/>
      <c r="BP622" s="127"/>
      <c r="BQ622" s="126" t="s">
        <v>165</v>
      </c>
      <c r="BR622" s="127"/>
      <c r="BS622" s="127"/>
      <c r="BT622" s="131">
        <v>0</v>
      </c>
      <c r="BU622" s="131">
        <v>0</v>
      </c>
      <c r="BV622" s="128">
        <v>45975</v>
      </c>
      <c r="BW622" s="132">
        <v>0</v>
      </c>
      <c r="BX622" s="132">
        <v>0</v>
      </c>
      <c r="BY622" s="127"/>
      <c r="BZ622" s="127"/>
      <c r="CA622" s="126">
        <v>0</v>
      </c>
      <c r="CB622" s="130">
        <v>0</v>
      </c>
      <c r="CC622" s="127"/>
      <c r="CD622" s="130">
        <v>0</v>
      </c>
      <c r="CE622" s="127"/>
      <c r="CF622" s="127"/>
      <c r="CG622" s="127"/>
      <c r="CH622" s="130">
        <v>0</v>
      </c>
      <c r="CI622" s="35">
        <v>0</v>
      </c>
      <c r="CJ622" s="94">
        <f t="shared" si="63"/>
        <v>8.3333333333333329E-2</v>
      </c>
      <c r="CK622" s="88">
        <f t="shared" si="64"/>
        <v>45362</v>
      </c>
      <c r="CL622" s="89">
        <f t="shared" si="65"/>
        <v>0</v>
      </c>
      <c r="CM622" s="89">
        <f t="shared" si="66"/>
        <v>0</v>
      </c>
      <c r="CN622" s="89" t="str">
        <f t="shared" si="67"/>
        <v>Missing Staging Date</v>
      </c>
      <c r="CO622" s="100"/>
      <c r="CP622" s="89" t="str">
        <f>IF(CQ622="","",IF(CQ622&gt;'Colour coding'!$D$4,"After Turnround",IF(CQ622&gt;'Colour coding'!$D$3+7,"During Turnaround",IF(CQ622&lt;'Colour coding'!$D$3,"On Time"))))</f>
        <v>On Time</v>
      </c>
      <c r="CQ622" s="88">
        <f>_xlfn.MAXIFS('Monitor PO'!E:E,'Monitor PO'!K:K,KGP[[#This Row],[Material / Component]])</f>
        <v>0</v>
      </c>
      <c r="CR622" s="89" t="str">
        <f t="shared" si="68"/>
        <v>Delivered Pre S4H</v>
      </c>
      <c r="CS622" s="89" t="str">
        <f>_xlfn.CONCAT(KGP[[#This Row],[Reservation]], KGP[[#This Row],[Requirement date (WO component)]],KGP[[#This Row],[Material / Component]],"000",,KGP[[#This Row],[WO number]])</f>
        <v>000012803445390000200089964</v>
      </c>
      <c r="CT622" s="89" t="e">
        <f>VLOOKUP(KGP[[#This Row],[Key]],Reservation!B:B,1,)</f>
        <v>#N/A</v>
      </c>
      <c r="CU622" s="89" t="str">
        <f>_xlfn.CONCAT(KGP[[#This Row],[Reservation]],KGP[[#This Row],[Material / Component]],"000",,KGP[[#This Row],[WO number]])</f>
        <v>0000128034000200089964</v>
      </c>
      <c r="CV622" s="93" t="str">
        <f>IF(_xlfn.MAXIFS(Reservation!$F:$F,Reservation!$A:$A,KGP[[#This Row],[Logic]])&lt;KGP[[#This Row],[ETA @ Demand plant]],_xlfn.MAXIFS(Reservation!$F:$F,Reservation!$A:$A,KGP[[#This Row],[Logic]]),"")</f>
        <v/>
      </c>
      <c r="CW622" s="89" t="str">
        <f>IF(KGP[[#This Row],[Any order which is ahead (Date)]]="","",VLOOKUP(_xlfn.CONCAT(KGP[[#This Row],[Reservation]],KGP[[#This Row],[Material / Component]],"000",,KGP[[#This Row],[WO number]]),Reservation!$A:$J,10,0))</f>
        <v/>
      </c>
      <c r="CX622" s="89">
        <f t="shared" si="69"/>
        <v>0</v>
      </c>
    </row>
    <row r="623" spans="1:102" s="77" customFormat="1" hidden="1" x14ac:dyDescent="0.2">
      <c r="A623" s="126" t="s">
        <v>940</v>
      </c>
      <c r="B623" s="126" t="s">
        <v>50</v>
      </c>
      <c r="C623" s="127"/>
      <c r="D623" s="126" t="s">
        <v>55</v>
      </c>
      <c r="E623" s="128">
        <v>45290</v>
      </c>
      <c r="F623" s="128">
        <v>45292</v>
      </c>
      <c r="G623" s="128">
        <v>45390</v>
      </c>
      <c r="H623" s="127"/>
      <c r="I623" s="128">
        <v>45390</v>
      </c>
      <c r="J623" s="128">
        <v>45390</v>
      </c>
      <c r="K623" s="126" t="s">
        <v>182</v>
      </c>
      <c r="L623" s="127"/>
      <c r="M623" s="126" t="s">
        <v>684</v>
      </c>
      <c r="N623" s="126" t="s">
        <v>185</v>
      </c>
      <c r="O623" s="126" t="s">
        <v>685</v>
      </c>
      <c r="P623" s="126" t="s">
        <v>359</v>
      </c>
      <c r="Q623" s="126" t="s">
        <v>688</v>
      </c>
      <c r="R623" s="126" t="s">
        <v>344</v>
      </c>
      <c r="S623" s="127"/>
      <c r="T623" s="127"/>
      <c r="U623" s="127"/>
      <c r="V623" s="127"/>
      <c r="W623" s="127"/>
      <c r="X623" s="126">
        <v>10</v>
      </c>
      <c r="Y623" s="126">
        <v>10</v>
      </c>
      <c r="Z623" s="127"/>
      <c r="AA623" s="127"/>
      <c r="AB623" s="129">
        <v>32</v>
      </c>
      <c r="AC623" s="129">
        <v>0</v>
      </c>
      <c r="AD623" s="129">
        <v>0</v>
      </c>
      <c r="AE623" s="126" t="s">
        <v>2346</v>
      </c>
      <c r="AF623" s="129">
        <v>0</v>
      </c>
      <c r="AG623" s="127"/>
      <c r="AH623" s="127"/>
      <c r="AI623" s="127"/>
      <c r="AJ623" s="127"/>
      <c r="AK623" s="126">
        <v>0</v>
      </c>
      <c r="AL623" s="129">
        <v>0</v>
      </c>
      <c r="AM623" s="127"/>
      <c r="AN623" s="127"/>
      <c r="AO623" s="126">
        <v>0</v>
      </c>
      <c r="AP623" s="127"/>
      <c r="AQ623" s="127"/>
      <c r="AR623" s="127"/>
      <c r="AS623" s="127"/>
      <c r="AT623" s="127"/>
      <c r="AU623" s="126">
        <v>0</v>
      </c>
      <c r="AV623" s="130">
        <v>0</v>
      </c>
      <c r="AW623" s="126" t="s">
        <v>51</v>
      </c>
      <c r="AX623" s="127"/>
      <c r="AY623" s="127"/>
      <c r="AZ623" s="127"/>
      <c r="BA623" s="127"/>
      <c r="BB623" s="126" t="s">
        <v>52</v>
      </c>
      <c r="BC623" s="126" t="s">
        <v>213</v>
      </c>
      <c r="BD623" s="126" t="s">
        <v>214</v>
      </c>
      <c r="BE623" s="126" t="s">
        <v>687</v>
      </c>
      <c r="BF623" s="126">
        <v>6</v>
      </c>
      <c r="BG623" s="126" t="s">
        <v>163</v>
      </c>
      <c r="BH623" s="127"/>
      <c r="BI623" s="127"/>
      <c r="BJ623" s="127"/>
      <c r="BK623" s="127"/>
      <c r="BL623" s="129">
        <v>0</v>
      </c>
      <c r="BM623" s="127" t="b">
        <f>KGP[[#This Row],[HU Quantity]]=KGP[[#This Row],[Requirement quantity]]</f>
        <v>0</v>
      </c>
      <c r="BN623" s="127"/>
      <c r="BO623" s="127"/>
      <c r="BP623" s="127"/>
      <c r="BQ623" s="126" t="s">
        <v>165</v>
      </c>
      <c r="BR623" s="127"/>
      <c r="BS623" s="127"/>
      <c r="BT623" s="131">
        <v>0</v>
      </c>
      <c r="BU623" s="131">
        <v>0</v>
      </c>
      <c r="BV623" s="128">
        <v>45975</v>
      </c>
      <c r="BW623" s="132">
        <v>0</v>
      </c>
      <c r="BX623" s="132">
        <v>0</v>
      </c>
      <c r="BY623" s="127"/>
      <c r="BZ623" s="127"/>
      <c r="CA623" s="126">
        <v>0</v>
      </c>
      <c r="CB623" s="130">
        <v>0</v>
      </c>
      <c r="CC623" s="127"/>
      <c r="CD623" s="130">
        <v>0</v>
      </c>
      <c r="CE623" s="127"/>
      <c r="CF623" s="127"/>
      <c r="CG623" s="127"/>
      <c r="CH623" s="130">
        <v>0</v>
      </c>
      <c r="CI623" s="35">
        <v>0</v>
      </c>
      <c r="CJ623" s="94">
        <f t="shared" si="63"/>
        <v>8.3333333333333329E-2</v>
      </c>
      <c r="CK623" s="88">
        <f t="shared" si="64"/>
        <v>45362</v>
      </c>
      <c r="CL623" s="89">
        <f t="shared" si="65"/>
        <v>0</v>
      </c>
      <c r="CM623" s="89">
        <f t="shared" si="66"/>
        <v>0</v>
      </c>
      <c r="CN623" s="89" t="str">
        <f t="shared" si="67"/>
        <v>Missing Staging Date</v>
      </c>
      <c r="CO623" s="100"/>
      <c r="CP623" s="89" t="str">
        <f>IF(CQ623="","",IF(CQ623&gt;'Colour coding'!$D$4,"After Turnround",IF(CQ623&gt;'Colour coding'!$D$3+7,"During Turnaround",IF(CQ623&lt;'Colour coding'!$D$3,"On Time"))))</f>
        <v>On Time</v>
      </c>
      <c r="CQ623" s="88">
        <f>_xlfn.MAXIFS('Monitor PO'!E:E,'Monitor PO'!K:K,KGP[[#This Row],[Material / Component]])</f>
        <v>0</v>
      </c>
      <c r="CR623" s="89" t="str">
        <f t="shared" si="68"/>
        <v>Delivered Pre S4H</v>
      </c>
      <c r="CS623" s="89" t="str">
        <f>_xlfn.CONCAT(KGP[[#This Row],[Reservation]], KGP[[#This Row],[Requirement date (WO component)]],KGP[[#This Row],[Material / Component]],"000",,KGP[[#This Row],[WO number]])</f>
        <v>000012803445390000200089964</v>
      </c>
      <c r="CT623" s="89" t="e">
        <f>VLOOKUP(KGP[[#This Row],[Key]],Reservation!B:B,1,)</f>
        <v>#N/A</v>
      </c>
      <c r="CU623" s="89" t="str">
        <f>_xlfn.CONCAT(KGP[[#This Row],[Reservation]],KGP[[#This Row],[Material / Component]],"000",,KGP[[#This Row],[WO number]])</f>
        <v>0000128034000200089964</v>
      </c>
      <c r="CV623" s="93" t="str">
        <f>IF(_xlfn.MAXIFS(Reservation!$F:$F,Reservation!$A:$A,KGP[[#This Row],[Logic]])&lt;KGP[[#This Row],[ETA @ Demand plant]],_xlfn.MAXIFS(Reservation!$F:$F,Reservation!$A:$A,KGP[[#This Row],[Logic]]),"")</f>
        <v/>
      </c>
      <c r="CW623" s="89" t="str">
        <f>IF(KGP[[#This Row],[Any order which is ahead (Date)]]="","",VLOOKUP(_xlfn.CONCAT(KGP[[#This Row],[Reservation]],KGP[[#This Row],[Material / Component]],"000",,KGP[[#This Row],[WO number]]),Reservation!$A:$J,10,0))</f>
        <v/>
      </c>
      <c r="CX623" s="89">
        <f t="shared" si="69"/>
        <v>0</v>
      </c>
    </row>
    <row r="624" spans="1:102" s="77" customFormat="1" hidden="1" x14ac:dyDescent="0.2">
      <c r="A624" s="126" t="s">
        <v>940</v>
      </c>
      <c r="B624" s="126" t="s">
        <v>50</v>
      </c>
      <c r="C624" s="127"/>
      <c r="D624" s="126" t="s">
        <v>55</v>
      </c>
      <c r="E624" s="128">
        <v>45290</v>
      </c>
      <c r="F624" s="128">
        <v>45293</v>
      </c>
      <c r="G624" s="128">
        <v>45389</v>
      </c>
      <c r="H624" s="127"/>
      <c r="I624" s="128">
        <v>45379</v>
      </c>
      <c r="J624" s="128">
        <v>45403</v>
      </c>
      <c r="K624" s="126" t="s">
        <v>182</v>
      </c>
      <c r="L624" s="127"/>
      <c r="M624" s="126" t="s">
        <v>2662</v>
      </c>
      <c r="N624" s="126" t="s">
        <v>3181</v>
      </c>
      <c r="O624" s="126" t="s">
        <v>2663</v>
      </c>
      <c r="P624" s="126" t="s">
        <v>2664</v>
      </c>
      <c r="Q624" s="126" t="s">
        <v>3182</v>
      </c>
      <c r="R624" s="126" t="s">
        <v>344</v>
      </c>
      <c r="S624" s="127"/>
      <c r="T624" s="127"/>
      <c r="U624" s="127"/>
      <c r="V624" s="127"/>
      <c r="W624" s="127"/>
      <c r="X624" s="126">
        <v>10</v>
      </c>
      <c r="Y624" s="126">
        <v>5</v>
      </c>
      <c r="Z624" s="127"/>
      <c r="AA624" s="127"/>
      <c r="AB624" s="129">
        <v>6</v>
      </c>
      <c r="AC624" s="129">
        <v>0</v>
      </c>
      <c r="AD624" s="129">
        <v>0</v>
      </c>
      <c r="AE624" s="126" t="s">
        <v>2372</v>
      </c>
      <c r="AF624" s="129">
        <v>0</v>
      </c>
      <c r="AG624" s="127"/>
      <c r="AH624" s="127"/>
      <c r="AI624" s="127"/>
      <c r="AJ624" s="127"/>
      <c r="AK624" s="126">
        <v>0</v>
      </c>
      <c r="AL624" s="129">
        <v>0</v>
      </c>
      <c r="AM624" s="127"/>
      <c r="AN624" s="127"/>
      <c r="AO624" s="126">
        <v>0</v>
      </c>
      <c r="AP624" s="127"/>
      <c r="AQ624" s="127"/>
      <c r="AR624" s="127"/>
      <c r="AS624" s="127"/>
      <c r="AT624" s="127"/>
      <c r="AU624" s="126">
        <v>0</v>
      </c>
      <c r="AV624" s="130">
        <v>0</v>
      </c>
      <c r="AW624" s="126" t="s">
        <v>51</v>
      </c>
      <c r="AX624" s="127"/>
      <c r="AY624" s="127"/>
      <c r="AZ624" s="127"/>
      <c r="BA624" s="127"/>
      <c r="BB624" s="126" t="s">
        <v>52</v>
      </c>
      <c r="BC624" s="126" t="s">
        <v>213</v>
      </c>
      <c r="BD624" s="126" t="s">
        <v>355</v>
      </c>
      <c r="BE624" s="126" t="s">
        <v>2670</v>
      </c>
      <c r="BF624" s="126">
        <v>9</v>
      </c>
      <c r="BG624" s="126" t="s">
        <v>163</v>
      </c>
      <c r="BH624" s="127"/>
      <c r="BI624" s="127"/>
      <c r="BJ624" s="127"/>
      <c r="BK624" s="127"/>
      <c r="BL624" s="129">
        <v>0</v>
      </c>
      <c r="BM624" s="127" t="b">
        <f>KGP[[#This Row],[HU Quantity]]=KGP[[#This Row],[Requirement quantity]]</f>
        <v>0</v>
      </c>
      <c r="BN624" s="127"/>
      <c r="BO624" s="127"/>
      <c r="BP624" s="127"/>
      <c r="BQ624" s="126" t="s">
        <v>165</v>
      </c>
      <c r="BR624" s="126" t="s">
        <v>57</v>
      </c>
      <c r="BS624" s="127"/>
      <c r="BT624" s="131">
        <v>0</v>
      </c>
      <c r="BU624" s="131">
        <v>0</v>
      </c>
      <c r="BV624" s="128">
        <v>45584</v>
      </c>
      <c r="BW624" s="132">
        <v>0</v>
      </c>
      <c r="BX624" s="132">
        <v>0</v>
      </c>
      <c r="BY624" s="127"/>
      <c r="BZ624" s="127"/>
      <c r="CA624" s="126">
        <v>0</v>
      </c>
      <c r="CB624" s="130">
        <v>0</v>
      </c>
      <c r="CC624" s="127"/>
      <c r="CD624" s="130">
        <v>0</v>
      </c>
      <c r="CE624" s="127"/>
      <c r="CF624" s="127"/>
      <c r="CG624" s="127"/>
      <c r="CH624" s="130">
        <v>0</v>
      </c>
      <c r="CI624" s="35">
        <v>0</v>
      </c>
      <c r="CJ624" s="94">
        <f t="shared" si="63"/>
        <v>1.9230769230769232E-2</v>
      </c>
      <c r="CK624" s="88">
        <f t="shared" si="64"/>
        <v>45361</v>
      </c>
      <c r="CL624" s="89">
        <f t="shared" si="65"/>
        <v>0</v>
      </c>
      <c r="CM624" s="89">
        <f t="shared" si="66"/>
        <v>0</v>
      </c>
      <c r="CN624" s="89" t="str">
        <f t="shared" si="67"/>
        <v>Missing Staging Date</v>
      </c>
      <c r="CO624" s="100"/>
      <c r="CP624" s="89" t="str">
        <f>IF(CQ624="","",IF(CQ624&gt;'Colour coding'!$D$4,"After Turnround",IF(CQ624&gt;'Colour coding'!$D$3+7,"During Turnaround",IF(CQ624&lt;'Colour coding'!$D$3,"On Time"))))</f>
        <v>On Time</v>
      </c>
      <c r="CQ624" s="88">
        <f>_xlfn.MAXIFS('Monitor PO'!E:E,'Monitor PO'!K:K,KGP[[#This Row],[Material / Component]])</f>
        <v>0</v>
      </c>
      <c r="CR624" s="89" t="str">
        <f t="shared" si="68"/>
        <v>Delivered Pre S4H</v>
      </c>
      <c r="CS624" s="89" t="str">
        <f>_xlfn.CONCAT(KGP[[#This Row],[Reservation]], KGP[[#This Row],[Requirement date (WO component)]],KGP[[#This Row],[Material / Component]],"000",,KGP[[#This Row],[WO number]])</f>
        <v>000012873445389000200090465</v>
      </c>
      <c r="CT624" s="89" t="e">
        <f>VLOOKUP(KGP[[#This Row],[Key]],Reservation!B:B,1,)</f>
        <v>#N/A</v>
      </c>
      <c r="CU624" s="89" t="str">
        <f>_xlfn.CONCAT(KGP[[#This Row],[Reservation]],KGP[[#This Row],[Material / Component]],"000",,KGP[[#This Row],[WO number]])</f>
        <v>0000128734000200090465</v>
      </c>
      <c r="CV624" s="93" t="str">
        <f>IF(_xlfn.MAXIFS(Reservation!$F:$F,Reservation!$A:$A,KGP[[#This Row],[Logic]])&lt;KGP[[#This Row],[ETA @ Demand plant]],_xlfn.MAXIFS(Reservation!$F:$F,Reservation!$A:$A,KGP[[#This Row],[Logic]]),"")</f>
        <v/>
      </c>
      <c r="CW624" s="89" t="str">
        <f>IF(KGP[[#This Row],[Any order which is ahead (Date)]]="","",VLOOKUP(_xlfn.CONCAT(KGP[[#This Row],[Reservation]],KGP[[#This Row],[Material / Component]],"000",,KGP[[#This Row],[WO number]]),Reservation!$A:$J,10,0))</f>
        <v/>
      </c>
      <c r="CX624" s="89">
        <f t="shared" si="69"/>
        <v>0</v>
      </c>
    </row>
    <row r="625" spans="1:102" s="77" customFormat="1" hidden="1" x14ac:dyDescent="0.2">
      <c r="A625" s="126" t="s">
        <v>940</v>
      </c>
      <c r="B625" s="126" t="s">
        <v>50</v>
      </c>
      <c r="C625" s="127"/>
      <c r="D625" s="126" t="s">
        <v>55</v>
      </c>
      <c r="E625" s="128">
        <v>45290</v>
      </c>
      <c r="F625" s="128">
        <v>45293</v>
      </c>
      <c r="G625" s="128">
        <v>45391</v>
      </c>
      <c r="H625" s="127"/>
      <c r="I625" s="128">
        <v>45379</v>
      </c>
      <c r="J625" s="128">
        <v>45403</v>
      </c>
      <c r="K625" s="126" t="s">
        <v>182</v>
      </c>
      <c r="L625" s="127"/>
      <c r="M625" s="126" t="s">
        <v>2662</v>
      </c>
      <c r="N625" s="126" t="s">
        <v>764</v>
      </c>
      <c r="O625" s="126" t="s">
        <v>2663</v>
      </c>
      <c r="P625" s="126" t="s">
        <v>2664</v>
      </c>
      <c r="Q625" s="126" t="s">
        <v>2665</v>
      </c>
      <c r="R625" s="126" t="s">
        <v>344</v>
      </c>
      <c r="S625" s="127"/>
      <c r="T625" s="127"/>
      <c r="U625" s="127"/>
      <c r="V625" s="127"/>
      <c r="W625" s="127"/>
      <c r="X625" s="126">
        <v>10</v>
      </c>
      <c r="Y625" s="126">
        <v>5</v>
      </c>
      <c r="Z625" s="127"/>
      <c r="AA625" s="127"/>
      <c r="AB625" s="129">
        <v>1</v>
      </c>
      <c r="AC625" s="129">
        <v>0</v>
      </c>
      <c r="AD625" s="129">
        <v>0</v>
      </c>
      <c r="AE625" s="126" t="s">
        <v>2372</v>
      </c>
      <c r="AF625" s="129">
        <v>0</v>
      </c>
      <c r="AG625" s="127"/>
      <c r="AH625" s="127"/>
      <c r="AI625" s="127"/>
      <c r="AJ625" s="127"/>
      <c r="AK625" s="126">
        <v>0</v>
      </c>
      <c r="AL625" s="129">
        <v>0</v>
      </c>
      <c r="AM625" s="127"/>
      <c r="AN625" s="127"/>
      <c r="AO625" s="126">
        <v>0</v>
      </c>
      <c r="AP625" s="127"/>
      <c r="AQ625" s="127"/>
      <c r="AR625" s="127"/>
      <c r="AS625" s="127"/>
      <c r="AT625" s="127"/>
      <c r="AU625" s="126">
        <v>0</v>
      </c>
      <c r="AV625" s="130">
        <v>0</v>
      </c>
      <c r="AW625" s="126" t="s">
        <v>51</v>
      </c>
      <c r="AX625" s="127"/>
      <c r="AY625" s="127"/>
      <c r="AZ625" s="127"/>
      <c r="BA625" s="127"/>
      <c r="BB625" s="126" t="s">
        <v>52</v>
      </c>
      <c r="BC625" s="126" t="s">
        <v>213</v>
      </c>
      <c r="BD625" s="126" t="s">
        <v>355</v>
      </c>
      <c r="BE625" s="126" t="s">
        <v>2670</v>
      </c>
      <c r="BF625" s="126">
        <v>29</v>
      </c>
      <c r="BG625" s="126" t="s">
        <v>163</v>
      </c>
      <c r="BH625" s="127"/>
      <c r="BI625" s="127"/>
      <c r="BJ625" s="127"/>
      <c r="BK625" s="127"/>
      <c r="BL625" s="129">
        <v>0</v>
      </c>
      <c r="BM625" s="127" t="b">
        <f>KGP[[#This Row],[HU Quantity]]=KGP[[#This Row],[Requirement quantity]]</f>
        <v>0</v>
      </c>
      <c r="BN625" s="127"/>
      <c r="BO625" s="127"/>
      <c r="BP625" s="127"/>
      <c r="BQ625" s="126" t="s">
        <v>165</v>
      </c>
      <c r="BR625" s="126" t="s">
        <v>57</v>
      </c>
      <c r="BS625" s="127"/>
      <c r="BT625" s="131">
        <v>0</v>
      </c>
      <c r="BU625" s="131">
        <v>0</v>
      </c>
      <c r="BV625" s="128">
        <v>45584</v>
      </c>
      <c r="BW625" s="132">
        <v>0</v>
      </c>
      <c r="BX625" s="132">
        <v>0</v>
      </c>
      <c r="BY625" s="127"/>
      <c r="BZ625" s="127"/>
      <c r="CA625" s="126">
        <v>0</v>
      </c>
      <c r="CB625" s="130">
        <v>0</v>
      </c>
      <c r="CC625" s="127"/>
      <c r="CD625" s="130">
        <v>0</v>
      </c>
      <c r="CE625" s="127"/>
      <c r="CF625" s="127"/>
      <c r="CG625" s="127"/>
      <c r="CH625" s="130">
        <v>0</v>
      </c>
      <c r="CI625" s="35">
        <v>0</v>
      </c>
      <c r="CJ625" s="94">
        <f t="shared" si="63"/>
        <v>1.9230769230769232E-2</v>
      </c>
      <c r="CK625" s="88">
        <f t="shared" si="64"/>
        <v>45363</v>
      </c>
      <c r="CL625" s="89">
        <f t="shared" si="65"/>
        <v>0</v>
      </c>
      <c r="CM625" s="89">
        <f t="shared" si="66"/>
        <v>0</v>
      </c>
      <c r="CN625" s="89" t="str">
        <f t="shared" si="67"/>
        <v>Missing Staging Date</v>
      </c>
      <c r="CO625" s="100"/>
      <c r="CP625" s="89" t="str">
        <f>IF(CQ625="","",IF(CQ625&gt;'Colour coding'!$D$4,"After Turnround",IF(CQ625&gt;'Colour coding'!$D$3+7,"During Turnaround",IF(CQ625&lt;'Colour coding'!$D$3,"On Time"))))</f>
        <v>On Time</v>
      </c>
      <c r="CQ625" s="88">
        <f>_xlfn.MAXIFS('Monitor PO'!E:E,'Monitor PO'!K:K,KGP[[#This Row],[Material / Component]])</f>
        <v>0</v>
      </c>
      <c r="CR625" s="89" t="str">
        <f t="shared" si="68"/>
        <v>Delivered Pre S4H</v>
      </c>
      <c r="CS625" s="89" t="str">
        <f>_xlfn.CONCAT(KGP[[#This Row],[Reservation]], KGP[[#This Row],[Requirement date (WO component)]],KGP[[#This Row],[Material / Component]],"000",,KGP[[#This Row],[WO number]])</f>
        <v>000012873445391000200090465</v>
      </c>
      <c r="CT625" s="89" t="e">
        <f>VLOOKUP(KGP[[#This Row],[Key]],Reservation!B:B,1,)</f>
        <v>#N/A</v>
      </c>
      <c r="CU625" s="89" t="str">
        <f>_xlfn.CONCAT(KGP[[#This Row],[Reservation]],KGP[[#This Row],[Material / Component]],"000",,KGP[[#This Row],[WO number]])</f>
        <v>0000128734000200090465</v>
      </c>
      <c r="CV625" s="93" t="str">
        <f>IF(_xlfn.MAXIFS(Reservation!$F:$F,Reservation!$A:$A,KGP[[#This Row],[Logic]])&lt;KGP[[#This Row],[ETA @ Demand plant]],_xlfn.MAXIFS(Reservation!$F:$F,Reservation!$A:$A,KGP[[#This Row],[Logic]]),"")</f>
        <v/>
      </c>
      <c r="CW625" s="89" t="str">
        <f>IF(KGP[[#This Row],[Any order which is ahead (Date)]]="","",VLOOKUP(_xlfn.CONCAT(KGP[[#This Row],[Reservation]],KGP[[#This Row],[Material / Component]],"000",,KGP[[#This Row],[WO number]]),Reservation!$A:$J,10,0))</f>
        <v/>
      </c>
      <c r="CX625" s="89">
        <f t="shared" si="69"/>
        <v>0</v>
      </c>
    </row>
    <row r="626" spans="1:102" s="77" customFormat="1" hidden="1" x14ac:dyDescent="0.2">
      <c r="A626" s="126" t="s">
        <v>940</v>
      </c>
      <c r="B626" s="126" t="s">
        <v>50</v>
      </c>
      <c r="C626" s="127"/>
      <c r="D626" s="126" t="s">
        <v>55</v>
      </c>
      <c r="E626" s="128">
        <v>45290</v>
      </c>
      <c r="F626" s="128">
        <v>45293</v>
      </c>
      <c r="G626" s="128">
        <v>45391</v>
      </c>
      <c r="H626" s="127"/>
      <c r="I626" s="128">
        <v>45379</v>
      </c>
      <c r="J626" s="128">
        <v>45403</v>
      </c>
      <c r="K626" s="126" t="s">
        <v>182</v>
      </c>
      <c r="L626" s="127"/>
      <c r="M626" s="126" t="s">
        <v>2662</v>
      </c>
      <c r="N626" s="126" t="s">
        <v>3183</v>
      </c>
      <c r="O626" s="126" t="s">
        <v>2663</v>
      </c>
      <c r="P626" s="126" t="s">
        <v>2664</v>
      </c>
      <c r="Q626" s="126" t="s">
        <v>2665</v>
      </c>
      <c r="R626" s="126" t="s">
        <v>344</v>
      </c>
      <c r="S626" s="127"/>
      <c r="T626" s="127"/>
      <c r="U626" s="127"/>
      <c r="V626" s="127"/>
      <c r="W626" s="127"/>
      <c r="X626" s="126">
        <v>10</v>
      </c>
      <c r="Y626" s="126">
        <v>5</v>
      </c>
      <c r="Z626" s="127"/>
      <c r="AA626" s="127"/>
      <c r="AB626" s="129">
        <v>4</v>
      </c>
      <c r="AC626" s="129">
        <v>0</v>
      </c>
      <c r="AD626" s="129">
        <v>0</v>
      </c>
      <c r="AE626" s="126" t="s">
        <v>2372</v>
      </c>
      <c r="AF626" s="129">
        <v>0</v>
      </c>
      <c r="AG626" s="127"/>
      <c r="AH626" s="127"/>
      <c r="AI626" s="127"/>
      <c r="AJ626" s="127"/>
      <c r="AK626" s="126">
        <v>0</v>
      </c>
      <c r="AL626" s="129">
        <v>0</v>
      </c>
      <c r="AM626" s="127"/>
      <c r="AN626" s="127"/>
      <c r="AO626" s="126">
        <v>0</v>
      </c>
      <c r="AP626" s="127"/>
      <c r="AQ626" s="127"/>
      <c r="AR626" s="127"/>
      <c r="AS626" s="127"/>
      <c r="AT626" s="127"/>
      <c r="AU626" s="126">
        <v>0</v>
      </c>
      <c r="AV626" s="130">
        <v>0</v>
      </c>
      <c r="AW626" s="126" t="s">
        <v>51</v>
      </c>
      <c r="AX626" s="127"/>
      <c r="AY626" s="127"/>
      <c r="AZ626" s="127"/>
      <c r="BA626" s="127"/>
      <c r="BB626" s="126" t="s">
        <v>52</v>
      </c>
      <c r="BC626" s="126" t="s">
        <v>213</v>
      </c>
      <c r="BD626" s="126" t="s">
        <v>355</v>
      </c>
      <c r="BE626" s="126" t="s">
        <v>2670</v>
      </c>
      <c r="BF626" s="126">
        <v>34</v>
      </c>
      <c r="BG626" s="126" t="s">
        <v>163</v>
      </c>
      <c r="BH626" s="127"/>
      <c r="BI626" s="127"/>
      <c r="BJ626" s="127"/>
      <c r="BK626" s="127"/>
      <c r="BL626" s="129">
        <v>0</v>
      </c>
      <c r="BM626" s="127" t="b">
        <f>KGP[[#This Row],[HU Quantity]]=KGP[[#This Row],[Requirement quantity]]</f>
        <v>0</v>
      </c>
      <c r="BN626" s="127"/>
      <c r="BO626" s="127"/>
      <c r="BP626" s="127"/>
      <c r="BQ626" s="126" t="s">
        <v>165</v>
      </c>
      <c r="BR626" s="126" t="s">
        <v>57</v>
      </c>
      <c r="BS626" s="127"/>
      <c r="BT626" s="131">
        <v>0</v>
      </c>
      <c r="BU626" s="131">
        <v>0</v>
      </c>
      <c r="BV626" s="128">
        <v>45584</v>
      </c>
      <c r="BW626" s="132">
        <v>0</v>
      </c>
      <c r="BX626" s="132">
        <v>0</v>
      </c>
      <c r="BY626" s="127"/>
      <c r="BZ626" s="127"/>
      <c r="CA626" s="126">
        <v>0</v>
      </c>
      <c r="CB626" s="130">
        <v>0</v>
      </c>
      <c r="CC626" s="127"/>
      <c r="CD626" s="130">
        <v>0</v>
      </c>
      <c r="CE626" s="127"/>
      <c r="CF626" s="127"/>
      <c r="CG626" s="127"/>
      <c r="CH626" s="130">
        <v>0</v>
      </c>
      <c r="CI626" s="35">
        <v>0</v>
      </c>
      <c r="CJ626" s="94">
        <f t="shared" si="63"/>
        <v>1.9230769230769232E-2</v>
      </c>
      <c r="CK626" s="88">
        <f t="shared" si="64"/>
        <v>45363</v>
      </c>
      <c r="CL626" s="89">
        <f t="shared" si="65"/>
        <v>0</v>
      </c>
      <c r="CM626" s="89">
        <f t="shared" si="66"/>
        <v>0</v>
      </c>
      <c r="CN626" s="89" t="str">
        <f t="shared" si="67"/>
        <v>Missing Staging Date</v>
      </c>
      <c r="CO626" s="100"/>
      <c r="CP626" s="89" t="str">
        <f>IF(CQ626="","",IF(CQ626&gt;'Colour coding'!$D$4,"After Turnround",IF(CQ626&gt;'Colour coding'!$D$3+7,"During Turnaround",IF(CQ626&lt;'Colour coding'!$D$3,"On Time"))))</f>
        <v>On Time</v>
      </c>
      <c r="CQ626" s="88">
        <f>_xlfn.MAXIFS('Monitor PO'!E:E,'Monitor PO'!K:K,KGP[[#This Row],[Material / Component]])</f>
        <v>0</v>
      </c>
      <c r="CR626" s="89" t="str">
        <f t="shared" si="68"/>
        <v>Delivered Pre S4H</v>
      </c>
      <c r="CS626" s="89" t="str">
        <f>_xlfn.CONCAT(KGP[[#This Row],[Reservation]], KGP[[#This Row],[Requirement date (WO component)]],KGP[[#This Row],[Material / Component]],"000",,KGP[[#This Row],[WO number]])</f>
        <v>000012873445391000200090465</v>
      </c>
      <c r="CT626" s="89" t="e">
        <f>VLOOKUP(KGP[[#This Row],[Key]],Reservation!B:B,1,)</f>
        <v>#N/A</v>
      </c>
      <c r="CU626" s="89" t="str">
        <f>_xlfn.CONCAT(KGP[[#This Row],[Reservation]],KGP[[#This Row],[Material / Component]],"000",,KGP[[#This Row],[WO number]])</f>
        <v>0000128734000200090465</v>
      </c>
      <c r="CV626" s="93" t="str">
        <f>IF(_xlfn.MAXIFS(Reservation!$F:$F,Reservation!$A:$A,KGP[[#This Row],[Logic]])&lt;KGP[[#This Row],[ETA @ Demand plant]],_xlfn.MAXIFS(Reservation!$F:$F,Reservation!$A:$A,KGP[[#This Row],[Logic]]),"")</f>
        <v/>
      </c>
      <c r="CW626" s="89" t="str">
        <f>IF(KGP[[#This Row],[Any order which is ahead (Date)]]="","",VLOOKUP(_xlfn.CONCAT(KGP[[#This Row],[Reservation]],KGP[[#This Row],[Material / Component]],"000",,KGP[[#This Row],[WO number]]),Reservation!$A:$J,10,0))</f>
        <v/>
      </c>
      <c r="CX626" s="89">
        <f t="shared" si="69"/>
        <v>0</v>
      </c>
    </row>
    <row r="627" spans="1:102" s="77" customFormat="1" hidden="1" x14ac:dyDescent="0.2">
      <c r="A627" s="126" t="s">
        <v>940</v>
      </c>
      <c r="B627" s="126" t="s">
        <v>50</v>
      </c>
      <c r="C627" s="127"/>
      <c r="D627" s="126" t="s">
        <v>55</v>
      </c>
      <c r="E627" s="128">
        <v>45290</v>
      </c>
      <c r="F627" s="128">
        <v>45293</v>
      </c>
      <c r="G627" s="128">
        <v>45391</v>
      </c>
      <c r="H627" s="127"/>
      <c r="I627" s="128">
        <v>45379</v>
      </c>
      <c r="J627" s="128">
        <v>45403</v>
      </c>
      <c r="K627" s="126" t="s">
        <v>182</v>
      </c>
      <c r="L627" s="127"/>
      <c r="M627" s="126" t="s">
        <v>2662</v>
      </c>
      <c r="N627" s="126" t="s">
        <v>3184</v>
      </c>
      <c r="O627" s="126" t="s">
        <v>2663</v>
      </c>
      <c r="P627" s="126" t="s">
        <v>2664</v>
      </c>
      <c r="Q627" s="126" t="s">
        <v>2665</v>
      </c>
      <c r="R627" s="126" t="s">
        <v>344</v>
      </c>
      <c r="S627" s="127"/>
      <c r="T627" s="127"/>
      <c r="U627" s="127"/>
      <c r="V627" s="127"/>
      <c r="W627" s="127"/>
      <c r="X627" s="126">
        <v>10</v>
      </c>
      <c r="Y627" s="126">
        <v>5</v>
      </c>
      <c r="Z627" s="127"/>
      <c r="AA627" s="127"/>
      <c r="AB627" s="129">
        <v>1</v>
      </c>
      <c r="AC627" s="129">
        <v>0</v>
      </c>
      <c r="AD627" s="129">
        <v>0</v>
      </c>
      <c r="AE627" s="126" t="s">
        <v>2372</v>
      </c>
      <c r="AF627" s="129">
        <v>0</v>
      </c>
      <c r="AG627" s="127"/>
      <c r="AH627" s="127"/>
      <c r="AI627" s="127"/>
      <c r="AJ627" s="127"/>
      <c r="AK627" s="126">
        <v>0</v>
      </c>
      <c r="AL627" s="129">
        <v>0</v>
      </c>
      <c r="AM627" s="127"/>
      <c r="AN627" s="127"/>
      <c r="AO627" s="126">
        <v>0</v>
      </c>
      <c r="AP627" s="127"/>
      <c r="AQ627" s="127"/>
      <c r="AR627" s="127"/>
      <c r="AS627" s="127"/>
      <c r="AT627" s="127"/>
      <c r="AU627" s="126">
        <v>0</v>
      </c>
      <c r="AV627" s="130">
        <v>0</v>
      </c>
      <c r="AW627" s="126" t="s">
        <v>51</v>
      </c>
      <c r="AX627" s="127"/>
      <c r="AY627" s="127"/>
      <c r="AZ627" s="127"/>
      <c r="BA627" s="127"/>
      <c r="BB627" s="126" t="s">
        <v>52</v>
      </c>
      <c r="BC627" s="126" t="s">
        <v>213</v>
      </c>
      <c r="BD627" s="126" t="s">
        <v>355</v>
      </c>
      <c r="BE627" s="126" t="s">
        <v>2670</v>
      </c>
      <c r="BF627" s="126">
        <v>37</v>
      </c>
      <c r="BG627" s="126" t="s">
        <v>163</v>
      </c>
      <c r="BH627" s="127"/>
      <c r="BI627" s="127"/>
      <c r="BJ627" s="127"/>
      <c r="BK627" s="127"/>
      <c r="BL627" s="129">
        <v>0</v>
      </c>
      <c r="BM627" s="127" t="b">
        <f>KGP[[#This Row],[HU Quantity]]=KGP[[#This Row],[Requirement quantity]]</f>
        <v>0</v>
      </c>
      <c r="BN627" s="127"/>
      <c r="BO627" s="127"/>
      <c r="BP627" s="127"/>
      <c r="BQ627" s="126" t="s">
        <v>165</v>
      </c>
      <c r="BR627" s="126" t="s">
        <v>57</v>
      </c>
      <c r="BS627" s="127"/>
      <c r="BT627" s="131">
        <v>0</v>
      </c>
      <c r="BU627" s="131">
        <v>0</v>
      </c>
      <c r="BV627" s="128">
        <v>45584</v>
      </c>
      <c r="BW627" s="132">
        <v>0</v>
      </c>
      <c r="BX627" s="132">
        <v>0</v>
      </c>
      <c r="BY627" s="127"/>
      <c r="BZ627" s="127"/>
      <c r="CA627" s="126">
        <v>0</v>
      </c>
      <c r="CB627" s="130">
        <v>0</v>
      </c>
      <c r="CC627" s="127"/>
      <c r="CD627" s="130">
        <v>0</v>
      </c>
      <c r="CE627" s="127"/>
      <c r="CF627" s="127"/>
      <c r="CG627" s="127"/>
      <c r="CH627" s="130">
        <v>0</v>
      </c>
      <c r="CI627" s="35">
        <v>0</v>
      </c>
      <c r="CJ627" s="94">
        <f t="shared" si="63"/>
        <v>1.9230769230769232E-2</v>
      </c>
      <c r="CK627" s="88">
        <f t="shared" si="64"/>
        <v>45363</v>
      </c>
      <c r="CL627" s="89">
        <f t="shared" si="65"/>
        <v>0</v>
      </c>
      <c r="CM627" s="89">
        <f t="shared" si="66"/>
        <v>0</v>
      </c>
      <c r="CN627" s="89" t="str">
        <f t="shared" si="67"/>
        <v>Missing Staging Date</v>
      </c>
      <c r="CO627" s="100"/>
      <c r="CP627" s="89" t="str">
        <f>IF(CQ627="","",IF(CQ627&gt;'Colour coding'!$D$4,"After Turnround",IF(CQ627&gt;'Colour coding'!$D$3+7,"During Turnaround",IF(CQ627&lt;'Colour coding'!$D$3,"On Time"))))</f>
        <v>On Time</v>
      </c>
      <c r="CQ627" s="88">
        <f>_xlfn.MAXIFS('Monitor PO'!E:E,'Monitor PO'!K:K,KGP[[#This Row],[Material / Component]])</f>
        <v>0</v>
      </c>
      <c r="CR627" s="89" t="str">
        <f t="shared" si="68"/>
        <v>Delivered Pre S4H</v>
      </c>
      <c r="CS627" s="89" t="str">
        <f>_xlfn.CONCAT(KGP[[#This Row],[Reservation]], KGP[[#This Row],[Requirement date (WO component)]],KGP[[#This Row],[Material / Component]],"000",,KGP[[#This Row],[WO number]])</f>
        <v>000012873445391000200090465</v>
      </c>
      <c r="CT627" s="89" t="e">
        <f>VLOOKUP(KGP[[#This Row],[Key]],Reservation!B:B,1,)</f>
        <v>#N/A</v>
      </c>
      <c r="CU627" s="89" t="str">
        <f>_xlfn.CONCAT(KGP[[#This Row],[Reservation]],KGP[[#This Row],[Material / Component]],"000",,KGP[[#This Row],[WO number]])</f>
        <v>0000128734000200090465</v>
      </c>
      <c r="CV627" s="93" t="str">
        <f>IF(_xlfn.MAXIFS(Reservation!$F:$F,Reservation!$A:$A,KGP[[#This Row],[Logic]])&lt;KGP[[#This Row],[ETA @ Demand plant]],_xlfn.MAXIFS(Reservation!$F:$F,Reservation!$A:$A,KGP[[#This Row],[Logic]]),"")</f>
        <v/>
      </c>
      <c r="CW627" s="89" t="str">
        <f>IF(KGP[[#This Row],[Any order which is ahead (Date)]]="","",VLOOKUP(_xlfn.CONCAT(KGP[[#This Row],[Reservation]],KGP[[#This Row],[Material / Component]],"000",,KGP[[#This Row],[WO number]]),Reservation!$A:$J,10,0))</f>
        <v/>
      </c>
      <c r="CX627" s="89">
        <f t="shared" si="69"/>
        <v>0</v>
      </c>
    </row>
    <row r="628" spans="1:102" s="77" customFormat="1" hidden="1" x14ac:dyDescent="0.2">
      <c r="A628" s="126" t="s">
        <v>940</v>
      </c>
      <c r="B628" s="126" t="s">
        <v>50</v>
      </c>
      <c r="C628" s="127"/>
      <c r="D628" s="126" t="s">
        <v>55</v>
      </c>
      <c r="E628" s="128">
        <v>45290</v>
      </c>
      <c r="F628" s="128">
        <v>45293</v>
      </c>
      <c r="G628" s="128">
        <v>45391</v>
      </c>
      <c r="H628" s="127"/>
      <c r="I628" s="128">
        <v>45379</v>
      </c>
      <c r="J628" s="128">
        <v>45403</v>
      </c>
      <c r="K628" s="126" t="s">
        <v>182</v>
      </c>
      <c r="L628" s="127"/>
      <c r="M628" s="126" t="s">
        <v>2662</v>
      </c>
      <c r="N628" s="126" t="s">
        <v>3185</v>
      </c>
      <c r="O628" s="126" t="s">
        <v>2663</v>
      </c>
      <c r="P628" s="126" t="s">
        <v>2664</v>
      </c>
      <c r="Q628" s="126" t="s">
        <v>2665</v>
      </c>
      <c r="R628" s="126" t="s">
        <v>344</v>
      </c>
      <c r="S628" s="127"/>
      <c r="T628" s="127"/>
      <c r="U628" s="127"/>
      <c r="V628" s="127"/>
      <c r="W628" s="127"/>
      <c r="X628" s="126">
        <v>10</v>
      </c>
      <c r="Y628" s="126">
        <v>5</v>
      </c>
      <c r="Z628" s="127"/>
      <c r="AA628" s="127"/>
      <c r="AB628" s="129">
        <v>1</v>
      </c>
      <c r="AC628" s="129">
        <v>0</v>
      </c>
      <c r="AD628" s="129">
        <v>0</v>
      </c>
      <c r="AE628" s="126" t="s">
        <v>2372</v>
      </c>
      <c r="AF628" s="129">
        <v>0</v>
      </c>
      <c r="AG628" s="127"/>
      <c r="AH628" s="127"/>
      <c r="AI628" s="127"/>
      <c r="AJ628" s="127"/>
      <c r="AK628" s="126">
        <v>0</v>
      </c>
      <c r="AL628" s="129">
        <v>0</v>
      </c>
      <c r="AM628" s="127"/>
      <c r="AN628" s="127"/>
      <c r="AO628" s="126">
        <v>0</v>
      </c>
      <c r="AP628" s="127"/>
      <c r="AQ628" s="127"/>
      <c r="AR628" s="127"/>
      <c r="AS628" s="127"/>
      <c r="AT628" s="127"/>
      <c r="AU628" s="126">
        <v>0</v>
      </c>
      <c r="AV628" s="130">
        <v>0</v>
      </c>
      <c r="AW628" s="126" t="s">
        <v>51</v>
      </c>
      <c r="AX628" s="127"/>
      <c r="AY628" s="127"/>
      <c r="AZ628" s="127"/>
      <c r="BA628" s="127"/>
      <c r="BB628" s="126" t="s">
        <v>52</v>
      </c>
      <c r="BC628" s="126" t="s">
        <v>213</v>
      </c>
      <c r="BD628" s="126" t="s">
        <v>355</v>
      </c>
      <c r="BE628" s="126" t="s">
        <v>2670</v>
      </c>
      <c r="BF628" s="126">
        <v>36</v>
      </c>
      <c r="BG628" s="126" t="s">
        <v>163</v>
      </c>
      <c r="BH628" s="127"/>
      <c r="BI628" s="127"/>
      <c r="BJ628" s="127"/>
      <c r="BK628" s="127"/>
      <c r="BL628" s="129">
        <v>0</v>
      </c>
      <c r="BM628" s="127" t="b">
        <f>KGP[[#This Row],[HU Quantity]]=KGP[[#This Row],[Requirement quantity]]</f>
        <v>0</v>
      </c>
      <c r="BN628" s="127"/>
      <c r="BO628" s="127"/>
      <c r="BP628" s="127"/>
      <c r="BQ628" s="126" t="s">
        <v>165</v>
      </c>
      <c r="BR628" s="126" t="s">
        <v>57</v>
      </c>
      <c r="BS628" s="127"/>
      <c r="BT628" s="131">
        <v>0</v>
      </c>
      <c r="BU628" s="131">
        <v>0</v>
      </c>
      <c r="BV628" s="128">
        <v>45584</v>
      </c>
      <c r="BW628" s="132">
        <v>0</v>
      </c>
      <c r="BX628" s="132">
        <v>0</v>
      </c>
      <c r="BY628" s="127"/>
      <c r="BZ628" s="127"/>
      <c r="CA628" s="126">
        <v>0</v>
      </c>
      <c r="CB628" s="130">
        <v>0</v>
      </c>
      <c r="CC628" s="127"/>
      <c r="CD628" s="130">
        <v>0</v>
      </c>
      <c r="CE628" s="127"/>
      <c r="CF628" s="127"/>
      <c r="CG628" s="127"/>
      <c r="CH628" s="130">
        <v>0</v>
      </c>
      <c r="CI628" s="35">
        <v>0</v>
      </c>
      <c r="CJ628" s="94">
        <f t="shared" si="63"/>
        <v>1.9230769230769232E-2</v>
      </c>
      <c r="CK628" s="88">
        <f t="shared" si="64"/>
        <v>45363</v>
      </c>
      <c r="CL628" s="89">
        <f t="shared" si="65"/>
        <v>0</v>
      </c>
      <c r="CM628" s="89">
        <f t="shared" si="66"/>
        <v>0</v>
      </c>
      <c r="CN628" s="89" t="str">
        <f t="shared" si="67"/>
        <v>Missing Staging Date</v>
      </c>
      <c r="CO628" s="100"/>
      <c r="CP628" s="89" t="str">
        <f>IF(CQ628="","",IF(CQ628&gt;'Colour coding'!$D$4,"After Turnround",IF(CQ628&gt;'Colour coding'!$D$3+7,"During Turnaround",IF(CQ628&lt;'Colour coding'!$D$3,"On Time"))))</f>
        <v>On Time</v>
      </c>
      <c r="CQ628" s="88">
        <f>_xlfn.MAXIFS('Monitor PO'!E:E,'Monitor PO'!K:K,KGP[[#This Row],[Material / Component]])</f>
        <v>0</v>
      </c>
      <c r="CR628" s="89" t="str">
        <f t="shared" si="68"/>
        <v>Delivered Pre S4H</v>
      </c>
      <c r="CS628" s="89" t="str">
        <f>_xlfn.CONCAT(KGP[[#This Row],[Reservation]], KGP[[#This Row],[Requirement date (WO component)]],KGP[[#This Row],[Material / Component]],"000",,KGP[[#This Row],[WO number]])</f>
        <v>000012873445391000200090465</v>
      </c>
      <c r="CT628" s="89" t="e">
        <f>VLOOKUP(KGP[[#This Row],[Key]],Reservation!B:B,1,)</f>
        <v>#N/A</v>
      </c>
      <c r="CU628" s="89" t="str">
        <f>_xlfn.CONCAT(KGP[[#This Row],[Reservation]],KGP[[#This Row],[Material / Component]],"000",,KGP[[#This Row],[WO number]])</f>
        <v>0000128734000200090465</v>
      </c>
      <c r="CV628" s="93" t="str">
        <f>IF(_xlfn.MAXIFS(Reservation!$F:$F,Reservation!$A:$A,KGP[[#This Row],[Logic]])&lt;KGP[[#This Row],[ETA @ Demand plant]],_xlfn.MAXIFS(Reservation!$F:$F,Reservation!$A:$A,KGP[[#This Row],[Logic]]),"")</f>
        <v/>
      </c>
      <c r="CW628" s="89" t="str">
        <f>IF(KGP[[#This Row],[Any order which is ahead (Date)]]="","",VLOOKUP(_xlfn.CONCAT(KGP[[#This Row],[Reservation]],KGP[[#This Row],[Material / Component]],"000",,KGP[[#This Row],[WO number]]),Reservation!$A:$J,10,0))</f>
        <v/>
      </c>
      <c r="CX628" s="89">
        <f t="shared" si="69"/>
        <v>0</v>
      </c>
    </row>
    <row r="629" spans="1:102" s="77" customFormat="1" hidden="1" x14ac:dyDescent="0.2">
      <c r="A629" s="126" t="s">
        <v>940</v>
      </c>
      <c r="B629" s="126" t="s">
        <v>50</v>
      </c>
      <c r="C629" s="127"/>
      <c r="D629" s="126" t="s">
        <v>55</v>
      </c>
      <c r="E629" s="128">
        <v>45290</v>
      </c>
      <c r="F629" s="128">
        <v>45293</v>
      </c>
      <c r="G629" s="128">
        <v>45380</v>
      </c>
      <c r="H629" s="127"/>
      <c r="I629" s="128">
        <v>45379</v>
      </c>
      <c r="J629" s="128">
        <v>45403</v>
      </c>
      <c r="K629" s="126" t="s">
        <v>182</v>
      </c>
      <c r="L629" s="127"/>
      <c r="M629" s="126" t="s">
        <v>2662</v>
      </c>
      <c r="N629" s="126" t="s">
        <v>258</v>
      </c>
      <c r="O629" s="126" t="s">
        <v>2663</v>
      </c>
      <c r="P629" s="126" t="s">
        <v>2664</v>
      </c>
      <c r="Q629" s="126" t="s">
        <v>2717</v>
      </c>
      <c r="R629" s="126" t="s">
        <v>344</v>
      </c>
      <c r="S629" s="127"/>
      <c r="T629" s="127"/>
      <c r="U629" s="127"/>
      <c r="V629" s="127"/>
      <c r="W629" s="127"/>
      <c r="X629" s="126">
        <v>10</v>
      </c>
      <c r="Y629" s="126">
        <v>5</v>
      </c>
      <c r="Z629" s="127"/>
      <c r="AA629" s="127"/>
      <c r="AB629" s="129">
        <v>4</v>
      </c>
      <c r="AC629" s="129">
        <v>0</v>
      </c>
      <c r="AD629" s="129">
        <v>0</v>
      </c>
      <c r="AE629" s="126" t="s">
        <v>2372</v>
      </c>
      <c r="AF629" s="129">
        <v>0</v>
      </c>
      <c r="AG629" s="127"/>
      <c r="AH629" s="127"/>
      <c r="AI629" s="127"/>
      <c r="AJ629" s="127"/>
      <c r="AK629" s="126">
        <v>0</v>
      </c>
      <c r="AL629" s="129">
        <v>0</v>
      </c>
      <c r="AM629" s="127"/>
      <c r="AN629" s="127"/>
      <c r="AO629" s="126">
        <v>0</v>
      </c>
      <c r="AP629" s="127"/>
      <c r="AQ629" s="127"/>
      <c r="AR629" s="127"/>
      <c r="AS629" s="127"/>
      <c r="AT629" s="127"/>
      <c r="AU629" s="126">
        <v>0</v>
      </c>
      <c r="AV629" s="130">
        <v>0</v>
      </c>
      <c r="AW629" s="126" t="s">
        <v>51</v>
      </c>
      <c r="AX629" s="127"/>
      <c r="AY629" s="127"/>
      <c r="AZ629" s="127"/>
      <c r="BA629" s="127"/>
      <c r="BB629" s="126" t="s">
        <v>52</v>
      </c>
      <c r="BC629" s="126" t="s">
        <v>213</v>
      </c>
      <c r="BD629" s="126" t="s">
        <v>355</v>
      </c>
      <c r="BE629" s="126" t="s">
        <v>2670</v>
      </c>
      <c r="BF629" s="126">
        <v>3</v>
      </c>
      <c r="BG629" s="126" t="s">
        <v>163</v>
      </c>
      <c r="BH629" s="127"/>
      <c r="BI629" s="127"/>
      <c r="BJ629" s="127"/>
      <c r="BK629" s="127"/>
      <c r="BL629" s="129">
        <v>0</v>
      </c>
      <c r="BM629" s="127" t="b">
        <f>KGP[[#This Row],[HU Quantity]]=KGP[[#This Row],[Requirement quantity]]</f>
        <v>0</v>
      </c>
      <c r="BN629" s="127"/>
      <c r="BO629" s="127"/>
      <c r="BP629" s="127"/>
      <c r="BQ629" s="126" t="s">
        <v>165</v>
      </c>
      <c r="BR629" s="126" t="s">
        <v>57</v>
      </c>
      <c r="BS629" s="127"/>
      <c r="BT629" s="131">
        <v>0</v>
      </c>
      <c r="BU629" s="131">
        <v>0</v>
      </c>
      <c r="BV629" s="128">
        <v>45584</v>
      </c>
      <c r="BW629" s="132">
        <v>0</v>
      </c>
      <c r="BX629" s="132">
        <v>0</v>
      </c>
      <c r="BY629" s="127"/>
      <c r="BZ629" s="127"/>
      <c r="CA629" s="126">
        <v>0</v>
      </c>
      <c r="CB629" s="130">
        <v>0</v>
      </c>
      <c r="CC629" s="127"/>
      <c r="CD629" s="130">
        <v>0</v>
      </c>
      <c r="CE629" s="127"/>
      <c r="CF629" s="127"/>
      <c r="CG629" s="127"/>
      <c r="CH629" s="130">
        <v>0</v>
      </c>
      <c r="CI629" s="35">
        <v>0</v>
      </c>
      <c r="CJ629" s="94">
        <f t="shared" si="63"/>
        <v>1.9230769230769232E-2</v>
      </c>
      <c r="CK629" s="88">
        <f t="shared" si="64"/>
        <v>45352</v>
      </c>
      <c r="CL629" s="89">
        <f t="shared" si="65"/>
        <v>0</v>
      </c>
      <c r="CM629" s="89">
        <f t="shared" si="66"/>
        <v>0</v>
      </c>
      <c r="CN629" s="89" t="str">
        <f t="shared" si="67"/>
        <v>Missing Staging Date</v>
      </c>
      <c r="CO629" s="100"/>
      <c r="CP629" s="89" t="str">
        <f>IF(CQ629="","",IF(CQ629&gt;'Colour coding'!$D$4,"After Turnround",IF(CQ629&gt;'Colour coding'!$D$3+7,"During Turnaround",IF(CQ629&lt;'Colour coding'!$D$3,"On Time"))))</f>
        <v>On Time</v>
      </c>
      <c r="CQ629" s="88">
        <f>_xlfn.MAXIFS('Monitor PO'!E:E,'Monitor PO'!K:K,KGP[[#This Row],[Material / Component]])</f>
        <v>0</v>
      </c>
      <c r="CR629" s="89" t="str">
        <f t="shared" si="68"/>
        <v>Delivered Pre S4H</v>
      </c>
      <c r="CS629" s="89" t="str">
        <f>_xlfn.CONCAT(KGP[[#This Row],[Reservation]], KGP[[#This Row],[Requirement date (WO component)]],KGP[[#This Row],[Material / Component]],"000",,KGP[[#This Row],[WO number]])</f>
        <v>000012873445380000200090465</v>
      </c>
      <c r="CT629" s="89" t="e">
        <f>VLOOKUP(KGP[[#This Row],[Key]],Reservation!B:B,1,)</f>
        <v>#N/A</v>
      </c>
      <c r="CU629" s="89" t="str">
        <f>_xlfn.CONCAT(KGP[[#This Row],[Reservation]],KGP[[#This Row],[Material / Component]],"000",,KGP[[#This Row],[WO number]])</f>
        <v>0000128734000200090465</v>
      </c>
      <c r="CV629" s="93" t="str">
        <f>IF(_xlfn.MAXIFS(Reservation!$F:$F,Reservation!$A:$A,KGP[[#This Row],[Logic]])&lt;KGP[[#This Row],[ETA @ Demand plant]],_xlfn.MAXIFS(Reservation!$F:$F,Reservation!$A:$A,KGP[[#This Row],[Logic]]),"")</f>
        <v/>
      </c>
      <c r="CW629" s="89" t="str">
        <f>IF(KGP[[#This Row],[Any order which is ahead (Date)]]="","",VLOOKUP(_xlfn.CONCAT(KGP[[#This Row],[Reservation]],KGP[[#This Row],[Material / Component]],"000",,KGP[[#This Row],[WO number]]),Reservation!$A:$J,10,0))</f>
        <v/>
      </c>
      <c r="CX629" s="89">
        <f t="shared" si="69"/>
        <v>0</v>
      </c>
    </row>
    <row r="630" spans="1:102" s="77" customFormat="1" hidden="1" x14ac:dyDescent="0.2">
      <c r="A630" s="126" t="s">
        <v>940</v>
      </c>
      <c r="B630" s="126" t="s">
        <v>50</v>
      </c>
      <c r="C630" s="127"/>
      <c r="D630" s="126" t="s">
        <v>55</v>
      </c>
      <c r="E630" s="128">
        <v>45290</v>
      </c>
      <c r="F630" s="128">
        <v>45293</v>
      </c>
      <c r="G630" s="128">
        <v>45380</v>
      </c>
      <c r="H630" s="127"/>
      <c r="I630" s="128">
        <v>45379</v>
      </c>
      <c r="J630" s="128">
        <v>45403</v>
      </c>
      <c r="K630" s="126" t="s">
        <v>182</v>
      </c>
      <c r="L630" s="127"/>
      <c r="M630" s="126" t="s">
        <v>2662</v>
      </c>
      <c r="N630" s="126" t="s">
        <v>2828</v>
      </c>
      <c r="O630" s="126" t="s">
        <v>2663</v>
      </c>
      <c r="P630" s="126" t="s">
        <v>2664</v>
      </c>
      <c r="Q630" s="126" t="s">
        <v>2717</v>
      </c>
      <c r="R630" s="126" t="s">
        <v>344</v>
      </c>
      <c r="S630" s="127"/>
      <c r="T630" s="127"/>
      <c r="U630" s="127"/>
      <c r="V630" s="127"/>
      <c r="W630" s="127"/>
      <c r="X630" s="126">
        <v>10</v>
      </c>
      <c r="Y630" s="126">
        <v>5</v>
      </c>
      <c r="Z630" s="127"/>
      <c r="AA630" s="127"/>
      <c r="AB630" s="129">
        <v>1</v>
      </c>
      <c r="AC630" s="129">
        <v>0</v>
      </c>
      <c r="AD630" s="129">
        <v>0</v>
      </c>
      <c r="AE630" s="126" t="s">
        <v>2372</v>
      </c>
      <c r="AF630" s="129">
        <v>0</v>
      </c>
      <c r="AG630" s="127"/>
      <c r="AH630" s="127"/>
      <c r="AI630" s="127"/>
      <c r="AJ630" s="127"/>
      <c r="AK630" s="126">
        <v>0</v>
      </c>
      <c r="AL630" s="129">
        <v>0</v>
      </c>
      <c r="AM630" s="127"/>
      <c r="AN630" s="127"/>
      <c r="AO630" s="126">
        <v>0</v>
      </c>
      <c r="AP630" s="127"/>
      <c r="AQ630" s="127"/>
      <c r="AR630" s="127"/>
      <c r="AS630" s="127"/>
      <c r="AT630" s="127"/>
      <c r="AU630" s="126">
        <v>0</v>
      </c>
      <c r="AV630" s="130">
        <v>0</v>
      </c>
      <c r="AW630" s="126" t="s">
        <v>51</v>
      </c>
      <c r="AX630" s="127"/>
      <c r="AY630" s="127"/>
      <c r="AZ630" s="127"/>
      <c r="BA630" s="127"/>
      <c r="BB630" s="126" t="s">
        <v>52</v>
      </c>
      <c r="BC630" s="126" t="s">
        <v>213</v>
      </c>
      <c r="BD630" s="126" t="s">
        <v>355</v>
      </c>
      <c r="BE630" s="126" t="s">
        <v>2670</v>
      </c>
      <c r="BF630" s="126">
        <v>2</v>
      </c>
      <c r="BG630" s="126" t="s">
        <v>163</v>
      </c>
      <c r="BH630" s="127"/>
      <c r="BI630" s="127"/>
      <c r="BJ630" s="127"/>
      <c r="BK630" s="127"/>
      <c r="BL630" s="129">
        <v>0</v>
      </c>
      <c r="BM630" s="127" t="b">
        <f>KGP[[#This Row],[HU Quantity]]=KGP[[#This Row],[Requirement quantity]]</f>
        <v>0</v>
      </c>
      <c r="BN630" s="127"/>
      <c r="BO630" s="127"/>
      <c r="BP630" s="127"/>
      <c r="BQ630" s="126" t="s">
        <v>165</v>
      </c>
      <c r="BR630" s="126" t="s">
        <v>57</v>
      </c>
      <c r="BS630" s="127"/>
      <c r="BT630" s="131">
        <v>0</v>
      </c>
      <c r="BU630" s="131">
        <v>0</v>
      </c>
      <c r="BV630" s="128">
        <v>45584</v>
      </c>
      <c r="BW630" s="132">
        <v>0</v>
      </c>
      <c r="BX630" s="132">
        <v>0</v>
      </c>
      <c r="BY630" s="127"/>
      <c r="BZ630" s="127"/>
      <c r="CA630" s="126">
        <v>0</v>
      </c>
      <c r="CB630" s="130">
        <v>0</v>
      </c>
      <c r="CC630" s="127"/>
      <c r="CD630" s="130">
        <v>0</v>
      </c>
      <c r="CE630" s="127"/>
      <c r="CF630" s="127"/>
      <c r="CG630" s="127"/>
      <c r="CH630" s="130">
        <v>0</v>
      </c>
      <c r="CI630" s="35">
        <v>0</v>
      </c>
      <c r="CJ630" s="94">
        <f t="shared" si="63"/>
        <v>1.9230769230769232E-2</v>
      </c>
      <c r="CK630" s="88">
        <f t="shared" si="64"/>
        <v>45352</v>
      </c>
      <c r="CL630" s="89">
        <f t="shared" si="65"/>
        <v>0</v>
      </c>
      <c r="CM630" s="89">
        <f t="shared" si="66"/>
        <v>0</v>
      </c>
      <c r="CN630" s="89" t="str">
        <f t="shared" si="67"/>
        <v>Missing Staging Date</v>
      </c>
      <c r="CO630" s="100"/>
      <c r="CP630" s="89" t="str">
        <f>IF(CQ630="","",IF(CQ630&gt;'Colour coding'!$D$4,"After Turnround",IF(CQ630&gt;'Colour coding'!$D$3+7,"During Turnaround",IF(CQ630&lt;'Colour coding'!$D$3,"On Time"))))</f>
        <v>On Time</v>
      </c>
      <c r="CQ630" s="88">
        <f>_xlfn.MAXIFS('Monitor PO'!E:E,'Monitor PO'!K:K,KGP[[#This Row],[Material / Component]])</f>
        <v>0</v>
      </c>
      <c r="CR630" s="89" t="str">
        <f t="shared" si="68"/>
        <v>Delivered Pre S4H</v>
      </c>
      <c r="CS630" s="89" t="str">
        <f>_xlfn.CONCAT(KGP[[#This Row],[Reservation]], KGP[[#This Row],[Requirement date (WO component)]],KGP[[#This Row],[Material / Component]],"000",,KGP[[#This Row],[WO number]])</f>
        <v>000012873445380000200090465</v>
      </c>
      <c r="CT630" s="89" t="e">
        <f>VLOOKUP(KGP[[#This Row],[Key]],Reservation!B:B,1,)</f>
        <v>#N/A</v>
      </c>
      <c r="CU630" s="89" t="str">
        <f>_xlfn.CONCAT(KGP[[#This Row],[Reservation]],KGP[[#This Row],[Material / Component]],"000",,KGP[[#This Row],[WO number]])</f>
        <v>0000128734000200090465</v>
      </c>
      <c r="CV630" s="93" t="str">
        <f>IF(_xlfn.MAXIFS(Reservation!$F:$F,Reservation!$A:$A,KGP[[#This Row],[Logic]])&lt;KGP[[#This Row],[ETA @ Demand plant]],_xlfn.MAXIFS(Reservation!$F:$F,Reservation!$A:$A,KGP[[#This Row],[Logic]]),"")</f>
        <v/>
      </c>
      <c r="CW630" s="89" t="str">
        <f>IF(KGP[[#This Row],[Any order which is ahead (Date)]]="","",VLOOKUP(_xlfn.CONCAT(KGP[[#This Row],[Reservation]],KGP[[#This Row],[Material / Component]],"000",,KGP[[#This Row],[WO number]]),Reservation!$A:$J,10,0))</f>
        <v/>
      </c>
      <c r="CX630" s="89">
        <f t="shared" si="69"/>
        <v>0</v>
      </c>
    </row>
    <row r="631" spans="1:102" s="77" customFormat="1" hidden="1" x14ac:dyDescent="0.2">
      <c r="A631" s="126" t="s">
        <v>940</v>
      </c>
      <c r="B631" s="126" t="s">
        <v>50</v>
      </c>
      <c r="C631" s="127"/>
      <c r="D631" s="126" t="s">
        <v>55</v>
      </c>
      <c r="E631" s="128">
        <v>45290</v>
      </c>
      <c r="F631" s="128">
        <v>45293</v>
      </c>
      <c r="G631" s="128">
        <v>45391</v>
      </c>
      <c r="H631" s="127"/>
      <c r="I631" s="128">
        <v>45379</v>
      </c>
      <c r="J631" s="128">
        <v>45403</v>
      </c>
      <c r="K631" s="126" t="s">
        <v>182</v>
      </c>
      <c r="L631" s="127"/>
      <c r="M631" s="126" t="s">
        <v>2662</v>
      </c>
      <c r="N631" s="126" t="s">
        <v>3186</v>
      </c>
      <c r="O631" s="126" t="s">
        <v>2663</v>
      </c>
      <c r="P631" s="126" t="s">
        <v>2664</v>
      </c>
      <c r="Q631" s="126" t="s">
        <v>2665</v>
      </c>
      <c r="R631" s="126" t="s">
        <v>344</v>
      </c>
      <c r="S631" s="127"/>
      <c r="T631" s="127"/>
      <c r="U631" s="127"/>
      <c r="V631" s="127"/>
      <c r="W631" s="127"/>
      <c r="X631" s="126">
        <v>10</v>
      </c>
      <c r="Y631" s="126">
        <v>5</v>
      </c>
      <c r="Z631" s="127"/>
      <c r="AA631" s="127"/>
      <c r="AB631" s="129">
        <v>4</v>
      </c>
      <c r="AC631" s="129">
        <v>0</v>
      </c>
      <c r="AD631" s="129">
        <v>0</v>
      </c>
      <c r="AE631" s="126" t="s">
        <v>2372</v>
      </c>
      <c r="AF631" s="129">
        <v>0</v>
      </c>
      <c r="AG631" s="127"/>
      <c r="AH631" s="127"/>
      <c r="AI631" s="127"/>
      <c r="AJ631" s="127"/>
      <c r="AK631" s="126">
        <v>0</v>
      </c>
      <c r="AL631" s="129">
        <v>0</v>
      </c>
      <c r="AM631" s="127"/>
      <c r="AN631" s="127"/>
      <c r="AO631" s="126">
        <v>0</v>
      </c>
      <c r="AP631" s="127"/>
      <c r="AQ631" s="127"/>
      <c r="AR631" s="127"/>
      <c r="AS631" s="127"/>
      <c r="AT631" s="127"/>
      <c r="AU631" s="126">
        <v>0</v>
      </c>
      <c r="AV631" s="130">
        <v>0</v>
      </c>
      <c r="AW631" s="126" t="s">
        <v>51</v>
      </c>
      <c r="AX631" s="127"/>
      <c r="AY631" s="127"/>
      <c r="AZ631" s="127"/>
      <c r="BA631" s="127"/>
      <c r="BB631" s="126" t="s">
        <v>52</v>
      </c>
      <c r="BC631" s="126" t="s">
        <v>213</v>
      </c>
      <c r="BD631" s="126" t="s">
        <v>355</v>
      </c>
      <c r="BE631" s="126" t="s">
        <v>2670</v>
      </c>
      <c r="BF631" s="126">
        <v>33</v>
      </c>
      <c r="BG631" s="126" t="s">
        <v>163</v>
      </c>
      <c r="BH631" s="127"/>
      <c r="BI631" s="127"/>
      <c r="BJ631" s="127"/>
      <c r="BK631" s="127"/>
      <c r="BL631" s="129">
        <v>0</v>
      </c>
      <c r="BM631" s="127" t="b">
        <f>KGP[[#This Row],[HU Quantity]]=KGP[[#This Row],[Requirement quantity]]</f>
        <v>0</v>
      </c>
      <c r="BN631" s="127"/>
      <c r="BO631" s="127"/>
      <c r="BP631" s="127"/>
      <c r="BQ631" s="126" t="s">
        <v>165</v>
      </c>
      <c r="BR631" s="126" t="s">
        <v>57</v>
      </c>
      <c r="BS631" s="127"/>
      <c r="BT631" s="131">
        <v>0</v>
      </c>
      <c r="BU631" s="131">
        <v>0</v>
      </c>
      <c r="BV631" s="128">
        <v>45584</v>
      </c>
      <c r="BW631" s="132">
        <v>0</v>
      </c>
      <c r="BX631" s="132">
        <v>0</v>
      </c>
      <c r="BY631" s="127"/>
      <c r="BZ631" s="127"/>
      <c r="CA631" s="126">
        <v>0</v>
      </c>
      <c r="CB631" s="130">
        <v>0</v>
      </c>
      <c r="CC631" s="127"/>
      <c r="CD631" s="130">
        <v>0</v>
      </c>
      <c r="CE631" s="127"/>
      <c r="CF631" s="127"/>
      <c r="CG631" s="127"/>
      <c r="CH631" s="130">
        <v>0</v>
      </c>
      <c r="CI631" s="35">
        <v>0</v>
      </c>
      <c r="CJ631" s="94">
        <f t="shared" si="63"/>
        <v>1.9230769230769232E-2</v>
      </c>
      <c r="CK631" s="88">
        <f t="shared" si="64"/>
        <v>45363</v>
      </c>
      <c r="CL631" s="89">
        <f t="shared" si="65"/>
        <v>0</v>
      </c>
      <c r="CM631" s="89">
        <f t="shared" si="66"/>
        <v>0</v>
      </c>
      <c r="CN631" s="89" t="str">
        <f t="shared" si="67"/>
        <v>Missing Staging Date</v>
      </c>
      <c r="CO631" s="100"/>
      <c r="CP631" s="89" t="str">
        <f>IF(CQ631="","",IF(CQ631&gt;'Colour coding'!$D$4,"After Turnround",IF(CQ631&gt;'Colour coding'!$D$3+7,"During Turnaround",IF(CQ631&lt;'Colour coding'!$D$3,"On Time"))))</f>
        <v>On Time</v>
      </c>
      <c r="CQ631" s="88">
        <f>_xlfn.MAXIFS('Monitor PO'!E:E,'Monitor PO'!K:K,KGP[[#This Row],[Material / Component]])</f>
        <v>0</v>
      </c>
      <c r="CR631" s="89" t="str">
        <f t="shared" si="68"/>
        <v>Delivered Pre S4H</v>
      </c>
      <c r="CS631" s="89" t="str">
        <f>_xlfn.CONCAT(KGP[[#This Row],[Reservation]], KGP[[#This Row],[Requirement date (WO component)]],KGP[[#This Row],[Material / Component]],"000",,KGP[[#This Row],[WO number]])</f>
        <v>000012873445391000200090465</v>
      </c>
      <c r="CT631" s="89" t="e">
        <f>VLOOKUP(KGP[[#This Row],[Key]],Reservation!B:B,1,)</f>
        <v>#N/A</v>
      </c>
      <c r="CU631" s="89" t="str">
        <f>_xlfn.CONCAT(KGP[[#This Row],[Reservation]],KGP[[#This Row],[Material / Component]],"000",,KGP[[#This Row],[WO number]])</f>
        <v>0000128734000200090465</v>
      </c>
      <c r="CV631" s="93" t="str">
        <f>IF(_xlfn.MAXIFS(Reservation!$F:$F,Reservation!$A:$A,KGP[[#This Row],[Logic]])&lt;KGP[[#This Row],[ETA @ Demand plant]],_xlfn.MAXIFS(Reservation!$F:$F,Reservation!$A:$A,KGP[[#This Row],[Logic]]),"")</f>
        <v/>
      </c>
      <c r="CW631" s="89" t="str">
        <f>IF(KGP[[#This Row],[Any order which is ahead (Date)]]="","",VLOOKUP(_xlfn.CONCAT(KGP[[#This Row],[Reservation]],KGP[[#This Row],[Material / Component]],"000",,KGP[[#This Row],[WO number]]),Reservation!$A:$J,10,0))</f>
        <v/>
      </c>
      <c r="CX631" s="89">
        <f t="shared" si="69"/>
        <v>0</v>
      </c>
    </row>
    <row r="632" spans="1:102" s="77" customFormat="1" hidden="1" x14ac:dyDescent="0.2">
      <c r="A632" s="126" t="s">
        <v>940</v>
      </c>
      <c r="B632" s="126" t="s">
        <v>50</v>
      </c>
      <c r="C632" s="127"/>
      <c r="D632" s="126" t="s">
        <v>55</v>
      </c>
      <c r="E632" s="128">
        <v>45290</v>
      </c>
      <c r="F632" s="128">
        <v>45293</v>
      </c>
      <c r="G632" s="128">
        <v>45380</v>
      </c>
      <c r="H632" s="127"/>
      <c r="I632" s="128">
        <v>45379</v>
      </c>
      <c r="J632" s="128">
        <v>45403</v>
      </c>
      <c r="K632" s="126" t="s">
        <v>182</v>
      </c>
      <c r="L632" s="127"/>
      <c r="M632" s="126" t="s">
        <v>2662</v>
      </c>
      <c r="N632" s="126" t="s">
        <v>699</v>
      </c>
      <c r="O632" s="126" t="s">
        <v>2663</v>
      </c>
      <c r="P632" s="126" t="s">
        <v>2664</v>
      </c>
      <c r="Q632" s="126" t="s">
        <v>2717</v>
      </c>
      <c r="R632" s="126" t="s">
        <v>344</v>
      </c>
      <c r="S632" s="127"/>
      <c r="T632" s="127"/>
      <c r="U632" s="127"/>
      <c r="V632" s="127"/>
      <c r="W632" s="127"/>
      <c r="X632" s="126">
        <v>10</v>
      </c>
      <c r="Y632" s="126">
        <v>5</v>
      </c>
      <c r="Z632" s="127"/>
      <c r="AA632" s="127"/>
      <c r="AB632" s="129">
        <v>4</v>
      </c>
      <c r="AC632" s="129">
        <v>0</v>
      </c>
      <c r="AD632" s="129">
        <v>0</v>
      </c>
      <c r="AE632" s="126" t="s">
        <v>2372</v>
      </c>
      <c r="AF632" s="129">
        <v>0</v>
      </c>
      <c r="AG632" s="127"/>
      <c r="AH632" s="127"/>
      <c r="AI632" s="127"/>
      <c r="AJ632" s="127"/>
      <c r="AK632" s="126">
        <v>0</v>
      </c>
      <c r="AL632" s="129">
        <v>0</v>
      </c>
      <c r="AM632" s="127"/>
      <c r="AN632" s="127"/>
      <c r="AO632" s="126">
        <v>0</v>
      </c>
      <c r="AP632" s="127"/>
      <c r="AQ632" s="127"/>
      <c r="AR632" s="127"/>
      <c r="AS632" s="127"/>
      <c r="AT632" s="127"/>
      <c r="AU632" s="126">
        <v>0</v>
      </c>
      <c r="AV632" s="130">
        <v>0</v>
      </c>
      <c r="AW632" s="126" t="s">
        <v>51</v>
      </c>
      <c r="AX632" s="127"/>
      <c r="AY632" s="127"/>
      <c r="AZ632" s="127"/>
      <c r="BA632" s="127"/>
      <c r="BB632" s="126" t="s">
        <v>52</v>
      </c>
      <c r="BC632" s="126" t="s">
        <v>213</v>
      </c>
      <c r="BD632" s="126" t="s">
        <v>355</v>
      </c>
      <c r="BE632" s="126" t="s">
        <v>2670</v>
      </c>
      <c r="BF632" s="126">
        <v>8</v>
      </c>
      <c r="BG632" s="126" t="s">
        <v>163</v>
      </c>
      <c r="BH632" s="127"/>
      <c r="BI632" s="127"/>
      <c r="BJ632" s="127"/>
      <c r="BK632" s="127"/>
      <c r="BL632" s="129">
        <v>0</v>
      </c>
      <c r="BM632" s="127" t="b">
        <f>KGP[[#This Row],[HU Quantity]]=KGP[[#This Row],[Requirement quantity]]</f>
        <v>0</v>
      </c>
      <c r="BN632" s="127"/>
      <c r="BO632" s="127"/>
      <c r="BP632" s="127"/>
      <c r="BQ632" s="126" t="s">
        <v>165</v>
      </c>
      <c r="BR632" s="126" t="s">
        <v>57</v>
      </c>
      <c r="BS632" s="127"/>
      <c r="BT632" s="131">
        <v>0</v>
      </c>
      <c r="BU632" s="131">
        <v>0</v>
      </c>
      <c r="BV632" s="128">
        <v>45584</v>
      </c>
      <c r="BW632" s="132">
        <v>0</v>
      </c>
      <c r="BX632" s="132">
        <v>0</v>
      </c>
      <c r="BY632" s="127"/>
      <c r="BZ632" s="127"/>
      <c r="CA632" s="126">
        <v>0</v>
      </c>
      <c r="CB632" s="130">
        <v>0</v>
      </c>
      <c r="CC632" s="127"/>
      <c r="CD632" s="130">
        <v>0</v>
      </c>
      <c r="CE632" s="127"/>
      <c r="CF632" s="127"/>
      <c r="CG632" s="127"/>
      <c r="CH632" s="130">
        <v>0</v>
      </c>
      <c r="CI632" s="35">
        <v>0</v>
      </c>
      <c r="CJ632" s="94">
        <f t="shared" si="63"/>
        <v>1.9230769230769232E-2</v>
      </c>
      <c r="CK632" s="88">
        <f t="shared" si="64"/>
        <v>45352</v>
      </c>
      <c r="CL632" s="89">
        <f t="shared" si="65"/>
        <v>0</v>
      </c>
      <c r="CM632" s="89">
        <f t="shared" si="66"/>
        <v>0</v>
      </c>
      <c r="CN632" s="89" t="str">
        <f t="shared" si="67"/>
        <v>Missing Staging Date</v>
      </c>
      <c r="CO632" s="100"/>
      <c r="CP632" s="89" t="str">
        <f>IF(CQ632="","",IF(CQ632&gt;'Colour coding'!$D$4,"After Turnround",IF(CQ632&gt;'Colour coding'!$D$3+7,"During Turnaround",IF(CQ632&lt;'Colour coding'!$D$3,"On Time"))))</f>
        <v>On Time</v>
      </c>
      <c r="CQ632" s="88">
        <f>_xlfn.MAXIFS('Monitor PO'!E:E,'Monitor PO'!K:K,KGP[[#This Row],[Material / Component]])</f>
        <v>0</v>
      </c>
      <c r="CR632" s="89" t="str">
        <f t="shared" si="68"/>
        <v>Delivered Pre S4H</v>
      </c>
      <c r="CS632" s="89" t="str">
        <f>_xlfn.CONCAT(KGP[[#This Row],[Reservation]], KGP[[#This Row],[Requirement date (WO component)]],KGP[[#This Row],[Material / Component]],"000",,KGP[[#This Row],[WO number]])</f>
        <v>000012873445380000200090465</v>
      </c>
      <c r="CT632" s="89" t="e">
        <f>VLOOKUP(KGP[[#This Row],[Key]],Reservation!B:B,1,)</f>
        <v>#N/A</v>
      </c>
      <c r="CU632" s="89" t="str">
        <f>_xlfn.CONCAT(KGP[[#This Row],[Reservation]],KGP[[#This Row],[Material / Component]],"000",,KGP[[#This Row],[WO number]])</f>
        <v>0000128734000200090465</v>
      </c>
      <c r="CV632" s="93" t="str">
        <f>IF(_xlfn.MAXIFS(Reservation!$F:$F,Reservation!$A:$A,KGP[[#This Row],[Logic]])&lt;KGP[[#This Row],[ETA @ Demand plant]],_xlfn.MAXIFS(Reservation!$F:$F,Reservation!$A:$A,KGP[[#This Row],[Logic]]),"")</f>
        <v/>
      </c>
      <c r="CW632" s="89" t="str">
        <f>IF(KGP[[#This Row],[Any order which is ahead (Date)]]="","",VLOOKUP(_xlfn.CONCAT(KGP[[#This Row],[Reservation]],KGP[[#This Row],[Material / Component]],"000",,KGP[[#This Row],[WO number]]),Reservation!$A:$J,10,0))</f>
        <v/>
      </c>
      <c r="CX632" s="89">
        <f t="shared" si="69"/>
        <v>0</v>
      </c>
    </row>
    <row r="633" spans="1:102" s="77" customFormat="1" hidden="1" x14ac:dyDescent="0.2">
      <c r="A633" s="126" t="s">
        <v>940</v>
      </c>
      <c r="B633" s="126" t="s">
        <v>50</v>
      </c>
      <c r="C633" s="127"/>
      <c r="D633" s="126" t="s">
        <v>55</v>
      </c>
      <c r="E633" s="128">
        <v>45290</v>
      </c>
      <c r="F633" s="128">
        <v>45293</v>
      </c>
      <c r="G633" s="128">
        <v>45380</v>
      </c>
      <c r="H633" s="127"/>
      <c r="I633" s="128">
        <v>45379</v>
      </c>
      <c r="J633" s="128">
        <v>45403</v>
      </c>
      <c r="K633" s="126" t="s">
        <v>182</v>
      </c>
      <c r="L633" s="127"/>
      <c r="M633" s="126" t="s">
        <v>2662</v>
      </c>
      <c r="N633" s="126" t="s">
        <v>257</v>
      </c>
      <c r="O633" s="126" t="s">
        <v>2663</v>
      </c>
      <c r="P633" s="126" t="s">
        <v>2664</v>
      </c>
      <c r="Q633" s="126" t="s">
        <v>2717</v>
      </c>
      <c r="R633" s="126" t="s">
        <v>344</v>
      </c>
      <c r="S633" s="127"/>
      <c r="T633" s="127"/>
      <c r="U633" s="127"/>
      <c r="V633" s="127"/>
      <c r="W633" s="127"/>
      <c r="X633" s="126">
        <v>10</v>
      </c>
      <c r="Y633" s="126">
        <v>5</v>
      </c>
      <c r="Z633" s="127"/>
      <c r="AA633" s="127"/>
      <c r="AB633" s="129">
        <v>3</v>
      </c>
      <c r="AC633" s="129">
        <v>0</v>
      </c>
      <c r="AD633" s="129">
        <v>0</v>
      </c>
      <c r="AE633" s="126" t="s">
        <v>2372</v>
      </c>
      <c r="AF633" s="129">
        <v>0</v>
      </c>
      <c r="AG633" s="127"/>
      <c r="AH633" s="127"/>
      <c r="AI633" s="127"/>
      <c r="AJ633" s="127"/>
      <c r="AK633" s="126">
        <v>0</v>
      </c>
      <c r="AL633" s="129">
        <v>0</v>
      </c>
      <c r="AM633" s="127"/>
      <c r="AN633" s="127"/>
      <c r="AO633" s="126">
        <v>0</v>
      </c>
      <c r="AP633" s="127"/>
      <c r="AQ633" s="127"/>
      <c r="AR633" s="127"/>
      <c r="AS633" s="127"/>
      <c r="AT633" s="127"/>
      <c r="AU633" s="126">
        <v>0</v>
      </c>
      <c r="AV633" s="130">
        <v>0</v>
      </c>
      <c r="AW633" s="126" t="s">
        <v>51</v>
      </c>
      <c r="AX633" s="127"/>
      <c r="AY633" s="127"/>
      <c r="AZ633" s="127"/>
      <c r="BA633" s="127"/>
      <c r="BB633" s="126" t="s">
        <v>52</v>
      </c>
      <c r="BC633" s="126" t="s">
        <v>213</v>
      </c>
      <c r="BD633" s="126" t="s">
        <v>355</v>
      </c>
      <c r="BE633" s="126" t="s">
        <v>2670</v>
      </c>
      <c r="BF633" s="126">
        <v>4</v>
      </c>
      <c r="BG633" s="126" t="s">
        <v>163</v>
      </c>
      <c r="BH633" s="127"/>
      <c r="BI633" s="127"/>
      <c r="BJ633" s="127"/>
      <c r="BK633" s="127"/>
      <c r="BL633" s="129">
        <v>0</v>
      </c>
      <c r="BM633" s="127" t="b">
        <f>KGP[[#This Row],[HU Quantity]]=KGP[[#This Row],[Requirement quantity]]</f>
        <v>0</v>
      </c>
      <c r="BN633" s="127"/>
      <c r="BO633" s="127"/>
      <c r="BP633" s="127"/>
      <c r="BQ633" s="126" t="s">
        <v>165</v>
      </c>
      <c r="BR633" s="126" t="s">
        <v>57</v>
      </c>
      <c r="BS633" s="127"/>
      <c r="BT633" s="131">
        <v>0</v>
      </c>
      <c r="BU633" s="131">
        <v>0</v>
      </c>
      <c r="BV633" s="128">
        <v>45584</v>
      </c>
      <c r="BW633" s="132">
        <v>0</v>
      </c>
      <c r="BX633" s="132">
        <v>0</v>
      </c>
      <c r="BY633" s="127"/>
      <c r="BZ633" s="127"/>
      <c r="CA633" s="126">
        <v>0</v>
      </c>
      <c r="CB633" s="130">
        <v>0</v>
      </c>
      <c r="CC633" s="127"/>
      <c r="CD633" s="130">
        <v>0</v>
      </c>
      <c r="CE633" s="127"/>
      <c r="CF633" s="127"/>
      <c r="CG633" s="127"/>
      <c r="CH633" s="130">
        <v>0</v>
      </c>
      <c r="CI633" s="35">
        <v>0</v>
      </c>
      <c r="CJ633" s="94">
        <f t="shared" si="63"/>
        <v>1.9230769230769232E-2</v>
      </c>
      <c r="CK633" s="88">
        <f t="shared" si="64"/>
        <v>45352</v>
      </c>
      <c r="CL633" s="89">
        <f t="shared" si="65"/>
        <v>0</v>
      </c>
      <c r="CM633" s="89">
        <f t="shared" si="66"/>
        <v>0</v>
      </c>
      <c r="CN633" s="89" t="str">
        <f t="shared" si="67"/>
        <v>Missing Staging Date</v>
      </c>
      <c r="CO633" s="100"/>
      <c r="CP633" s="89" t="str">
        <f>IF(CQ633="","",IF(CQ633&gt;'Colour coding'!$D$4,"After Turnround",IF(CQ633&gt;'Colour coding'!$D$3+7,"During Turnaround",IF(CQ633&lt;'Colour coding'!$D$3,"On Time"))))</f>
        <v>On Time</v>
      </c>
      <c r="CQ633" s="88">
        <f>_xlfn.MAXIFS('Monitor PO'!E:E,'Monitor PO'!K:K,KGP[[#This Row],[Material / Component]])</f>
        <v>0</v>
      </c>
      <c r="CR633" s="89" t="str">
        <f t="shared" si="68"/>
        <v>Delivered Pre S4H</v>
      </c>
      <c r="CS633" s="89" t="str">
        <f>_xlfn.CONCAT(KGP[[#This Row],[Reservation]], KGP[[#This Row],[Requirement date (WO component)]],KGP[[#This Row],[Material / Component]],"000",,KGP[[#This Row],[WO number]])</f>
        <v>000012873445380000200090465</v>
      </c>
      <c r="CT633" s="89" t="e">
        <f>VLOOKUP(KGP[[#This Row],[Key]],Reservation!B:B,1,)</f>
        <v>#N/A</v>
      </c>
      <c r="CU633" s="89" t="str">
        <f>_xlfn.CONCAT(KGP[[#This Row],[Reservation]],KGP[[#This Row],[Material / Component]],"000",,KGP[[#This Row],[WO number]])</f>
        <v>0000128734000200090465</v>
      </c>
      <c r="CV633" s="93" t="str">
        <f>IF(_xlfn.MAXIFS(Reservation!$F:$F,Reservation!$A:$A,KGP[[#This Row],[Logic]])&lt;KGP[[#This Row],[ETA @ Demand plant]],_xlfn.MAXIFS(Reservation!$F:$F,Reservation!$A:$A,KGP[[#This Row],[Logic]]),"")</f>
        <v/>
      </c>
      <c r="CW633" s="89" t="str">
        <f>IF(KGP[[#This Row],[Any order which is ahead (Date)]]="","",VLOOKUP(_xlfn.CONCAT(KGP[[#This Row],[Reservation]],KGP[[#This Row],[Material / Component]],"000",,KGP[[#This Row],[WO number]]),Reservation!$A:$J,10,0))</f>
        <v/>
      </c>
      <c r="CX633" s="89">
        <f t="shared" si="69"/>
        <v>0</v>
      </c>
    </row>
    <row r="634" spans="1:102" s="77" customFormat="1" hidden="1" x14ac:dyDescent="0.2">
      <c r="A634" s="126" t="s">
        <v>945</v>
      </c>
      <c r="B634" s="126" t="s">
        <v>50</v>
      </c>
      <c r="C634" s="127"/>
      <c r="D634" s="126" t="s">
        <v>55</v>
      </c>
      <c r="E634" s="128">
        <v>45290</v>
      </c>
      <c r="F634" s="128">
        <v>45292</v>
      </c>
      <c r="G634" s="128">
        <v>45400</v>
      </c>
      <c r="H634" s="127"/>
      <c r="I634" s="128">
        <v>45408</v>
      </c>
      <c r="J634" s="128">
        <v>45408</v>
      </c>
      <c r="K634" s="126" t="s">
        <v>182</v>
      </c>
      <c r="L634" s="127"/>
      <c r="M634" s="126" t="s">
        <v>3187</v>
      </c>
      <c r="N634" s="126" t="s">
        <v>176</v>
      </c>
      <c r="O634" s="126" t="s">
        <v>3188</v>
      </c>
      <c r="P634" s="126" t="s">
        <v>3189</v>
      </c>
      <c r="Q634" s="126" t="s">
        <v>3190</v>
      </c>
      <c r="R634" s="126" t="s">
        <v>344</v>
      </c>
      <c r="S634" s="127"/>
      <c r="T634" s="127"/>
      <c r="U634" s="127"/>
      <c r="V634" s="127"/>
      <c r="W634" s="127"/>
      <c r="X634" s="126">
        <v>10</v>
      </c>
      <c r="Y634" s="126">
        <v>5</v>
      </c>
      <c r="Z634" s="127"/>
      <c r="AA634" s="127"/>
      <c r="AB634" s="129">
        <v>1</v>
      </c>
      <c r="AC634" s="129">
        <v>0</v>
      </c>
      <c r="AD634" s="129">
        <v>0</v>
      </c>
      <c r="AE634" s="126" t="s">
        <v>2954</v>
      </c>
      <c r="AF634" s="129">
        <v>0</v>
      </c>
      <c r="AG634" s="127"/>
      <c r="AH634" s="127"/>
      <c r="AI634" s="127"/>
      <c r="AJ634" s="127"/>
      <c r="AK634" s="126">
        <v>0</v>
      </c>
      <c r="AL634" s="129">
        <v>0</v>
      </c>
      <c r="AM634" s="127"/>
      <c r="AN634" s="127"/>
      <c r="AO634" s="126">
        <v>0</v>
      </c>
      <c r="AP634" s="127"/>
      <c r="AQ634" s="127"/>
      <c r="AR634" s="127"/>
      <c r="AS634" s="127"/>
      <c r="AT634" s="127"/>
      <c r="AU634" s="126">
        <v>0</v>
      </c>
      <c r="AV634" s="130">
        <v>0</v>
      </c>
      <c r="AW634" s="126" t="s">
        <v>51</v>
      </c>
      <c r="AX634" s="127"/>
      <c r="AY634" s="127"/>
      <c r="AZ634" s="127"/>
      <c r="BA634" s="127"/>
      <c r="BB634" s="126" t="s">
        <v>52</v>
      </c>
      <c r="BC634" s="126" t="s">
        <v>208</v>
      </c>
      <c r="BD634" s="126" t="s">
        <v>209</v>
      </c>
      <c r="BE634" s="126" t="s">
        <v>3191</v>
      </c>
      <c r="BF634" s="126">
        <v>1</v>
      </c>
      <c r="BG634" s="126" t="s">
        <v>163</v>
      </c>
      <c r="BH634" s="127"/>
      <c r="BI634" s="127"/>
      <c r="BJ634" s="127"/>
      <c r="BK634" s="127"/>
      <c r="BL634" s="129">
        <v>0</v>
      </c>
      <c r="BM634" s="127" t="b">
        <f>KGP[[#This Row],[HU Quantity]]=KGP[[#This Row],[Requirement quantity]]</f>
        <v>0</v>
      </c>
      <c r="BN634" s="127"/>
      <c r="BO634" s="127"/>
      <c r="BP634" s="127"/>
      <c r="BQ634" s="126" t="s">
        <v>165</v>
      </c>
      <c r="BR634" s="127"/>
      <c r="BS634" s="127"/>
      <c r="BT634" s="131">
        <v>0</v>
      </c>
      <c r="BU634" s="131">
        <v>0</v>
      </c>
      <c r="BV634" s="128">
        <v>45473</v>
      </c>
      <c r="BW634" s="132">
        <v>0</v>
      </c>
      <c r="BX634" s="132">
        <v>0</v>
      </c>
      <c r="BY634" s="127"/>
      <c r="BZ634" s="127"/>
      <c r="CA634" s="126">
        <v>0</v>
      </c>
      <c r="CB634" s="130">
        <v>0</v>
      </c>
      <c r="CC634" s="127"/>
      <c r="CD634" s="130">
        <v>0</v>
      </c>
      <c r="CE634" s="127"/>
      <c r="CF634" s="127"/>
      <c r="CG634" s="127"/>
      <c r="CH634" s="130">
        <v>0</v>
      </c>
      <c r="CI634" s="35">
        <v>0</v>
      </c>
      <c r="CJ634" s="94">
        <f t="shared" si="63"/>
        <v>0.16666666666666666</v>
      </c>
      <c r="CK634" s="88">
        <f t="shared" si="64"/>
        <v>45372</v>
      </c>
      <c r="CL634" s="89">
        <f t="shared" si="65"/>
        <v>0</v>
      </c>
      <c r="CM634" s="89">
        <f t="shared" si="66"/>
        <v>0</v>
      </c>
      <c r="CN634" s="89" t="str">
        <f t="shared" si="67"/>
        <v>Missing Staging Date</v>
      </c>
      <c r="CO634" s="100"/>
      <c r="CP634" s="89" t="str">
        <f>IF(CQ634="","",IF(CQ634&gt;'Colour coding'!$D$4,"After Turnround",IF(CQ634&gt;'Colour coding'!$D$3+7,"During Turnaround",IF(CQ634&lt;'Colour coding'!$D$3,"On Time"))))</f>
        <v>On Time</v>
      </c>
      <c r="CQ634" s="88">
        <f>_xlfn.MAXIFS('Monitor PO'!E:E,'Monitor PO'!K:K,KGP[[#This Row],[Material / Component]])</f>
        <v>0</v>
      </c>
      <c r="CR634" s="89" t="str">
        <f t="shared" si="68"/>
        <v>Delivered Pre S4H</v>
      </c>
      <c r="CS634" s="89" t="str">
        <f>_xlfn.CONCAT(KGP[[#This Row],[Reservation]], KGP[[#This Row],[Requirement date (WO component)]],KGP[[#This Row],[Material / Component]],"000",,KGP[[#This Row],[WO number]])</f>
        <v>000012916045400000200090871</v>
      </c>
      <c r="CT634" s="89" t="e">
        <f>VLOOKUP(KGP[[#This Row],[Key]],Reservation!B:B,1,)</f>
        <v>#N/A</v>
      </c>
      <c r="CU634" s="89" t="str">
        <f>_xlfn.CONCAT(KGP[[#This Row],[Reservation]],KGP[[#This Row],[Material / Component]],"000",,KGP[[#This Row],[WO number]])</f>
        <v>0000129160000200090871</v>
      </c>
      <c r="CV634" s="93" t="str">
        <f>IF(_xlfn.MAXIFS(Reservation!$F:$F,Reservation!$A:$A,KGP[[#This Row],[Logic]])&lt;KGP[[#This Row],[ETA @ Demand plant]],_xlfn.MAXIFS(Reservation!$F:$F,Reservation!$A:$A,KGP[[#This Row],[Logic]]),"")</f>
        <v/>
      </c>
      <c r="CW634" s="89" t="str">
        <f>IF(KGP[[#This Row],[Any order which is ahead (Date)]]="","",VLOOKUP(_xlfn.CONCAT(KGP[[#This Row],[Reservation]],KGP[[#This Row],[Material / Component]],"000",,KGP[[#This Row],[WO number]]),Reservation!$A:$J,10,0))</f>
        <v/>
      </c>
      <c r="CX634" s="89">
        <f t="shared" si="69"/>
        <v>0</v>
      </c>
    </row>
    <row r="635" spans="1:102" s="77" customFormat="1" hidden="1" x14ac:dyDescent="0.2">
      <c r="A635" s="126" t="s">
        <v>945</v>
      </c>
      <c r="B635" s="126" t="s">
        <v>50</v>
      </c>
      <c r="C635" s="127"/>
      <c r="D635" s="126" t="s">
        <v>55</v>
      </c>
      <c r="E635" s="128">
        <v>45290</v>
      </c>
      <c r="F635" s="128">
        <v>45292</v>
      </c>
      <c r="G635" s="128">
        <v>45408</v>
      </c>
      <c r="H635" s="127"/>
      <c r="I635" s="128">
        <v>45408</v>
      </c>
      <c r="J635" s="128">
        <v>45408</v>
      </c>
      <c r="K635" s="126" t="s">
        <v>182</v>
      </c>
      <c r="L635" s="127"/>
      <c r="M635" s="126" t="s">
        <v>3187</v>
      </c>
      <c r="N635" s="126" t="s">
        <v>173</v>
      </c>
      <c r="O635" s="126" t="s">
        <v>3188</v>
      </c>
      <c r="P635" s="126" t="s">
        <v>3189</v>
      </c>
      <c r="Q635" s="126" t="s">
        <v>3192</v>
      </c>
      <c r="R635" s="126" t="s">
        <v>344</v>
      </c>
      <c r="S635" s="127"/>
      <c r="T635" s="127"/>
      <c r="U635" s="127"/>
      <c r="V635" s="127"/>
      <c r="W635" s="127"/>
      <c r="X635" s="126">
        <v>10</v>
      </c>
      <c r="Y635" s="126">
        <v>5</v>
      </c>
      <c r="Z635" s="127"/>
      <c r="AA635" s="127"/>
      <c r="AB635" s="129">
        <v>2</v>
      </c>
      <c r="AC635" s="129">
        <v>0</v>
      </c>
      <c r="AD635" s="129">
        <v>0</v>
      </c>
      <c r="AE635" s="126" t="s">
        <v>2954</v>
      </c>
      <c r="AF635" s="129">
        <v>0</v>
      </c>
      <c r="AG635" s="127"/>
      <c r="AH635" s="127"/>
      <c r="AI635" s="127"/>
      <c r="AJ635" s="127"/>
      <c r="AK635" s="126">
        <v>0</v>
      </c>
      <c r="AL635" s="129">
        <v>0</v>
      </c>
      <c r="AM635" s="127"/>
      <c r="AN635" s="127"/>
      <c r="AO635" s="126">
        <v>0</v>
      </c>
      <c r="AP635" s="127"/>
      <c r="AQ635" s="127"/>
      <c r="AR635" s="127"/>
      <c r="AS635" s="127"/>
      <c r="AT635" s="127"/>
      <c r="AU635" s="126">
        <v>0</v>
      </c>
      <c r="AV635" s="130">
        <v>0</v>
      </c>
      <c r="AW635" s="126" t="s">
        <v>51</v>
      </c>
      <c r="AX635" s="127"/>
      <c r="AY635" s="127"/>
      <c r="AZ635" s="127"/>
      <c r="BA635" s="127"/>
      <c r="BB635" s="126" t="s">
        <v>52</v>
      </c>
      <c r="BC635" s="126" t="s">
        <v>208</v>
      </c>
      <c r="BD635" s="126" t="s">
        <v>209</v>
      </c>
      <c r="BE635" s="126" t="s">
        <v>3191</v>
      </c>
      <c r="BF635" s="126">
        <v>5</v>
      </c>
      <c r="BG635" s="126" t="s">
        <v>163</v>
      </c>
      <c r="BH635" s="127"/>
      <c r="BI635" s="127"/>
      <c r="BJ635" s="127"/>
      <c r="BK635" s="127"/>
      <c r="BL635" s="129">
        <v>0</v>
      </c>
      <c r="BM635" s="127" t="b">
        <f>KGP[[#This Row],[HU Quantity]]=KGP[[#This Row],[Requirement quantity]]</f>
        <v>0</v>
      </c>
      <c r="BN635" s="127"/>
      <c r="BO635" s="127"/>
      <c r="BP635" s="127"/>
      <c r="BQ635" s="126" t="s">
        <v>165</v>
      </c>
      <c r="BR635" s="127"/>
      <c r="BS635" s="127"/>
      <c r="BT635" s="131">
        <v>0</v>
      </c>
      <c r="BU635" s="131">
        <v>0</v>
      </c>
      <c r="BV635" s="128">
        <v>45473</v>
      </c>
      <c r="BW635" s="132">
        <v>0</v>
      </c>
      <c r="BX635" s="132">
        <v>0</v>
      </c>
      <c r="BY635" s="127"/>
      <c r="BZ635" s="127"/>
      <c r="CA635" s="126">
        <v>0</v>
      </c>
      <c r="CB635" s="130">
        <v>0</v>
      </c>
      <c r="CC635" s="127"/>
      <c r="CD635" s="130">
        <v>0</v>
      </c>
      <c r="CE635" s="127"/>
      <c r="CF635" s="127"/>
      <c r="CG635" s="127"/>
      <c r="CH635" s="130">
        <v>0</v>
      </c>
      <c r="CI635" s="35">
        <v>0</v>
      </c>
      <c r="CJ635" s="94">
        <f t="shared" si="63"/>
        <v>0.16666666666666666</v>
      </c>
      <c r="CK635" s="88">
        <f t="shared" si="64"/>
        <v>45380</v>
      </c>
      <c r="CL635" s="89">
        <f t="shared" si="65"/>
        <v>0</v>
      </c>
      <c r="CM635" s="89">
        <f t="shared" si="66"/>
        <v>0</v>
      </c>
      <c r="CN635" s="89" t="str">
        <f t="shared" si="67"/>
        <v>Missing Staging Date</v>
      </c>
      <c r="CO635" s="100"/>
      <c r="CP635" s="89" t="str">
        <f>IF(CQ635="","",IF(CQ635&gt;'Colour coding'!$D$4,"After Turnround",IF(CQ635&gt;'Colour coding'!$D$3+7,"During Turnaround",IF(CQ635&lt;'Colour coding'!$D$3,"On Time"))))</f>
        <v>On Time</v>
      </c>
      <c r="CQ635" s="88">
        <f>_xlfn.MAXIFS('Monitor PO'!E:E,'Monitor PO'!K:K,KGP[[#This Row],[Material / Component]])</f>
        <v>0</v>
      </c>
      <c r="CR635" s="89" t="str">
        <f t="shared" si="68"/>
        <v>Delivered Pre S4H</v>
      </c>
      <c r="CS635" s="89" t="str">
        <f>_xlfn.CONCAT(KGP[[#This Row],[Reservation]], KGP[[#This Row],[Requirement date (WO component)]],KGP[[#This Row],[Material / Component]],"000",,KGP[[#This Row],[WO number]])</f>
        <v>000012916045408000200090871</v>
      </c>
      <c r="CT635" s="89" t="e">
        <f>VLOOKUP(KGP[[#This Row],[Key]],Reservation!B:B,1,)</f>
        <v>#N/A</v>
      </c>
      <c r="CU635" s="89" t="str">
        <f>_xlfn.CONCAT(KGP[[#This Row],[Reservation]],KGP[[#This Row],[Material / Component]],"000",,KGP[[#This Row],[WO number]])</f>
        <v>0000129160000200090871</v>
      </c>
      <c r="CV635" s="93" t="str">
        <f>IF(_xlfn.MAXIFS(Reservation!$F:$F,Reservation!$A:$A,KGP[[#This Row],[Logic]])&lt;KGP[[#This Row],[ETA @ Demand plant]],_xlfn.MAXIFS(Reservation!$F:$F,Reservation!$A:$A,KGP[[#This Row],[Logic]]),"")</f>
        <v/>
      </c>
      <c r="CW635" s="89" t="str">
        <f>IF(KGP[[#This Row],[Any order which is ahead (Date)]]="","",VLOOKUP(_xlfn.CONCAT(KGP[[#This Row],[Reservation]],KGP[[#This Row],[Material / Component]],"000",,KGP[[#This Row],[WO number]]),Reservation!$A:$J,10,0))</f>
        <v/>
      </c>
      <c r="CX635" s="89">
        <f t="shared" si="69"/>
        <v>0</v>
      </c>
    </row>
    <row r="636" spans="1:102" s="77" customFormat="1" hidden="1" x14ac:dyDescent="0.2">
      <c r="A636" s="126" t="s">
        <v>945</v>
      </c>
      <c r="B636" s="126" t="s">
        <v>50</v>
      </c>
      <c r="C636" s="127"/>
      <c r="D636" s="126" t="s">
        <v>55</v>
      </c>
      <c r="E636" s="128">
        <v>45290</v>
      </c>
      <c r="F636" s="128">
        <v>45292</v>
      </c>
      <c r="G636" s="128">
        <v>45408</v>
      </c>
      <c r="H636" s="127"/>
      <c r="I636" s="128">
        <v>45408</v>
      </c>
      <c r="J636" s="128">
        <v>45408</v>
      </c>
      <c r="K636" s="126" t="s">
        <v>182</v>
      </c>
      <c r="L636" s="127"/>
      <c r="M636" s="126" t="s">
        <v>3187</v>
      </c>
      <c r="N636" s="126" t="s">
        <v>171</v>
      </c>
      <c r="O636" s="126" t="s">
        <v>3188</v>
      </c>
      <c r="P636" s="126" t="s">
        <v>3189</v>
      </c>
      <c r="Q636" s="126" t="s">
        <v>3190</v>
      </c>
      <c r="R636" s="126" t="s">
        <v>344</v>
      </c>
      <c r="S636" s="127"/>
      <c r="T636" s="127"/>
      <c r="U636" s="127"/>
      <c r="V636" s="127"/>
      <c r="W636" s="127"/>
      <c r="X636" s="126">
        <v>10</v>
      </c>
      <c r="Y636" s="126">
        <v>5</v>
      </c>
      <c r="Z636" s="127"/>
      <c r="AA636" s="127"/>
      <c r="AB636" s="129">
        <v>2</v>
      </c>
      <c r="AC636" s="129">
        <v>0</v>
      </c>
      <c r="AD636" s="129">
        <v>0</v>
      </c>
      <c r="AE636" s="126" t="s">
        <v>2954</v>
      </c>
      <c r="AF636" s="129">
        <v>0</v>
      </c>
      <c r="AG636" s="127"/>
      <c r="AH636" s="127"/>
      <c r="AI636" s="127"/>
      <c r="AJ636" s="127"/>
      <c r="AK636" s="126">
        <v>0</v>
      </c>
      <c r="AL636" s="129">
        <v>0</v>
      </c>
      <c r="AM636" s="127"/>
      <c r="AN636" s="127"/>
      <c r="AO636" s="126">
        <v>0</v>
      </c>
      <c r="AP636" s="127"/>
      <c r="AQ636" s="127"/>
      <c r="AR636" s="127"/>
      <c r="AS636" s="127"/>
      <c r="AT636" s="127"/>
      <c r="AU636" s="126">
        <v>0</v>
      </c>
      <c r="AV636" s="130">
        <v>0</v>
      </c>
      <c r="AW636" s="126" t="s">
        <v>51</v>
      </c>
      <c r="AX636" s="127"/>
      <c r="AY636" s="127"/>
      <c r="AZ636" s="127"/>
      <c r="BA636" s="127"/>
      <c r="BB636" s="126" t="s">
        <v>52</v>
      </c>
      <c r="BC636" s="126" t="s">
        <v>208</v>
      </c>
      <c r="BD636" s="126" t="s">
        <v>209</v>
      </c>
      <c r="BE636" s="126" t="s">
        <v>3191</v>
      </c>
      <c r="BF636" s="126">
        <v>3</v>
      </c>
      <c r="BG636" s="126" t="s">
        <v>163</v>
      </c>
      <c r="BH636" s="127"/>
      <c r="BI636" s="127"/>
      <c r="BJ636" s="127"/>
      <c r="BK636" s="127"/>
      <c r="BL636" s="129">
        <v>0</v>
      </c>
      <c r="BM636" s="127" t="b">
        <f>KGP[[#This Row],[HU Quantity]]=KGP[[#This Row],[Requirement quantity]]</f>
        <v>0</v>
      </c>
      <c r="BN636" s="127"/>
      <c r="BO636" s="127"/>
      <c r="BP636" s="127"/>
      <c r="BQ636" s="126" t="s">
        <v>165</v>
      </c>
      <c r="BR636" s="127"/>
      <c r="BS636" s="127"/>
      <c r="BT636" s="131">
        <v>0</v>
      </c>
      <c r="BU636" s="131">
        <v>0</v>
      </c>
      <c r="BV636" s="128">
        <v>45473</v>
      </c>
      <c r="BW636" s="132">
        <v>0</v>
      </c>
      <c r="BX636" s="132">
        <v>0</v>
      </c>
      <c r="BY636" s="127"/>
      <c r="BZ636" s="127"/>
      <c r="CA636" s="126">
        <v>0</v>
      </c>
      <c r="CB636" s="130">
        <v>0</v>
      </c>
      <c r="CC636" s="127"/>
      <c r="CD636" s="130">
        <v>0</v>
      </c>
      <c r="CE636" s="127"/>
      <c r="CF636" s="127"/>
      <c r="CG636" s="127"/>
      <c r="CH636" s="130">
        <v>0</v>
      </c>
      <c r="CI636" s="35">
        <v>0</v>
      </c>
      <c r="CJ636" s="94">
        <f t="shared" si="63"/>
        <v>0.16666666666666666</v>
      </c>
      <c r="CK636" s="88">
        <f t="shared" si="64"/>
        <v>45380</v>
      </c>
      <c r="CL636" s="89">
        <f t="shared" si="65"/>
        <v>0</v>
      </c>
      <c r="CM636" s="89">
        <f t="shared" si="66"/>
        <v>0</v>
      </c>
      <c r="CN636" s="89" t="str">
        <f t="shared" si="67"/>
        <v>Missing Staging Date</v>
      </c>
      <c r="CO636" s="100"/>
      <c r="CP636" s="89" t="str">
        <f>IF(CQ636="","",IF(CQ636&gt;'Colour coding'!$D$4,"After Turnround",IF(CQ636&gt;'Colour coding'!$D$3+7,"During Turnaround",IF(CQ636&lt;'Colour coding'!$D$3,"On Time"))))</f>
        <v>On Time</v>
      </c>
      <c r="CQ636" s="88">
        <f>_xlfn.MAXIFS('Monitor PO'!E:E,'Monitor PO'!K:K,KGP[[#This Row],[Material / Component]])</f>
        <v>0</v>
      </c>
      <c r="CR636" s="89" t="str">
        <f t="shared" si="68"/>
        <v>Delivered Pre S4H</v>
      </c>
      <c r="CS636" s="89" t="str">
        <f>_xlfn.CONCAT(KGP[[#This Row],[Reservation]], KGP[[#This Row],[Requirement date (WO component)]],KGP[[#This Row],[Material / Component]],"000",,KGP[[#This Row],[WO number]])</f>
        <v>000012916045408000200090871</v>
      </c>
      <c r="CT636" s="89" t="e">
        <f>VLOOKUP(KGP[[#This Row],[Key]],Reservation!B:B,1,)</f>
        <v>#N/A</v>
      </c>
      <c r="CU636" s="89" t="str">
        <f>_xlfn.CONCAT(KGP[[#This Row],[Reservation]],KGP[[#This Row],[Material / Component]],"000",,KGP[[#This Row],[WO number]])</f>
        <v>0000129160000200090871</v>
      </c>
      <c r="CV636" s="93" t="str">
        <f>IF(_xlfn.MAXIFS(Reservation!$F:$F,Reservation!$A:$A,KGP[[#This Row],[Logic]])&lt;KGP[[#This Row],[ETA @ Demand plant]],_xlfn.MAXIFS(Reservation!$F:$F,Reservation!$A:$A,KGP[[#This Row],[Logic]]),"")</f>
        <v/>
      </c>
      <c r="CW636" s="89" t="str">
        <f>IF(KGP[[#This Row],[Any order which is ahead (Date)]]="","",VLOOKUP(_xlfn.CONCAT(KGP[[#This Row],[Reservation]],KGP[[#This Row],[Material / Component]],"000",,KGP[[#This Row],[WO number]]),Reservation!$A:$J,10,0))</f>
        <v/>
      </c>
      <c r="CX636" s="89">
        <f t="shared" si="69"/>
        <v>0</v>
      </c>
    </row>
    <row r="637" spans="1:102" s="77" customFormat="1" hidden="1" x14ac:dyDescent="0.2">
      <c r="A637" s="126" t="s">
        <v>945</v>
      </c>
      <c r="B637" s="126" t="s">
        <v>50</v>
      </c>
      <c r="C637" s="127"/>
      <c r="D637" s="126" t="s">
        <v>55</v>
      </c>
      <c r="E637" s="128">
        <v>45290</v>
      </c>
      <c r="F637" s="128">
        <v>45292</v>
      </c>
      <c r="G637" s="128">
        <v>45408</v>
      </c>
      <c r="H637" s="127"/>
      <c r="I637" s="128">
        <v>45408</v>
      </c>
      <c r="J637" s="128">
        <v>45408</v>
      </c>
      <c r="K637" s="126" t="s">
        <v>182</v>
      </c>
      <c r="L637" s="127"/>
      <c r="M637" s="126" t="s">
        <v>3187</v>
      </c>
      <c r="N637" s="126" t="s">
        <v>174</v>
      </c>
      <c r="O637" s="126" t="s">
        <v>3188</v>
      </c>
      <c r="P637" s="126" t="s">
        <v>3189</v>
      </c>
      <c r="Q637" s="126" t="s">
        <v>3190</v>
      </c>
      <c r="R637" s="126" t="s">
        <v>344</v>
      </c>
      <c r="S637" s="127"/>
      <c r="T637" s="127"/>
      <c r="U637" s="127"/>
      <c r="V637" s="127"/>
      <c r="W637" s="127"/>
      <c r="X637" s="126">
        <v>10</v>
      </c>
      <c r="Y637" s="126">
        <v>5</v>
      </c>
      <c r="Z637" s="127"/>
      <c r="AA637" s="127"/>
      <c r="AB637" s="129">
        <v>12</v>
      </c>
      <c r="AC637" s="129">
        <v>0</v>
      </c>
      <c r="AD637" s="129">
        <v>0</v>
      </c>
      <c r="AE637" s="126" t="s">
        <v>2954</v>
      </c>
      <c r="AF637" s="129">
        <v>0</v>
      </c>
      <c r="AG637" s="127"/>
      <c r="AH637" s="127"/>
      <c r="AI637" s="127"/>
      <c r="AJ637" s="127"/>
      <c r="AK637" s="126">
        <v>0</v>
      </c>
      <c r="AL637" s="129">
        <v>0</v>
      </c>
      <c r="AM637" s="127"/>
      <c r="AN637" s="127"/>
      <c r="AO637" s="126">
        <v>0</v>
      </c>
      <c r="AP637" s="127"/>
      <c r="AQ637" s="127"/>
      <c r="AR637" s="127"/>
      <c r="AS637" s="127"/>
      <c r="AT637" s="127"/>
      <c r="AU637" s="126">
        <v>0</v>
      </c>
      <c r="AV637" s="130">
        <v>0</v>
      </c>
      <c r="AW637" s="126" t="s">
        <v>51</v>
      </c>
      <c r="AX637" s="127"/>
      <c r="AY637" s="127"/>
      <c r="AZ637" s="127"/>
      <c r="BA637" s="127"/>
      <c r="BB637" s="126" t="s">
        <v>52</v>
      </c>
      <c r="BC637" s="126" t="s">
        <v>208</v>
      </c>
      <c r="BD637" s="126" t="s">
        <v>209</v>
      </c>
      <c r="BE637" s="126" t="s">
        <v>3191</v>
      </c>
      <c r="BF637" s="126">
        <v>2</v>
      </c>
      <c r="BG637" s="126" t="s">
        <v>163</v>
      </c>
      <c r="BH637" s="127"/>
      <c r="BI637" s="127"/>
      <c r="BJ637" s="127"/>
      <c r="BK637" s="127"/>
      <c r="BL637" s="129">
        <v>0</v>
      </c>
      <c r="BM637" s="127" t="b">
        <f>KGP[[#This Row],[HU Quantity]]=KGP[[#This Row],[Requirement quantity]]</f>
        <v>0</v>
      </c>
      <c r="BN637" s="127"/>
      <c r="BO637" s="127"/>
      <c r="BP637" s="127"/>
      <c r="BQ637" s="126" t="s">
        <v>165</v>
      </c>
      <c r="BR637" s="127"/>
      <c r="BS637" s="127"/>
      <c r="BT637" s="131">
        <v>0</v>
      </c>
      <c r="BU637" s="131">
        <v>0</v>
      </c>
      <c r="BV637" s="128">
        <v>45473</v>
      </c>
      <c r="BW637" s="132">
        <v>0</v>
      </c>
      <c r="BX637" s="132">
        <v>0</v>
      </c>
      <c r="BY637" s="127"/>
      <c r="BZ637" s="127"/>
      <c r="CA637" s="126">
        <v>0</v>
      </c>
      <c r="CB637" s="130">
        <v>0</v>
      </c>
      <c r="CC637" s="127"/>
      <c r="CD637" s="130">
        <v>0</v>
      </c>
      <c r="CE637" s="127"/>
      <c r="CF637" s="127"/>
      <c r="CG637" s="127"/>
      <c r="CH637" s="130">
        <v>0</v>
      </c>
      <c r="CI637" s="35">
        <v>0</v>
      </c>
      <c r="CJ637" s="94">
        <f t="shared" si="63"/>
        <v>0.16666666666666666</v>
      </c>
      <c r="CK637" s="88">
        <f t="shared" si="64"/>
        <v>45380</v>
      </c>
      <c r="CL637" s="89">
        <f t="shared" si="65"/>
        <v>0</v>
      </c>
      <c r="CM637" s="89">
        <f t="shared" si="66"/>
        <v>0</v>
      </c>
      <c r="CN637" s="89" t="str">
        <f t="shared" si="67"/>
        <v>Missing Staging Date</v>
      </c>
      <c r="CO637" s="100"/>
      <c r="CP637" s="89" t="str">
        <f>IF(CQ637="","",IF(CQ637&gt;'Colour coding'!$D$4,"After Turnround",IF(CQ637&gt;'Colour coding'!$D$3+7,"During Turnaround",IF(CQ637&lt;'Colour coding'!$D$3,"On Time"))))</f>
        <v>On Time</v>
      </c>
      <c r="CQ637" s="88">
        <f>_xlfn.MAXIFS('Monitor PO'!E:E,'Monitor PO'!K:K,KGP[[#This Row],[Material / Component]])</f>
        <v>0</v>
      </c>
      <c r="CR637" s="89" t="str">
        <f t="shared" si="68"/>
        <v>Delivered Pre S4H</v>
      </c>
      <c r="CS637" s="89" t="str">
        <f>_xlfn.CONCAT(KGP[[#This Row],[Reservation]], KGP[[#This Row],[Requirement date (WO component)]],KGP[[#This Row],[Material / Component]],"000",,KGP[[#This Row],[WO number]])</f>
        <v>000012916045408000200090871</v>
      </c>
      <c r="CT637" s="89" t="e">
        <f>VLOOKUP(KGP[[#This Row],[Key]],Reservation!B:B,1,)</f>
        <v>#N/A</v>
      </c>
      <c r="CU637" s="89" t="str">
        <f>_xlfn.CONCAT(KGP[[#This Row],[Reservation]],KGP[[#This Row],[Material / Component]],"000",,KGP[[#This Row],[WO number]])</f>
        <v>0000129160000200090871</v>
      </c>
      <c r="CV637" s="93" t="str">
        <f>IF(_xlfn.MAXIFS(Reservation!$F:$F,Reservation!$A:$A,KGP[[#This Row],[Logic]])&lt;KGP[[#This Row],[ETA @ Demand plant]],_xlfn.MAXIFS(Reservation!$F:$F,Reservation!$A:$A,KGP[[#This Row],[Logic]]),"")</f>
        <v/>
      </c>
      <c r="CW637" s="89" t="str">
        <f>IF(KGP[[#This Row],[Any order which is ahead (Date)]]="","",VLOOKUP(_xlfn.CONCAT(KGP[[#This Row],[Reservation]],KGP[[#This Row],[Material / Component]],"000",,KGP[[#This Row],[WO number]]),Reservation!$A:$J,10,0))</f>
        <v/>
      </c>
      <c r="CX637" s="89">
        <f t="shared" si="69"/>
        <v>0</v>
      </c>
    </row>
    <row r="638" spans="1:102" s="77" customFormat="1" hidden="1" x14ac:dyDescent="0.2">
      <c r="A638" s="126" t="s">
        <v>945</v>
      </c>
      <c r="B638" s="126" t="s">
        <v>50</v>
      </c>
      <c r="C638" s="127"/>
      <c r="D638" s="126" t="s">
        <v>55</v>
      </c>
      <c r="E638" s="128">
        <v>45290</v>
      </c>
      <c r="F638" s="128">
        <v>45292</v>
      </c>
      <c r="G638" s="128">
        <v>45408</v>
      </c>
      <c r="H638" s="127"/>
      <c r="I638" s="128">
        <v>45408</v>
      </c>
      <c r="J638" s="128">
        <v>45408</v>
      </c>
      <c r="K638" s="126" t="s">
        <v>182</v>
      </c>
      <c r="L638" s="127"/>
      <c r="M638" s="126" t="s">
        <v>3187</v>
      </c>
      <c r="N638" s="126" t="s">
        <v>172</v>
      </c>
      <c r="O638" s="126" t="s">
        <v>3188</v>
      </c>
      <c r="P638" s="126" t="s">
        <v>3189</v>
      </c>
      <c r="Q638" s="126" t="s">
        <v>3192</v>
      </c>
      <c r="R638" s="126" t="s">
        <v>344</v>
      </c>
      <c r="S638" s="127"/>
      <c r="T638" s="127"/>
      <c r="U638" s="127"/>
      <c r="V638" s="127"/>
      <c r="W638" s="127"/>
      <c r="X638" s="126">
        <v>10</v>
      </c>
      <c r="Y638" s="126">
        <v>5</v>
      </c>
      <c r="Z638" s="127"/>
      <c r="AA638" s="127"/>
      <c r="AB638" s="129">
        <v>1</v>
      </c>
      <c r="AC638" s="129">
        <v>0</v>
      </c>
      <c r="AD638" s="129">
        <v>0</v>
      </c>
      <c r="AE638" s="126" t="s">
        <v>2954</v>
      </c>
      <c r="AF638" s="129">
        <v>0</v>
      </c>
      <c r="AG638" s="127"/>
      <c r="AH638" s="127"/>
      <c r="AI638" s="127"/>
      <c r="AJ638" s="127"/>
      <c r="AK638" s="126">
        <v>0</v>
      </c>
      <c r="AL638" s="129">
        <v>0</v>
      </c>
      <c r="AM638" s="127"/>
      <c r="AN638" s="127"/>
      <c r="AO638" s="126">
        <v>0</v>
      </c>
      <c r="AP638" s="127"/>
      <c r="AQ638" s="127"/>
      <c r="AR638" s="127"/>
      <c r="AS638" s="127"/>
      <c r="AT638" s="127"/>
      <c r="AU638" s="126">
        <v>0</v>
      </c>
      <c r="AV638" s="130">
        <v>0</v>
      </c>
      <c r="AW638" s="126" t="s">
        <v>51</v>
      </c>
      <c r="AX638" s="127"/>
      <c r="AY638" s="127"/>
      <c r="AZ638" s="127"/>
      <c r="BA638" s="127"/>
      <c r="BB638" s="126" t="s">
        <v>52</v>
      </c>
      <c r="BC638" s="126" t="s">
        <v>208</v>
      </c>
      <c r="BD638" s="126" t="s">
        <v>209</v>
      </c>
      <c r="BE638" s="126" t="s">
        <v>3191</v>
      </c>
      <c r="BF638" s="126">
        <v>6</v>
      </c>
      <c r="BG638" s="126" t="s">
        <v>163</v>
      </c>
      <c r="BH638" s="127"/>
      <c r="BI638" s="127"/>
      <c r="BJ638" s="127"/>
      <c r="BK638" s="127"/>
      <c r="BL638" s="129">
        <v>0</v>
      </c>
      <c r="BM638" s="127" t="b">
        <f>KGP[[#This Row],[HU Quantity]]=KGP[[#This Row],[Requirement quantity]]</f>
        <v>0</v>
      </c>
      <c r="BN638" s="127"/>
      <c r="BO638" s="127"/>
      <c r="BP638" s="127"/>
      <c r="BQ638" s="126" t="s">
        <v>165</v>
      </c>
      <c r="BR638" s="127"/>
      <c r="BS638" s="127"/>
      <c r="BT638" s="131">
        <v>0</v>
      </c>
      <c r="BU638" s="131">
        <v>0</v>
      </c>
      <c r="BV638" s="128">
        <v>45473</v>
      </c>
      <c r="BW638" s="132">
        <v>0</v>
      </c>
      <c r="BX638" s="132">
        <v>0</v>
      </c>
      <c r="BY638" s="127"/>
      <c r="BZ638" s="127"/>
      <c r="CA638" s="126">
        <v>0</v>
      </c>
      <c r="CB638" s="130">
        <v>0</v>
      </c>
      <c r="CC638" s="127"/>
      <c r="CD638" s="130">
        <v>0</v>
      </c>
      <c r="CE638" s="127"/>
      <c r="CF638" s="127"/>
      <c r="CG638" s="127"/>
      <c r="CH638" s="130">
        <v>0</v>
      </c>
      <c r="CI638" s="35">
        <v>0</v>
      </c>
      <c r="CJ638" s="94">
        <f t="shared" si="63"/>
        <v>0.16666666666666666</v>
      </c>
      <c r="CK638" s="88">
        <f t="shared" si="64"/>
        <v>45380</v>
      </c>
      <c r="CL638" s="89">
        <f t="shared" si="65"/>
        <v>0</v>
      </c>
      <c r="CM638" s="89">
        <f t="shared" si="66"/>
        <v>0</v>
      </c>
      <c r="CN638" s="89" t="str">
        <f t="shared" si="67"/>
        <v>Missing Staging Date</v>
      </c>
      <c r="CO638" s="100"/>
      <c r="CP638" s="89" t="str">
        <f>IF(CQ638="","",IF(CQ638&gt;'Colour coding'!$D$4,"After Turnround",IF(CQ638&gt;'Colour coding'!$D$3+7,"During Turnaround",IF(CQ638&lt;'Colour coding'!$D$3,"On Time"))))</f>
        <v>On Time</v>
      </c>
      <c r="CQ638" s="88">
        <f>_xlfn.MAXIFS('Monitor PO'!E:E,'Monitor PO'!K:K,KGP[[#This Row],[Material / Component]])</f>
        <v>0</v>
      </c>
      <c r="CR638" s="89" t="str">
        <f t="shared" si="68"/>
        <v>Delivered Pre S4H</v>
      </c>
      <c r="CS638" s="89" t="str">
        <f>_xlfn.CONCAT(KGP[[#This Row],[Reservation]], KGP[[#This Row],[Requirement date (WO component)]],KGP[[#This Row],[Material / Component]],"000",,KGP[[#This Row],[WO number]])</f>
        <v>000012916045408000200090871</v>
      </c>
      <c r="CT638" s="89" t="e">
        <f>VLOOKUP(KGP[[#This Row],[Key]],Reservation!B:B,1,)</f>
        <v>#N/A</v>
      </c>
      <c r="CU638" s="89" t="str">
        <f>_xlfn.CONCAT(KGP[[#This Row],[Reservation]],KGP[[#This Row],[Material / Component]],"000",,KGP[[#This Row],[WO number]])</f>
        <v>0000129160000200090871</v>
      </c>
      <c r="CV638" s="93" t="str">
        <f>IF(_xlfn.MAXIFS(Reservation!$F:$F,Reservation!$A:$A,KGP[[#This Row],[Logic]])&lt;KGP[[#This Row],[ETA @ Demand plant]],_xlfn.MAXIFS(Reservation!$F:$F,Reservation!$A:$A,KGP[[#This Row],[Logic]]),"")</f>
        <v/>
      </c>
      <c r="CW638" s="89" t="str">
        <f>IF(KGP[[#This Row],[Any order which is ahead (Date)]]="","",VLOOKUP(_xlfn.CONCAT(KGP[[#This Row],[Reservation]],KGP[[#This Row],[Material / Component]],"000",,KGP[[#This Row],[WO number]]),Reservation!$A:$J,10,0))</f>
        <v/>
      </c>
      <c r="CX638" s="89">
        <f t="shared" si="69"/>
        <v>0</v>
      </c>
    </row>
    <row r="639" spans="1:102" s="77" customFormat="1" hidden="1" x14ac:dyDescent="0.2">
      <c r="A639" s="126" t="s">
        <v>945</v>
      </c>
      <c r="B639" s="126" t="s">
        <v>50</v>
      </c>
      <c r="C639" s="127"/>
      <c r="D639" s="126" t="s">
        <v>55</v>
      </c>
      <c r="E639" s="128">
        <v>45290</v>
      </c>
      <c r="F639" s="128">
        <v>45292</v>
      </c>
      <c r="G639" s="128">
        <v>45408</v>
      </c>
      <c r="H639" s="127"/>
      <c r="I639" s="128">
        <v>45408</v>
      </c>
      <c r="J639" s="128">
        <v>45408</v>
      </c>
      <c r="K639" s="126" t="s">
        <v>182</v>
      </c>
      <c r="L639" s="127"/>
      <c r="M639" s="126" t="s">
        <v>3187</v>
      </c>
      <c r="N639" s="126" t="s">
        <v>170</v>
      </c>
      <c r="O639" s="126" t="s">
        <v>3188</v>
      </c>
      <c r="P639" s="126" t="s">
        <v>3189</v>
      </c>
      <c r="Q639" s="126" t="s">
        <v>3192</v>
      </c>
      <c r="R639" s="126" t="s">
        <v>344</v>
      </c>
      <c r="S639" s="127"/>
      <c r="T639" s="127"/>
      <c r="U639" s="127"/>
      <c r="V639" s="127"/>
      <c r="W639" s="127"/>
      <c r="X639" s="126">
        <v>10</v>
      </c>
      <c r="Y639" s="126">
        <v>5</v>
      </c>
      <c r="Z639" s="127"/>
      <c r="AA639" s="127"/>
      <c r="AB639" s="129">
        <v>24</v>
      </c>
      <c r="AC639" s="129">
        <v>0</v>
      </c>
      <c r="AD639" s="129">
        <v>0</v>
      </c>
      <c r="AE639" s="126" t="s">
        <v>2954</v>
      </c>
      <c r="AF639" s="129">
        <v>0</v>
      </c>
      <c r="AG639" s="127"/>
      <c r="AH639" s="127"/>
      <c r="AI639" s="127"/>
      <c r="AJ639" s="127"/>
      <c r="AK639" s="126">
        <v>0</v>
      </c>
      <c r="AL639" s="129">
        <v>0</v>
      </c>
      <c r="AM639" s="127"/>
      <c r="AN639" s="127"/>
      <c r="AO639" s="126">
        <v>0</v>
      </c>
      <c r="AP639" s="127"/>
      <c r="AQ639" s="127"/>
      <c r="AR639" s="127"/>
      <c r="AS639" s="127"/>
      <c r="AT639" s="127"/>
      <c r="AU639" s="126">
        <v>0</v>
      </c>
      <c r="AV639" s="130">
        <v>0</v>
      </c>
      <c r="AW639" s="126" t="s">
        <v>51</v>
      </c>
      <c r="AX639" s="127"/>
      <c r="AY639" s="127"/>
      <c r="AZ639" s="127"/>
      <c r="BA639" s="127"/>
      <c r="BB639" s="126" t="s">
        <v>52</v>
      </c>
      <c r="BC639" s="126" t="s">
        <v>208</v>
      </c>
      <c r="BD639" s="126" t="s">
        <v>209</v>
      </c>
      <c r="BE639" s="126" t="s">
        <v>3191</v>
      </c>
      <c r="BF639" s="126">
        <v>4</v>
      </c>
      <c r="BG639" s="126" t="s">
        <v>163</v>
      </c>
      <c r="BH639" s="127"/>
      <c r="BI639" s="127"/>
      <c r="BJ639" s="127"/>
      <c r="BK639" s="127"/>
      <c r="BL639" s="129">
        <v>0</v>
      </c>
      <c r="BM639" s="127" t="b">
        <f>KGP[[#This Row],[HU Quantity]]=KGP[[#This Row],[Requirement quantity]]</f>
        <v>0</v>
      </c>
      <c r="BN639" s="127"/>
      <c r="BO639" s="127"/>
      <c r="BP639" s="127"/>
      <c r="BQ639" s="126" t="s">
        <v>165</v>
      </c>
      <c r="BR639" s="127"/>
      <c r="BS639" s="127"/>
      <c r="BT639" s="131">
        <v>0</v>
      </c>
      <c r="BU639" s="131">
        <v>0</v>
      </c>
      <c r="BV639" s="128">
        <v>45473</v>
      </c>
      <c r="BW639" s="132">
        <v>0</v>
      </c>
      <c r="BX639" s="132">
        <v>0</v>
      </c>
      <c r="BY639" s="127"/>
      <c r="BZ639" s="127"/>
      <c r="CA639" s="126">
        <v>0</v>
      </c>
      <c r="CB639" s="130">
        <v>0</v>
      </c>
      <c r="CC639" s="127"/>
      <c r="CD639" s="130">
        <v>0</v>
      </c>
      <c r="CE639" s="127"/>
      <c r="CF639" s="127"/>
      <c r="CG639" s="127"/>
      <c r="CH639" s="130">
        <v>0</v>
      </c>
      <c r="CI639" s="35">
        <v>0</v>
      </c>
      <c r="CJ639" s="94">
        <f t="shared" si="63"/>
        <v>0.16666666666666666</v>
      </c>
      <c r="CK639" s="88">
        <f t="shared" si="64"/>
        <v>45380</v>
      </c>
      <c r="CL639" s="89">
        <f t="shared" si="65"/>
        <v>0</v>
      </c>
      <c r="CM639" s="89">
        <f t="shared" si="66"/>
        <v>0</v>
      </c>
      <c r="CN639" s="89" t="str">
        <f t="shared" si="67"/>
        <v>Missing Staging Date</v>
      </c>
      <c r="CO639" s="100"/>
      <c r="CP639" s="89" t="str">
        <f>IF(CQ639="","",IF(CQ639&gt;'Colour coding'!$D$4,"After Turnround",IF(CQ639&gt;'Colour coding'!$D$3+7,"During Turnaround",IF(CQ639&lt;'Colour coding'!$D$3,"On Time"))))</f>
        <v>On Time</v>
      </c>
      <c r="CQ639" s="88">
        <f>_xlfn.MAXIFS('Monitor PO'!E:E,'Monitor PO'!K:K,KGP[[#This Row],[Material / Component]])</f>
        <v>0</v>
      </c>
      <c r="CR639" s="89" t="str">
        <f t="shared" si="68"/>
        <v>Delivered Pre S4H</v>
      </c>
      <c r="CS639" s="89" t="str">
        <f>_xlfn.CONCAT(KGP[[#This Row],[Reservation]], KGP[[#This Row],[Requirement date (WO component)]],KGP[[#This Row],[Material / Component]],"000",,KGP[[#This Row],[WO number]])</f>
        <v>000012916045408000200090871</v>
      </c>
      <c r="CT639" s="89" t="e">
        <f>VLOOKUP(KGP[[#This Row],[Key]],Reservation!B:B,1,)</f>
        <v>#N/A</v>
      </c>
      <c r="CU639" s="89" t="str">
        <f>_xlfn.CONCAT(KGP[[#This Row],[Reservation]],KGP[[#This Row],[Material / Component]],"000",,KGP[[#This Row],[WO number]])</f>
        <v>0000129160000200090871</v>
      </c>
      <c r="CV639" s="93" t="str">
        <f>IF(_xlfn.MAXIFS(Reservation!$F:$F,Reservation!$A:$A,KGP[[#This Row],[Logic]])&lt;KGP[[#This Row],[ETA @ Demand plant]],_xlfn.MAXIFS(Reservation!$F:$F,Reservation!$A:$A,KGP[[#This Row],[Logic]]),"")</f>
        <v/>
      </c>
      <c r="CW639" s="89" t="str">
        <f>IF(KGP[[#This Row],[Any order which is ahead (Date)]]="","",VLOOKUP(_xlfn.CONCAT(KGP[[#This Row],[Reservation]],KGP[[#This Row],[Material / Component]],"000",,KGP[[#This Row],[WO number]]),Reservation!$A:$J,10,0))</f>
        <v/>
      </c>
      <c r="CX639" s="89">
        <f t="shared" si="69"/>
        <v>0</v>
      </c>
    </row>
    <row r="640" spans="1:102" s="77" customFormat="1" hidden="1" x14ac:dyDescent="0.2">
      <c r="A640" s="126" t="s">
        <v>945</v>
      </c>
      <c r="B640" s="126" t="s">
        <v>50</v>
      </c>
      <c r="C640" s="127"/>
      <c r="D640" s="126" t="s">
        <v>55</v>
      </c>
      <c r="E640" s="128">
        <v>45290</v>
      </c>
      <c r="F640" s="128">
        <v>45292</v>
      </c>
      <c r="G640" s="128">
        <v>45410</v>
      </c>
      <c r="H640" s="127"/>
      <c r="I640" s="128">
        <v>45410</v>
      </c>
      <c r="J640" s="128">
        <v>45410</v>
      </c>
      <c r="K640" s="126" t="s">
        <v>182</v>
      </c>
      <c r="L640" s="127"/>
      <c r="M640" s="126" t="s">
        <v>3193</v>
      </c>
      <c r="N640" s="126" t="s">
        <v>170</v>
      </c>
      <c r="O640" s="126" t="s">
        <v>3194</v>
      </c>
      <c r="P640" s="126" t="s">
        <v>3195</v>
      </c>
      <c r="Q640" s="126" t="s">
        <v>3196</v>
      </c>
      <c r="R640" s="126" t="s">
        <v>344</v>
      </c>
      <c r="S640" s="127"/>
      <c r="T640" s="127"/>
      <c r="U640" s="127"/>
      <c r="V640" s="127"/>
      <c r="W640" s="127"/>
      <c r="X640" s="126">
        <v>10</v>
      </c>
      <c r="Y640" s="126">
        <v>5</v>
      </c>
      <c r="Z640" s="127"/>
      <c r="AA640" s="127"/>
      <c r="AB640" s="129">
        <v>40</v>
      </c>
      <c r="AC640" s="129">
        <v>0</v>
      </c>
      <c r="AD640" s="129">
        <v>0</v>
      </c>
      <c r="AE640" s="126" t="s">
        <v>2954</v>
      </c>
      <c r="AF640" s="129">
        <v>0</v>
      </c>
      <c r="AG640" s="127"/>
      <c r="AH640" s="127"/>
      <c r="AI640" s="127"/>
      <c r="AJ640" s="127"/>
      <c r="AK640" s="126">
        <v>0</v>
      </c>
      <c r="AL640" s="129">
        <v>0</v>
      </c>
      <c r="AM640" s="127"/>
      <c r="AN640" s="127"/>
      <c r="AO640" s="126">
        <v>0</v>
      </c>
      <c r="AP640" s="127"/>
      <c r="AQ640" s="127"/>
      <c r="AR640" s="127"/>
      <c r="AS640" s="127"/>
      <c r="AT640" s="127"/>
      <c r="AU640" s="126">
        <v>0</v>
      </c>
      <c r="AV640" s="130">
        <v>0</v>
      </c>
      <c r="AW640" s="126" t="s">
        <v>51</v>
      </c>
      <c r="AX640" s="127"/>
      <c r="AY640" s="127"/>
      <c r="AZ640" s="127"/>
      <c r="BA640" s="127"/>
      <c r="BB640" s="126" t="s">
        <v>52</v>
      </c>
      <c r="BC640" s="126" t="s">
        <v>208</v>
      </c>
      <c r="BD640" s="126" t="s">
        <v>209</v>
      </c>
      <c r="BE640" s="126" t="s">
        <v>3197</v>
      </c>
      <c r="BF640" s="126">
        <v>2</v>
      </c>
      <c r="BG640" s="126" t="s">
        <v>163</v>
      </c>
      <c r="BH640" s="127"/>
      <c r="BI640" s="127"/>
      <c r="BJ640" s="127"/>
      <c r="BK640" s="127"/>
      <c r="BL640" s="129">
        <v>0</v>
      </c>
      <c r="BM640" s="127" t="b">
        <f>KGP[[#This Row],[HU Quantity]]=KGP[[#This Row],[Requirement quantity]]</f>
        <v>0</v>
      </c>
      <c r="BN640" s="127"/>
      <c r="BO640" s="127"/>
      <c r="BP640" s="127"/>
      <c r="BQ640" s="126" t="s">
        <v>165</v>
      </c>
      <c r="BR640" s="127"/>
      <c r="BS640" s="127"/>
      <c r="BT640" s="131">
        <v>0</v>
      </c>
      <c r="BU640" s="131">
        <v>0</v>
      </c>
      <c r="BV640" s="128">
        <v>45473</v>
      </c>
      <c r="BW640" s="132">
        <v>0</v>
      </c>
      <c r="BX640" s="132">
        <v>0</v>
      </c>
      <c r="BY640" s="127"/>
      <c r="BZ640" s="127"/>
      <c r="CA640" s="126">
        <v>0</v>
      </c>
      <c r="CB640" s="130">
        <v>0</v>
      </c>
      <c r="CC640" s="127"/>
      <c r="CD640" s="130">
        <v>0</v>
      </c>
      <c r="CE640" s="127"/>
      <c r="CF640" s="127"/>
      <c r="CG640" s="127"/>
      <c r="CH640" s="130">
        <v>0</v>
      </c>
      <c r="CI640" s="35">
        <v>0</v>
      </c>
      <c r="CJ640" s="94">
        <f t="shared" si="63"/>
        <v>0.33333333333333331</v>
      </c>
      <c r="CK640" s="88">
        <f t="shared" si="64"/>
        <v>45382</v>
      </c>
      <c r="CL640" s="89">
        <f t="shared" si="65"/>
        <v>0</v>
      </c>
      <c r="CM640" s="89">
        <f t="shared" si="66"/>
        <v>0</v>
      </c>
      <c r="CN640" s="89" t="str">
        <f t="shared" si="67"/>
        <v>Missing Staging Date</v>
      </c>
      <c r="CO640" s="100"/>
      <c r="CP640" s="89" t="str">
        <f>IF(CQ640="","",IF(CQ640&gt;'Colour coding'!$D$4,"After Turnround",IF(CQ640&gt;'Colour coding'!$D$3+7,"During Turnaround",IF(CQ640&lt;'Colour coding'!$D$3,"On Time"))))</f>
        <v>On Time</v>
      </c>
      <c r="CQ640" s="88">
        <f>_xlfn.MAXIFS('Monitor PO'!E:E,'Monitor PO'!K:K,KGP[[#This Row],[Material / Component]])</f>
        <v>0</v>
      </c>
      <c r="CR640" s="89" t="str">
        <f t="shared" si="68"/>
        <v>Delivered Pre S4H</v>
      </c>
      <c r="CS640" s="89" t="str">
        <f>_xlfn.CONCAT(KGP[[#This Row],[Reservation]], KGP[[#This Row],[Requirement date (WO component)]],KGP[[#This Row],[Material / Component]],"000",,KGP[[#This Row],[WO number]])</f>
        <v>000012916245410000200090873</v>
      </c>
      <c r="CT640" s="89" t="e">
        <f>VLOOKUP(KGP[[#This Row],[Key]],Reservation!B:B,1,)</f>
        <v>#N/A</v>
      </c>
      <c r="CU640" s="89" t="str">
        <f>_xlfn.CONCAT(KGP[[#This Row],[Reservation]],KGP[[#This Row],[Material / Component]],"000",,KGP[[#This Row],[WO number]])</f>
        <v>0000129162000200090873</v>
      </c>
      <c r="CV640" s="93" t="str">
        <f>IF(_xlfn.MAXIFS(Reservation!$F:$F,Reservation!$A:$A,KGP[[#This Row],[Logic]])&lt;KGP[[#This Row],[ETA @ Demand plant]],_xlfn.MAXIFS(Reservation!$F:$F,Reservation!$A:$A,KGP[[#This Row],[Logic]]),"")</f>
        <v/>
      </c>
      <c r="CW640" s="89" t="str">
        <f>IF(KGP[[#This Row],[Any order which is ahead (Date)]]="","",VLOOKUP(_xlfn.CONCAT(KGP[[#This Row],[Reservation]],KGP[[#This Row],[Material / Component]],"000",,KGP[[#This Row],[WO number]]),Reservation!$A:$J,10,0))</f>
        <v/>
      </c>
      <c r="CX640" s="89">
        <f t="shared" si="69"/>
        <v>0</v>
      </c>
    </row>
    <row r="641" spans="1:102" s="77" customFormat="1" hidden="1" x14ac:dyDescent="0.2">
      <c r="A641" s="126" t="s">
        <v>945</v>
      </c>
      <c r="B641" s="126" t="s">
        <v>50</v>
      </c>
      <c r="C641" s="127"/>
      <c r="D641" s="126" t="s">
        <v>55</v>
      </c>
      <c r="E641" s="128">
        <v>45290</v>
      </c>
      <c r="F641" s="128">
        <v>45292</v>
      </c>
      <c r="G641" s="128">
        <v>45410</v>
      </c>
      <c r="H641" s="127"/>
      <c r="I641" s="128">
        <v>45410</v>
      </c>
      <c r="J641" s="128">
        <v>45410</v>
      </c>
      <c r="K641" s="126" t="s">
        <v>182</v>
      </c>
      <c r="L641" s="127"/>
      <c r="M641" s="126" t="s">
        <v>3193</v>
      </c>
      <c r="N641" s="126" t="s">
        <v>166</v>
      </c>
      <c r="O641" s="126" t="s">
        <v>3194</v>
      </c>
      <c r="P641" s="126" t="s">
        <v>3195</v>
      </c>
      <c r="Q641" s="126" t="s">
        <v>3196</v>
      </c>
      <c r="R641" s="126" t="s">
        <v>344</v>
      </c>
      <c r="S641" s="127"/>
      <c r="T641" s="127"/>
      <c r="U641" s="127"/>
      <c r="V641" s="127"/>
      <c r="W641" s="127"/>
      <c r="X641" s="126">
        <v>10</v>
      </c>
      <c r="Y641" s="126">
        <v>5</v>
      </c>
      <c r="Z641" s="127"/>
      <c r="AA641" s="127"/>
      <c r="AB641" s="129">
        <v>1</v>
      </c>
      <c r="AC641" s="129">
        <v>0</v>
      </c>
      <c r="AD641" s="129">
        <v>0</v>
      </c>
      <c r="AE641" s="126" t="s">
        <v>2954</v>
      </c>
      <c r="AF641" s="129">
        <v>0</v>
      </c>
      <c r="AG641" s="127"/>
      <c r="AH641" s="127"/>
      <c r="AI641" s="127"/>
      <c r="AJ641" s="127"/>
      <c r="AK641" s="126">
        <v>0</v>
      </c>
      <c r="AL641" s="129">
        <v>0</v>
      </c>
      <c r="AM641" s="127"/>
      <c r="AN641" s="127"/>
      <c r="AO641" s="126">
        <v>0</v>
      </c>
      <c r="AP641" s="127"/>
      <c r="AQ641" s="127"/>
      <c r="AR641" s="127"/>
      <c r="AS641" s="127"/>
      <c r="AT641" s="127"/>
      <c r="AU641" s="126">
        <v>0</v>
      </c>
      <c r="AV641" s="130">
        <v>0</v>
      </c>
      <c r="AW641" s="126" t="s">
        <v>51</v>
      </c>
      <c r="AX641" s="127"/>
      <c r="AY641" s="127"/>
      <c r="AZ641" s="127"/>
      <c r="BA641" s="127"/>
      <c r="BB641" s="126" t="s">
        <v>52</v>
      </c>
      <c r="BC641" s="126" t="s">
        <v>208</v>
      </c>
      <c r="BD641" s="126" t="s">
        <v>209</v>
      </c>
      <c r="BE641" s="126" t="s">
        <v>3197</v>
      </c>
      <c r="BF641" s="126">
        <v>3</v>
      </c>
      <c r="BG641" s="126" t="s">
        <v>163</v>
      </c>
      <c r="BH641" s="127"/>
      <c r="BI641" s="127"/>
      <c r="BJ641" s="127"/>
      <c r="BK641" s="127"/>
      <c r="BL641" s="129">
        <v>0</v>
      </c>
      <c r="BM641" s="127" t="b">
        <f>KGP[[#This Row],[HU Quantity]]=KGP[[#This Row],[Requirement quantity]]</f>
        <v>0</v>
      </c>
      <c r="BN641" s="127"/>
      <c r="BO641" s="127"/>
      <c r="BP641" s="127"/>
      <c r="BQ641" s="126" t="s">
        <v>165</v>
      </c>
      <c r="BR641" s="127"/>
      <c r="BS641" s="127"/>
      <c r="BT641" s="131">
        <v>0</v>
      </c>
      <c r="BU641" s="131">
        <v>0</v>
      </c>
      <c r="BV641" s="128">
        <v>45473</v>
      </c>
      <c r="BW641" s="132">
        <v>0</v>
      </c>
      <c r="BX641" s="132">
        <v>0</v>
      </c>
      <c r="BY641" s="127"/>
      <c r="BZ641" s="127"/>
      <c r="CA641" s="126">
        <v>0</v>
      </c>
      <c r="CB641" s="130">
        <v>0</v>
      </c>
      <c r="CC641" s="127"/>
      <c r="CD641" s="130">
        <v>0</v>
      </c>
      <c r="CE641" s="127"/>
      <c r="CF641" s="127"/>
      <c r="CG641" s="127"/>
      <c r="CH641" s="130">
        <v>0</v>
      </c>
      <c r="CI641" s="35">
        <v>0</v>
      </c>
      <c r="CJ641" s="94">
        <f t="shared" si="63"/>
        <v>0.33333333333333331</v>
      </c>
      <c r="CK641" s="88">
        <f t="shared" si="64"/>
        <v>45382</v>
      </c>
      <c r="CL641" s="89">
        <f t="shared" si="65"/>
        <v>0</v>
      </c>
      <c r="CM641" s="89">
        <f t="shared" si="66"/>
        <v>0</v>
      </c>
      <c r="CN641" s="89" t="str">
        <f t="shared" si="67"/>
        <v>Missing Staging Date</v>
      </c>
      <c r="CO641" s="100"/>
      <c r="CP641" s="89" t="str">
        <f>IF(CQ641="","",IF(CQ641&gt;'Colour coding'!$D$4,"After Turnround",IF(CQ641&gt;'Colour coding'!$D$3+7,"During Turnaround",IF(CQ641&lt;'Colour coding'!$D$3,"On Time"))))</f>
        <v>On Time</v>
      </c>
      <c r="CQ641" s="88">
        <f>_xlfn.MAXIFS('Monitor PO'!E:E,'Monitor PO'!K:K,KGP[[#This Row],[Material / Component]])</f>
        <v>0</v>
      </c>
      <c r="CR641" s="89" t="str">
        <f t="shared" si="68"/>
        <v>Delivered Pre S4H</v>
      </c>
      <c r="CS641" s="89" t="str">
        <f>_xlfn.CONCAT(KGP[[#This Row],[Reservation]], KGP[[#This Row],[Requirement date (WO component)]],KGP[[#This Row],[Material / Component]],"000",,KGP[[#This Row],[WO number]])</f>
        <v>000012916245410000200090873</v>
      </c>
      <c r="CT641" s="89" t="e">
        <f>VLOOKUP(KGP[[#This Row],[Key]],Reservation!B:B,1,)</f>
        <v>#N/A</v>
      </c>
      <c r="CU641" s="89" t="str">
        <f>_xlfn.CONCAT(KGP[[#This Row],[Reservation]],KGP[[#This Row],[Material / Component]],"000",,KGP[[#This Row],[WO number]])</f>
        <v>0000129162000200090873</v>
      </c>
      <c r="CV641" s="93" t="str">
        <f>IF(_xlfn.MAXIFS(Reservation!$F:$F,Reservation!$A:$A,KGP[[#This Row],[Logic]])&lt;KGP[[#This Row],[ETA @ Demand plant]],_xlfn.MAXIFS(Reservation!$F:$F,Reservation!$A:$A,KGP[[#This Row],[Logic]]),"")</f>
        <v/>
      </c>
      <c r="CW641" s="89" t="str">
        <f>IF(KGP[[#This Row],[Any order which is ahead (Date)]]="","",VLOOKUP(_xlfn.CONCAT(KGP[[#This Row],[Reservation]],KGP[[#This Row],[Material / Component]],"000",,KGP[[#This Row],[WO number]]),Reservation!$A:$J,10,0))</f>
        <v/>
      </c>
      <c r="CX641" s="89">
        <f t="shared" si="69"/>
        <v>0</v>
      </c>
    </row>
    <row r="642" spans="1:102" s="77" customFormat="1" hidden="1" x14ac:dyDescent="0.2">
      <c r="A642" s="126" t="s">
        <v>945</v>
      </c>
      <c r="B642" s="126" t="s">
        <v>50</v>
      </c>
      <c r="C642" s="127"/>
      <c r="D642" s="126" t="s">
        <v>55</v>
      </c>
      <c r="E642" s="128">
        <v>45290</v>
      </c>
      <c r="F642" s="128">
        <v>45292</v>
      </c>
      <c r="G642" s="128">
        <v>45400</v>
      </c>
      <c r="H642" s="127"/>
      <c r="I642" s="128">
        <v>45410</v>
      </c>
      <c r="J642" s="128">
        <v>45410</v>
      </c>
      <c r="K642" s="126" t="s">
        <v>182</v>
      </c>
      <c r="L642" s="127"/>
      <c r="M642" s="126" t="s">
        <v>3193</v>
      </c>
      <c r="N642" s="126" t="s">
        <v>172</v>
      </c>
      <c r="O642" s="126" t="s">
        <v>3194</v>
      </c>
      <c r="P642" s="126" t="s">
        <v>3195</v>
      </c>
      <c r="Q642" s="126" t="s">
        <v>3198</v>
      </c>
      <c r="R642" s="126" t="s">
        <v>344</v>
      </c>
      <c r="S642" s="127"/>
      <c r="T642" s="127"/>
      <c r="U642" s="127"/>
      <c r="V642" s="127"/>
      <c r="W642" s="127"/>
      <c r="X642" s="126">
        <v>10</v>
      </c>
      <c r="Y642" s="126">
        <v>5</v>
      </c>
      <c r="Z642" s="127"/>
      <c r="AA642" s="127"/>
      <c r="AB642" s="129">
        <v>1</v>
      </c>
      <c r="AC642" s="129">
        <v>0</v>
      </c>
      <c r="AD642" s="129">
        <v>0</v>
      </c>
      <c r="AE642" s="126" t="s">
        <v>2954</v>
      </c>
      <c r="AF642" s="129">
        <v>0</v>
      </c>
      <c r="AG642" s="127"/>
      <c r="AH642" s="127"/>
      <c r="AI642" s="127"/>
      <c r="AJ642" s="127"/>
      <c r="AK642" s="126">
        <v>0</v>
      </c>
      <c r="AL642" s="129">
        <v>0</v>
      </c>
      <c r="AM642" s="127"/>
      <c r="AN642" s="127"/>
      <c r="AO642" s="126">
        <v>0</v>
      </c>
      <c r="AP642" s="127"/>
      <c r="AQ642" s="127"/>
      <c r="AR642" s="127"/>
      <c r="AS642" s="127"/>
      <c r="AT642" s="127"/>
      <c r="AU642" s="126">
        <v>0</v>
      </c>
      <c r="AV642" s="130">
        <v>0</v>
      </c>
      <c r="AW642" s="126" t="s">
        <v>51</v>
      </c>
      <c r="AX642" s="127"/>
      <c r="AY642" s="127"/>
      <c r="AZ642" s="127"/>
      <c r="BA642" s="127"/>
      <c r="BB642" s="126" t="s">
        <v>52</v>
      </c>
      <c r="BC642" s="126" t="s">
        <v>208</v>
      </c>
      <c r="BD642" s="126" t="s">
        <v>209</v>
      </c>
      <c r="BE642" s="126" t="s">
        <v>3197</v>
      </c>
      <c r="BF642" s="126">
        <v>1</v>
      </c>
      <c r="BG642" s="126" t="s">
        <v>163</v>
      </c>
      <c r="BH642" s="127"/>
      <c r="BI642" s="127"/>
      <c r="BJ642" s="127"/>
      <c r="BK642" s="127"/>
      <c r="BL642" s="129">
        <v>0</v>
      </c>
      <c r="BM642" s="127" t="b">
        <f>KGP[[#This Row],[HU Quantity]]=KGP[[#This Row],[Requirement quantity]]</f>
        <v>0</v>
      </c>
      <c r="BN642" s="127"/>
      <c r="BO642" s="127"/>
      <c r="BP642" s="127"/>
      <c r="BQ642" s="126" t="s">
        <v>165</v>
      </c>
      <c r="BR642" s="127"/>
      <c r="BS642" s="127"/>
      <c r="BT642" s="131">
        <v>0</v>
      </c>
      <c r="BU642" s="131">
        <v>0</v>
      </c>
      <c r="BV642" s="128">
        <v>45473</v>
      </c>
      <c r="BW642" s="132">
        <v>0</v>
      </c>
      <c r="BX642" s="132">
        <v>0</v>
      </c>
      <c r="BY642" s="127"/>
      <c r="BZ642" s="127"/>
      <c r="CA642" s="126">
        <v>0</v>
      </c>
      <c r="CB642" s="130">
        <v>0</v>
      </c>
      <c r="CC642" s="127"/>
      <c r="CD642" s="130">
        <v>0</v>
      </c>
      <c r="CE642" s="127"/>
      <c r="CF642" s="127"/>
      <c r="CG642" s="127"/>
      <c r="CH642" s="130">
        <v>0</v>
      </c>
      <c r="CI642" s="35">
        <v>0</v>
      </c>
      <c r="CJ642" s="94">
        <f t="shared" ref="CJ642:CJ705" si="70">1/COUNTIF(M:M,M642)</f>
        <v>0.33333333333333331</v>
      </c>
      <c r="CK642" s="88">
        <f t="shared" ref="CK642:CK705" si="71">G642-28</f>
        <v>45372</v>
      </c>
      <c r="CL642" s="89">
        <f t="shared" ref="CL642:CL705" si="72">IF(ISBLANK(H642),0,CK642-H642)</f>
        <v>0</v>
      </c>
      <c r="CM642" s="89">
        <f t="shared" ref="CM642:CM705" si="73">IF(ISBLANK(H642),0,G642-H642)</f>
        <v>0</v>
      </c>
      <c r="CN642" s="89" t="str">
        <f t="shared" ref="CN642:CN705" si="74">IF(ISNUMBER(CM642), IF(CM642&gt;0,"ON TIME",IF(CM642&lt;0,"Delayed","Missing Staging Date")))</f>
        <v>Missing Staging Date</v>
      </c>
      <c r="CO642" s="100"/>
      <c r="CP642" s="89" t="str">
        <f>IF(CQ642="","",IF(CQ642&gt;'Colour coding'!$D$4,"After Turnround",IF(CQ642&gt;'Colour coding'!$D$3+7,"During Turnaround",IF(CQ642&lt;'Colour coding'!$D$3,"On Time"))))</f>
        <v>On Time</v>
      </c>
      <c r="CQ642" s="88">
        <f>_xlfn.MAXIFS('Monitor PO'!E:E,'Monitor PO'!K:K,KGP[[#This Row],[Material / Component]])</f>
        <v>0</v>
      </c>
      <c r="CR642" s="89" t="str">
        <f t="shared" ref="CR642:CR705" si="75">IF(ISBLANK(Z642), "Delivered Pre S4H",IF(AC642&gt;=AB642,"SOH","Need Purchasing"))</f>
        <v>Delivered Pre S4H</v>
      </c>
      <c r="CS642" s="89" t="str">
        <f>_xlfn.CONCAT(KGP[[#This Row],[Reservation]], KGP[[#This Row],[Requirement date (WO component)]],KGP[[#This Row],[Material / Component]],"000",,KGP[[#This Row],[WO number]])</f>
        <v>000012916245400000200090873</v>
      </c>
      <c r="CT642" s="89" t="e">
        <f>VLOOKUP(KGP[[#This Row],[Key]],Reservation!B:B,1,)</f>
        <v>#N/A</v>
      </c>
      <c r="CU642" s="89" t="str">
        <f>_xlfn.CONCAT(KGP[[#This Row],[Reservation]],KGP[[#This Row],[Material / Component]],"000",,KGP[[#This Row],[WO number]])</f>
        <v>0000129162000200090873</v>
      </c>
      <c r="CV642" s="93" t="str">
        <f>IF(_xlfn.MAXIFS(Reservation!$F:$F,Reservation!$A:$A,KGP[[#This Row],[Logic]])&lt;KGP[[#This Row],[ETA @ Demand plant]],_xlfn.MAXIFS(Reservation!$F:$F,Reservation!$A:$A,KGP[[#This Row],[Logic]]),"")</f>
        <v/>
      </c>
      <c r="CW642" s="89" t="str">
        <f>IF(KGP[[#This Row],[Any order which is ahead (Date)]]="","",VLOOKUP(_xlfn.CONCAT(KGP[[#This Row],[Reservation]],KGP[[#This Row],[Material / Component]],"000",,KGP[[#This Row],[WO number]]),Reservation!$A:$J,10,0))</f>
        <v/>
      </c>
      <c r="CX642" s="89">
        <f t="shared" ref="CX642:CX705" si="76">IFERROR(IF(OR(IFERROR(SEARCH("SP13",AH642),FALSE),IFERROR(SEARCH("SP11",AH642),FALSE)),1,0),0)</f>
        <v>0</v>
      </c>
    </row>
    <row r="643" spans="1:102" s="77" customFormat="1" hidden="1" x14ac:dyDescent="0.2">
      <c r="A643" s="126" t="s">
        <v>940</v>
      </c>
      <c r="B643" s="126" t="s">
        <v>50</v>
      </c>
      <c r="C643" s="127"/>
      <c r="D643" s="126" t="s">
        <v>55</v>
      </c>
      <c r="E643" s="128">
        <v>45290</v>
      </c>
      <c r="F643" s="128">
        <v>45293</v>
      </c>
      <c r="G643" s="128">
        <v>45384</v>
      </c>
      <c r="H643" s="127"/>
      <c r="I643" s="128">
        <v>45382</v>
      </c>
      <c r="J643" s="128">
        <v>45406</v>
      </c>
      <c r="K643" s="126" t="s">
        <v>182</v>
      </c>
      <c r="L643" s="127"/>
      <c r="M643" s="126" t="s">
        <v>2790</v>
      </c>
      <c r="N643" s="126" t="s">
        <v>257</v>
      </c>
      <c r="O643" s="126" t="s">
        <v>2791</v>
      </c>
      <c r="P643" s="126" t="s">
        <v>2792</v>
      </c>
      <c r="Q643" s="126" t="s">
        <v>2717</v>
      </c>
      <c r="R643" s="126" t="s">
        <v>344</v>
      </c>
      <c r="S643" s="127"/>
      <c r="T643" s="127"/>
      <c r="U643" s="127"/>
      <c r="V643" s="127"/>
      <c r="W643" s="127"/>
      <c r="X643" s="126">
        <v>10</v>
      </c>
      <c r="Y643" s="126">
        <v>5</v>
      </c>
      <c r="Z643" s="127"/>
      <c r="AA643" s="127"/>
      <c r="AB643" s="129">
        <v>1</v>
      </c>
      <c r="AC643" s="129">
        <v>0</v>
      </c>
      <c r="AD643" s="129">
        <v>0</v>
      </c>
      <c r="AE643" s="126" t="s">
        <v>2372</v>
      </c>
      <c r="AF643" s="129">
        <v>0</v>
      </c>
      <c r="AG643" s="127"/>
      <c r="AH643" s="127"/>
      <c r="AI643" s="127"/>
      <c r="AJ643" s="127"/>
      <c r="AK643" s="126">
        <v>0</v>
      </c>
      <c r="AL643" s="129">
        <v>0</v>
      </c>
      <c r="AM643" s="127"/>
      <c r="AN643" s="127"/>
      <c r="AO643" s="126">
        <v>0</v>
      </c>
      <c r="AP643" s="127"/>
      <c r="AQ643" s="127"/>
      <c r="AR643" s="127"/>
      <c r="AS643" s="127"/>
      <c r="AT643" s="127"/>
      <c r="AU643" s="126">
        <v>0</v>
      </c>
      <c r="AV643" s="130">
        <v>0</v>
      </c>
      <c r="AW643" s="126" t="s">
        <v>51</v>
      </c>
      <c r="AX643" s="127"/>
      <c r="AY643" s="127"/>
      <c r="AZ643" s="127"/>
      <c r="BA643" s="127"/>
      <c r="BB643" s="126" t="s">
        <v>52</v>
      </c>
      <c r="BC643" s="126" t="s">
        <v>213</v>
      </c>
      <c r="BD643" s="126" t="s">
        <v>214</v>
      </c>
      <c r="BE643" s="126" t="s">
        <v>2793</v>
      </c>
      <c r="BF643" s="126">
        <v>2</v>
      </c>
      <c r="BG643" s="126" t="s">
        <v>163</v>
      </c>
      <c r="BH643" s="127"/>
      <c r="BI643" s="127"/>
      <c r="BJ643" s="127"/>
      <c r="BK643" s="127"/>
      <c r="BL643" s="129">
        <v>0</v>
      </c>
      <c r="BM643" s="127" t="b">
        <f>KGP[[#This Row],[HU Quantity]]=KGP[[#This Row],[Requirement quantity]]</f>
        <v>0</v>
      </c>
      <c r="BN643" s="127"/>
      <c r="BO643" s="127"/>
      <c r="BP643" s="127"/>
      <c r="BQ643" s="126" t="s">
        <v>165</v>
      </c>
      <c r="BR643" s="126" t="s">
        <v>57</v>
      </c>
      <c r="BS643" s="127"/>
      <c r="BT643" s="131">
        <v>0</v>
      </c>
      <c r="BU643" s="131">
        <v>0</v>
      </c>
      <c r="BV643" s="128">
        <v>45587</v>
      </c>
      <c r="BW643" s="132">
        <v>0</v>
      </c>
      <c r="BX643" s="132">
        <v>0</v>
      </c>
      <c r="BY643" s="127"/>
      <c r="BZ643" s="127"/>
      <c r="CA643" s="126">
        <v>0</v>
      </c>
      <c r="CB643" s="130">
        <v>0</v>
      </c>
      <c r="CC643" s="127"/>
      <c r="CD643" s="130">
        <v>0</v>
      </c>
      <c r="CE643" s="127"/>
      <c r="CF643" s="127"/>
      <c r="CG643" s="127"/>
      <c r="CH643" s="130">
        <v>0</v>
      </c>
      <c r="CI643" s="35">
        <v>0</v>
      </c>
      <c r="CJ643" s="94">
        <f t="shared" si="70"/>
        <v>1.9230769230769232E-2</v>
      </c>
      <c r="CK643" s="88">
        <f t="shared" si="71"/>
        <v>45356</v>
      </c>
      <c r="CL643" s="89">
        <f t="shared" si="72"/>
        <v>0</v>
      </c>
      <c r="CM643" s="89">
        <f t="shared" si="73"/>
        <v>0</v>
      </c>
      <c r="CN643" s="89" t="str">
        <f t="shared" si="74"/>
        <v>Missing Staging Date</v>
      </c>
      <c r="CO643" s="100"/>
      <c r="CP643" s="89" t="str">
        <f>IF(CQ643="","",IF(CQ643&gt;'Colour coding'!$D$4,"After Turnround",IF(CQ643&gt;'Colour coding'!$D$3+7,"During Turnaround",IF(CQ643&lt;'Colour coding'!$D$3,"On Time"))))</f>
        <v>On Time</v>
      </c>
      <c r="CQ643" s="88">
        <f>_xlfn.MAXIFS('Monitor PO'!E:E,'Monitor PO'!K:K,KGP[[#This Row],[Material / Component]])</f>
        <v>0</v>
      </c>
      <c r="CR643" s="89" t="str">
        <f t="shared" si="75"/>
        <v>Delivered Pre S4H</v>
      </c>
      <c r="CS643" s="89" t="str">
        <f>_xlfn.CONCAT(KGP[[#This Row],[Reservation]], KGP[[#This Row],[Requirement date (WO component)]],KGP[[#This Row],[Material / Component]],"000",,KGP[[#This Row],[WO number]])</f>
        <v>000012969145384000200091461</v>
      </c>
      <c r="CT643" s="89" t="e">
        <f>VLOOKUP(KGP[[#This Row],[Key]],Reservation!B:B,1,)</f>
        <v>#N/A</v>
      </c>
      <c r="CU643" s="89" t="str">
        <f>_xlfn.CONCAT(KGP[[#This Row],[Reservation]],KGP[[#This Row],[Material / Component]],"000",,KGP[[#This Row],[WO number]])</f>
        <v>0000129691000200091461</v>
      </c>
      <c r="CV643" s="93" t="str">
        <f>IF(_xlfn.MAXIFS(Reservation!$F:$F,Reservation!$A:$A,KGP[[#This Row],[Logic]])&lt;KGP[[#This Row],[ETA @ Demand plant]],_xlfn.MAXIFS(Reservation!$F:$F,Reservation!$A:$A,KGP[[#This Row],[Logic]]),"")</f>
        <v/>
      </c>
      <c r="CW643" s="89" t="str">
        <f>IF(KGP[[#This Row],[Any order which is ahead (Date)]]="","",VLOOKUP(_xlfn.CONCAT(KGP[[#This Row],[Reservation]],KGP[[#This Row],[Material / Component]],"000",,KGP[[#This Row],[WO number]]),Reservation!$A:$J,10,0))</f>
        <v/>
      </c>
      <c r="CX643" s="89">
        <f t="shared" si="76"/>
        <v>0</v>
      </c>
    </row>
    <row r="644" spans="1:102" s="77" customFormat="1" hidden="1" x14ac:dyDescent="0.2">
      <c r="A644" s="126" t="s">
        <v>940</v>
      </c>
      <c r="B644" s="126" t="s">
        <v>50</v>
      </c>
      <c r="C644" s="127"/>
      <c r="D644" s="126" t="s">
        <v>55</v>
      </c>
      <c r="E644" s="128">
        <v>45290</v>
      </c>
      <c r="F644" s="128">
        <v>45293</v>
      </c>
      <c r="G644" s="128">
        <v>45395</v>
      </c>
      <c r="H644" s="127"/>
      <c r="I644" s="128">
        <v>45382</v>
      </c>
      <c r="J644" s="128">
        <v>45406</v>
      </c>
      <c r="K644" s="126" t="s">
        <v>182</v>
      </c>
      <c r="L644" s="127"/>
      <c r="M644" s="126" t="s">
        <v>2790</v>
      </c>
      <c r="N644" s="126" t="s">
        <v>192</v>
      </c>
      <c r="O644" s="126" t="s">
        <v>2791</v>
      </c>
      <c r="P644" s="126" t="s">
        <v>2792</v>
      </c>
      <c r="Q644" s="126" t="s">
        <v>2665</v>
      </c>
      <c r="R644" s="126" t="s">
        <v>344</v>
      </c>
      <c r="S644" s="127"/>
      <c r="T644" s="127"/>
      <c r="U644" s="127"/>
      <c r="V644" s="127"/>
      <c r="W644" s="127"/>
      <c r="X644" s="126">
        <v>10</v>
      </c>
      <c r="Y644" s="126">
        <v>5</v>
      </c>
      <c r="Z644" s="127"/>
      <c r="AA644" s="127"/>
      <c r="AB644" s="129">
        <v>1</v>
      </c>
      <c r="AC644" s="129">
        <v>0</v>
      </c>
      <c r="AD644" s="129">
        <v>0</v>
      </c>
      <c r="AE644" s="126" t="s">
        <v>2372</v>
      </c>
      <c r="AF644" s="129">
        <v>0</v>
      </c>
      <c r="AG644" s="127"/>
      <c r="AH644" s="127"/>
      <c r="AI644" s="127"/>
      <c r="AJ644" s="127"/>
      <c r="AK644" s="126">
        <v>0</v>
      </c>
      <c r="AL644" s="129">
        <v>0</v>
      </c>
      <c r="AM644" s="127"/>
      <c r="AN644" s="127"/>
      <c r="AO644" s="126">
        <v>0</v>
      </c>
      <c r="AP644" s="127"/>
      <c r="AQ644" s="127"/>
      <c r="AR644" s="127"/>
      <c r="AS644" s="127"/>
      <c r="AT644" s="127"/>
      <c r="AU644" s="126">
        <v>0</v>
      </c>
      <c r="AV644" s="130">
        <v>0</v>
      </c>
      <c r="AW644" s="126" t="s">
        <v>51</v>
      </c>
      <c r="AX644" s="127"/>
      <c r="AY644" s="127"/>
      <c r="AZ644" s="127"/>
      <c r="BA644" s="127"/>
      <c r="BB644" s="126" t="s">
        <v>52</v>
      </c>
      <c r="BC644" s="126" t="s">
        <v>213</v>
      </c>
      <c r="BD644" s="126" t="s">
        <v>214</v>
      </c>
      <c r="BE644" s="126" t="s">
        <v>2793</v>
      </c>
      <c r="BF644" s="126">
        <v>22</v>
      </c>
      <c r="BG644" s="126" t="s">
        <v>163</v>
      </c>
      <c r="BH644" s="127"/>
      <c r="BI644" s="127"/>
      <c r="BJ644" s="127"/>
      <c r="BK644" s="127"/>
      <c r="BL644" s="129">
        <v>0</v>
      </c>
      <c r="BM644" s="127" t="b">
        <f>KGP[[#This Row],[HU Quantity]]=KGP[[#This Row],[Requirement quantity]]</f>
        <v>0</v>
      </c>
      <c r="BN644" s="127"/>
      <c r="BO644" s="127"/>
      <c r="BP644" s="127"/>
      <c r="BQ644" s="126" t="s">
        <v>165</v>
      </c>
      <c r="BR644" s="126" t="s">
        <v>57</v>
      </c>
      <c r="BS644" s="127"/>
      <c r="BT644" s="131">
        <v>0</v>
      </c>
      <c r="BU644" s="131">
        <v>0</v>
      </c>
      <c r="BV644" s="128">
        <v>45587</v>
      </c>
      <c r="BW644" s="132">
        <v>0</v>
      </c>
      <c r="BX644" s="132">
        <v>0</v>
      </c>
      <c r="BY644" s="127"/>
      <c r="BZ644" s="127"/>
      <c r="CA644" s="126">
        <v>0</v>
      </c>
      <c r="CB644" s="130">
        <v>0</v>
      </c>
      <c r="CC644" s="127"/>
      <c r="CD644" s="130">
        <v>0</v>
      </c>
      <c r="CE644" s="127"/>
      <c r="CF644" s="127"/>
      <c r="CG644" s="127"/>
      <c r="CH644" s="130">
        <v>0</v>
      </c>
      <c r="CI644" s="35">
        <v>0</v>
      </c>
      <c r="CJ644" s="94">
        <f t="shared" si="70"/>
        <v>1.9230769230769232E-2</v>
      </c>
      <c r="CK644" s="88">
        <f t="shared" si="71"/>
        <v>45367</v>
      </c>
      <c r="CL644" s="89">
        <f t="shared" si="72"/>
        <v>0</v>
      </c>
      <c r="CM644" s="89">
        <f t="shared" si="73"/>
        <v>0</v>
      </c>
      <c r="CN644" s="89" t="str">
        <f t="shared" si="74"/>
        <v>Missing Staging Date</v>
      </c>
      <c r="CO644" s="100"/>
      <c r="CP644" s="89" t="str">
        <f>IF(CQ644="","",IF(CQ644&gt;'Colour coding'!$D$4,"After Turnround",IF(CQ644&gt;'Colour coding'!$D$3+7,"During Turnaround",IF(CQ644&lt;'Colour coding'!$D$3,"On Time"))))</f>
        <v>On Time</v>
      </c>
      <c r="CQ644" s="88">
        <f>_xlfn.MAXIFS('Monitor PO'!E:E,'Monitor PO'!K:K,KGP[[#This Row],[Material / Component]])</f>
        <v>0</v>
      </c>
      <c r="CR644" s="89" t="str">
        <f t="shared" si="75"/>
        <v>Delivered Pre S4H</v>
      </c>
      <c r="CS644" s="89" t="str">
        <f>_xlfn.CONCAT(KGP[[#This Row],[Reservation]], KGP[[#This Row],[Requirement date (WO component)]],KGP[[#This Row],[Material / Component]],"000",,KGP[[#This Row],[WO number]])</f>
        <v>000012969145395000200091461</v>
      </c>
      <c r="CT644" s="89" t="e">
        <f>VLOOKUP(KGP[[#This Row],[Key]],Reservation!B:B,1,)</f>
        <v>#N/A</v>
      </c>
      <c r="CU644" s="89" t="str">
        <f>_xlfn.CONCAT(KGP[[#This Row],[Reservation]],KGP[[#This Row],[Material / Component]],"000",,KGP[[#This Row],[WO number]])</f>
        <v>0000129691000200091461</v>
      </c>
      <c r="CV644" s="93" t="str">
        <f>IF(_xlfn.MAXIFS(Reservation!$F:$F,Reservation!$A:$A,KGP[[#This Row],[Logic]])&lt;KGP[[#This Row],[ETA @ Demand plant]],_xlfn.MAXIFS(Reservation!$F:$F,Reservation!$A:$A,KGP[[#This Row],[Logic]]),"")</f>
        <v/>
      </c>
      <c r="CW644" s="89" t="str">
        <f>IF(KGP[[#This Row],[Any order which is ahead (Date)]]="","",VLOOKUP(_xlfn.CONCAT(KGP[[#This Row],[Reservation]],KGP[[#This Row],[Material / Component]],"000",,KGP[[#This Row],[WO number]]),Reservation!$A:$J,10,0))</f>
        <v/>
      </c>
      <c r="CX644" s="89">
        <f t="shared" si="76"/>
        <v>0</v>
      </c>
    </row>
    <row r="645" spans="1:102" s="77" customFormat="1" hidden="1" x14ac:dyDescent="0.2">
      <c r="A645" s="126" t="s">
        <v>940</v>
      </c>
      <c r="B645" s="126" t="s">
        <v>50</v>
      </c>
      <c r="C645" s="127"/>
      <c r="D645" s="126" t="s">
        <v>55</v>
      </c>
      <c r="E645" s="128">
        <v>45290</v>
      </c>
      <c r="F645" s="128">
        <v>45293</v>
      </c>
      <c r="G645" s="128">
        <v>45395</v>
      </c>
      <c r="H645" s="127"/>
      <c r="I645" s="128">
        <v>45382</v>
      </c>
      <c r="J645" s="128">
        <v>45406</v>
      </c>
      <c r="K645" s="126" t="s">
        <v>182</v>
      </c>
      <c r="L645" s="127"/>
      <c r="M645" s="126" t="s">
        <v>2790</v>
      </c>
      <c r="N645" s="126" t="s">
        <v>185</v>
      </c>
      <c r="O645" s="126" t="s">
        <v>2791</v>
      </c>
      <c r="P645" s="126" t="s">
        <v>2792</v>
      </c>
      <c r="Q645" s="126" t="s">
        <v>2665</v>
      </c>
      <c r="R645" s="126" t="s">
        <v>344</v>
      </c>
      <c r="S645" s="127"/>
      <c r="T645" s="127"/>
      <c r="U645" s="127"/>
      <c r="V645" s="127"/>
      <c r="W645" s="127"/>
      <c r="X645" s="126">
        <v>10</v>
      </c>
      <c r="Y645" s="126">
        <v>5</v>
      </c>
      <c r="Z645" s="127"/>
      <c r="AA645" s="127"/>
      <c r="AB645" s="129">
        <v>1</v>
      </c>
      <c r="AC645" s="129">
        <v>0</v>
      </c>
      <c r="AD645" s="129">
        <v>0</v>
      </c>
      <c r="AE645" s="126" t="s">
        <v>2372</v>
      </c>
      <c r="AF645" s="129">
        <v>0</v>
      </c>
      <c r="AG645" s="127"/>
      <c r="AH645" s="127"/>
      <c r="AI645" s="127"/>
      <c r="AJ645" s="127"/>
      <c r="AK645" s="126">
        <v>0</v>
      </c>
      <c r="AL645" s="129">
        <v>0</v>
      </c>
      <c r="AM645" s="127"/>
      <c r="AN645" s="127"/>
      <c r="AO645" s="126">
        <v>0</v>
      </c>
      <c r="AP645" s="127"/>
      <c r="AQ645" s="127"/>
      <c r="AR645" s="127"/>
      <c r="AS645" s="127"/>
      <c r="AT645" s="127"/>
      <c r="AU645" s="126">
        <v>0</v>
      </c>
      <c r="AV645" s="130">
        <v>0</v>
      </c>
      <c r="AW645" s="126" t="s">
        <v>51</v>
      </c>
      <c r="AX645" s="127"/>
      <c r="AY645" s="127"/>
      <c r="AZ645" s="127"/>
      <c r="BA645" s="127"/>
      <c r="BB645" s="126" t="s">
        <v>52</v>
      </c>
      <c r="BC645" s="126" t="s">
        <v>213</v>
      </c>
      <c r="BD645" s="126" t="s">
        <v>214</v>
      </c>
      <c r="BE645" s="126" t="s">
        <v>2793</v>
      </c>
      <c r="BF645" s="126">
        <v>28</v>
      </c>
      <c r="BG645" s="126" t="s">
        <v>163</v>
      </c>
      <c r="BH645" s="127"/>
      <c r="BI645" s="127"/>
      <c r="BJ645" s="127"/>
      <c r="BK645" s="127"/>
      <c r="BL645" s="129">
        <v>0</v>
      </c>
      <c r="BM645" s="127" t="b">
        <f>KGP[[#This Row],[HU Quantity]]=KGP[[#This Row],[Requirement quantity]]</f>
        <v>0</v>
      </c>
      <c r="BN645" s="127"/>
      <c r="BO645" s="127"/>
      <c r="BP645" s="127"/>
      <c r="BQ645" s="126" t="s">
        <v>165</v>
      </c>
      <c r="BR645" s="126" t="s">
        <v>57</v>
      </c>
      <c r="BS645" s="127"/>
      <c r="BT645" s="131">
        <v>0</v>
      </c>
      <c r="BU645" s="131">
        <v>0</v>
      </c>
      <c r="BV645" s="128">
        <v>45587</v>
      </c>
      <c r="BW645" s="132">
        <v>0</v>
      </c>
      <c r="BX645" s="132">
        <v>0</v>
      </c>
      <c r="BY645" s="127"/>
      <c r="BZ645" s="127"/>
      <c r="CA645" s="126">
        <v>0</v>
      </c>
      <c r="CB645" s="130">
        <v>0</v>
      </c>
      <c r="CC645" s="127"/>
      <c r="CD645" s="130">
        <v>0</v>
      </c>
      <c r="CE645" s="127"/>
      <c r="CF645" s="127"/>
      <c r="CG645" s="127"/>
      <c r="CH645" s="130">
        <v>0</v>
      </c>
      <c r="CI645" s="35">
        <v>0</v>
      </c>
      <c r="CJ645" s="94">
        <f t="shared" si="70"/>
        <v>1.9230769230769232E-2</v>
      </c>
      <c r="CK645" s="88">
        <f t="shared" si="71"/>
        <v>45367</v>
      </c>
      <c r="CL645" s="89">
        <f t="shared" si="72"/>
        <v>0</v>
      </c>
      <c r="CM645" s="89">
        <f t="shared" si="73"/>
        <v>0</v>
      </c>
      <c r="CN645" s="89" t="str">
        <f t="shared" si="74"/>
        <v>Missing Staging Date</v>
      </c>
      <c r="CO645" s="100"/>
      <c r="CP645" s="89" t="str">
        <f>IF(CQ645="","",IF(CQ645&gt;'Colour coding'!$D$4,"After Turnround",IF(CQ645&gt;'Colour coding'!$D$3+7,"During Turnaround",IF(CQ645&lt;'Colour coding'!$D$3,"On Time"))))</f>
        <v>On Time</v>
      </c>
      <c r="CQ645" s="88">
        <f>_xlfn.MAXIFS('Monitor PO'!E:E,'Monitor PO'!K:K,KGP[[#This Row],[Material / Component]])</f>
        <v>0</v>
      </c>
      <c r="CR645" s="89" t="str">
        <f t="shared" si="75"/>
        <v>Delivered Pre S4H</v>
      </c>
      <c r="CS645" s="89" t="str">
        <f>_xlfn.CONCAT(KGP[[#This Row],[Reservation]], KGP[[#This Row],[Requirement date (WO component)]],KGP[[#This Row],[Material / Component]],"000",,KGP[[#This Row],[WO number]])</f>
        <v>000012969145395000200091461</v>
      </c>
      <c r="CT645" s="89" t="e">
        <f>VLOOKUP(KGP[[#This Row],[Key]],Reservation!B:B,1,)</f>
        <v>#N/A</v>
      </c>
      <c r="CU645" s="89" t="str">
        <f>_xlfn.CONCAT(KGP[[#This Row],[Reservation]],KGP[[#This Row],[Material / Component]],"000",,KGP[[#This Row],[WO number]])</f>
        <v>0000129691000200091461</v>
      </c>
      <c r="CV645" s="93" t="str">
        <f>IF(_xlfn.MAXIFS(Reservation!$F:$F,Reservation!$A:$A,KGP[[#This Row],[Logic]])&lt;KGP[[#This Row],[ETA @ Demand plant]],_xlfn.MAXIFS(Reservation!$F:$F,Reservation!$A:$A,KGP[[#This Row],[Logic]]),"")</f>
        <v/>
      </c>
      <c r="CW645" s="89" t="str">
        <f>IF(KGP[[#This Row],[Any order which is ahead (Date)]]="","",VLOOKUP(_xlfn.CONCAT(KGP[[#This Row],[Reservation]],KGP[[#This Row],[Material / Component]],"000",,KGP[[#This Row],[WO number]]),Reservation!$A:$J,10,0))</f>
        <v/>
      </c>
      <c r="CX645" s="89">
        <f t="shared" si="76"/>
        <v>0</v>
      </c>
    </row>
    <row r="646" spans="1:102" s="77" customFormat="1" hidden="1" x14ac:dyDescent="0.2">
      <c r="A646" s="126" t="s">
        <v>940</v>
      </c>
      <c r="B646" s="126" t="s">
        <v>50</v>
      </c>
      <c r="C646" s="127"/>
      <c r="D646" s="126" t="s">
        <v>55</v>
      </c>
      <c r="E646" s="128">
        <v>45290</v>
      </c>
      <c r="F646" s="128">
        <v>45293</v>
      </c>
      <c r="G646" s="128">
        <v>45395</v>
      </c>
      <c r="H646" s="127"/>
      <c r="I646" s="128">
        <v>45382</v>
      </c>
      <c r="J646" s="128">
        <v>45406</v>
      </c>
      <c r="K646" s="126" t="s">
        <v>182</v>
      </c>
      <c r="L646" s="127"/>
      <c r="M646" s="126" t="s">
        <v>2790</v>
      </c>
      <c r="N646" s="126" t="s">
        <v>3199</v>
      </c>
      <c r="O646" s="126" t="s">
        <v>2791</v>
      </c>
      <c r="P646" s="126" t="s">
        <v>2792</v>
      </c>
      <c r="Q646" s="126" t="s">
        <v>2665</v>
      </c>
      <c r="R646" s="126" t="s">
        <v>344</v>
      </c>
      <c r="S646" s="127"/>
      <c r="T646" s="127"/>
      <c r="U646" s="127"/>
      <c r="V646" s="127"/>
      <c r="W646" s="127"/>
      <c r="X646" s="126">
        <v>10</v>
      </c>
      <c r="Y646" s="126">
        <v>5</v>
      </c>
      <c r="Z646" s="127"/>
      <c r="AA646" s="127"/>
      <c r="AB646" s="129">
        <v>1</v>
      </c>
      <c r="AC646" s="129">
        <v>0</v>
      </c>
      <c r="AD646" s="129">
        <v>0</v>
      </c>
      <c r="AE646" s="126" t="s">
        <v>2372</v>
      </c>
      <c r="AF646" s="129">
        <v>0</v>
      </c>
      <c r="AG646" s="127"/>
      <c r="AH646" s="127"/>
      <c r="AI646" s="127"/>
      <c r="AJ646" s="127"/>
      <c r="AK646" s="126">
        <v>0</v>
      </c>
      <c r="AL646" s="129">
        <v>0</v>
      </c>
      <c r="AM646" s="127"/>
      <c r="AN646" s="127"/>
      <c r="AO646" s="126">
        <v>0</v>
      </c>
      <c r="AP646" s="127"/>
      <c r="AQ646" s="127"/>
      <c r="AR646" s="127"/>
      <c r="AS646" s="127"/>
      <c r="AT646" s="127"/>
      <c r="AU646" s="126">
        <v>0</v>
      </c>
      <c r="AV646" s="130">
        <v>0</v>
      </c>
      <c r="AW646" s="126" t="s">
        <v>51</v>
      </c>
      <c r="AX646" s="127"/>
      <c r="AY646" s="127"/>
      <c r="AZ646" s="127"/>
      <c r="BA646" s="127"/>
      <c r="BB646" s="126" t="s">
        <v>52</v>
      </c>
      <c r="BC646" s="126" t="s">
        <v>213</v>
      </c>
      <c r="BD646" s="126" t="s">
        <v>214</v>
      </c>
      <c r="BE646" s="126" t="s">
        <v>2793</v>
      </c>
      <c r="BF646" s="126">
        <v>36</v>
      </c>
      <c r="BG646" s="126" t="s">
        <v>163</v>
      </c>
      <c r="BH646" s="127"/>
      <c r="BI646" s="127"/>
      <c r="BJ646" s="127"/>
      <c r="BK646" s="127"/>
      <c r="BL646" s="129">
        <v>0</v>
      </c>
      <c r="BM646" s="127" t="b">
        <f>KGP[[#This Row],[HU Quantity]]=KGP[[#This Row],[Requirement quantity]]</f>
        <v>0</v>
      </c>
      <c r="BN646" s="127"/>
      <c r="BO646" s="127"/>
      <c r="BP646" s="127"/>
      <c r="BQ646" s="126" t="s">
        <v>165</v>
      </c>
      <c r="BR646" s="126" t="s">
        <v>57</v>
      </c>
      <c r="BS646" s="127"/>
      <c r="BT646" s="131">
        <v>0</v>
      </c>
      <c r="BU646" s="131">
        <v>0</v>
      </c>
      <c r="BV646" s="128">
        <v>45587</v>
      </c>
      <c r="BW646" s="132">
        <v>0</v>
      </c>
      <c r="BX646" s="132">
        <v>0</v>
      </c>
      <c r="BY646" s="127"/>
      <c r="BZ646" s="127"/>
      <c r="CA646" s="126">
        <v>0</v>
      </c>
      <c r="CB646" s="130">
        <v>0</v>
      </c>
      <c r="CC646" s="127"/>
      <c r="CD646" s="130">
        <v>0</v>
      </c>
      <c r="CE646" s="127"/>
      <c r="CF646" s="127"/>
      <c r="CG646" s="127"/>
      <c r="CH646" s="130">
        <v>0</v>
      </c>
      <c r="CI646" s="35">
        <v>0</v>
      </c>
      <c r="CJ646" s="94">
        <f t="shared" si="70"/>
        <v>1.9230769230769232E-2</v>
      </c>
      <c r="CK646" s="88">
        <f t="shared" si="71"/>
        <v>45367</v>
      </c>
      <c r="CL646" s="89">
        <f t="shared" si="72"/>
        <v>0</v>
      </c>
      <c r="CM646" s="89">
        <f t="shared" si="73"/>
        <v>0</v>
      </c>
      <c r="CN646" s="89" t="str">
        <f t="shared" si="74"/>
        <v>Missing Staging Date</v>
      </c>
      <c r="CO646" s="100"/>
      <c r="CP646" s="89" t="str">
        <f>IF(CQ646="","",IF(CQ646&gt;'Colour coding'!$D$4,"After Turnround",IF(CQ646&gt;'Colour coding'!$D$3+7,"During Turnaround",IF(CQ646&lt;'Colour coding'!$D$3,"On Time"))))</f>
        <v>On Time</v>
      </c>
      <c r="CQ646" s="88">
        <f>_xlfn.MAXIFS('Monitor PO'!E:E,'Monitor PO'!K:K,KGP[[#This Row],[Material / Component]])</f>
        <v>0</v>
      </c>
      <c r="CR646" s="89" t="str">
        <f t="shared" si="75"/>
        <v>Delivered Pre S4H</v>
      </c>
      <c r="CS646" s="89" t="str">
        <f>_xlfn.CONCAT(KGP[[#This Row],[Reservation]], KGP[[#This Row],[Requirement date (WO component)]],KGP[[#This Row],[Material / Component]],"000",,KGP[[#This Row],[WO number]])</f>
        <v>000012969145395000200091461</v>
      </c>
      <c r="CT646" s="89" t="e">
        <f>VLOOKUP(KGP[[#This Row],[Key]],Reservation!B:B,1,)</f>
        <v>#N/A</v>
      </c>
      <c r="CU646" s="89" t="str">
        <f>_xlfn.CONCAT(KGP[[#This Row],[Reservation]],KGP[[#This Row],[Material / Component]],"000",,KGP[[#This Row],[WO number]])</f>
        <v>0000129691000200091461</v>
      </c>
      <c r="CV646" s="93" t="str">
        <f>IF(_xlfn.MAXIFS(Reservation!$F:$F,Reservation!$A:$A,KGP[[#This Row],[Logic]])&lt;KGP[[#This Row],[ETA @ Demand plant]],_xlfn.MAXIFS(Reservation!$F:$F,Reservation!$A:$A,KGP[[#This Row],[Logic]]),"")</f>
        <v/>
      </c>
      <c r="CW646" s="89" t="str">
        <f>IF(KGP[[#This Row],[Any order which is ahead (Date)]]="","",VLOOKUP(_xlfn.CONCAT(KGP[[#This Row],[Reservation]],KGP[[#This Row],[Material / Component]],"000",,KGP[[#This Row],[WO number]]),Reservation!$A:$J,10,0))</f>
        <v/>
      </c>
      <c r="CX646" s="89">
        <f t="shared" si="76"/>
        <v>0</v>
      </c>
    </row>
    <row r="647" spans="1:102" s="77" customFormat="1" hidden="1" x14ac:dyDescent="0.2">
      <c r="A647" s="126" t="s">
        <v>940</v>
      </c>
      <c r="B647" s="126" t="s">
        <v>50</v>
      </c>
      <c r="C647" s="127"/>
      <c r="D647" s="126" t="s">
        <v>55</v>
      </c>
      <c r="E647" s="128">
        <v>45290</v>
      </c>
      <c r="F647" s="128">
        <v>45293</v>
      </c>
      <c r="G647" s="128">
        <v>45395</v>
      </c>
      <c r="H647" s="127"/>
      <c r="I647" s="128">
        <v>45382</v>
      </c>
      <c r="J647" s="128">
        <v>45406</v>
      </c>
      <c r="K647" s="126" t="s">
        <v>182</v>
      </c>
      <c r="L647" s="127"/>
      <c r="M647" s="126" t="s">
        <v>2790</v>
      </c>
      <c r="N647" s="126" t="s">
        <v>196</v>
      </c>
      <c r="O647" s="126" t="s">
        <v>2791</v>
      </c>
      <c r="P647" s="126" t="s">
        <v>2792</v>
      </c>
      <c r="Q647" s="126" t="s">
        <v>2665</v>
      </c>
      <c r="R647" s="126" t="s">
        <v>344</v>
      </c>
      <c r="S647" s="127"/>
      <c r="T647" s="127"/>
      <c r="U647" s="127"/>
      <c r="V647" s="127"/>
      <c r="W647" s="127"/>
      <c r="X647" s="126">
        <v>10</v>
      </c>
      <c r="Y647" s="126">
        <v>5</v>
      </c>
      <c r="Z647" s="127"/>
      <c r="AA647" s="127"/>
      <c r="AB647" s="129">
        <v>1</v>
      </c>
      <c r="AC647" s="129">
        <v>0</v>
      </c>
      <c r="AD647" s="129">
        <v>0</v>
      </c>
      <c r="AE647" s="126" t="s">
        <v>2372</v>
      </c>
      <c r="AF647" s="129">
        <v>0</v>
      </c>
      <c r="AG647" s="127"/>
      <c r="AH647" s="127"/>
      <c r="AI647" s="127"/>
      <c r="AJ647" s="127"/>
      <c r="AK647" s="126">
        <v>0</v>
      </c>
      <c r="AL647" s="129">
        <v>0</v>
      </c>
      <c r="AM647" s="127"/>
      <c r="AN647" s="127"/>
      <c r="AO647" s="126">
        <v>0</v>
      </c>
      <c r="AP647" s="127"/>
      <c r="AQ647" s="127"/>
      <c r="AR647" s="127"/>
      <c r="AS647" s="127"/>
      <c r="AT647" s="127"/>
      <c r="AU647" s="126">
        <v>0</v>
      </c>
      <c r="AV647" s="130">
        <v>0</v>
      </c>
      <c r="AW647" s="126" t="s">
        <v>204</v>
      </c>
      <c r="AX647" s="127"/>
      <c r="AY647" s="127"/>
      <c r="AZ647" s="127"/>
      <c r="BA647" s="127"/>
      <c r="BB647" s="126" t="s">
        <v>52</v>
      </c>
      <c r="BC647" s="126" t="s">
        <v>213</v>
      </c>
      <c r="BD647" s="126" t="s">
        <v>214</v>
      </c>
      <c r="BE647" s="126" t="s">
        <v>2793</v>
      </c>
      <c r="BF647" s="126">
        <v>26</v>
      </c>
      <c r="BG647" s="126" t="s">
        <v>163</v>
      </c>
      <c r="BH647" s="127"/>
      <c r="BI647" s="127"/>
      <c r="BJ647" s="127"/>
      <c r="BK647" s="127"/>
      <c r="BL647" s="129">
        <v>0</v>
      </c>
      <c r="BM647" s="127" t="b">
        <f>KGP[[#This Row],[HU Quantity]]=KGP[[#This Row],[Requirement quantity]]</f>
        <v>0</v>
      </c>
      <c r="BN647" s="127"/>
      <c r="BO647" s="127"/>
      <c r="BP647" s="127"/>
      <c r="BQ647" s="126" t="s">
        <v>165</v>
      </c>
      <c r="BR647" s="126" t="s">
        <v>57</v>
      </c>
      <c r="BS647" s="127"/>
      <c r="BT647" s="131">
        <v>0</v>
      </c>
      <c r="BU647" s="131">
        <v>0</v>
      </c>
      <c r="BV647" s="128">
        <v>45587</v>
      </c>
      <c r="BW647" s="132">
        <v>0</v>
      </c>
      <c r="BX647" s="132">
        <v>0</v>
      </c>
      <c r="BY647" s="127"/>
      <c r="BZ647" s="127"/>
      <c r="CA647" s="126">
        <v>0</v>
      </c>
      <c r="CB647" s="130">
        <v>0</v>
      </c>
      <c r="CC647" s="127"/>
      <c r="CD647" s="130">
        <v>0</v>
      </c>
      <c r="CE647" s="127"/>
      <c r="CF647" s="127"/>
      <c r="CG647" s="127"/>
      <c r="CH647" s="130">
        <v>0</v>
      </c>
      <c r="CI647" s="35">
        <v>0</v>
      </c>
      <c r="CJ647" s="94">
        <f t="shared" si="70"/>
        <v>1.9230769230769232E-2</v>
      </c>
      <c r="CK647" s="88">
        <f t="shared" si="71"/>
        <v>45367</v>
      </c>
      <c r="CL647" s="89">
        <f t="shared" si="72"/>
        <v>0</v>
      </c>
      <c r="CM647" s="89">
        <f t="shared" si="73"/>
        <v>0</v>
      </c>
      <c r="CN647" s="89" t="str">
        <f t="shared" si="74"/>
        <v>Missing Staging Date</v>
      </c>
      <c r="CO647" s="100"/>
      <c r="CP647" s="89" t="str">
        <f>IF(CQ647="","",IF(CQ647&gt;'Colour coding'!$D$4,"After Turnround",IF(CQ647&gt;'Colour coding'!$D$3+7,"During Turnaround",IF(CQ647&lt;'Colour coding'!$D$3,"On Time"))))</f>
        <v>On Time</v>
      </c>
      <c r="CQ647" s="88">
        <f>_xlfn.MAXIFS('Monitor PO'!E:E,'Monitor PO'!K:K,KGP[[#This Row],[Material / Component]])</f>
        <v>0</v>
      </c>
      <c r="CR647" s="89" t="str">
        <f t="shared" si="75"/>
        <v>Delivered Pre S4H</v>
      </c>
      <c r="CS647" s="89" t="str">
        <f>_xlfn.CONCAT(KGP[[#This Row],[Reservation]], KGP[[#This Row],[Requirement date (WO component)]],KGP[[#This Row],[Material / Component]],"000",,KGP[[#This Row],[WO number]])</f>
        <v>000012969145395000200091461</v>
      </c>
      <c r="CT647" s="89" t="e">
        <f>VLOOKUP(KGP[[#This Row],[Key]],Reservation!B:B,1,)</f>
        <v>#N/A</v>
      </c>
      <c r="CU647" s="89" t="str">
        <f>_xlfn.CONCAT(KGP[[#This Row],[Reservation]],KGP[[#This Row],[Material / Component]],"000",,KGP[[#This Row],[WO number]])</f>
        <v>0000129691000200091461</v>
      </c>
      <c r="CV647" s="93" t="str">
        <f>IF(_xlfn.MAXIFS(Reservation!$F:$F,Reservation!$A:$A,KGP[[#This Row],[Logic]])&lt;KGP[[#This Row],[ETA @ Demand plant]],_xlfn.MAXIFS(Reservation!$F:$F,Reservation!$A:$A,KGP[[#This Row],[Logic]]),"")</f>
        <v/>
      </c>
      <c r="CW647" s="89" t="str">
        <f>IF(KGP[[#This Row],[Any order which is ahead (Date)]]="","",VLOOKUP(_xlfn.CONCAT(KGP[[#This Row],[Reservation]],KGP[[#This Row],[Material / Component]],"000",,KGP[[#This Row],[WO number]]),Reservation!$A:$J,10,0))</f>
        <v/>
      </c>
      <c r="CX647" s="89">
        <f t="shared" si="76"/>
        <v>0</v>
      </c>
    </row>
    <row r="648" spans="1:102" s="77" customFormat="1" hidden="1" x14ac:dyDescent="0.2">
      <c r="A648" s="126" t="s">
        <v>940</v>
      </c>
      <c r="B648" s="126" t="s">
        <v>50</v>
      </c>
      <c r="C648" s="127"/>
      <c r="D648" s="126" t="s">
        <v>55</v>
      </c>
      <c r="E648" s="128">
        <v>45290</v>
      </c>
      <c r="F648" s="128">
        <v>45293</v>
      </c>
      <c r="G648" s="128">
        <v>45384</v>
      </c>
      <c r="H648" s="127"/>
      <c r="I648" s="128">
        <v>45382</v>
      </c>
      <c r="J648" s="128">
        <v>45406</v>
      </c>
      <c r="K648" s="126" t="s">
        <v>182</v>
      </c>
      <c r="L648" s="127"/>
      <c r="M648" s="126" t="s">
        <v>2790</v>
      </c>
      <c r="N648" s="126" t="s">
        <v>258</v>
      </c>
      <c r="O648" s="126" t="s">
        <v>2791</v>
      </c>
      <c r="P648" s="126" t="s">
        <v>2792</v>
      </c>
      <c r="Q648" s="126" t="s">
        <v>2717</v>
      </c>
      <c r="R648" s="126" t="s">
        <v>344</v>
      </c>
      <c r="S648" s="127"/>
      <c r="T648" s="127"/>
      <c r="U648" s="127"/>
      <c r="V648" s="127"/>
      <c r="W648" s="127"/>
      <c r="X648" s="126">
        <v>10</v>
      </c>
      <c r="Y648" s="126">
        <v>5</v>
      </c>
      <c r="Z648" s="127"/>
      <c r="AA648" s="127"/>
      <c r="AB648" s="129">
        <v>4</v>
      </c>
      <c r="AC648" s="129">
        <v>0</v>
      </c>
      <c r="AD648" s="129">
        <v>0</v>
      </c>
      <c r="AE648" s="126" t="s">
        <v>2372</v>
      </c>
      <c r="AF648" s="129">
        <v>0</v>
      </c>
      <c r="AG648" s="127"/>
      <c r="AH648" s="127"/>
      <c r="AI648" s="127"/>
      <c r="AJ648" s="127"/>
      <c r="AK648" s="126">
        <v>0</v>
      </c>
      <c r="AL648" s="129">
        <v>0</v>
      </c>
      <c r="AM648" s="127"/>
      <c r="AN648" s="127"/>
      <c r="AO648" s="126">
        <v>0</v>
      </c>
      <c r="AP648" s="127"/>
      <c r="AQ648" s="127"/>
      <c r="AR648" s="127"/>
      <c r="AS648" s="127"/>
      <c r="AT648" s="127"/>
      <c r="AU648" s="126">
        <v>0</v>
      </c>
      <c r="AV648" s="130">
        <v>0</v>
      </c>
      <c r="AW648" s="126" t="s">
        <v>51</v>
      </c>
      <c r="AX648" s="127"/>
      <c r="AY648" s="127"/>
      <c r="AZ648" s="127"/>
      <c r="BA648" s="127"/>
      <c r="BB648" s="126" t="s">
        <v>52</v>
      </c>
      <c r="BC648" s="126" t="s">
        <v>213</v>
      </c>
      <c r="BD648" s="126" t="s">
        <v>214</v>
      </c>
      <c r="BE648" s="126" t="s">
        <v>2793</v>
      </c>
      <c r="BF648" s="126">
        <v>1</v>
      </c>
      <c r="BG648" s="126" t="s">
        <v>163</v>
      </c>
      <c r="BH648" s="127"/>
      <c r="BI648" s="127"/>
      <c r="BJ648" s="127"/>
      <c r="BK648" s="127"/>
      <c r="BL648" s="129">
        <v>0</v>
      </c>
      <c r="BM648" s="127" t="b">
        <f>KGP[[#This Row],[HU Quantity]]=KGP[[#This Row],[Requirement quantity]]</f>
        <v>0</v>
      </c>
      <c r="BN648" s="127"/>
      <c r="BO648" s="127"/>
      <c r="BP648" s="127"/>
      <c r="BQ648" s="126" t="s">
        <v>165</v>
      </c>
      <c r="BR648" s="126" t="s">
        <v>57</v>
      </c>
      <c r="BS648" s="127"/>
      <c r="BT648" s="131">
        <v>0</v>
      </c>
      <c r="BU648" s="131">
        <v>0</v>
      </c>
      <c r="BV648" s="128">
        <v>45587</v>
      </c>
      <c r="BW648" s="132">
        <v>0</v>
      </c>
      <c r="BX648" s="132">
        <v>0</v>
      </c>
      <c r="BY648" s="127"/>
      <c r="BZ648" s="127"/>
      <c r="CA648" s="126">
        <v>0</v>
      </c>
      <c r="CB648" s="130">
        <v>0</v>
      </c>
      <c r="CC648" s="127"/>
      <c r="CD648" s="130">
        <v>0</v>
      </c>
      <c r="CE648" s="127"/>
      <c r="CF648" s="127"/>
      <c r="CG648" s="127"/>
      <c r="CH648" s="130">
        <v>0</v>
      </c>
      <c r="CI648" s="35">
        <v>0</v>
      </c>
      <c r="CJ648" s="94">
        <f t="shared" si="70"/>
        <v>1.9230769230769232E-2</v>
      </c>
      <c r="CK648" s="88">
        <f t="shared" si="71"/>
        <v>45356</v>
      </c>
      <c r="CL648" s="89">
        <f t="shared" si="72"/>
        <v>0</v>
      </c>
      <c r="CM648" s="89">
        <f t="shared" si="73"/>
        <v>0</v>
      </c>
      <c r="CN648" s="89" t="str">
        <f t="shared" si="74"/>
        <v>Missing Staging Date</v>
      </c>
      <c r="CO648" s="100"/>
      <c r="CP648" s="89" t="str">
        <f>IF(CQ648="","",IF(CQ648&gt;'Colour coding'!$D$4,"After Turnround",IF(CQ648&gt;'Colour coding'!$D$3+7,"During Turnaround",IF(CQ648&lt;'Colour coding'!$D$3,"On Time"))))</f>
        <v>On Time</v>
      </c>
      <c r="CQ648" s="88">
        <f>_xlfn.MAXIFS('Monitor PO'!E:E,'Monitor PO'!K:K,KGP[[#This Row],[Material / Component]])</f>
        <v>0</v>
      </c>
      <c r="CR648" s="89" t="str">
        <f t="shared" si="75"/>
        <v>Delivered Pre S4H</v>
      </c>
      <c r="CS648" s="89" t="str">
        <f>_xlfn.CONCAT(KGP[[#This Row],[Reservation]], KGP[[#This Row],[Requirement date (WO component)]],KGP[[#This Row],[Material / Component]],"000",,KGP[[#This Row],[WO number]])</f>
        <v>000012969145384000200091461</v>
      </c>
      <c r="CT648" s="89" t="e">
        <f>VLOOKUP(KGP[[#This Row],[Key]],Reservation!B:B,1,)</f>
        <v>#N/A</v>
      </c>
      <c r="CU648" s="89" t="str">
        <f>_xlfn.CONCAT(KGP[[#This Row],[Reservation]],KGP[[#This Row],[Material / Component]],"000",,KGP[[#This Row],[WO number]])</f>
        <v>0000129691000200091461</v>
      </c>
      <c r="CV648" s="93" t="str">
        <f>IF(_xlfn.MAXIFS(Reservation!$F:$F,Reservation!$A:$A,KGP[[#This Row],[Logic]])&lt;KGP[[#This Row],[ETA @ Demand plant]],_xlfn.MAXIFS(Reservation!$F:$F,Reservation!$A:$A,KGP[[#This Row],[Logic]]),"")</f>
        <v/>
      </c>
      <c r="CW648" s="89" t="str">
        <f>IF(KGP[[#This Row],[Any order which is ahead (Date)]]="","",VLOOKUP(_xlfn.CONCAT(KGP[[#This Row],[Reservation]],KGP[[#This Row],[Material / Component]],"000",,KGP[[#This Row],[WO number]]),Reservation!$A:$J,10,0))</f>
        <v/>
      </c>
      <c r="CX648" s="89">
        <f t="shared" si="76"/>
        <v>0</v>
      </c>
    </row>
    <row r="649" spans="1:102" s="77" customFormat="1" hidden="1" x14ac:dyDescent="0.2">
      <c r="A649" s="126" t="s">
        <v>940</v>
      </c>
      <c r="B649" s="126" t="s">
        <v>50</v>
      </c>
      <c r="C649" s="127"/>
      <c r="D649" s="126" t="s">
        <v>55</v>
      </c>
      <c r="E649" s="128">
        <v>45290</v>
      </c>
      <c r="F649" s="128">
        <v>45293</v>
      </c>
      <c r="G649" s="128">
        <v>45384</v>
      </c>
      <c r="H649" s="127"/>
      <c r="I649" s="128">
        <v>45382</v>
      </c>
      <c r="J649" s="128">
        <v>45406</v>
      </c>
      <c r="K649" s="126" t="s">
        <v>182</v>
      </c>
      <c r="L649" s="127"/>
      <c r="M649" s="126" t="s">
        <v>2790</v>
      </c>
      <c r="N649" s="126" t="s">
        <v>715</v>
      </c>
      <c r="O649" s="126" t="s">
        <v>2791</v>
      </c>
      <c r="P649" s="126" t="s">
        <v>2792</v>
      </c>
      <c r="Q649" s="126" t="s">
        <v>2717</v>
      </c>
      <c r="R649" s="126" t="s">
        <v>344</v>
      </c>
      <c r="S649" s="127"/>
      <c r="T649" s="127"/>
      <c r="U649" s="127"/>
      <c r="V649" s="127"/>
      <c r="W649" s="127"/>
      <c r="X649" s="126">
        <v>10</v>
      </c>
      <c r="Y649" s="126">
        <v>5</v>
      </c>
      <c r="Z649" s="127"/>
      <c r="AA649" s="127"/>
      <c r="AB649" s="129">
        <v>4</v>
      </c>
      <c r="AC649" s="129">
        <v>0</v>
      </c>
      <c r="AD649" s="129">
        <v>0</v>
      </c>
      <c r="AE649" s="126" t="s">
        <v>2372</v>
      </c>
      <c r="AF649" s="129">
        <v>0</v>
      </c>
      <c r="AG649" s="127"/>
      <c r="AH649" s="127"/>
      <c r="AI649" s="127"/>
      <c r="AJ649" s="127"/>
      <c r="AK649" s="126">
        <v>0</v>
      </c>
      <c r="AL649" s="129">
        <v>0</v>
      </c>
      <c r="AM649" s="127"/>
      <c r="AN649" s="127"/>
      <c r="AO649" s="126">
        <v>0</v>
      </c>
      <c r="AP649" s="127"/>
      <c r="AQ649" s="127"/>
      <c r="AR649" s="127"/>
      <c r="AS649" s="127"/>
      <c r="AT649" s="127"/>
      <c r="AU649" s="126">
        <v>0</v>
      </c>
      <c r="AV649" s="130">
        <v>0</v>
      </c>
      <c r="AW649" s="126" t="s">
        <v>51</v>
      </c>
      <c r="AX649" s="127"/>
      <c r="AY649" s="127"/>
      <c r="AZ649" s="127"/>
      <c r="BA649" s="127"/>
      <c r="BB649" s="126" t="s">
        <v>52</v>
      </c>
      <c r="BC649" s="126" t="s">
        <v>213</v>
      </c>
      <c r="BD649" s="126" t="s">
        <v>214</v>
      </c>
      <c r="BE649" s="126" t="s">
        <v>2793</v>
      </c>
      <c r="BF649" s="126">
        <v>3</v>
      </c>
      <c r="BG649" s="126" t="s">
        <v>163</v>
      </c>
      <c r="BH649" s="127"/>
      <c r="BI649" s="127"/>
      <c r="BJ649" s="127"/>
      <c r="BK649" s="127"/>
      <c r="BL649" s="129">
        <v>0</v>
      </c>
      <c r="BM649" s="127" t="b">
        <f>KGP[[#This Row],[HU Quantity]]=KGP[[#This Row],[Requirement quantity]]</f>
        <v>0</v>
      </c>
      <c r="BN649" s="127"/>
      <c r="BO649" s="127"/>
      <c r="BP649" s="127"/>
      <c r="BQ649" s="126" t="s">
        <v>165</v>
      </c>
      <c r="BR649" s="126" t="s">
        <v>57</v>
      </c>
      <c r="BS649" s="127"/>
      <c r="BT649" s="131">
        <v>0</v>
      </c>
      <c r="BU649" s="131">
        <v>0</v>
      </c>
      <c r="BV649" s="128">
        <v>45587</v>
      </c>
      <c r="BW649" s="132">
        <v>0</v>
      </c>
      <c r="BX649" s="132">
        <v>0</v>
      </c>
      <c r="BY649" s="127"/>
      <c r="BZ649" s="127"/>
      <c r="CA649" s="126">
        <v>0</v>
      </c>
      <c r="CB649" s="130">
        <v>0</v>
      </c>
      <c r="CC649" s="127"/>
      <c r="CD649" s="130">
        <v>0</v>
      </c>
      <c r="CE649" s="127"/>
      <c r="CF649" s="127"/>
      <c r="CG649" s="127"/>
      <c r="CH649" s="130">
        <v>0</v>
      </c>
      <c r="CI649" s="35">
        <v>0</v>
      </c>
      <c r="CJ649" s="94">
        <f t="shared" si="70"/>
        <v>1.9230769230769232E-2</v>
      </c>
      <c r="CK649" s="88">
        <f t="shared" si="71"/>
        <v>45356</v>
      </c>
      <c r="CL649" s="89">
        <f t="shared" si="72"/>
        <v>0</v>
      </c>
      <c r="CM649" s="89">
        <f t="shared" si="73"/>
        <v>0</v>
      </c>
      <c r="CN649" s="89" t="str">
        <f t="shared" si="74"/>
        <v>Missing Staging Date</v>
      </c>
      <c r="CO649" s="100"/>
      <c r="CP649" s="89" t="str">
        <f>IF(CQ649="","",IF(CQ649&gt;'Colour coding'!$D$4,"After Turnround",IF(CQ649&gt;'Colour coding'!$D$3+7,"During Turnaround",IF(CQ649&lt;'Colour coding'!$D$3,"On Time"))))</f>
        <v>On Time</v>
      </c>
      <c r="CQ649" s="88">
        <f>_xlfn.MAXIFS('Monitor PO'!E:E,'Monitor PO'!K:K,KGP[[#This Row],[Material / Component]])</f>
        <v>0</v>
      </c>
      <c r="CR649" s="89" t="str">
        <f t="shared" si="75"/>
        <v>Delivered Pre S4H</v>
      </c>
      <c r="CS649" s="89" t="str">
        <f>_xlfn.CONCAT(KGP[[#This Row],[Reservation]], KGP[[#This Row],[Requirement date (WO component)]],KGP[[#This Row],[Material / Component]],"000",,KGP[[#This Row],[WO number]])</f>
        <v>000012969145384000200091461</v>
      </c>
      <c r="CT649" s="89" t="e">
        <f>VLOOKUP(KGP[[#This Row],[Key]],Reservation!B:B,1,)</f>
        <v>#N/A</v>
      </c>
      <c r="CU649" s="89" t="str">
        <f>_xlfn.CONCAT(KGP[[#This Row],[Reservation]],KGP[[#This Row],[Material / Component]],"000",,KGP[[#This Row],[WO number]])</f>
        <v>0000129691000200091461</v>
      </c>
      <c r="CV649" s="93" t="str">
        <f>IF(_xlfn.MAXIFS(Reservation!$F:$F,Reservation!$A:$A,KGP[[#This Row],[Logic]])&lt;KGP[[#This Row],[ETA @ Demand plant]],_xlfn.MAXIFS(Reservation!$F:$F,Reservation!$A:$A,KGP[[#This Row],[Logic]]),"")</f>
        <v/>
      </c>
      <c r="CW649" s="89" t="str">
        <f>IF(KGP[[#This Row],[Any order which is ahead (Date)]]="","",VLOOKUP(_xlfn.CONCAT(KGP[[#This Row],[Reservation]],KGP[[#This Row],[Material / Component]],"000",,KGP[[#This Row],[WO number]]),Reservation!$A:$J,10,0))</f>
        <v/>
      </c>
      <c r="CX649" s="89">
        <f t="shared" si="76"/>
        <v>0</v>
      </c>
    </row>
    <row r="650" spans="1:102" s="77" customFormat="1" hidden="1" x14ac:dyDescent="0.2">
      <c r="A650" s="126" t="s">
        <v>940</v>
      </c>
      <c r="B650" s="126" t="s">
        <v>50</v>
      </c>
      <c r="C650" s="127"/>
      <c r="D650" s="126" t="s">
        <v>55</v>
      </c>
      <c r="E650" s="128">
        <v>45290</v>
      </c>
      <c r="F650" s="128">
        <v>45293</v>
      </c>
      <c r="G650" s="128">
        <v>45395</v>
      </c>
      <c r="H650" s="127"/>
      <c r="I650" s="128">
        <v>45382</v>
      </c>
      <c r="J650" s="128">
        <v>45406</v>
      </c>
      <c r="K650" s="126" t="s">
        <v>182</v>
      </c>
      <c r="L650" s="127"/>
      <c r="M650" s="126" t="s">
        <v>2790</v>
      </c>
      <c r="N650" s="126" t="s">
        <v>3200</v>
      </c>
      <c r="O650" s="126" t="s">
        <v>2791</v>
      </c>
      <c r="P650" s="126" t="s">
        <v>2792</v>
      </c>
      <c r="Q650" s="126" t="s">
        <v>2665</v>
      </c>
      <c r="R650" s="126" t="s">
        <v>344</v>
      </c>
      <c r="S650" s="127"/>
      <c r="T650" s="127"/>
      <c r="U650" s="127"/>
      <c r="V650" s="127"/>
      <c r="W650" s="127"/>
      <c r="X650" s="126">
        <v>10</v>
      </c>
      <c r="Y650" s="126">
        <v>5</v>
      </c>
      <c r="Z650" s="127"/>
      <c r="AA650" s="127"/>
      <c r="AB650" s="129">
        <v>24</v>
      </c>
      <c r="AC650" s="129">
        <v>0</v>
      </c>
      <c r="AD650" s="129">
        <v>0</v>
      </c>
      <c r="AE650" s="126" t="s">
        <v>2372</v>
      </c>
      <c r="AF650" s="129">
        <v>0</v>
      </c>
      <c r="AG650" s="127"/>
      <c r="AH650" s="127"/>
      <c r="AI650" s="127"/>
      <c r="AJ650" s="127"/>
      <c r="AK650" s="126">
        <v>0</v>
      </c>
      <c r="AL650" s="129">
        <v>0</v>
      </c>
      <c r="AM650" s="127"/>
      <c r="AN650" s="127"/>
      <c r="AO650" s="126">
        <v>0</v>
      </c>
      <c r="AP650" s="127"/>
      <c r="AQ650" s="127"/>
      <c r="AR650" s="127"/>
      <c r="AS650" s="127"/>
      <c r="AT650" s="127"/>
      <c r="AU650" s="126">
        <v>0</v>
      </c>
      <c r="AV650" s="130">
        <v>0</v>
      </c>
      <c r="AW650" s="126" t="s">
        <v>51</v>
      </c>
      <c r="AX650" s="127"/>
      <c r="AY650" s="127"/>
      <c r="AZ650" s="127"/>
      <c r="BA650" s="127"/>
      <c r="BB650" s="126" t="s">
        <v>52</v>
      </c>
      <c r="BC650" s="126" t="s">
        <v>213</v>
      </c>
      <c r="BD650" s="126" t="s">
        <v>214</v>
      </c>
      <c r="BE650" s="126" t="s">
        <v>2793</v>
      </c>
      <c r="BF650" s="126">
        <v>35</v>
      </c>
      <c r="BG650" s="126" t="s">
        <v>163</v>
      </c>
      <c r="BH650" s="127"/>
      <c r="BI650" s="127"/>
      <c r="BJ650" s="127"/>
      <c r="BK650" s="127"/>
      <c r="BL650" s="129">
        <v>0</v>
      </c>
      <c r="BM650" s="127" t="b">
        <f>KGP[[#This Row],[HU Quantity]]=KGP[[#This Row],[Requirement quantity]]</f>
        <v>0</v>
      </c>
      <c r="BN650" s="127"/>
      <c r="BO650" s="127"/>
      <c r="BP650" s="127"/>
      <c r="BQ650" s="126" t="s">
        <v>165</v>
      </c>
      <c r="BR650" s="126" t="s">
        <v>57</v>
      </c>
      <c r="BS650" s="127"/>
      <c r="BT650" s="131">
        <v>0</v>
      </c>
      <c r="BU650" s="131">
        <v>0</v>
      </c>
      <c r="BV650" s="128">
        <v>45587</v>
      </c>
      <c r="BW650" s="132">
        <v>0</v>
      </c>
      <c r="BX650" s="132">
        <v>0</v>
      </c>
      <c r="BY650" s="127"/>
      <c r="BZ650" s="127"/>
      <c r="CA650" s="126">
        <v>0</v>
      </c>
      <c r="CB650" s="130">
        <v>0</v>
      </c>
      <c r="CC650" s="127"/>
      <c r="CD650" s="130">
        <v>0</v>
      </c>
      <c r="CE650" s="127"/>
      <c r="CF650" s="127"/>
      <c r="CG650" s="127"/>
      <c r="CH650" s="130">
        <v>0</v>
      </c>
      <c r="CI650" s="35">
        <v>0</v>
      </c>
      <c r="CJ650" s="94">
        <f t="shared" si="70"/>
        <v>1.9230769230769232E-2</v>
      </c>
      <c r="CK650" s="88">
        <f t="shared" si="71"/>
        <v>45367</v>
      </c>
      <c r="CL650" s="89">
        <f t="shared" si="72"/>
        <v>0</v>
      </c>
      <c r="CM650" s="89">
        <f t="shared" si="73"/>
        <v>0</v>
      </c>
      <c r="CN650" s="89" t="str">
        <f t="shared" si="74"/>
        <v>Missing Staging Date</v>
      </c>
      <c r="CO650" s="100"/>
      <c r="CP650" s="89" t="str">
        <f>IF(CQ650="","",IF(CQ650&gt;'Colour coding'!$D$4,"After Turnround",IF(CQ650&gt;'Colour coding'!$D$3+7,"During Turnaround",IF(CQ650&lt;'Colour coding'!$D$3,"On Time"))))</f>
        <v>On Time</v>
      </c>
      <c r="CQ650" s="88">
        <f>_xlfn.MAXIFS('Monitor PO'!E:E,'Monitor PO'!K:K,KGP[[#This Row],[Material / Component]])</f>
        <v>0</v>
      </c>
      <c r="CR650" s="89" t="str">
        <f t="shared" si="75"/>
        <v>Delivered Pre S4H</v>
      </c>
      <c r="CS650" s="89" t="str">
        <f>_xlfn.CONCAT(KGP[[#This Row],[Reservation]], KGP[[#This Row],[Requirement date (WO component)]],KGP[[#This Row],[Material / Component]],"000",,KGP[[#This Row],[WO number]])</f>
        <v>000012969145395000200091461</v>
      </c>
      <c r="CT650" s="89" t="e">
        <f>VLOOKUP(KGP[[#This Row],[Key]],Reservation!B:B,1,)</f>
        <v>#N/A</v>
      </c>
      <c r="CU650" s="89" t="str">
        <f>_xlfn.CONCAT(KGP[[#This Row],[Reservation]],KGP[[#This Row],[Material / Component]],"000",,KGP[[#This Row],[WO number]])</f>
        <v>0000129691000200091461</v>
      </c>
      <c r="CV650" s="93" t="str">
        <f>IF(_xlfn.MAXIFS(Reservation!$F:$F,Reservation!$A:$A,KGP[[#This Row],[Logic]])&lt;KGP[[#This Row],[ETA @ Demand plant]],_xlfn.MAXIFS(Reservation!$F:$F,Reservation!$A:$A,KGP[[#This Row],[Logic]]),"")</f>
        <v/>
      </c>
      <c r="CW650" s="89" t="str">
        <f>IF(KGP[[#This Row],[Any order which is ahead (Date)]]="","",VLOOKUP(_xlfn.CONCAT(KGP[[#This Row],[Reservation]],KGP[[#This Row],[Material / Component]],"000",,KGP[[#This Row],[WO number]]),Reservation!$A:$J,10,0))</f>
        <v/>
      </c>
      <c r="CX650" s="89">
        <f t="shared" si="76"/>
        <v>0</v>
      </c>
    </row>
    <row r="651" spans="1:102" s="77" customFormat="1" hidden="1" x14ac:dyDescent="0.2">
      <c r="A651" s="126" t="s">
        <v>940</v>
      </c>
      <c r="B651" s="126" t="s">
        <v>50</v>
      </c>
      <c r="C651" s="127"/>
      <c r="D651" s="126" t="s">
        <v>55</v>
      </c>
      <c r="E651" s="128">
        <v>45290</v>
      </c>
      <c r="F651" s="128">
        <v>45293</v>
      </c>
      <c r="G651" s="128">
        <v>45384</v>
      </c>
      <c r="H651" s="127"/>
      <c r="I651" s="128">
        <v>45382</v>
      </c>
      <c r="J651" s="128">
        <v>45406</v>
      </c>
      <c r="K651" s="126" t="s">
        <v>182</v>
      </c>
      <c r="L651" s="127"/>
      <c r="M651" s="126" t="s">
        <v>2790</v>
      </c>
      <c r="N651" s="126" t="s">
        <v>699</v>
      </c>
      <c r="O651" s="126" t="s">
        <v>2791</v>
      </c>
      <c r="P651" s="126" t="s">
        <v>2792</v>
      </c>
      <c r="Q651" s="126" t="s">
        <v>2717</v>
      </c>
      <c r="R651" s="126" t="s">
        <v>344</v>
      </c>
      <c r="S651" s="127"/>
      <c r="T651" s="127"/>
      <c r="U651" s="127"/>
      <c r="V651" s="127"/>
      <c r="W651" s="127"/>
      <c r="X651" s="126">
        <v>10</v>
      </c>
      <c r="Y651" s="126">
        <v>5</v>
      </c>
      <c r="Z651" s="127"/>
      <c r="AA651" s="127"/>
      <c r="AB651" s="129">
        <v>4</v>
      </c>
      <c r="AC651" s="129">
        <v>0</v>
      </c>
      <c r="AD651" s="129">
        <v>0</v>
      </c>
      <c r="AE651" s="126" t="s">
        <v>2372</v>
      </c>
      <c r="AF651" s="129">
        <v>0</v>
      </c>
      <c r="AG651" s="127"/>
      <c r="AH651" s="127"/>
      <c r="AI651" s="127"/>
      <c r="AJ651" s="127"/>
      <c r="AK651" s="126">
        <v>0</v>
      </c>
      <c r="AL651" s="129">
        <v>0</v>
      </c>
      <c r="AM651" s="127"/>
      <c r="AN651" s="127"/>
      <c r="AO651" s="126">
        <v>0</v>
      </c>
      <c r="AP651" s="127"/>
      <c r="AQ651" s="127"/>
      <c r="AR651" s="127"/>
      <c r="AS651" s="127"/>
      <c r="AT651" s="127"/>
      <c r="AU651" s="126">
        <v>0</v>
      </c>
      <c r="AV651" s="130">
        <v>0</v>
      </c>
      <c r="AW651" s="126" t="s">
        <v>51</v>
      </c>
      <c r="AX651" s="127"/>
      <c r="AY651" s="127"/>
      <c r="AZ651" s="127"/>
      <c r="BA651" s="127"/>
      <c r="BB651" s="126" t="s">
        <v>52</v>
      </c>
      <c r="BC651" s="126" t="s">
        <v>213</v>
      </c>
      <c r="BD651" s="126" t="s">
        <v>214</v>
      </c>
      <c r="BE651" s="126" t="s">
        <v>2793</v>
      </c>
      <c r="BF651" s="126">
        <v>7</v>
      </c>
      <c r="BG651" s="126" t="s">
        <v>163</v>
      </c>
      <c r="BH651" s="127"/>
      <c r="BI651" s="127"/>
      <c r="BJ651" s="127"/>
      <c r="BK651" s="127"/>
      <c r="BL651" s="129">
        <v>0</v>
      </c>
      <c r="BM651" s="127" t="b">
        <f>KGP[[#This Row],[HU Quantity]]=KGP[[#This Row],[Requirement quantity]]</f>
        <v>0</v>
      </c>
      <c r="BN651" s="127"/>
      <c r="BO651" s="127"/>
      <c r="BP651" s="127"/>
      <c r="BQ651" s="126" t="s">
        <v>165</v>
      </c>
      <c r="BR651" s="126" t="s">
        <v>57</v>
      </c>
      <c r="BS651" s="127"/>
      <c r="BT651" s="131">
        <v>0</v>
      </c>
      <c r="BU651" s="131">
        <v>0</v>
      </c>
      <c r="BV651" s="128">
        <v>45587</v>
      </c>
      <c r="BW651" s="132">
        <v>0</v>
      </c>
      <c r="BX651" s="132">
        <v>0</v>
      </c>
      <c r="BY651" s="127"/>
      <c r="BZ651" s="127"/>
      <c r="CA651" s="126">
        <v>0</v>
      </c>
      <c r="CB651" s="130">
        <v>0</v>
      </c>
      <c r="CC651" s="127"/>
      <c r="CD651" s="130">
        <v>0</v>
      </c>
      <c r="CE651" s="127"/>
      <c r="CF651" s="127"/>
      <c r="CG651" s="127"/>
      <c r="CH651" s="130">
        <v>0</v>
      </c>
      <c r="CI651" s="35">
        <v>0</v>
      </c>
      <c r="CJ651" s="94">
        <f t="shared" si="70"/>
        <v>1.9230769230769232E-2</v>
      </c>
      <c r="CK651" s="88">
        <f t="shared" si="71"/>
        <v>45356</v>
      </c>
      <c r="CL651" s="89">
        <f t="shared" si="72"/>
        <v>0</v>
      </c>
      <c r="CM651" s="89">
        <f t="shared" si="73"/>
        <v>0</v>
      </c>
      <c r="CN651" s="89" t="str">
        <f t="shared" si="74"/>
        <v>Missing Staging Date</v>
      </c>
      <c r="CO651" s="100"/>
      <c r="CP651" s="89" t="str">
        <f>IF(CQ651="","",IF(CQ651&gt;'Colour coding'!$D$4,"After Turnround",IF(CQ651&gt;'Colour coding'!$D$3+7,"During Turnaround",IF(CQ651&lt;'Colour coding'!$D$3,"On Time"))))</f>
        <v>On Time</v>
      </c>
      <c r="CQ651" s="88">
        <f>_xlfn.MAXIFS('Monitor PO'!E:E,'Monitor PO'!K:K,KGP[[#This Row],[Material / Component]])</f>
        <v>0</v>
      </c>
      <c r="CR651" s="89" t="str">
        <f t="shared" si="75"/>
        <v>Delivered Pre S4H</v>
      </c>
      <c r="CS651" s="89" t="str">
        <f>_xlfn.CONCAT(KGP[[#This Row],[Reservation]], KGP[[#This Row],[Requirement date (WO component)]],KGP[[#This Row],[Material / Component]],"000",,KGP[[#This Row],[WO number]])</f>
        <v>000012969145384000200091461</v>
      </c>
      <c r="CT651" s="89" t="e">
        <f>VLOOKUP(KGP[[#This Row],[Key]],Reservation!B:B,1,)</f>
        <v>#N/A</v>
      </c>
      <c r="CU651" s="89" t="str">
        <f>_xlfn.CONCAT(KGP[[#This Row],[Reservation]],KGP[[#This Row],[Material / Component]],"000",,KGP[[#This Row],[WO number]])</f>
        <v>0000129691000200091461</v>
      </c>
      <c r="CV651" s="93" t="str">
        <f>IF(_xlfn.MAXIFS(Reservation!$F:$F,Reservation!$A:$A,KGP[[#This Row],[Logic]])&lt;KGP[[#This Row],[ETA @ Demand plant]],_xlfn.MAXIFS(Reservation!$F:$F,Reservation!$A:$A,KGP[[#This Row],[Logic]]),"")</f>
        <v/>
      </c>
      <c r="CW651" s="89" t="str">
        <f>IF(KGP[[#This Row],[Any order which is ahead (Date)]]="","",VLOOKUP(_xlfn.CONCAT(KGP[[#This Row],[Reservation]],KGP[[#This Row],[Material / Component]],"000",,KGP[[#This Row],[WO number]]),Reservation!$A:$J,10,0))</f>
        <v/>
      </c>
      <c r="CX651" s="89">
        <f t="shared" si="76"/>
        <v>0</v>
      </c>
    </row>
    <row r="652" spans="1:102" s="77" customFormat="1" hidden="1" x14ac:dyDescent="0.2">
      <c r="A652" s="126" t="s">
        <v>940</v>
      </c>
      <c r="B652" s="126" t="s">
        <v>50</v>
      </c>
      <c r="C652" s="127"/>
      <c r="D652" s="126" t="s">
        <v>55</v>
      </c>
      <c r="E652" s="128">
        <v>45290</v>
      </c>
      <c r="F652" s="128">
        <v>45293</v>
      </c>
      <c r="G652" s="128">
        <v>45395</v>
      </c>
      <c r="H652" s="127"/>
      <c r="I652" s="128">
        <v>45382</v>
      </c>
      <c r="J652" s="128">
        <v>45406</v>
      </c>
      <c r="K652" s="126" t="s">
        <v>182</v>
      </c>
      <c r="L652" s="127"/>
      <c r="M652" s="126" t="s">
        <v>2790</v>
      </c>
      <c r="N652" s="126" t="s">
        <v>190</v>
      </c>
      <c r="O652" s="126" t="s">
        <v>2791</v>
      </c>
      <c r="P652" s="126" t="s">
        <v>2792</v>
      </c>
      <c r="Q652" s="126" t="s">
        <v>2665</v>
      </c>
      <c r="R652" s="126" t="s">
        <v>344</v>
      </c>
      <c r="S652" s="127"/>
      <c r="T652" s="127"/>
      <c r="U652" s="127"/>
      <c r="V652" s="127"/>
      <c r="W652" s="127"/>
      <c r="X652" s="126">
        <v>10</v>
      </c>
      <c r="Y652" s="126">
        <v>5</v>
      </c>
      <c r="Z652" s="127"/>
      <c r="AA652" s="127"/>
      <c r="AB652" s="129">
        <v>1</v>
      </c>
      <c r="AC652" s="129">
        <v>0</v>
      </c>
      <c r="AD652" s="129">
        <v>0</v>
      </c>
      <c r="AE652" s="126" t="s">
        <v>2372</v>
      </c>
      <c r="AF652" s="129">
        <v>0</v>
      </c>
      <c r="AG652" s="127"/>
      <c r="AH652" s="127"/>
      <c r="AI652" s="127"/>
      <c r="AJ652" s="127"/>
      <c r="AK652" s="126">
        <v>0</v>
      </c>
      <c r="AL652" s="129">
        <v>0</v>
      </c>
      <c r="AM652" s="127"/>
      <c r="AN652" s="127"/>
      <c r="AO652" s="126">
        <v>0</v>
      </c>
      <c r="AP652" s="127"/>
      <c r="AQ652" s="127"/>
      <c r="AR652" s="127"/>
      <c r="AS652" s="127"/>
      <c r="AT652" s="127"/>
      <c r="AU652" s="126">
        <v>0</v>
      </c>
      <c r="AV652" s="130">
        <v>0</v>
      </c>
      <c r="AW652" s="126" t="s">
        <v>204</v>
      </c>
      <c r="AX652" s="127"/>
      <c r="AY652" s="127"/>
      <c r="AZ652" s="127"/>
      <c r="BA652" s="127"/>
      <c r="BB652" s="126" t="s">
        <v>52</v>
      </c>
      <c r="BC652" s="126" t="s">
        <v>213</v>
      </c>
      <c r="BD652" s="126" t="s">
        <v>214</v>
      </c>
      <c r="BE652" s="126" t="s">
        <v>2793</v>
      </c>
      <c r="BF652" s="126">
        <v>27</v>
      </c>
      <c r="BG652" s="126" t="s">
        <v>163</v>
      </c>
      <c r="BH652" s="127"/>
      <c r="BI652" s="127"/>
      <c r="BJ652" s="127"/>
      <c r="BK652" s="127"/>
      <c r="BL652" s="129">
        <v>0</v>
      </c>
      <c r="BM652" s="127" t="b">
        <f>KGP[[#This Row],[HU Quantity]]=KGP[[#This Row],[Requirement quantity]]</f>
        <v>0</v>
      </c>
      <c r="BN652" s="127"/>
      <c r="BO652" s="127"/>
      <c r="BP652" s="127"/>
      <c r="BQ652" s="126" t="s">
        <v>165</v>
      </c>
      <c r="BR652" s="126" t="s">
        <v>57</v>
      </c>
      <c r="BS652" s="127"/>
      <c r="BT652" s="131">
        <v>0</v>
      </c>
      <c r="BU652" s="131">
        <v>0</v>
      </c>
      <c r="BV652" s="128">
        <v>45587</v>
      </c>
      <c r="BW652" s="132">
        <v>0</v>
      </c>
      <c r="BX652" s="132">
        <v>0</v>
      </c>
      <c r="BY652" s="127"/>
      <c r="BZ652" s="127"/>
      <c r="CA652" s="126">
        <v>0</v>
      </c>
      <c r="CB652" s="130">
        <v>0</v>
      </c>
      <c r="CC652" s="127"/>
      <c r="CD652" s="130">
        <v>0</v>
      </c>
      <c r="CE652" s="127"/>
      <c r="CF652" s="127"/>
      <c r="CG652" s="127"/>
      <c r="CH652" s="130">
        <v>0</v>
      </c>
      <c r="CI652" s="35">
        <v>0</v>
      </c>
      <c r="CJ652" s="94">
        <f t="shared" si="70"/>
        <v>1.9230769230769232E-2</v>
      </c>
      <c r="CK652" s="88">
        <f t="shared" si="71"/>
        <v>45367</v>
      </c>
      <c r="CL652" s="89">
        <f t="shared" si="72"/>
        <v>0</v>
      </c>
      <c r="CM652" s="89">
        <f t="shared" si="73"/>
        <v>0</v>
      </c>
      <c r="CN652" s="89" t="str">
        <f t="shared" si="74"/>
        <v>Missing Staging Date</v>
      </c>
      <c r="CO652" s="100"/>
      <c r="CP652" s="89" t="str">
        <f>IF(CQ652="","",IF(CQ652&gt;'Colour coding'!$D$4,"After Turnround",IF(CQ652&gt;'Colour coding'!$D$3+7,"During Turnaround",IF(CQ652&lt;'Colour coding'!$D$3,"On Time"))))</f>
        <v>On Time</v>
      </c>
      <c r="CQ652" s="88">
        <f>_xlfn.MAXIFS('Monitor PO'!E:E,'Monitor PO'!K:K,KGP[[#This Row],[Material / Component]])</f>
        <v>0</v>
      </c>
      <c r="CR652" s="89" t="str">
        <f t="shared" si="75"/>
        <v>Delivered Pre S4H</v>
      </c>
      <c r="CS652" s="89" t="str">
        <f>_xlfn.CONCAT(KGP[[#This Row],[Reservation]], KGP[[#This Row],[Requirement date (WO component)]],KGP[[#This Row],[Material / Component]],"000",,KGP[[#This Row],[WO number]])</f>
        <v>000012969145395000200091461</v>
      </c>
      <c r="CT652" s="89" t="e">
        <f>VLOOKUP(KGP[[#This Row],[Key]],Reservation!B:B,1,)</f>
        <v>#N/A</v>
      </c>
      <c r="CU652" s="89" t="str">
        <f>_xlfn.CONCAT(KGP[[#This Row],[Reservation]],KGP[[#This Row],[Material / Component]],"000",,KGP[[#This Row],[WO number]])</f>
        <v>0000129691000200091461</v>
      </c>
      <c r="CV652" s="93" t="str">
        <f>IF(_xlfn.MAXIFS(Reservation!$F:$F,Reservation!$A:$A,KGP[[#This Row],[Logic]])&lt;KGP[[#This Row],[ETA @ Demand plant]],_xlfn.MAXIFS(Reservation!$F:$F,Reservation!$A:$A,KGP[[#This Row],[Logic]]),"")</f>
        <v/>
      </c>
      <c r="CW652" s="89" t="str">
        <f>IF(KGP[[#This Row],[Any order which is ahead (Date)]]="","",VLOOKUP(_xlfn.CONCAT(KGP[[#This Row],[Reservation]],KGP[[#This Row],[Material / Component]],"000",,KGP[[#This Row],[WO number]]),Reservation!$A:$J,10,0))</f>
        <v/>
      </c>
      <c r="CX652" s="89">
        <f t="shared" si="76"/>
        <v>0</v>
      </c>
    </row>
    <row r="653" spans="1:102" s="77" customFormat="1" hidden="1" x14ac:dyDescent="0.2">
      <c r="A653" s="126" t="s">
        <v>940</v>
      </c>
      <c r="B653" s="126" t="s">
        <v>50</v>
      </c>
      <c r="C653" s="127"/>
      <c r="D653" s="126" t="s">
        <v>55</v>
      </c>
      <c r="E653" s="128">
        <v>45290</v>
      </c>
      <c r="F653" s="128">
        <v>45293</v>
      </c>
      <c r="G653" s="128">
        <v>45395</v>
      </c>
      <c r="H653" s="127"/>
      <c r="I653" s="128">
        <v>45382</v>
      </c>
      <c r="J653" s="128">
        <v>45406</v>
      </c>
      <c r="K653" s="126" t="s">
        <v>182</v>
      </c>
      <c r="L653" s="127"/>
      <c r="M653" s="126" t="s">
        <v>2790</v>
      </c>
      <c r="N653" s="126" t="s">
        <v>194</v>
      </c>
      <c r="O653" s="126" t="s">
        <v>2791</v>
      </c>
      <c r="P653" s="126" t="s">
        <v>2792</v>
      </c>
      <c r="Q653" s="126" t="s">
        <v>2665</v>
      </c>
      <c r="R653" s="126" t="s">
        <v>344</v>
      </c>
      <c r="S653" s="127"/>
      <c r="T653" s="127"/>
      <c r="U653" s="127"/>
      <c r="V653" s="127"/>
      <c r="W653" s="127"/>
      <c r="X653" s="126">
        <v>10</v>
      </c>
      <c r="Y653" s="126">
        <v>5</v>
      </c>
      <c r="Z653" s="127"/>
      <c r="AA653" s="127"/>
      <c r="AB653" s="129">
        <v>1</v>
      </c>
      <c r="AC653" s="129">
        <v>0</v>
      </c>
      <c r="AD653" s="129">
        <v>0</v>
      </c>
      <c r="AE653" s="126" t="s">
        <v>2372</v>
      </c>
      <c r="AF653" s="129">
        <v>0</v>
      </c>
      <c r="AG653" s="127"/>
      <c r="AH653" s="127"/>
      <c r="AI653" s="127"/>
      <c r="AJ653" s="127"/>
      <c r="AK653" s="126">
        <v>0</v>
      </c>
      <c r="AL653" s="129">
        <v>0</v>
      </c>
      <c r="AM653" s="127"/>
      <c r="AN653" s="127"/>
      <c r="AO653" s="126">
        <v>0</v>
      </c>
      <c r="AP653" s="127"/>
      <c r="AQ653" s="127"/>
      <c r="AR653" s="127"/>
      <c r="AS653" s="127"/>
      <c r="AT653" s="127"/>
      <c r="AU653" s="126">
        <v>0</v>
      </c>
      <c r="AV653" s="130">
        <v>0</v>
      </c>
      <c r="AW653" s="126" t="s">
        <v>51</v>
      </c>
      <c r="AX653" s="127"/>
      <c r="AY653" s="127"/>
      <c r="AZ653" s="127"/>
      <c r="BA653" s="127"/>
      <c r="BB653" s="126" t="s">
        <v>52</v>
      </c>
      <c r="BC653" s="126" t="s">
        <v>213</v>
      </c>
      <c r="BD653" s="126" t="s">
        <v>214</v>
      </c>
      <c r="BE653" s="126" t="s">
        <v>2793</v>
      </c>
      <c r="BF653" s="126">
        <v>25</v>
      </c>
      <c r="BG653" s="126" t="s">
        <v>163</v>
      </c>
      <c r="BH653" s="127"/>
      <c r="BI653" s="127"/>
      <c r="BJ653" s="127"/>
      <c r="BK653" s="127"/>
      <c r="BL653" s="129">
        <v>0</v>
      </c>
      <c r="BM653" s="127" t="b">
        <f>KGP[[#This Row],[HU Quantity]]=KGP[[#This Row],[Requirement quantity]]</f>
        <v>0</v>
      </c>
      <c r="BN653" s="127"/>
      <c r="BO653" s="127"/>
      <c r="BP653" s="127"/>
      <c r="BQ653" s="126" t="s">
        <v>165</v>
      </c>
      <c r="BR653" s="126" t="s">
        <v>57</v>
      </c>
      <c r="BS653" s="127"/>
      <c r="BT653" s="131">
        <v>0</v>
      </c>
      <c r="BU653" s="131">
        <v>0</v>
      </c>
      <c r="BV653" s="128">
        <v>45587</v>
      </c>
      <c r="BW653" s="132">
        <v>0</v>
      </c>
      <c r="BX653" s="132">
        <v>0</v>
      </c>
      <c r="BY653" s="127"/>
      <c r="BZ653" s="127"/>
      <c r="CA653" s="126">
        <v>0</v>
      </c>
      <c r="CB653" s="130">
        <v>0</v>
      </c>
      <c r="CC653" s="127"/>
      <c r="CD653" s="130">
        <v>0</v>
      </c>
      <c r="CE653" s="127"/>
      <c r="CF653" s="127"/>
      <c r="CG653" s="127"/>
      <c r="CH653" s="130">
        <v>0</v>
      </c>
      <c r="CI653" s="35">
        <v>0</v>
      </c>
      <c r="CJ653" s="94">
        <f t="shared" si="70"/>
        <v>1.9230769230769232E-2</v>
      </c>
      <c r="CK653" s="88">
        <f t="shared" si="71"/>
        <v>45367</v>
      </c>
      <c r="CL653" s="89">
        <f t="shared" si="72"/>
        <v>0</v>
      </c>
      <c r="CM653" s="89">
        <f t="shared" si="73"/>
        <v>0</v>
      </c>
      <c r="CN653" s="89" t="str">
        <f t="shared" si="74"/>
        <v>Missing Staging Date</v>
      </c>
      <c r="CO653" s="100"/>
      <c r="CP653" s="89" t="str">
        <f>IF(CQ653="","",IF(CQ653&gt;'Colour coding'!$D$4,"After Turnround",IF(CQ653&gt;'Colour coding'!$D$3+7,"During Turnaround",IF(CQ653&lt;'Colour coding'!$D$3,"On Time"))))</f>
        <v>On Time</v>
      </c>
      <c r="CQ653" s="88">
        <f>_xlfn.MAXIFS('Monitor PO'!E:E,'Monitor PO'!K:K,KGP[[#This Row],[Material / Component]])</f>
        <v>0</v>
      </c>
      <c r="CR653" s="89" t="str">
        <f t="shared" si="75"/>
        <v>Delivered Pre S4H</v>
      </c>
      <c r="CS653" s="89" t="str">
        <f>_xlfn.CONCAT(KGP[[#This Row],[Reservation]], KGP[[#This Row],[Requirement date (WO component)]],KGP[[#This Row],[Material / Component]],"000",,KGP[[#This Row],[WO number]])</f>
        <v>000012969145395000200091461</v>
      </c>
      <c r="CT653" s="89" t="e">
        <f>VLOOKUP(KGP[[#This Row],[Key]],Reservation!B:B,1,)</f>
        <v>#N/A</v>
      </c>
      <c r="CU653" s="89" t="str">
        <f>_xlfn.CONCAT(KGP[[#This Row],[Reservation]],KGP[[#This Row],[Material / Component]],"000",,KGP[[#This Row],[WO number]])</f>
        <v>0000129691000200091461</v>
      </c>
      <c r="CV653" s="93" t="str">
        <f>IF(_xlfn.MAXIFS(Reservation!$F:$F,Reservation!$A:$A,KGP[[#This Row],[Logic]])&lt;KGP[[#This Row],[ETA @ Demand plant]],_xlfn.MAXIFS(Reservation!$F:$F,Reservation!$A:$A,KGP[[#This Row],[Logic]]),"")</f>
        <v/>
      </c>
      <c r="CW653" s="89" t="str">
        <f>IF(KGP[[#This Row],[Any order which is ahead (Date)]]="","",VLOOKUP(_xlfn.CONCAT(KGP[[#This Row],[Reservation]],KGP[[#This Row],[Material / Component]],"000",,KGP[[#This Row],[WO number]]),Reservation!$A:$J,10,0))</f>
        <v/>
      </c>
      <c r="CX653" s="89">
        <f t="shared" si="76"/>
        <v>0</v>
      </c>
    </row>
    <row r="654" spans="1:102" s="77" customFormat="1" hidden="1" x14ac:dyDescent="0.2">
      <c r="A654" s="126" t="s">
        <v>940</v>
      </c>
      <c r="B654" s="126" t="s">
        <v>50</v>
      </c>
      <c r="C654" s="127"/>
      <c r="D654" s="126" t="s">
        <v>55</v>
      </c>
      <c r="E654" s="128">
        <v>45290</v>
      </c>
      <c r="F654" s="128">
        <v>45293</v>
      </c>
      <c r="G654" s="128">
        <v>45395</v>
      </c>
      <c r="H654" s="127"/>
      <c r="I654" s="128">
        <v>45382</v>
      </c>
      <c r="J654" s="128">
        <v>45406</v>
      </c>
      <c r="K654" s="126" t="s">
        <v>182</v>
      </c>
      <c r="L654" s="127"/>
      <c r="M654" s="126" t="s">
        <v>2790</v>
      </c>
      <c r="N654" s="126" t="s">
        <v>3185</v>
      </c>
      <c r="O654" s="126" t="s">
        <v>2791</v>
      </c>
      <c r="P654" s="126" t="s">
        <v>2792</v>
      </c>
      <c r="Q654" s="126" t="s">
        <v>2665</v>
      </c>
      <c r="R654" s="126" t="s">
        <v>344</v>
      </c>
      <c r="S654" s="127"/>
      <c r="T654" s="127"/>
      <c r="U654" s="127"/>
      <c r="V654" s="127"/>
      <c r="W654" s="127"/>
      <c r="X654" s="126">
        <v>10</v>
      </c>
      <c r="Y654" s="126">
        <v>5</v>
      </c>
      <c r="Z654" s="127"/>
      <c r="AA654" s="127"/>
      <c r="AB654" s="129">
        <v>1</v>
      </c>
      <c r="AC654" s="129">
        <v>0</v>
      </c>
      <c r="AD654" s="129">
        <v>0</v>
      </c>
      <c r="AE654" s="126" t="s">
        <v>2372</v>
      </c>
      <c r="AF654" s="129">
        <v>0</v>
      </c>
      <c r="AG654" s="127"/>
      <c r="AH654" s="127"/>
      <c r="AI654" s="127"/>
      <c r="AJ654" s="127"/>
      <c r="AK654" s="126">
        <v>0</v>
      </c>
      <c r="AL654" s="129">
        <v>0</v>
      </c>
      <c r="AM654" s="127"/>
      <c r="AN654" s="127"/>
      <c r="AO654" s="126">
        <v>0</v>
      </c>
      <c r="AP654" s="127"/>
      <c r="AQ654" s="127"/>
      <c r="AR654" s="127"/>
      <c r="AS654" s="127"/>
      <c r="AT654" s="127"/>
      <c r="AU654" s="126">
        <v>0</v>
      </c>
      <c r="AV654" s="130">
        <v>0</v>
      </c>
      <c r="AW654" s="126" t="s">
        <v>51</v>
      </c>
      <c r="AX654" s="127"/>
      <c r="AY654" s="127"/>
      <c r="AZ654" s="127"/>
      <c r="BA654" s="127"/>
      <c r="BB654" s="126" t="s">
        <v>52</v>
      </c>
      <c r="BC654" s="126" t="s">
        <v>213</v>
      </c>
      <c r="BD654" s="126" t="s">
        <v>214</v>
      </c>
      <c r="BE654" s="126" t="s">
        <v>2793</v>
      </c>
      <c r="BF654" s="126">
        <v>37</v>
      </c>
      <c r="BG654" s="126" t="s">
        <v>163</v>
      </c>
      <c r="BH654" s="127"/>
      <c r="BI654" s="127"/>
      <c r="BJ654" s="127"/>
      <c r="BK654" s="127"/>
      <c r="BL654" s="129">
        <v>0</v>
      </c>
      <c r="BM654" s="127" t="b">
        <f>KGP[[#This Row],[HU Quantity]]=KGP[[#This Row],[Requirement quantity]]</f>
        <v>0</v>
      </c>
      <c r="BN654" s="127"/>
      <c r="BO654" s="127"/>
      <c r="BP654" s="127"/>
      <c r="BQ654" s="126" t="s">
        <v>165</v>
      </c>
      <c r="BR654" s="126" t="s">
        <v>57</v>
      </c>
      <c r="BS654" s="127"/>
      <c r="BT654" s="131">
        <v>0</v>
      </c>
      <c r="BU654" s="131">
        <v>0</v>
      </c>
      <c r="BV654" s="128">
        <v>45587</v>
      </c>
      <c r="BW654" s="132">
        <v>0</v>
      </c>
      <c r="BX654" s="132">
        <v>0</v>
      </c>
      <c r="BY654" s="127"/>
      <c r="BZ654" s="127"/>
      <c r="CA654" s="126">
        <v>0</v>
      </c>
      <c r="CB654" s="130">
        <v>0</v>
      </c>
      <c r="CC654" s="127"/>
      <c r="CD654" s="130">
        <v>0</v>
      </c>
      <c r="CE654" s="127"/>
      <c r="CF654" s="127"/>
      <c r="CG654" s="127"/>
      <c r="CH654" s="130">
        <v>0</v>
      </c>
      <c r="CI654" s="35">
        <v>0</v>
      </c>
      <c r="CJ654" s="94">
        <f t="shared" si="70"/>
        <v>1.9230769230769232E-2</v>
      </c>
      <c r="CK654" s="88">
        <f t="shared" si="71"/>
        <v>45367</v>
      </c>
      <c r="CL654" s="89">
        <f t="shared" si="72"/>
        <v>0</v>
      </c>
      <c r="CM654" s="89">
        <f t="shared" si="73"/>
        <v>0</v>
      </c>
      <c r="CN654" s="89" t="str">
        <f t="shared" si="74"/>
        <v>Missing Staging Date</v>
      </c>
      <c r="CO654" s="100"/>
      <c r="CP654" s="89" t="str">
        <f>IF(CQ654="","",IF(CQ654&gt;'Colour coding'!$D$4,"After Turnround",IF(CQ654&gt;'Colour coding'!$D$3+7,"During Turnaround",IF(CQ654&lt;'Colour coding'!$D$3,"On Time"))))</f>
        <v>On Time</v>
      </c>
      <c r="CQ654" s="88">
        <f>_xlfn.MAXIFS('Monitor PO'!E:E,'Monitor PO'!K:K,KGP[[#This Row],[Material / Component]])</f>
        <v>0</v>
      </c>
      <c r="CR654" s="89" t="str">
        <f t="shared" si="75"/>
        <v>Delivered Pre S4H</v>
      </c>
      <c r="CS654" s="89" t="str">
        <f>_xlfn.CONCAT(KGP[[#This Row],[Reservation]], KGP[[#This Row],[Requirement date (WO component)]],KGP[[#This Row],[Material / Component]],"000",,KGP[[#This Row],[WO number]])</f>
        <v>000012969145395000200091461</v>
      </c>
      <c r="CT654" s="89" t="e">
        <f>VLOOKUP(KGP[[#This Row],[Key]],Reservation!B:B,1,)</f>
        <v>#N/A</v>
      </c>
      <c r="CU654" s="89" t="str">
        <f>_xlfn.CONCAT(KGP[[#This Row],[Reservation]],KGP[[#This Row],[Material / Component]],"000",,KGP[[#This Row],[WO number]])</f>
        <v>0000129691000200091461</v>
      </c>
      <c r="CV654" s="93" t="str">
        <f>IF(_xlfn.MAXIFS(Reservation!$F:$F,Reservation!$A:$A,KGP[[#This Row],[Logic]])&lt;KGP[[#This Row],[ETA @ Demand plant]],_xlfn.MAXIFS(Reservation!$F:$F,Reservation!$A:$A,KGP[[#This Row],[Logic]]),"")</f>
        <v/>
      </c>
      <c r="CW654" s="89" t="str">
        <f>IF(KGP[[#This Row],[Any order which is ahead (Date)]]="","",VLOOKUP(_xlfn.CONCAT(KGP[[#This Row],[Reservation]],KGP[[#This Row],[Material / Component]],"000",,KGP[[#This Row],[WO number]]),Reservation!$A:$J,10,0))</f>
        <v/>
      </c>
      <c r="CX654" s="89">
        <f t="shared" si="76"/>
        <v>0</v>
      </c>
    </row>
    <row r="655" spans="1:102" s="77" customFormat="1" hidden="1" x14ac:dyDescent="0.2">
      <c r="A655" s="126" t="s">
        <v>940</v>
      </c>
      <c r="B655" s="126" t="s">
        <v>50</v>
      </c>
      <c r="C655" s="127"/>
      <c r="D655" s="126" t="s">
        <v>55</v>
      </c>
      <c r="E655" s="128">
        <v>45290</v>
      </c>
      <c r="F655" s="128">
        <v>45293</v>
      </c>
      <c r="G655" s="128">
        <v>45393</v>
      </c>
      <c r="H655" s="127"/>
      <c r="I655" s="128">
        <v>45382</v>
      </c>
      <c r="J655" s="128">
        <v>45406</v>
      </c>
      <c r="K655" s="126" t="s">
        <v>182</v>
      </c>
      <c r="L655" s="127"/>
      <c r="M655" s="126" t="s">
        <v>2790</v>
      </c>
      <c r="N655" s="126" t="s">
        <v>3184</v>
      </c>
      <c r="O655" s="126" t="s">
        <v>2791</v>
      </c>
      <c r="P655" s="126" t="s">
        <v>2792</v>
      </c>
      <c r="Q655" s="126" t="s">
        <v>3182</v>
      </c>
      <c r="R655" s="126" t="s">
        <v>344</v>
      </c>
      <c r="S655" s="127"/>
      <c r="T655" s="127"/>
      <c r="U655" s="127"/>
      <c r="V655" s="127"/>
      <c r="W655" s="127"/>
      <c r="X655" s="126">
        <v>10</v>
      </c>
      <c r="Y655" s="126">
        <v>5</v>
      </c>
      <c r="Z655" s="127"/>
      <c r="AA655" s="127"/>
      <c r="AB655" s="129">
        <v>6</v>
      </c>
      <c r="AC655" s="129">
        <v>0</v>
      </c>
      <c r="AD655" s="129">
        <v>0</v>
      </c>
      <c r="AE655" s="126" t="s">
        <v>2372</v>
      </c>
      <c r="AF655" s="129">
        <v>0</v>
      </c>
      <c r="AG655" s="127"/>
      <c r="AH655" s="127"/>
      <c r="AI655" s="127"/>
      <c r="AJ655" s="127"/>
      <c r="AK655" s="126">
        <v>0</v>
      </c>
      <c r="AL655" s="129">
        <v>0</v>
      </c>
      <c r="AM655" s="127"/>
      <c r="AN655" s="127"/>
      <c r="AO655" s="126">
        <v>0</v>
      </c>
      <c r="AP655" s="127"/>
      <c r="AQ655" s="127"/>
      <c r="AR655" s="127"/>
      <c r="AS655" s="127"/>
      <c r="AT655" s="127"/>
      <c r="AU655" s="126">
        <v>0</v>
      </c>
      <c r="AV655" s="130">
        <v>0</v>
      </c>
      <c r="AW655" s="126" t="s">
        <v>51</v>
      </c>
      <c r="AX655" s="127"/>
      <c r="AY655" s="127"/>
      <c r="AZ655" s="127"/>
      <c r="BA655" s="127"/>
      <c r="BB655" s="126" t="s">
        <v>52</v>
      </c>
      <c r="BC655" s="126" t="s">
        <v>213</v>
      </c>
      <c r="BD655" s="126" t="s">
        <v>214</v>
      </c>
      <c r="BE655" s="126" t="s">
        <v>2793</v>
      </c>
      <c r="BF655" s="126">
        <v>9</v>
      </c>
      <c r="BG655" s="126" t="s">
        <v>163</v>
      </c>
      <c r="BH655" s="127"/>
      <c r="BI655" s="127"/>
      <c r="BJ655" s="127"/>
      <c r="BK655" s="127"/>
      <c r="BL655" s="129">
        <v>0</v>
      </c>
      <c r="BM655" s="127" t="b">
        <f>KGP[[#This Row],[HU Quantity]]=KGP[[#This Row],[Requirement quantity]]</f>
        <v>0</v>
      </c>
      <c r="BN655" s="127"/>
      <c r="BO655" s="127"/>
      <c r="BP655" s="127"/>
      <c r="BQ655" s="126" t="s">
        <v>165</v>
      </c>
      <c r="BR655" s="126" t="s">
        <v>57</v>
      </c>
      <c r="BS655" s="127"/>
      <c r="BT655" s="131">
        <v>0</v>
      </c>
      <c r="BU655" s="131">
        <v>0</v>
      </c>
      <c r="BV655" s="128">
        <v>45587</v>
      </c>
      <c r="BW655" s="132">
        <v>0</v>
      </c>
      <c r="BX655" s="132">
        <v>0</v>
      </c>
      <c r="BY655" s="127"/>
      <c r="BZ655" s="127"/>
      <c r="CA655" s="126">
        <v>0</v>
      </c>
      <c r="CB655" s="130">
        <v>0</v>
      </c>
      <c r="CC655" s="127"/>
      <c r="CD655" s="130">
        <v>0</v>
      </c>
      <c r="CE655" s="127"/>
      <c r="CF655" s="127"/>
      <c r="CG655" s="127"/>
      <c r="CH655" s="130">
        <v>0</v>
      </c>
      <c r="CI655" s="35">
        <v>0</v>
      </c>
      <c r="CJ655" s="94">
        <f t="shared" si="70"/>
        <v>1.9230769230769232E-2</v>
      </c>
      <c r="CK655" s="88">
        <f t="shared" si="71"/>
        <v>45365</v>
      </c>
      <c r="CL655" s="89">
        <f t="shared" si="72"/>
        <v>0</v>
      </c>
      <c r="CM655" s="89">
        <f t="shared" si="73"/>
        <v>0</v>
      </c>
      <c r="CN655" s="89" t="str">
        <f t="shared" si="74"/>
        <v>Missing Staging Date</v>
      </c>
      <c r="CO655" s="100"/>
      <c r="CP655" s="89" t="str">
        <f>IF(CQ655="","",IF(CQ655&gt;'Colour coding'!$D$4,"After Turnround",IF(CQ655&gt;'Colour coding'!$D$3+7,"During Turnaround",IF(CQ655&lt;'Colour coding'!$D$3,"On Time"))))</f>
        <v>On Time</v>
      </c>
      <c r="CQ655" s="88">
        <f>_xlfn.MAXIFS('Monitor PO'!E:E,'Monitor PO'!K:K,KGP[[#This Row],[Material / Component]])</f>
        <v>0</v>
      </c>
      <c r="CR655" s="89" t="str">
        <f t="shared" si="75"/>
        <v>Delivered Pre S4H</v>
      </c>
      <c r="CS655" s="89" t="str">
        <f>_xlfn.CONCAT(KGP[[#This Row],[Reservation]], KGP[[#This Row],[Requirement date (WO component)]],KGP[[#This Row],[Material / Component]],"000",,KGP[[#This Row],[WO number]])</f>
        <v>000012969145393000200091461</v>
      </c>
      <c r="CT655" s="89" t="e">
        <f>VLOOKUP(KGP[[#This Row],[Key]],Reservation!B:B,1,)</f>
        <v>#N/A</v>
      </c>
      <c r="CU655" s="89" t="str">
        <f>_xlfn.CONCAT(KGP[[#This Row],[Reservation]],KGP[[#This Row],[Material / Component]],"000",,KGP[[#This Row],[WO number]])</f>
        <v>0000129691000200091461</v>
      </c>
      <c r="CV655" s="93" t="str">
        <f>IF(_xlfn.MAXIFS(Reservation!$F:$F,Reservation!$A:$A,KGP[[#This Row],[Logic]])&lt;KGP[[#This Row],[ETA @ Demand plant]],_xlfn.MAXIFS(Reservation!$F:$F,Reservation!$A:$A,KGP[[#This Row],[Logic]]),"")</f>
        <v/>
      </c>
      <c r="CW655" s="89" t="str">
        <f>IF(KGP[[#This Row],[Any order which is ahead (Date)]]="","",VLOOKUP(_xlfn.CONCAT(KGP[[#This Row],[Reservation]],KGP[[#This Row],[Material / Component]],"000",,KGP[[#This Row],[WO number]]),Reservation!$A:$J,10,0))</f>
        <v/>
      </c>
      <c r="CX655" s="89">
        <f t="shared" si="76"/>
        <v>0</v>
      </c>
    </row>
    <row r="656" spans="1:102" s="77" customFormat="1" hidden="1" x14ac:dyDescent="0.2">
      <c r="A656" s="126" t="s">
        <v>940</v>
      </c>
      <c r="B656" s="126" t="s">
        <v>50</v>
      </c>
      <c r="C656" s="127"/>
      <c r="D656" s="126" t="s">
        <v>55</v>
      </c>
      <c r="E656" s="128">
        <v>45290</v>
      </c>
      <c r="F656" s="128">
        <v>45293</v>
      </c>
      <c r="G656" s="128">
        <v>45395</v>
      </c>
      <c r="H656" s="127"/>
      <c r="I656" s="128">
        <v>45382</v>
      </c>
      <c r="J656" s="128">
        <v>45406</v>
      </c>
      <c r="K656" s="126" t="s">
        <v>182</v>
      </c>
      <c r="L656" s="127"/>
      <c r="M656" s="126" t="s">
        <v>2790</v>
      </c>
      <c r="N656" s="126" t="s">
        <v>3201</v>
      </c>
      <c r="O656" s="126" t="s">
        <v>2791</v>
      </c>
      <c r="P656" s="126" t="s">
        <v>2792</v>
      </c>
      <c r="Q656" s="126" t="s">
        <v>2665</v>
      </c>
      <c r="R656" s="126" t="s">
        <v>344</v>
      </c>
      <c r="S656" s="127"/>
      <c r="T656" s="127"/>
      <c r="U656" s="127"/>
      <c r="V656" s="127"/>
      <c r="W656" s="127"/>
      <c r="X656" s="126">
        <v>10</v>
      </c>
      <c r="Y656" s="126">
        <v>5</v>
      </c>
      <c r="Z656" s="127"/>
      <c r="AA656" s="127"/>
      <c r="AB656" s="129">
        <v>4</v>
      </c>
      <c r="AC656" s="129">
        <v>0</v>
      </c>
      <c r="AD656" s="129">
        <v>0</v>
      </c>
      <c r="AE656" s="126" t="s">
        <v>2372</v>
      </c>
      <c r="AF656" s="129">
        <v>0</v>
      </c>
      <c r="AG656" s="127"/>
      <c r="AH656" s="127"/>
      <c r="AI656" s="127"/>
      <c r="AJ656" s="127"/>
      <c r="AK656" s="126">
        <v>0</v>
      </c>
      <c r="AL656" s="129">
        <v>0</v>
      </c>
      <c r="AM656" s="127"/>
      <c r="AN656" s="127"/>
      <c r="AO656" s="126">
        <v>0</v>
      </c>
      <c r="AP656" s="127"/>
      <c r="AQ656" s="127"/>
      <c r="AR656" s="127"/>
      <c r="AS656" s="127"/>
      <c r="AT656" s="127"/>
      <c r="AU656" s="126">
        <v>0</v>
      </c>
      <c r="AV656" s="130">
        <v>0</v>
      </c>
      <c r="AW656" s="126" t="s">
        <v>51</v>
      </c>
      <c r="AX656" s="127"/>
      <c r="AY656" s="127"/>
      <c r="AZ656" s="127"/>
      <c r="BA656" s="127"/>
      <c r="BB656" s="126" t="s">
        <v>52</v>
      </c>
      <c r="BC656" s="126" t="s">
        <v>213</v>
      </c>
      <c r="BD656" s="126" t="s">
        <v>214</v>
      </c>
      <c r="BE656" s="126" t="s">
        <v>2793</v>
      </c>
      <c r="BF656" s="126">
        <v>34</v>
      </c>
      <c r="BG656" s="126" t="s">
        <v>163</v>
      </c>
      <c r="BH656" s="127"/>
      <c r="BI656" s="127"/>
      <c r="BJ656" s="127"/>
      <c r="BK656" s="127"/>
      <c r="BL656" s="129">
        <v>0</v>
      </c>
      <c r="BM656" s="127" t="b">
        <f>KGP[[#This Row],[HU Quantity]]=KGP[[#This Row],[Requirement quantity]]</f>
        <v>0</v>
      </c>
      <c r="BN656" s="127"/>
      <c r="BO656" s="127"/>
      <c r="BP656" s="127"/>
      <c r="BQ656" s="126" t="s">
        <v>165</v>
      </c>
      <c r="BR656" s="126" t="s">
        <v>57</v>
      </c>
      <c r="BS656" s="127"/>
      <c r="BT656" s="131">
        <v>0</v>
      </c>
      <c r="BU656" s="131">
        <v>0</v>
      </c>
      <c r="BV656" s="128">
        <v>45587</v>
      </c>
      <c r="BW656" s="132">
        <v>0</v>
      </c>
      <c r="BX656" s="132">
        <v>0</v>
      </c>
      <c r="BY656" s="127"/>
      <c r="BZ656" s="127"/>
      <c r="CA656" s="126">
        <v>0</v>
      </c>
      <c r="CB656" s="130">
        <v>0</v>
      </c>
      <c r="CC656" s="127"/>
      <c r="CD656" s="130">
        <v>0</v>
      </c>
      <c r="CE656" s="127"/>
      <c r="CF656" s="127"/>
      <c r="CG656" s="127"/>
      <c r="CH656" s="130">
        <v>0</v>
      </c>
      <c r="CI656" s="35">
        <v>0</v>
      </c>
      <c r="CJ656" s="94">
        <f t="shared" si="70"/>
        <v>1.9230769230769232E-2</v>
      </c>
      <c r="CK656" s="88">
        <f t="shared" si="71"/>
        <v>45367</v>
      </c>
      <c r="CL656" s="89">
        <f t="shared" si="72"/>
        <v>0</v>
      </c>
      <c r="CM656" s="89">
        <f t="shared" si="73"/>
        <v>0</v>
      </c>
      <c r="CN656" s="89" t="str">
        <f t="shared" si="74"/>
        <v>Missing Staging Date</v>
      </c>
      <c r="CO656" s="100"/>
      <c r="CP656" s="89" t="str">
        <f>IF(CQ656="","",IF(CQ656&gt;'Colour coding'!$D$4,"After Turnround",IF(CQ656&gt;'Colour coding'!$D$3+7,"During Turnaround",IF(CQ656&lt;'Colour coding'!$D$3,"On Time"))))</f>
        <v>On Time</v>
      </c>
      <c r="CQ656" s="88">
        <f>_xlfn.MAXIFS('Monitor PO'!E:E,'Monitor PO'!K:K,KGP[[#This Row],[Material / Component]])</f>
        <v>0</v>
      </c>
      <c r="CR656" s="89" t="str">
        <f t="shared" si="75"/>
        <v>Delivered Pre S4H</v>
      </c>
      <c r="CS656" s="89" t="str">
        <f>_xlfn.CONCAT(KGP[[#This Row],[Reservation]], KGP[[#This Row],[Requirement date (WO component)]],KGP[[#This Row],[Material / Component]],"000",,KGP[[#This Row],[WO number]])</f>
        <v>000012969145395000200091461</v>
      </c>
      <c r="CT656" s="89" t="e">
        <f>VLOOKUP(KGP[[#This Row],[Key]],Reservation!B:B,1,)</f>
        <v>#N/A</v>
      </c>
      <c r="CU656" s="89" t="str">
        <f>_xlfn.CONCAT(KGP[[#This Row],[Reservation]],KGP[[#This Row],[Material / Component]],"000",,KGP[[#This Row],[WO number]])</f>
        <v>0000129691000200091461</v>
      </c>
      <c r="CV656" s="93" t="str">
        <f>IF(_xlfn.MAXIFS(Reservation!$F:$F,Reservation!$A:$A,KGP[[#This Row],[Logic]])&lt;KGP[[#This Row],[ETA @ Demand plant]],_xlfn.MAXIFS(Reservation!$F:$F,Reservation!$A:$A,KGP[[#This Row],[Logic]]),"")</f>
        <v/>
      </c>
      <c r="CW656" s="89" t="str">
        <f>IF(KGP[[#This Row],[Any order which is ahead (Date)]]="","",VLOOKUP(_xlfn.CONCAT(KGP[[#This Row],[Reservation]],KGP[[#This Row],[Material / Component]],"000",,KGP[[#This Row],[WO number]]),Reservation!$A:$J,10,0))</f>
        <v/>
      </c>
      <c r="CX656" s="89">
        <f t="shared" si="76"/>
        <v>0</v>
      </c>
    </row>
    <row r="657" spans="1:102" s="77" customFormat="1" hidden="1" x14ac:dyDescent="0.2">
      <c r="A657" s="126" t="s">
        <v>940</v>
      </c>
      <c r="B657" s="126" t="s">
        <v>50</v>
      </c>
      <c r="C657" s="127"/>
      <c r="D657" s="126" t="s">
        <v>55</v>
      </c>
      <c r="E657" s="128">
        <v>45290</v>
      </c>
      <c r="F657" s="128">
        <v>45293</v>
      </c>
      <c r="G657" s="128">
        <v>45395</v>
      </c>
      <c r="H657" s="127"/>
      <c r="I657" s="128">
        <v>45382</v>
      </c>
      <c r="J657" s="128">
        <v>45406</v>
      </c>
      <c r="K657" s="126" t="s">
        <v>182</v>
      </c>
      <c r="L657" s="127"/>
      <c r="M657" s="126" t="s">
        <v>2790</v>
      </c>
      <c r="N657" s="126" t="s">
        <v>181</v>
      </c>
      <c r="O657" s="126" t="s">
        <v>2791</v>
      </c>
      <c r="P657" s="126" t="s">
        <v>2792</v>
      </c>
      <c r="Q657" s="126" t="s">
        <v>2665</v>
      </c>
      <c r="R657" s="126" t="s">
        <v>344</v>
      </c>
      <c r="S657" s="127"/>
      <c r="T657" s="127"/>
      <c r="U657" s="127"/>
      <c r="V657" s="127"/>
      <c r="W657" s="127"/>
      <c r="X657" s="126">
        <v>10</v>
      </c>
      <c r="Y657" s="126">
        <v>5</v>
      </c>
      <c r="Z657" s="127"/>
      <c r="AA657" s="127"/>
      <c r="AB657" s="129">
        <v>1</v>
      </c>
      <c r="AC657" s="129">
        <v>0</v>
      </c>
      <c r="AD657" s="129">
        <v>0</v>
      </c>
      <c r="AE657" s="126" t="s">
        <v>2372</v>
      </c>
      <c r="AF657" s="129">
        <v>0</v>
      </c>
      <c r="AG657" s="127"/>
      <c r="AH657" s="127"/>
      <c r="AI657" s="127"/>
      <c r="AJ657" s="127"/>
      <c r="AK657" s="126">
        <v>0</v>
      </c>
      <c r="AL657" s="129">
        <v>0</v>
      </c>
      <c r="AM657" s="127"/>
      <c r="AN657" s="127"/>
      <c r="AO657" s="126">
        <v>0</v>
      </c>
      <c r="AP657" s="127"/>
      <c r="AQ657" s="127"/>
      <c r="AR657" s="127"/>
      <c r="AS657" s="127"/>
      <c r="AT657" s="127"/>
      <c r="AU657" s="126">
        <v>0</v>
      </c>
      <c r="AV657" s="130">
        <v>0</v>
      </c>
      <c r="AW657" s="126" t="s">
        <v>51</v>
      </c>
      <c r="AX657" s="127"/>
      <c r="AY657" s="127"/>
      <c r="AZ657" s="127"/>
      <c r="BA657" s="127"/>
      <c r="BB657" s="126" t="s">
        <v>52</v>
      </c>
      <c r="BC657" s="126" t="s">
        <v>213</v>
      </c>
      <c r="BD657" s="126" t="s">
        <v>214</v>
      </c>
      <c r="BE657" s="126" t="s">
        <v>2793</v>
      </c>
      <c r="BF657" s="126">
        <v>20</v>
      </c>
      <c r="BG657" s="126" t="s">
        <v>163</v>
      </c>
      <c r="BH657" s="127"/>
      <c r="BI657" s="127"/>
      <c r="BJ657" s="127"/>
      <c r="BK657" s="127"/>
      <c r="BL657" s="129">
        <v>0</v>
      </c>
      <c r="BM657" s="127" t="b">
        <f>KGP[[#This Row],[HU Quantity]]=KGP[[#This Row],[Requirement quantity]]</f>
        <v>0</v>
      </c>
      <c r="BN657" s="127"/>
      <c r="BO657" s="127"/>
      <c r="BP657" s="127"/>
      <c r="BQ657" s="126" t="s">
        <v>165</v>
      </c>
      <c r="BR657" s="126" t="s">
        <v>57</v>
      </c>
      <c r="BS657" s="127"/>
      <c r="BT657" s="131">
        <v>0</v>
      </c>
      <c r="BU657" s="131">
        <v>0</v>
      </c>
      <c r="BV657" s="128">
        <v>45587</v>
      </c>
      <c r="BW657" s="132">
        <v>0</v>
      </c>
      <c r="BX657" s="132">
        <v>0</v>
      </c>
      <c r="BY657" s="127"/>
      <c r="BZ657" s="127"/>
      <c r="CA657" s="126">
        <v>0</v>
      </c>
      <c r="CB657" s="130">
        <v>0</v>
      </c>
      <c r="CC657" s="127"/>
      <c r="CD657" s="130">
        <v>0</v>
      </c>
      <c r="CE657" s="127"/>
      <c r="CF657" s="127"/>
      <c r="CG657" s="127"/>
      <c r="CH657" s="130">
        <v>0</v>
      </c>
      <c r="CI657" s="35">
        <v>0</v>
      </c>
      <c r="CJ657" s="94">
        <f t="shared" si="70"/>
        <v>1.9230769230769232E-2</v>
      </c>
      <c r="CK657" s="88">
        <f t="shared" si="71"/>
        <v>45367</v>
      </c>
      <c r="CL657" s="89">
        <f t="shared" si="72"/>
        <v>0</v>
      </c>
      <c r="CM657" s="89">
        <f t="shared" si="73"/>
        <v>0</v>
      </c>
      <c r="CN657" s="89" t="str">
        <f t="shared" si="74"/>
        <v>Missing Staging Date</v>
      </c>
      <c r="CO657" s="100"/>
      <c r="CP657" s="89" t="str">
        <f>IF(CQ657="","",IF(CQ657&gt;'Colour coding'!$D$4,"After Turnround",IF(CQ657&gt;'Colour coding'!$D$3+7,"During Turnaround",IF(CQ657&lt;'Colour coding'!$D$3,"On Time"))))</f>
        <v>On Time</v>
      </c>
      <c r="CQ657" s="88">
        <f>_xlfn.MAXIFS('Monitor PO'!E:E,'Monitor PO'!K:K,KGP[[#This Row],[Material / Component]])</f>
        <v>0</v>
      </c>
      <c r="CR657" s="89" t="str">
        <f t="shared" si="75"/>
        <v>Delivered Pre S4H</v>
      </c>
      <c r="CS657" s="89" t="str">
        <f>_xlfn.CONCAT(KGP[[#This Row],[Reservation]], KGP[[#This Row],[Requirement date (WO component)]],KGP[[#This Row],[Material / Component]],"000",,KGP[[#This Row],[WO number]])</f>
        <v>000012969145395000200091461</v>
      </c>
      <c r="CT657" s="89" t="e">
        <f>VLOOKUP(KGP[[#This Row],[Key]],Reservation!B:B,1,)</f>
        <v>#N/A</v>
      </c>
      <c r="CU657" s="89" t="str">
        <f>_xlfn.CONCAT(KGP[[#This Row],[Reservation]],KGP[[#This Row],[Material / Component]],"000",,KGP[[#This Row],[WO number]])</f>
        <v>0000129691000200091461</v>
      </c>
      <c r="CV657" s="93" t="str">
        <f>IF(_xlfn.MAXIFS(Reservation!$F:$F,Reservation!$A:$A,KGP[[#This Row],[Logic]])&lt;KGP[[#This Row],[ETA @ Demand plant]],_xlfn.MAXIFS(Reservation!$F:$F,Reservation!$A:$A,KGP[[#This Row],[Logic]]),"")</f>
        <v/>
      </c>
      <c r="CW657" s="89" t="str">
        <f>IF(KGP[[#This Row],[Any order which is ahead (Date)]]="","",VLOOKUP(_xlfn.CONCAT(KGP[[#This Row],[Reservation]],KGP[[#This Row],[Material / Component]],"000",,KGP[[#This Row],[WO number]]),Reservation!$A:$J,10,0))</f>
        <v/>
      </c>
      <c r="CX657" s="89">
        <f t="shared" si="76"/>
        <v>0</v>
      </c>
    </row>
    <row r="658" spans="1:102" s="77" customFormat="1" hidden="1" x14ac:dyDescent="0.2">
      <c r="A658" s="126" t="s">
        <v>940</v>
      </c>
      <c r="B658" s="126" t="s">
        <v>50</v>
      </c>
      <c r="C658" s="127"/>
      <c r="D658" s="126" t="s">
        <v>55</v>
      </c>
      <c r="E658" s="128">
        <v>45290</v>
      </c>
      <c r="F658" s="128">
        <v>45293</v>
      </c>
      <c r="G658" s="128">
        <v>45395</v>
      </c>
      <c r="H658" s="127"/>
      <c r="I658" s="128">
        <v>45382</v>
      </c>
      <c r="J658" s="128">
        <v>45406</v>
      </c>
      <c r="K658" s="126" t="s">
        <v>182</v>
      </c>
      <c r="L658" s="127"/>
      <c r="M658" s="126" t="s">
        <v>2790</v>
      </c>
      <c r="N658" s="126" t="s">
        <v>764</v>
      </c>
      <c r="O658" s="126" t="s">
        <v>2791</v>
      </c>
      <c r="P658" s="126" t="s">
        <v>2792</v>
      </c>
      <c r="Q658" s="126" t="s">
        <v>2665</v>
      </c>
      <c r="R658" s="126" t="s">
        <v>344</v>
      </c>
      <c r="S658" s="127"/>
      <c r="T658" s="127"/>
      <c r="U658" s="127"/>
      <c r="V658" s="127"/>
      <c r="W658" s="127"/>
      <c r="X658" s="126">
        <v>10</v>
      </c>
      <c r="Y658" s="126">
        <v>5</v>
      </c>
      <c r="Z658" s="127"/>
      <c r="AA658" s="127"/>
      <c r="AB658" s="129">
        <v>1</v>
      </c>
      <c r="AC658" s="129">
        <v>0</v>
      </c>
      <c r="AD658" s="129">
        <v>0</v>
      </c>
      <c r="AE658" s="126" t="s">
        <v>2372</v>
      </c>
      <c r="AF658" s="129">
        <v>0</v>
      </c>
      <c r="AG658" s="127"/>
      <c r="AH658" s="127"/>
      <c r="AI658" s="127"/>
      <c r="AJ658" s="127"/>
      <c r="AK658" s="126">
        <v>0</v>
      </c>
      <c r="AL658" s="129">
        <v>0</v>
      </c>
      <c r="AM658" s="127"/>
      <c r="AN658" s="127"/>
      <c r="AO658" s="126">
        <v>0</v>
      </c>
      <c r="AP658" s="127"/>
      <c r="AQ658" s="127"/>
      <c r="AR658" s="127"/>
      <c r="AS658" s="127"/>
      <c r="AT658" s="127"/>
      <c r="AU658" s="126">
        <v>0</v>
      </c>
      <c r="AV658" s="130">
        <v>0</v>
      </c>
      <c r="AW658" s="126" t="s">
        <v>51</v>
      </c>
      <c r="AX658" s="127"/>
      <c r="AY658" s="127"/>
      <c r="AZ658" s="127"/>
      <c r="BA658" s="127"/>
      <c r="BB658" s="126" t="s">
        <v>52</v>
      </c>
      <c r="BC658" s="126" t="s">
        <v>213</v>
      </c>
      <c r="BD658" s="126" t="s">
        <v>214</v>
      </c>
      <c r="BE658" s="126" t="s">
        <v>2793</v>
      </c>
      <c r="BF658" s="126">
        <v>30</v>
      </c>
      <c r="BG658" s="126" t="s">
        <v>163</v>
      </c>
      <c r="BH658" s="127"/>
      <c r="BI658" s="127"/>
      <c r="BJ658" s="127"/>
      <c r="BK658" s="127"/>
      <c r="BL658" s="129">
        <v>0</v>
      </c>
      <c r="BM658" s="127" t="b">
        <f>KGP[[#This Row],[HU Quantity]]=KGP[[#This Row],[Requirement quantity]]</f>
        <v>0</v>
      </c>
      <c r="BN658" s="127"/>
      <c r="BO658" s="127"/>
      <c r="BP658" s="127"/>
      <c r="BQ658" s="126" t="s">
        <v>165</v>
      </c>
      <c r="BR658" s="126" t="s">
        <v>57</v>
      </c>
      <c r="BS658" s="127"/>
      <c r="BT658" s="131">
        <v>0</v>
      </c>
      <c r="BU658" s="131">
        <v>0</v>
      </c>
      <c r="BV658" s="128">
        <v>45587</v>
      </c>
      <c r="BW658" s="132">
        <v>0</v>
      </c>
      <c r="BX658" s="132">
        <v>0</v>
      </c>
      <c r="BY658" s="127"/>
      <c r="BZ658" s="127"/>
      <c r="CA658" s="126">
        <v>0</v>
      </c>
      <c r="CB658" s="130">
        <v>0</v>
      </c>
      <c r="CC658" s="127"/>
      <c r="CD658" s="130">
        <v>0</v>
      </c>
      <c r="CE658" s="127"/>
      <c r="CF658" s="127"/>
      <c r="CG658" s="127"/>
      <c r="CH658" s="130">
        <v>0</v>
      </c>
      <c r="CI658" s="35">
        <v>0</v>
      </c>
      <c r="CJ658" s="94">
        <f t="shared" si="70"/>
        <v>1.9230769230769232E-2</v>
      </c>
      <c r="CK658" s="88">
        <f t="shared" si="71"/>
        <v>45367</v>
      </c>
      <c r="CL658" s="89">
        <f t="shared" si="72"/>
        <v>0</v>
      </c>
      <c r="CM658" s="89">
        <f t="shared" si="73"/>
        <v>0</v>
      </c>
      <c r="CN658" s="89" t="str">
        <f t="shared" si="74"/>
        <v>Missing Staging Date</v>
      </c>
      <c r="CO658" s="100"/>
      <c r="CP658" s="89" t="str">
        <f>IF(CQ658="","",IF(CQ658&gt;'Colour coding'!$D$4,"After Turnround",IF(CQ658&gt;'Colour coding'!$D$3+7,"During Turnaround",IF(CQ658&lt;'Colour coding'!$D$3,"On Time"))))</f>
        <v>On Time</v>
      </c>
      <c r="CQ658" s="88">
        <f>_xlfn.MAXIFS('Monitor PO'!E:E,'Monitor PO'!K:K,KGP[[#This Row],[Material / Component]])</f>
        <v>0</v>
      </c>
      <c r="CR658" s="89" t="str">
        <f t="shared" si="75"/>
        <v>Delivered Pre S4H</v>
      </c>
      <c r="CS658" s="89" t="str">
        <f>_xlfn.CONCAT(KGP[[#This Row],[Reservation]], KGP[[#This Row],[Requirement date (WO component)]],KGP[[#This Row],[Material / Component]],"000",,KGP[[#This Row],[WO number]])</f>
        <v>000012969145395000200091461</v>
      </c>
      <c r="CT658" s="89" t="e">
        <f>VLOOKUP(KGP[[#This Row],[Key]],Reservation!B:B,1,)</f>
        <v>#N/A</v>
      </c>
      <c r="CU658" s="89" t="str">
        <f>_xlfn.CONCAT(KGP[[#This Row],[Reservation]],KGP[[#This Row],[Material / Component]],"000",,KGP[[#This Row],[WO number]])</f>
        <v>0000129691000200091461</v>
      </c>
      <c r="CV658" s="93" t="str">
        <f>IF(_xlfn.MAXIFS(Reservation!$F:$F,Reservation!$A:$A,KGP[[#This Row],[Logic]])&lt;KGP[[#This Row],[ETA @ Demand plant]],_xlfn.MAXIFS(Reservation!$F:$F,Reservation!$A:$A,KGP[[#This Row],[Logic]]),"")</f>
        <v/>
      </c>
      <c r="CW658" s="89" t="str">
        <f>IF(KGP[[#This Row],[Any order which is ahead (Date)]]="","",VLOOKUP(_xlfn.CONCAT(KGP[[#This Row],[Reservation]],KGP[[#This Row],[Material / Component]],"000",,KGP[[#This Row],[WO number]]),Reservation!$A:$J,10,0))</f>
        <v/>
      </c>
      <c r="CX658" s="89">
        <f t="shared" si="76"/>
        <v>0</v>
      </c>
    </row>
    <row r="659" spans="1:102" s="77" customFormat="1" hidden="1" x14ac:dyDescent="0.2">
      <c r="A659" s="126" t="s">
        <v>940</v>
      </c>
      <c r="B659" s="126" t="s">
        <v>50</v>
      </c>
      <c r="C659" s="127"/>
      <c r="D659" s="126" t="s">
        <v>55</v>
      </c>
      <c r="E659" s="128">
        <v>45290</v>
      </c>
      <c r="F659" s="128">
        <v>45293</v>
      </c>
      <c r="G659" s="128">
        <v>45395</v>
      </c>
      <c r="H659" s="127"/>
      <c r="I659" s="128">
        <v>45382</v>
      </c>
      <c r="J659" s="128">
        <v>45406</v>
      </c>
      <c r="K659" s="126" t="s">
        <v>182</v>
      </c>
      <c r="L659" s="127"/>
      <c r="M659" s="126" t="s">
        <v>2790</v>
      </c>
      <c r="N659" s="126" t="s">
        <v>198</v>
      </c>
      <c r="O659" s="126" t="s">
        <v>2791</v>
      </c>
      <c r="P659" s="126" t="s">
        <v>2792</v>
      </c>
      <c r="Q659" s="126" t="s">
        <v>2665</v>
      </c>
      <c r="R659" s="126" t="s">
        <v>344</v>
      </c>
      <c r="S659" s="127"/>
      <c r="T659" s="127"/>
      <c r="U659" s="127"/>
      <c r="V659" s="127"/>
      <c r="W659" s="127"/>
      <c r="X659" s="126">
        <v>10</v>
      </c>
      <c r="Y659" s="126">
        <v>5</v>
      </c>
      <c r="Z659" s="127"/>
      <c r="AA659" s="127"/>
      <c r="AB659" s="129">
        <v>1</v>
      </c>
      <c r="AC659" s="129">
        <v>0</v>
      </c>
      <c r="AD659" s="129">
        <v>0</v>
      </c>
      <c r="AE659" s="126" t="s">
        <v>2372</v>
      </c>
      <c r="AF659" s="129">
        <v>0</v>
      </c>
      <c r="AG659" s="127"/>
      <c r="AH659" s="127"/>
      <c r="AI659" s="127"/>
      <c r="AJ659" s="127"/>
      <c r="AK659" s="126">
        <v>0</v>
      </c>
      <c r="AL659" s="129">
        <v>0</v>
      </c>
      <c r="AM659" s="127"/>
      <c r="AN659" s="127"/>
      <c r="AO659" s="126">
        <v>0</v>
      </c>
      <c r="AP659" s="127"/>
      <c r="AQ659" s="127"/>
      <c r="AR659" s="127"/>
      <c r="AS659" s="127"/>
      <c r="AT659" s="127"/>
      <c r="AU659" s="126">
        <v>0</v>
      </c>
      <c r="AV659" s="130">
        <v>0</v>
      </c>
      <c r="AW659" s="126" t="s">
        <v>51</v>
      </c>
      <c r="AX659" s="127"/>
      <c r="AY659" s="127"/>
      <c r="AZ659" s="127"/>
      <c r="BA659" s="127"/>
      <c r="BB659" s="126" t="s">
        <v>52</v>
      </c>
      <c r="BC659" s="126" t="s">
        <v>213</v>
      </c>
      <c r="BD659" s="126" t="s">
        <v>214</v>
      </c>
      <c r="BE659" s="126" t="s">
        <v>2793</v>
      </c>
      <c r="BF659" s="126">
        <v>24</v>
      </c>
      <c r="BG659" s="126" t="s">
        <v>163</v>
      </c>
      <c r="BH659" s="127"/>
      <c r="BI659" s="127"/>
      <c r="BJ659" s="127"/>
      <c r="BK659" s="127"/>
      <c r="BL659" s="129">
        <v>0</v>
      </c>
      <c r="BM659" s="127" t="b">
        <f>KGP[[#This Row],[HU Quantity]]=KGP[[#This Row],[Requirement quantity]]</f>
        <v>0</v>
      </c>
      <c r="BN659" s="127"/>
      <c r="BO659" s="127"/>
      <c r="BP659" s="127"/>
      <c r="BQ659" s="126" t="s">
        <v>165</v>
      </c>
      <c r="BR659" s="126" t="s">
        <v>57</v>
      </c>
      <c r="BS659" s="127"/>
      <c r="BT659" s="131">
        <v>0</v>
      </c>
      <c r="BU659" s="131">
        <v>0</v>
      </c>
      <c r="BV659" s="128">
        <v>45587</v>
      </c>
      <c r="BW659" s="132">
        <v>0</v>
      </c>
      <c r="BX659" s="132">
        <v>0</v>
      </c>
      <c r="BY659" s="127"/>
      <c r="BZ659" s="127"/>
      <c r="CA659" s="126">
        <v>0</v>
      </c>
      <c r="CB659" s="130">
        <v>0</v>
      </c>
      <c r="CC659" s="127"/>
      <c r="CD659" s="130">
        <v>0</v>
      </c>
      <c r="CE659" s="127"/>
      <c r="CF659" s="127"/>
      <c r="CG659" s="127"/>
      <c r="CH659" s="130">
        <v>0</v>
      </c>
      <c r="CI659" s="35">
        <v>0</v>
      </c>
      <c r="CJ659" s="94">
        <f t="shared" si="70"/>
        <v>1.9230769230769232E-2</v>
      </c>
      <c r="CK659" s="88">
        <f t="shared" si="71"/>
        <v>45367</v>
      </c>
      <c r="CL659" s="89">
        <f t="shared" si="72"/>
        <v>0</v>
      </c>
      <c r="CM659" s="89">
        <f t="shared" si="73"/>
        <v>0</v>
      </c>
      <c r="CN659" s="89" t="str">
        <f t="shared" si="74"/>
        <v>Missing Staging Date</v>
      </c>
      <c r="CO659" s="100"/>
      <c r="CP659" s="89" t="str">
        <f>IF(CQ659="","",IF(CQ659&gt;'Colour coding'!$D$4,"After Turnround",IF(CQ659&gt;'Colour coding'!$D$3+7,"During Turnaround",IF(CQ659&lt;'Colour coding'!$D$3,"On Time"))))</f>
        <v>On Time</v>
      </c>
      <c r="CQ659" s="88">
        <f>_xlfn.MAXIFS('Monitor PO'!E:E,'Monitor PO'!K:K,KGP[[#This Row],[Material / Component]])</f>
        <v>0</v>
      </c>
      <c r="CR659" s="89" t="str">
        <f t="shared" si="75"/>
        <v>Delivered Pre S4H</v>
      </c>
      <c r="CS659" s="89" t="str">
        <f>_xlfn.CONCAT(KGP[[#This Row],[Reservation]], KGP[[#This Row],[Requirement date (WO component)]],KGP[[#This Row],[Material / Component]],"000",,KGP[[#This Row],[WO number]])</f>
        <v>000012969145395000200091461</v>
      </c>
      <c r="CT659" s="89" t="e">
        <f>VLOOKUP(KGP[[#This Row],[Key]],Reservation!B:B,1,)</f>
        <v>#N/A</v>
      </c>
      <c r="CU659" s="89" t="str">
        <f>_xlfn.CONCAT(KGP[[#This Row],[Reservation]],KGP[[#This Row],[Material / Component]],"000",,KGP[[#This Row],[WO number]])</f>
        <v>0000129691000200091461</v>
      </c>
      <c r="CV659" s="93" t="str">
        <f>IF(_xlfn.MAXIFS(Reservation!$F:$F,Reservation!$A:$A,KGP[[#This Row],[Logic]])&lt;KGP[[#This Row],[ETA @ Demand plant]],_xlfn.MAXIFS(Reservation!$F:$F,Reservation!$A:$A,KGP[[#This Row],[Logic]]),"")</f>
        <v/>
      </c>
      <c r="CW659" s="89" t="str">
        <f>IF(KGP[[#This Row],[Any order which is ahead (Date)]]="","",VLOOKUP(_xlfn.CONCAT(KGP[[#This Row],[Reservation]],KGP[[#This Row],[Material / Component]],"000",,KGP[[#This Row],[WO number]]),Reservation!$A:$J,10,0))</f>
        <v/>
      </c>
      <c r="CX659" s="89">
        <f t="shared" si="76"/>
        <v>0</v>
      </c>
    </row>
    <row r="660" spans="1:102" s="77" customFormat="1" hidden="1" x14ac:dyDescent="0.2">
      <c r="A660" s="126" t="s">
        <v>940</v>
      </c>
      <c r="B660" s="126" t="s">
        <v>50</v>
      </c>
      <c r="C660" s="127"/>
      <c r="D660" s="126" t="s">
        <v>55</v>
      </c>
      <c r="E660" s="128">
        <v>45290</v>
      </c>
      <c r="F660" s="128">
        <v>45293</v>
      </c>
      <c r="G660" s="128">
        <v>45384</v>
      </c>
      <c r="H660" s="127"/>
      <c r="I660" s="128">
        <v>45382</v>
      </c>
      <c r="J660" s="128">
        <v>45406</v>
      </c>
      <c r="K660" s="126" t="s">
        <v>182</v>
      </c>
      <c r="L660" s="127"/>
      <c r="M660" s="126" t="s">
        <v>2790</v>
      </c>
      <c r="N660" s="126" t="s">
        <v>712</v>
      </c>
      <c r="O660" s="126" t="s">
        <v>2791</v>
      </c>
      <c r="P660" s="126" t="s">
        <v>2792</v>
      </c>
      <c r="Q660" s="126" t="s">
        <v>2717</v>
      </c>
      <c r="R660" s="126" t="s">
        <v>344</v>
      </c>
      <c r="S660" s="127"/>
      <c r="T660" s="127"/>
      <c r="U660" s="127"/>
      <c r="V660" s="127"/>
      <c r="W660" s="127"/>
      <c r="X660" s="126">
        <v>10</v>
      </c>
      <c r="Y660" s="126">
        <v>5</v>
      </c>
      <c r="Z660" s="127"/>
      <c r="AA660" s="127"/>
      <c r="AB660" s="129">
        <v>3</v>
      </c>
      <c r="AC660" s="129">
        <v>0</v>
      </c>
      <c r="AD660" s="129">
        <v>0</v>
      </c>
      <c r="AE660" s="126" t="s">
        <v>2372</v>
      </c>
      <c r="AF660" s="129">
        <v>0</v>
      </c>
      <c r="AG660" s="127"/>
      <c r="AH660" s="127"/>
      <c r="AI660" s="127"/>
      <c r="AJ660" s="127"/>
      <c r="AK660" s="126">
        <v>0</v>
      </c>
      <c r="AL660" s="129">
        <v>0</v>
      </c>
      <c r="AM660" s="127"/>
      <c r="AN660" s="127"/>
      <c r="AO660" s="126">
        <v>0</v>
      </c>
      <c r="AP660" s="127"/>
      <c r="AQ660" s="127"/>
      <c r="AR660" s="127"/>
      <c r="AS660" s="127"/>
      <c r="AT660" s="127"/>
      <c r="AU660" s="126">
        <v>0</v>
      </c>
      <c r="AV660" s="130">
        <v>0</v>
      </c>
      <c r="AW660" s="126" t="s">
        <v>51</v>
      </c>
      <c r="AX660" s="127"/>
      <c r="AY660" s="127"/>
      <c r="AZ660" s="127"/>
      <c r="BA660" s="127"/>
      <c r="BB660" s="126" t="s">
        <v>52</v>
      </c>
      <c r="BC660" s="126" t="s">
        <v>213</v>
      </c>
      <c r="BD660" s="126" t="s">
        <v>214</v>
      </c>
      <c r="BE660" s="126" t="s">
        <v>2793</v>
      </c>
      <c r="BF660" s="126">
        <v>4</v>
      </c>
      <c r="BG660" s="126" t="s">
        <v>163</v>
      </c>
      <c r="BH660" s="127"/>
      <c r="BI660" s="127"/>
      <c r="BJ660" s="127"/>
      <c r="BK660" s="127"/>
      <c r="BL660" s="129">
        <v>0</v>
      </c>
      <c r="BM660" s="127" t="b">
        <f>KGP[[#This Row],[HU Quantity]]=KGP[[#This Row],[Requirement quantity]]</f>
        <v>0</v>
      </c>
      <c r="BN660" s="127"/>
      <c r="BO660" s="127"/>
      <c r="BP660" s="127"/>
      <c r="BQ660" s="126" t="s">
        <v>165</v>
      </c>
      <c r="BR660" s="126" t="s">
        <v>57</v>
      </c>
      <c r="BS660" s="127"/>
      <c r="BT660" s="131">
        <v>0</v>
      </c>
      <c r="BU660" s="131">
        <v>0</v>
      </c>
      <c r="BV660" s="128">
        <v>45587</v>
      </c>
      <c r="BW660" s="132">
        <v>0</v>
      </c>
      <c r="BX660" s="132">
        <v>0</v>
      </c>
      <c r="BY660" s="127"/>
      <c r="BZ660" s="127"/>
      <c r="CA660" s="126">
        <v>0</v>
      </c>
      <c r="CB660" s="130">
        <v>0</v>
      </c>
      <c r="CC660" s="127"/>
      <c r="CD660" s="130">
        <v>0</v>
      </c>
      <c r="CE660" s="127"/>
      <c r="CF660" s="127"/>
      <c r="CG660" s="127"/>
      <c r="CH660" s="130">
        <v>0</v>
      </c>
      <c r="CI660" s="35">
        <v>0</v>
      </c>
      <c r="CJ660" s="94">
        <f t="shared" si="70"/>
        <v>1.9230769230769232E-2</v>
      </c>
      <c r="CK660" s="88">
        <f t="shared" si="71"/>
        <v>45356</v>
      </c>
      <c r="CL660" s="89">
        <f t="shared" si="72"/>
        <v>0</v>
      </c>
      <c r="CM660" s="89">
        <f t="shared" si="73"/>
        <v>0</v>
      </c>
      <c r="CN660" s="89" t="str">
        <f t="shared" si="74"/>
        <v>Missing Staging Date</v>
      </c>
      <c r="CO660" s="100"/>
      <c r="CP660" s="89" t="str">
        <f>IF(CQ660="","",IF(CQ660&gt;'Colour coding'!$D$4,"After Turnround",IF(CQ660&gt;'Colour coding'!$D$3+7,"During Turnaround",IF(CQ660&lt;'Colour coding'!$D$3,"On Time"))))</f>
        <v>On Time</v>
      </c>
      <c r="CQ660" s="88">
        <f>_xlfn.MAXIFS('Monitor PO'!E:E,'Monitor PO'!K:K,KGP[[#This Row],[Material / Component]])</f>
        <v>0</v>
      </c>
      <c r="CR660" s="89" t="str">
        <f t="shared" si="75"/>
        <v>Delivered Pre S4H</v>
      </c>
      <c r="CS660" s="89" t="str">
        <f>_xlfn.CONCAT(KGP[[#This Row],[Reservation]], KGP[[#This Row],[Requirement date (WO component)]],KGP[[#This Row],[Material / Component]],"000",,KGP[[#This Row],[WO number]])</f>
        <v>000012969145384000200091461</v>
      </c>
      <c r="CT660" s="89" t="e">
        <f>VLOOKUP(KGP[[#This Row],[Key]],Reservation!B:B,1,)</f>
        <v>#N/A</v>
      </c>
      <c r="CU660" s="89" t="str">
        <f>_xlfn.CONCAT(KGP[[#This Row],[Reservation]],KGP[[#This Row],[Material / Component]],"000",,KGP[[#This Row],[WO number]])</f>
        <v>0000129691000200091461</v>
      </c>
      <c r="CV660" s="93" t="str">
        <f>IF(_xlfn.MAXIFS(Reservation!$F:$F,Reservation!$A:$A,KGP[[#This Row],[Logic]])&lt;KGP[[#This Row],[ETA @ Demand plant]],_xlfn.MAXIFS(Reservation!$F:$F,Reservation!$A:$A,KGP[[#This Row],[Logic]]),"")</f>
        <v/>
      </c>
      <c r="CW660" s="89" t="str">
        <f>IF(KGP[[#This Row],[Any order which is ahead (Date)]]="","",VLOOKUP(_xlfn.CONCAT(KGP[[#This Row],[Reservation]],KGP[[#This Row],[Material / Component]],"000",,KGP[[#This Row],[WO number]]),Reservation!$A:$J,10,0))</f>
        <v/>
      </c>
      <c r="CX660" s="89">
        <f t="shared" si="76"/>
        <v>0</v>
      </c>
    </row>
    <row r="661" spans="1:102" s="77" customFormat="1" hidden="1" x14ac:dyDescent="0.2">
      <c r="A661" s="126" t="s">
        <v>940</v>
      </c>
      <c r="B661" s="126" t="s">
        <v>356</v>
      </c>
      <c r="C661" s="127"/>
      <c r="D661" s="126" t="s">
        <v>55</v>
      </c>
      <c r="E661" s="128">
        <v>45290</v>
      </c>
      <c r="F661" s="128">
        <v>45293</v>
      </c>
      <c r="G661" s="128">
        <v>45379</v>
      </c>
      <c r="H661" s="127"/>
      <c r="I661" s="128">
        <v>45379</v>
      </c>
      <c r="J661" s="128">
        <v>45401</v>
      </c>
      <c r="K661" s="126" t="s">
        <v>182</v>
      </c>
      <c r="L661" s="127"/>
      <c r="M661" s="126" t="s">
        <v>634</v>
      </c>
      <c r="N661" s="126" t="s">
        <v>174</v>
      </c>
      <c r="O661" s="126" t="s">
        <v>635</v>
      </c>
      <c r="P661" s="126" t="s">
        <v>636</v>
      </c>
      <c r="Q661" s="126" t="s">
        <v>637</v>
      </c>
      <c r="R661" s="126" t="s">
        <v>344</v>
      </c>
      <c r="S661" s="127"/>
      <c r="T661" s="127"/>
      <c r="U661" s="127"/>
      <c r="V661" s="127"/>
      <c r="W661" s="127"/>
      <c r="X661" s="126">
        <v>20</v>
      </c>
      <c r="Y661" s="126">
        <v>20</v>
      </c>
      <c r="Z661" s="127"/>
      <c r="AA661" s="127"/>
      <c r="AB661" s="129">
        <v>1</v>
      </c>
      <c r="AC661" s="129">
        <v>0</v>
      </c>
      <c r="AD661" s="129">
        <v>0</v>
      </c>
      <c r="AE661" s="126" t="s">
        <v>2346</v>
      </c>
      <c r="AF661" s="129">
        <v>0</v>
      </c>
      <c r="AG661" s="127"/>
      <c r="AH661" s="127"/>
      <c r="AI661" s="127"/>
      <c r="AJ661" s="127"/>
      <c r="AK661" s="126">
        <v>0</v>
      </c>
      <c r="AL661" s="129">
        <v>0</v>
      </c>
      <c r="AM661" s="127"/>
      <c r="AN661" s="127"/>
      <c r="AO661" s="126">
        <v>0</v>
      </c>
      <c r="AP661" s="127"/>
      <c r="AQ661" s="127"/>
      <c r="AR661" s="127"/>
      <c r="AS661" s="127"/>
      <c r="AT661" s="127"/>
      <c r="AU661" s="126">
        <v>0</v>
      </c>
      <c r="AV661" s="130">
        <v>0</v>
      </c>
      <c r="AW661" s="126" t="s">
        <v>51</v>
      </c>
      <c r="AX661" s="127"/>
      <c r="AY661" s="127"/>
      <c r="AZ661" s="127"/>
      <c r="BA661" s="127"/>
      <c r="BB661" s="126" t="s">
        <v>52</v>
      </c>
      <c r="BC661" s="126" t="s">
        <v>213</v>
      </c>
      <c r="BD661" s="126" t="s">
        <v>214</v>
      </c>
      <c r="BE661" s="126" t="s">
        <v>646</v>
      </c>
      <c r="BF661" s="126">
        <v>3</v>
      </c>
      <c r="BG661" s="126" t="s">
        <v>163</v>
      </c>
      <c r="BH661" s="127"/>
      <c r="BI661" s="127"/>
      <c r="BJ661" s="127"/>
      <c r="BK661" s="127"/>
      <c r="BL661" s="129">
        <v>0</v>
      </c>
      <c r="BM661" s="127" t="b">
        <f>KGP[[#This Row],[HU Quantity]]=KGP[[#This Row],[Requirement quantity]]</f>
        <v>0</v>
      </c>
      <c r="BN661" s="127"/>
      <c r="BO661" s="127"/>
      <c r="BP661" s="127"/>
      <c r="BQ661" s="126" t="s">
        <v>165</v>
      </c>
      <c r="BR661" s="126" t="s">
        <v>57</v>
      </c>
      <c r="BS661" s="127"/>
      <c r="BT661" s="131">
        <v>0</v>
      </c>
      <c r="BU661" s="131">
        <v>0</v>
      </c>
      <c r="BV661" s="128">
        <v>45375</v>
      </c>
      <c r="BW661" s="132">
        <v>0</v>
      </c>
      <c r="BX661" s="132">
        <v>0</v>
      </c>
      <c r="BY661" s="127"/>
      <c r="BZ661" s="127"/>
      <c r="CA661" s="126">
        <v>0</v>
      </c>
      <c r="CB661" s="130">
        <v>0</v>
      </c>
      <c r="CC661" s="127"/>
      <c r="CD661" s="130">
        <v>0</v>
      </c>
      <c r="CE661" s="127"/>
      <c r="CF661" s="127"/>
      <c r="CG661" s="127"/>
      <c r="CH661" s="130">
        <v>0</v>
      </c>
      <c r="CI661" s="35">
        <v>0</v>
      </c>
      <c r="CJ661" s="94">
        <f t="shared" si="70"/>
        <v>0.1</v>
      </c>
      <c r="CK661" s="88">
        <f t="shared" si="71"/>
        <v>45351</v>
      </c>
      <c r="CL661" s="89">
        <f t="shared" si="72"/>
        <v>0</v>
      </c>
      <c r="CM661" s="89">
        <f t="shared" si="73"/>
        <v>0</v>
      </c>
      <c r="CN661" s="89" t="str">
        <f t="shared" si="74"/>
        <v>Missing Staging Date</v>
      </c>
      <c r="CO661" s="100"/>
      <c r="CP661" s="89" t="str">
        <f>IF(CQ661="","",IF(CQ661&gt;'Colour coding'!$D$4,"After Turnround",IF(CQ661&gt;'Colour coding'!$D$3+7,"During Turnaround",IF(CQ661&lt;'Colour coding'!$D$3,"On Time"))))</f>
        <v>On Time</v>
      </c>
      <c r="CQ661" s="88">
        <f>_xlfn.MAXIFS('Monitor PO'!E:E,'Monitor PO'!K:K,KGP[[#This Row],[Material / Component]])</f>
        <v>0</v>
      </c>
      <c r="CR661" s="89" t="str">
        <f t="shared" si="75"/>
        <v>Delivered Pre S4H</v>
      </c>
      <c r="CS661" s="89" t="str">
        <f>_xlfn.CONCAT(KGP[[#This Row],[Reservation]], KGP[[#This Row],[Requirement date (WO component)]],KGP[[#This Row],[Material / Component]],"000",,KGP[[#This Row],[WO number]])</f>
        <v>000008436245379000600001447</v>
      </c>
      <c r="CT661" s="89" t="e">
        <f>VLOOKUP(KGP[[#This Row],[Key]],Reservation!B:B,1,)</f>
        <v>#N/A</v>
      </c>
      <c r="CU661" s="89" t="str">
        <f>_xlfn.CONCAT(KGP[[#This Row],[Reservation]],KGP[[#This Row],[Material / Component]],"000",,KGP[[#This Row],[WO number]])</f>
        <v>0000084362000600001447</v>
      </c>
      <c r="CV661" s="93" t="str">
        <f>IF(_xlfn.MAXIFS(Reservation!$F:$F,Reservation!$A:$A,KGP[[#This Row],[Logic]])&lt;KGP[[#This Row],[ETA @ Demand plant]],_xlfn.MAXIFS(Reservation!$F:$F,Reservation!$A:$A,KGP[[#This Row],[Logic]]),"")</f>
        <v/>
      </c>
      <c r="CW661" s="89" t="str">
        <f>IF(KGP[[#This Row],[Any order which is ahead (Date)]]="","",VLOOKUP(_xlfn.CONCAT(KGP[[#This Row],[Reservation]],KGP[[#This Row],[Material / Component]],"000",,KGP[[#This Row],[WO number]]),Reservation!$A:$J,10,0))</f>
        <v/>
      </c>
      <c r="CX661" s="89">
        <f t="shared" si="76"/>
        <v>0</v>
      </c>
    </row>
    <row r="662" spans="1:102" s="77" customFormat="1" hidden="1" x14ac:dyDescent="0.2">
      <c r="A662" s="126" t="s">
        <v>940</v>
      </c>
      <c r="B662" s="126" t="s">
        <v>356</v>
      </c>
      <c r="C662" s="127"/>
      <c r="D662" s="126" t="s">
        <v>55</v>
      </c>
      <c r="E662" s="128">
        <v>45290</v>
      </c>
      <c r="F662" s="128">
        <v>45293</v>
      </c>
      <c r="G662" s="128">
        <v>45379</v>
      </c>
      <c r="H662" s="127"/>
      <c r="I662" s="128">
        <v>45379</v>
      </c>
      <c r="J662" s="128">
        <v>45401</v>
      </c>
      <c r="K662" s="126" t="s">
        <v>182</v>
      </c>
      <c r="L662" s="127"/>
      <c r="M662" s="126" t="s">
        <v>634</v>
      </c>
      <c r="N662" s="126" t="s">
        <v>171</v>
      </c>
      <c r="O662" s="126" t="s">
        <v>635</v>
      </c>
      <c r="P662" s="126" t="s">
        <v>636</v>
      </c>
      <c r="Q662" s="126" t="s">
        <v>637</v>
      </c>
      <c r="R662" s="126" t="s">
        <v>344</v>
      </c>
      <c r="S662" s="127"/>
      <c r="T662" s="127"/>
      <c r="U662" s="127"/>
      <c r="V662" s="127"/>
      <c r="W662" s="127"/>
      <c r="X662" s="126">
        <v>20</v>
      </c>
      <c r="Y662" s="126">
        <v>20</v>
      </c>
      <c r="Z662" s="127"/>
      <c r="AA662" s="127"/>
      <c r="AB662" s="129">
        <v>1</v>
      </c>
      <c r="AC662" s="129">
        <v>0</v>
      </c>
      <c r="AD662" s="129">
        <v>0</v>
      </c>
      <c r="AE662" s="126" t="s">
        <v>2346</v>
      </c>
      <c r="AF662" s="129">
        <v>0</v>
      </c>
      <c r="AG662" s="127"/>
      <c r="AH662" s="127"/>
      <c r="AI662" s="127"/>
      <c r="AJ662" s="127"/>
      <c r="AK662" s="126">
        <v>0</v>
      </c>
      <c r="AL662" s="129">
        <v>0</v>
      </c>
      <c r="AM662" s="127"/>
      <c r="AN662" s="127"/>
      <c r="AO662" s="126">
        <v>0</v>
      </c>
      <c r="AP662" s="127"/>
      <c r="AQ662" s="127"/>
      <c r="AR662" s="127"/>
      <c r="AS662" s="127"/>
      <c r="AT662" s="127"/>
      <c r="AU662" s="126">
        <v>0</v>
      </c>
      <c r="AV662" s="130">
        <v>0</v>
      </c>
      <c r="AW662" s="126" t="s">
        <v>51</v>
      </c>
      <c r="AX662" s="127"/>
      <c r="AY662" s="127"/>
      <c r="AZ662" s="127"/>
      <c r="BA662" s="127"/>
      <c r="BB662" s="126" t="s">
        <v>52</v>
      </c>
      <c r="BC662" s="126" t="s">
        <v>213</v>
      </c>
      <c r="BD662" s="126" t="s">
        <v>214</v>
      </c>
      <c r="BE662" s="126" t="s">
        <v>646</v>
      </c>
      <c r="BF662" s="126">
        <v>4</v>
      </c>
      <c r="BG662" s="126" t="s">
        <v>163</v>
      </c>
      <c r="BH662" s="127"/>
      <c r="BI662" s="127"/>
      <c r="BJ662" s="127"/>
      <c r="BK662" s="127"/>
      <c r="BL662" s="129">
        <v>0</v>
      </c>
      <c r="BM662" s="127" t="b">
        <f>KGP[[#This Row],[HU Quantity]]=KGP[[#This Row],[Requirement quantity]]</f>
        <v>0</v>
      </c>
      <c r="BN662" s="127"/>
      <c r="BO662" s="127"/>
      <c r="BP662" s="127"/>
      <c r="BQ662" s="126" t="s">
        <v>165</v>
      </c>
      <c r="BR662" s="127"/>
      <c r="BS662" s="127"/>
      <c r="BT662" s="131">
        <v>0</v>
      </c>
      <c r="BU662" s="131">
        <v>0</v>
      </c>
      <c r="BV662" s="128">
        <v>45375</v>
      </c>
      <c r="BW662" s="132">
        <v>0</v>
      </c>
      <c r="BX662" s="132">
        <v>0</v>
      </c>
      <c r="BY662" s="127"/>
      <c r="BZ662" s="127"/>
      <c r="CA662" s="126">
        <v>0</v>
      </c>
      <c r="CB662" s="130">
        <v>0</v>
      </c>
      <c r="CC662" s="127"/>
      <c r="CD662" s="130">
        <v>0</v>
      </c>
      <c r="CE662" s="127"/>
      <c r="CF662" s="127"/>
      <c r="CG662" s="127"/>
      <c r="CH662" s="130">
        <v>0</v>
      </c>
      <c r="CI662" s="35">
        <v>0</v>
      </c>
      <c r="CJ662" s="94">
        <f t="shared" si="70"/>
        <v>0.1</v>
      </c>
      <c r="CK662" s="88">
        <f t="shared" si="71"/>
        <v>45351</v>
      </c>
      <c r="CL662" s="89">
        <f t="shared" si="72"/>
        <v>0</v>
      </c>
      <c r="CM662" s="89">
        <f t="shared" si="73"/>
        <v>0</v>
      </c>
      <c r="CN662" s="89" t="str">
        <f t="shared" si="74"/>
        <v>Missing Staging Date</v>
      </c>
      <c r="CO662" s="100"/>
      <c r="CP662" s="89" t="str">
        <f>IF(CQ662="","",IF(CQ662&gt;'Colour coding'!$D$4,"After Turnround",IF(CQ662&gt;'Colour coding'!$D$3+7,"During Turnaround",IF(CQ662&lt;'Colour coding'!$D$3,"On Time"))))</f>
        <v>On Time</v>
      </c>
      <c r="CQ662" s="88">
        <f>_xlfn.MAXIFS('Monitor PO'!E:E,'Monitor PO'!K:K,KGP[[#This Row],[Material / Component]])</f>
        <v>0</v>
      </c>
      <c r="CR662" s="89" t="str">
        <f t="shared" si="75"/>
        <v>Delivered Pre S4H</v>
      </c>
      <c r="CS662" s="89" t="str">
        <f>_xlfn.CONCAT(KGP[[#This Row],[Reservation]], KGP[[#This Row],[Requirement date (WO component)]],KGP[[#This Row],[Material / Component]],"000",,KGP[[#This Row],[WO number]])</f>
        <v>000008436245379000600001447</v>
      </c>
      <c r="CT662" s="89" t="e">
        <f>VLOOKUP(KGP[[#This Row],[Key]],Reservation!B:B,1,)</f>
        <v>#N/A</v>
      </c>
      <c r="CU662" s="89" t="str">
        <f>_xlfn.CONCAT(KGP[[#This Row],[Reservation]],KGP[[#This Row],[Material / Component]],"000",,KGP[[#This Row],[WO number]])</f>
        <v>0000084362000600001447</v>
      </c>
      <c r="CV662" s="93" t="str">
        <f>IF(_xlfn.MAXIFS(Reservation!$F:$F,Reservation!$A:$A,KGP[[#This Row],[Logic]])&lt;KGP[[#This Row],[ETA @ Demand plant]],_xlfn.MAXIFS(Reservation!$F:$F,Reservation!$A:$A,KGP[[#This Row],[Logic]]),"")</f>
        <v/>
      </c>
      <c r="CW662" s="89" t="str">
        <f>IF(KGP[[#This Row],[Any order which is ahead (Date)]]="","",VLOOKUP(_xlfn.CONCAT(KGP[[#This Row],[Reservation]],KGP[[#This Row],[Material / Component]],"000",,KGP[[#This Row],[WO number]]),Reservation!$A:$J,10,0))</f>
        <v/>
      </c>
      <c r="CX662" s="89">
        <f t="shared" si="76"/>
        <v>0</v>
      </c>
    </row>
    <row r="663" spans="1:102" s="77" customFormat="1" hidden="1" x14ac:dyDescent="0.2">
      <c r="A663" s="126" t="s">
        <v>940</v>
      </c>
      <c r="B663" s="126" t="s">
        <v>356</v>
      </c>
      <c r="C663" s="127"/>
      <c r="D663" s="126" t="s">
        <v>55</v>
      </c>
      <c r="E663" s="128">
        <v>45290</v>
      </c>
      <c r="F663" s="128">
        <v>45293</v>
      </c>
      <c r="G663" s="128">
        <v>45379</v>
      </c>
      <c r="H663" s="127"/>
      <c r="I663" s="128">
        <v>45379</v>
      </c>
      <c r="J663" s="128">
        <v>45401</v>
      </c>
      <c r="K663" s="126" t="s">
        <v>182</v>
      </c>
      <c r="L663" s="127"/>
      <c r="M663" s="126" t="s">
        <v>634</v>
      </c>
      <c r="N663" s="126" t="s">
        <v>175</v>
      </c>
      <c r="O663" s="126" t="s">
        <v>635</v>
      </c>
      <c r="P663" s="126" t="s">
        <v>636</v>
      </c>
      <c r="Q663" s="126" t="s">
        <v>637</v>
      </c>
      <c r="R663" s="126" t="s">
        <v>344</v>
      </c>
      <c r="S663" s="127"/>
      <c r="T663" s="127"/>
      <c r="U663" s="127"/>
      <c r="V663" s="127"/>
      <c r="W663" s="127"/>
      <c r="X663" s="126">
        <v>20</v>
      </c>
      <c r="Y663" s="126">
        <v>20</v>
      </c>
      <c r="Z663" s="127"/>
      <c r="AA663" s="127"/>
      <c r="AB663" s="129">
        <v>1</v>
      </c>
      <c r="AC663" s="129">
        <v>0</v>
      </c>
      <c r="AD663" s="129">
        <v>0</v>
      </c>
      <c r="AE663" s="126" t="s">
        <v>2346</v>
      </c>
      <c r="AF663" s="129">
        <v>0</v>
      </c>
      <c r="AG663" s="127"/>
      <c r="AH663" s="127"/>
      <c r="AI663" s="127"/>
      <c r="AJ663" s="127"/>
      <c r="AK663" s="126">
        <v>0</v>
      </c>
      <c r="AL663" s="129">
        <v>0</v>
      </c>
      <c r="AM663" s="127"/>
      <c r="AN663" s="127"/>
      <c r="AO663" s="126">
        <v>0</v>
      </c>
      <c r="AP663" s="127"/>
      <c r="AQ663" s="127"/>
      <c r="AR663" s="127"/>
      <c r="AS663" s="127"/>
      <c r="AT663" s="127"/>
      <c r="AU663" s="126">
        <v>0</v>
      </c>
      <c r="AV663" s="130">
        <v>0</v>
      </c>
      <c r="AW663" s="126" t="s">
        <v>51</v>
      </c>
      <c r="AX663" s="127"/>
      <c r="AY663" s="127"/>
      <c r="AZ663" s="127"/>
      <c r="BA663" s="127"/>
      <c r="BB663" s="126" t="s">
        <v>52</v>
      </c>
      <c r="BC663" s="126" t="s">
        <v>213</v>
      </c>
      <c r="BD663" s="126" t="s">
        <v>214</v>
      </c>
      <c r="BE663" s="126" t="s">
        <v>646</v>
      </c>
      <c r="BF663" s="126">
        <v>2</v>
      </c>
      <c r="BG663" s="126" t="s">
        <v>163</v>
      </c>
      <c r="BH663" s="127"/>
      <c r="BI663" s="127"/>
      <c r="BJ663" s="127"/>
      <c r="BK663" s="127"/>
      <c r="BL663" s="129">
        <v>0</v>
      </c>
      <c r="BM663" s="127" t="b">
        <f>KGP[[#This Row],[HU Quantity]]=KGP[[#This Row],[Requirement quantity]]</f>
        <v>0</v>
      </c>
      <c r="BN663" s="127"/>
      <c r="BO663" s="127"/>
      <c r="BP663" s="127"/>
      <c r="BQ663" s="126" t="s">
        <v>165</v>
      </c>
      <c r="BR663" s="126" t="s">
        <v>57</v>
      </c>
      <c r="BS663" s="127"/>
      <c r="BT663" s="131">
        <v>0</v>
      </c>
      <c r="BU663" s="131">
        <v>0</v>
      </c>
      <c r="BV663" s="128">
        <v>45375</v>
      </c>
      <c r="BW663" s="132">
        <v>0</v>
      </c>
      <c r="BX663" s="132">
        <v>0</v>
      </c>
      <c r="BY663" s="127"/>
      <c r="BZ663" s="127"/>
      <c r="CA663" s="126">
        <v>0</v>
      </c>
      <c r="CB663" s="130">
        <v>0</v>
      </c>
      <c r="CC663" s="127"/>
      <c r="CD663" s="130">
        <v>0</v>
      </c>
      <c r="CE663" s="127"/>
      <c r="CF663" s="127"/>
      <c r="CG663" s="127"/>
      <c r="CH663" s="130">
        <v>0</v>
      </c>
      <c r="CI663" s="35">
        <v>0</v>
      </c>
      <c r="CJ663" s="94">
        <f t="shared" si="70"/>
        <v>0.1</v>
      </c>
      <c r="CK663" s="88">
        <f t="shared" si="71"/>
        <v>45351</v>
      </c>
      <c r="CL663" s="89">
        <f t="shared" si="72"/>
        <v>0</v>
      </c>
      <c r="CM663" s="89">
        <f t="shared" si="73"/>
        <v>0</v>
      </c>
      <c r="CN663" s="89" t="str">
        <f t="shared" si="74"/>
        <v>Missing Staging Date</v>
      </c>
      <c r="CO663" s="100"/>
      <c r="CP663" s="89" t="str">
        <f>IF(CQ663="","",IF(CQ663&gt;'Colour coding'!$D$4,"After Turnround",IF(CQ663&gt;'Colour coding'!$D$3+7,"During Turnaround",IF(CQ663&lt;'Colour coding'!$D$3,"On Time"))))</f>
        <v>On Time</v>
      </c>
      <c r="CQ663" s="88">
        <f>_xlfn.MAXIFS('Monitor PO'!E:E,'Monitor PO'!K:K,KGP[[#This Row],[Material / Component]])</f>
        <v>0</v>
      </c>
      <c r="CR663" s="89" t="str">
        <f t="shared" si="75"/>
        <v>Delivered Pre S4H</v>
      </c>
      <c r="CS663" s="89" t="str">
        <f>_xlfn.CONCAT(KGP[[#This Row],[Reservation]], KGP[[#This Row],[Requirement date (WO component)]],KGP[[#This Row],[Material / Component]],"000",,KGP[[#This Row],[WO number]])</f>
        <v>000008436245379000600001447</v>
      </c>
      <c r="CT663" s="89" t="e">
        <f>VLOOKUP(KGP[[#This Row],[Key]],Reservation!B:B,1,)</f>
        <v>#N/A</v>
      </c>
      <c r="CU663" s="89" t="str">
        <f>_xlfn.CONCAT(KGP[[#This Row],[Reservation]],KGP[[#This Row],[Material / Component]],"000",,KGP[[#This Row],[WO number]])</f>
        <v>0000084362000600001447</v>
      </c>
      <c r="CV663" s="93" t="str">
        <f>IF(_xlfn.MAXIFS(Reservation!$F:$F,Reservation!$A:$A,KGP[[#This Row],[Logic]])&lt;KGP[[#This Row],[ETA @ Demand plant]],_xlfn.MAXIFS(Reservation!$F:$F,Reservation!$A:$A,KGP[[#This Row],[Logic]]),"")</f>
        <v/>
      </c>
      <c r="CW663" s="89" t="str">
        <f>IF(KGP[[#This Row],[Any order which is ahead (Date)]]="","",VLOOKUP(_xlfn.CONCAT(KGP[[#This Row],[Reservation]],KGP[[#This Row],[Material / Component]],"000",,KGP[[#This Row],[WO number]]),Reservation!$A:$J,10,0))</f>
        <v/>
      </c>
      <c r="CX663" s="89">
        <f t="shared" si="76"/>
        <v>0</v>
      </c>
    </row>
    <row r="664" spans="1:102" s="77" customFormat="1" ht="15" x14ac:dyDescent="0.25">
      <c r="A664" s="118" t="s">
        <v>869</v>
      </c>
      <c r="B664" s="118" t="s">
        <v>50</v>
      </c>
      <c r="C664" s="119"/>
      <c r="D664" s="118" t="s">
        <v>55</v>
      </c>
      <c r="E664" s="120">
        <v>45290</v>
      </c>
      <c r="F664" s="120">
        <v>45293</v>
      </c>
      <c r="G664" s="120">
        <v>45408</v>
      </c>
      <c r="H664" s="120">
        <v>45369</v>
      </c>
      <c r="I664" s="120">
        <v>45408</v>
      </c>
      <c r="J664" s="120">
        <v>45408</v>
      </c>
      <c r="K664" s="118" t="s">
        <v>182</v>
      </c>
      <c r="L664" s="119"/>
      <c r="M664" s="118" t="s">
        <v>870</v>
      </c>
      <c r="N664" s="118" t="s">
        <v>176</v>
      </c>
      <c r="O664" s="118" t="s">
        <v>871</v>
      </c>
      <c r="P664" s="118" t="s">
        <v>872</v>
      </c>
      <c r="Q664" s="118" t="s">
        <v>334</v>
      </c>
      <c r="R664" s="118" t="s">
        <v>344</v>
      </c>
      <c r="S664" s="120">
        <v>45408</v>
      </c>
      <c r="T664" s="118" t="s">
        <v>345</v>
      </c>
      <c r="U664" s="119"/>
      <c r="V664" s="118" t="s">
        <v>346</v>
      </c>
      <c r="W664" s="119"/>
      <c r="X664" s="118">
        <v>10</v>
      </c>
      <c r="Y664" s="118">
        <v>5</v>
      </c>
      <c r="Z664" s="118" t="s">
        <v>873</v>
      </c>
      <c r="AA664" s="118" t="s">
        <v>874</v>
      </c>
      <c r="AB664" s="121">
        <v>1</v>
      </c>
      <c r="AC664" s="121">
        <v>0</v>
      </c>
      <c r="AD664" s="121">
        <v>0</v>
      </c>
      <c r="AE664" s="118" t="s">
        <v>875</v>
      </c>
      <c r="AF664" s="121">
        <v>0</v>
      </c>
      <c r="AG664" s="118" t="s">
        <v>876</v>
      </c>
      <c r="AH664" s="118" t="s">
        <v>53</v>
      </c>
      <c r="AI664" s="118" t="s">
        <v>346</v>
      </c>
      <c r="AJ664" s="118" t="s">
        <v>877</v>
      </c>
      <c r="AK664" s="118">
        <v>10</v>
      </c>
      <c r="AL664" s="121">
        <v>21</v>
      </c>
      <c r="AM664" s="119"/>
      <c r="AN664" s="119"/>
      <c r="AO664" s="118">
        <v>0</v>
      </c>
      <c r="AP664" s="119"/>
      <c r="AQ664" s="119"/>
      <c r="AR664" s="119"/>
      <c r="AS664" s="119"/>
      <c r="AT664" s="119"/>
      <c r="AU664" s="118">
        <v>0</v>
      </c>
      <c r="AV664" s="122">
        <v>0</v>
      </c>
      <c r="AW664" s="118" t="s">
        <v>51</v>
      </c>
      <c r="AX664" s="119"/>
      <c r="AY664" s="119"/>
      <c r="AZ664" s="119"/>
      <c r="BA664" s="118" t="s">
        <v>878</v>
      </c>
      <c r="BB664" s="118" t="s">
        <v>52</v>
      </c>
      <c r="BC664" s="118" t="s">
        <v>161</v>
      </c>
      <c r="BD664" s="118" t="s">
        <v>162</v>
      </c>
      <c r="BE664" s="118" t="s">
        <v>879</v>
      </c>
      <c r="BF664" s="118">
        <v>1</v>
      </c>
      <c r="BG664" s="118" t="s">
        <v>163</v>
      </c>
      <c r="BH664" s="118" t="s">
        <v>164</v>
      </c>
      <c r="BI664" s="118" t="s">
        <v>164</v>
      </c>
      <c r="BJ664" s="118" t="s">
        <v>880</v>
      </c>
      <c r="BK664" s="118" t="s">
        <v>881</v>
      </c>
      <c r="BL664" s="121">
        <v>1</v>
      </c>
      <c r="BM664" s="119" t="b">
        <f>KGP[[#This Row],[HU Quantity]]=KGP[[#This Row],[Requirement quantity]]</f>
        <v>1</v>
      </c>
      <c r="BN664" s="118" t="s">
        <v>882</v>
      </c>
      <c r="BO664" s="119"/>
      <c r="BP664" s="119"/>
      <c r="BQ664" s="118" t="s">
        <v>165</v>
      </c>
      <c r="BR664" s="119"/>
      <c r="BS664" s="119"/>
      <c r="BT664" s="123">
        <v>0</v>
      </c>
      <c r="BU664" s="123">
        <v>0</v>
      </c>
      <c r="BV664" s="120">
        <v>45422</v>
      </c>
      <c r="BW664" s="124">
        <v>0</v>
      </c>
      <c r="BX664" s="124">
        <v>0</v>
      </c>
      <c r="BY664" s="119"/>
      <c r="BZ664" s="119"/>
      <c r="CA664" s="118">
        <v>0</v>
      </c>
      <c r="CB664" s="122">
        <v>0</v>
      </c>
      <c r="CC664" s="118" t="s">
        <v>374</v>
      </c>
      <c r="CD664" s="122">
        <v>2</v>
      </c>
      <c r="CE664" s="118" t="s">
        <v>367</v>
      </c>
      <c r="CF664" s="119"/>
      <c r="CG664" s="118" t="s">
        <v>883</v>
      </c>
      <c r="CH664" s="122">
        <v>0</v>
      </c>
      <c r="CI664" s="125">
        <v>0</v>
      </c>
      <c r="CJ664" s="148">
        <f t="shared" si="70"/>
        <v>1</v>
      </c>
      <c r="CK664" s="88">
        <f t="shared" si="71"/>
        <v>45380</v>
      </c>
      <c r="CL664" s="89">
        <f t="shared" si="72"/>
        <v>11</v>
      </c>
      <c r="CM664" s="90">
        <f t="shared" si="73"/>
        <v>39</v>
      </c>
      <c r="CN664" s="90" t="str">
        <f t="shared" si="74"/>
        <v>ON TIME</v>
      </c>
      <c r="CO664" s="100" t="str" cm="1">
        <f t="array" ref="CO664">IFERROR(_xlfn.TEXTJOIN(", ",,_xlfn._xlws.FILTER('Monitor PO'!A:A,'Monitor PO'!K:K=Z664)),"")</f>
        <v/>
      </c>
      <c r="CP664" s="92" t="str">
        <f>IF(CQ664="","",IF(CQ664&gt;'Colour coding'!$D$4,"After Turnround",IF(CQ664&gt;'Colour coding'!$D$3+7,"During Turnaround",IF(CQ664&lt;'Colour coding'!$D$3,"On Time"))))</f>
        <v>On Time</v>
      </c>
      <c r="CQ664" s="88">
        <f>_xlfn.MAXIFS('Monitor PO'!E:E,'Monitor PO'!K:K,KGP[[#This Row],[Material / Component]])</f>
        <v>0</v>
      </c>
      <c r="CR664" s="89" t="str">
        <f t="shared" si="75"/>
        <v>Need Purchasing</v>
      </c>
      <c r="CS664" s="89" t="str">
        <f>_xlfn.CONCAT(KGP[[#This Row],[Reservation]], KGP[[#This Row],[Requirement date (WO component)]],KGP[[#This Row],[Material / Component]],"000",,KGP[[#This Row],[WO number]])</f>
        <v>00001206564540810528709000200083363</v>
      </c>
      <c r="CT664" s="89" t="e">
        <f>VLOOKUP(KGP[[#This Row],[Key]],Reservation!B:B,1,)</f>
        <v>#N/A</v>
      </c>
      <c r="CU664" s="89" t="str">
        <f>_xlfn.CONCAT(KGP[[#This Row],[Reservation]],KGP[[#This Row],[Material / Component]],"000",,KGP[[#This Row],[WO number]])</f>
        <v>000012065610528709000200083363</v>
      </c>
      <c r="CV664" s="93">
        <f>IF(_xlfn.MAXIFS(Reservation!$F:$F,Reservation!$A:$A,KGP[[#This Row],[Logic]])&lt;KGP[[#This Row],[ETA @ Demand plant]],_xlfn.MAXIFS(Reservation!$F:$F,Reservation!$A:$A,KGP[[#This Row],[Logic]]),"")</f>
        <v>0</v>
      </c>
      <c r="CW664" s="89" t="e">
        <f>IF(KGP[[#This Row],[Any order which is ahead (Date)]]="","",VLOOKUP(_xlfn.CONCAT(KGP[[#This Row],[Reservation]],KGP[[#This Row],[Material / Component]],"000",,KGP[[#This Row],[WO number]]),Reservation!$A:$J,10,0))</f>
        <v>#N/A</v>
      </c>
      <c r="CX664" s="89">
        <f t="shared" si="76"/>
        <v>0</v>
      </c>
    </row>
    <row r="665" spans="1:102" s="77" customFormat="1" ht="15" x14ac:dyDescent="0.25">
      <c r="A665" s="118" t="s">
        <v>869</v>
      </c>
      <c r="B665" s="118" t="s">
        <v>50</v>
      </c>
      <c r="C665" s="119"/>
      <c r="D665" s="118" t="s">
        <v>55</v>
      </c>
      <c r="E665" s="120">
        <v>45290</v>
      </c>
      <c r="F665" s="120">
        <v>45293</v>
      </c>
      <c r="G665" s="120">
        <v>45410</v>
      </c>
      <c r="H665" s="120">
        <v>45369</v>
      </c>
      <c r="I665" s="120">
        <v>45410</v>
      </c>
      <c r="J665" s="120">
        <v>45410</v>
      </c>
      <c r="K665" s="118" t="s">
        <v>182</v>
      </c>
      <c r="L665" s="119"/>
      <c r="M665" s="118" t="s">
        <v>884</v>
      </c>
      <c r="N665" s="118" t="s">
        <v>176</v>
      </c>
      <c r="O665" s="118" t="s">
        <v>885</v>
      </c>
      <c r="P665" s="118" t="s">
        <v>886</v>
      </c>
      <c r="Q665" s="118" t="s">
        <v>334</v>
      </c>
      <c r="R665" s="118" t="s">
        <v>344</v>
      </c>
      <c r="S665" s="120">
        <v>45410</v>
      </c>
      <c r="T665" s="118" t="s">
        <v>345</v>
      </c>
      <c r="U665" s="119"/>
      <c r="V665" s="118" t="s">
        <v>346</v>
      </c>
      <c r="W665" s="119"/>
      <c r="X665" s="118">
        <v>10</v>
      </c>
      <c r="Y665" s="118">
        <v>5</v>
      </c>
      <c r="Z665" s="118" t="s">
        <v>873</v>
      </c>
      <c r="AA665" s="118" t="s">
        <v>874</v>
      </c>
      <c r="AB665" s="121">
        <v>1</v>
      </c>
      <c r="AC665" s="121">
        <v>0</v>
      </c>
      <c r="AD665" s="121">
        <v>0</v>
      </c>
      <c r="AE665" s="118" t="s">
        <v>875</v>
      </c>
      <c r="AF665" s="121">
        <v>0</v>
      </c>
      <c r="AG665" s="118" t="s">
        <v>876</v>
      </c>
      <c r="AH665" s="118" t="s">
        <v>53</v>
      </c>
      <c r="AI665" s="118" t="s">
        <v>346</v>
      </c>
      <c r="AJ665" s="118" t="s">
        <v>887</v>
      </c>
      <c r="AK665" s="118">
        <v>10</v>
      </c>
      <c r="AL665" s="121">
        <v>21</v>
      </c>
      <c r="AM665" s="119"/>
      <c r="AN665" s="119"/>
      <c r="AO665" s="118">
        <v>0</v>
      </c>
      <c r="AP665" s="119"/>
      <c r="AQ665" s="119"/>
      <c r="AR665" s="119"/>
      <c r="AS665" s="119"/>
      <c r="AT665" s="119"/>
      <c r="AU665" s="118">
        <v>0</v>
      </c>
      <c r="AV665" s="122">
        <v>0</v>
      </c>
      <c r="AW665" s="118" t="s">
        <v>51</v>
      </c>
      <c r="AX665" s="119"/>
      <c r="AY665" s="119"/>
      <c r="AZ665" s="119"/>
      <c r="BA665" s="118" t="s">
        <v>888</v>
      </c>
      <c r="BB665" s="118" t="s">
        <v>52</v>
      </c>
      <c r="BC665" s="118" t="s">
        <v>161</v>
      </c>
      <c r="BD665" s="118" t="s">
        <v>162</v>
      </c>
      <c r="BE665" s="118" t="s">
        <v>889</v>
      </c>
      <c r="BF665" s="118">
        <v>1</v>
      </c>
      <c r="BG665" s="118" t="s">
        <v>163</v>
      </c>
      <c r="BH665" s="118" t="s">
        <v>164</v>
      </c>
      <c r="BI665" s="118" t="s">
        <v>164</v>
      </c>
      <c r="BJ665" s="118" t="s">
        <v>890</v>
      </c>
      <c r="BK665" s="118" t="s">
        <v>881</v>
      </c>
      <c r="BL665" s="121">
        <v>1</v>
      </c>
      <c r="BM665" s="119" t="b">
        <f>KGP[[#This Row],[HU Quantity]]=KGP[[#This Row],[Requirement quantity]]</f>
        <v>1</v>
      </c>
      <c r="BN665" s="118" t="s">
        <v>891</v>
      </c>
      <c r="BO665" s="119"/>
      <c r="BP665" s="119"/>
      <c r="BQ665" s="118" t="s">
        <v>165</v>
      </c>
      <c r="BR665" s="119"/>
      <c r="BS665" s="119"/>
      <c r="BT665" s="123">
        <v>0</v>
      </c>
      <c r="BU665" s="123">
        <v>0</v>
      </c>
      <c r="BV665" s="120">
        <v>45422</v>
      </c>
      <c r="BW665" s="124">
        <v>0</v>
      </c>
      <c r="BX665" s="124">
        <v>0</v>
      </c>
      <c r="BY665" s="119"/>
      <c r="BZ665" s="119"/>
      <c r="CA665" s="118">
        <v>0</v>
      </c>
      <c r="CB665" s="122">
        <v>0</v>
      </c>
      <c r="CC665" s="118" t="s">
        <v>374</v>
      </c>
      <c r="CD665" s="122">
        <v>2</v>
      </c>
      <c r="CE665" s="118" t="s">
        <v>367</v>
      </c>
      <c r="CF665" s="119"/>
      <c r="CG665" s="118" t="s">
        <v>883</v>
      </c>
      <c r="CH665" s="122">
        <v>0</v>
      </c>
      <c r="CI665" s="125">
        <v>0</v>
      </c>
      <c r="CJ665" s="148">
        <f t="shared" si="70"/>
        <v>1</v>
      </c>
      <c r="CK665" s="88">
        <f t="shared" si="71"/>
        <v>45382</v>
      </c>
      <c r="CL665" s="89">
        <f t="shared" si="72"/>
        <v>13</v>
      </c>
      <c r="CM665" s="90">
        <f t="shared" si="73"/>
        <v>41</v>
      </c>
      <c r="CN665" s="90" t="str">
        <f t="shared" si="74"/>
        <v>ON TIME</v>
      </c>
      <c r="CO665" s="100" t="str" cm="1">
        <f t="array" ref="CO665">IFERROR(_xlfn.TEXTJOIN(", ",,_xlfn._xlws.FILTER('Monitor PO'!A:A,'Monitor PO'!K:K=Z665)),"")</f>
        <v/>
      </c>
      <c r="CP665" s="92" t="str">
        <f>IF(CQ665="","",IF(CQ665&gt;'Colour coding'!$D$4,"After Turnround",IF(CQ665&gt;'Colour coding'!$D$3+7,"During Turnaround",IF(CQ665&lt;'Colour coding'!$D$3,"On Time"))))</f>
        <v>On Time</v>
      </c>
      <c r="CQ665" s="88">
        <f>_xlfn.MAXIFS('Monitor PO'!E:E,'Monitor PO'!K:K,KGP[[#This Row],[Material / Component]])</f>
        <v>0</v>
      </c>
      <c r="CR665" s="89" t="str">
        <f t="shared" si="75"/>
        <v>Need Purchasing</v>
      </c>
      <c r="CS665" s="89" t="str">
        <f>_xlfn.CONCAT(KGP[[#This Row],[Reservation]], KGP[[#This Row],[Requirement date (WO component)]],KGP[[#This Row],[Material / Component]],"000",,KGP[[#This Row],[WO number]])</f>
        <v>00001206594541010528709000200083364</v>
      </c>
      <c r="CT665" s="89" t="e">
        <f>VLOOKUP(KGP[[#This Row],[Key]],Reservation!B:B,1,)</f>
        <v>#N/A</v>
      </c>
      <c r="CU665" s="89" t="str">
        <f>_xlfn.CONCAT(KGP[[#This Row],[Reservation]],KGP[[#This Row],[Material / Component]],"000",,KGP[[#This Row],[WO number]])</f>
        <v>000012065910528709000200083364</v>
      </c>
      <c r="CV665" s="93">
        <f>IF(_xlfn.MAXIFS(Reservation!$F:$F,Reservation!$A:$A,KGP[[#This Row],[Logic]])&lt;KGP[[#This Row],[ETA @ Demand plant]],_xlfn.MAXIFS(Reservation!$F:$F,Reservation!$A:$A,KGP[[#This Row],[Logic]]),"")</f>
        <v>0</v>
      </c>
      <c r="CW665" s="89" t="e">
        <f>IF(KGP[[#This Row],[Any order which is ahead (Date)]]="","",VLOOKUP(_xlfn.CONCAT(KGP[[#This Row],[Reservation]],KGP[[#This Row],[Material / Component]],"000",,KGP[[#This Row],[WO number]]),Reservation!$A:$J,10,0))</f>
        <v>#N/A</v>
      </c>
      <c r="CX665" s="89">
        <f t="shared" si="76"/>
        <v>0</v>
      </c>
    </row>
    <row r="666" spans="1:102" s="77" customFormat="1" ht="15" x14ac:dyDescent="0.25">
      <c r="A666" s="118" t="s">
        <v>945</v>
      </c>
      <c r="B666" s="118" t="s">
        <v>50</v>
      </c>
      <c r="C666" s="119"/>
      <c r="D666" s="118" t="s">
        <v>55</v>
      </c>
      <c r="E666" s="120">
        <v>45290</v>
      </c>
      <c r="F666" s="120">
        <v>45308</v>
      </c>
      <c r="G666" s="120">
        <v>45400</v>
      </c>
      <c r="H666" s="120">
        <v>45342</v>
      </c>
      <c r="I666" s="120">
        <v>45400</v>
      </c>
      <c r="J666" s="120">
        <v>45400</v>
      </c>
      <c r="K666" s="118" t="s">
        <v>182</v>
      </c>
      <c r="L666" s="119"/>
      <c r="M666" s="118" t="s">
        <v>953</v>
      </c>
      <c r="N666" s="118" t="s">
        <v>176</v>
      </c>
      <c r="O666" s="118" t="s">
        <v>954</v>
      </c>
      <c r="P666" s="118" t="s">
        <v>955</v>
      </c>
      <c r="Q666" s="118" t="s">
        <v>956</v>
      </c>
      <c r="R666" s="118" t="s">
        <v>344</v>
      </c>
      <c r="S666" s="120">
        <v>45400</v>
      </c>
      <c r="T666" s="119"/>
      <c r="U666" s="119"/>
      <c r="V666" s="118" t="s">
        <v>345</v>
      </c>
      <c r="W666" s="119"/>
      <c r="X666" s="118">
        <v>20</v>
      </c>
      <c r="Y666" s="118">
        <v>20</v>
      </c>
      <c r="Z666" s="118" t="s">
        <v>957</v>
      </c>
      <c r="AA666" s="118" t="s">
        <v>958</v>
      </c>
      <c r="AB666" s="121">
        <v>1</v>
      </c>
      <c r="AC666" s="121">
        <v>1</v>
      </c>
      <c r="AD666" s="121">
        <v>0</v>
      </c>
      <c r="AE666" s="118" t="s">
        <v>875</v>
      </c>
      <c r="AF666" s="121">
        <v>0</v>
      </c>
      <c r="AG666" s="118" t="s">
        <v>876</v>
      </c>
      <c r="AH666" s="118" t="s">
        <v>53</v>
      </c>
      <c r="AI666" s="118" t="s">
        <v>345</v>
      </c>
      <c r="AJ666" s="118" t="s">
        <v>959</v>
      </c>
      <c r="AK666" s="118">
        <v>10</v>
      </c>
      <c r="AL666" s="121">
        <v>21</v>
      </c>
      <c r="AM666" s="119"/>
      <c r="AN666" s="119"/>
      <c r="AO666" s="118">
        <v>0</v>
      </c>
      <c r="AP666" s="119"/>
      <c r="AQ666" s="119"/>
      <c r="AR666" s="119"/>
      <c r="AS666" s="119"/>
      <c r="AT666" s="119"/>
      <c r="AU666" s="118">
        <v>0</v>
      </c>
      <c r="AV666" s="122">
        <v>0</v>
      </c>
      <c r="AW666" s="118" t="s">
        <v>51</v>
      </c>
      <c r="AX666" s="119"/>
      <c r="AY666" s="119"/>
      <c r="AZ666" s="119"/>
      <c r="BA666" s="118" t="s">
        <v>960</v>
      </c>
      <c r="BB666" s="118" t="s">
        <v>52</v>
      </c>
      <c r="BC666" s="118" t="s">
        <v>208</v>
      </c>
      <c r="BD666" s="118" t="s">
        <v>209</v>
      </c>
      <c r="BE666" s="118" t="s">
        <v>961</v>
      </c>
      <c r="BF666" s="118">
        <v>1</v>
      </c>
      <c r="BG666" s="118" t="s">
        <v>163</v>
      </c>
      <c r="BH666" s="118" t="s">
        <v>164</v>
      </c>
      <c r="BI666" s="118" t="s">
        <v>164</v>
      </c>
      <c r="BJ666" s="118" t="s">
        <v>962</v>
      </c>
      <c r="BK666" s="118" t="s">
        <v>963</v>
      </c>
      <c r="BL666" s="121">
        <v>1</v>
      </c>
      <c r="BM666" s="119" t="b">
        <f>KGP[[#This Row],[HU Quantity]]=KGP[[#This Row],[Requirement quantity]]</f>
        <v>1</v>
      </c>
      <c r="BN666" s="118" t="s">
        <v>964</v>
      </c>
      <c r="BO666" s="119"/>
      <c r="BP666" s="119"/>
      <c r="BQ666" s="118" t="s">
        <v>165</v>
      </c>
      <c r="BR666" s="119"/>
      <c r="BS666" s="120">
        <v>45381</v>
      </c>
      <c r="BT666" s="123">
        <v>0</v>
      </c>
      <c r="BU666" s="123">
        <v>0</v>
      </c>
      <c r="BV666" s="120">
        <v>45538</v>
      </c>
      <c r="BW666" s="124">
        <v>0</v>
      </c>
      <c r="BX666" s="124">
        <v>0</v>
      </c>
      <c r="BY666" s="119"/>
      <c r="BZ666" s="119"/>
      <c r="CA666" s="118">
        <v>0</v>
      </c>
      <c r="CB666" s="122">
        <v>0</v>
      </c>
      <c r="CC666" s="118" t="s">
        <v>374</v>
      </c>
      <c r="CD666" s="122">
        <v>1</v>
      </c>
      <c r="CE666" s="118" t="s">
        <v>349</v>
      </c>
      <c r="CF666" s="119"/>
      <c r="CG666" s="118" t="s">
        <v>965</v>
      </c>
      <c r="CH666" s="122">
        <v>0</v>
      </c>
      <c r="CI666" s="125">
        <v>0</v>
      </c>
      <c r="CJ666" s="148">
        <f t="shared" si="70"/>
        <v>1</v>
      </c>
      <c r="CK666" s="88">
        <f t="shared" si="71"/>
        <v>45372</v>
      </c>
      <c r="CL666" s="89">
        <f t="shared" si="72"/>
        <v>30</v>
      </c>
      <c r="CM666" s="90">
        <f t="shared" si="73"/>
        <v>58</v>
      </c>
      <c r="CN666" s="90" t="str">
        <f t="shared" si="74"/>
        <v>ON TIME</v>
      </c>
      <c r="CO666" s="100" t="str" cm="1">
        <f t="array" ref="CO666">IFERROR(_xlfn.TEXTJOIN(", ",,_xlfn._xlws.FILTER('Monitor PO'!A:A,'Monitor PO'!K:K=Z666)),"")</f>
        <v/>
      </c>
      <c r="CP666" s="92" t="str">
        <f>IF(CQ666="","",IF(CQ666&gt;'Colour coding'!$D$4,"After Turnround",IF(CQ666&gt;'Colour coding'!$D$3+7,"During Turnaround",IF(CQ666&lt;'Colour coding'!$D$3,"On Time"))))</f>
        <v>On Time</v>
      </c>
      <c r="CQ666" s="88">
        <f>_xlfn.MAXIFS('Monitor PO'!E:E,'Monitor PO'!K:K,KGP[[#This Row],[Material / Component]])</f>
        <v>0</v>
      </c>
      <c r="CR666" s="89" t="str">
        <f t="shared" si="75"/>
        <v>SOH</v>
      </c>
      <c r="CS666" s="89" t="str">
        <f>_xlfn.CONCAT(KGP[[#This Row],[Reservation]], KGP[[#This Row],[Requirement date (WO component)]],KGP[[#This Row],[Material / Component]],"000",,KGP[[#This Row],[WO number]])</f>
        <v>00001302254540010596891000100031824</v>
      </c>
      <c r="CT666" s="89" t="e">
        <f>VLOOKUP(KGP[[#This Row],[Key]],Reservation!B:B,1,)</f>
        <v>#N/A</v>
      </c>
      <c r="CU666" s="89" t="str">
        <f>_xlfn.CONCAT(KGP[[#This Row],[Reservation]],KGP[[#This Row],[Material / Component]],"000",,KGP[[#This Row],[WO number]])</f>
        <v>000013022510596891000100031824</v>
      </c>
      <c r="CV666" s="93">
        <f>IF(_xlfn.MAXIFS(Reservation!$F:$F,Reservation!$A:$A,KGP[[#This Row],[Logic]])&lt;KGP[[#This Row],[ETA @ Demand plant]],_xlfn.MAXIFS(Reservation!$F:$F,Reservation!$A:$A,KGP[[#This Row],[Logic]]),"")</f>
        <v>0</v>
      </c>
      <c r="CW666" s="89" t="e">
        <f>IF(KGP[[#This Row],[Any order which is ahead (Date)]]="","",VLOOKUP(_xlfn.CONCAT(KGP[[#This Row],[Reservation]],KGP[[#This Row],[Material / Component]],"000",,KGP[[#This Row],[WO number]]),Reservation!$A:$J,10,0))</f>
        <v>#N/A</v>
      </c>
      <c r="CX666" s="89">
        <f t="shared" si="76"/>
        <v>0</v>
      </c>
    </row>
    <row r="667" spans="1:102" s="77" customFormat="1" ht="15" x14ac:dyDescent="0.25">
      <c r="A667" s="118" t="s">
        <v>869</v>
      </c>
      <c r="B667" s="118" t="s">
        <v>50</v>
      </c>
      <c r="C667" s="119"/>
      <c r="D667" s="118" t="s">
        <v>55</v>
      </c>
      <c r="E667" s="120">
        <v>45290</v>
      </c>
      <c r="F667" s="120">
        <v>45341</v>
      </c>
      <c r="G667" s="120">
        <v>45406</v>
      </c>
      <c r="H667" s="120">
        <v>45385</v>
      </c>
      <c r="I667" s="120">
        <v>45406</v>
      </c>
      <c r="J667" s="120">
        <v>45408</v>
      </c>
      <c r="K667" s="118" t="s">
        <v>182</v>
      </c>
      <c r="L667" s="119"/>
      <c r="M667" s="118" t="s">
        <v>973</v>
      </c>
      <c r="N667" s="118" t="s">
        <v>176</v>
      </c>
      <c r="O667" s="118" t="s">
        <v>974</v>
      </c>
      <c r="P667" s="118" t="s">
        <v>580</v>
      </c>
      <c r="Q667" s="118" t="s">
        <v>975</v>
      </c>
      <c r="R667" s="118" t="s">
        <v>344</v>
      </c>
      <c r="S667" s="120">
        <v>45406</v>
      </c>
      <c r="T667" s="119"/>
      <c r="U667" s="119"/>
      <c r="V667" s="118" t="s">
        <v>345</v>
      </c>
      <c r="W667" s="119"/>
      <c r="X667" s="118">
        <v>20</v>
      </c>
      <c r="Y667" s="118">
        <v>20</v>
      </c>
      <c r="Z667" s="118" t="s">
        <v>985</v>
      </c>
      <c r="AA667" s="118" t="s">
        <v>986</v>
      </c>
      <c r="AB667" s="121">
        <v>2</v>
      </c>
      <c r="AC667" s="121">
        <v>0</v>
      </c>
      <c r="AD667" s="121">
        <v>0</v>
      </c>
      <c r="AE667" s="118" t="s">
        <v>875</v>
      </c>
      <c r="AF667" s="121">
        <v>0</v>
      </c>
      <c r="AG667" s="118" t="s">
        <v>876</v>
      </c>
      <c r="AH667" s="118" t="s">
        <v>53</v>
      </c>
      <c r="AI667" s="118" t="s">
        <v>345</v>
      </c>
      <c r="AJ667" s="118" t="s">
        <v>979</v>
      </c>
      <c r="AK667" s="118">
        <v>10</v>
      </c>
      <c r="AL667" s="121">
        <v>21</v>
      </c>
      <c r="AM667" s="119"/>
      <c r="AN667" s="119"/>
      <c r="AO667" s="118">
        <v>0</v>
      </c>
      <c r="AP667" s="119"/>
      <c r="AQ667" s="119"/>
      <c r="AR667" s="119"/>
      <c r="AS667" s="119"/>
      <c r="AT667" s="119"/>
      <c r="AU667" s="118">
        <v>0</v>
      </c>
      <c r="AV667" s="122">
        <v>0</v>
      </c>
      <c r="AW667" s="118" t="s">
        <v>207</v>
      </c>
      <c r="AX667" s="119"/>
      <c r="AY667" s="119"/>
      <c r="AZ667" s="119"/>
      <c r="BA667" s="118" t="s">
        <v>987</v>
      </c>
      <c r="BB667" s="118" t="s">
        <v>52</v>
      </c>
      <c r="BC667" s="118" t="s">
        <v>161</v>
      </c>
      <c r="BD667" s="118" t="s">
        <v>162</v>
      </c>
      <c r="BE667" s="118" t="s">
        <v>983</v>
      </c>
      <c r="BF667" s="118">
        <v>1</v>
      </c>
      <c r="BG667" s="118" t="s">
        <v>218</v>
      </c>
      <c r="BH667" s="118" t="s">
        <v>164</v>
      </c>
      <c r="BI667" s="118" t="s">
        <v>164</v>
      </c>
      <c r="BJ667" s="118" t="s">
        <v>988</v>
      </c>
      <c r="BK667" s="118" t="s">
        <v>989</v>
      </c>
      <c r="BL667" s="121">
        <v>2</v>
      </c>
      <c r="BM667" s="119" t="b">
        <f>KGP[[#This Row],[HU Quantity]]=KGP[[#This Row],[Requirement quantity]]</f>
        <v>1</v>
      </c>
      <c r="BN667" s="119"/>
      <c r="BO667" s="119"/>
      <c r="BP667" s="119"/>
      <c r="BQ667" s="118" t="s">
        <v>165</v>
      </c>
      <c r="BR667" s="119"/>
      <c r="BS667" s="120">
        <v>45381</v>
      </c>
      <c r="BT667" s="123">
        <v>0</v>
      </c>
      <c r="BU667" s="123">
        <v>0</v>
      </c>
      <c r="BV667" s="120">
        <v>45532</v>
      </c>
      <c r="BW667" s="124">
        <v>0</v>
      </c>
      <c r="BX667" s="124">
        <v>0</v>
      </c>
      <c r="BY667" s="119"/>
      <c r="BZ667" s="119"/>
      <c r="CA667" s="118">
        <v>0</v>
      </c>
      <c r="CB667" s="122">
        <v>0</v>
      </c>
      <c r="CC667" s="118" t="s">
        <v>374</v>
      </c>
      <c r="CD667" s="122">
        <v>2</v>
      </c>
      <c r="CE667" s="118" t="s">
        <v>349</v>
      </c>
      <c r="CF667" s="119"/>
      <c r="CG667" s="118" t="s">
        <v>965</v>
      </c>
      <c r="CH667" s="122">
        <v>0</v>
      </c>
      <c r="CI667" s="125">
        <v>0</v>
      </c>
      <c r="CJ667" s="148">
        <f t="shared" si="70"/>
        <v>0.5</v>
      </c>
      <c r="CK667" s="88">
        <f t="shared" si="71"/>
        <v>45378</v>
      </c>
      <c r="CL667" s="89">
        <f t="shared" si="72"/>
        <v>-7</v>
      </c>
      <c r="CM667" s="90">
        <f t="shared" si="73"/>
        <v>21</v>
      </c>
      <c r="CN667" s="90" t="str">
        <f t="shared" si="74"/>
        <v>ON TIME</v>
      </c>
      <c r="CO667" s="100" t="str" cm="1">
        <f t="array" ref="CO667">IFERROR(_xlfn.TEXTJOIN(", ",,_xlfn._xlws.FILTER('Monitor PO'!A:A,'Monitor PO'!K:K=Z667)),"")</f>
        <v/>
      </c>
      <c r="CP667" s="92" t="str">
        <f>IF(CQ667="","",IF(CQ667&gt;'Colour coding'!$D$4,"After Turnround",IF(CQ667&gt;'Colour coding'!$D$3+7,"During Turnaround",IF(CQ667&lt;'Colour coding'!$D$3,"On Time"))))</f>
        <v>On Time</v>
      </c>
      <c r="CQ667" s="88">
        <f>_xlfn.MAXIFS('Monitor PO'!E:E,'Monitor PO'!K:K,KGP[[#This Row],[Material / Component]])</f>
        <v>0</v>
      </c>
      <c r="CR667" s="89" t="str">
        <f t="shared" si="75"/>
        <v>Need Purchasing</v>
      </c>
      <c r="CS667" s="89" t="str">
        <f>_xlfn.CONCAT(KGP[[#This Row],[Reservation]], KGP[[#This Row],[Requirement date (WO component)]],KGP[[#This Row],[Material / Component]],"000",,KGP[[#This Row],[WO number]])</f>
        <v>00001305484540610442621000100032076</v>
      </c>
      <c r="CT667" s="89" t="e">
        <f>VLOOKUP(KGP[[#This Row],[Key]],Reservation!B:B,1,)</f>
        <v>#N/A</v>
      </c>
      <c r="CU667" s="89" t="str">
        <f>_xlfn.CONCAT(KGP[[#This Row],[Reservation]],KGP[[#This Row],[Material / Component]],"000",,KGP[[#This Row],[WO number]])</f>
        <v>000013054810442621000100032076</v>
      </c>
      <c r="CV667" s="93">
        <f>IF(_xlfn.MAXIFS(Reservation!$F:$F,Reservation!$A:$A,KGP[[#This Row],[Logic]])&lt;KGP[[#This Row],[ETA @ Demand plant]],_xlfn.MAXIFS(Reservation!$F:$F,Reservation!$A:$A,KGP[[#This Row],[Logic]]),"")</f>
        <v>0</v>
      </c>
      <c r="CW667" s="89" t="e">
        <f>IF(KGP[[#This Row],[Any order which is ahead (Date)]]="","",VLOOKUP(_xlfn.CONCAT(KGP[[#This Row],[Reservation]],KGP[[#This Row],[Material / Component]],"000",,KGP[[#This Row],[WO number]]),Reservation!$A:$J,10,0))</f>
        <v>#N/A</v>
      </c>
      <c r="CX667" s="89">
        <f t="shared" si="76"/>
        <v>0</v>
      </c>
    </row>
    <row r="668" spans="1:102" s="77" customFormat="1" ht="15" x14ac:dyDescent="0.25">
      <c r="A668" s="118" t="s">
        <v>869</v>
      </c>
      <c r="B668" s="118" t="s">
        <v>1005</v>
      </c>
      <c r="C668" s="119"/>
      <c r="D668" s="118" t="s">
        <v>55</v>
      </c>
      <c r="E668" s="120">
        <v>45290</v>
      </c>
      <c r="F668" s="120">
        <v>45300</v>
      </c>
      <c r="G668" s="120">
        <v>45400</v>
      </c>
      <c r="H668" s="120">
        <v>45337</v>
      </c>
      <c r="I668" s="120">
        <v>45400</v>
      </c>
      <c r="J668" s="120">
        <v>45402</v>
      </c>
      <c r="K668" s="118" t="s">
        <v>182</v>
      </c>
      <c r="L668" s="119"/>
      <c r="M668" s="118" t="s">
        <v>990</v>
      </c>
      <c r="N668" s="118" t="s">
        <v>176</v>
      </c>
      <c r="O668" s="118" t="s">
        <v>991</v>
      </c>
      <c r="P668" s="118" t="s">
        <v>992</v>
      </c>
      <c r="Q668" s="118" t="s">
        <v>993</v>
      </c>
      <c r="R668" s="118" t="s">
        <v>344</v>
      </c>
      <c r="S668" s="120">
        <v>45383</v>
      </c>
      <c r="T668" s="119"/>
      <c r="U668" s="119"/>
      <c r="V668" s="118" t="s">
        <v>345</v>
      </c>
      <c r="W668" s="120">
        <v>45360</v>
      </c>
      <c r="X668" s="118">
        <v>20</v>
      </c>
      <c r="Y668" s="118">
        <v>20</v>
      </c>
      <c r="Z668" s="118" t="s">
        <v>1006</v>
      </c>
      <c r="AA668" s="118" t="s">
        <v>1007</v>
      </c>
      <c r="AB668" s="121">
        <v>56</v>
      </c>
      <c r="AC668" s="121">
        <v>0</v>
      </c>
      <c r="AD668" s="121">
        <v>0</v>
      </c>
      <c r="AE668" s="118" t="s">
        <v>1008</v>
      </c>
      <c r="AF668" s="121">
        <v>50</v>
      </c>
      <c r="AG668" s="118" t="s">
        <v>370</v>
      </c>
      <c r="AH668" s="118" t="s">
        <v>379</v>
      </c>
      <c r="AI668" s="118" t="s">
        <v>345</v>
      </c>
      <c r="AJ668" s="118" t="s">
        <v>997</v>
      </c>
      <c r="AK668" s="118">
        <v>10</v>
      </c>
      <c r="AL668" s="121">
        <v>50</v>
      </c>
      <c r="AM668" s="118" t="s">
        <v>215</v>
      </c>
      <c r="AN668" s="118" t="s">
        <v>998</v>
      </c>
      <c r="AO668" s="118">
        <v>2</v>
      </c>
      <c r="AP668" s="120">
        <v>45300</v>
      </c>
      <c r="AQ668" s="120">
        <v>45357</v>
      </c>
      <c r="AR668" s="118" t="s">
        <v>999</v>
      </c>
      <c r="AS668" s="118" t="s">
        <v>1000</v>
      </c>
      <c r="AT668" s="118" t="s">
        <v>1009</v>
      </c>
      <c r="AU668" s="118">
        <v>10</v>
      </c>
      <c r="AV668" s="122">
        <v>56</v>
      </c>
      <c r="AW668" s="118" t="s">
        <v>51</v>
      </c>
      <c r="AX668" s="120">
        <v>45350</v>
      </c>
      <c r="AY668" s="119"/>
      <c r="AZ668" s="118" t="s">
        <v>1010</v>
      </c>
      <c r="BA668" s="118" t="s">
        <v>1011</v>
      </c>
      <c r="BB668" s="118" t="s">
        <v>52</v>
      </c>
      <c r="BC668" s="118" t="s">
        <v>161</v>
      </c>
      <c r="BD668" s="118" t="s">
        <v>162</v>
      </c>
      <c r="BE668" s="118" t="s">
        <v>1003</v>
      </c>
      <c r="BF668" s="118">
        <v>2</v>
      </c>
      <c r="BG668" s="118" t="s">
        <v>218</v>
      </c>
      <c r="BH668" s="119"/>
      <c r="BI668" s="119"/>
      <c r="BJ668" s="118" t="s">
        <v>1012</v>
      </c>
      <c r="BK668" s="118" t="s">
        <v>1013</v>
      </c>
      <c r="BL668" s="121">
        <v>56</v>
      </c>
      <c r="BM668" s="119" t="b">
        <f>KGP[[#This Row],[HU Quantity]]=KGP[[#This Row],[Requirement quantity]]</f>
        <v>1</v>
      </c>
      <c r="BN668" s="118" t="s">
        <v>1014</v>
      </c>
      <c r="BO668" s="119"/>
      <c r="BP668" s="119"/>
      <c r="BQ668" s="118" t="s">
        <v>165</v>
      </c>
      <c r="BR668" s="119"/>
      <c r="BS668" s="119"/>
      <c r="BT668" s="123">
        <v>23</v>
      </c>
      <c r="BU668" s="123">
        <v>0</v>
      </c>
      <c r="BV668" s="120">
        <v>45626</v>
      </c>
      <c r="BW668" s="124">
        <v>0</v>
      </c>
      <c r="BX668" s="124">
        <v>0</v>
      </c>
      <c r="BY668" s="120">
        <v>45360</v>
      </c>
      <c r="BZ668" s="119"/>
      <c r="CA668" s="118">
        <v>0</v>
      </c>
      <c r="CB668" s="122">
        <v>0</v>
      </c>
      <c r="CC668" s="118" t="s">
        <v>348</v>
      </c>
      <c r="CD668" s="122">
        <v>168</v>
      </c>
      <c r="CE668" s="118" t="s">
        <v>245</v>
      </c>
      <c r="CF668" s="119"/>
      <c r="CG668" s="118" t="s">
        <v>1015</v>
      </c>
      <c r="CH668" s="122">
        <v>0</v>
      </c>
      <c r="CI668" s="125">
        <v>0</v>
      </c>
      <c r="CJ668" s="148">
        <f t="shared" si="70"/>
        <v>0.33333333333333331</v>
      </c>
      <c r="CK668" s="88">
        <f t="shared" si="71"/>
        <v>45372</v>
      </c>
      <c r="CL668" s="89">
        <f t="shared" si="72"/>
        <v>35</v>
      </c>
      <c r="CM668" s="90">
        <f t="shared" si="73"/>
        <v>63</v>
      </c>
      <c r="CN668" s="90" t="str">
        <f t="shared" si="74"/>
        <v>ON TIME</v>
      </c>
      <c r="CO668" s="100" t="str" cm="1">
        <f t="array" ref="CO668">IFERROR(_xlfn.TEXTJOIN(", ",,_xlfn._xlws.FILTER('Monitor PO'!A:A,'Monitor PO'!K:K=Z668)),"")</f>
        <v>4500004322, 4500004322</v>
      </c>
      <c r="CP668" s="92" t="str">
        <f>IF(CQ668="","",IF(CQ668&gt;'Colour coding'!$D$4,"After Turnround",IF(CQ668&gt;'Colour coding'!$D$3+7,"During Turnaround",IF(CQ668&lt;'Colour coding'!$D$3,"On Time"))))</f>
        <v>After Turnround</v>
      </c>
      <c r="CQ668" s="88">
        <f>_xlfn.MAXIFS('Monitor PO'!E:E,'Monitor PO'!K:K,KGP[[#This Row],[Material / Component]])</f>
        <v>45397</v>
      </c>
      <c r="CR668" s="89" t="str">
        <f t="shared" si="75"/>
        <v>Need Purchasing</v>
      </c>
      <c r="CS668" s="89" t="str">
        <f>_xlfn.CONCAT(KGP[[#This Row],[Reservation]], KGP[[#This Row],[Requirement date (WO component)]],KGP[[#This Row],[Material / Component]],"000",,KGP[[#This Row],[WO number]])</f>
        <v>00001306434540070000044000100032131</v>
      </c>
      <c r="CT668" s="89" t="str">
        <f>VLOOKUP(KGP[[#This Row],[Key]],Reservation!B:B,1,)</f>
        <v>00001306434540070000044000100032131</v>
      </c>
      <c r="CU668" s="89" t="str">
        <f>_xlfn.CONCAT(KGP[[#This Row],[Reservation]],KGP[[#This Row],[Material / Component]],"000",,KGP[[#This Row],[WO number]])</f>
        <v>000013064370000044000100032131</v>
      </c>
      <c r="CV668" s="93">
        <f>IF(_xlfn.MAXIFS(Reservation!$F:$F,Reservation!$A:$A,KGP[[#This Row],[Logic]])&lt;KGP[[#This Row],[ETA @ Demand plant]],_xlfn.MAXIFS(Reservation!$F:$F,Reservation!$A:$A,KGP[[#This Row],[Logic]]),"")</f>
        <v>0</v>
      </c>
      <c r="CW668" s="89" t="e">
        <f>IF(KGP[[#This Row],[Any order which is ahead (Date)]]="","",VLOOKUP(_xlfn.CONCAT(KGP[[#This Row],[Reservation]],KGP[[#This Row],[Material / Component]],"000",,KGP[[#This Row],[WO number]]),Reservation!$A:$J,10,0))</f>
        <v>#N/A</v>
      </c>
      <c r="CX668" s="89">
        <f t="shared" si="76"/>
        <v>0</v>
      </c>
    </row>
    <row r="669" spans="1:102" s="77" customFormat="1" ht="15" x14ac:dyDescent="0.25">
      <c r="A669" s="118" t="s">
        <v>869</v>
      </c>
      <c r="B669" s="118" t="s">
        <v>1005</v>
      </c>
      <c r="C669" s="119"/>
      <c r="D669" s="118" t="s">
        <v>55</v>
      </c>
      <c r="E669" s="120">
        <v>45290</v>
      </c>
      <c r="F669" s="120">
        <v>45300</v>
      </c>
      <c r="G669" s="120">
        <v>45400</v>
      </c>
      <c r="H669" s="120">
        <v>45337</v>
      </c>
      <c r="I669" s="120">
        <v>45400</v>
      </c>
      <c r="J669" s="120">
        <v>45401</v>
      </c>
      <c r="K669" s="118" t="s">
        <v>182</v>
      </c>
      <c r="L669" s="119"/>
      <c r="M669" s="118" t="s">
        <v>1020</v>
      </c>
      <c r="N669" s="118" t="s">
        <v>176</v>
      </c>
      <c r="O669" s="118" t="s">
        <v>1021</v>
      </c>
      <c r="P669" s="118" t="s">
        <v>1022</v>
      </c>
      <c r="Q669" s="118" t="s">
        <v>1023</v>
      </c>
      <c r="R669" s="118" t="s">
        <v>344</v>
      </c>
      <c r="S669" s="120">
        <v>45383</v>
      </c>
      <c r="T669" s="119"/>
      <c r="U669" s="119"/>
      <c r="V669" s="118" t="s">
        <v>345</v>
      </c>
      <c r="W669" s="120">
        <v>45360</v>
      </c>
      <c r="X669" s="118">
        <v>20</v>
      </c>
      <c r="Y669" s="118">
        <v>20</v>
      </c>
      <c r="Z669" s="118" t="s">
        <v>1006</v>
      </c>
      <c r="AA669" s="118" t="s">
        <v>1007</v>
      </c>
      <c r="AB669" s="121">
        <v>56</v>
      </c>
      <c r="AC669" s="121">
        <v>0</v>
      </c>
      <c r="AD669" s="121">
        <v>0</v>
      </c>
      <c r="AE669" s="118" t="s">
        <v>898</v>
      </c>
      <c r="AF669" s="121">
        <v>50</v>
      </c>
      <c r="AG669" s="118" t="s">
        <v>370</v>
      </c>
      <c r="AH669" s="118" t="s">
        <v>379</v>
      </c>
      <c r="AI669" s="118" t="s">
        <v>345</v>
      </c>
      <c r="AJ669" s="118" t="s">
        <v>1024</v>
      </c>
      <c r="AK669" s="118">
        <v>10</v>
      </c>
      <c r="AL669" s="121">
        <v>50</v>
      </c>
      <c r="AM669" s="118" t="s">
        <v>215</v>
      </c>
      <c r="AN669" s="118" t="s">
        <v>1025</v>
      </c>
      <c r="AO669" s="118">
        <v>2</v>
      </c>
      <c r="AP669" s="120">
        <v>45300</v>
      </c>
      <c r="AQ669" s="120">
        <v>45357</v>
      </c>
      <c r="AR669" s="118" t="s">
        <v>999</v>
      </c>
      <c r="AS669" s="118" t="s">
        <v>1000</v>
      </c>
      <c r="AT669" s="118" t="s">
        <v>1029</v>
      </c>
      <c r="AU669" s="118">
        <v>40</v>
      </c>
      <c r="AV669" s="122">
        <v>56</v>
      </c>
      <c r="AW669" s="118" t="s">
        <v>51</v>
      </c>
      <c r="AX669" s="120">
        <v>45350</v>
      </c>
      <c r="AY669" s="119"/>
      <c r="AZ669" s="118" t="s">
        <v>1010</v>
      </c>
      <c r="BA669" s="118" t="s">
        <v>1030</v>
      </c>
      <c r="BB669" s="118" t="s">
        <v>52</v>
      </c>
      <c r="BC669" s="118" t="s">
        <v>161</v>
      </c>
      <c r="BD669" s="118" t="s">
        <v>162</v>
      </c>
      <c r="BE669" s="118" t="s">
        <v>1027</v>
      </c>
      <c r="BF669" s="118">
        <v>2</v>
      </c>
      <c r="BG669" s="118" t="s">
        <v>218</v>
      </c>
      <c r="BH669" s="119"/>
      <c r="BI669" s="119"/>
      <c r="BJ669" s="118" t="s">
        <v>1031</v>
      </c>
      <c r="BK669" s="118" t="s">
        <v>1013</v>
      </c>
      <c r="BL669" s="121">
        <v>56</v>
      </c>
      <c r="BM669" s="119" t="b">
        <f>KGP[[#This Row],[HU Quantity]]=KGP[[#This Row],[Requirement quantity]]</f>
        <v>1</v>
      </c>
      <c r="BN669" s="118" t="s">
        <v>1032</v>
      </c>
      <c r="BO669" s="119"/>
      <c r="BP669" s="119"/>
      <c r="BQ669" s="118" t="s">
        <v>165</v>
      </c>
      <c r="BR669" s="119"/>
      <c r="BS669" s="119"/>
      <c r="BT669" s="123">
        <v>23</v>
      </c>
      <c r="BU669" s="123">
        <v>0</v>
      </c>
      <c r="BV669" s="120">
        <v>45626</v>
      </c>
      <c r="BW669" s="124">
        <v>0</v>
      </c>
      <c r="BX669" s="124">
        <v>0</v>
      </c>
      <c r="BY669" s="120">
        <v>45360</v>
      </c>
      <c r="BZ669" s="119"/>
      <c r="CA669" s="118">
        <v>0</v>
      </c>
      <c r="CB669" s="122">
        <v>0</v>
      </c>
      <c r="CC669" s="118" t="s">
        <v>348</v>
      </c>
      <c r="CD669" s="122">
        <v>168</v>
      </c>
      <c r="CE669" s="118" t="s">
        <v>245</v>
      </c>
      <c r="CF669" s="119"/>
      <c r="CG669" s="118" t="s">
        <v>1015</v>
      </c>
      <c r="CH669" s="122">
        <v>0</v>
      </c>
      <c r="CI669" s="125">
        <v>0</v>
      </c>
      <c r="CJ669" s="148">
        <f t="shared" si="70"/>
        <v>0.2</v>
      </c>
      <c r="CK669" s="88">
        <f t="shared" si="71"/>
        <v>45372</v>
      </c>
      <c r="CL669" s="89">
        <f t="shared" si="72"/>
        <v>35</v>
      </c>
      <c r="CM669" s="90">
        <f t="shared" si="73"/>
        <v>63</v>
      </c>
      <c r="CN669" s="90" t="str">
        <f t="shared" si="74"/>
        <v>ON TIME</v>
      </c>
      <c r="CO669" s="100" t="str" cm="1">
        <f t="array" ref="CO669">IFERROR(_xlfn.TEXTJOIN(", ",,_xlfn._xlws.FILTER('Monitor PO'!A:A,'Monitor PO'!K:K=Z669)),"")</f>
        <v>4500004322, 4500004322</v>
      </c>
      <c r="CP669" s="92" t="str">
        <f>IF(CQ669="","",IF(CQ669&gt;'Colour coding'!$D$4,"After Turnround",IF(CQ669&gt;'Colour coding'!$D$3+7,"During Turnaround",IF(CQ669&lt;'Colour coding'!$D$3,"On Time"))))</f>
        <v>After Turnround</v>
      </c>
      <c r="CQ669" s="88">
        <f>_xlfn.MAXIFS('Monitor PO'!E:E,'Monitor PO'!K:K,KGP[[#This Row],[Material / Component]])</f>
        <v>45397</v>
      </c>
      <c r="CR669" s="89" t="str">
        <f t="shared" si="75"/>
        <v>Need Purchasing</v>
      </c>
      <c r="CS669" s="89" t="str">
        <f>_xlfn.CONCAT(KGP[[#This Row],[Reservation]], KGP[[#This Row],[Requirement date (WO component)]],KGP[[#This Row],[Material / Component]],"000",,KGP[[#This Row],[WO number]])</f>
        <v>00001306454540070000044000100032133</v>
      </c>
      <c r="CT669" s="89" t="str">
        <f>VLOOKUP(KGP[[#This Row],[Key]],Reservation!B:B,1,)</f>
        <v>00001306454540070000044000100032133</v>
      </c>
      <c r="CU669" s="89" t="str">
        <f>_xlfn.CONCAT(KGP[[#This Row],[Reservation]],KGP[[#This Row],[Material / Component]],"000",,KGP[[#This Row],[WO number]])</f>
        <v>000013064570000044000100032133</v>
      </c>
      <c r="CV669" s="93">
        <f>IF(_xlfn.MAXIFS(Reservation!$F:$F,Reservation!$A:$A,KGP[[#This Row],[Logic]])&lt;KGP[[#This Row],[ETA @ Demand plant]],_xlfn.MAXIFS(Reservation!$F:$F,Reservation!$A:$A,KGP[[#This Row],[Logic]]),"")</f>
        <v>0</v>
      </c>
      <c r="CW669" s="89" t="e">
        <f>IF(KGP[[#This Row],[Any order which is ahead (Date)]]="","",VLOOKUP(_xlfn.CONCAT(KGP[[#This Row],[Reservation]],KGP[[#This Row],[Material / Component]],"000",,KGP[[#This Row],[WO number]]),Reservation!$A:$J,10,0))</f>
        <v>#N/A</v>
      </c>
      <c r="CX669" s="89">
        <f t="shared" si="76"/>
        <v>0</v>
      </c>
    </row>
    <row r="670" spans="1:102" s="77" customFormat="1" ht="15" x14ac:dyDescent="0.25">
      <c r="A670" s="118" t="s">
        <v>869</v>
      </c>
      <c r="B670" s="118" t="s">
        <v>50</v>
      </c>
      <c r="C670" s="119"/>
      <c r="D670" s="118" t="s">
        <v>55</v>
      </c>
      <c r="E670" s="120">
        <v>45290</v>
      </c>
      <c r="F670" s="120">
        <v>45301</v>
      </c>
      <c r="G670" s="120">
        <v>45400</v>
      </c>
      <c r="H670" s="120">
        <v>45385</v>
      </c>
      <c r="I670" s="120">
        <v>45400</v>
      </c>
      <c r="J670" s="120">
        <v>45400</v>
      </c>
      <c r="K670" s="118" t="s">
        <v>56</v>
      </c>
      <c r="L670" s="119"/>
      <c r="M670" s="118" t="s">
        <v>1090</v>
      </c>
      <c r="N670" s="118" t="s">
        <v>176</v>
      </c>
      <c r="O670" s="118" t="s">
        <v>1091</v>
      </c>
      <c r="P670" s="118" t="s">
        <v>1092</v>
      </c>
      <c r="Q670" s="118" t="s">
        <v>1093</v>
      </c>
      <c r="R670" s="118" t="s">
        <v>344</v>
      </c>
      <c r="S670" s="120">
        <v>45400</v>
      </c>
      <c r="T670" s="119"/>
      <c r="U670" s="119"/>
      <c r="V670" s="118" t="s">
        <v>345</v>
      </c>
      <c r="W670" s="119"/>
      <c r="X670" s="118">
        <v>20</v>
      </c>
      <c r="Y670" s="118">
        <v>20</v>
      </c>
      <c r="Z670" s="118" t="s">
        <v>1094</v>
      </c>
      <c r="AA670" s="118" t="s">
        <v>1095</v>
      </c>
      <c r="AB670" s="121">
        <v>1</v>
      </c>
      <c r="AC670" s="121">
        <v>1</v>
      </c>
      <c r="AD670" s="121">
        <v>0</v>
      </c>
      <c r="AE670" s="118" t="s">
        <v>875</v>
      </c>
      <c r="AF670" s="121">
        <v>0</v>
      </c>
      <c r="AG670" s="118" t="s">
        <v>372</v>
      </c>
      <c r="AH670" s="118" t="s">
        <v>53</v>
      </c>
      <c r="AI670" s="118" t="s">
        <v>345</v>
      </c>
      <c r="AJ670" s="118" t="s">
        <v>1096</v>
      </c>
      <c r="AK670" s="118">
        <v>10</v>
      </c>
      <c r="AL670" s="121">
        <v>21</v>
      </c>
      <c r="AM670" s="119"/>
      <c r="AN670" s="119"/>
      <c r="AO670" s="118">
        <v>0</v>
      </c>
      <c r="AP670" s="119"/>
      <c r="AQ670" s="119"/>
      <c r="AR670" s="119"/>
      <c r="AS670" s="119"/>
      <c r="AT670" s="119"/>
      <c r="AU670" s="118">
        <v>0</v>
      </c>
      <c r="AV670" s="122">
        <v>0</v>
      </c>
      <c r="AW670" s="118" t="s">
        <v>51</v>
      </c>
      <c r="AX670" s="119"/>
      <c r="AY670" s="119"/>
      <c r="AZ670" s="119"/>
      <c r="BA670" s="119"/>
      <c r="BB670" s="118" t="s">
        <v>52</v>
      </c>
      <c r="BC670" s="118" t="s">
        <v>161</v>
      </c>
      <c r="BD670" s="118" t="s">
        <v>162</v>
      </c>
      <c r="BE670" s="118" t="s">
        <v>1097</v>
      </c>
      <c r="BF670" s="118">
        <v>1</v>
      </c>
      <c r="BG670" s="118" t="s">
        <v>163</v>
      </c>
      <c r="BH670" s="118" t="s">
        <v>164</v>
      </c>
      <c r="BI670" s="118" t="s">
        <v>164</v>
      </c>
      <c r="BJ670" s="118" t="s">
        <v>1098</v>
      </c>
      <c r="BK670" s="118" t="s">
        <v>1099</v>
      </c>
      <c r="BL670" s="121">
        <v>1</v>
      </c>
      <c r="BM670" s="119" t="b">
        <f>KGP[[#This Row],[HU Quantity]]=KGP[[#This Row],[Requirement quantity]]</f>
        <v>1</v>
      </c>
      <c r="BN670" s="119"/>
      <c r="BO670" s="119"/>
      <c r="BP670" s="119"/>
      <c r="BQ670" s="118" t="s">
        <v>165</v>
      </c>
      <c r="BR670" s="119"/>
      <c r="BS670" s="119"/>
      <c r="BT670" s="123">
        <v>0</v>
      </c>
      <c r="BU670" s="123">
        <v>0</v>
      </c>
      <c r="BV670" s="120">
        <v>45473</v>
      </c>
      <c r="BW670" s="124">
        <v>0</v>
      </c>
      <c r="BX670" s="124">
        <v>0</v>
      </c>
      <c r="BY670" s="119"/>
      <c r="BZ670" s="119"/>
      <c r="CA670" s="118">
        <v>0</v>
      </c>
      <c r="CB670" s="122">
        <v>0</v>
      </c>
      <c r="CC670" s="119"/>
      <c r="CD670" s="122">
        <v>0</v>
      </c>
      <c r="CE670" s="119"/>
      <c r="CF670" s="119"/>
      <c r="CG670" s="119"/>
      <c r="CH670" s="122">
        <v>0</v>
      </c>
      <c r="CI670" s="125">
        <v>0</v>
      </c>
      <c r="CJ670" s="148">
        <f t="shared" si="70"/>
        <v>0.5</v>
      </c>
      <c r="CK670" s="88">
        <f t="shared" si="71"/>
        <v>45372</v>
      </c>
      <c r="CL670" s="89">
        <f t="shared" si="72"/>
        <v>-13</v>
      </c>
      <c r="CM670" s="90">
        <f t="shared" si="73"/>
        <v>15</v>
      </c>
      <c r="CN670" s="90" t="str">
        <f t="shared" si="74"/>
        <v>ON TIME</v>
      </c>
      <c r="CO670" s="100" t="str" cm="1">
        <f t="array" ref="CO670">IFERROR(_xlfn.TEXTJOIN(", ",,_xlfn._xlws.FILTER('Monitor PO'!A:A,'Monitor PO'!K:K=Z670)),"")</f>
        <v/>
      </c>
      <c r="CP670" s="92" t="str">
        <f>IF(CQ670="","",IF(CQ670&gt;'Colour coding'!$D$4,"After Turnround",IF(CQ670&gt;'Colour coding'!$D$3+7,"During Turnaround",IF(CQ670&lt;'Colour coding'!$D$3,"On Time"))))</f>
        <v>On Time</v>
      </c>
      <c r="CQ670" s="88">
        <f>_xlfn.MAXIFS('Monitor PO'!E:E,'Monitor PO'!K:K,KGP[[#This Row],[Material / Component]])</f>
        <v>0</v>
      </c>
      <c r="CR670" s="89" t="str">
        <f t="shared" si="75"/>
        <v>SOH</v>
      </c>
      <c r="CS670" s="89" t="str">
        <f>_xlfn.CONCAT(KGP[[#This Row],[Reservation]], KGP[[#This Row],[Requirement date (WO component)]],KGP[[#This Row],[Material / Component]],"000",,KGP[[#This Row],[WO number]])</f>
        <v>00001310394540010453776000100032535</v>
      </c>
      <c r="CT670" s="89" t="e">
        <f>VLOOKUP(KGP[[#This Row],[Key]],Reservation!B:B,1,)</f>
        <v>#N/A</v>
      </c>
      <c r="CU670" s="89" t="str">
        <f>_xlfn.CONCAT(KGP[[#This Row],[Reservation]],KGP[[#This Row],[Material / Component]],"000",,KGP[[#This Row],[WO number]])</f>
        <v>000013103910453776000100032535</v>
      </c>
      <c r="CV670" s="93">
        <f>IF(_xlfn.MAXIFS(Reservation!$F:$F,Reservation!$A:$A,KGP[[#This Row],[Logic]])&lt;KGP[[#This Row],[ETA @ Demand plant]],_xlfn.MAXIFS(Reservation!$F:$F,Reservation!$A:$A,KGP[[#This Row],[Logic]]),"")</f>
        <v>0</v>
      </c>
      <c r="CW670" s="89" t="e">
        <f>IF(KGP[[#This Row],[Any order which is ahead (Date)]]="","",VLOOKUP(_xlfn.CONCAT(KGP[[#This Row],[Reservation]],KGP[[#This Row],[Material / Component]],"000",,KGP[[#This Row],[WO number]]),Reservation!$A:$J,10,0))</f>
        <v>#N/A</v>
      </c>
      <c r="CX670" s="89">
        <f t="shared" si="76"/>
        <v>0</v>
      </c>
    </row>
    <row r="671" spans="1:102" s="77" customFormat="1" ht="15" x14ac:dyDescent="0.25">
      <c r="A671" s="118" t="s">
        <v>945</v>
      </c>
      <c r="B671" s="118" t="s">
        <v>50</v>
      </c>
      <c r="C671" s="119"/>
      <c r="D671" s="118" t="s">
        <v>55</v>
      </c>
      <c r="E671" s="120">
        <v>45290</v>
      </c>
      <c r="F671" s="120">
        <v>45331</v>
      </c>
      <c r="G671" s="120">
        <v>45400</v>
      </c>
      <c r="H671" s="120">
        <v>45405</v>
      </c>
      <c r="I671" s="120">
        <v>45400</v>
      </c>
      <c r="J671" s="120">
        <v>45400</v>
      </c>
      <c r="K671" s="118" t="s">
        <v>1100</v>
      </c>
      <c r="L671" s="119"/>
      <c r="M671" s="118" t="s">
        <v>1101</v>
      </c>
      <c r="N671" s="118" t="s">
        <v>176</v>
      </c>
      <c r="O671" s="118" t="s">
        <v>1102</v>
      </c>
      <c r="P671" s="118" t="s">
        <v>1103</v>
      </c>
      <c r="Q671" s="118" t="s">
        <v>1104</v>
      </c>
      <c r="R671" s="118" t="s">
        <v>344</v>
      </c>
      <c r="S671" s="120">
        <v>45424</v>
      </c>
      <c r="T671" s="119"/>
      <c r="U671" s="119"/>
      <c r="V671" s="118" t="s">
        <v>345</v>
      </c>
      <c r="W671" s="120">
        <v>45403</v>
      </c>
      <c r="X671" s="118">
        <v>20</v>
      </c>
      <c r="Y671" s="118">
        <v>20</v>
      </c>
      <c r="Z671" s="118" t="s">
        <v>1105</v>
      </c>
      <c r="AA671" s="118" t="s">
        <v>1106</v>
      </c>
      <c r="AB671" s="121">
        <v>1</v>
      </c>
      <c r="AC671" s="121">
        <v>0</v>
      </c>
      <c r="AD671" s="121">
        <v>1</v>
      </c>
      <c r="AE671" s="118" t="s">
        <v>941</v>
      </c>
      <c r="AF671" s="121">
        <v>63</v>
      </c>
      <c r="AG671" s="118" t="s">
        <v>347</v>
      </c>
      <c r="AH671" s="118" t="s">
        <v>379</v>
      </c>
      <c r="AI671" s="118" t="s">
        <v>345</v>
      </c>
      <c r="AJ671" s="118" t="s">
        <v>1107</v>
      </c>
      <c r="AK671" s="118">
        <v>10</v>
      </c>
      <c r="AL671" s="121">
        <v>63</v>
      </c>
      <c r="AM671" s="118" t="s">
        <v>215</v>
      </c>
      <c r="AN671" s="118" t="s">
        <v>1108</v>
      </c>
      <c r="AO671" s="118">
        <v>2</v>
      </c>
      <c r="AP671" s="120">
        <v>45330</v>
      </c>
      <c r="AQ671" s="120">
        <v>45400</v>
      </c>
      <c r="AR671" s="118" t="s">
        <v>1109</v>
      </c>
      <c r="AS671" s="118" t="s">
        <v>1110</v>
      </c>
      <c r="AT671" s="118" t="s">
        <v>1111</v>
      </c>
      <c r="AU671" s="118">
        <v>10</v>
      </c>
      <c r="AV671" s="122">
        <v>1</v>
      </c>
      <c r="AW671" s="118" t="s">
        <v>51</v>
      </c>
      <c r="AX671" s="120">
        <v>45384</v>
      </c>
      <c r="AY671" s="119"/>
      <c r="AZ671" s="118" t="s">
        <v>1112</v>
      </c>
      <c r="BA671" s="118" t="s">
        <v>1113</v>
      </c>
      <c r="BB671" s="118" t="s">
        <v>52</v>
      </c>
      <c r="BC671" s="118" t="s">
        <v>161</v>
      </c>
      <c r="BD671" s="118" t="s">
        <v>162</v>
      </c>
      <c r="BE671" s="118" t="s">
        <v>1114</v>
      </c>
      <c r="BF671" s="118">
        <v>2</v>
      </c>
      <c r="BG671" s="118" t="s">
        <v>163</v>
      </c>
      <c r="BH671" s="119"/>
      <c r="BI671" s="119"/>
      <c r="BJ671" s="118" t="s">
        <v>1115</v>
      </c>
      <c r="BK671" s="118" t="s">
        <v>1116</v>
      </c>
      <c r="BL671" s="121">
        <v>1</v>
      </c>
      <c r="BM671" s="119" t="b">
        <f>KGP[[#This Row],[HU Quantity]]=KGP[[#This Row],[Requirement quantity]]</f>
        <v>1</v>
      </c>
      <c r="BN671" s="119"/>
      <c r="BO671" s="119"/>
      <c r="BP671" s="119"/>
      <c r="BQ671" s="118" t="s">
        <v>165</v>
      </c>
      <c r="BR671" s="119"/>
      <c r="BS671" s="119"/>
      <c r="BT671" s="123">
        <v>0</v>
      </c>
      <c r="BU671" s="123">
        <v>21</v>
      </c>
      <c r="BV671" s="120">
        <v>45473</v>
      </c>
      <c r="BW671" s="124">
        <v>0</v>
      </c>
      <c r="BX671" s="124">
        <v>0</v>
      </c>
      <c r="BY671" s="120">
        <v>45403</v>
      </c>
      <c r="BZ671" s="119"/>
      <c r="CA671" s="118">
        <v>0</v>
      </c>
      <c r="CB671" s="122">
        <v>0</v>
      </c>
      <c r="CC671" s="119"/>
      <c r="CD671" s="122">
        <v>0</v>
      </c>
      <c r="CE671" s="119"/>
      <c r="CF671" s="119"/>
      <c r="CG671" s="119"/>
      <c r="CH671" s="122">
        <v>0</v>
      </c>
      <c r="CI671" s="125">
        <v>0</v>
      </c>
      <c r="CJ671" s="148">
        <f t="shared" si="70"/>
        <v>1</v>
      </c>
      <c r="CK671" s="88">
        <f t="shared" si="71"/>
        <v>45372</v>
      </c>
      <c r="CL671" s="89">
        <f t="shared" si="72"/>
        <v>-33</v>
      </c>
      <c r="CM671" s="90">
        <f t="shared" si="73"/>
        <v>-5</v>
      </c>
      <c r="CN671" s="90" t="str">
        <f t="shared" si="74"/>
        <v>Delayed</v>
      </c>
      <c r="CO671" s="100" t="str" cm="1">
        <f t="array" ref="CO671">IFERROR(_xlfn.TEXTJOIN(", ",,_xlfn._xlws.FILTER('Monitor PO'!A:A,'Monitor PO'!K:K=Z671)),"")</f>
        <v/>
      </c>
      <c r="CP671" s="92" t="str">
        <f>IF(CQ671="","",IF(CQ671&gt;'Colour coding'!$D$4,"After Turnround",IF(CQ671&gt;'Colour coding'!$D$3+7,"During Turnaround",IF(CQ671&lt;'Colour coding'!$D$3,"On Time"))))</f>
        <v>On Time</v>
      </c>
      <c r="CQ671" s="88">
        <f>_xlfn.MAXIFS('Monitor PO'!E:E,'Monitor PO'!K:K,KGP[[#This Row],[Material / Component]])</f>
        <v>0</v>
      </c>
      <c r="CR671" s="89" t="str">
        <f t="shared" si="75"/>
        <v>Need Purchasing</v>
      </c>
      <c r="CS671" s="89" t="str">
        <f>_xlfn.CONCAT(KGP[[#This Row],[Reservation]], KGP[[#This Row],[Requirement date (WO component)]],KGP[[#This Row],[Material / Component]],"000",,KGP[[#This Row],[WO number]])</f>
        <v>00001312034540070001686000100032702</v>
      </c>
      <c r="CT671" s="89" t="e">
        <f>VLOOKUP(KGP[[#This Row],[Key]],Reservation!B:B,1,)</f>
        <v>#N/A</v>
      </c>
      <c r="CU671" s="89" t="str">
        <f>_xlfn.CONCAT(KGP[[#This Row],[Reservation]],KGP[[#This Row],[Material / Component]],"000",,KGP[[#This Row],[WO number]])</f>
        <v>000013120370001686000100032702</v>
      </c>
      <c r="CV671" s="93">
        <f>IF(_xlfn.MAXIFS(Reservation!$F:$F,Reservation!$A:$A,KGP[[#This Row],[Logic]])&lt;KGP[[#This Row],[ETA @ Demand plant]],_xlfn.MAXIFS(Reservation!$F:$F,Reservation!$A:$A,KGP[[#This Row],[Logic]]),"")</f>
        <v>0</v>
      </c>
      <c r="CW671" s="89" t="e">
        <f>IF(KGP[[#This Row],[Any order which is ahead (Date)]]="","",VLOOKUP(_xlfn.CONCAT(KGP[[#This Row],[Reservation]],KGP[[#This Row],[Material / Component]],"000",,KGP[[#This Row],[WO number]]),Reservation!$A:$J,10,0))</f>
        <v>#N/A</v>
      </c>
      <c r="CX671" s="89">
        <f t="shared" si="76"/>
        <v>0</v>
      </c>
    </row>
    <row r="672" spans="1:102" s="77" customFormat="1" ht="15" x14ac:dyDescent="0.25">
      <c r="A672" s="118" t="s">
        <v>945</v>
      </c>
      <c r="B672" s="118" t="s">
        <v>50</v>
      </c>
      <c r="C672" s="119"/>
      <c r="D672" s="118" t="s">
        <v>55</v>
      </c>
      <c r="E672" s="120">
        <v>45290</v>
      </c>
      <c r="F672" s="120">
        <v>45293</v>
      </c>
      <c r="G672" s="120">
        <v>45404</v>
      </c>
      <c r="H672" s="120">
        <v>45342</v>
      </c>
      <c r="I672" s="120">
        <v>45404</v>
      </c>
      <c r="J672" s="120">
        <v>45404</v>
      </c>
      <c r="K672" s="118" t="s">
        <v>182</v>
      </c>
      <c r="L672" s="119"/>
      <c r="M672" s="118" t="s">
        <v>1140</v>
      </c>
      <c r="N672" s="118" t="s">
        <v>175</v>
      </c>
      <c r="O672" s="118" t="s">
        <v>1141</v>
      </c>
      <c r="P672" s="118" t="s">
        <v>1142</v>
      </c>
      <c r="Q672" s="118" t="s">
        <v>1143</v>
      </c>
      <c r="R672" s="118" t="s">
        <v>344</v>
      </c>
      <c r="S672" s="120">
        <v>45404</v>
      </c>
      <c r="T672" s="119"/>
      <c r="U672" s="119"/>
      <c r="V672" s="118" t="s">
        <v>345</v>
      </c>
      <c r="W672" s="119"/>
      <c r="X672" s="118">
        <v>10</v>
      </c>
      <c r="Y672" s="118">
        <v>5</v>
      </c>
      <c r="Z672" s="118" t="s">
        <v>1144</v>
      </c>
      <c r="AA672" s="118" t="s">
        <v>1145</v>
      </c>
      <c r="AB672" s="121">
        <v>4</v>
      </c>
      <c r="AC672" s="121">
        <v>0</v>
      </c>
      <c r="AD672" s="121">
        <v>0</v>
      </c>
      <c r="AE672" s="118" t="s">
        <v>858</v>
      </c>
      <c r="AF672" s="121">
        <v>0</v>
      </c>
      <c r="AG672" s="118" t="s">
        <v>876</v>
      </c>
      <c r="AH672" s="118" t="s">
        <v>53</v>
      </c>
      <c r="AI672" s="118" t="s">
        <v>345</v>
      </c>
      <c r="AJ672" s="118" t="s">
        <v>1146</v>
      </c>
      <c r="AK672" s="118">
        <v>10</v>
      </c>
      <c r="AL672" s="121">
        <v>21</v>
      </c>
      <c r="AM672" s="119"/>
      <c r="AN672" s="119"/>
      <c r="AO672" s="118">
        <v>0</v>
      </c>
      <c r="AP672" s="119"/>
      <c r="AQ672" s="119"/>
      <c r="AR672" s="119"/>
      <c r="AS672" s="119"/>
      <c r="AT672" s="119"/>
      <c r="AU672" s="118">
        <v>0</v>
      </c>
      <c r="AV672" s="122">
        <v>0</v>
      </c>
      <c r="AW672" s="118" t="s">
        <v>51</v>
      </c>
      <c r="AX672" s="119"/>
      <c r="AY672" s="119"/>
      <c r="AZ672" s="119"/>
      <c r="BA672" s="118" t="s">
        <v>1147</v>
      </c>
      <c r="BB672" s="118" t="s">
        <v>52</v>
      </c>
      <c r="BC672" s="118" t="s">
        <v>213</v>
      </c>
      <c r="BD672" s="118" t="s">
        <v>355</v>
      </c>
      <c r="BE672" s="118" t="s">
        <v>1148</v>
      </c>
      <c r="BF672" s="118">
        <v>1</v>
      </c>
      <c r="BG672" s="118" t="s">
        <v>232</v>
      </c>
      <c r="BH672" s="118" t="s">
        <v>164</v>
      </c>
      <c r="BI672" s="118" t="s">
        <v>164</v>
      </c>
      <c r="BJ672" s="118" t="s">
        <v>1149</v>
      </c>
      <c r="BK672" s="118" t="s">
        <v>963</v>
      </c>
      <c r="BL672" s="121">
        <v>4</v>
      </c>
      <c r="BM672" s="119" t="b">
        <f>KGP[[#This Row],[HU Quantity]]=KGP[[#This Row],[Requirement quantity]]</f>
        <v>1</v>
      </c>
      <c r="BN672" s="118" t="s">
        <v>1150</v>
      </c>
      <c r="BO672" s="119"/>
      <c r="BP672" s="119"/>
      <c r="BQ672" s="118" t="s">
        <v>165</v>
      </c>
      <c r="BR672" s="119"/>
      <c r="BS672" s="120">
        <v>45381</v>
      </c>
      <c r="BT672" s="123">
        <v>0</v>
      </c>
      <c r="BU672" s="123">
        <v>0</v>
      </c>
      <c r="BV672" s="120">
        <v>45439</v>
      </c>
      <c r="BW672" s="124">
        <v>0</v>
      </c>
      <c r="BX672" s="124">
        <v>0</v>
      </c>
      <c r="BY672" s="119"/>
      <c r="BZ672" s="119"/>
      <c r="CA672" s="118">
        <v>0</v>
      </c>
      <c r="CB672" s="122">
        <v>0</v>
      </c>
      <c r="CC672" s="118" t="s">
        <v>374</v>
      </c>
      <c r="CD672" s="122">
        <v>4</v>
      </c>
      <c r="CE672" s="118" t="s">
        <v>349</v>
      </c>
      <c r="CF672" s="119"/>
      <c r="CG672" s="118" t="s">
        <v>965</v>
      </c>
      <c r="CH672" s="122">
        <v>0</v>
      </c>
      <c r="CI672" s="125">
        <v>0</v>
      </c>
      <c r="CJ672" s="148">
        <f t="shared" si="70"/>
        <v>0.33333333333333331</v>
      </c>
      <c r="CK672" s="88">
        <f t="shared" si="71"/>
        <v>45376</v>
      </c>
      <c r="CL672" s="89">
        <f t="shared" si="72"/>
        <v>34</v>
      </c>
      <c r="CM672" s="90">
        <f t="shared" si="73"/>
        <v>62</v>
      </c>
      <c r="CN672" s="90" t="str">
        <f t="shared" si="74"/>
        <v>ON TIME</v>
      </c>
      <c r="CO672" s="100" t="str" cm="1">
        <f t="array" ref="CO672">IFERROR(_xlfn.TEXTJOIN(", ",,_xlfn._xlws.FILTER('Monitor PO'!A:A,'Monitor PO'!K:K=Z672)),"")</f>
        <v/>
      </c>
      <c r="CP672" s="92" t="str">
        <f>IF(CQ672="","",IF(CQ672&gt;'Colour coding'!$D$4,"After Turnround",IF(CQ672&gt;'Colour coding'!$D$3+7,"During Turnaround",IF(CQ672&lt;'Colour coding'!$D$3,"On Time"))))</f>
        <v>On Time</v>
      </c>
      <c r="CQ672" s="88">
        <f>_xlfn.MAXIFS('Monitor PO'!E:E,'Monitor PO'!K:K,KGP[[#This Row],[Material / Component]])</f>
        <v>0</v>
      </c>
      <c r="CR672" s="89" t="str">
        <f t="shared" si="75"/>
        <v>Need Purchasing</v>
      </c>
      <c r="CS672" s="89" t="str">
        <f>_xlfn.CONCAT(KGP[[#This Row],[Reservation]], KGP[[#This Row],[Requirement date (WO component)]],KGP[[#This Row],[Material / Component]],"000",,KGP[[#This Row],[WO number]])</f>
        <v>00001315774540410206293000100033093</v>
      </c>
      <c r="CT672" s="89" t="e">
        <f>VLOOKUP(KGP[[#This Row],[Key]],Reservation!B:B,1,)</f>
        <v>#N/A</v>
      </c>
      <c r="CU672" s="89" t="str">
        <f>_xlfn.CONCAT(KGP[[#This Row],[Reservation]],KGP[[#This Row],[Material / Component]],"000",,KGP[[#This Row],[WO number]])</f>
        <v>000013157710206293000100033093</v>
      </c>
      <c r="CV672" s="93">
        <f>IF(_xlfn.MAXIFS(Reservation!$F:$F,Reservation!$A:$A,KGP[[#This Row],[Logic]])&lt;KGP[[#This Row],[ETA @ Demand plant]],_xlfn.MAXIFS(Reservation!$F:$F,Reservation!$A:$A,KGP[[#This Row],[Logic]]),"")</f>
        <v>0</v>
      </c>
      <c r="CW672" s="89" t="e">
        <f>IF(KGP[[#This Row],[Any order which is ahead (Date)]]="","",VLOOKUP(_xlfn.CONCAT(KGP[[#This Row],[Reservation]],KGP[[#This Row],[Material / Component]],"000",,KGP[[#This Row],[WO number]]),Reservation!$A:$J,10,0))</f>
        <v>#N/A</v>
      </c>
      <c r="CX672" s="89">
        <f t="shared" si="76"/>
        <v>0</v>
      </c>
    </row>
    <row r="673" spans="1:102" s="77" customFormat="1" ht="15" x14ac:dyDescent="0.25">
      <c r="A673" s="118" t="s">
        <v>945</v>
      </c>
      <c r="B673" s="118" t="s">
        <v>50</v>
      </c>
      <c r="C673" s="119"/>
      <c r="D673" s="118" t="s">
        <v>55</v>
      </c>
      <c r="E673" s="120">
        <v>45290</v>
      </c>
      <c r="F673" s="120">
        <v>45293</v>
      </c>
      <c r="G673" s="120">
        <v>45404</v>
      </c>
      <c r="H673" s="120">
        <v>45342</v>
      </c>
      <c r="I673" s="120">
        <v>45404</v>
      </c>
      <c r="J673" s="120">
        <v>45404</v>
      </c>
      <c r="K673" s="118" t="s">
        <v>182</v>
      </c>
      <c r="L673" s="119"/>
      <c r="M673" s="118" t="s">
        <v>1140</v>
      </c>
      <c r="N673" s="118" t="s">
        <v>174</v>
      </c>
      <c r="O673" s="118" t="s">
        <v>1141</v>
      </c>
      <c r="P673" s="118" t="s">
        <v>1142</v>
      </c>
      <c r="Q673" s="118" t="s">
        <v>1143</v>
      </c>
      <c r="R673" s="118" t="s">
        <v>344</v>
      </c>
      <c r="S673" s="120">
        <v>45404</v>
      </c>
      <c r="T673" s="119"/>
      <c r="U673" s="119"/>
      <c r="V673" s="118" t="s">
        <v>345</v>
      </c>
      <c r="W673" s="119"/>
      <c r="X673" s="118">
        <v>10</v>
      </c>
      <c r="Y673" s="118">
        <v>5</v>
      </c>
      <c r="Z673" s="118" t="s">
        <v>1154</v>
      </c>
      <c r="AA673" s="118" t="s">
        <v>1155</v>
      </c>
      <c r="AB673" s="121">
        <v>2</v>
      </c>
      <c r="AC673" s="121">
        <v>0</v>
      </c>
      <c r="AD673" s="121">
        <v>2</v>
      </c>
      <c r="AE673" s="118" t="s">
        <v>858</v>
      </c>
      <c r="AF673" s="121">
        <v>0</v>
      </c>
      <c r="AG673" s="118" t="s">
        <v>347</v>
      </c>
      <c r="AH673" s="118" t="s">
        <v>53</v>
      </c>
      <c r="AI673" s="118" t="s">
        <v>345</v>
      </c>
      <c r="AJ673" s="118" t="s">
        <v>1146</v>
      </c>
      <c r="AK673" s="118">
        <v>20</v>
      </c>
      <c r="AL673" s="121">
        <v>21</v>
      </c>
      <c r="AM673" s="119"/>
      <c r="AN673" s="119"/>
      <c r="AO673" s="118">
        <v>0</v>
      </c>
      <c r="AP673" s="119"/>
      <c r="AQ673" s="119"/>
      <c r="AR673" s="119"/>
      <c r="AS673" s="119"/>
      <c r="AT673" s="119"/>
      <c r="AU673" s="118">
        <v>0</v>
      </c>
      <c r="AV673" s="122">
        <v>0</v>
      </c>
      <c r="AW673" s="118" t="s">
        <v>51</v>
      </c>
      <c r="AX673" s="119"/>
      <c r="AY673" s="119"/>
      <c r="AZ673" s="119"/>
      <c r="BA673" s="118" t="s">
        <v>1156</v>
      </c>
      <c r="BB673" s="118" t="s">
        <v>52</v>
      </c>
      <c r="BC673" s="118" t="s">
        <v>213</v>
      </c>
      <c r="BD673" s="118" t="s">
        <v>355</v>
      </c>
      <c r="BE673" s="118" t="s">
        <v>1148</v>
      </c>
      <c r="BF673" s="118">
        <v>2</v>
      </c>
      <c r="BG673" s="118" t="s">
        <v>232</v>
      </c>
      <c r="BH673" s="118" t="s">
        <v>164</v>
      </c>
      <c r="BI673" s="118" t="s">
        <v>164</v>
      </c>
      <c r="BJ673" s="118" t="s">
        <v>1157</v>
      </c>
      <c r="BK673" s="118" t="s">
        <v>1158</v>
      </c>
      <c r="BL673" s="121">
        <v>2</v>
      </c>
      <c r="BM673" s="119" t="b">
        <f>KGP[[#This Row],[HU Quantity]]=KGP[[#This Row],[Requirement quantity]]</f>
        <v>1</v>
      </c>
      <c r="BN673" s="119"/>
      <c r="BO673" s="119"/>
      <c r="BP673" s="119"/>
      <c r="BQ673" s="118" t="s">
        <v>165</v>
      </c>
      <c r="BR673" s="118" t="s">
        <v>371</v>
      </c>
      <c r="BS673" s="119"/>
      <c r="BT673" s="123">
        <v>0</v>
      </c>
      <c r="BU673" s="123">
        <v>0</v>
      </c>
      <c r="BV673" s="120">
        <v>45439</v>
      </c>
      <c r="BW673" s="124">
        <v>0</v>
      </c>
      <c r="BX673" s="124">
        <v>0</v>
      </c>
      <c r="BY673" s="119"/>
      <c r="BZ673" s="119"/>
      <c r="CA673" s="118">
        <v>0</v>
      </c>
      <c r="CB673" s="122">
        <v>0</v>
      </c>
      <c r="CC673" s="119"/>
      <c r="CD673" s="122">
        <v>0</v>
      </c>
      <c r="CE673" s="119"/>
      <c r="CF673" s="119"/>
      <c r="CG673" s="119"/>
      <c r="CH673" s="122">
        <v>0</v>
      </c>
      <c r="CI673" s="125">
        <v>0</v>
      </c>
      <c r="CJ673" s="148">
        <f t="shared" si="70"/>
        <v>0.33333333333333331</v>
      </c>
      <c r="CK673" s="88">
        <f t="shared" si="71"/>
        <v>45376</v>
      </c>
      <c r="CL673" s="89">
        <f t="shared" si="72"/>
        <v>34</v>
      </c>
      <c r="CM673" s="90">
        <f t="shared" si="73"/>
        <v>62</v>
      </c>
      <c r="CN673" s="90" t="str">
        <f t="shared" si="74"/>
        <v>ON TIME</v>
      </c>
      <c r="CO673" s="100" t="str" cm="1">
        <f t="array" ref="CO673">IFERROR(_xlfn.TEXTJOIN(", ",,_xlfn._xlws.FILTER('Monitor PO'!A:A,'Monitor PO'!K:K=Z673)),"")</f>
        <v/>
      </c>
      <c r="CP673" s="92" t="str">
        <f>IF(CQ673="","",IF(CQ673&gt;'Colour coding'!$D$4,"After Turnround",IF(CQ673&gt;'Colour coding'!$D$3+7,"During Turnaround",IF(CQ673&lt;'Colour coding'!$D$3,"On Time"))))</f>
        <v>On Time</v>
      </c>
      <c r="CQ673" s="88">
        <f>_xlfn.MAXIFS('Monitor PO'!E:E,'Monitor PO'!K:K,KGP[[#This Row],[Material / Component]])</f>
        <v>0</v>
      </c>
      <c r="CR673" s="89" t="str">
        <f t="shared" si="75"/>
        <v>Need Purchasing</v>
      </c>
      <c r="CS673" s="89" t="str">
        <f>_xlfn.CONCAT(KGP[[#This Row],[Reservation]], KGP[[#This Row],[Requirement date (WO component)]],KGP[[#This Row],[Material / Component]],"000",,KGP[[#This Row],[WO number]])</f>
        <v>00001315774540410509086000100033093</v>
      </c>
      <c r="CT673" s="89" t="e">
        <f>VLOOKUP(KGP[[#This Row],[Key]],Reservation!B:B,1,)</f>
        <v>#N/A</v>
      </c>
      <c r="CU673" s="89" t="str">
        <f>_xlfn.CONCAT(KGP[[#This Row],[Reservation]],KGP[[#This Row],[Material / Component]],"000",,KGP[[#This Row],[WO number]])</f>
        <v>000013157710509086000100033093</v>
      </c>
      <c r="CV673" s="93">
        <f>IF(_xlfn.MAXIFS(Reservation!$F:$F,Reservation!$A:$A,KGP[[#This Row],[Logic]])&lt;KGP[[#This Row],[ETA @ Demand plant]],_xlfn.MAXIFS(Reservation!$F:$F,Reservation!$A:$A,KGP[[#This Row],[Logic]]),"")</f>
        <v>0</v>
      </c>
      <c r="CW673" s="89" t="e">
        <f>IF(KGP[[#This Row],[Any order which is ahead (Date)]]="","",VLOOKUP(_xlfn.CONCAT(KGP[[#This Row],[Reservation]],KGP[[#This Row],[Material / Component]],"000",,KGP[[#This Row],[WO number]]),Reservation!$A:$J,10,0))</f>
        <v>#N/A</v>
      </c>
      <c r="CX673" s="89">
        <f t="shared" si="76"/>
        <v>0</v>
      </c>
    </row>
    <row r="674" spans="1:102" s="77" customFormat="1" ht="15" x14ac:dyDescent="0.25">
      <c r="A674" s="118" t="s">
        <v>869</v>
      </c>
      <c r="B674" s="118" t="s">
        <v>50</v>
      </c>
      <c r="C674" s="119"/>
      <c r="D674" s="118" t="s">
        <v>55</v>
      </c>
      <c r="E674" s="120">
        <v>45290</v>
      </c>
      <c r="F674" s="120">
        <v>45322</v>
      </c>
      <c r="G674" s="120">
        <v>45401</v>
      </c>
      <c r="H674" s="120">
        <v>45379</v>
      </c>
      <c r="I674" s="120">
        <v>45401</v>
      </c>
      <c r="J674" s="120">
        <v>45403</v>
      </c>
      <c r="K674" s="118" t="s">
        <v>350</v>
      </c>
      <c r="L674" s="119"/>
      <c r="M674" s="118" t="s">
        <v>1174</v>
      </c>
      <c r="N674" s="118" t="s">
        <v>174</v>
      </c>
      <c r="O674" s="118" t="s">
        <v>1175</v>
      </c>
      <c r="P674" s="118" t="s">
        <v>572</v>
      </c>
      <c r="Q674" s="118" t="s">
        <v>1176</v>
      </c>
      <c r="R674" s="118" t="s">
        <v>344</v>
      </c>
      <c r="S674" s="120">
        <v>45377</v>
      </c>
      <c r="T674" s="119"/>
      <c r="U674" s="119"/>
      <c r="V674" s="118" t="s">
        <v>345</v>
      </c>
      <c r="W674" s="120">
        <v>45377</v>
      </c>
      <c r="X674" s="118">
        <v>10</v>
      </c>
      <c r="Y674" s="118">
        <v>5</v>
      </c>
      <c r="Z674" s="118" t="s">
        <v>1177</v>
      </c>
      <c r="AA674" s="118" t="s">
        <v>1178</v>
      </c>
      <c r="AB674" s="121">
        <v>1</v>
      </c>
      <c r="AC674" s="121">
        <v>1</v>
      </c>
      <c r="AD674" s="121">
        <v>0</v>
      </c>
      <c r="AE674" s="118" t="s">
        <v>1179</v>
      </c>
      <c r="AF674" s="121">
        <v>20</v>
      </c>
      <c r="AG674" s="118" t="s">
        <v>376</v>
      </c>
      <c r="AH674" s="118" t="s">
        <v>379</v>
      </c>
      <c r="AI674" s="118" t="s">
        <v>345</v>
      </c>
      <c r="AJ674" s="118" t="s">
        <v>1180</v>
      </c>
      <c r="AK674" s="118">
        <v>30</v>
      </c>
      <c r="AL674" s="121">
        <v>20</v>
      </c>
      <c r="AM674" s="118" t="s">
        <v>215</v>
      </c>
      <c r="AN674" s="118" t="s">
        <v>1181</v>
      </c>
      <c r="AO674" s="118">
        <v>5</v>
      </c>
      <c r="AP674" s="120">
        <v>45344</v>
      </c>
      <c r="AQ674" s="120">
        <v>45371</v>
      </c>
      <c r="AR674" s="118" t="s">
        <v>1171</v>
      </c>
      <c r="AS674" s="118" t="s">
        <v>1182</v>
      </c>
      <c r="AT674" s="118" t="s">
        <v>1183</v>
      </c>
      <c r="AU674" s="118">
        <v>20</v>
      </c>
      <c r="AV674" s="122">
        <v>1</v>
      </c>
      <c r="AW674" s="118" t="s">
        <v>51</v>
      </c>
      <c r="AX674" s="120">
        <v>45358</v>
      </c>
      <c r="AY674" s="119"/>
      <c r="AZ674" s="118" t="s">
        <v>1184</v>
      </c>
      <c r="BA674" s="119"/>
      <c r="BB674" s="118" t="s">
        <v>52</v>
      </c>
      <c r="BC674" s="118" t="s">
        <v>161</v>
      </c>
      <c r="BD674" s="118" t="s">
        <v>162</v>
      </c>
      <c r="BE674" s="118" t="s">
        <v>1185</v>
      </c>
      <c r="BF674" s="118">
        <v>5</v>
      </c>
      <c r="BG674" s="118" t="s">
        <v>163</v>
      </c>
      <c r="BH674" s="119"/>
      <c r="BI674" s="119"/>
      <c r="BJ674" s="118" t="s">
        <v>1186</v>
      </c>
      <c r="BK674" s="118" t="s">
        <v>1187</v>
      </c>
      <c r="BL674" s="121">
        <v>1</v>
      </c>
      <c r="BM674" s="119" t="b">
        <f>KGP[[#This Row],[HU Quantity]]=KGP[[#This Row],[Requirement quantity]]</f>
        <v>1</v>
      </c>
      <c r="BN674" s="119"/>
      <c r="BO674" s="119"/>
      <c r="BP674" s="119"/>
      <c r="BQ674" s="118" t="s">
        <v>165</v>
      </c>
      <c r="BR674" s="119"/>
      <c r="BS674" s="119"/>
      <c r="BT674" s="123">
        <v>0</v>
      </c>
      <c r="BU674" s="123">
        <v>0</v>
      </c>
      <c r="BV674" s="120">
        <v>45439</v>
      </c>
      <c r="BW674" s="124">
        <v>0</v>
      </c>
      <c r="BX674" s="124">
        <v>0</v>
      </c>
      <c r="BY674" s="120">
        <v>45377</v>
      </c>
      <c r="BZ674" s="119"/>
      <c r="CA674" s="118">
        <v>0</v>
      </c>
      <c r="CB674" s="122">
        <v>0</v>
      </c>
      <c r="CC674" s="119"/>
      <c r="CD674" s="122">
        <v>0</v>
      </c>
      <c r="CE674" s="119"/>
      <c r="CF674" s="119"/>
      <c r="CG674" s="119"/>
      <c r="CH674" s="122">
        <v>0</v>
      </c>
      <c r="CI674" s="125">
        <v>0</v>
      </c>
      <c r="CJ674" s="148">
        <f t="shared" si="70"/>
        <v>0.25</v>
      </c>
      <c r="CK674" s="88">
        <f t="shared" si="71"/>
        <v>45373</v>
      </c>
      <c r="CL674" s="89">
        <f t="shared" si="72"/>
        <v>-6</v>
      </c>
      <c r="CM674" s="90">
        <f t="shared" si="73"/>
        <v>22</v>
      </c>
      <c r="CN674" s="90" t="str">
        <f t="shared" si="74"/>
        <v>ON TIME</v>
      </c>
      <c r="CO674" s="100" t="str" cm="1">
        <f t="array" ref="CO674">IFERROR(_xlfn.TEXTJOIN(", ",,_xlfn._xlws.FILTER('Monitor PO'!A:A,'Monitor PO'!K:K=Z674)),"")</f>
        <v/>
      </c>
      <c r="CP674" s="92" t="str">
        <f>IF(CQ674="","",IF(CQ674&gt;'Colour coding'!$D$4,"After Turnround",IF(CQ674&gt;'Colour coding'!$D$3+7,"During Turnaround",IF(CQ674&lt;'Colour coding'!$D$3,"On Time"))))</f>
        <v>On Time</v>
      </c>
      <c r="CQ674" s="88">
        <f>_xlfn.MAXIFS('Monitor PO'!E:E,'Monitor PO'!K:K,KGP[[#This Row],[Material / Component]])</f>
        <v>0</v>
      </c>
      <c r="CR674" s="89" t="str">
        <f t="shared" si="75"/>
        <v>SOH</v>
      </c>
      <c r="CS674" s="89" t="str">
        <f>_xlfn.CONCAT(KGP[[#This Row],[Reservation]], KGP[[#This Row],[Requirement date (WO component)]],KGP[[#This Row],[Material / Component]],"000",,KGP[[#This Row],[WO number]])</f>
        <v>00001317624540170001554000100033230</v>
      </c>
      <c r="CT674" s="89" t="e">
        <f>VLOOKUP(KGP[[#This Row],[Key]],Reservation!B:B,1,)</f>
        <v>#N/A</v>
      </c>
      <c r="CU674" s="89" t="str">
        <f>_xlfn.CONCAT(KGP[[#This Row],[Reservation]],KGP[[#This Row],[Material / Component]],"000",,KGP[[#This Row],[WO number]])</f>
        <v>000013176270001554000100033230</v>
      </c>
      <c r="CV674" s="93">
        <f>IF(_xlfn.MAXIFS(Reservation!$F:$F,Reservation!$A:$A,KGP[[#This Row],[Logic]])&lt;KGP[[#This Row],[ETA @ Demand plant]],_xlfn.MAXIFS(Reservation!$F:$F,Reservation!$A:$A,KGP[[#This Row],[Logic]]),"")</f>
        <v>0</v>
      </c>
      <c r="CW674" s="89" t="e">
        <f>IF(KGP[[#This Row],[Any order which is ahead (Date)]]="","",VLOOKUP(_xlfn.CONCAT(KGP[[#This Row],[Reservation]],KGP[[#This Row],[Material / Component]],"000",,KGP[[#This Row],[WO number]]),Reservation!$A:$J,10,0))</f>
        <v>#N/A</v>
      </c>
      <c r="CX674" s="89">
        <f t="shared" si="76"/>
        <v>0</v>
      </c>
    </row>
    <row r="675" spans="1:102" s="77" customFormat="1" ht="15" x14ac:dyDescent="0.25">
      <c r="A675" s="118" t="s">
        <v>869</v>
      </c>
      <c r="B675" s="118" t="s">
        <v>50</v>
      </c>
      <c r="C675" s="119"/>
      <c r="D675" s="118" t="s">
        <v>55</v>
      </c>
      <c r="E675" s="120">
        <v>45290</v>
      </c>
      <c r="F675" s="120">
        <v>45322</v>
      </c>
      <c r="G675" s="120">
        <v>45401</v>
      </c>
      <c r="H675" s="120">
        <v>45379</v>
      </c>
      <c r="I675" s="120">
        <v>45401</v>
      </c>
      <c r="J675" s="120">
        <v>45403</v>
      </c>
      <c r="K675" s="118" t="s">
        <v>350</v>
      </c>
      <c r="L675" s="119"/>
      <c r="M675" s="118" t="s">
        <v>1174</v>
      </c>
      <c r="N675" s="118" t="s">
        <v>175</v>
      </c>
      <c r="O675" s="118" t="s">
        <v>1175</v>
      </c>
      <c r="P675" s="118" t="s">
        <v>572</v>
      </c>
      <c r="Q675" s="118" t="s">
        <v>1176</v>
      </c>
      <c r="R675" s="118" t="s">
        <v>344</v>
      </c>
      <c r="S675" s="120">
        <v>45377</v>
      </c>
      <c r="T675" s="119"/>
      <c r="U675" s="119"/>
      <c r="V675" s="118" t="s">
        <v>345</v>
      </c>
      <c r="W675" s="120">
        <v>45377</v>
      </c>
      <c r="X675" s="118">
        <v>10</v>
      </c>
      <c r="Y675" s="118">
        <v>5</v>
      </c>
      <c r="Z675" s="118" t="s">
        <v>1188</v>
      </c>
      <c r="AA675" s="118" t="s">
        <v>1189</v>
      </c>
      <c r="AB675" s="121">
        <v>1</v>
      </c>
      <c r="AC675" s="121">
        <v>1</v>
      </c>
      <c r="AD675" s="121">
        <v>0</v>
      </c>
      <c r="AE675" s="118" t="s">
        <v>1179</v>
      </c>
      <c r="AF675" s="121">
        <v>20</v>
      </c>
      <c r="AG675" s="118" t="s">
        <v>376</v>
      </c>
      <c r="AH675" s="118" t="s">
        <v>379</v>
      </c>
      <c r="AI675" s="118" t="s">
        <v>345</v>
      </c>
      <c r="AJ675" s="118" t="s">
        <v>1180</v>
      </c>
      <c r="AK675" s="118">
        <v>20</v>
      </c>
      <c r="AL675" s="121">
        <v>20</v>
      </c>
      <c r="AM675" s="118" t="s">
        <v>215</v>
      </c>
      <c r="AN675" s="118" t="s">
        <v>1181</v>
      </c>
      <c r="AO675" s="118">
        <v>3</v>
      </c>
      <c r="AP675" s="120">
        <v>45344</v>
      </c>
      <c r="AQ675" s="120">
        <v>45371</v>
      </c>
      <c r="AR675" s="118" t="s">
        <v>1171</v>
      </c>
      <c r="AS675" s="118" t="s">
        <v>1182</v>
      </c>
      <c r="AT675" s="118" t="s">
        <v>1190</v>
      </c>
      <c r="AU675" s="118">
        <v>10</v>
      </c>
      <c r="AV675" s="122">
        <v>1</v>
      </c>
      <c r="AW675" s="118" t="s">
        <v>51</v>
      </c>
      <c r="AX675" s="120">
        <v>45358</v>
      </c>
      <c r="AY675" s="119"/>
      <c r="AZ675" s="118" t="s">
        <v>1184</v>
      </c>
      <c r="BA675" s="119"/>
      <c r="BB675" s="118" t="s">
        <v>52</v>
      </c>
      <c r="BC675" s="118" t="s">
        <v>161</v>
      </c>
      <c r="BD675" s="118" t="s">
        <v>162</v>
      </c>
      <c r="BE675" s="118" t="s">
        <v>1185</v>
      </c>
      <c r="BF675" s="118">
        <v>3</v>
      </c>
      <c r="BG675" s="118" t="s">
        <v>163</v>
      </c>
      <c r="BH675" s="119"/>
      <c r="BI675" s="119"/>
      <c r="BJ675" s="118" t="s">
        <v>1191</v>
      </c>
      <c r="BK675" s="118" t="s">
        <v>1192</v>
      </c>
      <c r="BL675" s="121">
        <v>1</v>
      </c>
      <c r="BM675" s="119" t="b">
        <f>KGP[[#This Row],[HU Quantity]]=KGP[[#This Row],[Requirement quantity]]</f>
        <v>1</v>
      </c>
      <c r="BN675" s="119"/>
      <c r="BO675" s="119"/>
      <c r="BP675" s="119"/>
      <c r="BQ675" s="118" t="s">
        <v>165</v>
      </c>
      <c r="BR675" s="119"/>
      <c r="BS675" s="119"/>
      <c r="BT675" s="123">
        <v>0</v>
      </c>
      <c r="BU675" s="123">
        <v>0</v>
      </c>
      <c r="BV675" s="120">
        <v>45439</v>
      </c>
      <c r="BW675" s="124">
        <v>0</v>
      </c>
      <c r="BX675" s="124">
        <v>0</v>
      </c>
      <c r="BY675" s="120">
        <v>45377</v>
      </c>
      <c r="BZ675" s="119"/>
      <c r="CA675" s="118">
        <v>0</v>
      </c>
      <c r="CB675" s="122">
        <v>0</v>
      </c>
      <c r="CC675" s="119"/>
      <c r="CD675" s="122">
        <v>0</v>
      </c>
      <c r="CE675" s="119"/>
      <c r="CF675" s="119"/>
      <c r="CG675" s="119"/>
      <c r="CH675" s="122">
        <v>0</v>
      </c>
      <c r="CI675" s="125">
        <v>0</v>
      </c>
      <c r="CJ675" s="148">
        <f t="shared" si="70"/>
        <v>0.25</v>
      </c>
      <c r="CK675" s="88">
        <f t="shared" si="71"/>
        <v>45373</v>
      </c>
      <c r="CL675" s="89">
        <f t="shared" si="72"/>
        <v>-6</v>
      </c>
      <c r="CM675" s="90">
        <f t="shared" si="73"/>
        <v>22</v>
      </c>
      <c r="CN675" s="90" t="str">
        <f t="shared" si="74"/>
        <v>ON TIME</v>
      </c>
      <c r="CO675" s="100" t="str" cm="1">
        <f t="array" ref="CO675">IFERROR(_xlfn.TEXTJOIN(", ",,_xlfn._xlws.FILTER('Monitor PO'!A:A,'Monitor PO'!K:K=Z675)),"")</f>
        <v/>
      </c>
      <c r="CP675" s="92" t="str">
        <f>IF(CQ675="","",IF(CQ675&gt;'Colour coding'!$D$4,"After Turnround",IF(CQ675&gt;'Colour coding'!$D$3+7,"During Turnaround",IF(CQ675&lt;'Colour coding'!$D$3,"On Time"))))</f>
        <v>On Time</v>
      </c>
      <c r="CQ675" s="88">
        <f>_xlfn.MAXIFS('Monitor PO'!E:E,'Monitor PO'!K:K,KGP[[#This Row],[Material / Component]])</f>
        <v>0</v>
      </c>
      <c r="CR675" s="89" t="str">
        <f t="shared" si="75"/>
        <v>SOH</v>
      </c>
      <c r="CS675" s="89" t="str">
        <f>_xlfn.CONCAT(KGP[[#This Row],[Reservation]], KGP[[#This Row],[Requirement date (WO component)]],KGP[[#This Row],[Material / Component]],"000",,KGP[[#This Row],[WO number]])</f>
        <v>00001317624540170001560000100033230</v>
      </c>
      <c r="CT675" s="89" t="e">
        <f>VLOOKUP(KGP[[#This Row],[Key]],Reservation!B:B,1,)</f>
        <v>#N/A</v>
      </c>
      <c r="CU675" s="89" t="str">
        <f>_xlfn.CONCAT(KGP[[#This Row],[Reservation]],KGP[[#This Row],[Material / Component]],"000",,KGP[[#This Row],[WO number]])</f>
        <v>000013176270001560000100033230</v>
      </c>
      <c r="CV675" s="93">
        <f>IF(_xlfn.MAXIFS(Reservation!$F:$F,Reservation!$A:$A,KGP[[#This Row],[Logic]])&lt;KGP[[#This Row],[ETA @ Demand plant]],_xlfn.MAXIFS(Reservation!$F:$F,Reservation!$A:$A,KGP[[#This Row],[Logic]]),"")</f>
        <v>0</v>
      </c>
      <c r="CW675" s="89" t="e">
        <f>IF(KGP[[#This Row],[Any order which is ahead (Date)]]="","",VLOOKUP(_xlfn.CONCAT(KGP[[#This Row],[Reservation]],KGP[[#This Row],[Material / Component]],"000",,KGP[[#This Row],[WO number]]),Reservation!$A:$J,10,0))</f>
        <v>#N/A</v>
      </c>
      <c r="CX675" s="89">
        <f t="shared" si="76"/>
        <v>0</v>
      </c>
    </row>
    <row r="676" spans="1:102" s="77" customFormat="1" ht="15" x14ac:dyDescent="0.25">
      <c r="A676" s="118" t="s">
        <v>869</v>
      </c>
      <c r="B676" s="118" t="s">
        <v>50</v>
      </c>
      <c r="C676" s="119"/>
      <c r="D676" s="118" t="s">
        <v>55</v>
      </c>
      <c r="E676" s="120">
        <v>45290</v>
      </c>
      <c r="F676" s="120">
        <v>45322</v>
      </c>
      <c r="G676" s="120">
        <v>45401</v>
      </c>
      <c r="H676" s="120">
        <v>45385</v>
      </c>
      <c r="I676" s="120">
        <v>45401</v>
      </c>
      <c r="J676" s="120">
        <v>45403</v>
      </c>
      <c r="K676" s="118" t="s">
        <v>350</v>
      </c>
      <c r="L676" s="119"/>
      <c r="M676" s="118" t="s">
        <v>1174</v>
      </c>
      <c r="N676" s="118" t="s">
        <v>176</v>
      </c>
      <c r="O676" s="118" t="s">
        <v>1175</v>
      </c>
      <c r="P676" s="118" t="s">
        <v>572</v>
      </c>
      <c r="Q676" s="118" t="s">
        <v>1176</v>
      </c>
      <c r="R676" s="118" t="s">
        <v>344</v>
      </c>
      <c r="S676" s="120">
        <v>45401</v>
      </c>
      <c r="T676" s="119"/>
      <c r="U676" s="119"/>
      <c r="V676" s="118" t="s">
        <v>345</v>
      </c>
      <c r="W676" s="119"/>
      <c r="X676" s="118">
        <v>10</v>
      </c>
      <c r="Y676" s="118">
        <v>5</v>
      </c>
      <c r="Z676" s="118" t="s">
        <v>1193</v>
      </c>
      <c r="AA676" s="118" t="s">
        <v>1194</v>
      </c>
      <c r="AB676" s="121">
        <v>12</v>
      </c>
      <c r="AC676" s="121">
        <v>0</v>
      </c>
      <c r="AD676" s="121">
        <v>0</v>
      </c>
      <c r="AE676" s="118" t="s">
        <v>941</v>
      </c>
      <c r="AF676" s="121">
        <v>0</v>
      </c>
      <c r="AG676" s="118" t="s">
        <v>370</v>
      </c>
      <c r="AH676" s="118" t="s">
        <v>53</v>
      </c>
      <c r="AI676" s="118" t="s">
        <v>345</v>
      </c>
      <c r="AJ676" s="118" t="s">
        <v>1180</v>
      </c>
      <c r="AK676" s="118">
        <v>10</v>
      </c>
      <c r="AL676" s="121">
        <v>21</v>
      </c>
      <c r="AM676" s="119"/>
      <c r="AN676" s="119"/>
      <c r="AO676" s="118">
        <v>0</v>
      </c>
      <c r="AP676" s="119"/>
      <c r="AQ676" s="119"/>
      <c r="AR676" s="119"/>
      <c r="AS676" s="119"/>
      <c r="AT676" s="119"/>
      <c r="AU676" s="118">
        <v>0</v>
      </c>
      <c r="AV676" s="122">
        <v>0</v>
      </c>
      <c r="AW676" s="118" t="s">
        <v>179</v>
      </c>
      <c r="AX676" s="119"/>
      <c r="AY676" s="119"/>
      <c r="AZ676" s="119"/>
      <c r="BA676" s="118" t="s">
        <v>1195</v>
      </c>
      <c r="BB676" s="118" t="s">
        <v>52</v>
      </c>
      <c r="BC676" s="118" t="s">
        <v>161</v>
      </c>
      <c r="BD676" s="118" t="s">
        <v>162</v>
      </c>
      <c r="BE676" s="118" t="s">
        <v>1185</v>
      </c>
      <c r="BF676" s="118">
        <v>1</v>
      </c>
      <c r="BG676" s="118" t="s">
        <v>163</v>
      </c>
      <c r="BH676" s="118" t="s">
        <v>164</v>
      </c>
      <c r="BI676" s="118" t="s">
        <v>164</v>
      </c>
      <c r="BJ676" s="118" t="s">
        <v>1196</v>
      </c>
      <c r="BK676" s="118" t="s">
        <v>373</v>
      </c>
      <c r="BL676" s="121">
        <v>12</v>
      </c>
      <c r="BM676" s="119" t="b">
        <f>KGP[[#This Row],[HU Quantity]]=KGP[[#This Row],[Requirement quantity]]</f>
        <v>1</v>
      </c>
      <c r="BN676" s="118" t="s">
        <v>1197</v>
      </c>
      <c r="BO676" s="118" t="s">
        <v>1198</v>
      </c>
      <c r="BP676" s="119"/>
      <c r="BQ676" s="118" t="s">
        <v>165</v>
      </c>
      <c r="BR676" s="119"/>
      <c r="BS676" s="119"/>
      <c r="BT676" s="123">
        <v>0</v>
      </c>
      <c r="BU676" s="123">
        <v>0</v>
      </c>
      <c r="BV676" s="120">
        <v>45439</v>
      </c>
      <c r="BW676" s="124">
        <v>0</v>
      </c>
      <c r="BX676" s="124">
        <v>0</v>
      </c>
      <c r="BY676" s="119"/>
      <c r="BZ676" s="119"/>
      <c r="CA676" s="118">
        <v>0</v>
      </c>
      <c r="CB676" s="122">
        <v>0</v>
      </c>
      <c r="CC676" s="118" t="s">
        <v>348</v>
      </c>
      <c r="CD676" s="122">
        <v>12</v>
      </c>
      <c r="CE676" s="118" t="s">
        <v>349</v>
      </c>
      <c r="CF676" s="119"/>
      <c r="CG676" s="118" t="s">
        <v>692</v>
      </c>
      <c r="CH676" s="122">
        <v>0</v>
      </c>
      <c r="CI676" s="125">
        <v>0</v>
      </c>
      <c r="CJ676" s="148">
        <f t="shared" si="70"/>
        <v>0.25</v>
      </c>
      <c r="CK676" s="88">
        <f t="shared" si="71"/>
        <v>45373</v>
      </c>
      <c r="CL676" s="89">
        <f t="shared" si="72"/>
        <v>-12</v>
      </c>
      <c r="CM676" s="90">
        <f t="shared" si="73"/>
        <v>16</v>
      </c>
      <c r="CN676" s="90" t="str">
        <f t="shared" si="74"/>
        <v>ON TIME</v>
      </c>
      <c r="CO676" s="100" t="str" cm="1">
        <f t="array" ref="CO676">IFERROR(_xlfn.TEXTJOIN(", ",,_xlfn._xlws.FILTER('Monitor PO'!A:A,'Monitor PO'!K:K=Z676)),"")</f>
        <v/>
      </c>
      <c r="CP676" s="92" t="str">
        <f>IF(CQ676="","",IF(CQ676&gt;'Colour coding'!$D$4,"After Turnround",IF(CQ676&gt;'Colour coding'!$D$3+7,"During Turnaround",IF(CQ676&lt;'Colour coding'!$D$3,"On Time"))))</f>
        <v>On Time</v>
      </c>
      <c r="CQ676" s="88">
        <f>_xlfn.MAXIFS('Monitor PO'!E:E,'Monitor PO'!K:K,KGP[[#This Row],[Material / Component]])</f>
        <v>0</v>
      </c>
      <c r="CR676" s="89" t="str">
        <f t="shared" si="75"/>
        <v>Need Purchasing</v>
      </c>
      <c r="CS676" s="89" t="str">
        <f>_xlfn.CONCAT(KGP[[#This Row],[Reservation]], KGP[[#This Row],[Requirement date (WO component)]],KGP[[#This Row],[Material / Component]],"000",,KGP[[#This Row],[WO number]])</f>
        <v>00001317624540110295759000100033230</v>
      </c>
      <c r="CT676" s="89" t="e">
        <f>VLOOKUP(KGP[[#This Row],[Key]],Reservation!B:B,1,)</f>
        <v>#N/A</v>
      </c>
      <c r="CU676" s="89" t="str">
        <f>_xlfn.CONCAT(KGP[[#This Row],[Reservation]],KGP[[#This Row],[Material / Component]],"000",,KGP[[#This Row],[WO number]])</f>
        <v>000013176210295759000100033230</v>
      </c>
      <c r="CV676" s="93">
        <f>IF(_xlfn.MAXIFS(Reservation!$F:$F,Reservation!$A:$A,KGP[[#This Row],[Logic]])&lt;KGP[[#This Row],[ETA @ Demand plant]],_xlfn.MAXIFS(Reservation!$F:$F,Reservation!$A:$A,KGP[[#This Row],[Logic]]),"")</f>
        <v>0</v>
      </c>
      <c r="CW676" s="89" t="e">
        <f>IF(KGP[[#This Row],[Any order which is ahead (Date)]]="","",VLOOKUP(_xlfn.CONCAT(KGP[[#This Row],[Reservation]],KGP[[#This Row],[Material / Component]],"000",,KGP[[#This Row],[WO number]]),Reservation!$A:$J,10,0))</f>
        <v>#N/A</v>
      </c>
      <c r="CX676" s="89">
        <f t="shared" si="76"/>
        <v>0</v>
      </c>
    </row>
    <row r="677" spans="1:102" s="77" customFormat="1" ht="15" x14ac:dyDescent="0.25">
      <c r="A677" s="118" t="s">
        <v>869</v>
      </c>
      <c r="B677" s="118" t="s">
        <v>50</v>
      </c>
      <c r="C677" s="119"/>
      <c r="D677" s="118" t="s">
        <v>55</v>
      </c>
      <c r="E677" s="120">
        <v>45290</v>
      </c>
      <c r="F677" s="120">
        <v>45322</v>
      </c>
      <c r="G677" s="120">
        <v>45401</v>
      </c>
      <c r="H677" s="120">
        <v>45379</v>
      </c>
      <c r="I677" s="120">
        <v>45401</v>
      </c>
      <c r="J677" s="120">
        <v>45403</v>
      </c>
      <c r="K677" s="118" t="s">
        <v>350</v>
      </c>
      <c r="L677" s="119"/>
      <c r="M677" s="118" t="s">
        <v>1174</v>
      </c>
      <c r="N677" s="118" t="s">
        <v>171</v>
      </c>
      <c r="O677" s="118" t="s">
        <v>1175</v>
      </c>
      <c r="P677" s="118" t="s">
        <v>572</v>
      </c>
      <c r="Q677" s="118" t="s">
        <v>1176</v>
      </c>
      <c r="R677" s="118" t="s">
        <v>344</v>
      </c>
      <c r="S677" s="120">
        <v>45377</v>
      </c>
      <c r="T677" s="119"/>
      <c r="U677" s="119"/>
      <c r="V677" s="118" t="s">
        <v>345</v>
      </c>
      <c r="W677" s="120">
        <v>45377</v>
      </c>
      <c r="X677" s="118">
        <v>10</v>
      </c>
      <c r="Y677" s="118">
        <v>5</v>
      </c>
      <c r="Z677" s="118" t="s">
        <v>1199</v>
      </c>
      <c r="AA677" s="118" t="s">
        <v>1200</v>
      </c>
      <c r="AB677" s="121">
        <v>1</v>
      </c>
      <c r="AC677" s="121">
        <v>1</v>
      </c>
      <c r="AD677" s="121">
        <v>0</v>
      </c>
      <c r="AE677" s="118" t="s">
        <v>1179</v>
      </c>
      <c r="AF677" s="121">
        <v>20</v>
      </c>
      <c r="AG677" s="118" t="s">
        <v>376</v>
      </c>
      <c r="AH677" s="118" t="s">
        <v>379</v>
      </c>
      <c r="AI677" s="118" t="s">
        <v>345</v>
      </c>
      <c r="AJ677" s="118" t="s">
        <v>1180</v>
      </c>
      <c r="AK677" s="118">
        <v>40</v>
      </c>
      <c r="AL677" s="121">
        <v>20</v>
      </c>
      <c r="AM677" s="118" t="s">
        <v>215</v>
      </c>
      <c r="AN677" s="118" t="s">
        <v>1181</v>
      </c>
      <c r="AO677" s="118">
        <v>10</v>
      </c>
      <c r="AP677" s="120">
        <v>45344</v>
      </c>
      <c r="AQ677" s="120">
        <v>45371</v>
      </c>
      <c r="AR677" s="118" t="s">
        <v>1171</v>
      </c>
      <c r="AS677" s="118" t="s">
        <v>1182</v>
      </c>
      <c r="AT677" s="118" t="s">
        <v>1201</v>
      </c>
      <c r="AU677" s="118">
        <v>30</v>
      </c>
      <c r="AV677" s="122">
        <v>1</v>
      </c>
      <c r="AW677" s="118" t="s">
        <v>51</v>
      </c>
      <c r="AX677" s="120">
        <v>45358</v>
      </c>
      <c r="AY677" s="119"/>
      <c r="AZ677" s="118" t="s">
        <v>1184</v>
      </c>
      <c r="BA677" s="119"/>
      <c r="BB677" s="118" t="s">
        <v>52</v>
      </c>
      <c r="BC677" s="118" t="s">
        <v>161</v>
      </c>
      <c r="BD677" s="118" t="s">
        <v>162</v>
      </c>
      <c r="BE677" s="118" t="s">
        <v>1185</v>
      </c>
      <c r="BF677" s="118">
        <v>10</v>
      </c>
      <c r="BG677" s="118" t="s">
        <v>163</v>
      </c>
      <c r="BH677" s="119"/>
      <c r="BI677" s="119"/>
      <c r="BJ677" s="118" t="s">
        <v>1202</v>
      </c>
      <c r="BK677" s="118" t="s">
        <v>1203</v>
      </c>
      <c r="BL677" s="121">
        <v>1</v>
      </c>
      <c r="BM677" s="119" t="b">
        <f>KGP[[#This Row],[HU Quantity]]=KGP[[#This Row],[Requirement quantity]]</f>
        <v>1</v>
      </c>
      <c r="BN677" s="119"/>
      <c r="BO677" s="119"/>
      <c r="BP677" s="119"/>
      <c r="BQ677" s="118" t="s">
        <v>165</v>
      </c>
      <c r="BR677" s="119"/>
      <c r="BS677" s="119"/>
      <c r="BT677" s="123">
        <v>0</v>
      </c>
      <c r="BU677" s="123">
        <v>0</v>
      </c>
      <c r="BV677" s="120">
        <v>45439</v>
      </c>
      <c r="BW677" s="124">
        <v>0</v>
      </c>
      <c r="BX677" s="124">
        <v>0</v>
      </c>
      <c r="BY677" s="120">
        <v>45377</v>
      </c>
      <c r="BZ677" s="119"/>
      <c r="CA677" s="118">
        <v>0</v>
      </c>
      <c r="CB677" s="122">
        <v>0</v>
      </c>
      <c r="CC677" s="119"/>
      <c r="CD677" s="122">
        <v>0</v>
      </c>
      <c r="CE677" s="119"/>
      <c r="CF677" s="119"/>
      <c r="CG677" s="119"/>
      <c r="CH677" s="122">
        <v>0</v>
      </c>
      <c r="CI677" s="125">
        <v>0</v>
      </c>
      <c r="CJ677" s="148">
        <f t="shared" si="70"/>
        <v>0.25</v>
      </c>
      <c r="CK677" s="88">
        <f t="shared" si="71"/>
        <v>45373</v>
      </c>
      <c r="CL677" s="89">
        <f t="shared" si="72"/>
        <v>-6</v>
      </c>
      <c r="CM677" s="90">
        <f t="shared" si="73"/>
        <v>22</v>
      </c>
      <c r="CN677" s="90" t="str">
        <f t="shared" si="74"/>
        <v>ON TIME</v>
      </c>
      <c r="CO677" s="100" t="str" cm="1">
        <f t="array" ref="CO677">IFERROR(_xlfn.TEXTJOIN(", ",,_xlfn._xlws.FILTER('Monitor PO'!A:A,'Monitor PO'!K:K=Z677)),"")</f>
        <v/>
      </c>
      <c r="CP677" s="92" t="str">
        <f>IF(CQ677="","",IF(CQ677&gt;'Colour coding'!$D$4,"After Turnround",IF(CQ677&gt;'Colour coding'!$D$3+7,"During Turnaround",IF(CQ677&lt;'Colour coding'!$D$3,"On Time"))))</f>
        <v>On Time</v>
      </c>
      <c r="CQ677" s="88">
        <f>_xlfn.MAXIFS('Monitor PO'!E:E,'Monitor PO'!K:K,KGP[[#This Row],[Material / Component]])</f>
        <v>0</v>
      </c>
      <c r="CR677" s="89" t="str">
        <f t="shared" si="75"/>
        <v>SOH</v>
      </c>
      <c r="CS677" s="89" t="str">
        <f>_xlfn.CONCAT(KGP[[#This Row],[Reservation]], KGP[[#This Row],[Requirement date (WO component)]],KGP[[#This Row],[Material / Component]],"000",,KGP[[#This Row],[WO number]])</f>
        <v>00001317624540170001515000100033230</v>
      </c>
      <c r="CT677" s="89" t="e">
        <f>VLOOKUP(KGP[[#This Row],[Key]],Reservation!B:B,1,)</f>
        <v>#N/A</v>
      </c>
      <c r="CU677" s="89" t="str">
        <f>_xlfn.CONCAT(KGP[[#This Row],[Reservation]],KGP[[#This Row],[Material / Component]],"000",,KGP[[#This Row],[WO number]])</f>
        <v>000013176270001515000100033230</v>
      </c>
      <c r="CV677" s="93">
        <f>IF(_xlfn.MAXIFS(Reservation!$F:$F,Reservation!$A:$A,KGP[[#This Row],[Logic]])&lt;KGP[[#This Row],[ETA @ Demand plant]],_xlfn.MAXIFS(Reservation!$F:$F,Reservation!$A:$A,KGP[[#This Row],[Logic]]),"")</f>
        <v>0</v>
      </c>
      <c r="CW677" s="89" t="e">
        <f>IF(KGP[[#This Row],[Any order which is ahead (Date)]]="","",VLOOKUP(_xlfn.CONCAT(KGP[[#This Row],[Reservation]],KGP[[#This Row],[Material / Component]],"000",,KGP[[#This Row],[WO number]]),Reservation!$A:$J,10,0))</f>
        <v>#N/A</v>
      </c>
      <c r="CX677" s="89">
        <f t="shared" si="76"/>
        <v>0</v>
      </c>
    </row>
    <row r="678" spans="1:102" s="77" customFormat="1" ht="15" x14ac:dyDescent="0.25">
      <c r="A678" s="118" t="s">
        <v>1219</v>
      </c>
      <c r="B678" s="118" t="s">
        <v>50</v>
      </c>
      <c r="C678" s="119"/>
      <c r="D678" s="118" t="s">
        <v>55</v>
      </c>
      <c r="E678" s="120">
        <v>45290</v>
      </c>
      <c r="F678" s="120">
        <v>45293</v>
      </c>
      <c r="G678" s="120">
        <v>45399</v>
      </c>
      <c r="H678" s="120">
        <v>45335</v>
      </c>
      <c r="I678" s="120">
        <v>45399</v>
      </c>
      <c r="J678" s="120">
        <v>45399</v>
      </c>
      <c r="K678" s="118" t="s">
        <v>56</v>
      </c>
      <c r="L678" s="119"/>
      <c r="M678" s="118" t="s">
        <v>1220</v>
      </c>
      <c r="N678" s="118" t="s">
        <v>176</v>
      </c>
      <c r="O678" s="118" t="s">
        <v>1221</v>
      </c>
      <c r="P678" s="118" t="s">
        <v>1222</v>
      </c>
      <c r="Q678" s="118" t="s">
        <v>1223</v>
      </c>
      <c r="R678" s="118" t="s">
        <v>344</v>
      </c>
      <c r="S678" s="120">
        <v>45399</v>
      </c>
      <c r="T678" s="119"/>
      <c r="U678" s="119"/>
      <c r="V678" s="118" t="s">
        <v>345</v>
      </c>
      <c r="W678" s="119"/>
      <c r="X678" s="118">
        <v>10</v>
      </c>
      <c r="Y678" s="118">
        <v>5</v>
      </c>
      <c r="Z678" s="118" t="s">
        <v>1224</v>
      </c>
      <c r="AA678" s="118" t="s">
        <v>1225</v>
      </c>
      <c r="AB678" s="121">
        <v>1</v>
      </c>
      <c r="AC678" s="121">
        <v>0</v>
      </c>
      <c r="AD678" s="121">
        <v>1</v>
      </c>
      <c r="AE678" s="118" t="s">
        <v>941</v>
      </c>
      <c r="AF678" s="121">
        <v>0</v>
      </c>
      <c r="AG678" s="118" t="s">
        <v>347</v>
      </c>
      <c r="AH678" s="118" t="s">
        <v>53</v>
      </c>
      <c r="AI678" s="118" t="s">
        <v>345</v>
      </c>
      <c r="AJ678" s="118" t="s">
        <v>1226</v>
      </c>
      <c r="AK678" s="118">
        <v>10</v>
      </c>
      <c r="AL678" s="121">
        <v>21</v>
      </c>
      <c r="AM678" s="119"/>
      <c r="AN678" s="119"/>
      <c r="AO678" s="118">
        <v>0</v>
      </c>
      <c r="AP678" s="119"/>
      <c r="AQ678" s="119"/>
      <c r="AR678" s="119"/>
      <c r="AS678" s="119"/>
      <c r="AT678" s="119"/>
      <c r="AU678" s="118">
        <v>0</v>
      </c>
      <c r="AV678" s="122">
        <v>0</v>
      </c>
      <c r="AW678" s="118" t="s">
        <v>51</v>
      </c>
      <c r="AX678" s="119"/>
      <c r="AY678" s="119"/>
      <c r="AZ678" s="119"/>
      <c r="BA678" s="118" t="s">
        <v>1227</v>
      </c>
      <c r="BB678" s="118" t="s">
        <v>52</v>
      </c>
      <c r="BC678" s="118" t="s">
        <v>213</v>
      </c>
      <c r="BD678" s="118" t="s">
        <v>355</v>
      </c>
      <c r="BE678" s="118" t="s">
        <v>1228</v>
      </c>
      <c r="BF678" s="118">
        <v>1</v>
      </c>
      <c r="BG678" s="118" t="s">
        <v>163</v>
      </c>
      <c r="BH678" s="118" t="s">
        <v>164</v>
      </c>
      <c r="BI678" s="118" t="s">
        <v>164</v>
      </c>
      <c r="BJ678" s="118" t="s">
        <v>1229</v>
      </c>
      <c r="BK678" s="118" t="s">
        <v>1230</v>
      </c>
      <c r="BL678" s="121">
        <v>1</v>
      </c>
      <c r="BM678" s="119" t="b">
        <f>KGP[[#This Row],[HU Quantity]]=KGP[[#This Row],[Requirement quantity]]</f>
        <v>1</v>
      </c>
      <c r="BN678" s="119"/>
      <c r="BO678" s="119"/>
      <c r="BP678" s="119"/>
      <c r="BQ678" s="118" t="s">
        <v>165</v>
      </c>
      <c r="BR678" s="119"/>
      <c r="BS678" s="119"/>
      <c r="BT678" s="123">
        <v>0</v>
      </c>
      <c r="BU678" s="123">
        <v>0</v>
      </c>
      <c r="BV678" s="120">
        <v>45439</v>
      </c>
      <c r="BW678" s="124">
        <v>0</v>
      </c>
      <c r="BX678" s="124">
        <v>0</v>
      </c>
      <c r="BY678" s="119"/>
      <c r="BZ678" s="119"/>
      <c r="CA678" s="118">
        <v>0</v>
      </c>
      <c r="CB678" s="122">
        <v>0</v>
      </c>
      <c r="CC678" s="119"/>
      <c r="CD678" s="122">
        <v>0</v>
      </c>
      <c r="CE678" s="119"/>
      <c r="CF678" s="119"/>
      <c r="CG678" s="119"/>
      <c r="CH678" s="122">
        <v>0</v>
      </c>
      <c r="CI678" s="125">
        <v>0</v>
      </c>
      <c r="CJ678" s="148">
        <f t="shared" si="70"/>
        <v>1</v>
      </c>
      <c r="CK678" s="88">
        <f t="shared" si="71"/>
        <v>45371</v>
      </c>
      <c r="CL678" s="89">
        <f t="shared" si="72"/>
        <v>36</v>
      </c>
      <c r="CM678" s="90">
        <f t="shared" si="73"/>
        <v>64</v>
      </c>
      <c r="CN678" s="90" t="str">
        <f t="shared" si="74"/>
        <v>ON TIME</v>
      </c>
      <c r="CO678" s="100" t="str" cm="1">
        <f t="array" ref="CO678">IFERROR(_xlfn.TEXTJOIN(", ",,_xlfn._xlws.FILTER('Monitor PO'!A:A,'Monitor PO'!K:K=Z678)),"")</f>
        <v/>
      </c>
      <c r="CP678" s="92" t="str">
        <f>IF(CQ678="","",IF(CQ678&gt;'Colour coding'!$D$4,"After Turnround",IF(CQ678&gt;'Colour coding'!$D$3+7,"During Turnaround",IF(CQ678&lt;'Colour coding'!$D$3,"On Time"))))</f>
        <v>On Time</v>
      </c>
      <c r="CQ678" s="88">
        <f>_xlfn.MAXIFS('Monitor PO'!E:E,'Monitor PO'!K:K,KGP[[#This Row],[Material / Component]])</f>
        <v>0</v>
      </c>
      <c r="CR678" s="89" t="str">
        <f t="shared" si="75"/>
        <v>Need Purchasing</v>
      </c>
      <c r="CS678" s="89" t="str">
        <f>_xlfn.CONCAT(KGP[[#This Row],[Reservation]], KGP[[#This Row],[Requirement date (WO component)]],KGP[[#This Row],[Material / Component]],"000",,KGP[[#This Row],[WO number]])</f>
        <v>00001317484539910536783000100033247</v>
      </c>
      <c r="CT678" s="89" t="e">
        <f>VLOOKUP(KGP[[#This Row],[Key]],Reservation!B:B,1,)</f>
        <v>#N/A</v>
      </c>
      <c r="CU678" s="89" t="str">
        <f>_xlfn.CONCAT(KGP[[#This Row],[Reservation]],KGP[[#This Row],[Material / Component]],"000",,KGP[[#This Row],[WO number]])</f>
        <v>000013174810536783000100033247</v>
      </c>
      <c r="CV678" s="93">
        <f>IF(_xlfn.MAXIFS(Reservation!$F:$F,Reservation!$A:$A,KGP[[#This Row],[Logic]])&lt;KGP[[#This Row],[ETA @ Demand plant]],_xlfn.MAXIFS(Reservation!$F:$F,Reservation!$A:$A,KGP[[#This Row],[Logic]]),"")</f>
        <v>0</v>
      </c>
      <c r="CW678" s="89" t="e">
        <f>IF(KGP[[#This Row],[Any order which is ahead (Date)]]="","",VLOOKUP(_xlfn.CONCAT(KGP[[#This Row],[Reservation]],KGP[[#This Row],[Material / Component]],"000",,KGP[[#This Row],[WO number]]),Reservation!$A:$J,10,0))</f>
        <v>#N/A</v>
      </c>
      <c r="CX678" s="89">
        <f t="shared" si="76"/>
        <v>0</v>
      </c>
    </row>
    <row r="679" spans="1:102" s="77" customFormat="1" ht="15" x14ac:dyDescent="0.25">
      <c r="A679" s="118" t="s">
        <v>945</v>
      </c>
      <c r="B679" s="118" t="s">
        <v>50</v>
      </c>
      <c r="C679" s="119"/>
      <c r="D679" s="118" t="s">
        <v>55</v>
      </c>
      <c r="E679" s="120">
        <v>45290</v>
      </c>
      <c r="F679" s="120">
        <v>45338</v>
      </c>
      <c r="G679" s="120">
        <v>45409</v>
      </c>
      <c r="H679" s="120">
        <v>45378</v>
      </c>
      <c r="I679" s="120">
        <v>45409</v>
      </c>
      <c r="J679" s="120">
        <v>45410</v>
      </c>
      <c r="K679" s="118" t="s">
        <v>56</v>
      </c>
      <c r="L679" s="119"/>
      <c r="M679" s="118" t="s">
        <v>1279</v>
      </c>
      <c r="N679" s="118" t="s">
        <v>176</v>
      </c>
      <c r="O679" s="118" t="s">
        <v>1280</v>
      </c>
      <c r="P679" s="118" t="s">
        <v>1281</v>
      </c>
      <c r="Q679" s="118" t="s">
        <v>1282</v>
      </c>
      <c r="R679" s="118" t="s">
        <v>344</v>
      </c>
      <c r="S679" s="120">
        <v>45376</v>
      </c>
      <c r="T679" s="119"/>
      <c r="U679" s="119"/>
      <c r="V679" s="118" t="s">
        <v>345</v>
      </c>
      <c r="W679" s="120">
        <v>45376</v>
      </c>
      <c r="X679" s="118">
        <v>10</v>
      </c>
      <c r="Y679" s="118">
        <v>10</v>
      </c>
      <c r="Z679" s="118" t="s">
        <v>1283</v>
      </c>
      <c r="AA679" s="118" t="s">
        <v>1284</v>
      </c>
      <c r="AB679" s="121">
        <v>20</v>
      </c>
      <c r="AC679" s="121">
        <v>20</v>
      </c>
      <c r="AD679" s="121">
        <v>0</v>
      </c>
      <c r="AE679" s="118" t="s">
        <v>941</v>
      </c>
      <c r="AF679" s="121">
        <v>10</v>
      </c>
      <c r="AG679" s="118" t="s">
        <v>1285</v>
      </c>
      <c r="AH679" s="118" t="s">
        <v>379</v>
      </c>
      <c r="AI679" s="118" t="s">
        <v>345</v>
      </c>
      <c r="AJ679" s="118" t="s">
        <v>1286</v>
      </c>
      <c r="AK679" s="118">
        <v>10</v>
      </c>
      <c r="AL679" s="121">
        <v>10</v>
      </c>
      <c r="AM679" s="118" t="s">
        <v>215</v>
      </c>
      <c r="AN679" s="118" t="s">
        <v>1287</v>
      </c>
      <c r="AO679" s="118">
        <v>2</v>
      </c>
      <c r="AP679" s="120">
        <v>45356</v>
      </c>
      <c r="AQ679" s="120">
        <v>45373</v>
      </c>
      <c r="AR679" s="118" t="s">
        <v>272</v>
      </c>
      <c r="AS679" s="118" t="s">
        <v>1288</v>
      </c>
      <c r="AT679" s="118" t="s">
        <v>1289</v>
      </c>
      <c r="AU679" s="118">
        <v>10</v>
      </c>
      <c r="AV679" s="122">
        <v>20</v>
      </c>
      <c r="AW679" s="118" t="s">
        <v>51</v>
      </c>
      <c r="AX679" s="120">
        <v>45373</v>
      </c>
      <c r="AY679" s="119"/>
      <c r="AZ679" s="118" t="s">
        <v>1290</v>
      </c>
      <c r="BA679" s="119"/>
      <c r="BB679" s="118" t="s">
        <v>52</v>
      </c>
      <c r="BC679" s="118" t="s">
        <v>161</v>
      </c>
      <c r="BD679" s="118" t="s">
        <v>162</v>
      </c>
      <c r="BE679" s="118" t="s">
        <v>1291</v>
      </c>
      <c r="BF679" s="118">
        <v>2</v>
      </c>
      <c r="BG679" s="118" t="s">
        <v>163</v>
      </c>
      <c r="BH679" s="119"/>
      <c r="BI679" s="119"/>
      <c r="BJ679" s="118" t="s">
        <v>1292</v>
      </c>
      <c r="BK679" s="118" t="s">
        <v>1293</v>
      </c>
      <c r="BL679" s="121">
        <v>20</v>
      </c>
      <c r="BM679" s="119" t="b">
        <f>KGP[[#This Row],[HU Quantity]]=KGP[[#This Row],[Requirement quantity]]</f>
        <v>1</v>
      </c>
      <c r="BN679" s="118" t="s">
        <v>1294</v>
      </c>
      <c r="BO679" s="119"/>
      <c r="BP679" s="119"/>
      <c r="BQ679" s="118" t="s">
        <v>165</v>
      </c>
      <c r="BR679" s="119"/>
      <c r="BS679" s="119"/>
      <c r="BT679" s="123">
        <v>0</v>
      </c>
      <c r="BU679" s="123">
        <v>0</v>
      </c>
      <c r="BV679" s="120">
        <v>45382</v>
      </c>
      <c r="BW679" s="124">
        <v>0</v>
      </c>
      <c r="BX679" s="124">
        <v>0</v>
      </c>
      <c r="BY679" s="120">
        <v>45376</v>
      </c>
      <c r="BZ679" s="119"/>
      <c r="CA679" s="118">
        <v>0</v>
      </c>
      <c r="CB679" s="122">
        <v>0</v>
      </c>
      <c r="CC679" s="119"/>
      <c r="CD679" s="122">
        <v>0</v>
      </c>
      <c r="CE679" s="119"/>
      <c r="CF679" s="119"/>
      <c r="CG679" s="119"/>
      <c r="CH679" s="122">
        <v>0</v>
      </c>
      <c r="CI679" s="125">
        <v>0</v>
      </c>
      <c r="CJ679" s="148">
        <f t="shared" si="70"/>
        <v>1</v>
      </c>
      <c r="CK679" s="88">
        <f t="shared" si="71"/>
        <v>45381</v>
      </c>
      <c r="CL679" s="89">
        <f t="shared" si="72"/>
        <v>3</v>
      </c>
      <c r="CM679" s="90">
        <f t="shared" si="73"/>
        <v>31</v>
      </c>
      <c r="CN679" s="90" t="str">
        <f t="shared" si="74"/>
        <v>ON TIME</v>
      </c>
      <c r="CO679" s="100" t="str" cm="1">
        <f t="array" ref="CO679">IFERROR(_xlfn.TEXTJOIN(", ",,_xlfn._xlws.FILTER('Monitor PO'!A:A,'Monitor PO'!K:K=Z679)),"")</f>
        <v/>
      </c>
      <c r="CP679" s="92" t="str">
        <f>IF(CQ679="","",IF(CQ679&gt;'Colour coding'!$D$4,"After Turnround",IF(CQ679&gt;'Colour coding'!$D$3+7,"During Turnaround",IF(CQ679&lt;'Colour coding'!$D$3,"On Time"))))</f>
        <v>On Time</v>
      </c>
      <c r="CQ679" s="88">
        <f>_xlfn.MAXIFS('Monitor PO'!E:E,'Monitor PO'!K:K,KGP[[#This Row],[Material / Component]])</f>
        <v>0</v>
      </c>
      <c r="CR679" s="89" t="str">
        <f t="shared" si="75"/>
        <v>SOH</v>
      </c>
      <c r="CS679" s="89" t="str">
        <f>_xlfn.CONCAT(KGP[[#This Row],[Reservation]], KGP[[#This Row],[Requirement date (WO component)]],KGP[[#This Row],[Material / Component]],"000",,KGP[[#This Row],[WO number]])</f>
        <v>00001323514540970002753000100033799</v>
      </c>
      <c r="CT679" s="89" t="e">
        <f>VLOOKUP(KGP[[#This Row],[Key]],Reservation!B:B,1,)</f>
        <v>#N/A</v>
      </c>
      <c r="CU679" s="89" t="str">
        <f>_xlfn.CONCAT(KGP[[#This Row],[Reservation]],KGP[[#This Row],[Material / Component]],"000",,KGP[[#This Row],[WO number]])</f>
        <v>000013235170002753000100033799</v>
      </c>
      <c r="CV679" s="93">
        <f>IF(_xlfn.MAXIFS(Reservation!$F:$F,Reservation!$A:$A,KGP[[#This Row],[Logic]])&lt;KGP[[#This Row],[ETA @ Demand plant]],_xlfn.MAXIFS(Reservation!$F:$F,Reservation!$A:$A,KGP[[#This Row],[Logic]]),"")</f>
        <v>0</v>
      </c>
      <c r="CW679" s="89" t="e">
        <f>IF(KGP[[#This Row],[Any order which is ahead (Date)]]="","",VLOOKUP(_xlfn.CONCAT(KGP[[#This Row],[Reservation]],KGP[[#This Row],[Material / Component]],"000",,KGP[[#This Row],[WO number]]),Reservation!$A:$J,10,0))</f>
        <v>#N/A</v>
      </c>
      <c r="CX679" s="89">
        <f t="shared" si="76"/>
        <v>0</v>
      </c>
    </row>
    <row r="680" spans="1:102" s="77" customFormat="1" ht="15" x14ac:dyDescent="0.25">
      <c r="A680" s="118" t="s">
        <v>869</v>
      </c>
      <c r="B680" s="118" t="s">
        <v>50</v>
      </c>
      <c r="C680" s="119"/>
      <c r="D680" s="118" t="s">
        <v>55</v>
      </c>
      <c r="E680" s="120">
        <v>45290</v>
      </c>
      <c r="F680" s="120">
        <v>45293</v>
      </c>
      <c r="G680" s="120">
        <v>45400</v>
      </c>
      <c r="H680" s="120">
        <v>45385</v>
      </c>
      <c r="I680" s="120">
        <v>45400</v>
      </c>
      <c r="J680" s="120">
        <v>45401</v>
      </c>
      <c r="K680" s="118" t="s">
        <v>182</v>
      </c>
      <c r="L680" s="119"/>
      <c r="M680" s="118" t="s">
        <v>1312</v>
      </c>
      <c r="N680" s="118" t="s">
        <v>176</v>
      </c>
      <c r="O680" s="118" t="s">
        <v>1313</v>
      </c>
      <c r="P680" s="118" t="s">
        <v>1314</v>
      </c>
      <c r="Q680" s="118" t="s">
        <v>1315</v>
      </c>
      <c r="R680" s="118" t="s">
        <v>344</v>
      </c>
      <c r="S680" s="120">
        <v>45400</v>
      </c>
      <c r="T680" s="119"/>
      <c r="U680" s="119"/>
      <c r="V680" s="118" t="s">
        <v>345</v>
      </c>
      <c r="W680" s="119"/>
      <c r="X680" s="118">
        <v>20</v>
      </c>
      <c r="Y680" s="118">
        <v>20</v>
      </c>
      <c r="Z680" s="118" t="s">
        <v>1320</v>
      </c>
      <c r="AA680" s="118" t="s">
        <v>1321</v>
      </c>
      <c r="AB680" s="121">
        <v>5</v>
      </c>
      <c r="AC680" s="121">
        <v>0</v>
      </c>
      <c r="AD680" s="121">
        <v>0</v>
      </c>
      <c r="AE680" s="118" t="s">
        <v>875</v>
      </c>
      <c r="AF680" s="121">
        <v>0</v>
      </c>
      <c r="AG680" s="118" t="s">
        <v>876</v>
      </c>
      <c r="AH680" s="118" t="s">
        <v>53</v>
      </c>
      <c r="AI680" s="118" t="s">
        <v>345</v>
      </c>
      <c r="AJ680" s="118" t="s">
        <v>1322</v>
      </c>
      <c r="AK680" s="118">
        <v>10</v>
      </c>
      <c r="AL680" s="121">
        <v>21</v>
      </c>
      <c r="AM680" s="119"/>
      <c r="AN680" s="119"/>
      <c r="AO680" s="118">
        <v>0</v>
      </c>
      <c r="AP680" s="119"/>
      <c r="AQ680" s="119"/>
      <c r="AR680" s="119"/>
      <c r="AS680" s="119"/>
      <c r="AT680" s="119"/>
      <c r="AU680" s="118">
        <v>0</v>
      </c>
      <c r="AV680" s="122">
        <v>0</v>
      </c>
      <c r="AW680" s="118" t="s">
        <v>51</v>
      </c>
      <c r="AX680" s="119"/>
      <c r="AY680" s="119"/>
      <c r="AZ680" s="119"/>
      <c r="BA680" s="118" t="s">
        <v>1323</v>
      </c>
      <c r="BB680" s="118" t="s">
        <v>52</v>
      </c>
      <c r="BC680" s="118" t="s">
        <v>161</v>
      </c>
      <c r="BD680" s="118" t="s">
        <v>162</v>
      </c>
      <c r="BE680" s="118" t="s">
        <v>1319</v>
      </c>
      <c r="BF680" s="118">
        <v>1</v>
      </c>
      <c r="BG680" s="118" t="s">
        <v>232</v>
      </c>
      <c r="BH680" s="119"/>
      <c r="BI680" s="119"/>
      <c r="BJ680" s="118" t="s">
        <v>1324</v>
      </c>
      <c r="BK680" s="118" t="s">
        <v>963</v>
      </c>
      <c r="BL680" s="121">
        <v>5</v>
      </c>
      <c r="BM680" s="119" t="b">
        <f>KGP[[#This Row],[HU Quantity]]=KGP[[#This Row],[Requirement quantity]]</f>
        <v>1</v>
      </c>
      <c r="BN680" s="118" t="s">
        <v>1325</v>
      </c>
      <c r="BO680" s="119"/>
      <c r="BP680" s="119"/>
      <c r="BQ680" s="118" t="s">
        <v>165</v>
      </c>
      <c r="BR680" s="118" t="s">
        <v>371</v>
      </c>
      <c r="BS680" s="120">
        <v>45381</v>
      </c>
      <c r="BT680" s="123">
        <v>0</v>
      </c>
      <c r="BU680" s="123">
        <v>0</v>
      </c>
      <c r="BV680" s="120">
        <v>45459</v>
      </c>
      <c r="BW680" s="124">
        <v>0</v>
      </c>
      <c r="BX680" s="124">
        <v>0</v>
      </c>
      <c r="BY680" s="119"/>
      <c r="BZ680" s="119"/>
      <c r="CA680" s="118">
        <v>0</v>
      </c>
      <c r="CB680" s="122">
        <v>0</v>
      </c>
      <c r="CC680" s="118" t="s">
        <v>374</v>
      </c>
      <c r="CD680" s="122">
        <v>5</v>
      </c>
      <c r="CE680" s="118" t="s">
        <v>349</v>
      </c>
      <c r="CF680" s="119"/>
      <c r="CG680" s="118" t="s">
        <v>965</v>
      </c>
      <c r="CH680" s="122">
        <v>0</v>
      </c>
      <c r="CI680" s="125">
        <v>0</v>
      </c>
      <c r="CJ680" s="148">
        <f t="shared" si="70"/>
        <v>0.5</v>
      </c>
      <c r="CK680" s="88">
        <f t="shared" si="71"/>
        <v>45372</v>
      </c>
      <c r="CL680" s="89">
        <f t="shared" si="72"/>
        <v>-13</v>
      </c>
      <c r="CM680" s="90">
        <f t="shared" si="73"/>
        <v>15</v>
      </c>
      <c r="CN680" s="90" t="str">
        <f t="shared" si="74"/>
        <v>ON TIME</v>
      </c>
      <c r="CO680" s="100" t="str" cm="1">
        <f t="array" ref="CO680">IFERROR(_xlfn.TEXTJOIN(", ",,_xlfn._xlws.FILTER('Monitor PO'!A:A,'Monitor PO'!K:K=Z680)),"")</f>
        <v/>
      </c>
      <c r="CP680" s="92" t="str">
        <f>IF(CQ680="","",IF(CQ680&gt;'Colour coding'!$D$4,"After Turnround",IF(CQ680&gt;'Colour coding'!$D$3+7,"During Turnaround",IF(CQ680&lt;'Colour coding'!$D$3,"On Time"))))</f>
        <v>On Time</v>
      </c>
      <c r="CQ680" s="88">
        <f>_xlfn.MAXIFS('Monitor PO'!E:E,'Monitor PO'!K:K,KGP[[#This Row],[Material / Component]])</f>
        <v>0</v>
      </c>
      <c r="CR680" s="89" t="str">
        <f t="shared" si="75"/>
        <v>Need Purchasing</v>
      </c>
      <c r="CS680" s="89" t="str">
        <f>_xlfn.CONCAT(KGP[[#This Row],[Reservation]], KGP[[#This Row],[Requirement date (WO component)]],KGP[[#This Row],[Material / Component]],"000",,KGP[[#This Row],[WO number]])</f>
        <v>00001326064540010616638000100034052</v>
      </c>
      <c r="CT680" s="89" t="e">
        <f>VLOOKUP(KGP[[#This Row],[Key]],Reservation!B:B,1,)</f>
        <v>#N/A</v>
      </c>
      <c r="CU680" s="89" t="str">
        <f>_xlfn.CONCAT(KGP[[#This Row],[Reservation]],KGP[[#This Row],[Material / Component]],"000",,KGP[[#This Row],[WO number]])</f>
        <v>000013260610616638000100034052</v>
      </c>
      <c r="CV680" s="93">
        <f>IF(_xlfn.MAXIFS(Reservation!$F:$F,Reservation!$A:$A,KGP[[#This Row],[Logic]])&lt;KGP[[#This Row],[ETA @ Demand plant]],_xlfn.MAXIFS(Reservation!$F:$F,Reservation!$A:$A,KGP[[#This Row],[Logic]]),"")</f>
        <v>0</v>
      </c>
      <c r="CW680" s="89" t="e">
        <f>IF(KGP[[#This Row],[Any order which is ahead (Date)]]="","",VLOOKUP(_xlfn.CONCAT(KGP[[#This Row],[Reservation]],KGP[[#This Row],[Material / Component]],"000",,KGP[[#This Row],[WO number]]),Reservation!$A:$J,10,0))</f>
        <v>#N/A</v>
      </c>
      <c r="CX680" s="89">
        <f t="shared" si="76"/>
        <v>0</v>
      </c>
    </row>
    <row r="681" spans="1:102" s="77" customFormat="1" ht="15" x14ac:dyDescent="0.25">
      <c r="A681" s="118" t="s">
        <v>945</v>
      </c>
      <c r="B681" s="118" t="s">
        <v>50</v>
      </c>
      <c r="C681" s="119"/>
      <c r="D681" s="118" t="s">
        <v>55</v>
      </c>
      <c r="E681" s="120">
        <v>45290</v>
      </c>
      <c r="F681" s="120">
        <v>45293</v>
      </c>
      <c r="G681" s="120">
        <v>45401</v>
      </c>
      <c r="H681" s="120">
        <v>45385</v>
      </c>
      <c r="I681" s="120">
        <v>45401</v>
      </c>
      <c r="J681" s="120">
        <v>45406</v>
      </c>
      <c r="K681" s="118" t="s">
        <v>182</v>
      </c>
      <c r="L681" s="119"/>
      <c r="M681" s="118" t="s">
        <v>1333</v>
      </c>
      <c r="N681" s="118" t="s">
        <v>210</v>
      </c>
      <c r="O681" s="118" t="s">
        <v>1334</v>
      </c>
      <c r="P681" s="118" t="s">
        <v>1335</v>
      </c>
      <c r="Q681" s="118" t="s">
        <v>1336</v>
      </c>
      <c r="R681" s="118" t="s">
        <v>344</v>
      </c>
      <c r="S681" s="120">
        <v>45401</v>
      </c>
      <c r="T681" s="119"/>
      <c r="U681" s="119"/>
      <c r="V681" s="118" t="s">
        <v>345</v>
      </c>
      <c r="W681" s="119"/>
      <c r="X681" s="118">
        <v>10</v>
      </c>
      <c r="Y681" s="118">
        <v>5</v>
      </c>
      <c r="Z681" s="118" t="s">
        <v>1337</v>
      </c>
      <c r="AA681" s="118" t="s">
        <v>1338</v>
      </c>
      <c r="AB681" s="121">
        <v>2</v>
      </c>
      <c r="AC681" s="121">
        <v>0</v>
      </c>
      <c r="AD681" s="121">
        <v>0</v>
      </c>
      <c r="AE681" s="118" t="s">
        <v>858</v>
      </c>
      <c r="AF681" s="121">
        <v>0</v>
      </c>
      <c r="AG681" s="118" t="s">
        <v>876</v>
      </c>
      <c r="AH681" s="118" t="s">
        <v>53</v>
      </c>
      <c r="AI681" s="118" t="s">
        <v>345</v>
      </c>
      <c r="AJ681" s="118" t="s">
        <v>1339</v>
      </c>
      <c r="AK681" s="118">
        <v>90</v>
      </c>
      <c r="AL681" s="121">
        <v>21</v>
      </c>
      <c r="AM681" s="119"/>
      <c r="AN681" s="119"/>
      <c r="AO681" s="118">
        <v>0</v>
      </c>
      <c r="AP681" s="119"/>
      <c r="AQ681" s="119"/>
      <c r="AR681" s="119"/>
      <c r="AS681" s="119"/>
      <c r="AT681" s="119"/>
      <c r="AU681" s="118">
        <v>0</v>
      </c>
      <c r="AV681" s="122">
        <v>0</v>
      </c>
      <c r="AW681" s="118" t="s">
        <v>51</v>
      </c>
      <c r="AX681" s="119"/>
      <c r="AY681" s="119"/>
      <c r="AZ681" s="119"/>
      <c r="BA681" s="118" t="s">
        <v>1340</v>
      </c>
      <c r="BB681" s="118" t="s">
        <v>52</v>
      </c>
      <c r="BC681" s="118" t="s">
        <v>161</v>
      </c>
      <c r="BD681" s="118" t="s">
        <v>162</v>
      </c>
      <c r="BE681" s="118" t="s">
        <v>1341</v>
      </c>
      <c r="BF681" s="118">
        <v>13</v>
      </c>
      <c r="BG681" s="118" t="s">
        <v>163</v>
      </c>
      <c r="BH681" s="118" t="s">
        <v>164</v>
      </c>
      <c r="BI681" s="118" t="s">
        <v>164</v>
      </c>
      <c r="BJ681" s="118" t="s">
        <v>1342</v>
      </c>
      <c r="BK681" s="118" t="s">
        <v>963</v>
      </c>
      <c r="BL681" s="121">
        <v>2</v>
      </c>
      <c r="BM681" s="119" t="b">
        <f>KGP[[#This Row],[HU Quantity]]=KGP[[#This Row],[Requirement quantity]]</f>
        <v>1</v>
      </c>
      <c r="BN681" s="118" t="s">
        <v>1343</v>
      </c>
      <c r="BO681" s="119"/>
      <c r="BP681" s="119"/>
      <c r="BQ681" s="118" t="s">
        <v>165</v>
      </c>
      <c r="BR681" s="118" t="s">
        <v>371</v>
      </c>
      <c r="BS681" s="120">
        <v>45381</v>
      </c>
      <c r="BT681" s="123">
        <v>0</v>
      </c>
      <c r="BU681" s="123">
        <v>0</v>
      </c>
      <c r="BV681" s="120">
        <v>45531</v>
      </c>
      <c r="BW681" s="124">
        <v>0</v>
      </c>
      <c r="BX681" s="124">
        <v>0</v>
      </c>
      <c r="BY681" s="119"/>
      <c r="BZ681" s="119"/>
      <c r="CA681" s="118">
        <v>0</v>
      </c>
      <c r="CB681" s="122">
        <v>0</v>
      </c>
      <c r="CC681" s="118" t="s">
        <v>374</v>
      </c>
      <c r="CD681" s="122">
        <v>2</v>
      </c>
      <c r="CE681" s="118" t="s">
        <v>349</v>
      </c>
      <c r="CF681" s="119"/>
      <c r="CG681" s="118" t="s">
        <v>965</v>
      </c>
      <c r="CH681" s="122">
        <v>0</v>
      </c>
      <c r="CI681" s="125">
        <v>0</v>
      </c>
      <c r="CJ681" s="148">
        <f t="shared" si="70"/>
        <v>4.3478260869565216E-2</v>
      </c>
      <c r="CK681" s="88">
        <f t="shared" si="71"/>
        <v>45373</v>
      </c>
      <c r="CL681" s="89">
        <f t="shared" si="72"/>
        <v>-12</v>
      </c>
      <c r="CM681" s="90">
        <f t="shared" si="73"/>
        <v>16</v>
      </c>
      <c r="CN681" s="90" t="str">
        <f t="shared" si="74"/>
        <v>ON TIME</v>
      </c>
      <c r="CO681" s="100" t="str" cm="1">
        <f t="array" ref="CO681">IFERROR(_xlfn.TEXTJOIN(", ",,_xlfn._xlws.FILTER('Monitor PO'!A:A,'Monitor PO'!K:K=Z681)),"")</f>
        <v/>
      </c>
      <c r="CP681" s="92" t="str">
        <f>IF(CQ681="","",IF(CQ681&gt;'Colour coding'!$D$4,"After Turnround",IF(CQ681&gt;'Colour coding'!$D$3+7,"During Turnaround",IF(CQ681&lt;'Colour coding'!$D$3,"On Time"))))</f>
        <v>On Time</v>
      </c>
      <c r="CQ681" s="88">
        <f>_xlfn.MAXIFS('Monitor PO'!E:E,'Monitor PO'!K:K,KGP[[#This Row],[Material / Component]])</f>
        <v>0</v>
      </c>
      <c r="CR681" s="89" t="str">
        <f t="shared" si="75"/>
        <v>Need Purchasing</v>
      </c>
      <c r="CS681" s="89" t="str">
        <f>_xlfn.CONCAT(KGP[[#This Row],[Reservation]], KGP[[#This Row],[Requirement date (WO component)]],KGP[[#This Row],[Material / Component]],"000",,KGP[[#This Row],[WO number]])</f>
        <v>00001325684540110534348000100034084</v>
      </c>
      <c r="CT681" s="89" t="e">
        <f>VLOOKUP(KGP[[#This Row],[Key]],Reservation!B:B,1,)</f>
        <v>#N/A</v>
      </c>
      <c r="CU681" s="89" t="str">
        <f>_xlfn.CONCAT(KGP[[#This Row],[Reservation]],KGP[[#This Row],[Material / Component]],"000",,KGP[[#This Row],[WO number]])</f>
        <v>000013256810534348000100034084</v>
      </c>
      <c r="CV681" s="93">
        <f>IF(_xlfn.MAXIFS(Reservation!$F:$F,Reservation!$A:$A,KGP[[#This Row],[Logic]])&lt;KGP[[#This Row],[ETA @ Demand plant]],_xlfn.MAXIFS(Reservation!$F:$F,Reservation!$A:$A,KGP[[#This Row],[Logic]]),"")</f>
        <v>0</v>
      </c>
      <c r="CW681" s="89" t="e">
        <f>IF(KGP[[#This Row],[Any order which is ahead (Date)]]="","",VLOOKUP(_xlfn.CONCAT(KGP[[#This Row],[Reservation]],KGP[[#This Row],[Material / Component]],"000",,KGP[[#This Row],[WO number]]),Reservation!$A:$J,10,0))</f>
        <v>#N/A</v>
      </c>
      <c r="CX681" s="89">
        <f t="shared" si="76"/>
        <v>0</v>
      </c>
    </row>
    <row r="682" spans="1:102" s="77" customFormat="1" ht="15" x14ac:dyDescent="0.25">
      <c r="A682" s="118" t="s">
        <v>945</v>
      </c>
      <c r="B682" s="118" t="s">
        <v>50</v>
      </c>
      <c r="C682" s="119"/>
      <c r="D682" s="118" t="s">
        <v>55</v>
      </c>
      <c r="E682" s="120">
        <v>45290</v>
      </c>
      <c r="F682" s="120">
        <v>45293</v>
      </c>
      <c r="G682" s="120">
        <v>45401</v>
      </c>
      <c r="H682" s="120">
        <v>45385</v>
      </c>
      <c r="I682" s="120">
        <v>45401</v>
      </c>
      <c r="J682" s="120">
        <v>45406</v>
      </c>
      <c r="K682" s="118" t="s">
        <v>182</v>
      </c>
      <c r="L682" s="119"/>
      <c r="M682" s="118" t="s">
        <v>1333</v>
      </c>
      <c r="N682" s="118" t="s">
        <v>1353</v>
      </c>
      <c r="O682" s="118" t="s">
        <v>1334</v>
      </c>
      <c r="P682" s="118" t="s">
        <v>1335</v>
      </c>
      <c r="Q682" s="118" t="s">
        <v>1336</v>
      </c>
      <c r="R682" s="118" t="s">
        <v>344</v>
      </c>
      <c r="S682" s="120">
        <v>45401</v>
      </c>
      <c r="T682" s="119"/>
      <c r="U682" s="119"/>
      <c r="V682" s="118" t="s">
        <v>345</v>
      </c>
      <c r="W682" s="119"/>
      <c r="X682" s="118">
        <v>10</v>
      </c>
      <c r="Y682" s="118">
        <v>5</v>
      </c>
      <c r="Z682" s="118" t="s">
        <v>1354</v>
      </c>
      <c r="AA682" s="118" t="s">
        <v>1355</v>
      </c>
      <c r="AB682" s="121">
        <v>1</v>
      </c>
      <c r="AC682" s="121">
        <v>0</v>
      </c>
      <c r="AD682" s="121">
        <v>0</v>
      </c>
      <c r="AE682" s="118" t="s">
        <v>858</v>
      </c>
      <c r="AF682" s="121">
        <v>0</v>
      </c>
      <c r="AG682" s="118" t="s">
        <v>876</v>
      </c>
      <c r="AH682" s="118" t="s">
        <v>53</v>
      </c>
      <c r="AI682" s="118" t="s">
        <v>345</v>
      </c>
      <c r="AJ682" s="118" t="s">
        <v>1339</v>
      </c>
      <c r="AK682" s="118">
        <v>50</v>
      </c>
      <c r="AL682" s="121">
        <v>21</v>
      </c>
      <c r="AM682" s="119"/>
      <c r="AN682" s="119"/>
      <c r="AO682" s="118">
        <v>0</v>
      </c>
      <c r="AP682" s="119"/>
      <c r="AQ682" s="119"/>
      <c r="AR682" s="119"/>
      <c r="AS682" s="119"/>
      <c r="AT682" s="119"/>
      <c r="AU682" s="118">
        <v>0</v>
      </c>
      <c r="AV682" s="122">
        <v>0</v>
      </c>
      <c r="AW682" s="118" t="s">
        <v>51</v>
      </c>
      <c r="AX682" s="119"/>
      <c r="AY682" s="119"/>
      <c r="AZ682" s="119"/>
      <c r="BA682" s="118" t="s">
        <v>1340</v>
      </c>
      <c r="BB682" s="118" t="s">
        <v>52</v>
      </c>
      <c r="BC682" s="118" t="s">
        <v>161</v>
      </c>
      <c r="BD682" s="118" t="s">
        <v>162</v>
      </c>
      <c r="BE682" s="118" t="s">
        <v>1341</v>
      </c>
      <c r="BF682" s="118">
        <v>9</v>
      </c>
      <c r="BG682" s="118" t="s">
        <v>163</v>
      </c>
      <c r="BH682" s="118" t="s">
        <v>164</v>
      </c>
      <c r="BI682" s="118" t="s">
        <v>164</v>
      </c>
      <c r="BJ682" s="118" t="s">
        <v>1356</v>
      </c>
      <c r="BK682" s="118" t="s">
        <v>963</v>
      </c>
      <c r="BL682" s="121">
        <v>1</v>
      </c>
      <c r="BM682" s="119" t="b">
        <f>KGP[[#This Row],[HU Quantity]]=KGP[[#This Row],[Requirement quantity]]</f>
        <v>1</v>
      </c>
      <c r="BN682" s="118" t="s">
        <v>1357</v>
      </c>
      <c r="BO682" s="119"/>
      <c r="BP682" s="119"/>
      <c r="BQ682" s="118" t="s">
        <v>165</v>
      </c>
      <c r="BR682" s="118" t="s">
        <v>371</v>
      </c>
      <c r="BS682" s="120">
        <v>45381</v>
      </c>
      <c r="BT682" s="123">
        <v>0</v>
      </c>
      <c r="BU682" s="123">
        <v>0</v>
      </c>
      <c r="BV682" s="120">
        <v>45531</v>
      </c>
      <c r="BW682" s="124">
        <v>0</v>
      </c>
      <c r="BX682" s="124">
        <v>0</v>
      </c>
      <c r="BY682" s="119"/>
      <c r="BZ682" s="119"/>
      <c r="CA682" s="118">
        <v>0</v>
      </c>
      <c r="CB682" s="122">
        <v>0</v>
      </c>
      <c r="CC682" s="118" t="s">
        <v>374</v>
      </c>
      <c r="CD682" s="122">
        <v>1</v>
      </c>
      <c r="CE682" s="118" t="s">
        <v>349</v>
      </c>
      <c r="CF682" s="119"/>
      <c r="CG682" s="118" t="s">
        <v>965</v>
      </c>
      <c r="CH682" s="122">
        <v>0</v>
      </c>
      <c r="CI682" s="125">
        <v>0</v>
      </c>
      <c r="CJ682" s="148">
        <f t="shared" si="70"/>
        <v>4.3478260869565216E-2</v>
      </c>
      <c r="CK682" s="88">
        <f t="shared" si="71"/>
        <v>45373</v>
      </c>
      <c r="CL682" s="89">
        <f t="shared" si="72"/>
        <v>-12</v>
      </c>
      <c r="CM682" s="90">
        <f t="shared" si="73"/>
        <v>16</v>
      </c>
      <c r="CN682" s="90" t="str">
        <f t="shared" si="74"/>
        <v>ON TIME</v>
      </c>
      <c r="CO682" s="100" t="str" cm="1">
        <f t="array" ref="CO682">IFERROR(_xlfn.TEXTJOIN(", ",,_xlfn._xlws.FILTER('Monitor PO'!A:A,'Monitor PO'!K:K=Z682)),"")</f>
        <v/>
      </c>
      <c r="CP682" s="92" t="str">
        <f>IF(CQ682="","",IF(CQ682&gt;'Colour coding'!$D$4,"After Turnround",IF(CQ682&gt;'Colour coding'!$D$3+7,"During Turnaround",IF(CQ682&lt;'Colour coding'!$D$3,"On Time"))))</f>
        <v>On Time</v>
      </c>
      <c r="CQ682" s="88">
        <f>_xlfn.MAXIFS('Monitor PO'!E:E,'Monitor PO'!K:K,KGP[[#This Row],[Material / Component]])</f>
        <v>0</v>
      </c>
      <c r="CR682" s="89" t="str">
        <f t="shared" si="75"/>
        <v>Need Purchasing</v>
      </c>
      <c r="CS682" s="89" t="str">
        <f>_xlfn.CONCAT(KGP[[#This Row],[Reservation]], KGP[[#This Row],[Requirement date (WO component)]],KGP[[#This Row],[Material / Component]],"000",,KGP[[#This Row],[WO number]])</f>
        <v>00001325684540110534344000100034084</v>
      </c>
      <c r="CT682" s="89" t="e">
        <f>VLOOKUP(KGP[[#This Row],[Key]],Reservation!B:B,1,)</f>
        <v>#N/A</v>
      </c>
      <c r="CU682" s="89" t="str">
        <f>_xlfn.CONCAT(KGP[[#This Row],[Reservation]],KGP[[#This Row],[Material / Component]],"000",,KGP[[#This Row],[WO number]])</f>
        <v>000013256810534344000100034084</v>
      </c>
      <c r="CV682" s="93">
        <f>IF(_xlfn.MAXIFS(Reservation!$F:$F,Reservation!$A:$A,KGP[[#This Row],[Logic]])&lt;KGP[[#This Row],[ETA @ Demand plant]],_xlfn.MAXIFS(Reservation!$F:$F,Reservation!$A:$A,KGP[[#This Row],[Logic]]),"")</f>
        <v>0</v>
      </c>
      <c r="CW682" s="89" t="e">
        <f>IF(KGP[[#This Row],[Any order which is ahead (Date)]]="","",VLOOKUP(_xlfn.CONCAT(KGP[[#This Row],[Reservation]],KGP[[#This Row],[Material / Component]],"000",,KGP[[#This Row],[WO number]]),Reservation!$A:$J,10,0))</f>
        <v>#N/A</v>
      </c>
      <c r="CX682" s="89">
        <f t="shared" si="76"/>
        <v>0</v>
      </c>
    </row>
    <row r="683" spans="1:102" s="77" customFormat="1" ht="15" x14ac:dyDescent="0.25">
      <c r="A683" s="118" t="s">
        <v>945</v>
      </c>
      <c r="B683" s="118" t="s">
        <v>50</v>
      </c>
      <c r="C683" s="119"/>
      <c r="D683" s="118" t="s">
        <v>55</v>
      </c>
      <c r="E683" s="120">
        <v>45290</v>
      </c>
      <c r="F683" s="120">
        <v>45293</v>
      </c>
      <c r="G683" s="120">
        <v>45401</v>
      </c>
      <c r="H683" s="120">
        <v>45385</v>
      </c>
      <c r="I683" s="120">
        <v>45401</v>
      </c>
      <c r="J683" s="120">
        <v>45406</v>
      </c>
      <c r="K683" s="118" t="s">
        <v>182</v>
      </c>
      <c r="L683" s="119"/>
      <c r="M683" s="118" t="s">
        <v>1333</v>
      </c>
      <c r="N683" s="118" t="s">
        <v>1370</v>
      </c>
      <c r="O683" s="118" t="s">
        <v>1334</v>
      </c>
      <c r="P683" s="118" t="s">
        <v>1335</v>
      </c>
      <c r="Q683" s="118" t="s">
        <v>1336</v>
      </c>
      <c r="R683" s="118" t="s">
        <v>344</v>
      </c>
      <c r="S683" s="120">
        <v>45401</v>
      </c>
      <c r="T683" s="119"/>
      <c r="U683" s="119"/>
      <c r="V683" s="118" t="s">
        <v>345</v>
      </c>
      <c r="W683" s="119"/>
      <c r="X683" s="118">
        <v>10</v>
      </c>
      <c r="Y683" s="118">
        <v>5</v>
      </c>
      <c r="Z683" s="118" t="s">
        <v>1371</v>
      </c>
      <c r="AA683" s="118" t="s">
        <v>1372</v>
      </c>
      <c r="AB683" s="121">
        <v>2</v>
      </c>
      <c r="AC683" s="121">
        <v>0</v>
      </c>
      <c r="AD683" s="121">
        <v>0</v>
      </c>
      <c r="AE683" s="118" t="s">
        <v>875</v>
      </c>
      <c r="AF683" s="121">
        <v>0</v>
      </c>
      <c r="AG683" s="118" t="s">
        <v>876</v>
      </c>
      <c r="AH683" s="118" t="s">
        <v>53</v>
      </c>
      <c r="AI683" s="118" t="s">
        <v>345</v>
      </c>
      <c r="AJ683" s="118" t="s">
        <v>1339</v>
      </c>
      <c r="AK683" s="118">
        <v>170</v>
      </c>
      <c r="AL683" s="121">
        <v>21</v>
      </c>
      <c r="AM683" s="119"/>
      <c r="AN683" s="119"/>
      <c r="AO683" s="118">
        <v>0</v>
      </c>
      <c r="AP683" s="119"/>
      <c r="AQ683" s="119"/>
      <c r="AR683" s="119"/>
      <c r="AS683" s="119"/>
      <c r="AT683" s="119"/>
      <c r="AU683" s="118">
        <v>0</v>
      </c>
      <c r="AV683" s="122">
        <v>0</v>
      </c>
      <c r="AW683" s="118" t="s">
        <v>51</v>
      </c>
      <c r="AX683" s="119"/>
      <c r="AY683" s="119"/>
      <c r="AZ683" s="119"/>
      <c r="BA683" s="118" t="s">
        <v>1340</v>
      </c>
      <c r="BB683" s="118" t="s">
        <v>52</v>
      </c>
      <c r="BC683" s="118" t="s">
        <v>161</v>
      </c>
      <c r="BD683" s="118" t="s">
        <v>162</v>
      </c>
      <c r="BE683" s="118" t="s">
        <v>1341</v>
      </c>
      <c r="BF683" s="118">
        <v>21</v>
      </c>
      <c r="BG683" s="118" t="s">
        <v>163</v>
      </c>
      <c r="BH683" s="118" t="s">
        <v>164</v>
      </c>
      <c r="BI683" s="118" t="s">
        <v>164</v>
      </c>
      <c r="BJ683" s="118" t="s">
        <v>1373</v>
      </c>
      <c r="BK683" s="118" t="s">
        <v>963</v>
      </c>
      <c r="BL683" s="121">
        <v>2</v>
      </c>
      <c r="BM683" s="119" t="b">
        <f>KGP[[#This Row],[HU Quantity]]=KGP[[#This Row],[Requirement quantity]]</f>
        <v>1</v>
      </c>
      <c r="BN683" s="118" t="s">
        <v>1374</v>
      </c>
      <c r="BO683" s="119"/>
      <c r="BP683" s="119"/>
      <c r="BQ683" s="118" t="s">
        <v>165</v>
      </c>
      <c r="BR683" s="118" t="s">
        <v>371</v>
      </c>
      <c r="BS683" s="120">
        <v>45381</v>
      </c>
      <c r="BT683" s="123">
        <v>0</v>
      </c>
      <c r="BU683" s="123">
        <v>0</v>
      </c>
      <c r="BV683" s="120">
        <v>45531</v>
      </c>
      <c r="BW683" s="124">
        <v>0</v>
      </c>
      <c r="BX683" s="124">
        <v>0</v>
      </c>
      <c r="BY683" s="119"/>
      <c r="BZ683" s="119"/>
      <c r="CA683" s="118">
        <v>0</v>
      </c>
      <c r="CB683" s="122">
        <v>0</v>
      </c>
      <c r="CC683" s="118" t="s">
        <v>374</v>
      </c>
      <c r="CD683" s="122">
        <v>2</v>
      </c>
      <c r="CE683" s="118" t="s">
        <v>349</v>
      </c>
      <c r="CF683" s="119"/>
      <c r="CG683" s="118" t="s">
        <v>965</v>
      </c>
      <c r="CH683" s="122">
        <v>0</v>
      </c>
      <c r="CI683" s="125">
        <v>0</v>
      </c>
      <c r="CJ683" s="94">
        <f t="shared" si="70"/>
        <v>4.3478260869565216E-2</v>
      </c>
      <c r="CK683" s="88">
        <f t="shared" si="71"/>
        <v>45373</v>
      </c>
      <c r="CL683" s="89">
        <f t="shared" si="72"/>
        <v>-12</v>
      </c>
      <c r="CM683" s="89">
        <f t="shared" si="73"/>
        <v>16</v>
      </c>
      <c r="CN683" s="89" t="str">
        <f t="shared" si="74"/>
        <v>ON TIME</v>
      </c>
      <c r="CO683" s="100" t="str" cm="1">
        <f t="array" ref="CO683">IFERROR(_xlfn.TEXTJOIN(", ",,_xlfn._xlws.FILTER('Monitor PO'!A:A,'Monitor PO'!K:K=Z683)),"")</f>
        <v/>
      </c>
      <c r="CP683" s="92" t="str">
        <f>IF(CQ683="","",IF(CQ683&gt;'Colour coding'!$D$4,"After Turnround",IF(CQ683&gt;'Colour coding'!$D$3+7,"During Turnaround",IF(CQ683&lt;'Colour coding'!$D$3,"On Time"))))</f>
        <v>On Time</v>
      </c>
      <c r="CQ683" s="88">
        <f>_xlfn.MAXIFS('Monitor PO'!E:E,'Monitor PO'!K:K,KGP[[#This Row],[Material / Component]])</f>
        <v>0</v>
      </c>
      <c r="CR683" s="89" t="str">
        <f t="shared" si="75"/>
        <v>Need Purchasing</v>
      </c>
      <c r="CS683" s="89" t="str">
        <f>_xlfn.CONCAT(KGP[[#This Row],[Reservation]], KGP[[#This Row],[Requirement date (WO component)]],KGP[[#This Row],[Material / Component]],"000",,KGP[[#This Row],[WO number]])</f>
        <v>00001325684540110613354000100034084</v>
      </c>
      <c r="CT683" s="89" t="e">
        <f>VLOOKUP(KGP[[#This Row],[Key]],Reservation!B:B,1,)</f>
        <v>#N/A</v>
      </c>
      <c r="CU683" s="89" t="str">
        <f>_xlfn.CONCAT(KGP[[#This Row],[Reservation]],KGP[[#This Row],[Material / Component]],"000",,KGP[[#This Row],[WO number]])</f>
        <v>000013256810613354000100034084</v>
      </c>
      <c r="CV683" s="93">
        <f>IF(_xlfn.MAXIFS(Reservation!$F:$F,Reservation!$A:$A,KGP[[#This Row],[Logic]])&lt;KGP[[#This Row],[ETA @ Demand plant]],_xlfn.MAXIFS(Reservation!$F:$F,Reservation!$A:$A,KGP[[#This Row],[Logic]]),"")</f>
        <v>0</v>
      </c>
      <c r="CW683" s="89" t="e">
        <f>IF(KGP[[#This Row],[Any order which is ahead (Date)]]="","",VLOOKUP(_xlfn.CONCAT(KGP[[#This Row],[Reservation]],KGP[[#This Row],[Material / Component]],"000",,KGP[[#This Row],[WO number]]),Reservation!$A:$J,10,0))</f>
        <v>#N/A</v>
      </c>
      <c r="CX683" s="89">
        <f t="shared" si="76"/>
        <v>0</v>
      </c>
    </row>
    <row r="684" spans="1:102" s="77" customFormat="1" ht="15" x14ac:dyDescent="0.25">
      <c r="A684" s="118" t="s">
        <v>945</v>
      </c>
      <c r="B684" s="118" t="s">
        <v>50</v>
      </c>
      <c r="C684" s="119"/>
      <c r="D684" s="118" t="s">
        <v>55</v>
      </c>
      <c r="E684" s="120">
        <v>45290</v>
      </c>
      <c r="F684" s="120">
        <v>45293</v>
      </c>
      <c r="G684" s="120">
        <v>45401</v>
      </c>
      <c r="H684" s="120">
        <v>45385</v>
      </c>
      <c r="I684" s="120">
        <v>45401</v>
      </c>
      <c r="J684" s="120">
        <v>45406</v>
      </c>
      <c r="K684" s="118" t="s">
        <v>182</v>
      </c>
      <c r="L684" s="119"/>
      <c r="M684" s="118" t="s">
        <v>1333</v>
      </c>
      <c r="N684" s="118" t="s">
        <v>1379</v>
      </c>
      <c r="O684" s="118" t="s">
        <v>1334</v>
      </c>
      <c r="P684" s="118" t="s">
        <v>1335</v>
      </c>
      <c r="Q684" s="118" t="s">
        <v>1336</v>
      </c>
      <c r="R684" s="118" t="s">
        <v>344</v>
      </c>
      <c r="S684" s="120">
        <v>45401</v>
      </c>
      <c r="T684" s="119"/>
      <c r="U684" s="119"/>
      <c r="V684" s="118" t="s">
        <v>345</v>
      </c>
      <c r="W684" s="119"/>
      <c r="X684" s="118">
        <v>10</v>
      </c>
      <c r="Y684" s="118">
        <v>5</v>
      </c>
      <c r="Z684" s="118" t="s">
        <v>1380</v>
      </c>
      <c r="AA684" s="118" t="s">
        <v>1381</v>
      </c>
      <c r="AB684" s="121">
        <v>1</v>
      </c>
      <c r="AC684" s="121">
        <v>0</v>
      </c>
      <c r="AD684" s="121">
        <v>0</v>
      </c>
      <c r="AE684" s="118" t="s">
        <v>875</v>
      </c>
      <c r="AF684" s="121">
        <v>0</v>
      </c>
      <c r="AG684" s="118" t="s">
        <v>876</v>
      </c>
      <c r="AH684" s="118" t="s">
        <v>53</v>
      </c>
      <c r="AI684" s="118" t="s">
        <v>345</v>
      </c>
      <c r="AJ684" s="118" t="s">
        <v>1339</v>
      </c>
      <c r="AK684" s="118">
        <v>160</v>
      </c>
      <c r="AL684" s="121">
        <v>21</v>
      </c>
      <c r="AM684" s="119"/>
      <c r="AN684" s="119"/>
      <c r="AO684" s="118">
        <v>0</v>
      </c>
      <c r="AP684" s="119"/>
      <c r="AQ684" s="119"/>
      <c r="AR684" s="119"/>
      <c r="AS684" s="119"/>
      <c r="AT684" s="119"/>
      <c r="AU684" s="118">
        <v>0</v>
      </c>
      <c r="AV684" s="122">
        <v>0</v>
      </c>
      <c r="AW684" s="118" t="s">
        <v>51</v>
      </c>
      <c r="AX684" s="119"/>
      <c r="AY684" s="119"/>
      <c r="AZ684" s="119"/>
      <c r="BA684" s="118" t="s">
        <v>1340</v>
      </c>
      <c r="BB684" s="118" t="s">
        <v>52</v>
      </c>
      <c r="BC684" s="118" t="s">
        <v>161</v>
      </c>
      <c r="BD684" s="118" t="s">
        <v>162</v>
      </c>
      <c r="BE684" s="118" t="s">
        <v>1341</v>
      </c>
      <c r="BF684" s="118">
        <v>20</v>
      </c>
      <c r="BG684" s="118" t="s">
        <v>163</v>
      </c>
      <c r="BH684" s="118" t="s">
        <v>164</v>
      </c>
      <c r="BI684" s="118" t="s">
        <v>164</v>
      </c>
      <c r="BJ684" s="118" t="s">
        <v>1382</v>
      </c>
      <c r="BK684" s="118" t="s">
        <v>963</v>
      </c>
      <c r="BL684" s="121">
        <v>1</v>
      </c>
      <c r="BM684" s="119" t="b">
        <f>KGP[[#This Row],[HU Quantity]]=KGP[[#This Row],[Requirement quantity]]</f>
        <v>1</v>
      </c>
      <c r="BN684" s="118" t="s">
        <v>1383</v>
      </c>
      <c r="BO684" s="119"/>
      <c r="BP684" s="119"/>
      <c r="BQ684" s="118" t="s">
        <v>165</v>
      </c>
      <c r="BR684" s="118" t="s">
        <v>371</v>
      </c>
      <c r="BS684" s="120">
        <v>45381</v>
      </c>
      <c r="BT684" s="123">
        <v>0</v>
      </c>
      <c r="BU684" s="123">
        <v>0</v>
      </c>
      <c r="BV684" s="120">
        <v>45531</v>
      </c>
      <c r="BW684" s="124">
        <v>0</v>
      </c>
      <c r="BX684" s="124">
        <v>0</v>
      </c>
      <c r="BY684" s="119"/>
      <c r="BZ684" s="119"/>
      <c r="CA684" s="118">
        <v>0</v>
      </c>
      <c r="CB684" s="122">
        <v>0</v>
      </c>
      <c r="CC684" s="118" t="s">
        <v>374</v>
      </c>
      <c r="CD684" s="122">
        <v>1</v>
      </c>
      <c r="CE684" s="118" t="s">
        <v>349</v>
      </c>
      <c r="CF684" s="119"/>
      <c r="CG684" s="118" t="s">
        <v>965</v>
      </c>
      <c r="CH684" s="122">
        <v>0</v>
      </c>
      <c r="CI684" s="125">
        <v>0</v>
      </c>
      <c r="CJ684" s="94">
        <f t="shared" si="70"/>
        <v>4.3478260869565216E-2</v>
      </c>
      <c r="CK684" s="88">
        <f t="shared" si="71"/>
        <v>45373</v>
      </c>
      <c r="CL684" s="89">
        <f t="shared" si="72"/>
        <v>-12</v>
      </c>
      <c r="CM684" s="89">
        <f t="shared" si="73"/>
        <v>16</v>
      </c>
      <c r="CN684" s="89" t="str">
        <f t="shared" si="74"/>
        <v>ON TIME</v>
      </c>
      <c r="CO684" s="100" t="str" cm="1">
        <f t="array" ref="CO684">IFERROR(_xlfn.TEXTJOIN(", ",,_xlfn._xlws.FILTER('Monitor PO'!A:A,'Monitor PO'!K:K=Z684)),"")</f>
        <v/>
      </c>
      <c r="CP684" s="92" t="str">
        <f>IF(CQ684="","",IF(CQ684&gt;'Colour coding'!$D$4,"After Turnround",IF(CQ684&gt;'Colour coding'!$D$3+7,"During Turnaround",IF(CQ684&lt;'Colour coding'!$D$3,"On Time"))))</f>
        <v>On Time</v>
      </c>
      <c r="CQ684" s="88">
        <f>_xlfn.MAXIFS('Monitor PO'!E:E,'Monitor PO'!K:K,KGP[[#This Row],[Material / Component]])</f>
        <v>0</v>
      </c>
      <c r="CR684" s="89" t="str">
        <f t="shared" si="75"/>
        <v>Need Purchasing</v>
      </c>
      <c r="CS684" s="89" t="str">
        <f>_xlfn.CONCAT(KGP[[#This Row],[Reservation]], KGP[[#This Row],[Requirement date (WO component)]],KGP[[#This Row],[Material / Component]],"000",,KGP[[#This Row],[WO number]])</f>
        <v>00001325684540110613353000100034084</v>
      </c>
      <c r="CT684" s="89" t="e">
        <f>VLOOKUP(KGP[[#This Row],[Key]],Reservation!B:B,1,)</f>
        <v>#N/A</v>
      </c>
      <c r="CU684" s="89" t="str">
        <f>_xlfn.CONCAT(KGP[[#This Row],[Reservation]],KGP[[#This Row],[Material / Component]],"000",,KGP[[#This Row],[WO number]])</f>
        <v>000013256810613353000100034084</v>
      </c>
      <c r="CV684" s="93">
        <f>IF(_xlfn.MAXIFS(Reservation!$F:$F,Reservation!$A:$A,KGP[[#This Row],[Logic]])&lt;KGP[[#This Row],[ETA @ Demand plant]],_xlfn.MAXIFS(Reservation!$F:$F,Reservation!$A:$A,KGP[[#This Row],[Logic]]),"")</f>
        <v>0</v>
      </c>
      <c r="CW684" s="89" t="e">
        <f>IF(KGP[[#This Row],[Any order which is ahead (Date)]]="","",VLOOKUP(_xlfn.CONCAT(KGP[[#This Row],[Reservation]],KGP[[#This Row],[Material / Component]],"000",,KGP[[#This Row],[WO number]]),Reservation!$A:$J,10,0))</f>
        <v>#N/A</v>
      </c>
      <c r="CX684" s="89">
        <f t="shared" si="76"/>
        <v>0</v>
      </c>
    </row>
    <row r="685" spans="1:102" s="77" customFormat="1" ht="15" x14ac:dyDescent="0.25">
      <c r="A685" s="118" t="s">
        <v>945</v>
      </c>
      <c r="B685" s="118" t="s">
        <v>50</v>
      </c>
      <c r="C685" s="119"/>
      <c r="D685" s="118" t="s">
        <v>55</v>
      </c>
      <c r="E685" s="120">
        <v>45290</v>
      </c>
      <c r="F685" s="120">
        <v>45293</v>
      </c>
      <c r="G685" s="120">
        <v>45401</v>
      </c>
      <c r="H685" s="120">
        <v>45385</v>
      </c>
      <c r="I685" s="120">
        <v>45401</v>
      </c>
      <c r="J685" s="120">
        <v>45406</v>
      </c>
      <c r="K685" s="118" t="s">
        <v>182</v>
      </c>
      <c r="L685" s="119"/>
      <c r="M685" s="118" t="s">
        <v>1333</v>
      </c>
      <c r="N685" s="118" t="s">
        <v>1384</v>
      </c>
      <c r="O685" s="118" t="s">
        <v>1334</v>
      </c>
      <c r="P685" s="118" t="s">
        <v>1335</v>
      </c>
      <c r="Q685" s="118" t="s">
        <v>1336</v>
      </c>
      <c r="R685" s="118" t="s">
        <v>344</v>
      </c>
      <c r="S685" s="120">
        <v>45401</v>
      </c>
      <c r="T685" s="119"/>
      <c r="U685" s="119"/>
      <c r="V685" s="118" t="s">
        <v>345</v>
      </c>
      <c r="W685" s="119"/>
      <c r="X685" s="118">
        <v>10</v>
      </c>
      <c r="Y685" s="118">
        <v>5</v>
      </c>
      <c r="Z685" s="118" t="s">
        <v>1385</v>
      </c>
      <c r="AA685" s="118" t="s">
        <v>1386</v>
      </c>
      <c r="AB685" s="121">
        <v>1</v>
      </c>
      <c r="AC685" s="121">
        <v>0</v>
      </c>
      <c r="AD685" s="121">
        <v>0</v>
      </c>
      <c r="AE685" s="118" t="s">
        <v>858</v>
      </c>
      <c r="AF685" s="121">
        <v>0</v>
      </c>
      <c r="AG685" s="118" t="s">
        <v>876</v>
      </c>
      <c r="AH685" s="118" t="s">
        <v>53</v>
      </c>
      <c r="AI685" s="118" t="s">
        <v>345</v>
      </c>
      <c r="AJ685" s="118" t="s">
        <v>1339</v>
      </c>
      <c r="AK685" s="118">
        <v>60</v>
      </c>
      <c r="AL685" s="121">
        <v>21</v>
      </c>
      <c r="AM685" s="119"/>
      <c r="AN685" s="119"/>
      <c r="AO685" s="118">
        <v>0</v>
      </c>
      <c r="AP685" s="119"/>
      <c r="AQ685" s="119"/>
      <c r="AR685" s="119"/>
      <c r="AS685" s="119"/>
      <c r="AT685" s="119"/>
      <c r="AU685" s="118">
        <v>0</v>
      </c>
      <c r="AV685" s="122">
        <v>0</v>
      </c>
      <c r="AW685" s="118" t="s">
        <v>51</v>
      </c>
      <c r="AX685" s="119"/>
      <c r="AY685" s="119"/>
      <c r="AZ685" s="119"/>
      <c r="BA685" s="118" t="s">
        <v>1340</v>
      </c>
      <c r="BB685" s="118" t="s">
        <v>52</v>
      </c>
      <c r="BC685" s="118" t="s">
        <v>161</v>
      </c>
      <c r="BD685" s="118" t="s">
        <v>162</v>
      </c>
      <c r="BE685" s="118" t="s">
        <v>1341</v>
      </c>
      <c r="BF685" s="118">
        <v>10</v>
      </c>
      <c r="BG685" s="118" t="s">
        <v>163</v>
      </c>
      <c r="BH685" s="118" t="s">
        <v>164</v>
      </c>
      <c r="BI685" s="118" t="s">
        <v>164</v>
      </c>
      <c r="BJ685" s="118" t="s">
        <v>1387</v>
      </c>
      <c r="BK685" s="118" t="s">
        <v>963</v>
      </c>
      <c r="BL685" s="121">
        <v>1</v>
      </c>
      <c r="BM685" s="119" t="b">
        <f>KGP[[#This Row],[HU Quantity]]=KGP[[#This Row],[Requirement quantity]]</f>
        <v>1</v>
      </c>
      <c r="BN685" s="118" t="s">
        <v>1388</v>
      </c>
      <c r="BO685" s="119"/>
      <c r="BP685" s="119"/>
      <c r="BQ685" s="118" t="s">
        <v>165</v>
      </c>
      <c r="BR685" s="118" t="s">
        <v>371</v>
      </c>
      <c r="BS685" s="120">
        <v>45381</v>
      </c>
      <c r="BT685" s="123">
        <v>0</v>
      </c>
      <c r="BU685" s="123">
        <v>0</v>
      </c>
      <c r="BV685" s="120">
        <v>45531</v>
      </c>
      <c r="BW685" s="124">
        <v>0</v>
      </c>
      <c r="BX685" s="124">
        <v>0</v>
      </c>
      <c r="BY685" s="119"/>
      <c r="BZ685" s="119"/>
      <c r="CA685" s="118">
        <v>0</v>
      </c>
      <c r="CB685" s="122">
        <v>0</v>
      </c>
      <c r="CC685" s="118" t="s">
        <v>374</v>
      </c>
      <c r="CD685" s="122">
        <v>1</v>
      </c>
      <c r="CE685" s="118" t="s">
        <v>349</v>
      </c>
      <c r="CF685" s="119"/>
      <c r="CG685" s="118" t="s">
        <v>965</v>
      </c>
      <c r="CH685" s="122">
        <v>0</v>
      </c>
      <c r="CI685" s="125">
        <v>0</v>
      </c>
      <c r="CJ685" s="94">
        <f t="shared" si="70"/>
        <v>4.3478260869565216E-2</v>
      </c>
      <c r="CK685" s="88">
        <f t="shared" si="71"/>
        <v>45373</v>
      </c>
      <c r="CL685" s="89">
        <f t="shared" si="72"/>
        <v>-12</v>
      </c>
      <c r="CM685" s="89">
        <f t="shared" si="73"/>
        <v>16</v>
      </c>
      <c r="CN685" s="89" t="str">
        <f t="shared" si="74"/>
        <v>ON TIME</v>
      </c>
      <c r="CO685" s="100" t="str" cm="1">
        <f t="array" ref="CO685">IFERROR(_xlfn.TEXTJOIN(", ",,_xlfn._xlws.FILTER('Monitor PO'!A:A,'Monitor PO'!K:K=Z685)),"")</f>
        <v/>
      </c>
      <c r="CP685" s="92" t="str">
        <f>IF(CQ685="","",IF(CQ685&gt;'Colour coding'!$D$4,"After Turnround",IF(CQ685&gt;'Colour coding'!$D$3+7,"During Turnaround",IF(CQ685&lt;'Colour coding'!$D$3,"On Time"))))</f>
        <v>On Time</v>
      </c>
      <c r="CQ685" s="88">
        <f>_xlfn.MAXIFS('Monitor PO'!E:E,'Monitor PO'!K:K,KGP[[#This Row],[Material / Component]])</f>
        <v>0</v>
      </c>
      <c r="CR685" s="89" t="str">
        <f t="shared" si="75"/>
        <v>Need Purchasing</v>
      </c>
      <c r="CS685" s="89" t="str">
        <f>_xlfn.CONCAT(KGP[[#This Row],[Reservation]], KGP[[#This Row],[Requirement date (WO component)]],KGP[[#This Row],[Material / Component]],"000",,KGP[[#This Row],[WO number]])</f>
        <v>00001325684540110534345000100034084</v>
      </c>
      <c r="CT685" s="89" t="e">
        <f>VLOOKUP(KGP[[#This Row],[Key]],Reservation!B:B,1,)</f>
        <v>#N/A</v>
      </c>
      <c r="CU685" s="89" t="str">
        <f>_xlfn.CONCAT(KGP[[#This Row],[Reservation]],KGP[[#This Row],[Material / Component]],"000",,KGP[[#This Row],[WO number]])</f>
        <v>000013256810534345000100034084</v>
      </c>
      <c r="CV685" s="93">
        <f>IF(_xlfn.MAXIFS(Reservation!$F:$F,Reservation!$A:$A,KGP[[#This Row],[Logic]])&lt;KGP[[#This Row],[ETA @ Demand plant]],_xlfn.MAXIFS(Reservation!$F:$F,Reservation!$A:$A,KGP[[#This Row],[Logic]]),"")</f>
        <v>0</v>
      </c>
      <c r="CW685" s="89" t="e">
        <f>IF(KGP[[#This Row],[Any order which is ahead (Date)]]="","",VLOOKUP(_xlfn.CONCAT(KGP[[#This Row],[Reservation]],KGP[[#This Row],[Material / Component]],"000",,KGP[[#This Row],[WO number]]),Reservation!$A:$J,10,0))</f>
        <v>#N/A</v>
      </c>
      <c r="CX685" s="89">
        <f t="shared" si="76"/>
        <v>0</v>
      </c>
    </row>
    <row r="686" spans="1:102" s="77" customFormat="1" ht="15" x14ac:dyDescent="0.25">
      <c r="A686" s="118" t="s">
        <v>945</v>
      </c>
      <c r="B686" s="118" t="s">
        <v>50</v>
      </c>
      <c r="C686" s="119"/>
      <c r="D686" s="118" t="s">
        <v>55</v>
      </c>
      <c r="E686" s="120">
        <v>45290</v>
      </c>
      <c r="F686" s="120">
        <v>45293</v>
      </c>
      <c r="G686" s="120">
        <v>45401</v>
      </c>
      <c r="H686" s="120">
        <v>45385</v>
      </c>
      <c r="I686" s="120">
        <v>45401</v>
      </c>
      <c r="J686" s="120">
        <v>45406</v>
      </c>
      <c r="K686" s="118" t="s">
        <v>182</v>
      </c>
      <c r="L686" s="119"/>
      <c r="M686" s="118" t="s">
        <v>1333</v>
      </c>
      <c r="N686" s="118" t="s">
        <v>332</v>
      </c>
      <c r="O686" s="118" t="s">
        <v>1334</v>
      </c>
      <c r="P686" s="118" t="s">
        <v>1335</v>
      </c>
      <c r="Q686" s="118" t="s">
        <v>1336</v>
      </c>
      <c r="R686" s="118" t="s">
        <v>344</v>
      </c>
      <c r="S686" s="120">
        <v>45401</v>
      </c>
      <c r="T686" s="119"/>
      <c r="U686" s="119"/>
      <c r="V686" s="118" t="s">
        <v>345</v>
      </c>
      <c r="W686" s="119"/>
      <c r="X686" s="118">
        <v>10</v>
      </c>
      <c r="Y686" s="118">
        <v>5</v>
      </c>
      <c r="Z686" s="118" t="s">
        <v>1389</v>
      </c>
      <c r="AA686" s="118" t="s">
        <v>1390</v>
      </c>
      <c r="AB686" s="121">
        <v>15</v>
      </c>
      <c r="AC686" s="121">
        <v>0</v>
      </c>
      <c r="AD686" s="121">
        <v>0</v>
      </c>
      <c r="AE686" s="118" t="s">
        <v>875</v>
      </c>
      <c r="AF686" s="121">
        <v>0</v>
      </c>
      <c r="AG686" s="118" t="s">
        <v>876</v>
      </c>
      <c r="AH686" s="118" t="s">
        <v>53</v>
      </c>
      <c r="AI686" s="118" t="s">
        <v>345</v>
      </c>
      <c r="AJ686" s="118" t="s">
        <v>1339</v>
      </c>
      <c r="AK686" s="118">
        <v>30</v>
      </c>
      <c r="AL686" s="121">
        <v>21</v>
      </c>
      <c r="AM686" s="119"/>
      <c r="AN686" s="119"/>
      <c r="AO686" s="118">
        <v>0</v>
      </c>
      <c r="AP686" s="119"/>
      <c r="AQ686" s="119"/>
      <c r="AR686" s="119"/>
      <c r="AS686" s="119"/>
      <c r="AT686" s="119"/>
      <c r="AU686" s="118">
        <v>0</v>
      </c>
      <c r="AV686" s="122">
        <v>0</v>
      </c>
      <c r="AW686" s="118" t="s">
        <v>51</v>
      </c>
      <c r="AX686" s="119"/>
      <c r="AY686" s="119"/>
      <c r="AZ686" s="119"/>
      <c r="BA686" s="118" t="s">
        <v>1340</v>
      </c>
      <c r="BB686" s="118" t="s">
        <v>52</v>
      </c>
      <c r="BC686" s="118" t="s">
        <v>161</v>
      </c>
      <c r="BD686" s="118" t="s">
        <v>162</v>
      </c>
      <c r="BE686" s="118" t="s">
        <v>1341</v>
      </c>
      <c r="BF686" s="118">
        <v>7</v>
      </c>
      <c r="BG686" s="118" t="s">
        <v>163</v>
      </c>
      <c r="BH686" s="118" t="s">
        <v>164</v>
      </c>
      <c r="BI686" s="118" t="s">
        <v>164</v>
      </c>
      <c r="BJ686" s="118" t="s">
        <v>1391</v>
      </c>
      <c r="BK686" s="118" t="s">
        <v>963</v>
      </c>
      <c r="BL686" s="121">
        <v>15</v>
      </c>
      <c r="BM686" s="119" t="b">
        <f>KGP[[#This Row],[HU Quantity]]=KGP[[#This Row],[Requirement quantity]]</f>
        <v>1</v>
      </c>
      <c r="BN686" s="118" t="s">
        <v>1392</v>
      </c>
      <c r="BO686" s="119"/>
      <c r="BP686" s="119"/>
      <c r="BQ686" s="118" t="s">
        <v>165</v>
      </c>
      <c r="BR686" s="118" t="s">
        <v>371</v>
      </c>
      <c r="BS686" s="120">
        <v>45381</v>
      </c>
      <c r="BT686" s="123">
        <v>0</v>
      </c>
      <c r="BU686" s="123">
        <v>0</v>
      </c>
      <c r="BV686" s="120">
        <v>45531</v>
      </c>
      <c r="BW686" s="124">
        <v>0</v>
      </c>
      <c r="BX686" s="124">
        <v>0</v>
      </c>
      <c r="BY686" s="119"/>
      <c r="BZ686" s="119"/>
      <c r="CA686" s="118">
        <v>0</v>
      </c>
      <c r="CB686" s="122">
        <v>0</v>
      </c>
      <c r="CC686" s="118" t="s">
        <v>374</v>
      </c>
      <c r="CD686" s="122">
        <v>15</v>
      </c>
      <c r="CE686" s="118" t="s">
        <v>349</v>
      </c>
      <c r="CF686" s="119"/>
      <c r="CG686" s="118" t="s">
        <v>965</v>
      </c>
      <c r="CH686" s="122">
        <v>0</v>
      </c>
      <c r="CI686" s="125">
        <v>0</v>
      </c>
      <c r="CJ686" s="94">
        <f t="shared" si="70"/>
        <v>4.3478260869565216E-2</v>
      </c>
      <c r="CK686" s="88">
        <f t="shared" si="71"/>
        <v>45373</v>
      </c>
      <c r="CL686" s="89">
        <f t="shared" si="72"/>
        <v>-12</v>
      </c>
      <c r="CM686" s="89">
        <f t="shared" si="73"/>
        <v>16</v>
      </c>
      <c r="CN686" s="89" t="str">
        <f t="shared" si="74"/>
        <v>ON TIME</v>
      </c>
      <c r="CO686" s="100" t="str" cm="1">
        <f t="array" ref="CO686">IFERROR(_xlfn.TEXTJOIN(", ",,_xlfn._xlws.FILTER('Monitor PO'!A:A,'Monitor PO'!K:K=Z686)),"")</f>
        <v/>
      </c>
      <c r="CP686" s="92" t="str">
        <f>IF(CQ686="","",IF(CQ686&gt;'Colour coding'!$D$4,"After Turnround",IF(CQ686&gt;'Colour coding'!$D$3+7,"During Turnaround",IF(CQ686&lt;'Colour coding'!$D$3,"On Time"))))</f>
        <v>On Time</v>
      </c>
      <c r="CQ686" s="88">
        <f>_xlfn.MAXIFS('Monitor PO'!E:E,'Monitor PO'!K:K,KGP[[#This Row],[Material / Component]])</f>
        <v>0</v>
      </c>
      <c r="CR686" s="89" t="str">
        <f t="shared" si="75"/>
        <v>Need Purchasing</v>
      </c>
      <c r="CS686" s="89" t="str">
        <f>_xlfn.CONCAT(KGP[[#This Row],[Reservation]], KGP[[#This Row],[Requirement date (WO component)]],KGP[[#This Row],[Material / Component]],"000",,KGP[[#This Row],[WO number]])</f>
        <v>00001325684540110534150000100034084</v>
      </c>
      <c r="CT686" s="89" t="e">
        <f>VLOOKUP(KGP[[#This Row],[Key]],Reservation!B:B,1,)</f>
        <v>#N/A</v>
      </c>
      <c r="CU686" s="89" t="str">
        <f>_xlfn.CONCAT(KGP[[#This Row],[Reservation]],KGP[[#This Row],[Material / Component]],"000",,KGP[[#This Row],[WO number]])</f>
        <v>000013256810534150000100034084</v>
      </c>
      <c r="CV686" s="93">
        <f>IF(_xlfn.MAXIFS(Reservation!$F:$F,Reservation!$A:$A,KGP[[#This Row],[Logic]])&lt;KGP[[#This Row],[ETA @ Demand plant]],_xlfn.MAXIFS(Reservation!$F:$F,Reservation!$A:$A,KGP[[#This Row],[Logic]]),"")</f>
        <v>0</v>
      </c>
      <c r="CW686" s="89" t="e">
        <f>IF(KGP[[#This Row],[Any order which is ahead (Date)]]="","",VLOOKUP(_xlfn.CONCAT(KGP[[#This Row],[Reservation]],KGP[[#This Row],[Material / Component]],"000",,KGP[[#This Row],[WO number]]),Reservation!$A:$J,10,0))</f>
        <v>#N/A</v>
      </c>
      <c r="CX686" s="89">
        <f t="shared" si="76"/>
        <v>0</v>
      </c>
    </row>
    <row r="687" spans="1:102" s="77" customFormat="1" ht="15" x14ac:dyDescent="0.25">
      <c r="A687" s="118" t="s">
        <v>945</v>
      </c>
      <c r="B687" s="118" t="s">
        <v>50</v>
      </c>
      <c r="C687" s="119"/>
      <c r="D687" s="118" t="s">
        <v>55</v>
      </c>
      <c r="E687" s="120">
        <v>45290</v>
      </c>
      <c r="F687" s="120">
        <v>45293</v>
      </c>
      <c r="G687" s="120">
        <v>45401</v>
      </c>
      <c r="H687" s="120">
        <v>45385</v>
      </c>
      <c r="I687" s="120">
        <v>45401</v>
      </c>
      <c r="J687" s="120">
        <v>45406</v>
      </c>
      <c r="K687" s="118" t="s">
        <v>182</v>
      </c>
      <c r="L687" s="119"/>
      <c r="M687" s="118" t="s">
        <v>1333</v>
      </c>
      <c r="N687" s="118" t="s">
        <v>177</v>
      </c>
      <c r="O687" s="118" t="s">
        <v>1334</v>
      </c>
      <c r="P687" s="118" t="s">
        <v>1335</v>
      </c>
      <c r="Q687" s="118" t="s">
        <v>1336</v>
      </c>
      <c r="R687" s="118" t="s">
        <v>344</v>
      </c>
      <c r="S687" s="120">
        <v>45401</v>
      </c>
      <c r="T687" s="119"/>
      <c r="U687" s="119"/>
      <c r="V687" s="118" t="s">
        <v>345</v>
      </c>
      <c r="W687" s="119"/>
      <c r="X687" s="118">
        <v>10</v>
      </c>
      <c r="Y687" s="118">
        <v>5</v>
      </c>
      <c r="Z687" s="118" t="s">
        <v>1397</v>
      </c>
      <c r="AA687" s="118" t="s">
        <v>1398</v>
      </c>
      <c r="AB687" s="121">
        <v>1</v>
      </c>
      <c r="AC687" s="121">
        <v>0</v>
      </c>
      <c r="AD687" s="121">
        <v>0</v>
      </c>
      <c r="AE687" s="118" t="s">
        <v>875</v>
      </c>
      <c r="AF687" s="121">
        <v>0</v>
      </c>
      <c r="AG687" s="118" t="s">
        <v>876</v>
      </c>
      <c r="AH687" s="118" t="s">
        <v>53</v>
      </c>
      <c r="AI687" s="118" t="s">
        <v>345</v>
      </c>
      <c r="AJ687" s="118" t="s">
        <v>1339</v>
      </c>
      <c r="AK687" s="118">
        <v>110</v>
      </c>
      <c r="AL687" s="121">
        <v>21</v>
      </c>
      <c r="AM687" s="119"/>
      <c r="AN687" s="119"/>
      <c r="AO687" s="118">
        <v>0</v>
      </c>
      <c r="AP687" s="119"/>
      <c r="AQ687" s="119"/>
      <c r="AR687" s="119"/>
      <c r="AS687" s="119"/>
      <c r="AT687" s="119"/>
      <c r="AU687" s="118">
        <v>0</v>
      </c>
      <c r="AV687" s="122">
        <v>0</v>
      </c>
      <c r="AW687" s="118" t="s">
        <v>51</v>
      </c>
      <c r="AX687" s="119"/>
      <c r="AY687" s="119"/>
      <c r="AZ687" s="119"/>
      <c r="BA687" s="118" t="s">
        <v>1340</v>
      </c>
      <c r="BB687" s="118" t="s">
        <v>52</v>
      </c>
      <c r="BC687" s="118" t="s">
        <v>161</v>
      </c>
      <c r="BD687" s="118" t="s">
        <v>162</v>
      </c>
      <c r="BE687" s="118" t="s">
        <v>1341</v>
      </c>
      <c r="BF687" s="118">
        <v>15</v>
      </c>
      <c r="BG687" s="118" t="s">
        <v>163</v>
      </c>
      <c r="BH687" s="118" t="s">
        <v>164</v>
      </c>
      <c r="BI687" s="118" t="s">
        <v>164</v>
      </c>
      <c r="BJ687" s="118" t="s">
        <v>1399</v>
      </c>
      <c r="BK687" s="118" t="s">
        <v>1400</v>
      </c>
      <c r="BL687" s="121">
        <v>1</v>
      </c>
      <c r="BM687" s="119" t="b">
        <f>KGP[[#This Row],[HU Quantity]]=KGP[[#This Row],[Requirement quantity]]</f>
        <v>1</v>
      </c>
      <c r="BN687" s="119"/>
      <c r="BO687" s="119"/>
      <c r="BP687" s="119"/>
      <c r="BQ687" s="118" t="s">
        <v>165</v>
      </c>
      <c r="BR687" s="118" t="s">
        <v>371</v>
      </c>
      <c r="BS687" s="120">
        <v>45381</v>
      </c>
      <c r="BT687" s="123">
        <v>0</v>
      </c>
      <c r="BU687" s="123">
        <v>0</v>
      </c>
      <c r="BV687" s="120">
        <v>45531</v>
      </c>
      <c r="BW687" s="124">
        <v>0</v>
      </c>
      <c r="BX687" s="124">
        <v>0</v>
      </c>
      <c r="BY687" s="119"/>
      <c r="BZ687" s="119"/>
      <c r="CA687" s="118">
        <v>0</v>
      </c>
      <c r="CB687" s="122">
        <v>0</v>
      </c>
      <c r="CC687" s="118" t="s">
        <v>374</v>
      </c>
      <c r="CD687" s="122">
        <v>1</v>
      </c>
      <c r="CE687" s="118" t="s">
        <v>349</v>
      </c>
      <c r="CF687" s="119"/>
      <c r="CG687" s="118" t="s">
        <v>965</v>
      </c>
      <c r="CH687" s="122">
        <v>0</v>
      </c>
      <c r="CI687" s="125">
        <v>0</v>
      </c>
      <c r="CJ687" s="94">
        <f t="shared" si="70"/>
        <v>4.3478260869565216E-2</v>
      </c>
      <c r="CK687" s="88">
        <f t="shared" si="71"/>
        <v>45373</v>
      </c>
      <c r="CL687" s="89">
        <f t="shared" si="72"/>
        <v>-12</v>
      </c>
      <c r="CM687" s="89">
        <f t="shared" si="73"/>
        <v>16</v>
      </c>
      <c r="CN687" s="89" t="str">
        <f t="shared" si="74"/>
        <v>ON TIME</v>
      </c>
      <c r="CO687" s="100" t="str" cm="1">
        <f t="array" ref="CO687">IFERROR(_xlfn.TEXTJOIN(", ",,_xlfn._xlws.FILTER('Monitor PO'!A:A,'Monitor PO'!K:K=Z687)),"")</f>
        <v/>
      </c>
      <c r="CP687" s="92" t="str">
        <f>IF(CQ687="","",IF(CQ687&gt;'Colour coding'!$D$4,"After Turnround",IF(CQ687&gt;'Colour coding'!$D$3+7,"During Turnaround",IF(CQ687&lt;'Colour coding'!$D$3,"On Time"))))</f>
        <v>On Time</v>
      </c>
      <c r="CQ687" s="88">
        <f>_xlfn.MAXIFS('Monitor PO'!E:E,'Monitor PO'!K:K,KGP[[#This Row],[Material / Component]])</f>
        <v>0</v>
      </c>
      <c r="CR687" s="89" t="str">
        <f t="shared" si="75"/>
        <v>Need Purchasing</v>
      </c>
      <c r="CS687" s="89" t="str">
        <f>_xlfn.CONCAT(KGP[[#This Row],[Reservation]], KGP[[#This Row],[Requirement date (WO component)]],KGP[[#This Row],[Material / Component]],"000",,KGP[[#This Row],[WO number]])</f>
        <v>00001325684540110534378000100034084</v>
      </c>
      <c r="CT687" s="89" t="e">
        <f>VLOOKUP(KGP[[#This Row],[Key]],Reservation!B:B,1,)</f>
        <v>#N/A</v>
      </c>
      <c r="CU687" s="89" t="str">
        <f>_xlfn.CONCAT(KGP[[#This Row],[Reservation]],KGP[[#This Row],[Material / Component]],"000",,KGP[[#This Row],[WO number]])</f>
        <v>000013256810534378000100034084</v>
      </c>
      <c r="CV687" s="93">
        <f>IF(_xlfn.MAXIFS(Reservation!$F:$F,Reservation!$A:$A,KGP[[#This Row],[Logic]])&lt;KGP[[#This Row],[ETA @ Demand plant]],_xlfn.MAXIFS(Reservation!$F:$F,Reservation!$A:$A,KGP[[#This Row],[Logic]]),"")</f>
        <v>0</v>
      </c>
      <c r="CW687" s="89" t="e">
        <f>IF(KGP[[#This Row],[Any order which is ahead (Date)]]="","",VLOOKUP(_xlfn.CONCAT(KGP[[#This Row],[Reservation]],KGP[[#This Row],[Material / Component]],"000",,KGP[[#This Row],[WO number]]),Reservation!$A:$J,10,0))</f>
        <v>#N/A</v>
      </c>
      <c r="CX687" s="89">
        <f t="shared" si="76"/>
        <v>0</v>
      </c>
    </row>
    <row r="688" spans="1:102" s="77" customFormat="1" ht="15" x14ac:dyDescent="0.25">
      <c r="A688" s="118" t="s">
        <v>945</v>
      </c>
      <c r="B688" s="118" t="s">
        <v>50</v>
      </c>
      <c r="C688" s="119"/>
      <c r="D688" s="118" t="s">
        <v>55</v>
      </c>
      <c r="E688" s="120">
        <v>45290</v>
      </c>
      <c r="F688" s="120">
        <v>45293</v>
      </c>
      <c r="G688" s="120">
        <v>45401</v>
      </c>
      <c r="H688" s="120">
        <v>45385</v>
      </c>
      <c r="I688" s="120">
        <v>45401</v>
      </c>
      <c r="J688" s="120">
        <v>45406</v>
      </c>
      <c r="K688" s="118" t="s">
        <v>182</v>
      </c>
      <c r="L688" s="119"/>
      <c r="M688" s="118" t="s">
        <v>1333</v>
      </c>
      <c r="N688" s="118" t="s">
        <v>460</v>
      </c>
      <c r="O688" s="118" t="s">
        <v>1334</v>
      </c>
      <c r="P688" s="118" t="s">
        <v>1335</v>
      </c>
      <c r="Q688" s="118" t="s">
        <v>1336</v>
      </c>
      <c r="R688" s="118" t="s">
        <v>344</v>
      </c>
      <c r="S688" s="120">
        <v>45401</v>
      </c>
      <c r="T688" s="119"/>
      <c r="U688" s="119"/>
      <c r="V688" s="118" t="s">
        <v>345</v>
      </c>
      <c r="W688" s="119"/>
      <c r="X688" s="118">
        <v>10</v>
      </c>
      <c r="Y688" s="118">
        <v>5</v>
      </c>
      <c r="Z688" s="118" t="s">
        <v>1401</v>
      </c>
      <c r="AA688" s="118" t="s">
        <v>1402</v>
      </c>
      <c r="AB688" s="121">
        <v>4</v>
      </c>
      <c r="AC688" s="121">
        <v>0</v>
      </c>
      <c r="AD688" s="121">
        <v>0</v>
      </c>
      <c r="AE688" s="118" t="s">
        <v>875</v>
      </c>
      <c r="AF688" s="121">
        <v>0</v>
      </c>
      <c r="AG688" s="118" t="s">
        <v>876</v>
      </c>
      <c r="AH688" s="118" t="s">
        <v>53</v>
      </c>
      <c r="AI688" s="118" t="s">
        <v>345</v>
      </c>
      <c r="AJ688" s="118" t="s">
        <v>1339</v>
      </c>
      <c r="AK688" s="118">
        <v>120</v>
      </c>
      <c r="AL688" s="121">
        <v>21</v>
      </c>
      <c r="AM688" s="119"/>
      <c r="AN688" s="119"/>
      <c r="AO688" s="118">
        <v>0</v>
      </c>
      <c r="AP688" s="119"/>
      <c r="AQ688" s="119"/>
      <c r="AR688" s="119"/>
      <c r="AS688" s="119"/>
      <c r="AT688" s="119"/>
      <c r="AU688" s="118">
        <v>0</v>
      </c>
      <c r="AV688" s="122">
        <v>0</v>
      </c>
      <c r="AW688" s="118" t="s">
        <v>51</v>
      </c>
      <c r="AX688" s="119"/>
      <c r="AY688" s="119"/>
      <c r="AZ688" s="119"/>
      <c r="BA688" s="118" t="s">
        <v>1340</v>
      </c>
      <c r="BB688" s="118" t="s">
        <v>52</v>
      </c>
      <c r="BC688" s="118" t="s">
        <v>161</v>
      </c>
      <c r="BD688" s="118" t="s">
        <v>162</v>
      </c>
      <c r="BE688" s="118" t="s">
        <v>1341</v>
      </c>
      <c r="BF688" s="118">
        <v>16</v>
      </c>
      <c r="BG688" s="118" t="s">
        <v>163</v>
      </c>
      <c r="BH688" s="118" t="s">
        <v>164</v>
      </c>
      <c r="BI688" s="118" t="s">
        <v>164</v>
      </c>
      <c r="BJ688" s="118" t="s">
        <v>1403</v>
      </c>
      <c r="BK688" s="118" t="s">
        <v>963</v>
      </c>
      <c r="BL688" s="121">
        <v>4</v>
      </c>
      <c r="BM688" s="119" t="b">
        <f>KGP[[#This Row],[HU Quantity]]=KGP[[#This Row],[Requirement quantity]]</f>
        <v>1</v>
      </c>
      <c r="BN688" s="118" t="s">
        <v>1404</v>
      </c>
      <c r="BO688" s="119"/>
      <c r="BP688" s="119"/>
      <c r="BQ688" s="118" t="s">
        <v>165</v>
      </c>
      <c r="BR688" s="118" t="s">
        <v>371</v>
      </c>
      <c r="BS688" s="120">
        <v>45381</v>
      </c>
      <c r="BT688" s="123">
        <v>0</v>
      </c>
      <c r="BU688" s="123">
        <v>0</v>
      </c>
      <c r="BV688" s="120">
        <v>45531</v>
      </c>
      <c r="BW688" s="124">
        <v>0</v>
      </c>
      <c r="BX688" s="124">
        <v>0</v>
      </c>
      <c r="BY688" s="119"/>
      <c r="BZ688" s="119"/>
      <c r="CA688" s="118">
        <v>0</v>
      </c>
      <c r="CB688" s="122">
        <v>0</v>
      </c>
      <c r="CC688" s="118" t="s">
        <v>374</v>
      </c>
      <c r="CD688" s="122">
        <v>4</v>
      </c>
      <c r="CE688" s="118" t="s">
        <v>349</v>
      </c>
      <c r="CF688" s="119"/>
      <c r="CG688" s="118" t="s">
        <v>965</v>
      </c>
      <c r="CH688" s="122">
        <v>0</v>
      </c>
      <c r="CI688" s="125">
        <v>0</v>
      </c>
      <c r="CJ688" s="94">
        <f t="shared" si="70"/>
        <v>4.3478260869565216E-2</v>
      </c>
      <c r="CK688" s="88">
        <f t="shared" si="71"/>
        <v>45373</v>
      </c>
      <c r="CL688" s="89">
        <f t="shared" si="72"/>
        <v>-12</v>
      </c>
      <c r="CM688" s="89">
        <f t="shared" si="73"/>
        <v>16</v>
      </c>
      <c r="CN688" s="89" t="str">
        <f t="shared" si="74"/>
        <v>ON TIME</v>
      </c>
      <c r="CO688" s="100" t="str" cm="1">
        <f t="array" ref="CO688">IFERROR(_xlfn.TEXTJOIN(", ",,_xlfn._xlws.FILTER('Monitor PO'!A:A,'Monitor PO'!K:K=Z688)),"")</f>
        <v/>
      </c>
      <c r="CP688" s="92" t="str">
        <f>IF(CQ688="","",IF(CQ688&gt;'Colour coding'!$D$4,"After Turnround",IF(CQ688&gt;'Colour coding'!$D$3+7,"During Turnaround",IF(CQ688&lt;'Colour coding'!$D$3,"On Time"))))</f>
        <v>On Time</v>
      </c>
      <c r="CQ688" s="88">
        <f>_xlfn.MAXIFS('Monitor PO'!E:E,'Monitor PO'!K:K,KGP[[#This Row],[Material / Component]])</f>
        <v>0</v>
      </c>
      <c r="CR688" s="89" t="str">
        <f t="shared" si="75"/>
        <v>Need Purchasing</v>
      </c>
      <c r="CS688" s="89" t="str">
        <f>_xlfn.CONCAT(KGP[[#This Row],[Reservation]], KGP[[#This Row],[Requirement date (WO component)]],KGP[[#This Row],[Material / Component]],"000",,KGP[[#This Row],[WO number]])</f>
        <v>00001325684540110568140000100034084</v>
      </c>
      <c r="CT688" s="89" t="e">
        <f>VLOOKUP(KGP[[#This Row],[Key]],Reservation!B:B,1,)</f>
        <v>#N/A</v>
      </c>
      <c r="CU688" s="89" t="str">
        <f>_xlfn.CONCAT(KGP[[#This Row],[Reservation]],KGP[[#This Row],[Material / Component]],"000",,KGP[[#This Row],[WO number]])</f>
        <v>000013256810568140000100034084</v>
      </c>
      <c r="CV688" s="93">
        <f>IF(_xlfn.MAXIFS(Reservation!$F:$F,Reservation!$A:$A,KGP[[#This Row],[Logic]])&lt;KGP[[#This Row],[ETA @ Demand plant]],_xlfn.MAXIFS(Reservation!$F:$F,Reservation!$A:$A,KGP[[#This Row],[Logic]]),"")</f>
        <v>0</v>
      </c>
      <c r="CW688" s="89" t="e">
        <f>IF(KGP[[#This Row],[Any order which is ahead (Date)]]="","",VLOOKUP(_xlfn.CONCAT(KGP[[#This Row],[Reservation]],KGP[[#This Row],[Material / Component]],"000",,KGP[[#This Row],[WO number]]),Reservation!$A:$J,10,0))</f>
        <v>#N/A</v>
      </c>
      <c r="CX688" s="89">
        <f t="shared" si="76"/>
        <v>0</v>
      </c>
    </row>
    <row r="689" spans="1:102" s="77" customFormat="1" ht="15" x14ac:dyDescent="0.25">
      <c r="A689" s="118" t="s">
        <v>945</v>
      </c>
      <c r="B689" s="118" t="s">
        <v>50</v>
      </c>
      <c r="C689" s="119"/>
      <c r="D689" s="118" t="s">
        <v>55</v>
      </c>
      <c r="E689" s="120">
        <v>45290</v>
      </c>
      <c r="F689" s="120">
        <v>45293</v>
      </c>
      <c r="G689" s="120">
        <v>45401</v>
      </c>
      <c r="H689" s="120">
        <v>45385</v>
      </c>
      <c r="I689" s="120">
        <v>45401</v>
      </c>
      <c r="J689" s="120">
        <v>45406</v>
      </c>
      <c r="K689" s="118" t="s">
        <v>182</v>
      </c>
      <c r="L689" s="119"/>
      <c r="M689" s="118" t="s">
        <v>1333</v>
      </c>
      <c r="N689" s="118" t="s">
        <v>1405</v>
      </c>
      <c r="O689" s="118" t="s">
        <v>1334</v>
      </c>
      <c r="P689" s="118" t="s">
        <v>1335</v>
      </c>
      <c r="Q689" s="118" t="s">
        <v>1336</v>
      </c>
      <c r="R689" s="118" t="s">
        <v>344</v>
      </c>
      <c r="S689" s="120">
        <v>45401</v>
      </c>
      <c r="T689" s="119"/>
      <c r="U689" s="119"/>
      <c r="V689" s="118" t="s">
        <v>345</v>
      </c>
      <c r="W689" s="119"/>
      <c r="X689" s="118">
        <v>10</v>
      </c>
      <c r="Y689" s="118">
        <v>5</v>
      </c>
      <c r="Z689" s="118" t="s">
        <v>1406</v>
      </c>
      <c r="AA689" s="118" t="s">
        <v>1407</v>
      </c>
      <c r="AB689" s="121">
        <v>4</v>
      </c>
      <c r="AC689" s="121">
        <v>0</v>
      </c>
      <c r="AD689" s="121">
        <v>0</v>
      </c>
      <c r="AE689" s="118" t="s">
        <v>875</v>
      </c>
      <c r="AF689" s="121">
        <v>0</v>
      </c>
      <c r="AG689" s="118" t="s">
        <v>876</v>
      </c>
      <c r="AH689" s="118" t="s">
        <v>53</v>
      </c>
      <c r="AI689" s="118" t="s">
        <v>345</v>
      </c>
      <c r="AJ689" s="118" t="s">
        <v>1339</v>
      </c>
      <c r="AK689" s="118">
        <v>20</v>
      </c>
      <c r="AL689" s="121">
        <v>21</v>
      </c>
      <c r="AM689" s="119"/>
      <c r="AN689" s="119"/>
      <c r="AO689" s="118">
        <v>0</v>
      </c>
      <c r="AP689" s="119"/>
      <c r="AQ689" s="119"/>
      <c r="AR689" s="119"/>
      <c r="AS689" s="119"/>
      <c r="AT689" s="119"/>
      <c r="AU689" s="118">
        <v>0</v>
      </c>
      <c r="AV689" s="122">
        <v>0</v>
      </c>
      <c r="AW689" s="118" t="s">
        <v>51</v>
      </c>
      <c r="AX689" s="119"/>
      <c r="AY689" s="119"/>
      <c r="AZ689" s="119"/>
      <c r="BA689" s="118" t="s">
        <v>1340</v>
      </c>
      <c r="BB689" s="118" t="s">
        <v>52</v>
      </c>
      <c r="BC689" s="118" t="s">
        <v>161</v>
      </c>
      <c r="BD689" s="118" t="s">
        <v>162</v>
      </c>
      <c r="BE689" s="118" t="s">
        <v>1341</v>
      </c>
      <c r="BF689" s="118">
        <v>6</v>
      </c>
      <c r="BG689" s="118" t="s">
        <v>163</v>
      </c>
      <c r="BH689" s="118" t="s">
        <v>164</v>
      </c>
      <c r="BI689" s="118" t="s">
        <v>164</v>
      </c>
      <c r="BJ689" s="118" t="s">
        <v>1408</v>
      </c>
      <c r="BK689" s="118" t="s">
        <v>963</v>
      </c>
      <c r="BL689" s="121">
        <v>4</v>
      </c>
      <c r="BM689" s="119" t="b">
        <f>KGP[[#This Row],[HU Quantity]]=KGP[[#This Row],[Requirement quantity]]</f>
        <v>1</v>
      </c>
      <c r="BN689" s="118" t="s">
        <v>1409</v>
      </c>
      <c r="BO689" s="119"/>
      <c r="BP689" s="119"/>
      <c r="BQ689" s="118" t="s">
        <v>165</v>
      </c>
      <c r="BR689" s="118" t="s">
        <v>371</v>
      </c>
      <c r="BS689" s="120">
        <v>45381</v>
      </c>
      <c r="BT689" s="123">
        <v>0</v>
      </c>
      <c r="BU689" s="123">
        <v>0</v>
      </c>
      <c r="BV689" s="120">
        <v>45531</v>
      </c>
      <c r="BW689" s="124">
        <v>0</v>
      </c>
      <c r="BX689" s="124">
        <v>0</v>
      </c>
      <c r="BY689" s="119"/>
      <c r="BZ689" s="119"/>
      <c r="CA689" s="118">
        <v>0</v>
      </c>
      <c r="CB689" s="122">
        <v>0</v>
      </c>
      <c r="CC689" s="118" t="s">
        <v>374</v>
      </c>
      <c r="CD689" s="122">
        <v>4</v>
      </c>
      <c r="CE689" s="118" t="s">
        <v>349</v>
      </c>
      <c r="CF689" s="119"/>
      <c r="CG689" s="118" t="s">
        <v>965</v>
      </c>
      <c r="CH689" s="122">
        <v>0</v>
      </c>
      <c r="CI689" s="125">
        <v>0</v>
      </c>
      <c r="CJ689" s="94">
        <f t="shared" si="70"/>
        <v>4.3478260869565216E-2</v>
      </c>
      <c r="CK689" s="88">
        <f t="shared" si="71"/>
        <v>45373</v>
      </c>
      <c r="CL689" s="89">
        <f t="shared" si="72"/>
        <v>-12</v>
      </c>
      <c r="CM689" s="89">
        <f t="shared" si="73"/>
        <v>16</v>
      </c>
      <c r="CN689" s="89" t="str">
        <f t="shared" si="74"/>
        <v>ON TIME</v>
      </c>
      <c r="CO689" s="100" t="str" cm="1">
        <f t="array" ref="CO689">IFERROR(_xlfn.TEXTJOIN(", ",,_xlfn._xlws.FILTER('Monitor PO'!A:A,'Monitor PO'!K:K=Z689)),"")</f>
        <v/>
      </c>
      <c r="CP689" s="92" t="str">
        <f>IF(CQ689="","",IF(CQ689&gt;'Colour coding'!$D$4,"After Turnround",IF(CQ689&gt;'Colour coding'!$D$3+7,"During Turnaround",IF(CQ689&lt;'Colour coding'!$D$3,"On Time"))))</f>
        <v>On Time</v>
      </c>
      <c r="CQ689" s="88">
        <f>_xlfn.MAXIFS('Monitor PO'!E:E,'Monitor PO'!K:K,KGP[[#This Row],[Material / Component]])</f>
        <v>0</v>
      </c>
      <c r="CR689" s="89" t="str">
        <f t="shared" si="75"/>
        <v>Need Purchasing</v>
      </c>
      <c r="CS689" s="89" t="str">
        <f>_xlfn.CONCAT(KGP[[#This Row],[Reservation]], KGP[[#This Row],[Requirement date (WO component)]],KGP[[#This Row],[Material / Component]],"000",,KGP[[#This Row],[WO number]])</f>
        <v>00001325684540110458410000100034084</v>
      </c>
      <c r="CT689" s="89" t="e">
        <f>VLOOKUP(KGP[[#This Row],[Key]],Reservation!B:B,1,)</f>
        <v>#N/A</v>
      </c>
      <c r="CU689" s="89" t="str">
        <f>_xlfn.CONCAT(KGP[[#This Row],[Reservation]],KGP[[#This Row],[Material / Component]],"000",,KGP[[#This Row],[WO number]])</f>
        <v>000013256810458410000100034084</v>
      </c>
      <c r="CV689" s="93">
        <f>IF(_xlfn.MAXIFS(Reservation!$F:$F,Reservation!$A:$A,KGP[[#This Row],[Logic]])&lt;KGP[[#This Row],[ETA @ Demand plant]],_xlfn.MAXIFS(Reservation!$F:$F,Reservation!$A:$A,KGP[[#This Row],[Logic]]),"")</f>
        <v>0</v>
      </c>
      <c r="CW689" s="89" t="e">
        <f>IF(KGP[[#This Row],[Any order which is ahead (Date)]]="","",VLOOKUP(_xlfn.CONCAT(KGP[[#This Row],[Reservation]],KGP[[#This Row],[Material / Component]],"000",,KGP[[#This Row],[WO number]]),Reservation!$A:$J,10,0))</f>
        <v>#N/A</v>
      </c>
      <c r="CX689" s="89">
        <f t="shared" si="76"/>
        <v>0</v>
      </c>
    </row>
    <row r="690" spans="1:102" s="77" customFormat="1" ht="15" x14ac:dyDescent="0.25">
      <c r="A690" s="118" t="s">
        <v>945</v>
      </c>
      <c r="B690" s="118" t="s">
        <v>50</v>
      </c>
      <c r="C690" s="119"/>
      <c r="D690" s="118" t="s">
        <v>55</v>
      </c>
      <c r="E690" s="120">
        <v>45290</v>
      </c>
      <c r="F690" s="120">
        <v>45293</v>
      </c>
      <c r="G690" s="120">
        <v>45401</v>
      </c>
      <c r="H690" s="120">
        <v>45385</v>
      </c>
      <c r="I690" s="120">
        <v>45401</v>
      </c>
      <c r="J690" s="120">
        <v>45403</v>
      </c>
      <c r="K690" s="118" t="s">
        <v>182</v>
      </c>
      <c r="L690" s="119"/>
      <c r="M690" s="118" t="s">
        <v>1430</v>
      </c>
      <c r="N690" s="118" t="s">
        <v>216</v>
      </c>
      <c r="O690" s="118" t="s">
        <v>1431</v>
      </c>
      <c r="P690" s="118" t="s">
        <v>1432</v>
      </c>
      <c r="Q690" s="118" t="s">
        <v>1433</v>
      </c>
      <c r="R690" s="118" t="s">
        <v>344</v>
      </c>
      <c r="S690" s="120">
        <v>45401</v>
      </c>
      <c r="T690" s="119"/>
      <c r="U690" s="119"/>
      <c r="V690" s="118" t="s">
        <v>345</v>
      </c>
      <c r="W690" s="119"/>
      <c r="X690" s="118">
        <v>20</v>
      </c>
      <c r="Y690" s="118">
        <v>20</v>
      </c>
      <c r="Z690" s="118" t="s">
        <v>1434</v>
      </c>
      <c r="AA690" s="118" t="s">
        <v>1435</v>
      </c>
      <c r="AB690" s="121">
        <v>2</v>
      </c>
      <c r="AC690" s="121">
        <v>0</v>
      </c>
      <c r="AD690" s="121">
        <v>0</v>
      </c>
      <c r="AE690" s="118" t="s">
        <v>875</v>
      </c>
      <c r="AF690" s="121">
        <v>0</v>
      </c>
      <c r="AG690" s="118" t="s">
        <v>876</v>
      </c>
      <c r="AH690" s="118" t="s">
        <v>53</v>
      </c>
      <c r="AI690" s="118" t="s">
        <v>345</v>
      </c>
      <c r="AJ690" s="118" t="s">
        <v>1436</v>
      </c>
      <c r="AK690" s="118">
        <v>30</v>
      </c>
      <c r="AL690" s="121">
        <v>21</v>
      </c>
      <c r="AM690" s="119"/>
      <c r="AN690" s="119"/>
      <c r="AO690" s="118">
        <v>0</v>
      </c>
      <c r="AP690" s="119"/>
      <c r="AQ690" s="119"/>
      <c r="AR690" s="119"/>
      <c r="AS690" s="119"/>
      <c r="AT690" s="119"/>
      <c r="AU690" s="118">
        <v>0</v>
      </c>
      <c r="AV690" s="122">
        <v>0</v>
      </c>
      <c r="AW690" s="118" t="s">
        <v>51</v>
      </c>
      <c r="AX690" s="119"/>
      <c r="AY690" s="119"/>
      <c r="AZ690" s="119"/>
      <c r="BA690" s="118" t="s">
        <v>1437</v>
      </c>
      <c r="BB690" s="118" t="s">
        <v>52</v>
      </c>
      <c r="BC690" s="118" t="s">
        <v>161</v>
      </c>
      <c r="BD690" s="118" t="s">
        <v>162</v>
      </c>
      <c r="BE690" s="118" t="s">
        <v>1438</v>
      </c>
      <c r="BF690" s="118">
        <v>5</v>
      </c>
      <c r="BG690" s="118" t="s">
        <v>163</v>
      </c>
      <c r="BH690" s="118" t="s">
        <v>164</v>
      </c>
      <c r="BI690" s="118" t="s">
        <v>164</v>
      </c>
      <c r="BJ690" s="118" t="s">
        <v>1439</v>
      </c>
      <c r="BK690" s="118" t="s">
        <v>963</v>
      </c>
      <c r="BL690" s="121">
        <v>2</v>
      </c>
      <c r="BM690" s="119" t="b">
        <f>KGP[[#This Row],[HU Quantity]]=KGP[[#This Row],[Requirement quantity]]</f>
        <v>1</v>
      </c>
      <c r="BN690" s="118" t="s">
        <v>1440</v>
      </c>
      <c r="BO690" s="119"/>
      <c r="BP690" s="119"/>
      <c r="BQ690" s="118" t="s">
        <v>165</v>
      </c>
      <c r="BR690" s="119"/>
      <c r="BS690" s="120">
        <v>45381</v>
      </c>
      <c r="BT690" s="123">
        <v>0</v>
      </c>
      <c r="BU690" s="123">
        <v>0</v>
      </c>
      <c r="BV690" s="120">
        <v>45412</v>
      </c>
      <c r="BW690" s="124">
        <v>0</v>
      </c>
      <c r="BX690" s="124">
        <v>0</v>
      </c>
      <c r="BY690" s="119"/>
      <c r="BZ690" s="119"/>
      <c r="CA690" s="118">
        <v>0</v>
      </c>
      <c r="CB690" s="122">
        <v>0</v>
      </c>
      <c r="CC690" s="118" t="s">
        <v>374</v>
      </c>
      <c r="CD690" s="122">
        <v>2</v>
      </c>
      <c r="CE690" s="118" t="s">
        <v>349</v>
      </c>
      <c r="CF690" s="119"/>
      <c r="CG690" s="118" t="s">
        <v>965</v>
      </c>
      <c r="CH690" s="122">
        <v>0</v>
      </c>
      <c r="CI690" s="125">
        <v>0</v>
      </c>
      <c r="CJ690" s="94">
        <f t="shared" si="70"/>
        <v>0.2</v>
      </c>
      <c r="CK690" s="88">
        <f t="shared" si="71"/>
        <v>45373</v>
      </c>
      <c r="CL690" s="89">
        <f t="shared" si="72"/>
        <v>-12</v>
      </c>
      <c r="CM690" s="89">
        <f t="shared" si="73"/>
        <v>16</v>
      </c>
      <c r="CN690" s="89" t="str">
        <f t="shared" si="74"/>
        <v>ON TIME</v>
      </c>
      <c r="CO690" s="100" t="str" cm="1">
        <f t="array" ref="CO690">IFERROR(_xlfn.TEXTJOIN(", ",,_xlfn._xlws.FILTER('Monitor PO'!A:A,'Monitor PO'!K:K=Z690)),"")</f>
        <v/>
      </c>
      <c r="CP690" s="92" t="str">
        <f>IF(CQ690="","",IF(CQ690&gt;'Colour coding'!$D$4,"After Turnround",IF(CQ690&gt;'Colour coding'!$D$3+7,"During Turnaround",IF(CQ690&lt;'Colour coding'!$D$3,"On Time"))))</f>
        <v>On Time</v>
      </c>
      <c r="CQ690" s="88">
        <f>_xlfn.MAXIFS('Monitor PO'!E:E,'Monitor PO'!K:K,KGP[[#This Row],[Material / Component]])</f>
        <v>0</v>
      </c>
      <c r="CR690" s="89" t="str">
        <f t="shared" si="75"/>
        <v>Need Purchasing</v>
      </c>
      <c r="CS690" s="89" t="str">
        <f>_xlfn.CONCAT(KGP[[#This Row],[Reservation]], KGP[[#This Row],[Requirement date (WO component)]],KGP[[#This Row],[Material / Component]],"000",,KGP[[#This Row],[WO number]])</f>
        <v>00001327984540110606442000100034344</v>
      </c>
      <c r="CT690" s="89" t="e">
        <f>VLOOKUP(KGP[[#This Row],[Key]],Reservation!B:B,1,)</f>
        <v>#N/A</v>
      </c>
      <c r="CU690" s="89" t="str">
        <f>_xlfn.CONCAT(KGP[[#This Row],[Reservation]],KGP[[#This Row],[Material / Component]],"000",,KGP[[#This Row],[WO number]])</f>
        <v>000013279810606442000100034344</v>
      </c>
      <c r="CV690" s="93">
        <f>IF(_xlfn.MAXIFS(Reservation!$F:$F,Reservation!$A:$A,KGP[[#This Row],[Logic]])&lt;KGP[[#This Row],[ETA @ Demand plant]],_xlfn.MAXIFS(Reservation!$F:$F,Reservation!$A:$A,KGP[[#This Row],[Logic]]),"")</f>
        <v>0</v>
      </c>
      <c r="CW690" s="89" t="e">
        <f>IF(KGP[[#This Row],[Any order which is ahead (Date)]]="","",VLOOKUP(_xlfn.CONCAT(KGP[[#This Row],[Reservation]],KGP[[#This Row],[Material / Component]],"000",,KGP[[#This Row],[WO number]]),Reservation!$A:$J,10,0))</f>
        <v>#N/A</v>
      </c>
      <c r="CX690" s="89">
        <f t="shared" si="76"/>
        <v>0</v>
      </c>
    </row>
    <row r="691" spans="1:102" s="77" customFormat="1" ht="15" x14ac:dyDescent="0.25">
      <c r="A691" s="118" t="s">
        <v>945</v>
      </c>
      <c r="B691" s="118" t="s">
        <v>50</v>
      </c>
      <c r="C691" s="119"/>
      <c r="D691" s="118" t="s">
        <v>55</v>
      </c>
      <c r="E691" s="120">
        <v>45290</v>
      </c>
      <c r="F691" s="120">
        <v>45293</v>
      </c>
      <c r="G691" s="120">
        <v>45401</v>
      </c>
      <c r="H691" s="120">
        <v>45385</v>
      </c>
      <c r="I691" s="120">
        <v>45401</v>
      </c>
      <c r="J691" s="120">
        <v>45403</v>
      </c>
      <c r="K691" s="118" t="s">
        <v>182</v>
      </c>
      <c r="L691" s="119"/>
      <c r="M691" s="118" t="s">
        <v>1430</v>
      </c>
      <c r="N691" s="118" t="s">
        <v>222</v>
      </c>
      <c r="O691" s="118" t="s">
        <v>1431</v>
      </c>
      <c r="P691" s="118" t="s">
        <v>1432</v>
      </c>
      <c r="Q691" s="118" t="s">
        <v>1433</v>
      </c>
      <c r="R691" s="118" t="s">
        <v>344</v>
      </c>
      <c r="S691" s="120">
        <v>45401</v>
      </c>
      <c r="T691" s="119"/>
      <c r="U691" s="119"/>
      <c r="V691" s="118" t="s">
        <v>345</v>
      </c>
      <c r="W691" s="119"/>
      <c r="X691" s="118">
        <v>20</v>
      </c>
      <c r="Y691" s="118">
        <v>20</v>
      </c>
      <c r="Z691" s="118" t="s">
        <v>1441</v>
      </c>
      <c r="AA691" s="118" t="s">
        <v>1442</v>
      </c>
      <c r="AB691" s="121">
        <v>2</v>
      </c>
      <c r="AC691" s="121">
        <v>2</v>
      </c>
      <c r="AD691" s="121">
        <v>0</v>
      </c>
      <c r="AE691" s="118" t="s">
        <v>875</v>
      </c>
      <c r="AF691" s="121">
        <v>0</v>
      </c>
      <c r="AG691" s="118" t="s">
        <v>1285</v>
      </c>
      <c r="AH691" s="118" t="s">
        <v>53</v>
      </c>
      <c r="AI691" s="118" t="s">
        <v>345</v>
      </c>
      <c r="AJ691" s="118" t="s">
        <v>1436</v>
      </c>
      <c r="AK691" s="118">
        <v>20</v>
      </c>
      <c r="AL691" s="121">
        <v>21</v>
      </c>
      <c r="AM691" s="119"/>
      <c r="AN691" s="119"/>
      <c r="AO691" s="118">
        <v>0</v>
      </c>
      <c r="AP691" s="119"/>
      <c r="AQ691" s="119"/>
      <c r="AR691" s="119"/>
      <c r="AS691" s="119"/>
      <c r="AT691" s="119"/>
      <c r="AU691" s="118">
        <v>0</v>
      </c>
      <c r="AV691" s="122">
        <v>0</v>
      </c>
      <c r="AW691" s="118" t="s">
        <v>51</v>
      </c>
      <c r="AX691" s="119"/>
      <c r="AY691" s="119"/>
      <c r="AZ691" s="119"/>
      <c r="BA691" s="119"/>
      <c r="BB691" s="118" t="s">
        <v>52</v>
      </c>
      <c r="BC691" s="118" t="s">
        <v>161</v>
      </c>
      <c r="BD691" s="118" t="s">
        <v>162</v>
      </c>
      <c r="BE691" s="118" t="s">
        <v>1438</v>
      </c>
      <c r="BF691" s="118">
        <v>4</v>
      </c>
      <c r="BG691" s="118" t="s">
        <v>163</v>
      </c>
      <c r="BH691" s="118" t="s">
        <v>164</v>
      </c>
      <c r="BI691" s="118" t="s">
        <v>164</v>
      </c>
      <c r="BJ691" s="118" t="s">
        <v>1443</v>
      </c>
      <c r="BK691" s="118" t="s">
        <v>1444</v>
      </c>
      <c r="BL691" s="121">
        <v>2</v>
      </c>
      <c r="BM691" s="119" t="b">
        <f>KGP[[#This Row],[HU Quantity]]=KGP[[#This Row],[Requirement quantity]]</f>
        <v>1</v>
      </c>
      <c r="BN691" s="119"/>
      <c r="BO691" s="119"/>
      <c r="BP691" s="119"/>
      <c r="BQ691" s="118" t="s">
        <v>165</v>
      </c>
      <c r="BR691" s="119"/>
      <c r="BS691" s="119"/>
      <c r="BT691" s="123">
        <v>0</v>
      </c>
      <c r="BU691" s="123">
        <v>0</v>
      </c>
      <c r="BV691" s="120">
        <v>45412</v>
      </c>
      <c r="BW691" s="124">
        <v>0</v>
      </c>
      <c r="BX691" s="124">
        <v>0</v>
      </c>
      <c r="BY691" s="119"/>
      <c r="BZ691" s="119"/>
      <c r="CA691" s="118">
        <v>0</v>
      </c>
      <c r="CB691" s="122">
        <v>0</v>
      </c>
      <c r="CC691" s="119"/>
      <c r="CD691" s="122">
        <v>0</v>
      </c>
      <c r="CE691" s="119"/>
      <c r="CF691" s="119"/>
      <c r="CG691" s="119"/>
      <c r="CH691" s="122">
        <v>0</v>
      </c>
      <c r="CI691" s="125">
        <v>0</v>
      </c>
      <c r="CJ691" s="94">
        <f t="shared" si="70"/>
        <v>0.2</v>
      </c>
      <c r="CK691" s="88">
        <f t="shared" si="71"/>
        <v>45373</v>
      </c>
      <c r="CL691" s="89">
        <f t="shared" si="72"/>
        <v>-12</v>
      </c>
      <c r="CM691" s="89">
        <f t="shared" si="73"/>
        <v>16</v>
      </c>
      <c r="CN691" s="89" t="str">
        <f t="shared" si="74"/>
        <v>ON TIME</v>
      </c>
      <c r="CO691" s="100" t="str" cm="1">
        <f t="array" ref="CO691">IFERROR(_xlfn.TEXTJOIN(", ",,_xlfn._xlws.FILTER('Monitor PO'!A:A,'Monitor PO'!K:K=Z691)),"")</f>
        <v/>
      </c>
      <c r="CP691" s="92" t="str">
        <f>IF(CQ691="","",IF(CQ691&gt;'Colour coding'!$D$4,"After Turnround",IF(CQ691&gt;'Colour coding'!$D$3+7,"During Turnaround",IF(CQ691&lt;'Colour coding'!$D$3,"On Time"))))</f>
        <v>On Time</v>
      </c>
      <c r="CQ691" s="88">
        <f>_xlfn.MAXIFS('Monitor PO'!E:E,'Monitor PO'!K:K,KGP[[#This Row],[Material / Component]])</f>
        <v>0</v>
      </c>
      <c r="CR691" s="89" t="str">
        <f t="shared" si="75"/>
        <v>SOH</v>
      </c>
      <c r="CS691" s="89" t="str">
        <f>_xlfn.CONCAT(KGP[[#This Row],[Reservation]], KGP[[#This Row],[Requirement date (WO component)]],KGP[[#This Row],[Material / Component]],"000",,KGP[[#This Row],[WO number]])</f>
        <v>00001327984540110458413000100034344</v>
      </c>
      <c r="CT691" s="89" t="e">
        <f>VLOOKUP(KGP[[#This Row],[Key]],Reservation!B:B,1,)</f>
        <v>#N/A</v>
      </c>
      <c r="CU691" s="89" t="str">
        <f>_xlfn.CONCAT(KGP[[#This Row],[Reservation]],KGP[[#This Row],[Material / Component]],"000",,KGP[[#This Row],[WO number]])</f>
        <v>000013279810458413000100034344</v>
      </c>
      <c r="CV691" s="93">
        <f>IF(_xlfn.MAXIFS(Reservation!$F:$F,Reservation!$A:$A,KGP[[#This Row],[Logic]])&lt;KGP[[#This Row],[ETA @ Demand plant]],_xlfn.MAXIFS(Reservation!$F:$F,Reservation!$A:$A,KGP[[#This Row],[Logic]]),"")</f>
        <v>0</v>
      </c>
      <c r="CW691" s="89" t="e">
        <f>IF(KGP[[#This Row],[Any order which is ahead (Date)]]="","",VLOOKUP(_xlfn.CONCAT(KGP[[#This Row],[Reservation]],KGP[[#This Row],[Material / Component]],"000",,KGP[[#This Row],[WO number]]),Reservation!$A:$J,10,0))</f>
        <v>#N/A</v>
      </c>
      <c r="CX691" s="89">
        <f t="shared" si="76"/>
        <v>0</v>
      </c>
    </row>
    <row r="692" spans="1:102" s="77" customFormat="1" ht="15" x14ac:dyDescent="0.25">
      <c r="A692" s="118" t="s">
        <v>945</v>
      </c>
      <c r="B692" s="118" t="s">
        <v>50</v>
      </c>
      <c r="C692" s="119"/>
      <c r="D692" s="118" t="s">
        <v>55</v>
      </c>
      <c r="E692" s="120">
        <v>45290</v>
      </c>
      <c r="F692" s="120">
        <v>45293</v>
      </c>
      <c r="G692" s="120">
        <v>45401</v>
      </c>
      <c r="H692" s="120">
        <v>45385</v>
      </c>
      <c r="I692" s="120">
        <v>45401</v>
      </c>
      <c r="J692" s="120">
        <v>45403</v>
      </c>
      <c r="K692" s="118" t="s">
        <v>182</v>
      </c>
      <c r="L692" s="119"/>
      <c r="M692" s="118" t="s">
        <v>1430</v>
      </c>
      <c r="N692" s="118" t="s">
        <v>219</v>
      </c>
      <c r="O692" s="118" t="s">
        <v>1431</v>
      </c>
      <c r="P692" s="118" t="s">
        <v>1432</v>
      </c>
      <c r="Q692" s="118" t="s">
        <v>1433</v>
      </c>
      <c r="R692" s="118" t="s">
        <v>344</v>
      </c>
      <c r="S692" s="120">
        <v>45401</v>
      </c>
      <c r="T692" s="119"/>
      <c r="U692" s="119"/>
      <c r="V692" s="118" t="s">
        <v>345</v>
      </c>
      <c r="W692" s="119"/>
      <c r="X692" s="118">
        <v>20</v>
      </c>
      <c r="Y692" s="118">
        <v>20</v>
      </c>
      <c r="Z692" s="118" t="s">
        <v>1445</v>
      </c>
      <c r="AA692" s="118" t="s">
        <v>1446</v>
      </c>
      <c r="AB692" s="121">
        <v>2</v>
      </c>
      <c r="AC692" s="121">
        <v>0</v>
      </c>
      <c r="AD692" s="121">
        <v>0</v>
      </c>
      <c r="AE692" s="118" t="s">
        <v>875</v>
      </c>
      <c r="AF692" s="121">
        <v>0</v>
      </c>
      <c r="AG692" s="118" t="s">
        <v>876</v>
      </c>
      <c r="AH692" s="118" t="s">
        <v>53</v>
      </c>
      <c r="AI692" s="118" t="s">
        <v>345</v>
      </c>
      <c r="AJ692" s="118" t="s">
        <v>1436</v>
      </c>
      <c r="AK692" s="118">
        <v>10</v>
      </c>
      <c r="AL692" s="121">
        <v>21</v>
      </c>
      <c r="AM692" s="119"/>
      <c r="AN692" s="119"/>
      <c r="AO692" s="118">
        <v>0</v>
      </c>
      <c r="AP692" s="119"/>
      <c r="AQ692" s="119"/>
      <c r="AR692" s="119"/>
      <c r="AS692" s="119"/>
      <c r="AT692" s="119"/>
      <c r="AU692" s="118">
        <v>0</v>
      </c>
      <c r="AV692" s="122">
        <v>0</v>
      </c>
      <c r="AW692" s="118" t="s">
        <v>51</v>
      </c>
      <c r="AX692" s="119"/>
      <c r="AY692" s="119"/>
      <c r="AZ692" s="119"/>
      <c r="BA692" s="118" t="s">
        <v>1437</v>
      </c>
      <c r="BB692" s="118" t="s">
        <v>52</v>
      </c>
      <c r="BC692" s="118" t="s">
        <v>161</v>
      </c>
      <c r="BD692" s="118" t="s">
        <v>162</v>
      </c>
      <c r="BE692" s="118" t="s">
        <v>1438</v>
      </c>
      <c r="BF692" s="118">
        <v>3</v>
      </c>
      <c r="BG692" s="118" t="s">
        <v>163</v>
      </c>
      <c r="BH692" s="118" t="s">
        <v>164</v>
      </c>
      <c r="BI692" s="118" t="s">
        <v>164</v>
      </c>
      <c r="BJ692" s="118" t="s">
        <v>1447</v>
      </c>
      <c r="BK692" s="118" t="s">
        <v>963</v>
      </c>
      <c r="BL692" s="121">
        <v>2</v>
      </c>
      <c r="BM692" s="119" t="b">
        <f>KGP[[#This Row],[HU Quantity]]=KGP[[#This Row],[Requirement quantity]]</f>
        <v>1</v>
      </c>
      <c r="BN692" s="118" t="s">
        <v>1448</v>
      </c>
      <c r="BO692" s="119"/>
      <c r="BP692" s="119"/>
      <c r="BQ692" s="118" t="s">
        <v>165</v>
      </c>
      <c r="BR692" s="119"/>
      <c r="BS692" s="120">
        <v>45381</v>
      </c>
      <c r="BT692" s="123">
        <v>0</v>
      </c>
      <c r="BU692" s="123">
        <v>0</v>
      </c>
      <c r="BV692" s="120">
        <v>45412</v>
      </c>
      <c r="BW692" s="124">
        <v>0</v>
      </c>
      <c r="BX692" s="124">
        <v>0</v>
      </c>
      <c r="BY692" s="119"/>
      <c r="BZ692" s="119"/>
      <c r="CA692" s="118">
        <v>0</v>
      </c>
      <c r="CB692" s="122">
        <v>0</v>
      </c>
      <c r="CC692" s="118" t="s">
        <v>374</v>
      </c>
      <c r="CD692" s="122">
        <v>2</v>
      </c>
      <c r="CE692" s="118" t="s">
        <v>349</v>
      </c>
      <c r="CF692" s="119"/>
      <c r="CG692" s="118" t="s">
        <v>965</v>
      </c>
      <c r="CH692" s="122">
        <v>0</v>
      </c>
      <c r="CI692" s="125">
        <v>0</v>
      </c>
      <c r="CJ692" s="94">
        <f t="shared" si="70"/>
        <v>0.2</v>
      </c>
      <c r="CK692" s="88">
        <f t="shared" si="71"/>
        <v>45373</v>
      </c>
      <c r="CL692" s="89">
        <f t="shared" si="72"/>
        <v>-12</v>
      </c>
      <c r="CM692" s="89">
        <f t="shared" si="73"/>
        <v>16</v>
      </c>
      <c r="CN692" s="89" t="str">
        <f t="shared" si="74"/>
        <v>ON TIME</v>
      </c>
      <c r="CO692" s="100" t="str" cm="1">
        <f t="array" ref="CO692">IFERROR(_xlfn.TEXTJOIN(", ",,_xlfn._xlws.FILTER('Monitor PO'!A:A,'Monitor PO'!K:K=Z692)),"")</f>
        <v/>
      </c>
      <c r="CP692" s="92" t="str">
        <f>IF(CQ692="","",IF(CQ692&gt;'Colour coding'!$D$4,"After Turnround",IF(CQ692&gt;'Colour coding'!$D$3+7,"During Turnaround",IF(CQ692&lt;'Colour coding'!$D$3,"On Time"))))</f>
        <v>On Time</v>
      </c>
      <c r="CQ692" s="88">
        <f>_xlfn.MAXIFS('Monitor PO'!E:E,'Monitor PO'!K:K,KGP[[#This Row],[Material / Component]])</f>
        <v>0</v>
      </c>
      <c r="CR692" s="89" t="str">
        <f t="shared" si="75"/>
        <v>Need Purchasing</v>
      </c>
      <c r="CS692" s="89" t="str">
        <f>_xlfn.CONCAT(KGP[[#This Row],[Reservation]], KGP[[#This Row],[Requirement date (WO component)]],KGP[[#This Row],[Material / Component]],"000",,KGP[[#This Row],[WO number]])</f>
        <v>00001327984540110616647000100034344</v>
      </c>
      <c r="CT692" s="89" t="e">
        <f>VLOOKUP(KGP[[#This Row],[Key]],Reservation!B:B,1,)</f>
        <v>#N/A</v>
      </c>
      <c r="CU692" s="89" t="str">
        <f>_xlfn.CONCAT(KGP[[#This Row],[Reservation]],KGP[[#This Row],[Material / Component]],"000",,KGP[[#This Row],[WO number]])</f>
        <v>000013279810616647000100034344</v>
      </c>
      <c r="CV692" s="93">
        <f>IF(_xlfn.MAXIFS(Reservation!$F:$F,Reservation!$A:$A,KGP[[#This Row],[Logic]])&lt;KGP[[#This Row],[ETA @ Demand plant]],_xlfn.MAXIFS(Reservation!$F:$F,Reservation!$A:$A,KGP[[#This Row],[Logic]]),"")</f>
        <v>0</v>
      </c>
      <c r="CW692" s="89" t="e">
        <f>IF(KGP[[#This Row],[Any order which is ahead (Date)]]="","",VLOOKUP(_xlfn.CONCAT(KGP[[#This Row],[Reservation]],KGP[[#This Row],[Material / Component]],"000",,KGP[[#This Row],[WO number]]),Reservation!$A:$J,10,0))</f>
        <v>#N/A</v>
      </c>
      <c r="CX692" s="89">
        <f t="shared" si="76"/>
        <v>0</v>
      </c>
    </row>
    <row r="693" spans="1:102" s="77" customFormat="1" ht="15" x14ac:dyDescent="0.25">
      <c r="A693" s="118" t="s">
        <v>869</v>
      </c>
      <c r="B693" s="118" t="s">
        <v>50</v>
      </c>
      <c r="C693" s="119"/>
      <c r="D693" s="118" t="s">
        <v>55</v>
      </c>
      <c r="E693" s="120">
        <v>45290</v>
      </c>
      <c r="F693" s="120">
        <v>45293</v>
      </c>
      <c r="G693" s="120">
        <v>45400</v>
      </c>
      <c r="H693" s="120">
        <v>45385</v>
      </c>
      <c r="I693" s="120">
        <v>45400</v>
      </c>
      <c r="J693" s="120">
        <v>45401</v>
      </c>
      <c r="K693" s="118" t="s">
        <v>182</v>
      </c>
      <c r="L693" s="119"/>
      <c r="M693" s="118" t="s">
        <v>1462</v>
      </c>
      <c r="N693" s="118" t="s">
        <v>177</v>
      </c>
      <c r="O693" s="118" t="s">
        <v>1463</v>
      </c>
      <c r="P693" s="118" t="s">
        <v>1464</v>
      </c>
      <c r="Q693" s="118" t="s">
        <v>1465</v>
      </c>
      <c r="R693" s="118" t="s">
        <v>344</v>
      </c>
      <c r="S693" s="120">
        <v>45400</v>
      </c>
      <c r="T693" s="119"/>
      <c r="U693" s="119"/>
      <c r="V693" s="118" t="s">
        <v>345</v>
      </c>
      <c r="W693" s="119"/>
      <c r="X693" s="118">
        <v>10</v>
      </c>
      <c r="Y693" s="118">
        <v>5</v>
      </c>
      <c r="Z693" s="118" t="s">
        <v>1469</v>
      </c>
      <c r="AA693" s="118" t="s">
        <v>1470</v>
      </c>
      <c r="AB693" s="121">
        <v>8</v>
      </c>
      <c r="AC693" s="121">
        <v>0</v>
      </c>
      <c r="AD693" s="121">
        <v>0</v>
      </c>
      <c r="AE693" s="118" t="s">
        <v>941</v>
      </c>
      <c r="AF693" s="121">
        <v>0</v>
      </c>
      <c r="AG693" s="118" t="s">
        <v>876</v>
      </c>
      <c r="AH693" s="118" t="s">
        <v>53</v>
      </c>
      <c r="AI693" s="118" t="s">
        <v>345</v>
      </c>
      <c r="AJ693" s="118" t="s">
        <v>1471</v>
      </c>
      <c r="AK693" s="118">
        <v>10</v>
      </c>
      <c r="AL693" s="121">
        <v>21</v>
      </c>
      <c r="AM693" s="119"/>
      <c r="AN693" s="119"/>
      <c r="AO693" s="118">
        <v>0</v>
      </c>
      <c r="AP693" s="119"/>
      <c r="AQ693" s="119"/>
      <c r="AR693" s="119"/>
      <c r="AS693" s="119"/>
      <c r="AT693" s="119"/>
      <c r="AU693" s="118">
        <v>0</v>
      </c>
      <c r="AV693" s="122">
        <v>0</v>
      </c>
      <c r="AW693" s="118" t="s">
        <v>51</v>
      </c>
      <c r="AX693" s="119"/>
      <c r="AY693" s="119"/>
      <c r="AZ693" s="119"/>
      <c r="BA693" s="118" t="s">
        <v>1472</v>
      </c>
      <c r="BB693" s="118" t="s">
        <v>52</v>
      </c>
      <c r="BC693" s="118" t="s">
        <v>161</v>
      </c>
      <c r="BD693" s="118" t="s">
        <v>162</v>
      </c>
      <c r="BE693" s="118" t="s">
        <v>1466</v>
      </c>
      <c r="BF693" s="118">
        <v>2</v>
      </c>
      <c r="BG693" s="118" t="s">
        <v>232</v>
      </c>
      <c r="BH693" s="118" t="s">
        <v>164</v>
      </c>
      <c r="BI693" s="119"/>
      <c r="BJ693" s="119"/>
      <c r="BK693" s="118" t="s">
        <v>963</v>
      </c>
      <c r="BL693" s="121">
        <v>8</v>
      </c>
      <c r="BM693" s="119" t="b">
        <f>KGP[[#This Row],[HU Quantity]]=KGP[[#This Row],[Requirement quantity]]</f>
        <v>1</v>
      </c>
      <c r="BN693" s="118" t="s">
        <v>1473</v>
      </c>
      <c r="BO693" s="119"/>
      <c r="BP693" s="119"/>
      <c r="BQ693" s="118" t="s">
        <v>165</v>
      </c>
      <c r="BR693" s="119"/>
      <c r="BS693" s="120">
        <v>45381</v>
      </c>
      <c r="BT693" s="123">
        <v>0</v>
      </c>
      <c r="BU693" s="123">
        <v>0</v>
      </c>
      <c r="BV693" s="120">
        <v>45439</v>
      </c>
      <c r="BW693" s="124">
        <v>0</v>
      </c>
      <c r="BX693" s="124">
        <v>0</v>
      </c>
      <c r="BY693" s="119"/>
      <c r="BZ693" s="119"/>
      <c r="CA693" s="118">
        <v>0</v>
      </c>
      <c r="CB693" s="122">
        <v>0</v>
      </c>
      <c r="CC693" s="118" t="s">
        <v>374</v>
      </c>
      <c r="CD693" s="122">
        <v>8</v>
      </c>
      <c r="CE693" s="118" t="s">
        <v>349</v>
      </c>
      <c r="CF693" s="119"/>
      <c r="CG693" s="118" t="s">
        <v>965</v>
      </c>
      <c r="CH693" s="122">
        <v>0</v>
      </c>
      <c r="CI693" s="125">
        <v>0</v>
      </c>
      <c r="CJ693" s="94">
        <f t="shared" si="70"/>
        <v>0.33333333333333331</v>
      </c>
      <c r="CK693" s="88">
        <f t="shared" si="71"/>
        <v>45372</v>
      </c>
      <c r="CL693" s="89">
        <f t="shared" si="72"/>
        <v>-13</v>
      </c>
      <c r="CM693" s="89">
        <f t="shared" si="73"/>
        <v>15</v>
      </c>
      <c r="CN693" s="89" t="str">
        <f t="shared" si="74"/>
        <v>ON TIME</v>
      </c>
      <c r="CO693" s="100" t="str" cm="1">
        <f t="array" ref="CO693">IFERROR(_xlfn.TEXTJOIN(", ",,_xlfn._xlws.FILTER('Monitor PO'!A:A,'Monitor PO'!K:K=Z693)),"")</f>
        <v/>
      </c>
      <c r="CP693" s="92" t="str">
        <f>IF(CQ693="","",IF(CQ693&gt;'Colour coding'!$D$4,"After Turnround",IF(CQ693&gt;'Colour coding'!$D$3+7,"During Turnaround",IF(CQ693&lt;'Colour coding'!$D$3,"On Time"))))</f>
        <v>On Time</v>
      </c>
      <c r="CQ693" s="88">
        <f>_xlfn.MAXIFS('Monitor PO'!E:E,'Monitor PO'!K:K,KGP[[#This Row],[Material / Component]])</f>
        <v>0</v>
      </c>
      <c r="CR693" s="89" t="str">
        <f t="shared" si="75"/>
        <v>Need Purchasing</v>
      </c>
      <c r="CS693" s="89" t="str">
        <f>_xlfn.CONCAT(KGP[[#This Row],[Reservation]], KGP[[#This Row],[Requirement date (WO component)]],KGP[[#This Row],[Material / Component]],"000",,KGP[[#This Row],[WO number]])</f>
        <v>00001332394540010058451000100034735</v>
      </c>
      <c r="CT693" s="89" t="e">
        <f>VLOOKUP(KGP[[#This Row],[Key]],Reservation!B:B,1,)</f>
        <v>#N/A</v>
      </c>
      <c r="CU693" s="89" t="str">
        <f>_xlfn.CONCAT(KGP[[#This Row],[Reservation]],KGP[[#This Row],[Material / Component]],"000",,KGP[[#This Row],[WO number]])</f>
        <v>000013323910058451000100034735</v>
      </c>
      <c r="CV693" s="93">
        <f>IF(_xlfn.MAXIFS(Reservation!$F:$F,Reservation!$A:$A,KGP[[#This Row],[Logic]])&lt;KGP[[#This Row],[ETA @ Demand plant]],_xlfn.MAXIFS(Reservation!$F:$F,Reservation!$A:$A,KGP[[#This Row],[Logic]]),"")</f>
        <v>0</v>
      </c>
      <c r="CW693" s="89" t="e">
        <f>IF(KGP[[#This Row],[Any order which is ahead (Date)]]="","",VLOOKUP(_xlfn.CONCAT(KGP[[#This Row],[Reservation]],KGP[[#This Row],[Material / Component]],"000",,KGP[[#This Row],[WO number]]),Reservation!$A:$J,10,0))</f>
        <v>#N/A</v>
      </c>
      <c r="CX693" s="89">
        <f t="shared" si="76"/>
        <v>0</v>
      </c>
    </row>
    <row r="694" spans="1:102" s="77" customFormat="1" ht="15" x14ac:dyDescent="0.25">
      <c r="A694" s="118" t="s">
        <v>940</v>
      </c>
      <c r="B694" s="118" t="s">
        <v>356</v>
      </c>
      <c r="C694" s="119"/>
      <c r="D694" s="118" t="s">
        <v>55</v>
      </c>
      <c r="E694" s="120">
        <v>45290</v>
      </c>
      <c r="F694" s="120">
        <v>45293</v>
      </c>
      <c r="G694" s="120">
        <v>45379</v>
      </c>
      <c r="H694" s="120">
        <v>45343</v>
      </c>
      <c r="I694" s="120">
        <v>45379</v>
      </c>
      <c r="J694" s="120">
        <v>45386</v>
      </c>
      <c r="K694" s="118" t="s">
        <v>182</v>
      </c>
      <c r="L694" s="119"/>
      <c r="M694" s="118" t="s">
        <v>403</v>
      </c>
      <c r="N694" s="118" t="s">
        <v>335</v>
      </c>
      <c r="O694" s="118" t="s">
        <v>1474</v>
      </c>
      <c r="P694" s="118" t="s">
        <v>566</v>
      </c>
      <c r="Q694" s="118" t="s">
        <v>404</v>
      </c>
      <c r="R694" s="118" t="s">
        <v>344</v>
      </c>
      <c r="S694" s="120">
        <v>45379</v>
      </c>
      <c r="T694" s="119"/>
      <c r="U694" s="119"/>
      <c r="V694" s="118" t="s">
        <v>345</v>
      </c>
      <c r="W694" s="119"/>
      <c r="X694" s="118">
        <v>20</v>
      </c>
      <c r="Y694" s="118">
        <v>20</v>
      </c>
      <c r="Z694" s="118" t="s">
        <v>456</v>
      </c>
      <c r="AA694" s="118" t="s">
        <v>457</v>
      </c>
      <c r="AB694" s="121">
        <v>20</v>
      </c>
      <c r="AC694" s="121">
        <v>0</v>
      </c>
      <c r="AD694" s="121">
        <v>20</v>
      </c>
      <c r="AE694" s="118" t="s">
        <v>1480</v>
      </c>
      <c r="AF694" s="121">
        <v>0</v>
      </c>
      <c r="AG694" s="118" t="s">
        <v>347</v>
      </c>
      <c r="AH694" s="118" t="s">
        <v>53</v>
      </c>
      <c r="AI694" s="118" t="s">
        <v>345</v>
      </c>
      <c r="AJ694" s="118" t="s">
        <v>407</v>
      </c>
      <c r="AK694" s="118">
        <v>120</v>
      </c>
      <c r="AL694" s="121">
        <v>21</v>
      </c>
      <c r="AM694" s="119"/>
      <c r="AN694" s="119"/>
      <c r="AO694" s="118">
        <v>0</v>
      </c>
      <c r="AP694" s="119"/>
      <c r="AQ694" s="119"/>
      <c r="AR694" s="119"/>
      <c r="AS694" s="119"/>
      <c r="AT694" s="119"/>
      <c r="AU694" s="118">
        <v>0</v>
      </c>
      <c r="AV694" s="122">
        <v>0</v>
      </c>
      <c r="AW694" s="118" t="s">
        <v>58</v>
      </c>
      <c r="AX694" s="119"/>
      <c r="AY694" s="119"/>
      <c r="AZ694" s="119"/>
      <c r="BA694" s="118" t="s">
        <v>418</v>
      </c>
      <c r="BB694" s="118" t="s">
        <v>52</v>
      </c>
      <c r="BC694" s="118" t="s">
        <v>213</v>
      </c>
      <c r="BD694" s="118" t="s">
        <v>214</v>
      </c>
      <c r="BE694" s="118" t="s">
        <v>408</v>
      </c>
      <c r="BF694" s="118">
        <v>21</v>
      </c>
      <c r="BG694" s="118" t="s">
        <v>218</v>
      </c>
      <c r="BH694" s="118" t="s">
        <v>164</v>
      </c>
      <c r="BI694" s="118" t="s">
        <v>164</v>
      </c>
      <c r="BJ694" s="118" t="s">
        <v>458</v>
      </c>
      <c r="BK694" s="118" t="s">
        <v>459</v>
      </c>
      <c r="BL694" s="121">
        <v>20</v>
      </c>
      <c r="BM694" s="119" t="b">
        <f>KGP[[#This Row],[HU Quantity]]=KGP[[#This Row],[Requirement quantity]]</f>
        <v>1</v>
      </c>
      <c r="BN694" s="119"/>
      <c r="BO694" s="119"/>
      <c r="BP694" s="119"/>
      <c r="BQ694" s="118" t="s">
        <v>165</v>
      </c>
      <c r="BR694" s="119"/>
      <c r="BS694" s="119"/>
      <c r="BT694" s="123">
        <v>0</v>
      </c>
      <c r="BU694" s="123">
        <v>0</v>
      </c>
      <c r="BV694" s="120">
        <v>45473</v>
      </c>
      <c r="BW694" s="124">
        <v>0</v>
      </c>
      <c r="BX694" s="124">
        <v>0</v>
      </c>
      <c r="BY694" s="119"/>
      <c r="BZ694" s="119"/>
      <c r="CA694" s="118">
        <v>0</v>
      </c>
      <c r="CB694" s="122">
        <v>0</v>
      </c>
      <c r="CC694" s="119"/>
      <c r="CD694" s="122">
        <v>0</v>
      </c>
      <c r="CE694" s="119"/>
      <c r="CF694" s="119"/>
      <c r="CG694" s="119"/>
      <c r="CH694" s="122">
        <v>0</v>
      </c>
      <c r="CI694" s="125">
        <v>0</v>
      </c>
      <c r="CJ694" s="94">
        <f t="shared" si="70"/>
        <v>3.8461538461538464E-2</v>
      </c>
      <c r="CK694" s="88">
        <f t="shared" si="71"/>
        <v>45351</v>
      </c>
      <c r="CL694" s="89">
        <f t="shared" si="72"/>
        <v>8</v>
      </c>
      <c r="CM694" s="89">
        <f t="shared" si="73"/>
        <v>36</v>
      </c>
      <c r="CN694" s="89" t="str">
        <f t="shared" si="74"/>
        <v>ON TIME</v>
      </c>
      <c r="CO694" s="100" t="str" cm="1">
        <f t="array" ref="CO694">IFERROR(_xlfn.TEXTJOIN(", ",,_xlfn._xlws.FILTER('Monitor PO'!A:A,'Monitor PO'!K:K=Z694)),"")</f>
        <v/>
      </c>
      <c r="CP694" s="92" t="str">
        <f>IF(CQ694="","",IF(CQ694&gt;'Colour coding'!$D$4,"After Turnround",IF(CQ694&gt;'Colour coding'!$D$3+7,"During Turnaround",IF(CQ694&lt;'Colour coding'!$D$3,"On Time"))))</f>
        <v>On Time</v>
      </c>
      <c r="CQ694" s="88">
        <f>_xlfn.MAXIFS('Monitor PO'!E:E,'Monitor PO'!K:K,KGP[[#This Row],[Material / Component]])</f>
        <v>0</v>
      </c>
      <c r="CR694" s="89" t="str">
        <f t="shared" si="75"/>
        <v>Need Purchasing</v>
      </c>
      <c r="CS694" s="89" t="str">
        <f>_xlfn.CONCAT(KGP[[#This Row],[Reservation]], KGP[[#This Row],[Requirement date (WO component)]],KGP[[#This Row],[Material / Component]],"000",,KGP[[#This Row],[WO number]])</f>
        <v>00001334014537910443092000100034857</v>
      </c>
      <c r="CT694" s="89" t="e">
        <f>VLOOKUP(KGP[[#This Row],[Key]],Reservation!B:B,1,)</f>
        <v>#N/A</v>
      </c>
      <c r="CU694" s="89" t="str">
        <f>_xlfn.CONCAT(KGP[[#This Row],[Reservation]],KGP[[#This Row],[Material / Component]],"000",,KGP[[#This Row],[WO number]])</f>
        <v>000013340110443092000100034857</v>
      </c>
      <c r="CV694" s="93">
        <f>IF(_xlfn.MAXIFS(Reservation!$F:$F,Reservation!$A:$A,KGP[[#This Row],[Logic]])&lt;KGP[[#This Row],[ETA @ Demand plant]],_xlfn.MAXIFS(Reservation!$F:$F,Reservation!$A:$A,KGP[[#This Row],[Logic]]),"")</f>
        <v>0</v>
      </c>
      <c r="CW694" s="89" t="e">
        <f>IF(KGP[[#This Row],[Any order which is ahead (Date)]]="","",VLOOKUP(_xlfn.CONCAT(KGP[[#This Row],[Reservation]],KGP[[#This Row],[Material / Component]],"000",,KGP[[#This Row],[WO number]]),Reservation!$A:$J,10,0))</f>
        <v>#N/A</v>
      </c>
      <c r="CX694" s="89">
        <f t="shared" si="76"/>
        <v>0</v>
      </c>
    </row>
    <row r="695" spans="1:102" s="77" customFormat="1" ht="15" x14ac:dyDescent="0.25">
      <c r="A695" s="118" t="s">
        <v>940</v>
      </c>
      <c r="B695" s="118" t="s">
        <v>356</v>
      </c>
      <c r="C695" s="119"/>
      <c r="D695" s="118" t="s">
        <v>55</v>
      </c>
      <c r="E695" s="120">
        <v>45290</v>
      </c>
      <c r="F695" s="120">
        <v>45293</v>
      </c>
      <c r="G695" s="120">
        <v>45379</v>
      </c>
      <c r="H695" s="120">
        <v>45343</v>
      </c>
      <c r="I695" s="120">
        <v>45379</v>
      </c>
      <c r="J695" s="120">
        <v>45386</v>
      </c>
      <c r="K695" s="118" t="s">
        <v>182</v>
      </c>
      <c r="L695" s="119"/>
      <c r="M695" s="118" t="s">
        <v>403</v>
      </c>
      <c r="N695" s="118" t="s">
        <v>210</v>
      </c>
      <c r="O695" s="118" t="s">
        <v>1474</v>
      </c>
      <c r="P695" s="118" t="s">
        <v>566</v>
      </c>
      <c r="Q695" s="118" t="s">
        <v>404</v>
      </c>
      <c r="R695" s="118" t="s">
        <v>344</v>
      </c>
      <c r="S695" s="120">
        <v>45379</v>
      </c>
      <c r="T695" s="119"/>
      <c r="U695" s="119"/>
      <c r="V695" s="118" t="s">
        <v>345</v>
      </c>
      <c r="W695" s="119"/>
      <c r="X695" s="118">
        <v>20</v>
      </c>
      <c r="Y695" s="118">
        <v>20</v>
      </c>
      <c r="Z695" s="118" t="s">
        <v>413</v>
      </c>
      <c r="AA695" s="118" t="s">
        <v>414</v>
      </c>
      <c r="AB695" s="121">
        <v>1</v>
      </c>
      <c r="AC695" s="121">
        <v>1</v>
      </c>
      <c r="AD695" s="121">
        <v>1</v>
      </c>
      <c r="AE695" s="118" t="s">
        <v>858</v>
      </c>
      <c r="AF695" s="121">
        <v>0</v>
      </c>
      <c r="AG695" s="118" t="s">
        <v>347</v>
      </c>
      <c r="AH695" s="118" t="s">
        <v>53</v>
      </c>
      <c r="AI695" s="118" t="s">
        <v>345</v>
      </c>
      <c r="AJ695" s="118" t="s">
        <v>407</v>
      </c>
      <c r="AK695" s="118">
        <v>110</v>
      </c>
      <c r="AL695" s="121">
        <v>21</v>
      </c>
      <c r="AM695" s="119"/>
      <c r="AN695" s="119"/>
      <c r="AO695" s="118">
        <v>0</v>
      </c>
      <c r="AP695" s="119"/>
      <c r="AQ695" s="119"/>
      <c r="AR695" s="119"/>
      <c r="AS695" s="119"/>
      <c r="AT695" s="119"/>
      <c r="AU695" s="118">
        <v>0</v>
      </c>
      <c r="AV695" s="122">
        <v>0</v>
      </c>
      <c r="AW695" s="118" t="s">
        <v>51</v>
      </c>
      <c r="AX695" s="119"/>
      <c r="AY695" s="119"/>
      <c r="AZ695" s="119"/>
      <c r="BA695" s="118" t="s">
        <v>418</v>
      </c>
      <c r="BB695" s="118" t="s">
        <v>52</v>
      </c>
      <c r="BC695" s="118" t="s">
        <v>213</v>
      </c>
      <c r="BD695" s="118" t="s">
        <v>214</v>
      </c>
      <c r="BE695" s="118" t="s">
        <v>408</v>
      </c>
      <c r="BF695" s="118">
        <v>20</v>
      </c>
      <c r="BG695" s="118" t="s">
        <v>218</v>
      </c>
      <c r="BH695" s="118" t="s">
        <v>164</v>
      </c>
      <c r="BI695" s="118" t="s">
        <v>164</v>
      </c>
      <c r="BJ695" s="118" t="s">
        <v>454</v>
      </c>
      <c r="BK695" s="118" t="s">
        <v>455</v>
      </c>
      <c r="BL695" s="121">
        <v>1</v>
      </c>
      <c r="BM695" s="119" t="b">
        <f>KGP[[#This Row],[HU Quantity]]=KGP[[#This Row],[Requirement quantity]]</f>
        <v>1</v>
      </c>
      <c r="BN695" s="119"/>
      <c r="BO695" s="119"/>
      <c r="BP695" s="119"/>
      <c r="BQ695" s="118" t="s">
        <v>165</v>
      </c>
      <c r="BR695" s="118" t="s">
        <v>422</v>
      </c>
      <c r="BS695" s="119"/>
      <c r="BT695" s="123">
        <v>0</v>
      </c>
      <c r="BU695" s="123">
        <v>0</v>
      </c>
      <c r="BV695" s="120">
        <v>45473</v>
      </c>
      <c r="BW695" s="124">
        <v>0</v>
      </c>
      <c r="BX695" s="124">
        <v>0</v>
      </c>
      <c r="BY695" s="119"/>
      <c r="BZ695" s="119"/>
      <c r="CA695" s="118">
        <v>0</v>
      </c>
      <c r="CB695" s="122">
        <v>0</v>
      </c>
      <c r="CC695" s="119"/>
      <c r="CD695" s="122">
        <v>0</v>
      </c>
      <c r="CE695" s="119"/>
      <c r="CF695" s="119"/>
      <c r="CG695" s="119"/>
      <c r="CH695" s="122">
        <v>0</v>
      </c>
      <c r="CI695" s="125">
        <v>0</v>
      </c>
      <c r="CJ695" s="94">
        <f t="shared" si="70"/>
        <v>3.8461538461538464E-2</v>
      </c>
      <c r="CK695" s="88">
        <f t="shared" si="71"/>
        <v>45351</v>
      </c>
      <c r="CL695" s="89">
        <f t="shared" si="72"/>
        <v>8</v>
      </c>
      <c r="CM695" s="89">
        <f t="shared" si="73"/>
        <v>36</v>
      </c>
      <c r="CN695" s="89" t="str">
        <f t="shared" si="74"/>
        <v>ON TIME</v>
      </c>
      <c r="CO695" s="100" t="str" cm="1">
        <f t="array" ref="CO695">IFERROR(_xlfn.TEXTJOIN(", ",,_xlfn._xlws.FILTER('Monitor PO'!A:A,'Monitor PO'!K:K=Z695)),"")</f>
        <v/>
      </c>
      <c r="CP695" s="92" t="str">
        <f>IF(CQ695="","",IF(CQ695&gt;'Colour coding'!$D$4,"After Turnround",IF(CQ695&gt;'Colour coding'!$D$3+7,"During Turnaround",IF(CQ695&lt;'Colour coding'!$D$3,"On Time"))))</f>
        <v>On Time</v>
      </c>
      <c r="CQ695" s="88">
        <f>_xlfn.MAXIFS('Monitor PO'!E:E,'Monitor PO'!K:K,KGP[[#This Row],[Material / Component]])</f>
        <v>0</v>
      </c>
      <c r="CR695" s="89" t="str">
        <f t="shared" si="75"/>
        <v>SOH</v>
      </c>
      <c r="CS695" s="89" t="str">
        <f>_xlfn.CONCAT(KGP[[#This Row],[Reservation]], KGP[[#This Row],[Requirement date (WO component)]],KGP[[#This Row],[Material / Component]],"000",,KGP[[#This Row],[WO number]])</f>
        <v>00001334014537910606782000100034857</v>
      </c>
      <c r="CT695" s="89" t="str">
        <f>VLOOKUP(KGP[[#This Row],[Key]],Reservation!B:B,1,)</f>
        <v>00001334014537910606782000100034857</v>
      </c>
      <c r="CU695" s="89" t="str">
        <f>_xlfn.CONCAT(KGP[[#This Row],[Reservation]],KGP[[#This Row],[Material / Component]],"000",,KGP[[#This Row],[WO number]])</f>
        <v>000013340110606782000100034857</v>
      </c>
      <c r="CV695" s="93">
        <f>IF(_xlfn.MAXIFS(Reservation!$F:$F,Reservation!$A:$A,KGP[[#This Row],[Logic]])&lt;KGP[[#This Row],[ETA @ Demand plant]],_xlfn.MAXIFS(Reservation!$F:$F,Reservation!$A:$A,KGP[[#This Row],[Logic]]),"")</f>
        <v>0</v>
      </c>
      <c r="CW695" s="89" t="e">
        <f>IF(KGP[[#This Row],[Any order which is ahead (Date)]]="","",VLOOKUP(_xlfn.CONCAT(KGP[[#This Row],[Reservation]],KGP[[#This Row],[Material / Component]],"000",,KGP[[#This Row],[WO number]]),Reservation!$A:$J,10,0))</f>
        <v>#N/A</v>
      </c>
      <c r="CX695" s="89">
        <f t="shared" si="76"/>
        <v>0</v>
      </c>
    </row>
    <row r="696" spans="1:102" s="77" customFormat="1" ht="15" x14ac:dyDescent="0.25">
      <c r="A696" s="118" t="s">
        <v>940</v>
      </c>
      <c r="B696" s="118" t="s">
        <v>356</v>
      </c>
      <c r="C696" s="119"/>
      <c r="D696" s="118" t="s">
        <v>55</v>
      </c>
      <c r="E696" s="120">
        <v>45290</v>
      </c>
      <c r="F696" s="120">
        <v>45293</v>
      </c>
      <c r="G696" s="120">
        <v>45379</v>
      </c>
      <c r="H696" s="120">
        <v>45356</v>
      </c>
      <c r="I696" s="120">
        <v>45379</v>
      </c>
      <c r="J696" s="120">
        <v>45386</v>
      </c>
      <c r="K696" s="118" t="s">
        <v>182</v>
      </c>
      <c r="L696" s="119"/>
      <c r="M696" s="118" t="s">
        <v>403</v>
      </c>
      <c r="N696" s="118" t="s">
        <v>460</v>
      </c>
      <c r="O696" s="118" t="s">
        <v>1474</v>
      </c>
      <c r="P696" s="118" t="s">
        <v>566</v>
      </c>
      <c r="Q696" s="118" t="s">
        <v>404</v>
      </c>
      <c r="R696" s="118" t="s">
        <v>344</v>
      </c>
      <c r="S696" s="120">
        <v>45379</v>
      </c>
      <c r="T696" s="119"/>
      <c r="U696" s="119"/>
      <c r="V696" s="118" t="s">
        <v>345</v>
      </c>
      <c r="W696" s="119"/>
      <c r="X696" s="118">
        <v>20</v>
      </c>
      <c r="Y696" s="118">
        <v>20</v>
      </c>
      <c r="Z696" s="118" t="s">
        <v>461</v>
      </c>
      <c r="AA696" s="118" t="s">
        <v>462</v>
      </c>
      <c r="AB696" s="121">
        <v>1</v>
      </c>
      <c r="AC696" s="121">
        <v>1</v>
      </c>
      <c r="AD696" s="121">
        <v>1</v>
      </c>
      <c r="AE696" s="118" t="s">
        <v>941</v>
      </c>
      <c r="AF696" s="121">
        <v>0</v>
      </c>
      <c r="AG696" s="118" t="s">
        <v>347</v>
      </c>
      <c r="AH696" s="118" t="s">
        <v>53</v>
      </c>
      <c r="AI696" s="118" t="s">
        <v>345</v>
      </c>
      <c r="AJ696" s="118" t="s">
        <v>407</v>
      </c>
      <c r="AK696" s="118">
        <v>130</v>
      </c>
      <c r="AL696" s="121">
        <v>21</v>
      </c>
      <c r="AM696" s="119"/>
      <c r="AN696" s="119"/>
      <c r="AO696" s="118">
        <v>0</v>
      </c>
      <c r="AP696" s="119"/>
      <c r="AQ696" s="119"/>
      <c r="AR696" s="119"/>
      <c r="AS696" s="119"/>
      <c r="AT696" s="119"/>
      <c r="AU696" s="118">
        <v>0</v>
      </c>
      <c r="AV696" s="122">
        <v>0</v>
      </c>
      <c r="AW696" s="118" t="s">
        <v>51</v>
      </c>
      <c r="AX696" s="119"/>
      <c r="AY696" s="119"/>
      <c r="AZ696" s="119"/>
      <c r="BA696" s="118" t="s">
        <v>693</v>
      </c>
      <c r="BB696" s="118" t="s">
        <v>52</v>
      </c>
      <c r="BC696" s="118" t="s">
        <v>213</v>
      </c>
      <c r="BD696" s="118" t="s">
        <v>214</v>
      </c>
      <c r="BE696" s="118" t="s">
        <v>408</v>
      </c>
      <c r="BF696" s="118">
        <v>22</v>
      </c>
      <c r="BG696" s="118" t="s">
        <v>218</v>
      </c>
      <c r="BH696" s="118" t="s">
        <v>164</v>
      </c>
      <c r="BI696" s="118" t="s">
        <v>164</v>
      </c>
      <c r="BJ696" s="118" t="s">
        <v>694</v>
      </c>
      <c r="BK696" s="118" t="s">
        <v>695</v>
      </c>
      <c r="BL696" s="121">
        <v>1</v>
      </c>
      <c r="BM696" s="119" t="b">
        <f>KGP[[#This Row],[HU Quantity]]=KGP[[#This Row],[Requirement quantity]]</f>
        <v>1</v>
      </c>
      <c r="BN696" s="119"/>
      <c r="BO696" s="119"/>
      <c r="BP696" s="119"/>
      <c r="BQ696" s="118" t="s">
        <v>165</v>
      </c>
      <c r="BR696" s="119"/>
      <c r="BS696" s="119"/>
      <c r="BT696" s="123">
        <v>0</v>
      </c>
      <c r="BU696" s="123">
        <v>0</v>
      </c>
      <c r="BV696" s="120">
        <v>45473</v>
      </c>
      <c r="BW696" s="124">
        <v>0</v>
      </c>
      <c r="BX696" s="124">
        <v>0</v>
      </c>
      <c r="BY696" s="119"/>
      <c r="BZ696" s="119"/>
      <c r="CA696" s="118">
        <v>0</v>
      </c>
      <c r="CB696" s="122">
        <v>0</v>
      </c>
      <c r="CC696" s="119"/>
      <c r="CD696" s="122">
        <v>0</v>
      </c>
      <c r="CE696" s="119"/>
      <c r="CF696" s="119"/>
      <c r="CG696" s="119"/>
      <c r="CH696" s="122">
        <v>0</v>
      </c>
      <c r="CI696" s="125">
        <v>0</v>
      </c>
      <c r="CJ696" s="94">
        <f t="shared" si="70"/>
        <v>3.8461538461538464E-2</v>
      </c>
      <c r="CK696" s="88">
        <f t="shared" si="71"/>
        <v>45351</v>
      </c>
      <c r="CL696" s="89">
        <f t="shared" si="72"/>
        <v>-5</v>
      </c>
      <c r="CM696" s="89">
        <f t="shared" si="73"/>
        <v>23</v>
      </c>
      <c r="CN696" s="89" t="str">
        <f t="shared" si="74"/>
        <v>ON TIME</v>
      </c>
      <c r="CO696" s="100" t="str" cm="1">
        <f t="array" ref="CO696">IFERROR(_xlfn.TEXTJOIN(", ",,_xlfn._xlws.FILTER('Monitor PO'!A:A,'Monitor PO'!K:K=Z696)),"")</f>
        <v/>
      </c>
      <c r="CP696" s="92" t="str">
        <f>IF(CQ696="","",IF(CQ696&gt;'Colour coding'!$D$4,"After Turnround",IF(CQ696&gt;'Colour coding'!$D$3+7,"During Turnaround",IF(CQ696&lt;'Colour coding'!$D$3,"On Time"))))</f>
        <v>On Time</v>
      </c>
      <c r="CQ696" s="88">
        <f>_xlfn.MAXIFS('Monitor PO'!E:E,'Monitor PO'!K:K,KGP[[#This Row],[Material / Component]])</f>
        <v>0</v>
      </c>
      <c r="CR696" s="89" t="str">
        <f t="shared" si="75"/>
        <v>SOH</v>
      </c>
      <c r="CS696" s="89" t="str">
        <f>_xlfn.CONCAT(KGP[[#This Row],[Reservation]], KGP[[#This Row],[Requirement date (WO component)]],KGP[[#This Row],[Material / Component]],"000",,KGP[[#This Row],[WO number]])</f>
        <v>00001334014537930000055000100034857</v>
      </c>
      <c r="CT696" s="89" t="e">
        <f>VLOOKUP(KGP[[#This Row],[Key]],Reservation!B:B,1,)</f>
        <v>#N/A</v>
      </c>
      <c r="CU696" s="89" t="str">
        <f>_xlfn.CONCAT(KGP[[#This Row],[Reservation]],KGP[[#This Row],[Material / Component]],"000",,KGP[[#This Row],[WO number]])</f>
        <v>000013340130000055000100034857</v>
      </c>
      <c r="CV696" s="93">
        <f>IF(_xlfn.MAXIFS(Reservation!$F:$F,Reservation!$A:$A,KGP[[#This Row],[Logic]])&lt;KGP[[#This Row],[ETA @ Demand plant]],_xlfn.MAXIFS(Reservation!$F:$F,Reservation!$A:$A,KGP[[#This Row],[Logic]]),"")</f>
        <v>0</v>
      </c>
      <c r="CW696" s="89" t="e">
        <f>IF(KGP[[#This Row],[Any order which is ahead (Date)]]="","",VLOOKUP(_xlfn.CONCAT(KGP[[#This Row],[Reservation]],KGP[[#This Row],[Material / Component]],"000",,KGP[[#This Row],[WO number]]),Reservation!$A:$J,10,0))</f>
        <v>#N/A</v>
      </c>
      <c r="CX696" s="89">
        <f t="shared" si="76"/>
        <v>0</v>
      </c>
    </row>
    <row r="697" spans="1:102" s="77" customFormat="1" ht="15" x14ac:dyDescent="0.25">
      <c r="A697" s="118" t="s">
        <v>940</v>
      </c>
      <c r="B697" s="118" t="s">
        <v>356</v>
      </c>
      <c r="C697" s="119"/>
      <c r="D697" s="118" t="s">
        <v>55</v>
      </c>
      <c r="E697" s="120">
        <v>45290</v>
      </c>
      <c r="F697" s="120">
        <v>45293</v>
      </c>
      <c r="G697" s="120">
        <v>45379</v>
      </c>
      <c r="H697" s="120">
        <v>45356</v>
      </c>
      <c r="I697" s="120">
        <v>45379</v>
      </c>
      <c r="J697" s="120">
        <v>45386</v>
      </c>
      <c r="K697" s="118" t="s">
        <v>182</v>
      </c>
      <c r="L697" s="119"/>
      <c r="M697" s="118" t="s">
        <v>403</v>
      </c>
      <c r="N697" s="118" t="s">
        <v>460</v>
      </c>
      <c r="O697" s="118" t="s">
        <v>1474</v>
      </c>
      <c r="P697" s="118" t="s">
        <v>566</v>
      </c>
      <c r="Q697" s="118" t="s">
        <v>404</v>
      </c>
      <c r="R697" s="118" t="s">
        <v>344</v>
      </c>
      <c r="S697" s="120">
        <v>45379</v>
      </c>
      <c r="T697" s="119"/>
      <c r="U697" s="119"/>
      <c r="V697" s="118" t="s">
        <v>345</v>
      </c>
      <c r="W697" s="119"/>
      <c r="X697" s="118">
        <v>20</v>
      </c>
      <c r="Y697" s="118">
        <v>20</v>
      </c>
      <c r="Z697" s="118" t="s">
        <v>461</v>
      </c>
      <c r="AA697" s="118" t="s">
        <v>462</v>
      </c>
      <c r="AB697" s="121">
        <v>1</v>
      </c>
      <c r="AC697" s="121">
        <v>1</v>
      </c>
      <c r="AD697" s="121">
        <v>1</v>
      </c>
      <c r="AE697" s="118" t="s">
        <v>941</v>
      </c>
      <c r="AF697" s="121">
        <v>0</v>
      </c>
      <c r="AG697" s="118" t="s">
        <v>347</v>
      </c>
      <c r="AH697" s="118" t="s">
        <v>53</v>
      </c>
      <c r="AI697" s="118" t="s">
        <v>345</v>
      </c>
      <c r="AJ697" s="118" t="s">
        <v>407</v>
      </c>
      <c r="AK697" s="118">
        <v>130</v>
      </c>
      <c r="AL697" s="121">
        <v>21</v>
      </c>
      <c r="AM697" s="119"/>
      <c r="AN697" s="119"/>
      <c r="AO697" s="118">
        <v>0</v>
      </c>
      <c r="AP697" s="119"/>
      <c r="AQ697" s="119"/>
      <c r="AR697" s="119"/>
      <c r="AS697" s="119"/>
      <c r="AT697" s="119"/>
      <c r="AU697" s="118">
        <v>0</v>
      </c>
      <c r="AV697" s="122">
        <v>0</v>
      </c>
      <c r="AW697" s="118" t="s">
        <v>51</v>
      </c>
      <c r="AX697" s="119"/>
      <c r="AY697" s="119"/>
      <c r="AZ697" s="119"/>
      <c r="BA697" s="118" t="s">
        <v>693</v>
      </c>
      <c r="BB697" s="118" t="s">
        <v>52</v>
      </c>
      <c r="BC697" s="118" t="s">
        <v>213</v>
      </c>
      <c r="BD697" s="118" t="s">
        <v>214</v>
      </c>
      <c r="BE697" s="118" t="s">
        <v>408</v>
      </c>
      <c r="BF697" s="118">
        <v>22</v>
      </c>
      <c r="BG697" s="118" t="s">
        <v>218</v>
      </c>
      <c r="BH697" s="118" t="s">
        <v>164</v>
      </c>
      <c r="BI697" s="118" t="s">
        <v>164</v>
      </c>
      <c r="BJ697" s="118" t="s">
        <v>694</v>
      </c>
      <c r="BK697" s="118" t="s">
        <v>695</v>
      </c>
      <c r="BL697" s="121">
        <v>1</v>
      </c>
      <c r="BM697" s="119" t="b">
        <f>KGP[[#This Row],[HU Quantity]]=KGP[[#This Row],[Requirement quantity]]</f>
        <v>1</v>
      </c>
      <c r="BN697" s="119"/>
      <c r="BO697" s="119"/>
      <c r="BP697" s="119"/>
      <c r="BQ697" s="118" t="s">
        <v>165</v>
      </c>
      <c r="BR697" s="119"/>
      <c r="BS697" s="119"/>
      <c r="BT697" s="123">
        <v>0</v>
      </c>
      <c r="BU697" s="123">
        <v>0</v>
      </c>
      <c r="BV697" s="120">
        <v>45473</v>
      </c>
      <c r="BW697" s="124">
        <v>0</v>
      </c>
      <c r="BX697" s="124">
        <v>0</v>
      </c>
      <c r="BY697" s="119"/>
      <c r="BZ697" s="119"/>
      <c r="CA697" s="118">
        <v>0</v>
      </c>
      <c r="CB697" s="122">
        <v>0</v>
      </c>
      <c r="CC697" s="119"/>
      <c r="CD697" s="122">
        <v>0</v>
      </c>
      <c r="CE697" s="119"/>
      <c r="CF697" s="119"/>
      <c r="CG697" s="119"/>
      <c r="CH697" s="122">
        <v>0</v>
      </c>
      <c r="CI697" s="125">
        <v>0</v>
      </c>
      <c r="CJ697" s="94">
        <f t="shared" si="70"/>
        <v>3.8461538461538464E-2</v>
      </c>
      <c r="CK697" s="88">
        <f t="shared" si="71"/>
        <v>45351</v>
      </c>
      <c r="CL697" s="89">
        <f t="shared" si="72"/>
        <v>-5</v>
      </c>
      <c r="CM697" s="89">
        <f t="shared" si="73"/>
        <v>23</v>
      </c>
      <c r="CN697" s="89" t="str">
        <f t="shared" si="74"/>
        <v>ON TIME</v>
      </c>
      <c r="CO697" s="100" t="str" cm="1">
        <f t="array" ref="CO697">IFERROR(_xlfn.TEXTJOIN(", ",,_xlfn._xlws.FILTER('Monitor PO'!A:A,'Monitor PO'!K:K=Z697)),"")</f>
        <v/>
      </c>
      <c r="CP697" s="92" t="str">
        <f>IF(CQ697="","",IF(CQ697&gt;'Colour coding'!$D$4,"After Turnround",IF(CQ697&gt;'Colour coding'!$D$3+7,"During Turnaround",IF(CQ697&lt;'Colour coding'!$D$3,"On Time"))))</f>
        <v>On Time</v>
      </c>
      <c r="CQ697" s="88">
        <f>_xlfn.MAXIFS('Monitor PO'!E:E,'Monitor PO'!K:K,KGP[[#This Row],[Material / Component]])</f>
        <v>0</v>
      </c>
      <c r="CR697" s="89" t="str">
        <f t="shared" si="75"/>
        <v>SOH</v>
      </c>
      <c r="CS697" s="89" t="str">
        <f>_xlfn.CONCAT(KGP[[#This Row],[Reservation]], KGP[[#This Row],[Requirement date (WO component)]],KGP[[#This Row],[Material / Component]],"000",,KGP[[#This Row],[WO number]])</f>
        <v>00001334014537930000055000100034857</v>
      </c>
      <c r="CT697" s="89" t="e">
        <f>VLOOKUP(KGP[[#This Row],[Key]],Reservation!B:B,1,)</f>
        <v>#N/A</v>
      </c>
      <c r="CU697" s="89" t="str">
        <f>_xlfn.CONCAT(KGP[[#This Row],[Reservation]],KGP[[#This Row],[Material / Component]],"000",,KGP[[#This Row],[WO number]])</f>
        <v>000013340130000055000100034857</v>
      </c>
      <c r="CV697" s="93">
        <f>IF(_xlfn.MAXIFS(Reservation!$F:$F,Reservation!$A:$A,KGP[[#This Row],[Logic]])&lt;KGP[[#This Row],[ETA @ Demand plant]],_xlfn.MAXIFS(Reservation!$F:$F,Reservation!$A:$A,KGP[[#This Row],[Logic]]),"")</f>
        <v>0</v>
      </c>
      <c r="CW697" s="89" t="e">
        <f>IF(KGP[[#This Row],[Any order which is ahead (Date)]]="","",VLOOKUP(_xlfn.CONCAT(KGP[[#This Row],[Reservation]],KGP[[#This Row],[Material / Component]],"000",,KGP[[#This Row],[WO number]]),Reservation!$A:$J,10,0))</f>
        <v>#N/A</v>
      </c>
      <c r="CX697" s="89">
        <f t="shared" si="76"/>
        <v>0</v>
      </c>
    </row>
    <row r="698" spans="1:102" s="77" customFormat="1" ht="15" x14ac:dyDescent="0.25">
      <c r="A698" s="118" t="s">
        <v>940</v>
      </c>
      <c r="B698" s="118" t="s">
        <v>356</v>
      </c>
      <c r="C698" s="119"/>
      <c r="D698" s="118" t="s">
        <v>55</v>
      </c>
      <c r="E698" s="120">
        <v>45290</v>
      </c>
      <c r="F698" s="120">
        <v>45293</v>
      </c>
      <c r="G698" s="120">
        <v>45379</v>
      </c>
      <c r="H698" s="120">
        <v>45343</v>
      </c>
      <c r="I698" s="120">
        <v>45379</v>
      </c>
      <c r="J698" s="120">
        <v>45386</v>
      </c>
      <c r="K698" s="118" t="s">
        <v>182</v>
      </c>
      <c r="L698" s="119"/>
      <c r="M698" s="118" t="s">
        <v>403</v>
      </c>
      <c r="N698" s="118" t="s">
        <v>160</v>
      </c>
      <c r="O698" s="118" t="s">
        <v>1474</v>
      </c>
      <c r="P698" s="118" t="s">
        <v>566</v>
      </c>
      <c r="Q698" s="118" t="s">
        <v>404</v>
      </c>
      <c r="R698" s="118" t="s">
        <v>344</v>
      </c>
      <c r="S698" s="120">
        <v>45379</v>
      </c>
      <c r="T698" s="119"/>
      <c r="U698" s="119"/>
      <c r="V698" s="118" t="s">
        <v>345</v>
      </c>
      <c r="W698" s="119"/>
      <c r="X698" s="118">
        <v>20</v>
      </c>
      <c r="Y698" s="118">
        <v>20</v>
      </c>
      <c r="Z698" s="118" t="s">
        <v>429</v>
      </c>
      <c r="AA698" s="118" t="s">
        <v>430</v>
      </c>
      <c r="AB698" s="121">
        <v>1</v>
      </c>
      <c r="AC698" s="121">
        <v>0</v>
      </c>
      <c r="AD698" s="121">
        <v>1</v>
      </c>
      <c r="AE698" s="118" t="s">
        <v>1481</v>
      </c>
      <c r="AF698" s="121">
        <v>0</v>
      </c>
      <c r="AG698" s="118" t="s">
        <v>361</v>
      </c>
      <c r="AH698" s="118" t="s">
        <v>53</v>
      </c>
      <c r="AI698" s="118" t="s">
        <v>345</v>
      </c>
      <c r="AJ698" s="118" t="s">
        <v>407</v>
      </c>
      <c r="AK698" s="118">
        <v>50</v>
      </c>
      <c r="AL698" s="121">
        <v>21</v>
      </c>
      <c r="AM698" s="119"/>
      <c r="AN698" s="119"/>
      <c r="AO698" s="118">
        <v>0</v>
      </c>
      <c r="AP698" s="119"/>
      <c r="AQ698" s="119"/>
      <c r="AR698" s="119"/>
      <c r="AS698" s="119"/>
      <c r="AT698" s="119"/>
      <c r="AU698" s="118">
        <v>0</v>
      </c>
      <c r="AV698" s="122">
        <v>0</v>
      </c>
      <c r="AW698" s="118" t="s">
        <v>204</v>
      </c>
      <c r="AX698" s="119"/>
      <c r="AY698" s="119"/>
      <c r="AZ698" s="119"/>
      <c r="BA698" s="118" t="s">
        <v>696</v>
      </c>
      <c r="BB698" s="118" t="s">
        <v>52</v>
      </c>
      <c r="BC698" s="118" t="s">
        <v>213</v>
      </c>
      <c r="BD698" s="118" t="s">
        <v>214</v>
      </c>
      <c r="BE698" s="118" t="s">
        <v>408</v>
      </c>
      <c r="BF698" s="118">
        <v>7</v>
      </c>
      <c r="BG698" s="118" t="s">
        <v>218</v>
      </c>
      <c r="BH698" s="118" t="s">
        <v>164</v>
      </c>
      <c r="BI698" s="118" t="s">
        <v>164</v>
      </c>
      <c r="BJ698" s="118" t="s">
        <v>1482</v>
      </c>
      <c r="BK698" s="118" t="s">
        <v>431</v>
      </c>
      <c r="BL698" s="121">
        <v>1</v>
      </c>
      <c r="BM698" s="119" t="b">
        <f>KGP[[#This Row],[HU Quantity]]=KGP[[#This Row],[Requirement quantity]]</f>
        <v>1</v>
      </c>
      <c r="BN698" s="119"/>
      <c r="BO698" s="119"/>
      <c r="BP698" s="119"/>
      <c r="BQ698" s="118" t="s">
        <v>165</v>
      </c>
      <c r="BR698" s="119"/>
      <c r="BS698" s="119"/>
      <c r="BT698" s="123">
        <v>0</v>
      </c>
      <c r="BU698" s="123">
        <v>0</v>
      </c>
      <c r="BV698" s="120">
        <v>45473</v>
      </c>
      <c r="BW698" s="124">
        <v>0</v>
      </c>
      <c r="BX698" s="124">
        <v>0</v>
      </c>
      <c r="BY698" s="119"/>
      <c r="BZ698" s="119"/>
      <c r="CA698" s="118">
        <v>0</v>
      </c>
      <c r="CB698" s="122">
        <v>0</v>
      </c>
      <c r="CC698" s="118" t="s">
        <v>348</v>
      </c>
      <c r="CD698" s="122">
        <v>0</v>
      </c>
      <c r="CE698" s="118" t="s">
        <v>367</v>
      </c>
      <c r="CF698" s="119"/>
      <c r="CG698" s="118" t="s">
        <v>697</v>
      </c>
      <c r="CH698" s="122">
        <v>0</v>
      </c>
      <c r="CI698" s="125">
        <v>0</v>
      </c>
      <c r="CJ698" s="94">
        <f t="shared" si="70"/>
        <v>3.8461538461538464E-2</v>
      </c>
      <c r="CK698" s="88">
        <f t="shared" si="71"/>
        <v>45351</v>
      </c>
      <c r="CL698" s="89">
        <f t="shared" si="72"/>
        <v>8</v>
      </c>
      <c r="CM698" s="89">
        <f t="shared" si="73"/>
        <v>36</v>
      </c>
      <c r="CN698" s="89" t="str">
        <f t="shared" si="74"/>
        <v>ON TIME</v>
      </c>
      <c r="CO698" s="100" t="str" cm="1">
        <f t="array" ref="CO698">IFERROR(_xlfn.TEXTJOIN(", ",,_xlfn._xlws.FILTER('Monitor PO'!A:A,'Monitor PO'!K:K=Z698)),"")</f>
        <v/>
      </c>
      <c r="CP698" s="92" t="str">
        <f>IF(CQ698="","",IF(CQ698&gt;'Colour coding'!$D$4,"After Turnround",IF(CQ698&gt;'Colour coding'!$D$3+7,"During Turnaround",IF(CQ698&lt;'Colour coding'!$D$3,"On Time"))))</f>
        <v>On Time</v>
      </c>
      <c r="CQ698" s="88">
        <f>_xlfn.MAXIFS('Monitor PO'!E:E,'Monitor PO'!K:K,KGP[[#This Row],[Material / Component]])</f>
        <v>0</v>
      </c>
      <c r="CR698" s="89" t="str">
        <f t="shared" si="75"/>
        <v>Need Purchasing</v>
      </c>
      <c r="CS698" s="89" t="str">
        <f>_xlfn.CONCAT(KGP[[#This Row],[Reservation]], KGP[[#This Row],[Requirement date (WO component)]],KGP[[#This Row],[Material / Component]],"000",,KGP[[#This Row],[WO number]])</f>
        <v>00001334014537910534799000100034857</v>
      </c>
      <c r="CT698" s="89" t="str">
        <f>VLOOKUP(KGP[[#This Row],[Key]],Reservation!B:B,1,)</f>
        <v>00001334014537910534799000100034857</v>
      </c>
      <c r="CU698" s="89" t="str">
        <f>_xlfn.CONCAT(KGP[[#This Row],[Reservation]],KGP[[#This Row],[Material / Component]],"000",,KGP[[#This Row],[WO number]])</f>
        <v>000013340110534799000100034857</v>
      </c>
      <c r="CV698" s="93">
        <f>IF(_xlfn.MAXIFS(Reservation!$F:$F,Reservation!$A:$A,KGP[[#This Row],[Logic]])&lt;KGP[[#This Row],[ETA @ Demand plant]],_xlfn.MAXIFS(Reservation!$F:$F,Reservation!$A:$A,KGP[[#This Row],[Logic]]),"")</f>
        <v>0</v>
      </c>
      <c r="CW698" s="89" t="e">
        <f>IF(KGP[[#This Row],[Any order which is ahead (Date)]]="","",VLOOKUP(_xlfn.CONCAT(KGP[[#This Row],[Reservation]],KGP[[#This Row],[Material / Component]],"000",,KGP[[#This Row],[WO number]]),Reservation!$A:$J,10,0))</f>
        <v>#N/A</v>
      </c>
      <c r="CX698" s="89">
        <f t="shared" si="76"/>
        <v>0</v>
      </c>
    </row>
    <row r="699" spans="1:102" s="77" customFormat="1" ht="15" x14ac:dyDescent="0.25">
      <c r="A699" s="118" t="s">
        <v>940</v>
      </c>
      <c r="B699" s="118" t="s">
        <v>356</v>
      </c>
      <c r="C699" s="119"/>
      <c r="D699" s="118" t="s">
        <v>55</v>
      </c>
      <c r="E699" s="120">
        <v>45290</v>
      </c>
      <c r="F699" s="120">
        <v>45293</v>
      </c>
      <c r="G699" s="120">
        <v>45379</v>
      </c>
      <c r="H699" s="120">
        <v>45343</v>
      </c>
      <c r="I699" s="120">
        <v>45379</v>
      </c>
      <c r="J699" s="120">
        <v>45386</v>
      </c>
      <c r="K699" s="118" t="s">
        <v>182</v>
      </c>
      <c r="L699" s="119"/>
      <c r="M699" s="118" t="s">
        <v>403</v>
      </c>
      <c r="N699" s="118" t="s">
        <v>330</v>
      </c>
      <c r="O699" s="118" t="s">
        <v>1474</v>
      </c>
      <c r="P699" s="118" t="s">
        <v>566</v>
      </c>
      <c r="Q699" s="118" t="s">
        <v>404</v>
      </c>
      <c r="R699" s="118" t="s">
        <v>344</v>
      </c>
      <c r="S699" s="120">
        <v>45379</v>
      </c>
      <c r="T699" s="119"/>
      <c r="U699" s="119"/>
      <c r="V699" s="118" t="s">
        <v>345</v>
      </c>
      <c r="W699" s="119"/>
      <c r="X699" s="118">
        <v>20</v>
      </c>
      <c r="Y699" s="118">
        <v>20</v>
      </c>
      <c r="Z699" s="118" t="s">
        <v>390</v>
      </c>
      <c r="AA699" s="118" t="s">
        <v>391</v>
      </c>
      <c r="AB699" s="121">
        <v>10</v>
      </c>
      <c r="AC699" s="121">
        <v>0</v>
      </c>
      <c r="AD699" s="121">
        <v>10</v>
      </c>
      <c r="AE699" s="118" t="s">
        <v>1483</v>
      </c>
      <c r="AF699" s="121">
        <v>0</v>
      </c>
      <c r="AG699" s="118" t="s">
        <v>361</v>
      </c>
      <c r="AH699" s="118" t="s">
        <v>53</v>
      </c>
      <c r="AI699" s="118" t="s">
        <v>345</v>
      </c>
      <c r="AJ699" s="118" t="s">
        <v>407</v>
      </c>
      <c r="AK699" s="118">
        <v>70</v>
      </c>
      <c r="AL699" s="121">
        <v>21</v>
      </c>
      <c r="AM699" s="119"/>
      <c r="AN699" s="119"/>
      <c r="AO699" s="118">
        <v>0</v>
      </c>
      <c r="AP699" s="119"/>
      <c r="AQ699" s="119"/>
      <c r="AR699" s="119"/>
      <c r="AS699" s="119"/>
      <c r="AT699" s="119"/>
      <c r="AU699" s="118">
        <v>0</v>
      </c>
      <c r="AV699" s="122">
        <v>0</v>
      </c>
      <c r="AW699" s="118" t="s">
        <v>51</v>
      </c>
      <c r="AX699" s="119"/>
      <c r="AY699" s="119"/>
      <c r="AZ699" s="119"/>
      <c r="BA699" s="118" t="s">
        <v>418</v>
      </c>
      <c r="BB699" s="118" t="s">
        <v>52</v>
      </c>
      <c r="BC699" s="118" t="s">
        <v>213</v>
      </c>
      <c r="BD699" s="118" t="s">
        <v>214</v>
      </c>
      <c r="BE699" s="118" t="s">
        <v>408</v>
      </c>
      <c r="BF699" s="118">
        <v>15</v>
      </c>
      <c r="BG699" s="118" t="s">
        <v>218</v>
      </c>
      <c r="BH699" s="118" t="s">
        <v>164</v>
      </c>
      <c r="BI699" s="118" t="s">
        <v>164</v>
      </c>
      <c r="BJ699" s="118" t="s">
        <v>439</v>
      </c>
      <c r="BK699" s="118" t="s">
        <v>1484</v>
      </c>
      <c r="BL699" s="121">
        <v>10</v>
      </c>
      <c r="BM699" s="119" t="b">
        <f>KGP[[#This Row],[HU Quantity]]=KGP[[#This Row],[Requirement quantity]]</f>
        <v>1</v>
      </c>
      <c r="BN699" s="118" t="s">
        <v>440</v>
      </c>
      <c r="BO699" s="119"/>
      <c r="BP699" s="119"/>
      <c r="BQ699" s="118" t="s">
        <v>165</v>
      </c>
      <c r="BR699" s="119"/>
      <c r="BS699" s="119"/>
      <c r="BT699" s="123">
        <v>0</v>
      </c>
      <c r="BU699" s="123">
        <v>0</v>
      </c>
      <c r="BV699" s="120">
        <v>45473</v>
      </c>
      <c r="BW699" s="124">
        <v>0</v>
      </c>
      <c r="BX699" s="124">
        <v>0</v>
      </c>
      <c r="BY699" s="119"/>
      <c r="BZ699" s="119"/>
      <c r="CA699" s="118">
        <v>0</v>
      </c>
      <c r="CB699" s="122">
        <v>0</v>
      </c>
      <c r="CC699" s="119"/>
      <c r="CD699" s="122">
        <v>0</v>
      </c>
      <c r="CE699" s="119"/>
      <c r="CF699" s="119"/>
      <c r="CG699" s="119"/>
      <c r="CH699" s="122">
        <v>0</v>
      </c>
      <c r="CI699" s="125">
        <v>0</v>
      </c>
      <c r="CJ699" s="94">
        <f t="shared" si="70"/>
        <v>3.8461538461538464E-2</v>
      </c>
      <c r="CK699" s="88">
        <f t="shared" si="71"/>
        <v>45351</v>
      </c>
      <c r="CL699" s="89">
        <f t="shared" si="72"/>
        <v>8</v>
      </c>
      <c r="CM699" s="89">
        <f t="shared" si="73"/>
        <v>36</v>
      </c>
      <c r="CN699" s="89" t="str">
        <f t="shared" si="74"/>
        <v>ON TIME</v>
      </c>
      <c r="CO699" s="100" t="str" cm="1">
        <f t="array" ref="CO699">IFERROR(_xlfn.TEXTJOIN(", ",,_xlfn._xlws.FILTER('Monitor PO'!A:A,'Monitor PO'!K:K=Z699)),"")</f>
        <v/>
      </c>
      <c r="CP699" s="92" t="str">
        <f>IF(CQ699="","",IF(CQ699&gt;'Colour coding'!$D$4,"After Turnround",IF(CQ699&gt;'Colour coding'!$D$3+7,"During Turnaround",IF(CQ699&lt;'Colour coding'!$D$3,"On Time"))))</f>
        <v>On Time</v>
      </c>
      <c r="CQ699" s="88">
        <f>_xlfn.MAXIFS('Monitor PO'!E:E,'Monitor PO'!K:K,KGP[[#This Row],[Material / Component]])</f>
        <v>0</v>
      </c>
      <c r="CR699" s="89" t="str">
        <f t="shared" si="75"/>
        <v>Need Purchasing</v>
      </c>
      <c r="CS699" s="89" t="str">
        <f>_xlfn.CONCAT(KGP[[#This Row],[Reservation]], KGP[[#This Row],[Requirement date (WO component)]],KGP[[#This Row],[Material / Component]],"000",,KGP[[#This Row],[WO number]])</f>
        <v>00001334014537910060202000100034857</v>
      </c>
      <c r="CT699" s="89" t="e">
        <f>VLOOKUP(KGP[[#This Row],[Key]],Reservation!B:B,1,)</f>
        <v>#N/A</v>
      </c>
      <c r="CU699" s="89" t="str">
        <f>_xlfn.CONCAT(KGP[[#This Row],[Reservation]],KGP[[#This Row],[Material / Component]],"000",,KGP[[#This Row],[WO number]])</f>
        <v>000013340110060202000100034857</v>
      </c>
      <c r="CV699" s="93">
        <f>IF(_xlfn.MAXIFS(Reservation!$F:$F,Reservation!$A:$A,KGP[[#This Row],[Logic]])&lt;KGP[[#This Row],[ETA @ Demand plant]],_xlfn.MAXIFS(Reservation!$F:$F,Reservation!$A:$A,KGP[[#This Row],[Logic]]),"")</f>
        <v>0</v>
      </c>
      <c r="CW699" s="89" t="e">
        <f>IF(KGP[[#This Row],[Any order which is ahead (Date)]]="","",VLOOKUP(_xlfn.CONCAT(KGP[[#This Row],[Reservation]],KGP[[#This Row],[Material / Component]],"000",,KGP[[#This Row],[WO number]]),Reservation!$A:$J,10,0))</f>
        <v>#N/A</v>
      </c>
      <c r="CX699" s="89">
        <f t="shared" si="76"/>
        <v>0</v>
      </c>
    </row>
    <row r="700" spans="1:102" s="77" customFormat="1" ht="15" x14ac:dyDescent="0.25">
      <c r="A700" s="118" t="s">
        <v>940</v>
      </c>
      <c r="B700" s="118" t="s">
        <v>1485</v>
      </c>
      <c r="C700" s="119"/>
      <c r="D700" s="118" t="s">
        <v>55</v>
      </c>
      <c r="E700" s="120">
        <v>45290</v>
      </c>
      <c r="F700" s="120">
        <v>45293</v>
      </c>
      <c r="G700" s="120">
        <v>45379</v>
      </c>
      <c r="H700" s="120">
        <v>45343</v>
      </c>
      <c r="I700" s="120">
        <v>45379</v>
      </c>
      <c r="J700" s="120">
        <v>45386</v>
      </c>
      <c r="K700" s="118" t="s">
        <v>182</v>
      </c>
      <c r="L700" s="119"/>
      <c r="M700" s="118" t="s">
        <v>403</v>
      </c>
      <c r="N700" s="118" t="s">
        <v>330</v>
      </c>
      <c r="O700" s="118" t="s">
        <v>1474</v>
      </c>
      <c r="P700" s="118" t="s">
        <v>566</v>
      </c>
      <c r="Q700" s="118" t="s">
        <v>404</v>
      </c>
      <c r="R700" s="118" t="s">
        <v>344</v>
      </c>
      <c r="S700" s="120">
        <v>45379</v>
      </c>
      <c r="T700" s="119"/>
      <c r="U700" s="119"/>
      <c r="V700" s="118" t="s">
        <v>345</v>
      </c>
      <c r="W700" s="119"/>
      <c r="X700" s="118">
        <v>20</v>
      </c>
      <c r="Y700" s="118">
        <v>20</v>
      </c>
      <c r="Z700" s="118" t="s">
        <v>390</v>
      </c>
      <c r="AA700" s="118" t="s">
        <v>391</v>
      </c>
      <c r="AB700" s="121">
        <v>10</v>
      </c>
      <c r="AC700" s="121">
        <v>0</v>
      </c>
      <c r="AD700" s="121">
        <v>10</v>
      </c>
      <c r="AE700" s="118" t="s">
        <v>1483</v>
      </c>
      <c r="AF700" s="121">
        <v>0</v>
      </c>
      <c r="AG700" s="118" t="s">
        <v>1486</v>
      </c>
      <c r="AH700" s="118" t="s">
        <v>53</v>
      </c>
      <c r="AI700" s="118" t="s">
        <v>345</v>
      </c>
      <c r="AJ700" s="118" t="s">
        <v>407</v>
      </c>
      <c r="AK700" s="118">
        <v>70</v>
      </c>
      <c r="AL700" s="121">
        <v>21</v>
      </c>
      <c r="AM700" s="119"/>
      <c r="AN700" s="119"/>
      <c r="AO700" s="118">
        <v>0</v>
      </c>
      <c r="AP700" s="119"/>
      <c r="AQ700" s="119"/>
      <c r="AR700" s="119"/>
      <c r="AS700" s="119"/>
      <c r="AT700" s="119"/>
      <c r="AU700" s="118">
        <v>0</v>
      </c>
      <c r="AV700" s="122">
        <v>0</v>
      </c>
      <c r="AW700" s="118" t="s">
        <v>51</v>
      </c>
      <c r="AX700" s="119"/>
      <c r="AY700" s="119"/>
      <c r="AZ700" s="119"/>
      <c r="BA700" s="118" t="s">
        <v>418</v>
      </c>
      <c r="BB700" s="118" t="s">
        <v>52</v>
      </c>
      <c r="BC700" s="118" t="s">
        <v>213</v>
      </c>
      <c r="BD700" s="118" t="s">
        <v>214</v>
      </c>
      <c r="BE700" s="118" t="s">
        <v>408</v>
      </c>
      <c r="BF700" s="118">
        <v>15</v>
      </c>
      <c r="BG700" s="118" t="s">
        <v>218</v>
      </c>
      <c r="BH700" s="118" t="s">
        <v>164</v>
      </c>
      <c r="BI700" s="118" t="s">
        <v>164</v>
      </c>
      <c r="BJ700" s="118" t="s">
        <v>439</v>
      </c>
      <c r="BK700" s="118" t="s">
        <v>420</v>
      </c>
      <c r="BL700" s="121">
        <v>10</v>
      </c>
      <c r="BM700" s="119" t="b">
        <f>KGP[[#This Row],[HU Quantity]]=KGP[[#This Row],[Requirement quantity]]</f>
        <v>1</v>
      </c>
      <c r="BN700" s="118" t="s">
        <v>440</v>
      </c>
      <c r="BO700" s="119"/>
      <c r="BP700" s="119"/>
      <c r="BQ700" s="118" t="s">
        <v>165</v>
      </c>
      <c r="BR700" s="119"/>
      <c r="BS700" s="119"/>
      <c r="BT700" s="123">
        <v>0</v>
      </c>
      <c r="BU700" s="123">
        <v>0</v>
      </c>
      <c r="BV700" s="120">
        <v>45473</v>
      </c>
      <c r="BW700" s="124">
        <v>0</v>
      </c>
      <c r="BX700" s="124">
        <v>0</v>
      </c>
      <c r="BY700" s="119"/>
      <c r="BZ700" s="119"/>
      <c r="CA700" s="118">
        <v>0</v>
      </c>
      <c r="CB700" s="122">
        <v>0</v>
      </c>
      <c r="CC700" s="118" t="s">
        <v>348</v>
      </c>
      <c r="CD700" s="122">
        <v>0</v>
      </c>
      <c r="CE700" s="118" t="s">
        <v>349</v>
      </c>
      <c r="CF700" s="119"/>
      <c r="CG700" s="118" t="s">
        <v>423</v>
      </c>
      <c r="CH700" s="122">
        <v>0</v>
      </c>
      <c r="CI700" s="125">
        <v>0</v>
      </c>
      <c r="CJ700" s="94">
        <f t="shared" si="70"/>
        <v>3.8461538461538464E-2</v>
      </c>
      <c r="CK700" s="88">
        <f t="shared" si="71"/>
        <v>45351</v>
      </c>
      <c r="CL700" s="89">
        <f t="shared" si="72"/>
        <v>8</v>
      </c>
      <c r="CM700" s="89">
        <f t="shared" si="73"/>
        <v>36</v>
      </c>
      <c r="CN700" s="89" t="str">
        <f t="shared" si="74"/>
        <v>ON TIME</v>
      </c>
      <c r="CO700" s="100" t="str" cm="1">
        <f t="array" ref="CO700">IFERROR(_xlfn.TEXTJOIN(", ",,_xlfn._xlws.FILTER('Monitor PO'!A:A,'Monitor PO'!K:K=Z700)),"")</f>
        <v/>
      </c>
      <c r="CP700" s="92" t="str">
        <f>IF(CQ700="","",IF(CQ700&gt;'Colour coding'!$D$4,"After Turnround",IF(CQ700&gt;'Colour coding'!$D$3+7,"During Turnaround",IF(CQ700&lt;'Colour coding'!$D$3,"On Time"))))</f>
        <v>On Time</v>
      </c>
      <c r="CQ700" s="88">
        <f>_xlfn.MAXIFS('Monitor PO'!E:E,'Monitor PO'!K:K,KGP[[#This Row],[Material / Component]])</f>
        <v>0</v>
      </c>
      <c r="CR700" s="89" t="str">
        <f t="shared" si="75"/>
        <v>Need Purchasing</v>
      </c>
      <c r="CS700" s="89" t="str">
        <f>_xlfn.CONCAT(KGP[[#This Row],[Reservation]], KGP[[#This Row],[Requirement date (WO component)]],KGP[[#This Row],[Material / Component]],"000",,KGP[[#This Row],[WO number]])</f>
        <v>00001334014537910060202000100034857</v>
      </c>
      <c r="CT700" s="89" t="e">
        <f>VLOOKUP(KGP[[#This Row],[Key]],Reservation!B:B,1,)</f>
        <v>#N/A</v>
      </c>
      <c r="CU700" s="89" t="str">
        <f>_xlfn.CONCAT(KGP[[#This Row],[Reservation]],KGP[[#This Row],[Material / Component]],"000",,KGP[[#This Row],[WO number]])</f>
        <v>000013340110060202000100034857</v>
      </c>
      <c r="CV700" s="93">
        <f>IF(_xlfn.MAXIFS(Reservation!$F:$F,Reservation!$A:$A,KGP[[#This Row],[Logic]])&lt;KGP[[#This Row],[ETA @ Demand plant]],_xlfn.MAXIFS(Reservation!$F:$F,Reservation!$A:$A,KGP[[#This Row],[Logic]]),"")</f>
        <v>0</v>
      </c>
      <c r="CW700" s="89" t="e">
        <f>IF(KGP[[#This Row],[Any order which is ahead (Date)]]="","",VLOOKUP(_xlfn.CONCAT(KGP[[#This Row],[Reservation]],KGP[[#This Row],[Material / Component]],"000",,KGP[[#This Row],[WO number]]),Reservation!$A:$J,10,0))</f>
        <v>#N/A</v>
      </c>
      <c r="CX700" s="89">
        <f t="shared" si="76"/>
        <v>0</v>
      </c>
    </row>
    <row r="701" spans="1:102" s="77" customFormat="1" ht="15" x14ac:dyDescent="0.25">
      <c r="A701" s="118" t="s">
        <v>940</v>
      </c>
      <c r="B701" s="118" t="s">
        <v>486</v>
      </c>
      <c r="C701" s="119"/>
      <c r="D701" s="118" t="s">
        <v>55</v>
      </c>
      <c r="E701" s="120">
        <v>45290</v>
      </c>
      <c r="F701" s="120">
        <v>45293</v>
      </c>
      <c r="G701" s="120">
        <v>45379</v>
      </c>
      <c r="H701" s="120">
        <v>45378</v>
      </c>
      <c r="I701" s="120">
        <v>45379</v>
      </c>
      <c r="J701" s="120">
        <v>45386</v>
      </c>
      <c r="K701" s="118" t="s">
        <v>182</v>
      </c>
      <c r="L701" s="119"/>
      <c r="M701" s="118" t="s">
        <v>403</v>
      </c>
      <c r="N701" s="118" t="s">
        <v>1487</v>
      </c>
      <c r="O701" s="118" t="s">
        <v>1474</v>
      </c>
      <c r="P701" s="118" t="s">
        <v>566</v>
      </c>
      <c r="Q701" s="118" t="s">
        <v>404</v>
      </c>
      <c r="R701" s="118" t="s">
        <v>344</v>
      </c>
      <c r="S701" s="120">
        <v>45395</v>
      </c>
      <c r="T701" s="119"/>
      <c r="U701" s="119"/>
      <c r="V701" s="118" t="s">
        <v>345</v>
      </c>
      <c r="W701" s="119"/>
      <c r="X701" s="118">
        <v>20</v>
      </c>
      <c r="Y701" s="118">
        <v>20</v>
      </c>
      <c r="Z701" s="118" t="s">
        <v>1488</v>
      </c>
      <c r="AA701" s="118" t="s">
        <v>1489</v>
      </c>
      <c r="AB701" s="121">
        <v>1</v>
      </c>
      <c r="AC701" s="121">
        <v>0</v>
      </c>
      <c r="AD701" s="121">
        <v>0</v>
      </c>
      <c r="AE701" s="118" t="s">
        <v>54</v>
      </c>
      <c r="AF701" s="121">
        <v>0</v>
      </c>
      <c r="AG701" s="118" t="s">
        <v>1490</v>
      </c>
      <c r="AH701" s="118" t="s">
        <v>53</v>
      </c>
      <c r="AI701" s="118" t="s">
        <v>345</v>
      </c>
      <c r="AJ701" s="118" t="s">
        <v>407</v>
      </c>
      <c r="AK701" s="118">
        <v>150</v>
      </c>
      <c r="AL701" s="121">
        <v>21</v>
      </c>
      <c r="AM701" s="119"/>
      <c r="AN701" s="119"/>
      <c r="AO701" s="118">
        <v>0</v>
      </c>
      <c r="AP701" s="119"/>
      <c r="AQ701" s="119"/>
      <c r="AR701" s="119"/>
      <c r="AS701" s="119"/>
      <c r="AT701" s="119"/>
      <c r="AU701" s="118">
        <v>0</v>
      </c>
      <c r="AV701" s="122">
        <v>0</v>
      </c>
      <c r="AW701" s="118" t="s">
        <v>51</v>
      </c>
      <c r="AX701" s="119"/>
      <c r="AY701" s="119"/>
      <c r="AZ701" s="119"/>
      <c r="BA701" s="118" t="s">
        <v>1491</v>
      </c>
      <c r="BB701" s="118" t="s">
        <v>52</v>
      </c>
      <c r="BC701" s="118" t="s">
        <v>213</v>
      </c>
      <c r="BD701" s="118" t="s">
        <v>214</v>
      </c>
      <c r="BE701" s="118" t="s">
        <v>408</v>
      </c>
      <c r="BF701" s="118">
        <v>24</v>
      </c>
      <c r="BG701" s="118" t="s">
        <v>218</v>
      </c>
      <c r="BH701" s="118" t="s">
        <v>164</v>
      </c>
      <c r="BI701" s="118" t="s">
        <v>164</v>
      </c>
      <c r="BJ701" s="118" t="s">
        <v>1492</v>
      </c>
      <c r="BK701" s="118" t="s">
        <v>1493</v>
      </c>
      <c r="BL701" s="121">
        <v>1</v>
      </c>
      <c r="BM701" s="119" t="b">
        <f>KGP[[#This Row],[HU Quantity]]=KGP[[#This Row],[Requirement quantity]]</f>
        <v>1</v>
      </c>
      <c r="BN701" s="119"/>
      <c r="BO701" s="119"/>
      <c r="BP701" s="119"/>
      <c r="BQ701" s="118" t="s">
        <v>165</v>
      </c>
      <c r="BR701" s="119"/>
      <c r="BS701" s="119"/>
      <c r="BT701" s="123">
        <v>0</v>
      </c>
      <c r="BU701" s="123">
        <v>16</v>
      </c>
      <c r="BV701" s="120">
        <v>45473</v>
      </c>
      <c r="BW701" s="124">
        <v>0</v>
      </c>
      <c r="BX701" s="124">
        <v>0</v>
      </c>
      <c r="BY701" s="119"/>
      <c r="BZ701" s="119"/>
      <c r="CA701" s="118">
        <v>0</v>
      </c>
      <c r="CB701" s="122">
        <v>0</v>
      </c>
      <c r="CC701" s="118" t="s">
        <v>1494</v>
      </c>
      <c r="CD701" s="122">
        <v>1</v>
      </c>
      <c r="CE701" s="118" t="s">
        <v>367</v>
      </c>
      <c r="CF701" s="119"/>
      <c r="CG701" s="118" t="s">
        <v>1495</v>
      </c>
      <c r="CH701" s="122">
        <v>0</v>
      </c>
      <c r="CI701" s="125">
        <v>0</v>
      </c>
      <c r="CJ701" s="94">
        <f t="shared" si="70"/>
        <v>3.8461538461538464E-2</v>
      </c>
      <c r="CK701" s="88">
        <f t="shared" si="71"/>
        <v>45351</v>
      </c>
      <c r="CL701" s="89">
        <f t="shared" si="72"/>
        <v>-27</v>
      </c>
      <c r="CM701" s="89">
        <f t="shared" si="73"/>
        <v>1</v>
      </c>
      <c r="CN701" s="89" t="str">
        <f t="shared" si="74"/>
        <v>ON TIME</v>
      </c>
      <c r="CO701" s="100" t="str" cm="1">
        <f t="array" ref="CO701">IFERROR(_xlfn.TEXTJOIN(", ",,_xlfn._xlws.FILTER('Monitor PO'!A:A,'Monitor PO'!K:K=Z701)),"")</f>
        <v/>
      </c>
      <c r="CP701" s="92" t="str">
        <f>IF(CQ701="","",IF(CQ701&gt;'Colour coding'!$D$4,"After Turnround",IF(CQ701&gt;'Colour coding'!$D$3+7,"During Turnaround",IF(CQ701&lt;'Colour coding'!$D$3,"On Time"))))</f>
        <v>On Time</v>
      </c>
      <c r="CQ701" s="88">
        <f>_xlfn.MAXIFS('Monitor PO'!E:E,'Monitor PO'!K:K,KGP[[#This Row],[Material / Component]])</f>
        <v>0</v>
      </c>
      <c r="CR701" s="89" t="str">
        <f t="shared" si="75"/>
        <v>Need Purchasing</v>
      </c>
      <c r="CS701" s="89" t="str">
        <f>_xlfn.CONCAT(KGP[[#This Row],[Reservation]], KGP[[#This Row],[Requirement date (WO component)]],KGP[[#This Row],[Material / Component]],"000",,KGP[[#This Row],[WO number]])</f>
        <v>00001334014537910432379000100034857</v>
      </c>
      <c r="CT701" s="89" t="e">
        <f>VLOOKUP(KGP[[#This Row],[Key]],Reservation!B:B,1,)</f>
        <v>#N/A</v>
      </c>
      <c r="CU701" s="89" t="str">
        <f>_xlfn.CONCAT(KGP[[#This Row],[Reservation]],KGP[[#This Row],[Material / Component]],"000",,KGP[[#This Row],[WO number]])</f>
        <v>000013340110432379000100034857</v>
      </c>
      <c r="CV701" s="93">
        <f>IF(_xlfn.MAXIFS(Reservation!$F:$F,Reservation!$A:$A,KGP[[#This Row],[Logic]])&lt;KGP[[#This Row],[ETA @ Demand plant]],_xlfn.MAXIFS(Reservation!$F:$F,Reservation!$A:$A,KGP[[#This Row],[Logic]]),"")</f>
        <v>0</v>
      </c>
      <c r="CW701" s="89" t="e">
        <f>IF(KGP[[#This Row],[Any order which is ahead (Date)]]="","",VLOOKUP(_xlfn.CONCAT(KGP[[#This Row],[Reservation]],KGP[[#This Row],[Material / Component]],"000",,KGP[[#This Row],[WO number]]),Reservation!$A:$J,10,0))</f>
        <v>#N/A</v>
      </c>
      <c r="CX701" s="89">
        <f t="shared" si="76"/>
        <v>0</v>
      </c>
    </row>
    <row r="702" spans="1:102" s="77" customFormat="1" ht="15" x14ac:dyDescent="0.25">
      <c r="A702" s="118" t="s">
        <v>940</v>
      </c>
      <c r="B702" s="118" t="s">
        <v>356</v>
      </c>
      <c r="C702" s="119"/>
      <c r="D702" s="118" t="s">
        <v>55</v>
      </c>
      <c r="E702" s="120">
        <v>45290</v>
      </c>
      <c r="F702" s="120">
        <v>45293</v>
      </c>
      <c r="G702" s="120">
        <v>45379</v>
      </c>
      <c r="H702" s="120">
        <v>45343</v>
      </c>
      <c r="I702" s="120">
        <v>45379</v>
      </c>
      <c r="J702" s="120">
        <v>45386</v>
      </c>
      <c r="K702" s="118" t="s">
        <v>182</v>
      </c>
      <c r="L702" s="119"/>
      <c r="M702" s="118" t="s">
        <v>403</v>
      </c>
      <c r="N702" s="118" t="s">
        <v>219</v>
      </c>
      <c r="O702" s="118" t="s">
        <v>1474</v>
      </c>
      <c r="P702" s="118" t="s">
        <v>566</v>
      </c>
      <c r="Q702" s="118" t="s">
        <v>404</v>
      </c>
      <c r="R702" s="118" t="s">
        <v>344</v>
      </c>
      <c r="S702" s="120">
        <v>45379</v>
      </c>
      <c r="T702" s="119"/>
      <c r="U702" s="119"/>
      <c r="V702" s="118" t="s">
        <v>345</v>
      </c>
      <c r="W702" s="119"/>
      <c r="X702" s="118">
        <v>20</v>
      </c>
      <c r="Y702" s="118">
        <v>20</v>
      </c>
      <c r="Z702" s="118" t="s">
        <v>441</v>
      </c>
      <c r="AA702" s="118" t="s">
        <v>442</v>
      </c>
      <c r="AB702" s="121">
        <v>2</v>
      </c>
      <c r="AC702" s="121">
        <v>0</v>
      </c>
      <c r="AD702" s="121">
        <v>2</v>
      </c>
      <c r="AE702" s="118" t="s">
        <v>1480</v>
      </c>
      <c r="AF702" s="121">
        <v>0</v>
      </c>
      <c r="AG702" s="118" t="s">
        <v>347</v>
      </c>
      <c r="AH702" s="118" t="s">
        <v>53</v>
      </c>
      <c r="AI702" s="118" t="s">
        <v>345</v>
      </c>
      <c r="AJ702" s="118" t="s">
        <v>407</v>
      </c>
      <c r="AK702" s="118">
        <v>80</v>
      </c>
      <c r="AL702" s="121">
        <v>21</v>
      </c>
      <c r="AM702" s="119"/>
      <c r="AN702" s="119"/>
      <c r="AO702" s="118">
        <v>0</v>
      </c>
      <c r="AP702" s="119"/>
      <c r="AQ702" s="119"/>
      <c r="AR702" s="119"/>
      <c r="AS702" s="119"/>
      <c r="AT702" s="119"/>
      <c r="AU702" s="118">
        <v>0</v>
      </c>
      <c r="AV702" s="122">
        <v>0</v>
      </c>
      <c r="AW702" s="118" t="s">
        <v>51</v>
      </c>
      <c r="AX702" s="119"/>
      <c r="AY702" s="119"/>
      <c r="AZ702" s="119"/>
      <c r="BA702" s="118" t="s">
        <v>418</v>
      </c>
      <c r="BB702" s="118" t="s">
        <v>52</v>
      </c>
      <c r="BC702" s="118" t="s">
        <v>213</v>
      </c>
      <c r="BD702" s="118" t="s">
        <v>214</v>
      </c>
      <c r="BE702" s="118" t="s">
        <v>408</v>
      </c>
      <c r="BF702" s="118">
        <v>16</v>
      </c>
      <c r="BG702" s="118" t="s">
        <v>218</v>
      </c>
      <c r="BH702" s="118" t="s">
        <v>164</v>
      </c>
      <c r="BI702" s="118" t="s">
        <v>164</v>
      </c>
      <c r="BJ702" s="118" t="s">
        <v>443</v>
      </c>
      <c r="BK702" s="118" t="s">
        <v>444</v>
      </c>
      <c r="BL702" s="121">
        <v>2</v>
      </c>
      <c r="BM702" s="119" t="b">
        <f>KGP[[#This Row],[HU Quantity]]=KGP[[#This Row],[Requirement quantity]]</f>
        <v>1</v>
      </c>
      <c r="BN702" s="119"/>
      <c r="BO702" s="119"/>
      <c r="BP702" s="119"/>
      <c r="BQ702" s="118" t="s">
        <v>165</v>
      </c>
      <c r="BR702" s="119"/>
      <c r="BS702" s="119"/>
      <c r="BT702" s="123">
        <v>0</v>
      </c>
      <c r="BU702" s="123">
        <v>0</v>
      </c>
      <c r="BV702" s="120">
        <v>45473</v>
      </c>
      <c r="BW702" s="124">
        <v>0</v>
      </c>
      <c r="BX702" s="124">
        <v>0</v>
      </c>
      <c r="BY702" s="119"/>
      <c r="BZ702" s="119"/>
      <c r="CA702" s="118">
        <v>0</v>
      </c>
      <c r="CB702" s="122">
        <v>0</v>
      </c>
      <c r="CC702" s="119"/>
      <c r="CD702" s="122">
        <v>0</v>
      </c>
      <c r="CE702" s="119"/>
      <c r="CF702" s="119"/>
      <c r="CG702" s="119"/>
      <c r="CH702" s="122">
        <v>0</v>
      </c>
      <c r="CI702" s="125">
        <v>0</v>
      </c>
      <c r="CJ702" s="94">
        <f t="shared" si="70"/>
        <v>3.8461538461538464E-2</v>
      </c>
      <c r="CK702" s="88">
        <f t="shared" si="71"/>
        <v>45351</v>
      </c>
      <c r="CL702" s="89">
        <f t="shared" si="72"/>
        <v>8</v>
      </c>
      <c r="CM702" s="89">
        <f t="shared" si="73"/>
        <v>36</v>
      </c>
      <c r="CN702" s="89" t="str">
        <f t="shared" si="74"/>
        <v>ON TIME</v>
      </c>
      <c r="CO702" s="100" t="str" cm="1">
        <f t="array" ref="CO702">IFERROR(_xlfn.TEXTJOIN(", ",,_xlfn._xlws.FILTER('Monitor PO'!A:A,'Monitor PO'!K:K=Z702)),"")</f>
        <v/>
      </c>
      <c r="CP702" s="92" t="str">
        <f>IF(CQ702="","",IF(CQ702&gt;'Colour coding'!$D$4,"After Turnround",IF(CQ702&gt;'Colour coding'!$D$3+7,"During Turnaround",IF(CQ702&lt;'Colour coding'!$D$3,"On Time"))))</f>
        <v>On Time</v>
      </c>
      <c r="CQ702" s="88">
        <f>_xlfn.MAXIFS('Monitor PO'!E:E,'Monitor PO'!K:K,KGP[[#This Row],[Material / Component]])</f>
        <v>0</v>
      </c>
      <c r="CR702" s="89" t="str">
        <f t="shared" si="75"/>
        <v>Need Purchasing</v>
      </c>
      <c r="CS702" s="89" t="str">
        <f>_xlfn.CONCAT(KGP[[#This Row],[Reservation]], KGP[[#This Row],[Requirement date (WO component)]],KGP[[#This Row],[Material / Component]],"000",,KGP[[#This Row],[WO number]])</f>
        <v>00001334014537910060218000100034857</v>
      </c>
      <c r="CT702" s="89" t="e">
        <f>VLOOKUP(KGP[[#This Row],[Key]],Reservation!B:B,1,)</f>
        <v>#N/A</v>
      </c>
      <c r="CU702" s="89" t="str">
        <f>_xlfn.CONCAT(KGP[[#This Row],[Reservation]],KGP[[#This Row],[Material / Component]],"000",,KGP[[#This Row],[WO number]])</f>
        <v>000013340110060218000100034857</v>
      </c>
      <c r="CV702" s="93">
        <f>IF(_xlfn.MAXIFS(Reservation!$F:$F,Reservation!$A:$A,KGP[[#This Row],[Logic]])&lt;KGP[[#This Row],[ETA @ Demand plant]],_xlfn.MAXIFS(Reservation!$F:$F,Reservation!$A:$A,KGP[[#This Row],[Logic]]),"")</f>
        <v>0</v>
      </c>
      <c r="CW702" s="89" t="e">
        <f>IF(KGP[[#This Row],[Any order which is ahead (Date)]]="","",VLOOKUP(_xlfn.CONCAT(KGP[[#This Row],[Reservation]],KGP[[#This Row],[Material / Component]],"000",,KGP[[#This Row],[WO number]]),Reservation!$A:$J,10,0))</f>
        <v>#N/A</v>
      </c>
      <c r="CX702" s="89">
        <f t="shared" si="76"/>
        <v>0</v>
      </c>
    </row>
    <row r="703" spans="1:102" s="77" customFormat="1" ht="15" x14ac:dyDescent="0.25">
      <c r="A703" s="118" t="s">
        <v>940</v>
      </c>
      <c r="B703" s="118" t="s">
        <v>356</v>
      </c>
      <c r="C703" s="119"/>
      <c r="D703" s="118" t="s">
        <v>55</v>
      </c>
      <c r="E703" s="120">
        <v>45290</v>
      </c>
      <c r="F703" s="120">
        <v>45293</v>
      </c>
      <c r="G703" s="120">
        <v>45379</v>
      </c>
      <c r="H703" s="120">
        <v>45343</v>
      </c>
      <c r="I703" s="120">
        <v>45379</v>
      </c>
      <c r="J703" s="120">
        <v>45386</v>
      </c>
      <c r="K703" s="118" t="s">
        <v>182</v>
      </c>
      <c r="L703" s="119"/>
      <c r="M703" s="118" t="s">
        <v>403</v>
      </c>
      <c r="N703" s="118" t="s">
        <v>168</v>
      </c>
      <c r="O703" s="118" t="s">
        <v>1474</v>
      </c>
      <c r="P703" s="118" t="s">
        <v>566</v>
      </c>
      <c r="Q703" s="118" t="s">
        <v>404</v>
      </c>
      <c r="R703" s="118" t="s">
        <v>344</v>
      </c>
      <c r="S703" s="120">
        <v>45379</v>
      </c>
      <c r="T703" s="119"/>
      <c r="U703" s="119"/>
      <c r="V703" s="118" t="s">
        <v>345</v>
      </c>
      <c r="W703" s="119"/>
      <c r="X703" s="118">
        <v>20</v>
      </c>
      <c r="Y703" s="118">
        <v>20</v>
      </c>
      <c r="Z703" s="118" t="s">
        <v>416</v>
      </c>
      <c r="AA703" s="118" t="s">
        <v>417</v>
      </c>
      <c r="AB703" s="121">
        <v>2</v>
      </c>
      <c r="AC703" s="121">
        <v>0</v>
      </c>
      <c r="AD703" s="121">
        <v>2</v>
      </c>
      <c r="AE703" s="118" t="s">
        <v>941</v>
      </c>
      <c r="AF703" s="121">
        <v>0</v>
      </c>
      <c r="AG703" s="118" t="s">
        <v>347</v>
      </c>
      <c r="AH703" s="118" t="s">
        <v>53</v>
      </c>
      <c r="AI703" s="118" t="s">
        <v>345</v>
      </c>
      <c r="AJ703" s="118" t="s">
        <v>407</v>
      </c>
      <c r="AK703" s="118">
        <v>40</v>
      </c>
      <c r="AL703" s="121">
        <v>21</v>
      </c>
      <c r="AM703" s="119"/>
      <c r="AN703" s="119"/>
      <c r="AO703" s="118">
        <v>0</v>
      </c>
      <c r="AP703" s="119"/>
      <c r="AQ703" s="119"/>
      <c r="AR703" s="119"/>
      <c r="AS703" s="119"/>
      <c r="AT703" s="119"/>
      <c r="AU703" s="118">
        <v>0</v>
      </c>
      <c r="AV703" s="122">
        <v>0</v>
      </c>
      <c r="AW703" s="118" t="s">
        <v>51</v>
      </c>
      <c r="AX703" s="119"/>
      <c r="AY703" s="119"/>
      <c r="AZ703" s="119"/>
      <c r="BA703" s="118" t="s">
        <v>418</v>
      </c>
      <c r="BB703" s="118" t="s">
        <v>52</v>
      </c>
      <c r="BC703" s="118" t="s">
        <v>213</v>
      </c>
      <c r="BD703" s="118" t="s">
        <v>214</v>
      </c>
      <c r="BE703" s="118" t="s">
        <v>408</v>
      </c>
      <c r="BF703" s="118">
        <v>6</v>
      </c>
      <c r="BG703" s="118" t="s">
        <v>218</v>
      </c>
      <c r="BH703" s="118" t="s">
        <v>164</v>
      </c>
      <c r="BI703" s="118" t="s">
        <v>164</v>
      </c>
      <c r="BJ703" s="118" t="s">
        <v>419</v>
      </c>
      <c r="BK703" s="118" t="s">
        <v>421</v>
      </c>
      <c r="BL703" s="121">
        <v>2</v>
      </c>
      <c r="BM703" s="119" t="b">
        <f>KGP[[#This Row],[HU Quantity]]=KGP[[#This Row],[Requirement quantity]]</f>
        <v>1</v>
      </c>
      <c r="BN703" s="119"/>
      <c r="BO703" s="119"/>
      <c r="BP703" s="119"/>
      <c r="BQ703" s="118" t="s">
        <v>165</v>
      </c>
      <c r="BR703" s="118" t="s">
        <v>422</v>
      </c>
      <c r="BS703" s="119"/>
      <c r="BT703" s="123">
        <v>0</v>
      </c>
      <c r="BU703" s="123">
        <v>0</v>
      </c>
      <c r="BV703" s="120">
        <v>45473</v>
      </c>
      <c r="BW703" s="124">
        <v>0</v>
      </c>
      <c r="BX703" s="124">
        <v>0</v>
      </c>
      <c r="BY703" s="119"/>
      <c r="BZ703" s="119"/>
      <c r="CA703" s="118">
        <v>0</v>
      </c>
      <c r="CB703" s="122">
        <v>0</v>
      </c>
      <c r="CC703" s="119"/>
      <c r="CD703" s="122">
        <v>0</v>
      </c>
      <c r="CE703" s="119"/>
      <c r="CF703" s="119"/>
      <c r="CG703" s="119"/>
      <c r="CH703" s="122">
        <v>0</v>
      </c>
      <c r="CI703" s="125">
        <v>0</v>
      </c>
      <c r="CJ703" s="94">
        <f t="shared" si="70"/>
        <v>3.8461538461538464E-2</v>
      </c>
      <c r="CK703" s="88">
        <f t="shared" si="71"/>
        <v>45351</v>
      </c>
      <c r="CL703" s="89">
        <f t="shared" si="72"/>
        <v>8</v>
      </c>
      <c r="CM703" s="89">
        <f t="shared" si="73"/>
        <v>36</v>
      </c>
      <c r="CN703" s="89" t="str">
        <f t="shared" si="74"/>
        <v>ON TIME</v>
      </c>
      <c r="CO703" s="100" t="str" cm="1">
        <f t="array" ref="CO703">IFERROR(_xlfn.TEXTJOIN(", ",,_xlfn._xlws.FILTER('Monitor PO'!A:A,'Monitor PO'!K:K=Z703)),"")</f>
        <v/>
      </c>
      <c r="CP703" s="92" t="str">
        <f>IF(CQ703="","",IF(CQ703&gt;'Colour coding'!$D$4,"After Turnround",IF(CQ703&gt;'Colour coding'!$D$3+7,"During Turnaround",IF(CQ703&lt;'Colour coding'!$D$3,"On Time"))))</f>
        <v>On Time</v>
      </c>
      <c r="CQ703" s="88">
        <f>_xlfn.MAXIFS('Monitor PO'!E:E,'Monitor PO'!K:K,KGP[[#This Row],[Material / Component]])</f>
        <v>0</v>
      </c>
      <c r="CR703" s="89" t="str">
        <f t="shared" si="75"/>
        <v>Need Purchasing</v>
      </c>
      <c r="CS703" s="89" t="str">
        <f>_xlfn.CONCAT(KGP[[#This Row],[Reservation]], KGP[[#This Row],[Requirement date (WO component)]],KGP[[#This Row],[Material / Component]],"000",,KGP[[#This Row],[WO number]])</f>
        <v>00001334014537910606783000100034857</v>
      </c>
      <c r="CT703" s="89" t="e">
        <f>VLOOKUP(KGP[[#This Row],[Key]],Reservation!B:B,1,)</f>
        <v>#N/A</v>
      </c>
      <c r="CU703" s="89" t="str">
        <f>_xlfn.CONCAT(KGP[[#This Row],[Reservation]],KGP[[#This Row],[Material / Component]],"000",,KGP[[#This Row],[WO number]])</f>
        <v>000013340110606783000100034857</v>
      </c>
      <c r="CV703" s="93">
        <f>IF(_xlfn.MAXIFS(Reservation!$F:$F,Reservation!$A:$A,KGP[[#This Row],[Logic]])&lt;KGP[[#This Row],[ETA @ Demand plant]],_xlfn.MAXIFS(Reservation!$F:$F,Reservation!$A:$A,KGP[[#This Row],[Logic]]),"")</f>
        <v>0</v>
      </c>
      <c r="CW703" s="89" t="e">
        <f>IF(KGP[[#This Row],[Any order which is ahead (Date)]]="","",VLOOKUP(_xlfn.CONCAT(KGP[[#This Row],[Reservation]],KGP[[#This Row],[Material / Component]],"000",,KGP[[#This Row],[WO number]]),Reservation!$A:$J,10,0))</f>
        <v>#N/A</v>
      </c>
      <c r="CX703" s="89">
        <f t="shared" si="76"/>
        <v>0</v>
      </c>
    </row>
    <row r="704" spans="1:102" s="77" customFormat="1" ht="15" x14ac:dyDescent="0.25">
      <c r="A704" s="118" t="s">
        <v>869</v>
      </c>
      <c r="B704" s="118" t="s">
        <v>50</v>
      </c>
      <c r="C704" s="119"/>
      <c r="D704" s="118" t="s">
        <v>55</v>
      </c>
      <c r="E704" s="120">
        <v>45290</v>
      </c>
      <c r="F704" s="120">
        <v>45293</v>
      </c>
      <c r="G704" s="120">
        <v>45400</v>
      </c>
      <c r="H704" s="120">
        <v>45385</v>
      </c>
      <c r="I704" s="120">
        <v>45400</v>
      </c>
      <c r="J704" s="120">
        <v>45401</v>
      </c>
      <c r="K704" s="118" t="s">
        <v>182</v>
      </c>
      <c r="L704" s="119"/>
      <c r="M704" s="118" t="s">
        <v>1496</v>
      </c>
      <c r="N704" s="118" t="s">
        <v>177</v>
      </c>
      <c r="O704" s="118" t="s">
        <v>1497</v>
      </c>
      <c r="P704" s="118" t="s">
        <v>1498</v>
      </c>
      <c r="Q704" s="118" t="s">
        <v>1499</v>
      </c>
      <c r="R704" s="118" t="s">
        <v>344</v>
      </c>
      <c r="S704" s="120">
        <v>45400</v>
      </c>
      <c r="T704" s="119"/>
      <c r="U704" s="119"/>
      <c r="V704" s="118" t="s">
        <v>345</v>
      </c>
      <c r="W704" s="119"/>
      <c r="X704" s="118">
        <v>20</v>
      </c>
      <c r="Y704" s="118">
        <v>20</v>
      </c>
      <c r="Z704" s="118" t="s">
        <v>1500</v>
      </c>
      <c r="AA704" s="118" t="s">
        <v>1501</v>
      </c>
      <c r="AB704" s="121">
        <v>32</v>
      </c>
      <c r="AC704" s="121">
        <v>0</v>
      </c>
      <c r="AD704" s="121">
        <v>0</v>
      </c>
      <c r="AE704" s="118" t="s">
        <v>875</v>
      </c>
      <c r="AF704" s="121">
        <v>0</v>
      </c>
      <c r="AG704" s="118" t="s">
        <v>876</v>
      </c>
      <c r="AH704" s="118" t="s">
        <v>53</v>
      </c>
      <c r="AI704" s="118" t="s">
        <v>345</v>
      </c>
      <c r="AJ704" s="118" t="s">
        <v>1502</v>
      </c>
      <c r="AK704" s="118">
        <v>10</v>
      </c>
      <c r="AL704" s="121">
        <v>21</v>
      </c>
      <c r="AM704" s="119"/>
      <c r="AN704" s="119"/>
      <c r="AO704" s="118">
        <v>0</v>
      </c>
      <c r="AP704" s="119"/>
      <c r="AQ704" s="119"/>
      <c r="AR704" s="119"/>
      <c r="AS704" s="119"/>
      <c r="AT704" s="119"/>
      <c r="AU704" s="118">
        <v>0</v>
      </c>
      <c r="AV704" s="122">
        <v>0</v>
      </c>
      <c r="AW704" s="118" t="s">
        <v>51</v>
      </c>
      <c r="AX704" s="119"/>
      <c r="AY704" s="119"/>
      <c r="AZ704" s="119"/>
      <c r="BA704" s="118" t="s">
        <v>1503</v>
      </c>
      <c r="BB704" s="118" t="s">
        <v>52</v>
      </c>
      <c r="BC704" s="118" t="s">
        <v>161</v>
      </c>
      <c r="BD704" s="118" t="s">
        <v>162</v>
      </c>
      <c r="BE704" s="118" t="s">
        <v>1504</v>
      </c>
      <c r="BF704" s="118">
        <v>2</v>
      </c>
      <c r="BG704" s="118" t="s">
        <v>163</v>
      </c>
      <c r="BH704" s="118" t="s">
        <v>164</v>
      </c>
      <c r="BI704" s="118" t="s">
        <v>164</v>
      </c>
      <c r="BJ704" s="119"/>
      <c r="BK704" s="118" t="s">
        <v>963</v>
      </c>
      <c r="BL704" s="121">
        <v>32</v>
      </c>
      <c r="BM704" s="119" t="b">
        <f>KGP[[#This Row],[HU Quantity]]=KGP[[#This Row],[Requirement quantity]]</f>
        <v>1</v>
      </c>
      <c r="BN704" s="118" t="s">
        <v>1505</v>
      </c>
      <c r="BO704" s="119"/>
      <c r="BP704" s="119"/>
      <c r="BQ704" s="118" t="s">
        <v>165</v>
      </c>
      <c r="BR704" s="119"/>
      <c r="BS704" s="120">
        <v>45381</v>
      </c>
      <c r="BT704" s="123">
        <v>0</v>
      </c>
      <c r="BU704" s="123">
        <v>0</v>
      </c>
      <c r="BV704" s="120">
        <v>45320</v>
      </c>
      <c r="BW704" s="124">
        <v>0</v>
      </c>
      <c r="BX704" s="124">
        <v>0</v>
      </c>
      <c r="BY704" s="119"/>
      <c r="BZ704" s="119"/>
      <c r="CA704" s="118">
        <v>0</v>
      </c>
      <c r="CB704" s="122">
        <v>0</v>
      </c>
      <c r="CC704" s="118" t="s">
        <v>374</v>
      </c>
      <c r="CD704" s="122">
        <v>32</v>
      </c>
      <c r="CE704" s="118" t="s">
        <v>349</v>
      </c>
      <c r="CF704" s="119"/>
      <c r="CG704" s="118" t="s">
        <v>965</v>
      </c>
      <c r="CH704" s="122">
        <v>0</v>
      </c>
      <c r="CI704" s="125">
        <v>0</v>
      </c>
      <c r="CJ704" s="94">
        <f t="shared" si="70"/>
        <v>0.5</v>
      </c>
      <c r="CK704" s="88">
        <f t="shared" si="71"/>
        <v>45372</v>
      </c>
      <c r="CL704" s="89">
        <f t="shared" si="72"/>
        <v>-13</v>
      </c>
      <c r="CM704" s="89">
        <f t="shared" si="73"/>
        <v>15</v>
      </c>
      <c r="CN704" s="89" t="str">
        <f t="shared" si="74"/>
        <v>ON TIME</v>
      </c>
      <c r="CO704" s="100" t="str" cm="1">
        <f t="array" ref="CO704">IFERROR(_xlfn.TEXTJOIN(", ",,_xlfn._xlws.FILTER('Monitor PO'!A:A,'Monitor PO'!K:K=Z704)),"")</f>
        <v/>
      </c>
      <c r="CP704" s="92" t="str">
        <f>IF(CQ704="","",IF(CQ704&gt;'Colour coding'!$D$4,"After Turnround",IF(CQ704&gt;'Colour coding'!$D$3+7,"During Turnaround",IF(CQ704&lt;'Colour coding'!$D$3,"On Time"))))</f>
        <v>On Time</v>
      </c>
      <c r="CQ704" s="88">
        <f>_xlfn.MAXIFS('Monitor PO'!E:E,'Monitor PO'!K:K,KGP[[#This Row],[Material / Component]])</f>
        <v>0</v>
      </c>
      <c r="CR704" s="89" t="str">
        <f t="shared" si="75"/>
        <v>Need Purchasing</v>
      </c>
      <c r="CS704" s="89" t="str">
        <f>_xlfn.CONCAT(KGP[[#This Row],[Reservation]], KGP[[#This Row],[Requirement date (WO component)]],KGP[[#This Row],[Material / Component]],"000",,KGP[[#This Row],[WO number]])</f>
        <v>00001333154540010610492000100034863</v>
      </c>
      <c r="CT704" s="89" t="e">
        <f>VLOOKUP(KGP[[#This Row],[Key]],Reservation!B:B,1,)</f>
        <v>#N/A</v>
      </c>
      <c r="CU704" s="89" t="str">
        <f>_xlfn.CONCAT(KGP[[#This Row],[Reservation]],KGP[[#This Row],[Material / Component]],"000",,KGP[[#This Row],[WO number]])</f>
        <v>000013331510610492000100034863</v>
      </c>
      <c r="CV704" s="93">
        <f>IF(_xlfn.MAXIFS(Reservation!$F:$F,Reservation!$A:$A,KGP[[#This Row],[Logic]])&lt;KGP[[#This Row],[ETA @ Demand plant]],_xlfn.MAXIFS(Reservation!$F:$F,Reservation!$A:$A,KGP[[#This Row],[Logic]]),"")</f>
        <v>0</v>
      </c>
      <c r="CW704" s="89" t="e">
        <f>IF(KGP[[#This Row],[Any order which is ahead (Date)]]="","",VLOOKUP(_xlfn.CONCAT(KGP[[#This Row],[Reservation]],KGP[[#This Row],[Material / Component]],"000",,KGP[[#This Row],[WO number]]),Reservation!$A:$J,10,0))</f>
        <v>#N/A</v>
      </c>
      <c r="CX704" s="89">
        <f t="shared" si="76"/>
        <v>0</v>
      </c>
    </row>
    <row r="705" spans="1:102" s="77" customFormat="1" ht="15" x14ac:dyDescent="0.25">
      <c r="A705" s="118" t="s">
        <v>869</v>
      </c>
      <c r="B705" s="118" t="s">
        <v>50</v>
      </c>
      <c r="C705" s="119"/>
      <c r="D705" s="118" t="s">
        <v>55</v>
      </c>
      <c r="E705" s="120">
        <v>45290</v>
      </c>
      <c r="F705" s="120">
        <v>45293</v>
      </c>
      <c r="G705" s="120">
        <v>45400</v>
      </c>
      <c r="H705" s="120">
        <v>45385</v>
      </c>
      <c r="I705" s="120">
        <v>45400</v>
      </c>
      <c r="J705" s="120">
        <v>45401</v>
      </c>
      <c r="K705" s="118" t="s">
        <v>182</v>
      </c>
      <c r="L705" s="119"/>
      <c r="M705" s="118" t="s">
        <v>1519</v>
      </c>
      <c r="N705" s="118" t="s">
        <v>174</v>
      </c>
      <c r="O705" s="118" t="s">
        <v>1520</v>
      </c>
      <c r="P705" s="118" t="s">
        <v>1521</v>
      </c>
      <c r="Q705" s="118" t="s">
        <v>1522</v>
      </c>
      <c r="R705" s="118" t="s">
        <v>344</v>
      </c>
      <c r="S705" s="120">
        <v>45400</v>
      </c>
      <c r="T705" s="119"/>
      <c r="U705" s="119"/>
      <c r="V705" s="118" t="s">
        <v>345</v>
      </c>
      <c r="W705" s="119"/>
      <c r="X705" s="118">
        <v>20</v>
      </c>
      <c r="Y705" s="118">
        <v>20</v>
      </c>
      <c r="Z705" s="118" t="s">
        <v>1523</v>
      </c>
      <c r="AA705" s="118" t="s">
        <v>1524</v>
      </c>
      <c r="AB705" s="121">
        <v>2</v>
      </c>
      <c r="AC705" s="121">
        <v>0</v>
      </c>
      <c r="AD705" s="121">
        <v>0</v>
      </c>
      <c r="AE705" s="118" t="s">
        <v>875</v>
      </c>
      <c r="AF705" s="121">
        <v>0</v>
      </c>
      <c r="AG705" s="118" t="s">
        <v>876</v>
      </c>
      <c r="AH705" s="118" t="s">
        <v>53</v>
      </c>
      <c r="AI705" s="118" t="s">
        <v>345</v>
      </c>
      <c r="AJ705" s="118" t="s">
        <v>1525</v>
      </c>
      <c r="AK705" s="118">
        <v>10</v>
      </c>
      <c r="AL705" s="121">
        <v>21</v>
      </c>
      <c r="AM705" s="119"/>
      <c r="AN705" s="119"/>
      <c r="AO705" s="118">
        <v>0</v>
      </c>
      <c r="AP705" s="119"/>
      <c r="AQ705" s="119"/>
      <c r="AR705" s="119"/>
      <c r="AS705" s="119"/>
      <c r="AT705" s="119"/>
      <c r="AU705" s="118">
        <v>0</v>
      </c>
      <c r="AV705" s="122">
        <v>0</v>
      </c>
      <c r="AW705" s="118" t="s">
        <v>51</v>
      </c>
      <c r="AX705" s="119"/>
      <c r="AY705" s="119"/>
      <c r="AZ705" s="119"/>
      <c r="BA705" s="118" t="s">
        <v>1526</v>
      </c>
      <c r="BB705" s="118" t="s">
        <v>52</v>
      </c>
      <c r="BC705" s="118" t="s">
        <v>161</v>
      </c>
      <c r="BD705" s="118" t="s">
        <v>162</v>
      </c>
      <c r="BE705" s="118" t="s">
        <v>1527</v>
      </c>
      <c r="BF705" s="118">
        <v>1</v>
      </c>
      <c r="BG705" s="118" t="s">
        <v>163</v>
      </c>
      <c r="BH705" s="118" t="s">
        <v>164</v>
      </c>
      <c r="BI705" s="118" t="s">
        <v>164</v>
      </c>
      <c r="BJ705" s="119"/>
      <c r="BK705" s="118" t="s">
        <v>963</v>
      </c>
      <c r="BL705" s="121">
        <v>2</v>
      </c>
      <c r="BM705" s="119" t="b">
        <f>KGP[[#This Row],[HU Quantity]]=KGP[[#This Row],[Requirement quantity]]</f>
        <v>1</v>
      </c>
      <c r="BN705" s="118" t="s">
        <v>1528</v>
      </c>
      <c r="BO705" s="119"/>
      <c r="BP705" s="119"/>
      <c r="BQ705" s="118" t="s">
        <v>165</v>
      </c>
      <c r="BR705" s="118" t="s">
        <v>676</v>
      </c>
      <c r="BS705" s="120">
        <v>45381</v>
      </c>
      <c r="BT705" s="123">
        <v>0</v>
      </c>
      <c r="BU705" s="123">
        <v>0</v>
      </c>
      <c r="BV705" s="120">
        <v>45325</v>
      </c>
      <c r="BW705" s="124">
        <v>0</v>
      </c>
      <c r="BX705" s="124">
        <v>0</v>
      </c>
      <c r="BY705" s="119"/>
      <c r="BZ705" s="119"/>
      <c r="CA705" s="118">
        <v>0</v>
      </c>
      <c r="CB705" s="122">
        <v>0</v>
      </c>
      <c r="CC705" s="118" t="s">
        <v>374</v>
      </c>
      <c r="CD705" s="122">
        <v>4</v>
      </c>
      <c r="CE705" s="118" t="s">
        <v>349</v>
      </c>
      <c r="CF705" s="119"/>
      <c r="CG705" s="118" t="s">
        <v>965</v>
      </c>
      <c r="CH705" s="122">
        <v>0</v>
      </c>
      <c r="CI705" s="125">
        <v>0</v>
      </c>
      <c r="CJ705" s="94">
        <f t="shared" si="70"/>
        <v>0.16666666666666666</v>
      </c>
      <c r="CK705" s="88">
        <f t="shared" si="71"/>
        <v>45372</v>
      </c>
      <c r="CL705" s="89">
        <f t="shared" si="72"/>
        <v>-13</v>
      </c>
      <c r="CM705" s="89">
        <f t="shared" si="73"/>
        <v>15</v>
      </c>
      <c r="CN705" s="89" t="str">
        <f t="shared" si="74"/>
        <v>ON TIME</v>
      </c>
      <c r="CO705" s="100" t="str" cm="1">
        <f t="array" ref="CO705">IFERROR(_xlfn.TEXTJOIN(", ",,_xlfn._xlws.FILTER('Monitor PO'!A:A,'Monitor PO'!K:K=Z705)),"")</f>
        <v/>
      </c>
      <c r="CP705" s="92" t="str">
        <f>IF(CQ705="","",IF(CQ705&gt;'Colour coding'!$D$4,"After Turnround",IF(CQ705&gt;'Colour coding'!$D$3+7,"During Turnaround",IF(CQ705&lt;'Colour coding'!$D$3,"On Time"))))</f>
        <v>On Time</v>
      </c>
      <c r="CQ705" s="88">
        <f>_xlfn.MAXIFS('Monitor PO'!E:E,'Monitor PO'!K:K,KGP[[#This Row],[Material / Component]])</f>
        <v>0</v>
      </c>
      <c r="CR705" s="89" t="str">
        <f t="shared" si="75"/>
        <v>Need Purchasing</v>
      </c>
      <c r="CS705" s="89" t="str">
        <f>_xlfn.CONCAT(KGP[[#This Row],[Reservation]], KGP[[#This Row],[Requirement date (WO component)]],KGP[[#This Row],[Material / Component]],"000",,KGP[[#This Row],[WO number]])</f>
        <v>00001333734540010047929000100034901</v>
      </c>
      <c r="CT705" s="89" t="e">
        <f>VLOOKUP(KGP[[#This Row],[Key]],Reservation!B:B,1,)</f>
        <v>#N/A</v>
      </c>
      <c r="CU705" s="89" t="str">
        <f>_xlfn.CONCAT(KGP[[#This Row],[Reservation]],KGP[[#This Row],[Material / Component]],"000",,KGP[[#This Row],[WO number]])</f>
        <v>000013337310047929000100034901</v>
      </c>
      <c r="CV705" s="93">
        <f>IF(_xlfn.MAXIFS(Reservation!$F:$F,Reservation!$A:$A,KGP[[#This Row],[Logic]])&lt;KGP[[#This Row],[ETA @ Demand plant]],_xlfn.MAXIFS(Reservation!$F:$F,Reservation!$A:$A,KGP[[#This Row],[Logic]]),"")</f>
        <v>0</v>
      </c>
      <c r="CW705" s="89" t="e">
        <f>IF(KGP[[#This Row],[Any order which is ahead (Date)]]="","",VLOOKUP(_xlfn.CONCAT(KGP[[#This Row],[Reservation]],KGP[[#This Row],[Material / Component]],"000",,KGP[[#This Row],[WO number]]),Reservation!$A:$J,10,0))</f>
        <v>#N/A</v>
      </c>
      <c r="CX705" s="89">
        <f t="shared" si="76"/>
        <v>0</v>
      </c>
    </row>
    <row r="706" spans="1:102" s="77" customFormat="1" ht="15" x14ac:dyDescent="0.25">
      <c r="A706" s="118" t="s">
        <v>869</v>
      </c>
      <c r="B706" s="118" t="s">
        <v>50</v>
      </c>
      <c r="C706" s="119"/>
      <c r="D706" s="118" t="s">
        <v>55</v>
      </c>
      <c r="E706" s="120">
        <v>45290</v>
      </c>
      <c r="F706" s="120">
        <v>45293</v>
      </c>
      <c r="G706" s="120">
        <v>45400</v>
      </c>
      <c r="H706" s="120">
        <v>45385</v>
      </c>
      <c r="I706" s="120">
        <v>45400</v>
      </c>
      <c r="J706" s="120">
        <v>45401</v>
      </c>
      <c r="K706" s="118" t="s">
        <v>182</v>
      </c>
      <c r="L706" s="119"/>
      <c r="M706" s="118" t="s">
        <v>1519</v>
      </c>
      <c r="N706" s="118" t="s">
        <v>332</v>
      </c>
      <c r="O706" s="118" t="s">
        <v>1520</v>
      </c>
      <c r="P706" s="118" t="s">
        <v>1521</v>
      </c>
      <c r="Q706" s="118" t="s">
        <v>1522</v>
      </c>
      <c r="R706" s="118" t="s">
        <v>344</v>
      </c>
      <c r="S706" s="120">
        <v>45400</v>
      </c>
      <c r="T706" s="119"/>
      <c r="U706" s="119"/>
      <c r="V706" s="118" t="s">
        <v>345</v>
      </c>
      <c r="W706" s="119"/>
      <c r="X706" s="118">
        <v>20</v>
      </c>
      <c r="Y706" s="118">
        <v>20</v>
      </c>
      <c r="Z706" s="118" t="s">
        <v>1529</v>
      </c>
      <c r="AA706" s="118" t="s">
        <v>1530</v>
      </c>
      <c r="AB706" s="121">
        <v>2</v>
      </c>
      <c r="AC706" s="121">
        <v>0</v>
      </c>
      <c r="AD706" s="121">
        <v>0</v>
      </c>
      <c r="AE706" s="118" t="s">
        <v>875</v>
      </c>
      <c r="AF706" s="121">
        <v>0</v>
      </c>
      <c r="AG706" s="118" t="s">
        <v>876</v>
      </c>
      <c r="AH706" s="118" t="s">
        <v>53</v>
      </c>
      <c r="AI706" s="118" t="s">
        <v>345</v>
      </c>
      <c r="AJ706" s="118" t="s">
        <v>1525</v>
      </c>
      <c r="AK706" s="118">
        <v>50</v>
      </c>
      <c r="AL706" s="121">
        <v>21</v>
      </c>
      <c r="AM706" s="119"/>
      <c r="AN706" s="119"/>
      <c r="AO706" s="118">
        <v>0</v>
      </c>
      <c r="AP706" s="119"/>
      <c r="AQ706" s="119"/>
      <c r="AR706" s="119"/>
      <c r="AS706" s="119"/>
      <c r="AT706" s="119"/>
      <c r="AU706" s="118">
        <v>0</v>
      </c>
      <c r="AV706" s="122">
        <v>0</v>
      </c>
      <c r="AW706" s="118" t="s">
        <v>51</v>
      </c>
      <c r="AX706" s="119"/>
      <c r="AY706" s="119"/>
      <c r="AZ706" s="119"/>
      <c r="BA706" s="118" t="s">
        <v>1526</v>
      </c>
      <c r="BB706" s="118" t="s">
        <v>52</v>
      </c>
      <c r="BC706" s="118" t="s">
        <v>161</v>
      </c>
      <c r="BD706" s="118" t="s">
        <v>162</v>
      </c>
      <c r="BE706" s="118" t="s">
        <v>1527</v>
      </c>
      <c r="BF706" s="118">
        <v>5</v>
      </c>
      <c r="BG706" s="118" t="s">
        <v>163</v>
      </c>
      <c r="BH706" s="118" t="s">
        <v>164</v>
      </c>
      <c r="BI706" s="118" t="s">
        <v>164</v>
      </c>
      <c r="BJ706" s="119"/>
      <c r="BK706" s="118" t="s">
        <v>963</v>
      </c>
      <c r="BL706" s="121">
        <v>2</v>
      </c>
      <c r="BM706" s="119" t="b">
        <f>KGP[[#This Row],[HU Quantity]]=KGP[[#This Row],[Requirement quantity]]</f>
        <v>1</v>
      </c>
      <c r="BN706" s="118" t="s">
        <v>1531</v>
      </c>
      <c r="BO706" s="119"/>
      <c r="BP706" s="119"/>
      <c r="BQ706" s="118" t="s">
        <v>165</v>
      </c>
      <c r="BR706" s="118" t="s">
        <v>676</v>
      </c>
      <c r="BS706" s="120">
        <v>45381</v>
      </c>
      <c r="BT706" s="123">
        <v>0</v>
      </c>
      <c r="BU706" s="123">
        <v>0</v>
      </c>
      <c r="BV706" s="120">
        <v>45325</v>
      </c>
      <c r="BW706" s="124">
        <v>0</v>
      </c>
      <c r="BX706" s="124">
        <v>0</v>
      </c>
      <c r="BY706" s="119"/>
      <c r="BZ706" s="119"/>
      <c r="CA706" s="118">
        <v>0</v>
      </c>
      <c r="CB706" s="122">
        <v>0</v>
      </c>
      <c r="CC706" s="118" t="s">
        <v>374</v>
      </c>
      <c r="CD706" s="122">
        <v>4</v>
      </c>
      <c r="CE706" s="118" t="s">
        <v>349</v>
      </c>
      <c r="CF706" s="119"/>
      <c r="CG706" s="118" t="s">
        <v>965</v>
      </c>
      <c r="CH706" s="122">
        <v>0</v>
      </c>
      <c r="CI706" s="125">
        <v>0</v>
      </c>
      <c r="CJ706" s="94">
        <f t="shared" ref="CJ706:CJ769" si="77">1/COUNTIF(M:M,M706)</f>
        <v>0.16666666666666666</v>
      </c>
      <c r="CK706" s="88">
        <f t="shared" ref="CK706:CK769" si="78">G706-28</f>
        <v>45372</v>
      </c>
      <c r="CL706" s="89">
        <f t="shared" ref="CL706:CL769" si="79">IF(ISBLANK(H706),0,CK706-H706)</f>
        <v>-13</v>
      </c>
      <c r="CM706" s="89">
        <f t="shared" ref="CM706:CM769" si="80">IF(ISBLANK(H706),0,G706-H706)</f>
        <v>15</v>
      </c>
      <c r="CN706" s="89" t="str">
        <f t="shared" ref="CN706:CN769" si="81">IF(ISNUMBER(CM706), IF(CM706&gt;0,"ON TIME",IF(CM706&lt;0,"Delayed","Missing Staging Date")))</f>
        <v>ON TIME</v>
      </c>
      <c r="CO706" s="100" t="str" cm="1">
        <f t="array" ref="CO706">IFERROR(_xlfn.TEXTJOIN(", ",,_xlfn._xlws.FILTER('Monitor PO'!A:A,'Monitor PO'!K:K=Z706)),"")</f>
        <v/>
      </c>
      <c r="CP706" s="92" t="str">
        <f>IF(CQ706="","",IF(CQ706&gt;'Colour coding'!$D$4,"After Turnround",IF(CQ706&gt;'Colour coding'!$D$3+7,"During Turnaround",IF(CQ706&lt;'Colour coding'!$D$3,"On Time"))))</f>
        <v>On Time</v>
      </c>
      <c r="CQ706" s="88">
        <f>_xlfn.MAXIFS('Monitor PO'!E:E,'Monitor PO'!K:K,KGP[[#This Row],[Material / Component]])</f>
        <v>0</v>
      </c>
      <c r="CR706" s="89" t="str">
        <f t="shared" ref="CR706:CR769" si="82">IF(ISBLANK(Z706), "Delivered Pre S4H",IF(AC706&gt;=AB706,"SOH","Need Purchasing"))</f>
        <v>Need Purchasing</v>
      </c>
      <c r="CS706" s="89" t="str">
        <f>_xlfn.CONCAT(KGP[[#This Row],[Reservation]], KGP[[#This Row],[Requirement date (WO component)]],KGP[[#This Row],[Material / Component]],"000",,KGP[[#This Row],[WO number]])</f>
        <v>00001333734540010609537000100034901</v>
      </c>
      <c r="CT706" s="89" t="e">
        <f>VLOOKUP(KGP[[#This Row],[Key]],Reservation!B:B,1,)</f>
        <v>#N/A</v>
      </c>
      <c r="CU706" s="89" t="str">
        <f>_xlfn.CONCAT(KGP[[#This Row],[Reservation]],KGP[[#This Row],[Material / Component]],"000",,KGP[[#This Row],[WO number]])</f>
        <v>000013337310609537000100034901</v>
      </c>
      <c r="CV706" s="93">
        <f>IF(_xlfn.MAXIFS(Reservation!$F:$F,Reservation!$A:$A,KGP[[#This Row],[Logic]])&lt;KGP[[#This Row],[ETA @ Demand plant]],_xlfn.MAXIFS(Reservation!$F:$F,Reservation!$A:$A,KGP[[#This Row],[Logic]]),"")</f>
        <v>0</v>
      </c>
      <c r="CW706" s="89" t="e">
        <f>IF(KGP[[#This Row],[Any order which is ahead (Date)]]="","",VLOOKUP(_xlfn.CONCAT(KGP[[#This Row],[Reservation]],KGP[[#This Row],[Material / Component]],"000",,KGP[[#This Row],[WO number]]),Reservation!$A:$J,10,0))</f>
        <v>#N/A</v>
      </c>
      <c r="CX706" s="89">
        <f t="shared" ref="CX706:CX769" si="83">IFERROR(IF(OR(IFERROR(SEARCH("SP13",AH706),FALSE),IFERROR(SEARCH("SP11",AH706),FALSE)),1,0),0)</f>
        <v>0</v>
      </c>
    </row>
    <row r="707" spans="1:102" s="77" customFormat="1" ht="15" x14ac:dyDescent="0.25">
      <c r="A707" s="118" t="s">
        <v>869</v>
      </c>
      <c r="B707" s="118" t="s">
        <v>50</v>
      </c>
      <c r="C707" s="119"/>
      <c r="D707" s="118" t="s">
        <v>55</v>
      </c>
      <c r="E707" s="120">
        <v>45290</v>
      </c>
      <c r="F707" s="120">
        <v>45293</v>
      </c>
      <c r="G707" s="120">
        <v>45400</v>
      </c>
      <c r="H707" s="120">
        <v>45385</v>
      </c>
      <c r="I707" s="120">
        <v>45400</v>
      </c>
      <c r="J707" s="120">
        <v>45401</v>
      </c>
      <c r="K707" s="118" t="s">
        <v>182</v>
      </c>
      <c r="L707" s="119"/>
      <c r="M707" s="118" t="s">
        <v>1519</v>
      </c>
      <c r="N707" s="118" t="s">
        <v>222</v>
      </c>
      <c r="O707" s="118" t="s">
        <v>1520</v>
      </c>
      <c r="P707" s="118" t="s">
        <v>1521</v>
      </c>
      <c r="Q707" s="118" t="s">
        <v>1522</v>
      </c>
      <c r="R707" s="118" t="s">
        <v>344</v>
      </c>
      <c r="S707" s="120">
        <v>45400</v>
      </c>
      <c r="T707" s="119"/>
      <c r="U707" s="119"/>
      <c r="V707" s="118" t="s">
        <v>345</v>
      </c>
      <c r="W707" s="119"/>
      <c r="X707" s="118">
        <v>20</v>
      </c>
      <c r="Y707" s="118">
        <v>20</v>
      </c>
      <c r="Z707" s="118" t="s">
        <v>1532</v>
      </c>
      <c r="AA707" s="118" t="s">
        <v>1533</v>
      </c>
      <c r="AB707" s="121">
        <v>2</v>
      </c>
      <c r="AC707" s="121">
        <v>0</v>
      </c>
      <c r="AD707" s="121">
        <v>0</v>
      </c>
      <c r="AE707" s="118" t="s">
        <v>875</v>
      </c>
      <c r="AF707" s="121">
        <v>0</v>
      </c>
      <c r="AG707" s="118" t="s">
        <v>876</v>
      </c>
      <c r="AH707" s="118" t="s">
        <v>53</v>
      </c>
      <c r="AI707" s="118" t="s">
        <v>345</v>
      </c>
      <c r="AJ707" s="118" t="s">
        <v>1525</v>
      </c>
      <c r="AK707" s="118">
        <v>40</v>
      </c>
      <c r="AL707" s="121">
        <v>21</v>
      </c>
      <c r="AM707" s="119"/>
      <c r="AN707" s="119"/>
      <c r="AO707" s="118">
        <v>0</v>
      </c>
      <c r="AP707" s="119"/>
      <c r="AQ707" s="119"/>
      <c r="AR707" s="119"/>
      <c r="AS707" s="119"/>
      <c r="AT707" s="119"/>
      <c r="AU707" s="118">
        <v>0</v>
      </c>
      <c r="AV707" s="122">
        <v>0</v>
      </c>
      <c r="AW707" s="118" t="s">
        <v>51</v>
      </c>
      <c r="AX707" s="119"/>
      <c r="AY707" s="119"/>
      <c r="AZ707" s="119"/>
      <c r="BA707" s="118" t="s">
        <v>1526</v>
      </c>
      <c r="BB707" s="118" t="s">
        <v>52</v>
      </c>
      <c r="BC707" s="118" t="s">
        <v>161</v>
      </c>
      <c r="BD707" s="118" t="s">
        <v>162</v>
      </c>
      <c r="BE707" s="118" t="s">
        <v>1527</v>
      </c>
      <c r="BF707" s="118">
        <v>4</v>
      </c>
      <c r="BG707" s="118" t="s">
        <v>163</v>
      </c>
      <c r="BH707" s="118" t="s">
        <v>164</v>
      </c>
      <c r="BI707" s="118" t="s">
        <v>164</v>
      </c>
      <c r="BJ707" s="119"/>
      <c r="BK707" s="118" t="s">
        <v>963</v>
      </c>
      <c r="BL707" s="121">
        <v>2</v>
      </c>
      <c r="BM707" s="119" t="b">
        <f>KGP[[#This Row],[HU Quantity]]=KGP[[#This Row],[Requirement quantity]]</f>
        <v>1</v>
      </c>
      <c r="BN707" s="118" t="s">
        <v>1534</v>
      </c>
      <c r="BO707" s="119"/>
      <c r="BP707" s="119"/>
      <c r="BQ707" s="118" t="s">
        <v>165</v>
      </c>
      <c r="BR707" s="118" t="s">
        <v>676</v>
      </c>
      <c r="BS707" s="120">
        <v>45381</v>
      </c>
      <c r="BT707" s="123">
        <v>0</v>
      </c>
      <c r="BU707" s="123">
        <v>0</v>
      </c>
      <c r="BV707" s="120">
        <v>45325</v>
      </c>
      <c r="BW707" s="124">
        <v>0</v>
      </c>
      <c r="BX707" s="124">
        <v>0</v>
      </c>
      <c r="BY707" s="119"/>
      <c r="BZ707" s="119"/>
      <c r="CA707" s="118">
        <v>0</v>
      </c>
      <c r="CB707" s="122">
        <v>0</v>
      </c>
      <c r="CC707" s="118" t="s">
        <v>374</v>
      </c>
      <c r="CD707" s="122">
        <v>4</v>
      </c>
      <c r="CE707" s="118" t="s">
        <v>349</v>
      </c>
      <c r="CF707" s="119"/>
      <c r="CG707" s="118" t="s">
        <v>965</v>
      </c>
      <c r="CH707" s="122">
        <v>0</v>
      </c>
      <c r="CI707" s="125">
        <v>0</v>
      </c>
      <c r="CJ707" s="94">
        <f t="shared" si="77"/>
        <v>0.16666666666666666</v>
      </c>
      <c r="CK707" s="88">
        <f t="shared" si="78"/>
        <v>45372</v>
      </c>
      <c r="CL707" s="89">
        <f t="shared" si="79"/>
        <v>-13</v>
      </c>
      <c r="CM707" s="89">
        <f t="shared" si="80"/>
        <v>15</v>
      </c>
      <c r="CN707" s="89" t="str">
        <f t="shared" si="81"/>
        <v>ON TIME</v>
      </c>
      <c r="CO707" s="100" t="str" cm="1">
        <f t="array" ref="CO707">IFERROR(_xlfn.TEXTJOIN(", ",,_xlfn._xlws.FILTER('Monitor PO'!A:A,'Monitor PO'!K:K=Z707)),"")</f>
        <v/>
      </c>
      <c r="CP707" s="92" t="str">
        <f>IF(CQ707="","",IF(CQ707&gt;'Colour coding'!$D$4,"After Turnround",IF(CQ707&gt;'Colour coding'!$D$3+7,"During Turnaround",IF(CQ707&lt;'Colour coding'!$D$3,"On Time"))))</f>
        <v>On Time</v>
      </c>
      <c r="CQ707" s="88">
        <f>_xlfn.MAXIFS('Monitor PO'!E:E,'Monitor PO'!K:K,KGP[[#This Row],[Material / Component]])</f>
        <v>0</v>
      </c>
      <c r="CR707" s="89" t="str">
        <f t="shared" si="82"/>
        <v>Need Purchasing</v>
      </c>
      <c r="CS707" s="89" t="str">
        <f>_xlfn.CONCAT(KGP[[#This Row],[Reservation]], KGP[[#This Row],[Requirement date (WO component)]],KGP[[#This Row],[Material / Component]],"000",,KGP[[#This Row],[WO number]])</f>
        <v>00001333734540010609536000100034901</v>
      </c>
      <c r="CT707" s="89" t="e">
        <f>VLOOKUP(KGP[[#This Row],[Key]],Reservation!B:B,1,)</f>
        <v>#N/A</v>
      </c>
      <c r="CU707" s="89" t="str">
        <f>_xlfn.CONCAT(KGP[[#This Row],[Reservation]],KGP[[#This Row],[Material / Component]],"000",,KGP[[#This Row],[WO number]])</f>
        <v>000013337310609536000100034901</v>
      </c>
      <c r="CV707" s="93">
        <f>IF(_xlfn.MAXIFS(Reservation!$F:$F,Reservation!$A:$A,KGP[[#This Row],[Logic]])&lt;KGP[[#This Row],[ETA @ Demand plant]],_xlfn.MAXIFS(Reservation!$F:$F,Reservation!$A:$A,KGP[[#This Row],[Logic]]),"")</f>
        <v>0</v>
      </c>
      <c r="CW707" s="89" t="e">
        <f>IF(KGP[[#This Row],[Any order which is ahead (Date)]]="","",VLOOKUP(_xlfn.CONCAT(KGP[[#This Row],[Reservation]],KGP[[#This Row],[Material / Component]],"000",,KGP[[#This Row],[WO number]]),Reservation!$A:$J,10,0))</f>
        <v>#N/A</v>
      </c>
      <c r="CX707" s="89">
        <f t="shared" si="83"/>
        <v>0</v>
      </c>
    </row>
    <row r="708" spans="1:102" s="77" customFormat="1" ht="15" x14ac:dyDescent="0.25">
      <c r="A708" s="118" t="s">
        <v>869</v>
      </c>
      <c r="B708" s="118" t="s">
        <v>50</v>
      </c>
      <c r="C708" s="119"/>
      <c r="D708" s="118" t="s">
        <v>55</v>
      </c>
      <c r="E708" s="120">
        <v>45290</v>
      </c>
      <c r="F708" s="120">
        <v>45293</v>
      </c>
      <c r="G708" s="120">
        <v>45400</v>
      </c>
      <c r="H708" s="120">
        <v>45385</v>
      </c>
      <c r="I708" s="120">
        <v>45400</v>
      </c>
      <c r="J708" s="120">
        <v>45401</v>
      </c>
      <c r="K708" s="118" t="s">
        <v>182</v>
      </c>
      <c r="L708" s="119"/>
      <c r="M708" s="118" t="s">
        <v>1519</v>
      </c>
      <c r="N708" s="118" t="s">
        <v>177</v>
      </c>
      <c r="O708" s="118" t="s">
        <v>1520</v>
      </c>
      <c r="P708" s="118" t="s">
        <v>1521</v>
      </c>
      <c r="Q708" s="118" t="s">
        <v>1522</v>
      </c>
      <c r="R708" s="118" t="s">
        <v>344</v>
      </c>
      <c r="S708" s="120">
        <v>45400</v>
      </c>
      <c r="T708" s="119"/>
      <c r="U708" s="119"/>
      <c r="V708" s="118" t="s">
        <v>345</v>
      </c>
      <c r="W708" s="119"/>
      <c r="X708" s="118">
        <v>20</v>
      </c>
      <c r="Y708" s="118">
        <v>20</v>
      </c>
      <c r="Z708" s="118" t="s">
        <v>1535</v>
      </c>
      <c r="AA708" s="118" t="s">
        <v>1536</v>
      </c>
      <c r="AB708" s="121">
        <v>2</v>
      </c>
      <c r="AC708" s="121">
        <v>4</v>
      </c>
      <c r="AD708" s="121">
        <v>0</v>
      </c>
      <c r="AE708" s="118" t="s">
        <v>875</v>
      </c>
      <c r="AF708" s="121">
        <v>0</v>
      </c>
      <c r="AG708" s="118" t="s">
        <v>372</v>
      </c>
      <c r="AH708" s="118" t="s">
        <v>53</v>
      </c>
      <c r="AI708" s="118" t="s">
        <v>345</v>
      </c>
      <c r="AJ708" s="118" t="s">
        <v>1525</v>
      </c>
      <c r="AK708" s="118">
        <v>30</v>
      </c>
      <c r="AL708" s="121">
        <v>21</v>
      </c>
      <c r="AM708" s="119"/>
      <c r="AN708" s="119"/>
      <c r="AO708" s="118">
        <v>0</v>
      </c>
      <c r="AP708" s="119"/>
      <c r="AQ708" s="119"/>
      <c r="AR708" s="119"/>
      <c r="AS708" s="119"/>
      <c r="AT708" s="119"/>
      <c r="AU708" s="118">
        <v>0</v>
      </c>
      <c r="AV708" s="122">
        <v>0</v>
      </c>
      <c r="AW708" s="118" t="s">
        <v>58</v>
      </c>
      <c r="AX708" s="119"/>
      <c r="AY708" s="119"/>
      <c r="AZ708" s="119"/>
      <c r="BA708" s="119"/>
      <c r="BB708" s="118" t="s">
        <v>52</v>
      </c>
      <c r="BC708" s="118" t="s">
        <v>161</v>
      </c>
      <c r="BD708" s="118" t="s">
        <v>162</v>
      </c>
      <c r="BE708" s="118" t="s">
        <v>1527</v>
      </c>
      <c r="BF708" s="118">
        <v>3</v>
      </c>
      <c r="BG708" s="118" t="s">
        <v>163</v>
      </c>
      <c r="BH708" s="118" t="s">
        <v>164</v>
      </c>
      <c r="BI708" s="118" t="s">
        <v>164</v>
      </c>
      <c r="BJ708" s="119"/>
      <c r="BK708" s="118" t="s">
        <v>1537</v>
      </c>
      <c r="BL708" s="121">
        <v>2</v>
      </c>
      <c r="BM708" s="119" t="b">
        <f>KGP[[#This Row],[HU Quantity]]=KGP[[#This Row],[Requirement quantity]]</f>
        <v>1</v>
      </c>
      <c r="BN708" s="119"/>
      <c r="BO708" s="119"/>
      <c r="BP708" s="119"/>
      <c r="BQ708" s="118" t="s">
        <v>165</v>
      </c>
      <c r="BR708" s="118" t="s">
        <v>676</v>
      </c>
      <c r="BS708" s="119"/>
      <c r="BT708" s="123">
        <v>0</v>
      </c>
      <c r="BU708" s="123">
        <v>0</v>
      </c>
      <c r="BV708" s="120">
        <v>45325</v>
      </c>
      <c r="BW708" s="124">
        <v>0</v>
      </c>
      <c r="BX708" s="124">
        <v>0</v>
      </c>
      <c r="BY708" s="119"/>
      <c r="BZ708" s="119"/>
      <c r="CA708" s="118">
        <v>0</v>
      </c>
      <c r="CB708" s="122">
        <v>0</v>
      </c>
      <c r="CC708" s="119"/>
      <c r="CD708" s="122">
        <v>0</v>
      </c>
      <c r="CE708" s="119"/>
      <c r="CF708" s="119"/>
      <c r="CG708" s="119"/>
      <c r="CH708" s="122">
        <v>0</v>
      </c>
      <c r="CI708" s="125">
        <v>0</v>
      </c>
      <c r="CJ708" s="94">
        <f t="shared" si="77"/>
        <v>0.16666666666666666</v>
      </c>
      <c r="CK708" s="88">
        <f t="shared" si="78"/>
        <v>45372</v>
      </c>
      <c r="CL708" s="89">
        <f t="shared" si="79"/>
        <v>-13</v>
      </c>
      <c r="CM708" s="89">
        <f t="shared" si="80"/>
        <v>15</v>
      </c>
      <c r="CN708" s="89" t="str">
        <f t="shared" si="81"/>
        <v>ON TIME</v>
      </c>
      <c r="CO708" s="100" t="str" cm="1">
        <f t="array" ref="CO708">IFERROR(_xlfn.TEXTJOIN(", ",,_xlfn._xlws.FILTER('Monitor PO'!A:A,'Monitor PO'!K:K=Z708)),"")</f>
        <v/>
      </c>
      <c r="CP708" s="92" t="str">
        <f>IF(CQ708="","",IF(CQ708&gt;'Colour coding'!$D$4,"After Turnround",IF(CQ708&gt;'Colour coding'!$D$3+7,"During Turnaround",IF(CQ708&lt;'Colour coding'!$D$3,"On Time"))))</f>
        <v>On Time</v>
      </c>
      <c r="CQ708" s="88">
        <f>_xlfn.MAXIFS('Monitor PO'!E:E,'Monitor PO'!K:K,KGP[[#This Row],[Material / Component]])</f>
        <v>0</v>
      </c>
      <c r="CR708" s="89" t="str">
        <f t="shared" si="82"/>
        <v>SOH</v>
      </c>
      <c r="CS708" s="89" t="str">
        <f>_xlfn.CONCAT(KGP[[#This Row],[Reservation]], KGP[[#This Row],[Requirement date (WO component)]],KGP[[#This Row],[Material / Component]],"000",,KGP[[#This Row],[WO number]])</f>
        <v>00001333734540010609432000100034901</v>
      </c>
      <c r="CT708" s="89" t="e">
        <f>VLOOKUP(KGP[[#This Row],[Key]],Reservation!B:B,1,)</f>
        <v>#N/A</v>
      </c>
      <c r="CU708" s="89" t="str">
        <f>_xlfn.CONCAT(KGP[[#This Row],[Reservation]],KGP[[#This Row],[Material / Component]],"000",,KGP[[#This Row],[WO number]])</f>
        <v>000013337310609432000100034901</v>
      </c>
      <c r="CV708" s="93">
        <f>IF(_xlfn.MAXIFS(Reservation!$F:$F,Reservation!$A:$A,KGP[[#This Row],[Logic]])&lt;KGP[[#This Row],[ETA @ Demand plant]],_xlfn.MAXIFS(Reservation!$F:$F,Reservation!$A:$A,KGP[[#This Row],[Logic]]),"")</f>
        <v>0</v>
      </c>
      <c r="CW708" s="89" t="e">
        <f>IF(KGP[[#This Row],[Any order which is ahead (Date)]]="","",VLOOKUP(_xlfn.CONCAT(KGP[[#This Row],[Reservation]],KGP[[#This Row],[Material / Component]],"000",,KGP[[#This Row],[WO number]]),Reservation!$A:$J,10,0))</f>
        <v>#N/A</v>
      </c>
      <c r="CX708" s="89">
        <f t="shared" si="83"/>
        <v>0</v>
      </c>
    </row>
    <row r="709" spans="1:102" s="77" customFormat="1" ht="15" x14ac:dyDescent="0.25">
      <c r="A709" s="118" t="s">
        <v>869</v>
      </c>
      <c r="B709" s="118" t="s">
        <v>50</v>
      </c>
      <c r="C709" s="119"/>
      <c r="D709" s="118" t="s">
        <v>55</v>
      </c>
      <c r="E709" s="120">
        <v>45290</v>
      </c>
      <c r="F709" s="120">
        <v>45293</v>
      </c>
      <c r="G709" s="120">
        <v>45400</v>
      </c>
      <c r="H709" s="120">
        <v>45385</v>
      </c>
      <c r="I709" s="120">
        <v>45400</v>
      </c>
      <c r="J709" s="120">
        <v>45401</v>
      </c>
      <c r="K709" s="118" t="s">
        <v>182</v>
      </c>
      <c r="L709" s="119"/>
      <c r="M709" s="118" t="s">
        <v>1519</v>
      </c>
      <c r="N709" s="118" t="s">
        <v>217</v>
      </c>
      <c r="O709" s="118" t="s">
        <v>1520</v>
      </c>
      <c r="P709" s="118" t="s">
        <v>1521</v>
      </c>
      <c r="Q709" s="118" t="s">
        <v>1522</v>
      </c>
      <c r="R709" s="118" t="s">
        <v>344</v>
      </c>
      <c r="S709" s="120">
        <v>45400</v>
      </c>
      <c r="T709" s="119"/>
      <c r="U709" s="119"/>
      <c r="V709" s="118" t="s">
        <v>345</v>
      </c>
      <c r="W709" s="119"/>
      <c r="X709" s="118">
        <v>20</v>
      </c>
      <c r="Y709" s="118">
        <v>20</v>
      </c>
      <c r="Z709" s="118" t="s">
        <v>1538</v>
      </c>
      <c r="AA709" s="118" t="s">
        <v>1539</v>
      </c>
      <c r="AB709" s="121">
        <v>2</v>
      </c>
      <c r="AC709" s="121">
        <v>0</v>
      </c>
      <c r="AD709" s="121">
        <v>0</v>
      </c>
      <c r="AE709" s="118" t="s">
        <v>875</v>
      </c>
      <c r="AF709" s="121">
        <v>0</v>
      </c>
      <c r="AG709" s="118" t="s">
        <v>876</v>
      </c>
      <c r="AH709" s="118" t="s">
        <v>53</v>
      </c>
      <c r="AI709" s="118" t="s">
        <v>345</v>
      </c>
      <c r="AJ709" s="118" t="s">
        <v>1525</v>
      </c>
      <c r="AK709" s="118">
        <v>60</v>
      </c>
      <c r="AL709" s="121">
        <v>21</v>
      </c>
      <c r="AM709" s="119"/>
      <c r="AN709" s="119"/>
      <c r="AO709" s="118">
        <v>0</v>
      </c>
      <c r="AP709" s="119"/>
      <c r="AQ709" s="119"/>
      <c r="AR709" s="119"/>
      <c r="AS709" s="119"/>
      <c r="AT709" s="119"/>
      <c r="AU709" s="118">
        <v>0</v>
      </c>
      <c r="AV709" s="122">
        <v>0</v>
      </c>
      <c r="AW709" s="118" t="s">
        <v>51</v>
      </c>
      <c r="AX709" s="119"/>
      <c r="AY709" s="119"/>
      <c r="AZ709" s="119"/>
      <c r="BA709" s="118" t="s">
        <v>1526</v>
      </c>
      <c r="BB709" s="118" t="s">
        <v>52</v>
      </c>
      <c r="BC709" s="118" t="s">
        <v>161</v>
      </c>
      <c r="BD709" s="118" t="s">
        <v>162</v>
      </c>
      <c r="BE709" s="118" t="s">
        <v>1527</v>
      </c>
      <c r="BF709" s="118">
        <v>6</v>
      </c>
      <c r="BG709" s="118" t="s">
        <v>163</v>
      </c>
      <c r="BH709" s="118" t="s">
        <v>164</v>
      </c>
      <c r="BI709" s="118" t="s">
        <v>164</v>
      </c>
      <c r="BJ709" s="119"/>
      <c r="BK709" s="118" t="s">
        <v>963</v>
      </c>
      <c r="BL709" s="121">
        <v>2</v>
      </c>
      <c r="BM709" s="119" t="b">
        <f>KGP[[#This Row],[HU Quantity]]=KGP[[#This Row],[Requirement quantity]]</f>
        <v>1</v>
      </c>
      <c r="BN709" s="118" t="s">
        <v>1540</v>
      </c>
      <c r="BO709" s="119"/>
      <c r="BP709" s="119"/>
      <c r="BQ709" s="118" t="s">
        <v>165</v>
      </c>
      <c r="BR709" s="118" t="s">
        <v>676</v>
      </c>
      <c r="BS709" s="120">
        <v>45381</v>
      </c>
      <c r="BT709" s="123">
        <v>0</v>
      </c>
      <c r="BU709" s="123">
        <v>0</v>
      </c>
      <c r="BV709" s="120">
        <v>45325</v>
      </c>
      <c r="BW709" s="124">
        <v>0</v>
      </c>
      <c r="BX709" s="124">
        <v>0</v>
      </c>
      <c r="BY709" s="119"/>
      <c r="BZ709" s="119"/>
      <c r="CA709" s="118">
        <v>0</v>
      </c>
      <c r="CB709" s="122">
        <v>0</v>
      </c>
      <c r="CC709" s="118" t="s">
        <v>374</v>
      </c>
      <c r="CD709" s="122">
        <v>4</v>
      </c>
      <c r="CE709" s="118" t="s">
        <v>349</v>
      </c>
      <c r="CF709" s="119"/>
      <c r="CG709" s="118" t="s">
        <v>965</v>
      </c>
      <c r="CH709" s="122">
        <v>0</v>
      </c>
      <c r="CI709" s="125">
        <v>0</v>
      </c>
      <c r="CJ709" s="94">
        <f t="shared" si="77"/>
        <v>0.16666666666666666</v>
      </c>
      <c r="CK709" s="88">
        <f t="shared" si="78"/>
        <v>45372</v>
      </c>
      <c r="CL709" s="89">
        <f t="shared" si="79"/>
        <v>-13</v>
      </c>
      <c r="CM709" s="89">
        <f t="shared" si="80"/>
        <v>15</v>
      </c>
      <c r="CN709" s="89" t="str">
        <f t="shared" si="81"/>
        <v>ON TIME</v>
      </c>
      <c r="CO709" s="100" t="str" cm="1">
        <f t="array" ref="CO709">IFERROR(_xlfn.TEXTJOIN(", ",,_xlfn._xlws.FILTER('Monitor PO'!A:A,'Monitor PO'!K:K=Z709)),"")</f>
        <v/>
      </c>
      <c r="CP709" s="92" t="str">
        <f>IF(CQ709="","",IF(CQ709&gt;'Colour coding'!$D$4,"After Turnround",IF(CQ709&gt;'Colour coding'!$D$3+7,"During Turnaround",IF(CQ709&lt;'Colour coding'!$D$3,"On Time"))))</f>
        <v>On Time</v>
      </c>
      <c r="CQ709" s="88">
        <f>_xlfn.MAXIFS('Monitor PO'!E:E,'Monitor PO'!K:K,KGP[[#This Row],[Material / Component]])</f>
        <v>0</v>
      </c>
      <c r="CR709" s="89" t="str">
        <f t="shared" si="82"/>
        <v>Need Purchasing</v>
      </c>
      <c r="CS709" s="89" t="str">
        <f>_xlfn.CONCAT(KGP[[#This Row],[Reservation]], KGP[[#This Row],[Requirement date (WO component)]],KGP[[#This Row],[Material / Component]],"000",,KGP[[#This Row],[WO number]])</f>
        <v>00001333734540010042524000100034901</v>
      </c>
      <c r="CT709" s="89" t="e">
        <f>VLOOKUP(KGP[[#This Row],[Key]],Reservation!B:B,1,)</f>
        <v>#N/A</v>
      </c>
      <c r="CU709" s="89" t="str">
        <f>_xlfn.CONCAT(KGP[[#This Row],[Reservation]],KGP[[#This Row],[Material / Component]],"000",,KGP[[#This Row],[WO number]])</f>
        <v>000013337310042524000100034901</v>
      </c>
      <c r="CV709" s="93">
        <f>IF(_xlfn.MAXIFS(Reservation!$F:$F,Reservation!$A:$A,KGP[[#This Row],[Logic]])&lt;KGP[[#This Row],[ETA @ Demand plant]],_xlfn.MAXIFS(Reservation!$F:$F,Reservation!$A:$A,KGP[[#This Row],[Logic]]),"")</f>
        <v>0</v>
      </c>
      <c r="CW709" s="89" t="e">
        <f>IF(KGP[[#This Row],[Any order which is ahead (Date)]]="","",VLOOKUP(_xlfn.CONCAT(KGP[[#This Row],[Reservation]],KGP[[#This Row],[Material / Component]],"000",,KGP[[#This Row],[WO number]]),Reservation!$A:$J,10,0))</f>
        <v>#N/A</v>
      </c>
      <c r="CX709" s="89">
        <f t="shared" si="83"/>
        <v>0</v>
      </c>
    </row>
    <row r="710" spans="1:102" s="77" customFormat="1" ht="15" x14ac:dyDescent="0.25">
      <c r="A710" s="118" t="s">
        <v>869</v>
      </c>
      <c r="B710" s="118" t="s">
        <v>50</v>
      </c>
      <c r="C710" s="119"/>
      <c r="D710" s="118" t="s">
        <v>55</v>
      </c>
      <c r="E710" s="120">
        <v>45290</v>
      </c>
      <c r="F710" s="120">
        <v>45293</v>
      </c>
      <c r="G710" s="120">
        <v>45400</v>
      </c>
      <c r="H710" s="120">
        <v>45385</v>
      </c>
      <c r="I710" s="120">
        <v>45400</v>
      </c>
      <c r="J710" s="120">
        <v>45401</v>
      </c>
      <c r="K710" s="118" t="s">
        <v>182</v>
      </c>
      <c r="L710" s="119"/>
      <c r="M710" s="118" t="s">
        <v>1519</v>
      </c>
      <c r="N710" s="118" t="s">
        <v>216</v>
      </c>
      <c r="O710" s="118" t="s">
        <v>1520</v>
      </c>
      <c r="P710" s="118" t="s">
        <v>1521</v>
      </c>
      <c r="Q710" s="118" t="s">
        <v>1522</v>
      </c>
      <c r="R710" s="118" t="s">
        <v>344</v>
      </c>
      <c r="S710" s="120">
        <v>45400</v>
      </c>
      <c r="T710" s="119"/>
      <c r="U710" s="119"/>
      <c r="V710" s="118" t="s">
        <v>345</v>
      </c>
      <c r="W710" s="119"/>
      <c r="X710" s="118">
        <v>20</v>
      </c>
      <c r="Y710" s="118">
        <v>20</v>
      </c>
      <c r="Z710" s="118" t="s">
        <v>1541</v>
      </c>
      <c r="AA710" s="118" t="s">
        <v>1542</v>
      </c>
      <c r="AB710" s="121">
        <v>2</v>
      </c>
      <c r="AC710" s="121">
        <v>0</v>
      </c>
      <c r="AD710" s="121">
        <v>0</v>
      </c>
      <c r="AE710" s="118" t="s">
        <v>875</v>
      </c>
      <c r="AF710" s="121">
        <v>0</v>
      </c>
      <c r="AG710" s="118" t="s">
        <v>876</v>
      </c>
      <c r="AH710" s="118" t="s">
        <v>53</v>
      </c>
      <c r="AI710" s="118" t="s">
        <v>345</v>
      </c>
      <c r="AJ710" s="118" t="s">
        <v>1525</v>
      </c>
      <c r="AK710" s="118">
        <v>20</v>
      </c>
      <c r="AL710" s="121">
        <v>21</v>
      </c>
      <c r="AM710" s="119"/>
      <c r="AN710" s="119"/>
      <c r="AO710" s="118">
        <v>0</v>
      </c>
      <c r="AP710" s="119"/>
      <c r="AQ710" s="119"/>
      <c r="AR710" s="119"/>
      <c r="AS710" s="119"/>
      <c r="AT710" s="119"/>
      <c r="AU710" s="118">
        <v>0</v>
      </c>
      <c r="AV710" s="122">
        <v>0</v>
      </c>
      <c r="AW710" s="118" t="s">
        <v>51</v>
      </c>
      <c r="AX710" s="119"/>
      <c r="AY710" s="119"/>
      <c r="AZ710" s="119"/>
      <c r="BA710" s="118" t="s">
        <v>1526</v>
      </c>
      <c r="BB710" s="118" t="s">
        <v>52</v>
      </c>
      <c r="BC710" s="118" t="s">
        <v>161</v>
      </c>
      <c r="BD710" s="118" t="s">
        <v>162</v>
      </c>
      <c r="BE710" s="118" t="s">
        <v>1527</v>
      </c>
      <c r="BF710" s="118">
        <v>2</v>
      </c>
      <c r="BG710" s="118" t="s">
        <v>163</v>
      </c>
      <c r="BH710" s="118" t="s">
        <v>164</v>
      </c>
      <c r="BI710" s="118" t="s">
        <v>164</v>
      </c>
      <c r="BJ710" s="119"/>
      <c r="BK710" s="118" t="s">
        <v>963</v>
      </c>
      <c r="BL710" s="121">
        <v>2</v>
      </c>
      <c r="BM710" s="119" t="b">
        <f>KGP[[#This Row],[HU Quantity]]=KGP[[#This Row],[Requirement quantity]]</f>
        <v>1</v>
      </c>
      <c r="BN710" s="118" t="s">
        <v>1543</v>
      </c>
      <c r="BO710" s="119"/>
      <c r="BP710" s="119"/>
      <c r="BQ710" s="118" t="s">
        <v>165</v>
      </c>
      <c r="BR710" s="118" t="s">
        <v>676</v>
      </c>
      <c r="BS710" s="120">
        <v>45381</v>
      </c>
      <c r="BT710" s="123">
        <v>0</v>
      </c>
      <c r="BU710" s="123">
        <v>0</v>
      </c>
      <c r="BV710" s="120">
        <v>45325</v>
      </c>
      <c r="BW710" s="124">
        <v>0</v>
      </c>
      <c r="BX710" s="124">
        <v>0</v>
      </c>
      <c r="BY710" s="119"/>
      <c r="BZ710" s="119"/>
      <c r="CA710" s="118">
        <v>0</v>
      </c>
      <c r="CB710" s="122">
        <v>0</v>
      </c>
      <c r="CC710" s="118" t="s">
        <v>374</v>
      </c>
      <c r="CD710" s="122">
        <v>4</v>
      </c>
      <c r="CE710" s="118" t="s">
        <v>349</v>
      </c>
      <c r="CF710" s="119"/>
      <c r="CG710" s="118" t="s">
        <v>965</v>
      </c>
      <c r="CH710" s="122">
        <v>0</v>
      </c>
      <c r="CI710" s="125">
        <v>0</v>
      </c>
      <c r="CJ710" s="94">
        <f t="shared" si="77"/>
        <v>0.16666666666666666</v>
      </c>
      <c r="CK710" s="88">
        <f t="shared" si="78"/>
        <v>45372</v>
      </c>
      <c r="CL710" s="89">
        <f t="shared" si="79"/>
        <v>-13</v>
      </c>
      <c r="CM710" s="89">
        <f t="shared" si="80"/>
        <v>15</v>
      </c>
      <c r="CN710" s="89" t="str">
        <f t="shared" si="81"/>
        <v>ON TIME</v>
      </c>
      <c r="CO710" s="100" t="str" cm="1">
        <f t="array" ref="CO710">IFERROR(_xlfn.TEXTJOIN(", ",,_xlfn._xlws.FILTER('Monitor PO'!A:A,'Monitor PO'!K:K=Z710)),"")</f>
        <v/>
      </c>
      <c r="CP710" s="92" t="str">
        <f>IF(CQ710="","",IF(CQ710&gt;'Colour coding'!$D$4,"After Turnround",IF(CQ710&gt;'Colour coding'!$D$3+7,"During Turnaround",IF(CQ710&lt;'Colour coding'!$D$3,"On Time"))))</f>
        <v>On Time</v>
      </c>
      <c r="CQ710" s="88">
        <f>_xlfn.MAXIFS('Monitor PO'!E:E,'Monitor PO'!K:K,KGP[[#This Row],[Material / Component]])</f>
        <v>0</v>
      </c>
      <c r="CR710" s="89" t="str">
        <f t="shared" si="82"/>
        <v>Need Purchasing</v>
      </c>
      <c r="CS710" s="89" t="str">
        <f>_xlfn.CONCAT(KGP[[#This Row],[Reservation]], KGP[[#This Row],[Requirement date (WO component)]],KGP[[#This Row],[Material / Component]],"000",,KGP[[#This Row],[WO number]])</f>
        <v>00001333734540010590371000100034901</v>
      </c>
      <c r="CT710" s="89" t="e">
        <f>VLOOKUP(KGP[[#This Row],[Key]],Reservation!B:B,1,)</f>
        <v>#N/A</v>
      </c>
      <c r="CU710" s="89" t="str">
        <f>_xlfn.CONCAT(KGP[[#This Row],[Reservation]],KGP[[#This Row],[Material / Component]],"000",,KGP[[#This Row],[WO number]])</f>
        <v>000013337310590371000100034901</v>
      </c>
      <c r="CV710" s="93">
        <f>IF(_xlfn.MAXIFS(Reservation!$F:$F,Reservation!$A:$A,KGP[[#This Row],[Logic]])&lt;KGP[[#This Row],[ETA @ Demand plant]],_xlfn.MAXIFS(Reservation!$F:$F,Reservation!$A:$A,KGP[[#This Row],[Logic]]),"")</f>
        <v>0</v>
      </c>
      <c r="CW710" s="89" t="e">
        <f>IF(KGP[[#This Row],[Any order which is ahead (Date)]]="","",VLOOKUP(_xlfn.CONCAT(KGP[[#This Row],[Reservation]],KGP[[#This Row],[Material / Component]],"000",,KGP[[#This Row],[WO number]]),Reservation!$A:$J,10,0))</f>
        <v>#N/A</v>
      </c>
      <c r="CX710" s="89">
        <f t="shared" si="83"/>
        <v>0</v>
      </c>
    </row>
    <row r="711" spans="1:102" s="77" customFormat="1" ht="15" x14ac:dyDescent="0.25">
      <c r="A711" s="118" t="s">
        <v>869</v>
      </c>
      <c r="B711" s="118" t="s">
        <v>50</v>
      </c>
      <c r="C711" s="119"/>
      <c r="D711" s="118" t="s">
        <v>55</v>
      </c>
      <c r="E711" s="120">
        <v>45290</v>
      </c>
      <c r="F711" s="120">
        <v>45293</v>
      </c>
      <c r="G711" s="120">
        <v>45400</v>
      </c>
      <c r="H711" s="120">
        <v>45385</v>
      </c>
      <c r="I711" s="120">
        <v>45400</v>
      </c>
      <c r="J711" s="120">
        <v>45401</v>
      </c>
      <c r="K711" s="118" t="s">
        <v>182</v>
      </c>
      <c r="L711" s="119"/>
      <c r="M711" s="118" t="s">
        <v>1544</v>
      </c>
      <c r="N711" s="118" t="s">
        <v>332</v>
      </c>
      <c r="O711" s="118" t="s">
        <v>1545</v>
      </c>
      <c r="P711" s="118" t="s">
        <v>1546</v>
      </c>
      <c r="Q711" s="118" t="s">
        <v>1547</v>
      </c>
      <c r="R711" s="118" t="s">
        <v>344</v>
      </c>
      <c r="S711" s="120">
        <v>45400</v>
      </c>
      <c r="T711" s="119"/>
      <c r="U711" s="119"/>
      <c r="V711" s="118" t="s">
        <v>345</v>
      </c>
      <c r="W711" s="119"/>
      <c r="X711" s="118">
        <v>20</v>
      </c>
      <c r="Y711" s="118">
        <v>20</v>
      </c>
      <c r="Z711" s="118" t="s">
        <v>1529</v>
      </c>
      <c r="AA711" s="118" t="s">
        <v>1530</v>
      </c>
      <c r="AB711" s="121">
        <v>2</v>
      </c>
      <c r="AC711" s="121">
        <v>0</v>
      </c>
      <c r="AD711" s="121">
        <v>0</v>
      </c>
      <c r="AE711" s="118" t="s">
        <v>875</v>
      </c>
      <c r="AF711" s="121">
        <v>0</v>
      </c>
      <c r="AG711" s="118" t="s">
        <v>876</v>
      </c>
      <c r="AH711" s="118" t="s">
        <v>53</v>
      </c>
      <c r="AI711" s="118" t="s">
        <v>345</v>
      </c>
      <c r="AJ711" s="118" t="s">
        <v>1548</v>
      </c>
      <c r="AK711" s="118">
        <v>50</v>
      </c>
      <c r="AL711" s="121">
        <v>21</v>
      </c>
      <c r="AM711" s="119"/>
      <c r="AN711" s="119"/>
      <c r="AO711" s="118">
        <v>0</v>
      </c>
      <c r="AP711" s="119"/>
      <c r="AQ711" s="119"/>
      <c r="AR711" s="119"/>
      <c r="AS711" s="119"/>
      <c r="AT711" s="119"/>
      <c r="AU711" s="118">
        <v>0</v>
      </c>
      <c r="AV711" s="122">
        <v>0</v>
      </c>
      <c r="AW711" s="118" t="s">
        <v>51</v>
      </c>
      <c r="AX711" s="119"/>
      <c r="AY711" s="119"/>
      <c r="AZ711" s="119"/>
      <c r="BA711" s="118" t="s">
        <v>1549</v>
      </c>
      <c r="BB711" s="118" t="s">
        <v>52</v>
      </c>
      <c r="BC711" s="118" t="s">
        <v>161</v>
      </c>
      <c r="BD711" s="118" t="s">
        <v>162</v>
      </c>
      <c r="BE711" s="118" t="s">
        <v>1550</v>
      </c>
      <c r="BF711" s="118">
        <v>5</v>
      </c>
      <c r="BG711" s="118" t="s">
        <v>163</v>
      </c>
      <c r="BH711" s="118" t="s">
        <v>164</v>
      </c>
      <c r="BI711" s="118" t="s">
        <v>164</v>
      </c>
      <c r="BJ711" s="119"/>
      <c r="BK711" s="118" t="s">
        <v>963</v>
      </c>
      <c r="BL711" s="121">
        <v>2</v>
      </c>
      <c r="BM711" s="119" t="b">
        <f>KGP[[#This Row],[HU Quantity]]=KGP[[#This Row],[Requirement quantity]]</f>
        <v>1</v>
      </c>
      <c r="BN711" s="118" t="s">
        <v>1551</v>
      </c>
      <c r="BO711" s="119"/>
      <c r="BP711" s="119"/>
      <c r="BQ711" s="118" t="s">
        <v>165</v>
      </c>
      <c r="BR711" s="118" t="s">
        <v>676</v>
      </c>
      <c r="BS711" s="120">
        <v>45381</v>
      </c>
      <c r="BT711" s="123">
        <v>0</v>
      </c>
      <c r="BU711" s="123">
        <v>0</v>
      </c>
      <c r="BV711" s="120">
        <v>45325</v>
      </c>
      <c r="BW711" s="124">
        <v>0</v>
      </c>
      <c r="BX711" s="124">
        <v>0</v>
      </c>
      <c r="BY711" s="119"/>
      <c r="BZ711" s="119"/>
      <c r="CA711" s="118">
        <v>0</v>
      </c>
      <c r="CB711" s="122">
        <v>0</v>
      </c>
      <c r="CC711" s="118" t="s">
        <v>374</v>
      </c>
      <c r="CD711" s="122">
        <v>4</v>
      </c>
      <c r="CE711" s="118" t="s">
        <v>349</v>
      </c>
      <c r="CF711" s="119"/>
      <c r="CG711" s="118" t="s">
        <v>965</v>
      </c>
      <c r="CH711" s="122">
        <v>0</v>
      </c>
      <c r="CI711" s="125">
        <v>0</v>
      </c>
      <c r="CJ711" s="94">
        <f t="shared" si="77"/>
        <v>0.16666666666666666</v>
      </c>
      <c r="CK711" s="88">
        <f t="shared" si="78"/>
        <v>45372</v>
      </c>
      <c r="CL711" s="89">
        <f t="shared" si="79"/>
        <v>-13</v>
      </c>
      <c r="CM711" s="89">
        <f t="shared" si="80"/>
        <v>15</v>
      </c>
      <c r="CN711" s="89" t="str">
        <f t="shared" si="81"/>
        <v>ON TIME</v>
      </c>
      <c r="CO711" s="100" t="str" cm="1">
        <f t="array" ref="CO711">IFERROR(_xlfn.TEXTJOIN(", ",,_xlfn._xlws.FILTER('Monitor PO'!A:A,'Monitor PO'!K:K=Z711)),"")</f>
        <v/>
      </c>
      <c r="CP711" s="92" t="str">
        <f>IF(CQ711="","",IF(CQ711&gt;'Colour coding'!$D$4,"After Turnround",IF(CQ711&gt;'Colour coding'!$D$3+7,"During Turnaround",IF(CQ711&lt;'Colour coding'!$D$3,"On Time"))))</f>
        <v>On Time</v>
      </c>
      <c r="CQ711" s="88">
        <f>_xlfn.MAXIFS('Monitor PO'!E:E,'Monitor PO'!K:K,KGP[[#This Row],[Material / Component]])</f>
        <v>0</v>
      </c>
      <c r="CR711" s="89" t="str">
        <f t="shared" si="82"/>
        <v>Need Purchasing</v>
      </c>
      <c r="CS711" s="89" t="str">
        <f>_xlfn.CONCAT(KGP[[#This Row],[Reservation]], KGP[[#This Row],[Requirement date (WO component)]],KGP[[#This Row],[Material / Component]],"000",,KGP[[#This Row],[WO number]])</f>
        <v>00001333744540010609537000100034902</v>
      </c>
      <c r="CT711" s="89" t="e">
        <f>VLOOKUP(KGP[[#This Row],[Key]],Reservation!B:B,1,)</f>
        <v>#N/A</v>
      </c>
      <c r="CU711" s="89" t="str">
        <f>_xlfn.CONCAT(KGP[[#This Row],[Reservation]],KGP[[#This Row],[Material / Component]],"000",,KGP[[#This Row],[WO number]])</f>
        <v>000013337410609537000100034902</v>
      </c>
      <c r="CV711" s="93">
        <f>IF(_xlfn.MAXIFS(Reservation!$F:$F,Reservation!$A:$A,KGP[[#This Row],[Logic]])&lt;KGP[[#This Row],[ETA @ Demand plant]],_xlfn.MAXIFS(Reservation!$F:$F,Reservation!$A:$A,KGP[[#This Row],[Logic]]),"")</f>
        <v>0</v>
      </c>
      <c r="CW711" s="89" t="e">
        <f>IF(KGP[[#This Row],[Any order which is ahead (Date)]]="","",VLOOKUP(_xlfn.CONCAT(KGP[[#This Row],[Reservation]],KGP[[#This Row],[Material / Component]],"000",,KGP[[#This Row],[WO number]]),Reservation!$A:$J,10,0))</f>
        <v>#N/A</v>
      </c>
      <c r="CX711" s="89">
        <f t="shared" si="83"/>
        <v>0</v>
      </c>
    </row>
    <row r="712" spans="1:102" s="77" customFormat="1" ht="15" x14ac:dyDescent="0.25">
      <c r="A712" s="118" t="s">
        <v>869</v>
      </c>
      <c r="B712" s="118" t="s">
        <v>50</v>
      </c>
      <c r="C712" s="119"/>
      <c r="D712" s="118" t="s">
        <v>55</v>
      </c>
      <c r="E712" s="120">
        <v>45290</v>
      </c>
      <c r="F712" s="120">
        <v>45293</v>
      </c>
      <c r="G712" s="120">
        <v>45400</v>
      </c>
      <c r="H712" s="120">
        <v>45385</v>
      </c>
      <c r="I712" s="120">
        <v>45400</v>
      </c>
      <c r="J712" s="120">
        <v>45401</v>
      </c>
      <c r="K712" s="118" t="s">
        <v>182</v>
      </c>
      <c r="L712" s="119"/>
      <c r="M712" s="118" t="s">
        <v>1544</v>
      </c>
      <c r="N712" s="118" t="s">
        <v>216</v>
      </c>
      <c r="O712" s="118" t="s">
        <v>1545</v>
      </c>
      <c r="P712" s="118" t="s">
        <v>1546</v>
      </c>
      <c r="Q712" s="118" t="s">
        <v>1547</v>
      </c>
      <c r="R712" s="118" t="s">
        <v>344</v>
      </c>
      <c r="S712" s="120">
        <v>45400</v>
      </c>
      <c r="T712" s="119"/>
      <c r="U712" s="119"/>
      <c r="V712" s="118" t="s">
        <v>345</v>
      </c>
      <c r="W712" s="119"/>
      <c r="X712" s="118">
        <v>20</v>
      </c>
      <c r="Y712" s="118">
        <v>20</v>
      </c>
      <c r="Z712" s="118" t="s">
        <v>1541</v>
      </c>
      <c r="AA712" s="118" t="s">
        <v>1542</v>
      </c>
      <c r="AB712" s="121">
        <v>2</v>
      </c>
      <c r="AC712" s="121">
        <v>0</v>
      </c>
      <c r="AD712" s="121">
        <v>0</v>
      </c>
      <c r="AE712" s="118" t="s">
        <v>875</v>
      </c>
      <c r="AF712" s="121">
        <v>0</v>
      </c>
      <c r="AG712" s="118" t="s">
        <v>876</v>
      </c>
      <c r="AH712" s="118" t="s">
        <v>53</v>
      </c>
      <c r="AI712" s="118" t="s">
        <v>345</v>
      </c>
      <c r="AJ712" s="118" t="s">
        <v>1548</v>
      </c>
      <c r="AK712" s="118">
        <v>20</v>
      </c>
      <c r="AL712" s="121">
        <v>21</v>
      </c>
      <c r="AM712" s="119"/>
      <c r="AN712" s="119"/>
      <c r="AO712" s="118">
        <v>0</v>
      </c>
      <c r="AP712" s="119"/>
      <c r="AQ712" s="119"/>
      <c r="AR712" s="119"/>
      <c r="AS712" s="119"/>
      <c r="AT712" s="119"/>
      <c r="AU712" s="118">
        <v>0</v>
      </c>
      <c r="AV712" s="122">
        <v>0</v>
      </c>
      <c r="AW712" s="118" t="s">
        <v>51</v>
      </c>
      <c r="AX712" s="119"/>
      <c r="AY712" s="119"/>
      <c r="AZ712" s="119"/>
      <c r="BA712" s="118" t="s">
        <v>1549</v>
      </c>
      <c r="BB712" s="118" t="s">
        <v>52</v>
      </c>
      <c r="BC712" s="118" t="s">
        <v>161</v>
      </c>
      <c r="BD712" s="118" t="s">
        <v>162</v>
      </c>
      <c r="BE712" s="118" t="s">
        <v>1550</v>
      </c>
      <c r="BF712" s="118">
        <v>2</v>
      </c>
      <c r="BG712" s="118" t="s">
        <v>163</v>
      </c>
      <c r="BH712" s="118" t="s">
        <v>164</v>
      </c>
      <c r="BI712" s="118" t="s">
        <v>164</v>
      </c>
      <c r="BJ712" s="119"/>
      <c r="BK712" s="118" t="s">
        <v>963</v>
      </c>
      <c r="BL712" s="121">
        <v>2</v>
      </c>
      <c r="BM712" s="119" t="b">
        <f>KGP[[#This Row],[HU Quantity]]=KGP[[#This Row],[Requirement quantity]]</f>
        <v>1</v>
      </c>
      <c r="BN712" s="118" t="s">
        <v>1552</v>
      </c>
      <c r="BO712" s="119"/>
      <c r="BP712" s="119"/>
      <c r="BQ712" s="118" t="s">
        <v>165</v>
      </c>
      <c r="BR712" s="118" t="s">
        <v>676</v>
      </c>
      <c r="BS712" s="120">
        <v>45381</v>
      </c>
      <c r="BT712" s="123">
        <v>0</v>
      </c>
      <c r="BU712" s="123">
        <v>0</v>
      </c>
      <c r="BV712" s="120">
        <v>45325</v>
      </c>
      <c r="BW712" s="124">
        <v>0</v>
      </c>
      <c r="BX712" s="124">
        <v>0</v>
      </c>
      <c r="BY712" s="119"/>
      <c r="BZ712" s="119"/>
      <c r="CA712" s="118">
        <v>0</v>
      </c>
      <c r="CB712" s="122">
        <v>0</v>
      </c>
      <c r="CC712" s="118" t="s">
        <v>374</v>
      </c>
      <c r="CD712" s="122">
        <v>4</v>
      </c>
      <c r="CE712" s="118" t="s">
        <v>349</v>
      </c>
      <c r="CF712" s="119"/>
      <c r="CG712" s="118" t="s">
        <v>965</v>
      </c>
      <c r="CH712" s="122">
        <v>0</v>
      </c>
      <c r="CI712" s="125">
        <v>0</v>
      </c>
      <c r="CJ712" s="94">
        <f t="shared" si="77"/>
        <v>0.16666666666666666</v>
      </c>
      <c r="CK712" s="88">
        <f t="shared" si="78"/>
        <v>45372</v>
      </c>
      <c r="CL712" s="89">
        <f t="shared" si="79"/>
        <v>-13</v>
      </c>
      <c r="CM712" s="89">
        <f t="shared" si="80"/>
        <v>15</v>
      </c>
      <c r="CN712" s="89" t="str">
        <f t="shared" si="81"/>
        <v>ON TIME</v>
      </c>
      <c r="CO712" s="100" t="str" cm="1">
        <f t="array" ref="CO712">IFERROR(_xlfn.TEXTJOIN(", ",,_xlfn._xlws.FILTER('Monitor PO'!A:A,'Monitor PO'!K:K=Z712)),"")</f>
        <v/>
      </c>
      <c r="CP712" s="92" t="str">
        <f>IF(CQ712="","",IF(CQ712&gt;'Colour coding'!$D$4,"After Turnround",IF(CQ712&gt;'Colour coding'!$D$3+7,"During Turnaround",IF(CQ712&lt;'Colour coding'!$D$3,"On Time"))))</f>
        <v>On Time</v>
      </c>
      <c r="CQ712" s="88">
        <f>_xlfn.MAXIFS('Monitor PO'!E:E,'Monitor PO'!K:K,KGP[[#This Row],[Material / Component]])</f>
        <v>0</v>
      </c>
      <c r="CR712" s="89" t="str">
        <f t="shared" si="82"/>
        <v>Need Purchasing</v>
      </c>
      <c r="CS712" s="89" t="str">
        <f>_xlfn.CONCAT(KGP[[#This Row],[Reservation]], KGP[[#This Row],[Requirement date (WO component)]],KGP[[#This Row],[Material / Component]],"000",,KGP[[#This Row],[WO number]])</f>
        <v>00001333744540010590371000100034902</v>
      </c>
      <c r="CT712" s="89" t="e">
        <f>VLOOKUP(KGP[[#This Row],[Key]],Reservation!B:B,1,)</f>
        <v>#N/A</v>
      </c>
      <c r="CU712" s="89" t="str">
        <f>_xlfn.CONCAT(KGP[[#This Row],[Reservation]],KGP[[#This Row],[Material / Component]],"000",,KGP[[#This Row],[WO number]])</f>
        <v>000013337410590371000100034902</v>
      </c>
      <c r="CV712" s="93">
        <f>IF(_xlfn.MAXIFS(Reservation!$F:$F,Reservation!$A:$A,KGP[[#This Row],[Logic]])&lt;KGP[[#This Row],[ETA @ Demand plant]],_xlfn.MAXIFS(Reservation!$F:$F,Reservation!$A:$A,KGP[[#This Row],[Logic]]),"")</f>
        <v>0</v>
      </c>
      <c r="CW712" s="89" t="e">
        <f>IF(KGP[[#This Row],[Any order which is ahead (Date)]]="","",VLOOKUP(_xlfn.CONCAT(KGP[[#This Row],[Reservation]],KGP[[#This Row],[Material / Component]],"000",,KGP[[#This Row],[WO number]]),Reservation!$A:$J,10,0))</f>
        <v>#N/A</v>
      </c>
      <c r="CX712" s="89">
        <f t="shared" si="83"/>
        <v>0</v>
      </c>
    </row>
    <row r="713" spans="1:102" s="77" customFormat="1" ht="15" x14ac:dyDescent="0.25">
      <c r="A713" s="118" t="s">
        <v>869</v>
      </c>
      <c r="B713" s="118" t="s">
        <v>50</v>
      </c>
      <c r="C713" s="119"/>
      <c r="D713" s="118" t="s">
        <v>55</v>
      </c>
      <c r="E713" s="120">
        <v>45290</v>
      </c>
      <c r="F713" s="120">
        <v>45293</v>
      </c>
      <c r="G713" s="120">
        <v>45400</v>
      </c>
      <c r="H713" s="120">
        <v>45385</v>
      </c>
      <c r="I713" s="120">
        <v>45400</v>
      </c>
      <c r="J713" s="120">
        <v>45401</v>
      </c>
      <c r="K713" s="118" t="s">
        <v>182</v>
      </c>
      <c r="L713" s="119"/>
      <c r="M713" s="118" t="s">
        <v>1544</v>
      </c>
      <c r="N713" s="118" t="s">
        <v>177</v>
      </c>
      <c r="O713" s="118" t="s">
        <v>1545</v>
      </c>
      <c r="P713" s="118" t="s">
        <v>1546</v>
      </c>
      <c r="Q713" s="118" t="s">
        <v>1547</v>
      </c>
      <c r="R713" s="118" t="s">
        <v>344</v>
      </c>
      <c r="S713" s="120">
        <v>45400</v>
      </c>
      <c r="T713" s="119"/>
      <c r="U713" s="119"/>
      <c r="V713" s="118" t="s">
        <v>345</v>
      </c>
      <c r="W713" s="119"/>
      <c r="X713" s="118">
        <v>20</v>
      </c>
      <c r="Y713" s="118">
        <v>20</v>
      </c>
      <c r="Z713" s="118" t="s">
        <v>1535</v>
      </c>
      <c r="AA713" s="118" t="s">
        <v>1536</v>
      </c>
      <c r="AB713" s="121">
        <v>2</v>
      </c>
      <c r="AC713" s="121">
        <v>4</v>
      </c>
      <c r="AD713" s="121">
        <v>0</v>
      </c>
      <c r="AE713" s="118" t="s">
        <v>875</v>
      </c>
      <c r="AF713" s="121">
        <v>0</v>
      </c>
      <c r="AG713" s="118" t="s">
        <v>372</v>
      </c>
      <c r="AH713" s="118" t="s">
        <v>53</v>
      </c>
      <c r="AI713" s="118" t="s">
        <v>345</v>
      </c>
      <c r="AJ713" s="118" t="s">
        <v>1548</v>
      </c>
      <c r="AK713" s="118">
        <v>30</v>
      </c>
      <c r="AL713" s="121">
        <v>21</v>
      </c>
      <c r="AM713" s="119"/>
      <c r="AN713" s="119"/>
      <c r="AO713" s="118">
        <v>0</v>
      </c>
      <c r="AP713" s="119"/>
      <c r="AQ713" s="119"/>
      <c r="AR713" s="119"/>
      <c r="AS713" s="119"/>
      <c r="AT713" s="119"/>
      <c r="AU713" s="118">
        <v>0</v>
      </c>
      <c r="AV713" s="122">
        <v>0</v>
      </c>
      <c r="AW713" s="118" t="s">
        <v>58</v>
      </c>
      <c r="AX713" s="119"/>
      <c r="AY713" s="119"/>
      <c r="AZ713" s="119"/>
      <c r="BA713" s="119"/>
      <c r="BB713" s="118" t="s">
        <v>52</v>
      </c>
      <c r="BC713" s="118" t="s">
        <v>161</v>
      </c>
      <c r="BD713" s="118" t="s">
        <v>162</v>
      </c>
      <c r="BE713" s="118" t="s">
        <v>1550</v>
      </c>
      <c r="BF713" s="118">
        <v>3</v>
      </c>
      <c r="BG713" s="118" t="s">
        <v>163</v>
      </c>
      <c r="BH713" s="118" t="s">
        <v>164</v>
      </c>
      <c r="BI713" s="118" t="s">
        <v>164</v>
      </c>
      <c r="BJ713" s="119"/>
      <c r="BK713" s="118" t="s">
        <v>1553</v>
      </c>
      <c r="BL713" s="121">
        <v>2</v>
      </c>
      <c r="BM713" s="119" t="b">
        <f>KGP[[#This Row],[HU Quantity]]=KGP[[#This Row],[Requirement quantity]]</f>
        <v>1</v>
      </c>
      <c r="BN713" s="119"/>
      <c r="BO713" s="119"/>
      <c r="BP713" s="119"/>
      <c r="BQ713" s="118" t="s">
        <v>165</v>
      </c>
      <c r="BR713" s="118" t="s">
        <v>676</v>
      </c>
      <c r="BS713" s="119"/>
      <c r="BT713" s="123">
        <v>0</v>
      </c>
      <c r="BU713" s="123">
        <v>0</v>
      </c>
      <c r="BV713" s="120">
        <v>45325</v>
      </c>
      <c r="BW713" s="124">
        <v>0</v>
      </c>
      <c r="BX713" s="124">
        <v>0</v>
      </c>
      <c r="BY713" s="119"/>
      <c r="BZ713" s="119"/>
      <c r="CA713" s="118">
        <v>0</v>
      </c>
      <c r="CB713" s="122">
        <v>0</v>
      </c>
      <c r="CC713" s="119"/>
      <c r="CD713" s="122">
        <v>0</v>
      </c>
      <c r="CE713" s="119"/>
      <c r="CF713" s="119"/>
      <c r="CG713" s="119"/>
      <c r="CH713" s="122">
        <v>0</v>
      </c>
      <c r="CI713" s="125">
        <v>0</v>
      </c>
      <c r="CJ713" s="94">
        <f t="shared" si="77"/>
        <v>0.16666666666666666</v>
      </c>
      <c r="CK713" s="88">
        <f t="shared" si="78"/>
        <v>45372</v>
      </c>
      <c r="CL713" s="89">
        <f t="shared" si="79"/>
        <v>-13</v>
      </c>
      <c r="CM713" s="89">
        <f t="shared" si="80"/>
        <v>15</v>
      </c>
      <c r="CN713" s="89" t="str">
        <f t="shared" si="81"/>
        <v>ON TIME</v>
      </c>
      <c r="CO713" s="100" t="str" cm="1">
        <f t="array" ref="CO713">IFERROR(_xlfn.TEXTJOIN(", ",,_xlfn._xlws.FILTER('Monitor PO'!A:A,'Monitor PO'!K:K=Z713)),"")</f>
        <v/>
      </c>
      <c r="CP713" s="92" t="str">
        <f>IF(CQ713="","",IF(CQ713&gt;'Colour coding'!$D$4,"After Turnround",IF(CQ713&gt;'Colour coding'!$D$3+7,"During Turnaround",IF(CQ713&lt;'Colour coding'!$D$3,"On Time"))))</f>
        <v>On Time</v>
      </c>
      <c r="CQ713" s="88">
        <f>_xlfn.MAXIFS('Monitor PO'!E:E,'Monitor PO'!K:K,KGP[[#This Row],[Material / Component]])</f>
        <v>0</v>
      </c>
      <c r="CR713" s="89" t="str">
        <f t="shared" si="82"/>
        <v>SOH</v>
      </c>
      <c r="CS713" s="89" t="str">
        <f>_xlfn.CONCAT(KGP[[#This Row],[Reservation]], KGP[[#This Row],[Requirement date (WO component)]],KGP[[#This Row],[Material / Component]],"000",,KGP[[#This Row],[WO number]])</f>
        <v>00001333744540010609432000100034902</v>
      </c>
      <c r="CT713" s="89" t="e">
        <f>VLOOKUP(KGP[[#This Row],[Key]],Reservation!B:B,1,)</f>
        <v>#N/A</v>
      </c>
      <c r="CU713" s="89" t="str">
        <f>_xlfn.CONCAT(KGP[[#This Row],[Reservation]],KGP[[#This Row],[Material / Component]],"000",,KGP[[#This Row],[WO number]])</f>
        <v>000013337410609432000100034902</v>
      </c>
      <c r="CV713" s="93">
        <f>IF(_xlfn.MAXIFS(Reservation!$F:$F,Reservation!$A:$A,KGP[[#This Row],[Logic]])&lt;KGP[[#This Row],[ETA @ Demand plant]],_xlfn.MAXIFS(Reservation!$F:$F,Reservation!$A:$A,KGP[[#This Row],[Logic]]),"")</f>
        <v>0</v>
      </c>
      <c r="CW713" s="89" t="e">
        <f>IF(KGP[[#This Row],[Any order which is ahead (Date)]]="","",VLOOKUP(_xlfn.CONCAT(KGP[[#This Row],[Reservation]],KGP[[#This Row],[Material / Component]],"000",,KGP[[#This Row],[WO number]]),Reservation!$A:$J,10,0))</f>
        <v>#N/A</v>
      </c>
      <c r="CX713" s="89">
        <f t="shared" si="83"/>
        <v>0</v>
      </c>
    </row>
    <row r="714" spans="1:102" s="77" customFormat="1" ht="15" x14ac:dyDescent="0.25">
      <c r="A714" s="118" t="s">
        <v>869</v>
      </c>
      <c r="B714" s="118" t="s">
        <v>50</v>
      </c>
      <c r="C714" s="119"/>
      <c r="D714" s="118" t="s">
        <v>55</v>
      </c>
      <c r="E714" s="120">
        <v>45290</v>
      </c>
      <c r="F714" s="120">
        <v>45293</v>
      </c>
      <c r="G714" s="120">
        <v>45400</v>
      </c>
      <c r="H714" s="120">
        <v>45385</v>
      </c>
      <c r="I714" s="120">
        <v>45400</v>
      </c>
      <c r="J714" s="120">
        <v>45401</v>
      </c>
      <c r="K714" s="118" t="s">
        <v>182</v>
      </c>
      <c r="L714" s="119"/>
      <c r="M714" s="118" t="s">
        <v>1544</v>
      </c>
      <c r="N714" s="118" t="s">
        <v>222</v>
      </c>
      <c r="O714" s="118" t="s">
        <v>1545</v>
      </c>
      <c r="P714" s="118" t="s">
        <v>1546</v>
      </c>
      <c r="Q714" s="118" t="s">
        <v>1547</v>
      </c>
      <c r="R714" s="118" t="s">
        <v>344</v>
      </c>
      <c r="S714" s="120">
        <v>45400</v>
      </c>
      <c r="T714" s="119"/>
      <c r="U714" s="119"/>
      <c r="V714" s="118" t="s">
        <v>345</v>
      </c>
      <c r="W714" s="119"/>
      <c r="X714" s="118">
        <v>20</v>
      </c>
      <c r="Y714" s="118">
        <v>20</v>
      </c>
      <c r="Z714" s="118" t="s">
        <v>1532</v>
      </c>
      <c r="AA714" s="118" t="s">
        <v>1533</v>
      </c>
      <c r="AB714" s="121">
        <v>2</v>
      </c>
      <c r="AC714" s="121">
        <v>0</v>
      </c>
      <c r="AD714" s="121">
        <v>0</v>
      </c>
      <c r="AE714" s="118" t="s">
        <v>875</v>
      </c>
      <c r="AF714" s="121">
        <v>0</v>
      </c>
      <c r="AG714" s="118" t="s">
        <v>876</v>
      </c>
      <c r="AH714" s="118" t="s">
        <v>53</v>
      </c>
      <c r="AI714" s="118" t="s">
        <v>345</v>
      </c>
      <c r="AJ714" s="118" t="s">
        <v>1548</v>
      </c>
      <c r="AK714" s="118">
        <v>40</v>
      </c>
      <c r="AL714" s="121">
        <v>21</v>
      </c>
      <c r="AM714" s="119"/>
      <c r="AN714" s="119"/>
      <c r="AO714" s="118">
        <v>0</v>
      </c>
      <c r="AP714" s="119"/>
      <c r="AQ714" s="119"/>
      <c r="AR714" s="119"/>
      <c r="AS714" s="119"/>
      <c r="AT714" s="119"/>
      <c r="AU714" s="118">
        <v>0</v>
      </c>
      <c r="AV714" s="122">
        <v>0</v>
      </c>
      <c r="AW714" s="118" t="s">
        <v>51</v>
      </c>
      <c r="AX714" s="119"/>
      <c r="AY714" s="119"/>
      <c r="AZ714" s="119"/>
      <c r="BA714" s="118" t="s">
        <v>1549</v>
      </c>
      <c r="BB714" s="118" t="s">
        <v>52</v>
      </c>
      <c r="BC714" s="118" t="s">
        <v>161</v>
      </c>
      <c r="BD714" s="118" t="s">
        <v>162</v>
      </c>
      <c r="BE714" s="118" t="s">
        <v>1550</v>
      </c>
      <c r="BF714" s="118">
        <v>4</v>
      </c>
      <c r="BG714" s="118" t="s">
        <v>163</v>
      </c>
      <c r="BH714" s="118" t="s">
        <v>164</v>
      </c>
      <c r="BI714" s="118" t="s">
        <v>164</v>
      </c>
      <c r="BJ714" s="119"/>
      <c r="BK714" s="118" t="s">
        <v>963</v>
      </c>
      <c r="BL714" s="121">
        <v>2</v>
      </c>
      <c r="BM714" s="119" t="b">
        <f>KGP[[#This Row],[HU Quantity]]=KGP[[#This Row],[Requirement quantity]]</f>
        <v>1</v>
      </c>
      <c r="BN714" s="118" t="s">
        <v>1554</v>
      </c>
      <c r="BO714" s="119"/>
      <c r="BP714" s="119"/>
      <c r="BQ714" s="118" t="s">
        <v>165</v>
      </c>
      <c r="BR714" s="118" t="s">
        <v>676</v>
      </c>
      <c r="BS714" s="120">
        <v>45381</v>
      </c>
      <c r="BT714" s="123">
        <v>0</v>
      </c>
      <c r="BU714" s="123">
        <v>0</v>
      </c>
      <c r="BV714" s="120">
        <v>45325</v>
      </c>
      <c r="BW714" s="124">
        <v>0</v>
      </c>
      <c r="BX714" s="124">
        <v>0</v>
      </c>
      <c r="BY714" s="119"/>
      <c r="BZ714" s="119"/>
      <c r="CA714" s="118">
        <v>0</v>
      </c>
      <c r="CB714" s="122">
        <v>0</v>
      </c>
      <c r="CC714" s="118" t="s">
        <v>374</v>
      </c>
      <c r="CD714" s="122">
        <v>4</v>
      </c>
      <c r="CE714" s="118" t="s">
        <v>349</v>
      </c>
      <c r="CF714" s="119"/>
      <c r="CG714" s="118" t="s">
        <v>965</v>
      </c>
      <c r="CH714" s="122">
        <v>0</v>
      </c>
      <c r="CI714" s="125">
        <v>0</v>
      </c>
      <c r="CJ714" s="94">
        <f t="shared" si="77"/>
        <v>0.16666666666666666</v>
      </c>
      <c r="CK714" s="88">
        <f t="shared" si="78"/>
        <v>45372</v>
      </c>
      <c r="CL714" s="89">
        <f t="shared" si="79"/>
        <v>-13</v>
      </c>
      <c r="CM714" s="89">
        <f t="shared" si="80"/>
        <v>15</v>
      </c>
      <c r="CN714" s="89" t="str">
        <f t="shared" si="81"/>
        <v>ON TIME</v>
      </c>
      <c r="CO714" s="100" t="str" cm="1">
        <f t="array" ref="CO714">IFERROR(_xlfn.TEXTJOIN(", ",,_xlfn._xlws.FILTER('Monitor PO'!A:A,'Monitor PO'!K:K=Z714)),"")</f>
        <v/>
      </c>
      <c r="CP714" s="92" t="str">
        <f>IF(CQ714="","",IF(CQ714&gt;'Colour coding'!$D$4,"After Turnround",IF(CQ714&gt;'Colour coding'!$D$3+7,"During Turnaround",IF(CQ714&lt;'Colour coding'!$D$3,"On Time"))))</f>
        <v>On Time</v>
      </c>
      <c r="CQ714" s="88">
        <f>_xlfn.MAXIFS('Monitor PO'!E:E,'Monitor PO'!K:K,KGP[[#This Row],[Material / Component]])</f>
        <v>0</v>
      </c>
      <c r="CR714" s="89" t="str">
        <f t="shared" si="82"/>
        <v>Need Purchasing</v>
      </c>
      <c r="CS714" s="89" t="str">
        <f>_xlfn.CONCAT(KGP[[#This Row],[Reservation]], KGP[[#This Row],[Requirement date (WO component)]],KGP[[#This Row],[Material / Component]],"000",,KGP[[#This Row],[WO number]])</f>
        <v>00001333744540010609536000100034902</v>
      </c>
      <c r="CT714" s="89" t="e">
        <f>VLOOKUP(KGP[[#This Row],[Key]],Reservation!B:B,1,)</f>
        <v>#N/A</v>
      </c>
      <c r="CU714" s="89" t="str">
        <f>_xlfn.CONCAT(KGP[[#This Row],[Reservation]],KGP[[#This Row],[Material / Component]],"000",,KGP[[#This Row],[WO number]])</f>
        <v>000013337410609536000100034902</v>
      </c>
      <c r="CV714" s="93">
        <f>IF(_xlfn.MAXIFS(Reservation!$F:$F,Reservation!$A:$A,KGP[[#This Row],[Logic]])&lt;KGP[[#This Row],[ETA @ Demand plant]],_xlfn.MAXIFS(Reservation!$F:$F,Reservation!$A:$A,KGP[[#This Row],[Logic]]),"")</f>
        <v>0</v>
      </c>
      <c r="CW714" s="89" t="e">
        <f>IF(KGP[[#This Row],[Any order which is ahead (Date)]]="","",VLOOKUP(_xlfn.CONCAT(KGP[[#This Row],[Reservation]],KGP[[#This Row],[Material / Component]],"000",,KGP[[#This Row],[WO number]]),Reservation!$A:$J,10,0))</f>
        <v>#N/A</v>
      </c>
      <c r="CX714" s="89">
        <f t="shared" si="83"/>
        <v>0</v>
      </c>
    </row>
    <row r="715" spans="1:102" s="77" customFormat="1" ht="15" x14ac:dyDescent="0.25">
      <c r="A715" s="118" t="s">
        <v>869</v>
      </c>
      <c r="B715" s="118" t="s">
        <v>50</v>
      </c>
      <c r="C715" s="119"/>
      <c r="D715" s="118" t="s">
        <v>55</v>
      </c>
      <c r="E715" s="120">
        <v>45290</v>
      </c>
      <c r="F715" s="120">
        <v>45293</v>
      </c>
      <c r="G715" s="120">
        <v>45400</v>
      </c>
      <c r="H715" s="120">
        <v>45385</v>
      </c>
      <c r="I715" s="120">
        <v>45400</v>
      </c>
      <c r="J715" s="120">
        <v>45401</v>
      </c>
      <c r="K715" s="118" t="s">
        <v>182</v>
      </c>
      <c r="L715" s="119"/>
      <c r="M715" s="118" t="s">
        <v>1544</v>
      </c>
      <c r="N715" s="118" t="s">
        <v>174</v>
      </c>
      <c r="O715" s="118" t="s">
        <v>1545</v>
      </c>
      <c r="P715" s="118" t="s">
        <v>1546</v>
      </c>
      <c r="Q715" s="118" t="s">
        <v>1547</v>
      </c>
      <c r="R715" s="118" t="s">
        <v>344</v>
      </c>
      <c r="S715" s="120">
        <v>45400</v>
      </c>
      <c r="T715" s="119"/>
      <c r="U715" s="119"/>
      <c r="V715" s="118" t="s">
        <v>345</v>
      </c>
      <c r="W715" s="119"/>
      <c r="X715" s="118">
        <v>20</v>
      </c>
      <c r="Y715" s="118">
        <v>20</v>
      </c>
      <c r="Z715" s="118" t="s">
        <v>1523</v>
      </c>
      <c r="AA715" s="118" t="s">
        <v>1524</v>
      </c>
      <c r="AB715" s="121">
        <v>2</v>
      </c>
      <c r="AC715" s="121">
        <v>0</v>
      </c>
      <c r="AD715" s="121">
        <v>0</v>
      </c>
      <c r="AE715" s="118" t="s">
        <v>875</v>
      </c>
      <c r="AF715" s="121">
        <v>0</v>
      </c>
      <c r="AG715" s="118" t="s">
        <v>876</v>
      </c>
      <c r="AH715" s="118" t="s">
        <v>53</v>
      </c>
      <c r="AI715" s="118" t="s">
        <v>345</v>
      </c>
      <c r="AJ715" s="118" t="s">
        <v>1548</v>
      </c>
      <c r="AK715" s="118">
        <v>10</v>
      </c>
      <c r="AL715" s="121">
        <v>21</v>
      </c>
      <c r="AM715" s="119"/>
      <c r="AN715" s="119"/>
      <c r="AO715" s="118">
        <v>0</v>
      </c>
      <c r="AP715" s="119"/>
      <c r="AQ715" s="119"/>
      <c r="AR715" s="119"/>
      <c r="AS715" s="119"/>
      <c r="AT715" s="119"/>
      <c r="AU715" s="118">
        <v>0</v>
      </c>
      <c r="AV715" s="122">
        <v>0</v>
      </c>
      <c r="AW715" s="118" t="s">
        <v>51</v>
      </c>
      <c r="AX715" s="119"/>
      <c r="AY715" s="119"/>
      <c r="AZ715" s="119"/>
      <c r="BA715" s="118" t="s">
        <v>1549</v>
      </c>
      <c r="BB715" s="118" t="s">
        <v>52</v>
      </c>
      <c r="BC715" s="118" t="s">
        <v>161</v>
      </c>
      <c r="BD715" s="118" t="s">
        <v>162</v>
      </c>
      <c r="BE715" s="118" t="s">
        <v>1550</v>
      </c>
      <c r="BF715" s="118">
        <v>1</v>
      </c>
      <c r="BG715" s="118" t="s">
        <v>163</v>
      </c>
      <c r="BH715" s="118" t="s">
        <v>164</v>
      </c>
      <c r="BI715" s="118" t="s">
        <v>164</v>
      </c>
      <c r="BJ715" s="119"/>
      <c r="BK715" s="118" t="s">
        <v>963</v>
      </c>
      <c r="BL715" s="121">
        <v>2</v>
      </c>
      <c r="BM715" s="119" t="b">
        <f>KGP[[#This Row],[HU Quantity]]=KGP[[#This Row],[Requirement quantity]]</f>
        <v>1</v>
      </c>
      <c r="BN715" s="118" t="s">
        <v>1555</v>
      </c>
      <c r="BO715" s="119"/>
      <c r="BP715" s="119"/>
      <c r="BQ715" s="118" t="s">
        <v>165</v>
      </c>
      <c r="BR715" s="118" t="s">
        <v>676</v>
      </c>
      <c r="BS715" s="120">
        <v>45381</v>
      </c>
      <c r="BT715" s="123">
        <v>0</v>
      </c>
      <c r="BU715" s="123">
        <v>0</v>
      </c>
      <c r="BV715" s="120">
        <v>45325</v>
      </c>
      <c r="BW715" s="124">
        <v>0</v>
      </c>
      <c r="BX715" s="124">
        <v>0</v>
      </c>
      <c r="BY715" s="119"/>
      <c r="BZ715" s="119"/>
      <c r="CA715" s="118">
        <v>0</v>
      </c>
      <c r="CB715" s="122">
        <v>0</v>
      </c>
      <c r="CC715" s="118" t="s">
        <v>374</v>
      </c>
      <c r="CD715" s="122">
        <v>4</v>
      </c>
      <c r="CE715" s="118" t="s">
        <v>349</v>
      </c>
      <c r="CF715" s="119"/>
      <c r="CG715" s="118" t="s">
        <v>965</v>
      </c>
      <c r="CH715" s="122">
        <v>0</v>
      </c>
      <c r="CI715" s="125">
        <v>0</v>
      </c>
      <c r="CJ715" s="94">
        <f t="shared" si="77"/>
        <v>0.16666666666666666</v>
      </c>
      <c r="CK715" s="88">
        <f t="shared" si="78"/>
        <v>45372</v>
      </c>
      <c r="CL715" s="89">
        <f t="shared" si="79"/>
        <v>-13</v>
      </c>
      <c r="CM715" s="89">
        <f t="shared" si="80"/>
        <v>15</v>
      </c>
      <c r="CN715" s="89" t="str">
        <f t="shared" si="81"/>
        <v>ON TIME</v>
      </c>
      <c r="CO715" s="100" t="str" cm="1">
        <f t="array" ref="CO715">IFERROR(_xlfn.TEXTJOIN(", ",,_xlfn._xlws.FILTER('Monitor PO'!A:A,'Monitor PO'!K:K=Z715)),"")</f>
        <v/>
      </c>
      <c r="CP715" s="92" t="str">
        <f>IF(CQ715="","",IF(CQ715&gt;'Colour coding'!$D$4,"After Turnround",IF(CQ715&gt;'Colour coding'!$D$3+7,"During Turnaround",IF(CQ715&lt;'Colour coding'!$D$3,"On Time"))))</f>
        <v>On Time</v>
      </c>
      <c r="CQ715" s="88">
        <f>_xlfn.MAXIFS('Monitor PO'!E:E,'Monitor PO'!K:K,KGP[[#This Row],[Material / Component]])</f>
        <v>0</v>
      </c>
      <c r="CR715" s="89" t="str">
        <f t="shared" si="82"/>
        <v>Need Purchasing</v>
      </c>
      <c r="CS715" s="89" t="str">
        <f>_xlfn.CONCAT(KGP[[#This Row],[Reservation]], KGP[[#This Row],[Requirement date (WO component)]],KGP[[#This Row],[Material / Component]],"000",,KGP[[#This Row],[WO number]])</f>
        <v>00001333744540010047929000100034902</v>
      </c>
      <c r="CT715" s="89" t="e">
        <f>VLOOKUP(KGP[[#This Row],[Key]],Reservation!B:B,1,)</f>
        <v>#N/A</v>
      </c>
      <c r="CU715" s="89" t="str">
        <f>_xlfn.CONCAT(KGP[[#This Row],[Reservation]],KGP[[#This Row],[Material / Component]],"000",,KGP[[#This Row],[WO number]])</f>
        <v>000013337410047929000100034902</v>
      </c>
      <c r="CV715" s="93">
        <f>IF(_xlfn.MAXIFS(Reservation!$F:$F,Reservation!$A:$A,KGP[[#This Row],[Logic]])&lt;KGP[[#This Row],[ETA @ Demand plant]],_xlfn.MAXIFS(Reservation!$F:$F,Reservation!$A:$A,KGP[[#This Row],[Logic]]),"")</f>
        <v>0</v>
      </c>
      <c r="CW715" s="89" t="e">
        <f>IF(KGP[[#This Row],[Any order which is ahead (Date)]]="","",VLOOKUP(_xlfn.CONCAT(KGP[[#This Row],[Reservation]],KGP[[#This Row],[Material / Component]],"000",,KGP[[#This Row],[WO number]]),Reservation!$A:$J,10,0))</f>
        <v>#N/A</v>
      </c>
      <c r="CX715" s="89">
        <f t="shared" si="83"/>
        <v>0</v>
      </c>
    </row>
    <row r="716" spans="1:102" s="77" customFormat="1" ht="15" x14ac:dyDescent="0.25">
      <c r="A716" s="118" t="s">
        <v>869</v>
      </c>
      <c r="B716" s="118" t="s">
        <v>50</v>
      </c>
      <c r="C716" s="119"/>
      <c r="D716" s="118" t="s">
        <v>55</v>
      </c>
      <c r="E716" s="120">
        <v>45290</v>
      </c>
      <c r="F716" s="120">
        <v>45293</v>
      </c>
      <c r="G716" s="120">
        <v>45400</v>
      </c>
      <c r="H716" s="120">
        <v>45385</v>
      </c>
      <c r="I716" s="120">
        <v>45400</v>
      </c>
      <c r="J716" s="120">
        <v>45401</v>
      </c>
      <c r="K716" s="118" t="s">
        <v>182</v>
      </c>
      <c r="L716" s="119"/>
      <c r="M716" s="118" t="s">
        <v>1544</v>
      </c>
      <c r="N716" s="118" t="s">
        <v>217</v>
      </c>
      <c r="O716" s="118" t="s">
        <v>1545</v>
      </c>
      <c r="P716" s="118" t="s">
        <v>1546</v>
      </c>
      <c r="Q716" s="118" t="s">
        <v>1547</v>
      </c>
      <c r="R716" s="118" t="s">
        <v>344</v>
      </c>
      <c r="S716" s="120">
        <v>45400</v>
      </c>
      <c r="T716" s="119"/>
      <c r="U716" s="119"/>
      <c r="V716" s="118" t="s">
        <v>345</v>
      </c>
      <c r="W716" s="119"/>
      <c r="X716" s="118">
        <v>20</v>
      </c>
      <c r="Y716" s="118">
        <v>20</v>
      </c>
      <c r="Z716" s="118" t="s">
        <v>1538</v>
      </c>
      <c r="AA716" s="118" t="s">
        <v>1539</v>
      </c>
      <c r="AB716" s="121">
        <v>2</v>
      </c>
      <c r="AC716" s="121">
        <v>0</v>
      </c>
      <c r="AD716" s="121">
        <v>0</v>
      </c>
      <c r="AE716" s="118" t="s">
        <v>875</v>
      </c>
      <c r="AF716" s="121">
        <v>0</v>
      </c>
      <c r="AG716" s="118" t="s">
        <v>876</v>
      </c>
      <c r="AH716" s="118" t="s">
        <v>53</v>
      </c>
      <c r="AI716" s="118" t="s">
        <v>345</v>
      </c>
      <c r="AJ716" s="118" t="s">
        <v>1548</v>
      </c>
      <c r="AK716" s="118">
        <v>60</v>
      </c>
      <c r="AL716" s="121">
        <v>21</v>
      </c>
      <c r="AM716" s="119"/>
      <c r="AN716" s="119"/>
      <c r="AO716" s="118">
        <v>0</v>
      </c>
      <c r="AP716" s="119"/>
      <c r="AQ716" s="119"/>
      <c r="AR716" s="119"/>
      <c r="AS716" s="119"/>
      <c r="AT716" s="119"/>
      <c r="AU716" s="118">
        <v>0</v>
      </c>
      <c r="AV716" s="122">
        <v>0</v>
      </c>
      <c r="AW716" s="118" t="s">
        <v>51</v>
      </c>
      <c r="AX716" s="119"/>
      <c r="AY716" s="119"/>
      <c r="AZ716" s="119"/>
      <c r="BA716" s="118" t="s">
        <v>1549</v>
      </c>
      <c r="BB716" s="118" t="s">
        <v>52</v>
      </c>
      <c r="BC716" s="118" t="s">
        <v>161</v>
      </c>
      <c r="BD716" s="118" t="s">
        <v>162</v>
      </c>
      <c r="BE716" s="118" t="s">
        <v>1550</v>
      </c>
      <c r="BF716" s="118">
        <v>6</v>
      </c>
      <c r="BG716" s="118" t="s">
        <v>163</v>
      </c>
      <c r="BH716" s="118" t="s">
        <v>164</v>
      </c>
      <c r="BI716" s="118" t="s">
        <v>164</v>
      </c>
      <c r="BJ716" s="119"/>
      <c r="BK716" s="118" t="s">
        <v>963</v>
      </c>
      <c r="BL716" s="121">
        <v>2</v>
      </c>
      <c r="BM716" s="119" t="b">
        <f>KGP[[#This Row],[HU Quantity]]=KGP[[#This Row],[Requirement quantity]]</f>
        <v>1</v>
      </c>
      <c r="BN716" s="118" t="s">
        <v>1556</v>
      </c>
      <c r="BO716" s="119"/>
      <c r="BP716" s="119"/>
      <c r="BQ716" s="118" t="s">
        <v>165</v>
      </c>
      <c r="BR716" s="118" t="s">
        <v>676</v>
      </c>
      <c r="BS716" s="120">
        <v>45381</v>
      </c>
      <c r="BT716" s="123">
        <v>0</v>
      </c>
      <c r="BU716" s="123">
        <v>0</v>
      </c>
      <c r="BV716" s="120">
        <v>45325</v>
      </c>
      <c r="BW716" s="124">
        <v>0</v>
      </c>
      <c r="BX716" s="124">
        <v>0</v>
      </c>
      <c r="BY716" s="119"/>
      <c r="BZ716" s="119"/>
      <c r="CA716" s="118">
        <v>0</v>
      </c>
      <c r="CB716" s="122">
        <v>0</v>
      </c>
      <c r="CC716" s="118" t="s">
        <v>374</v>
      </c>
      <c r="CD716" s="122">
        <v>4</v>
      </c>
      <c r="CE716" s="118" t="s">
        <v>349</v>
      </c>
      <c r="CF716" s="119"/>
      <c r="CG716" s="118" t="s">
        <v>965</v>
      </c>
      <c r="CH716" s="122">
        <v>0</v>
      </c>
      <c r="CI716" s="125">
        <v>0</v>
      </c>
      <c r="CJ716" s="94">
        <f t="shared" si="77"/>
        <v>0.16666666666666666</v>
      </c>
      <c r="CK716" s="88">
        <f t="shared" si="78"/>
        <v>45372</v>
      </c>
      <c r="CL716" s="89">
        <f t="shared" si="79"/>
        <v>-13</v>
      </c>
      <c r="CM716" s="89">
        <f t="shared" si="80"/>
        <v>15</v>
      </c>
      <c r="CN716" s="89" t="str">
        <f t="shared" si="81"/>
        <v>ON TIME</v>
      </c>
      <c r="CO716" s="100" t="str" cm="1">
        <f t="array" ref="CO716">IFERROR(_xlfn.TEXTJOIN(", ",,_xlfn._xlws.FILTER('Monitor PO'!A:A,'Monitor PO'!K:K=Z716)),"")</f>
        <v/>
      </c>
      <c r="CP716" s="92" t="str">
        <f>IF(CQ716="","",IF(CQ716&gt;'Colour coding'!$D$4,"After Turnround",IF(CQ716&gt;'Colour coding'!$D$3+7,"During Turnaround",IF(CQ716&lt;'Colour coding'!$D$3,"On Time"))))</f>
        <v>On Time</v>
      </c>
      <c r="CQ716" s="88">
        <f>_xlfn.MAXIFS('Monitor PO'!E:E,'Monitor PO'!K:K,KGP[[#This Row],[Material / Component]])</f>
        <v>0</v>
      </c>
      <c r="CR716" s="89" t="str">
        <f t="shared" si="82"/>
        <v>Need Purchasing</v>
      </c>
      <c r="CS716" s="89" t="str">
        <f>_xlfn.CONCAT(KGP[[#This Row],[Reservation]], KGP[[#This Row],[Requirement date (WO component)]],KGP[[#This Row],[Material / Component]],"000",,KGP[[#This Row],[WO number]])</f>
        <v>00001333744540010042524000100034902</v>
      </c>
      <c r="CT716" s="89" t="e">
        <f>VLOOKUP(KGP[[#This Row],[Key]],Reservation!B:B,1,)</f>
        <v>#N/A</v>
      </c>
      <c r="CU716" s="89" t="str">
        <f>_xlfn.CONCAT(KGP[[#This Row],[Reservation]],KGP[[#This Row],[Material / Component]],"000",,KGP[[#This Row],[WO number]])</f>
        <v>000013337410042524000100034902</v>
      </c>
      <c r="CV716" s="93">
        <f>IF(_xlfn.MAXIFS(Reservation!$F:$F,Reservation!$A:$A,KGP[[#This Row],[Logic]])&lt;KGP[[#This Row],[ETA @ Demand plant]],_xlfn.MAXIFS(Reservation!$F:$F,Reservation!$A:$A,KGP[[#This Row],[Logic]]),"")</f>
        <v>0</v>
      </c>
      <c r="CW716" s="89" t="e">
        <f>IF(KGP[[#This Row],[Any order which is ahead (Date)]]="","",VLOOKUP(_xlfn.CONCAT(KGP[[#This Row],[Reservation]],KGP[[#This Row],[Material / Component]],"000",,KGP[[#This Row],[WO number]]),Reservation!$A:$J,10,0))</f>
        <v>#N/A</v>
      </c>
      <c r="CX716" s="89">
        <f t="shared" si="83"/>
        <v>0</v>
      </c>
    </row>
    <row r="717" spans="1:102" s="77" customFormat="1" ht="15" x14ac:dyDescent="0.25">
      <c r="A717" s="118" t="s">
        <v>869</v>
      </c>
      <c r="B717" s="118" t="s">
        <v>356</v>
      </c>
      <c r="C717" s="119"/>
      <c r="D717" s="118" t="s">
        <v>55</v>
      </c>
      <c r="E717" s="120">
        <v>45290</v>
      </c>
      <c r="F717" s="120">
        <v>45293</v>
      </c>
      <c r="G717" s="120">
        <v>45337</v>
      </c>
      <c r="H717" s="120">
        <v>45328</v>
      </c>
      <c r="I717" s="120">
        <v>45337</v>
      </c>
      <c r="J717" s="120">
        <v>45337</v>
      </c>
      <c r="K717" s="118" t="s">
        <v>56</v>
      </c>
      <c r="L717" s="119"/>
      <c r="M717" s="118" t="s">
        <v>1581</v>
      </c>
      <c r="N717" s="118" t="s">
        <v>176</v>
      </c>
      <c r="O717" s="118" t="s">
        <v>1582</v>
      </c>
      <c r="P717" s="118" t="s">
        <v>1583</v>
      </c>
      <c r="Q717" s="118" t="s">
        <v>1584</v>
      </c>
      <c r="R717" s="118" t="s">
        <v>344</v>
      </c>
      <c r="S717" s="120">
        <v>45343</v>
      </c>
      <c r="T717" s="119"/>
      <c r="U717" s="119"/>
      <c r="V717" s="118" t="s">
        <v>345</v>
      </c>
      <c r="W717" s="119"/>
      <c r="X717" s="118">
        <v>20</v>
      </c>
      <c r="Y717" s="118">
        <v>20</v>
      </c>
      <c r="Z717" s="118" t="s">
        <v>1585</v>
      </c>
      <c r="AA717" s="118" t="s">
        <v>1586</v>
      </c>
      <c r="AB717" s="121">
        <v>1</v>
      </c>
      <c r="AC717" s="121">
        <v>0</v>
      </c>
      <c r="AD717" s="121">
        <v>1</v>
      </c>
      <c r="AE717" s="118" t="s">
        <v>875</v>
      </c>
      <c r="AF717" s="121">
        <v>0</v>
      </c>
      <c r="AG717" s="118" t="s">
        <v>347</v>
      </c>
      <c r="AH717" s="118" t="s">
        <v>53</v>
      </c>
      <c r="AI717" s="118" t="s">
        <v>345</v>
      </c>
      <c r="AJ717" s="118" t="s">
        <v>1587</v>
      </c>
      <c r="AK717" s="118">
        <v>10</v>
      </c>
      <c r="AL717" s="121">
        <v>21</v>
      </c>
      <c r="AM717" s="119"/>
      <c r="AN717" s="119"/>
      <c r="AO717" s="118">
        <v>0</v>
      </c>
      <c r="AP717" s="119"/>
      <c r="AQ717" s="119"/>
      <c r="AR717" s="119"/>
      <c r="AS717" s="119"/>
      <c r="AT717" s="119"/>
      <c r="AU717" s="118">
        <v>0</v>
      </c>
      <c r="AV717" s="122">
        <v>0</v>
      </c>
      <c r="AW717" s="118" t="s">
        <v>51</v>
      </c>
      <c r="AX717" s="119"/>
      <c r="AY717" s="119"/>
      <c r="AZ717" s="119"/>
      <c r="BA717" s="118" t="s">
        <v>1588</v>
      </c>
      <c r="BB717" s="118" t="s">
        <v>52</v>
      </c>
      <c r="BC717" s="118" t="s">
        <v>213</v>
      </c>
      <c r="BD717" s="118" t="s">
        <v>214</v>
      </c>
      <c r="BE717" s="118" t="s">
        <v>1589</v>
      </c>
      <c r="BF717" s="118">
        <v>1</v>
      </c>
      <c r="BG717" s="118" t="s">
        <v>163</v>
      </c>
      <c r="BH717" s="118" t="s">
        <v>164</v>
      </c>
      <c r="BI717" s="118" t="s">
        <v>164</v>
      </c>
      <c r="BJ717" s="118" t="s">
        <v>1590</v>
      </c>
      <c r="BK717" s="118" t="s">
        <v>1591</v>
      </c>
      <c r="BL717" s="121">
        <v>1</v>
      </c>
      <c r="BM717" s="119" t="b">
        <f>KGP[[#This Row],[HU Quantity]]=KGP[[#This Row],[Requirement quantity]]</f>
        <v>1</v>
      </c>
      <c r="BN717" s="119"/>
      <c r="BO717" s="119"/>
      <c r="BP717" s="119"/>
      <c r="BQ717" s="118" t="s">
        <v>165</v>
      </c>
      <c r="BR717" s="119"/>
      <c r="BS717" s="119"/>
      <c r="BT717" s="123">
        <v>0</v>
      </c>
      <c r="BU717" s="123">
        <v>6</v>
      </c>
      <c r="BV717" s="120">
        <v>45382</v>
      </c>
      <c r="BW717" s="124">
        <v>0</v>
      </c>
      <c r="BX717" s="124">
        <v>0</v>
      </c>
      <c r="BY717" s="119"/>
      <c r="BZ717" s="119"/>
      <c r="CA717" s="118">
        <v>0</v>
      </c>
      <c r="CB717" s="122">
        <v>0</v>
      </c>
      <c r="CC717" s="119"/>
      <c r="CD717" s="122">
        <v>0</v>
      </c>
      <c r="CE717" s="119"/>
      <c r="CF717" s="119"/>
      <c r="CG717" s="119"/>
      <c r="CH717" s="122">
        <v>0</v>
      </c>
      <c r="CI717" s="125">
        <v>0</v>
      </c>
      <c r="CJ717" s="94">
        <f t="shared" si="77"/>
        <v>1</v>
      </c>
      <c r="CK717" s="88">
        <f t="shared" si="78"/>
        <v>45309</v>
      </c>
      <c r="CL717" s="89">
        <f t="shared" si="79"/>
        <v>-19</v>
      </c>
      <c r="CM717" s="89">
        <f t="shared" si="80"/>
        <v>9</v>
      </c>
      <c r="CN717" s="89" t="str">
        <f t="shared" si="81"/>
        <v>ON TIME</v>
      </c>
      <c r="CO717" s="100" t="str" cm="1">
        <f t="array" ref="CO717">IFERROR(_xlfn.TEXTJOIN(", ",,_xlfn._xlws.FILTER('Monitor PO'!A:A,'Monitor PO'!K:K=Z717)),"")</f>
        <v/>
      </c>
      <c r="CP717" s="92" t="str">
        <f>IF(CQ717="","",IF(CQ717&gt;'Colour coding'!$D$4,"After Turnround",IF(CQ717&gt;'Colour coding'!$D$3+7,"During Turnaround",IF(CQ717&lt;'Colour coding'!$D$3,"On Time"))))</f>
        <v>On Time</v>
      </c>
      <c r="CQ717" s="88">
        <f>_xlfn.MAXIFS('Monitor PO'!E:E,'Monitor PO'!K:K,KGP[[#This Row],[Material / Component]])</f>
        <v>0</v>
      </c>
      <c r="CR717" s="89" t="str">
        <f t="shared" si="82"/>
        <v>Need Purchasing</v>
      </c>
      <c r="CS717" s="89" t="str">
        <f>_xlfn.CONCAT(KGP[[#This Row],[Reservation]], KGP[[#This Row],[Requirement date (WO component)]],KGP[[#This Row],[Material / Component]],"000",,KGP[[#This Row],[WO number]])</f>
        <v>00001343394533710591507000100035867</v>
      </c>
      <c r="CT717" s="89" t="e">
        <f>VLOOKUP(KGP[[#This Row],[Key]],Reservation!B:B,1,)</f>
        <v>#N/A</v>
      </c>
      <c r="CU717" s="89" t="str">
        <f>_xlfn.CONCAT(KGP[[#This Row],[Reservation]],KGP[[#This Row],[Material / Component]],"000",,KGP[[#This Row],[WO number]])</f>
        <v>000013433910591507000100035867</v>
      </c>
      <c r="CV717" s="93">
        <f>IF(_xlfn.MAXIFS(Reservation!$F:$F,Reservation!$A:$A,KGP[[#This Row],[Logic]])&lt;KGP[[#This Row],[ETA @ Demand plant]],_xlfn.MAXIFS(Reservation!$F:$F,Reservation!$A:$A,KGP[[#This Row],[Logic]]),"")</f>
        <v>0</v>
      </c>
      <c r="CW717" s="89" t="e">
        <f>IF(KGP[[#This Row],[Any order which is ahead (Date)]]="","",VLOOKUP(_xlfn.CONCAT(KGP[[#This Row],[Reservation]],KGP[[#This Row],[Material / Component]],"000",,KGP[[#This Row],[WO number]]),Reservation!$A:$J,10,0))</f>
        <v>#N/A</v>
      </c>
      <c r="CX717" s="89">
        <f t="shared" si="83"/>
        <v>0</v>
      </c>
    </row>
    <row r="718" spans="1:102" s="77" customFormat="1" ht="15" x14ac:dyDescent="0.25">
      <c r="A718" s="118" t="s">
        <v>945</v>
      </c>
      <c r="B718" s="118" t="s">
        <v>50</v>
      </c>
      <c r="C718" s="119"/>
      <c r="D718" s="118" t="s">
        <v>55</v>
      </c>
      <c r="E718" s="120">
        <v>45290</v>
      </c>
      <c r="F718" s="120">
        <v>45292</v>
      </c>
      <c r="G718" s="120">
        <v>45403</v>
      </c>
      <c r="H718" s="120">
        <v>45341</v>
      </c>
      <c r="I718" s="120">
        <v>45403</v>
      </c>
      <c r="J718" s="120">
        <v>45406</v>
      </c>
      <c r="K718" s="118" t="s">
        <v>182</v>
      </c>
      <c r="L718" s="119"/>
      <c r="M718" s="118" t="s">
        <v>1592</v>
      </c>
      <c r="N718" s="118" t="s">
        <v>172</v>
      </c>
      <c r="O718" s="118" t="s">
        <v>1593</v>
      </c>
      <c r="P718" s="118" t="s">
        <v>1594</v>
      </c>
      <c r="Q718" s="118" t="s">
        <v>1595</v>
      </c>
      <c r="R718" s="118" t="s">
        <v>344</v>
      </c>
      <c r="S718" s="120">
        <v>45365</v>
      </c>
      <c r="T718" s="119"/>
      <c r="U718" s="119"/>
      <c r="V718" s="118" t="s">
        <v>345</v>
      </c>
      <c r="W718" s="120">
        <v>45353</v>
      </c>
      <c r="X718" s="118">
        <v>20</v>
      </c>
      <c r="Y718" s="118">
        <v>20</v>
      </c>
      <c r="Z718" s="118" t="s">
        <v>1596</v>
      </c>
      <c r="AA718" s="118" t="s">
        <v>1597</v>
      </c>
      <c r="AB718" s="121">
        <v>6</v>
      </c>
      <c r="AC718" s="121">
        <v>0</v>
      </c>
      <c r="AD718" s="121">
        <v>6</v>
      </c>
      <c r="AE718" s="118" t="s">
        <v>941</v>
      </c>
      <c r="AF718" s="121">
        <v>2</v>
      </c>
      <c r="AG718" s="118" t="s">
        <v>347</v>
      </c>
      <c r="AH718" s="118" t="s">
        <v>379</v>
      </c>
      <c r="AI718" s="118" t="s">
        <v>345</v>
      </c>
      <c r="AJ718" s="118" t="s">
        <v>1598</v>
      </c>
      <c r="AK718" s="118">
        <v>20</v>
      </c>
      <c r="AL718" s="121">
        <v>2</v>
      </c>
      <c r="AM718" s="118" t="s">
        <v>215</v>
      </c>
      <c r="AN718" s="118" t="s">
        <v>1599</v>
      </c>
      <c r="AO718" s="118">
        <v>7</v>
      </c>
      <c r="AP718" s="120">
        <v>45341</v>
      </c>
      <c r="AQ718" s="120">
        <v>45350</v>
      </c>
      <c r="AR718" s="118" t="s">
        <v>1600</v>
      </c>
      <c r="AS718" s="118" t="s">
        <v>1601</v>
      </c>
      <c r="AT718" s="118" t="s">
        <v>1602</v>
      </c>
      <c r="AU718" s="118">
        <v>10</v>
      </c>
      <c r="AV718" s="122">
        <v>6</v>
      </c>
      <c r="AW718" s="118" t="s">
        <v>225</v>
      </c>
      <c r="AX718" s="120">
        <v>45349</v>
      </c>
      <c r="AY718" s="119"/>
      <c r="AZ718" s="118" t="s">
        <v>1603</v>
      </c>
      <c r="BA718" s="118" t="s">
        <v>1604</v>
      </c>
      <c r="BB718" s="118" t="s">
        <v>52</v>
      </c>
      <c r="BC718" s="118" t="s">
        <v>208</v>
      </c>
      <c r="BD718" s="118" t="s">
        <v>209</v>
      </c>
      <c r="BE718" s="118" t="s">
        <v>1605</v>
      </c>
      <c r="BF718" s="118">
        <v>7</v>
      </c>
      <c r="BG718" s="118" t="s">
        <v>163</v>
      </c>
      <c r="BH718" s="119"/>
      <c r="BI718" s="119"/>
      <c r="BJ718" s="118" t="s">
        <v>1606</v>
      </c>
      <c r="BK718" s="118" t="s">
        <v>1607</v>
      </c>
      <c r="BL718" s="121">
        <v>6</v>
      </c>
      <c r="BM718" s="119" t="b">
        <f>KGP[[#This Row],[HU Quantity]]=KGP[[#This Row],[Requirement quantity]]</f>
        <v>1</v>
      </c>
      <c r="BN718" s="119"/>
      <c r="BO718" s="119"/>
      <c r="BP718" s="119"/>
      <c r="BQ718" s="118" t="s">
        <v>165</v>
      </c>
      <c r="BR718" s="119"/>
      <c r="BS718" s="119"/>
      <c r="BT718" s="123">
        <v>12</v>
      </c>
      <c r="BU718" s="123">
        <v>0</v>
      </c>
      <c r="BV718" s="120">
        <v>45263</v>
      </c>
      <c r="BW718" s="124">
        <v>0</v>
      </c>
      <c r="BX718" s="124">
        <v>0</v>
      </c>
      <c r="BY718" s="120">
        <v>45353</v>
      </c>
      <c r="BZ718" s="119"/>
      <c r="CA718" s="118">
        <v>0</v>
      </c>
      <c r="CB718" s="122">
        <v>0</v>
      </c>
      <c r="CC718" s="118" t="s">
        <v>348</v>
      </c>
      <c r="CD718" s="122">
        <v>0</v>
      </c>
      <c r="CE718" s="118" t="s">
        <v>367</v>
      </c>
      <c r="CF718" s="119"/>
      <c r="CG718" s="118" t="s">
        <v>1608</v>
      </c>
      <c r="CH718" s="122">
        <v>0</v>
      </c>
      <c r="CI718" s="125">
        <v>0</v>
      </c>
      <c r="CJ718" s="94">
        <f t="shared" si="77"/>
        <v>0.2</v>
      </c>
      <c r="CK718" s="88">
        <f t="shared" si="78"/>
        <v>45375</v>
      </c>
      <c r="CL718" s="89">
        <f t="shared" si="79"/>
        <v>34</v>
      </c>
      <c r="CM718" s="89">
        <f t="shared" si="80"/>
        <v>62</v>
      </c>
      <c r="CN718" s="89" t="str">
        <f t="shared" si="81"/>
        <v>ON TIME</v>
      </c>
      <c r="CO718" s="100" t="str" cm="1">
        <f t="array" ref="CO718">IFERROR(_xlfn.TEXTJOIN(", ",,_xlfn._xlws.FILTER('Monitor PO'!A:A,'Monitor PO'!K:K=Z718)),"")</f>
        <v/>
      </c>
      <c r="CP718" s="92" t="str">
        <f>IF(CQ718="","",IF(CQ718&gt;'Colour coding'!$D$4,"After Turnround",IF(CQ718&gt;'Colour coding'!$D$3+7,"During Turnaround",IF(CQ718&lt;'Colour coding'!$D$3,"On Time"))))</f>
        <v>On Time</v>
      </c>
      <c r="CQ718" s="88">
        <f>_xlfn.MAXIFS('Monitor PO'!E:E,'Monitor PO'!K:K,KGP[[#This Row],[Material / Component]])</f>
        <v>0</v>
      </c>
      <c r="CR718" s="89" t="str">
        <f t="shared" si="82"/>
        <v>Need Purchasing</v>
      </c>
      <c r="CS718" s="89" t="str">
        <f>_xlfn.CONCAT(KGP[[#This Row],[Reservation]], KGP[[#This Row],[Requirement date (WO component)]],KGP[[#This Row],[Material / Component]],"000",,KGP[[#This Row],[WO number]])</f>
        <v>00001345574540370002876000100036033</v>
      </c>
      <c r="CT718" s="89" t="e">
        <f>VLOOKUP(KGP[[#This Row],[Key]],Reservation!B:B,1,)</f>
        <v>#N/A</v>
      </c>
      <c r="CU718" s="89" t="str">
        <f>_xlfn.CONCAT(KGP[[#This Row],[Reservation]],KGP[[#This Row],[Material / Component]],"000",,KGP[[#This Row],[WO number]])</f>
        <v>000013455770002876000100036033</v>
      </c>
      <c r="CV718" s="93">
        <f>IF(_xlfn.MAXIFS(Reservation!$F:$F,Reservation!$A:$A,KGP[[#This Row],[Logic]])&lt;KGP[[#This Row],[ETA @ Demand plant]],_xlfn.MAXIFS(Reservation!$F:$F,Reservation!$A:$A,KGP[[#This Row],[Logic]]),"")</f>
        <v>0</v>
      </c>
      <c r="CW718" s="89" t="e">
        <f>IF(KGP[[#This Row],[Any order which is ahead (Date)]]="","",VLOOKUP(_xlfn.CONCAT(KGP[[#This Row],[Reservation]],KGP[[#This Row],[Material / Component]],"000",,KGP[[#This Row],[WO number]]),Reservation!$A:$J,10,0))</f>
        <v>#N/A</v>
      </c>
      <c r="CX718" s="89">
        <f t="shared" si="83"/>
        <v>0</v>
      </c>
    </row>
    <row r="719" spans="1:102" s="77" customFormat="1" ht="15" x14ac:dyDescent="0.25">
      <c r="A719" s="118" t="s">
        <v>869</v>
      </c>
      <c r="B719" s="118" t="s">
        <v>50</v>
      </c>
      <c r="C719" s="119"/>
      <c r="D719" s="118" t="s">
        <v>55</v>
      </c>
      <c r="E719" s="120">
        <v>45290</v>
      </c>
      <c r="F719" s="120">
        <v>45293</v>
      </c>
      <c r="G719" s="120">
        <v>45400</v>
      </c>
      <c r="H719" s="120">
        <v>45385</v>
      </c>
      <c r="I719" s="120">
        <v>45400</v>
      </c>
      <c r="J719" s="120">
        <v>45401</v>
      </c>
      <c r="K719" s="118" t="s">
        <v>679</v>
      </c>
      <c r="L719" s="119"/>
      <c r="M719" s="118" t="s">
        <v>1618</v>
      </c>
      <c r="N719" s="118" t="s">
        <v>216</v>
      </c>
      <c r="O719" s="118" t="s">
        <v>1619</v>
      </c>
      <c r="P719" s="118" t="s">
        <v>1620</v>
      </c>
      <c r="Q719" s="118" t="s">
        <v>1621</v>
      </c>
      <c r="R719" s="118" t="s">
        <v>344</v>
      </c>
      <c r="S719" s="120">
        <v>45400</v>
      </c>
      <c r="T719" s="119"/>
      <c r="U719" s="119"/>
      <c r="V719" s="118" t="s">
        <v>345</v>
      </c>
      <c r="W719" s="119"/>
      <c r="X719" s="118">
        <v>30</v>
      </c>
      <c r="Y719" s="118">
        <v>30</v>
      </c>
      <c r="Z719" s="118" t="s">
        <v>1622</v>
      </c>
      <c r="AA719" s="118" t="s">
        <v>1623</v>
      </c>
      <c r="AB719" s="121">
        <v>1</v>
      </c>
      <c r="AC719" s="121">
        <v>0</v>
      </c>
      <c r="AD719" s="121">
        <v>0</v>
      </c>
      <c r="AE719" s="118" t="s">
        <v>875</v>
      </c>
      <c r="AF719" s="121">
        <v>0</v>
      </c>
      <c r="AG719" s="118" t="s">
        <v>876</v>
      </c>
      <c r="AH719" s="118" t="s">
        <v>53</v>
      </c>
      <c r="AI719" s="118" t="s">
        <v>345</v>
      </c>
      <c r="AJ719" s="118" t="s">
        <v>1624</v>
      </c>
      <c r="AK719" s="118">
        <v>10</v>
      </c>
      <c r="AL719" s="121">
        <v>21</v>
      </c>
      <c r="AM719" s="119"/>
      <c r="AN719" s="119"/>
      <c r="AO719" s="118">
        <v>0</v>
      </c>
      <c r="AP719" s="119"/>
      <c r="AQ719" s="119"/>
      <c r="AR719" s="119"/>
      <c r="AS719" s="119"/>
      <c r="AT719" s="119"/>
      <c r="AU719" s="118">
        <v>0</v>
      </c>
      <c r="AV719" s="122">
        <v>0</v>
      </c>
      <c r="AW719" s="118" t="s">
        <v>51</v>
      </c>
      <c r="AX719" s="119"/>
      <c r="AY719" s="119"/>
      <c r="AZ719" s="119"/>
      <c r="BA719" s="118" t="s">
        <v>1625</v>
      </c>
      <c r="BB719" s="118" t="s">
        <v>52</v>
      </c>
      <c r="BC719" s="118" t="s">
        <v>213</v>
      </c>
      <c r="BD719" s="118" t="s">
        <v>355</v>
      </c>
      <c r="BE719" s="118" t="s">
        <v>1626</v>
      </c>
      <c r="BF719" s="118">
        <v>1</v>
      </c>
      <c r="BG719" s="118" t="s">
        <v>163</v>
      </c>
      <c r="BH719" s="118" t="s">
        <v>164</v>
      </c>
      <c r="BI719" s="118" t="s">
        <v>164</v>
      </c>
      <c r="BJ719" s="118" t="s">
        <v>1627</v>
      </c>
      <c r="BK719" s="118" t="s">
        <v>963</v>
      </c>
      <c r="BL719" s="121">
        <v>1</v>
      </c>
      <c r="BM719" s="119" t="b">
        <f>KGP[[#This Row],[HU Quantity]]=KGP[[#This Row],[Requirement quantity]]</f>
        <v>1</v>
      </c>
      <c r="BN719" s="118" t="s">
        <v>1628</v>
      </c>
      <c r="BO719" s="119"/>
      <c r="BP719" s="119"/>
      <c r="BQ719" s="118" t="s">
        <v>165</v>
      </c>
      <c r="BR719" s="118" t="s">
        <v>565</v>
      </c>
      <c r="BS719" s="120">
        <v>45381</v>
      </c>
      <c r="BT719" s="123">
        <v>0</v>
      </c>
      <c r="BU719" s="123">
        <v>0</v>
      </c>
      <c r="BV719" s="120">
        <v>45425</v>
      </c>
      <c r="BW719" s="124">
        <v>0</v>
      </c>
      <c r="BX719" s="124">
        <v>0</v>
      </c>
      <c r="BY719" s="119"/>
      <c r="BZ719" s="119"/>
      <c r="CA719" s="118">
        <v>0</v>
      </c>
      <c r="CB719" s="122">
        <v>0</v>
      </c>
      <c r="CC719" s="118" t="s">
        <v>374</v>
      </c>
      <c r="CD719" s="122">
        <v>1</v>
      </c>
      <c r="CE719" s="118" t="s">
        <v>349</v>
      </c>
      <c r="CF719" s="119"/>
      <c r="CG719" s="118" t="s">
        <v>965</v>
      </c>
      <c r="CH719" s="122">
        <v>0</v>
      </c>
      <c r="CI719" s="125">
        <v>0</v>
      </c>
      <c r="CJ719" s="94">
        <f t="shared" si="77"/>
        <v>1</v>
      </c>
      <c r="CK719" s="88">
        <f t="shared" si="78"/>
        <v>45372</v>
      </c>
      <c r="CL719" s="89">
        <f t="shared" si="79"/>
        <v>-13</v>
      </c>
      <c r="CM719" s="89">
        <f t="shared" si="80"/>
        <v>15</v>
      </c>
      <c r="CN719" s="89" t="str">
        <f t="shared" si="81"/>
        <v>ON TIME</v>
      </c>
      <c r="CO719" s="100" t="str" cm="1">
        <f t="array" ref="CO719">IFERROR(_xlfn.TEXTJOIN(", ",,_xlfn._xlws.FILTER('Monitor PO'!A:A,'Monitor PO'!K:K=Z719)),"")</f>
        <v/>
      </c>
      <c r="CP719" s="92" t="str">
        <f>IF(CQ719="","",IF(CQ719&gt;'Colour coding'!$D$4,"After Turnround",IF(CQ719&gt;'Colour coding'!$D$3+7,"During Turnaround",IF(CQ719&lt;'Colour coding'!$D$3,"On Time"))))</f>
        <v>On Time</v>
      </c>
      <c r="CQ719" s="88">
        <f>_xlfn.MAXIFS('Monitor PO'!E:E,'Monitor PO'!K:K,KGP[[#This Row],[Material / Component]])</f>
        <v>0</v>
      </c>
      <c r="CR719" s="89" t="str">
        <f t="shared" si="82"/>
        <v>Need Purchasing</v>
      </c>
      <c r="CS719" s="89" t="str">
        <f>_xlfn.CONCAT(KGP[[#This Row],[Reservation]], KGP[[#This Row],[Requirement date (WO component)]],KGP[[#This Row],[Material / Component]],"000",,KGP[[#This Row],[WO number]])</f>
        <v>00001348444540010473696000100036320</v>
      </c>
      <c r="CT719" s="89" t="e">
        <f>VLOOKUP(KGP[[#This Row],[Key]],Reservation!B:B,1,)</f>
        <v>#N/A</v>
      </c>
      <c r="CU719" s="89" t="str">
        <f>_xlfn.CONCAT(KGP[[#This Row],[Reservation]],KGP[[#This Row],[Material / Component]],"000",,KGP[[#This Row],[WO number]])</f>
        <v>000013484410473696000100036320</v>
      </c>
      <c r="CV719" s="93">
        <f>IF(_xlfn.MAXIFS(Reservation!$F:$F,Reservation!$A:$A,KGP[[#This Row],[Logic]])&lt;KGP[[#This Row],[ETA @ Demand plant]],_xlfn.MAXIFS(Reservation!$F:$F,Reservation!$A:$A,KGP[[#This Row],[Logic]]),"")</f>
        <v>0</v>
      </c>
      <c r="CW719" s="89" t="e">
        <f>IF(KGP[[#This Row],[Any order which is ahead (Date)]]="","",VLOOKUP(_xlfn.CONCAT(KGP[[#This Row],[Reservation]],KGP[[#This Row],[Material / Component]],"000",,KGP[[#This Row],[WO number]]),Reservation!$A:$J,10,0))</f>
        <v>#N/A</v>
      </c>
      <c r="CX719" s="89">
        <f t="shared" si="83"/>
        <v>0</v>
      </c>
    </row>
    <row r="720" spans="1:102" s="77" customFormat="1" ht="15" x14ac:dyDescent="0.25">
      <c r="A720" s="118" t="s">
        <v>869</v>
      </c>
      <c r="B720" s="118" t="s">
        <v>50</v>
      </c>
      <c r="C720" s="119"/>
      <c r="D720" s="118" t="s">
        <v>55</v>
      </c>
      <c r="E720" s="120">
        <v>45290</v>
      </c>
      <c r="F720" s="120">
        <v>45293</v>
      </c>
      <c r="G720" s="120">
        <v>45400</v>
      </c>
      <c r="H720" s="120">
        <v>45385</v>
      </c>
      <c r="I720" s="120">
        <v>45400</v>
      </c>
      <c r="J720" s="120">
        <v>45401</v>
      </c>
      <c r="K720" s="118" t="s">
        <v>182</v>
      </c>
      <c r="L720" s="119"/>
      <c r="M720" s="118" t="s">
        <v>924</v>
      </c>
      <c r="N720" s="118" t="s">
        <v>171</v>
      </c>
      <c r="O720" s="118" t="s">
        <v>925</v>
      </c>
      <c r="P720" s="118" t="s">
        <v>926</v>
      </c>
      <c r="Q720" s="118" t="s">
        <v>927</v>
      </c>
      <c r="R720" s="118" t="s">
        <v>344</v>
      </c>
      <c r="S720" s="120">
        <v>45400</v>
      </c>
      <c r="T720" s="119"/>
      <c r="U720" s="119"/>
      <c r="V720" s="118" t="s">
        <v>345</v>
      </c>
      <c r="W720" s="119"/>
      <c r="X720" s="118">
        <v>20</v>
      </c>
      <c r="Y720" s="118">
        <v>20</v>
      </c>
      <c r="Z720" s="118" t="s">
        <v>1629</v>
      </c>
      <c r="AA720" s="118" t="s">
        <v>1630</v>
      </c>
      <c r="AB720" s="121">
        <v>1</v>
      </c>
      <c r="AC720" s="121">
        <v>0</v>
      </c>
      <c r="AD720" s="121">
        <v>0</v>
      </c>
      <c r="AE720" s="118" t="s">
        <v>875</v>
      </c>
      <c r="AF720" s="121">
        <v>0</v>
      </c>
      <c r="AG720" s="118" t="s">
        <v>876</v>
      </c>
      <c r="AH720" s="118" t="s">
        <v>53</v>
      </c>
      <c r="AI720" s="118" t="s">
        <v>345</v>
      </c>
      <c r="AJ720" s="118" t="s">
        <v>1631</v>
      </c>
      <c r="AK720" s="118">
        <v>20</v>
      </c>
      <c r="AL720" s="121">
        <v>21</v>
      </c>
      <c r="AM720" s="119"/>
      <c r="AN720" s="119"/>
      <c r="AO720" s="118">
        <v>0</v>
      </c>
      <c r="AP720" s="119"/>
      <c r="AQ720" s="119"/>
      <c r="AR720" s="119"/>
      <c r="AS720" s="119"/>
      <c r="AT720" s="119"/>
      <c r="AU720" s="118">
        <v>0</v>
      </c>
      <c r="AV720" s="122">
        <v>0</v>
      </c>
      <c r="AW720" s="118" t="s">
        <v>51</v>
      </c>
      <c r="AX720" s="119"/>
      <c r="AY720" s="119"/>
      <c r="AZ720" s="119"/>
      <c r="BA720" s="118" t="s">
        <v>1632</v>
      </c>
      <c r="BB720" s="118" t="s">
        <v>52</v>
      </c>
      <c r="BC720" s="118" t="s">
        <v>161</v>
      </c>
      <c r="BD720" s="118" t="s">
        <v>162</v>
      </c>
      <c r="BE720" s="118" t="s">
        <v>932</v>
      </c>
      <c r="BF720" s="118">
        <v>3</v>
      </c>
      <c r="BG720" s="118" t="s">
        <v>163</v>
      </c>
      <c r="BH720" s="118" t="s">
        <v>164</v>
      </c>
      <c r="BI720" s="118" t="s">
        <v>164</v>
      </c>
      <c r="BJ720" s="119"/>
      <c r="BK720" s="118" t="s">
        <v>963</v>
      </c>
      <c r="BL720" s="121">
        <v>1</v>
      </c>
      <c r="BM720" s="119" t="b">
        <f>KGP[[#This Row],[HU Quantity]]=KGP[[#This Row],[Requirement quantity]]</f>
        <v>1</v>
      </c>
      <c r="BN720" s="118" t="s">
        <v>1633</v>
      </c>
      <c r="BO720" s="119"/>
      <c r="BP720" s="119"/>
      <c r="BQ720" s="118" t="s">
        <v>165</v>
      </c>
      <c r="BR720" s="119"/>
      <c r="BS720" s="120">
        <v>45381</v>
      </c>
      <c r="BT720" s="123">
        <v>0</v>
      </c>
      <c r="BU720" s="123">
        <v>0</v>
      </c>
      <c r="BV720" s="120">
        <v>45473</v>
      </c>
      <c r="BW720" s="124">
        <v>0</v>
      </c>
      <c r="BX720" s="124">
        <v>0</v>
      </c>
      <c r="BY720" s="119"/>
      <c r="BZ720" s="119"/>
      <c r="CA720" s="118">
        <v>0</v>
      </c>
      <c r="CB720" s="122">
        <v>0</v>
      </c>
      <c r="CC720" s="118" t="s">
        <v>374</v>
      </c>
      <c r="CD720" s="122">
        <v>1</v>
      </c>
      <c r="CE720" s="118" t="s">
        <v>349</v>
      </c>
      <c r="CF720" s="119"/>
      <c r="CG720" s="118" t="s">
        <v>965</v>
      </c>
      <c r="CH720" s="122">
        <v>0</v>
      </c>
      <c r="CI720" s="125">
        <v>0</v>
      </c>
      <c r="CJ720" s="94">
        <f t="shared" si="77"/>
        <v>0.2</v>
      </c>
      <c r="CK720" s="88">
        <f t="shared" si="78"/>
        <v>45372</v>
      </c>
      <c r="CL720" s="89">
        <f t="shared" si="79"/>
        <v>-13</v>
      </c>
      <c r="CM720" s="89">
        <f t="shared" si="80"/>
        <v>15</v>
      </c>
      <c r="CN720" s="89" t="str">
        <f t="shared" si="81"/>
        <v>ON TIME</v>
      </c>
      <c r="CO720" s="100" t="str" cm="1">
        <f t="array" ref="CO720">IFERROR(_xlfn.TEXTJOIN(", ",,_xlfn._xlws.FILTER('Monitor PO'!A:A,'Monitor PO'!K:K=Z720)),"")</f>
        <v/>
      </c>
      <c r="CP720" s="92" t="str">
        <f>IF(CQ720="","",IF(CQ720&gt;'Colour coding'!$D$4,"After Turnround",IF(CQ720&gt;'Colour coding'!$D$3+7,"During Turnaround",IF(CQ720&lt;'Colour coding'!$D$3,"On Time"))))</f>
        <v>On Time</v>
      </c>
      <c r="CQ720" s="88">
        <f>_xlfn.MAXIFS('Monitor PO'!E:E,'Monitor PO'!K:K,KGP[[#This Row],[Material / Component]])</f>
        <v>0</v>
      </c>
      <c r="CR720" s="89" t="str">
        <f t="shared" si="82"/>
        <v>Need Purchasing</v>
      </c>
      <c r="CS720" s="89" t="str">
        <f>_xlfn.CONCAT(KGP[[#This Row],[Reservation]], KGP[[#This Row],[Requirement date (WO component)]],KGP[[#This Row],[Material / Component]],"000",,KGP[[#This Row],[WO number]])</f>
        <v>00001352914540010048148000100036757</v>
      </c>
      <c r="CT720" s="89" t="e">
        <f>VLOOKUP(KGP[[#This Row],[Key]],Reservation!B:B,1,)</f>
        <v>#N/A</v>
      </c>
      <c r="CU720" s="89" t="str">
        <f>_xlfn.CONCAT(KGP[[#This Row],[Reservation]],KGP[[#This Row],[Material / Component]],"000",,KGP[[#This Row],[WO number]])</f>
        <v>000013529110048148000100036757</v>
      </c>
      <c r="CV720" s="93">
        <f>IF(_xlfn.MAXIFS(Reservation!$F:$F,Reservation!$A:$A,KGP[[#This Row],[Logic]])&lt;KGP[[#This Row],[ETA @ Demand plant]],_xlfn.MAXIFS(Reservation!$F:$F,Reservation!$A:$A,KGP[[#This Row],[Logic]]),"")</f>
        <v>0</v>
      </c>
      <c r="CW720" s="89" t="e">
        <f>IF(KGP[[#This Row],[Any order which is ahead (Date)]]="","",VLOOKUP(_xlfn.CONCAT(KGP[[#This Row],[Reservation]],KGP[[#This Row],[Material / Component]],"000",,KGP[[#This Row],[WO number]]),Reservation!$A:$J,10,0))</f>
        <v>#N/A</v>
      </c>
      <c r="CX720" s="89">
        <f t="shared" si="83"/>
        <v>0</v>
      </c>
    </row>
    <row r="721" spans="1:102" s="77" customFormat="1" ht="15" x14ac:dyDescent="0.25">
      <c r="A721" s="118" t="s">
        <v>869</v>
      </c>
      <c r="B721" s="118" t="s">
        <v>50</v>
      </c>
      <c r="C721" s="119"/>
      <c r="D721" s="118" t="s">
        <v>55</v>
      </c>
      <c r="E721" s="120">
        <v>45290</v>
      </c>
      <c r="F721" s="120">
        <v>45293</v>
      </c>
      <c r="G721" s="120">
        <v>45400</v>
      </c>
      <c r="H721" s="120">
        <v>45385</v>
      </c>
      <c r="I721" s="120">
        <v>45400</v>
      </c>
      <c r="J721" s="120">
        <v>45401</v>
      </c>
      <c r="K721" s="118" t="s">
        <v>182</v>
      </c>
      <c r="L721" s="119"/>
      <c r="M721" s="118" t="s">
        <v>924</v>
      </c>
      <c r="N721" s="118" t="s">
        <v>174</v>
      </c>
      <c r="O721" s="118" t="s">
        <v>925</v>
      </c>
      <c r="P721" s="118" t="s">
        <v>926</v>
      </c>
      <c r="Q721" s="118" t="s">
        <v>927</v>
      </c>
      <c r="R721" s="118" t="s">
        <v>344</v>
      </c>
      <c r="S721" s="120">
        <v>45400</v>
      </c>
      <c r="T721" s="119"/>
      <c r="U721" s="119"/>
      <c r="V721" s="118" t="s">
        <v>345</v>
      </c>
      <c r="W721" s="119"/>
      <c r="X721" s="118">
        <v>20</v>
      </c>
      <c r="Y721" s="118">
        <v>20</v>
      </c>
      <c r="Z721" s="118" t="s">
        <v>1634</v>
      </c>
      <c r="AA721" s="118" t="s">
        <v>1635</v>
      </c>
      <c r="AB721" s="121">
        <v>4</v>
      </c>
      <c r="AC721" s="121">
        <v>0</v>
      </c>
      <c r="AD721" s="121">
        <v>0</v>
      </c>
      <c r="AE721" s="118" t="s">
        <v>875</v>
      </c>
      <c r="AF721" s="121">
        <v>0</v>
      </c>
      <c r="AG721" s="118" t="s">
        <v>876</v>
      </c>
      <c r="AH721" s="118" t="s">
        <v>53</v>
      </c>
      <c r="AI721" s="118" t="s">
        <v>345</v>
      </c>
      <c r="AJ721" s="118" t="s">
        <v>1631</v>
      </c>
      <c r="AK721" s="118">
        <v>10</v>
      </c>
      <c r="AL721" s="121">
        <v>21</v>
      </c>
      <c r="AM721" s="119"/>
      <c r="AN721" s="119"/>
      <c r="AO721" s="118">
        <v>0</v>
      </c>
      <c r="AP721" s="119"/>
      <c r="AQ721" s="119"/>
      <c r="AR721" s="119"/>
      <c r="AS721" s="119"/>
      <c r="AT721" s="119"/>
      <c r="AU721" s="118">
        <v>0</v>
      </c>
      <c r="AV721" s="122">
        <v>0</v>
      </c>
      <c r="AW721" s="118" t="s">
        <v>51</v>
      </c>
      <c r="AX721" s="119"/>
      <c r="AY721" s="119"/>
      <c r="AZ721" s="119"/>
      <c r="BA721" s="118" t="s">
        <v>1632</v>
      </c>
      <c r="BB721" s="118" t="s">
        <v>52</v>
      </c>
      <c r="BC721" s="118" t="s">
        <v>161</v>
      </c>
      <c r="BD721" s="118" t="s">
        <v>162</v>
      </c>
      <c r="BE721" s="118" t="s">
        <v>932</v>
      </c>
      <c r="BF721" s="118">
        <v>2</v>
      </c>
      <c r="BG721" s="118" t="s">
        <v>163</v>
      </c>
      <c r="BH721" s="118" t="s">
        <v>164</v>
      </c>
      <c r="BI721" s="118" t="s">
        <v>164</v>
      </c>
      <c r="BJ721" s="119"/>
      <c r="BK721" s="118" t="s">
        <v>963</v>
      </c>
      <c r="BL721" s="121">
        <v>4</v>
      </c>
      <c r="BM721" s="119" t="b">
        <f>KGP[[#This Row],[HU Quantity]]=KGP[[#This Row],[Requirement quantity]]</f>
        <v>1</v>
      </c>
      <c r="BN721" s="118" t="s">
        <v>1636</v>
      </c>
      <c r="BO721" s="119"/>
      <c r="BP721" s="119"/>
      <c r="BQ721" s="118" t="s">
        <v>165</v>
      </c>
      <c r="BR721" s="119"/>
      <c r="BS721" s="120">
        <v>45381</v>
      </c>
      <c r="BT721" s="123">
        <v>0</v>
      </c>
      <c r="BU721" s="123">
        <v>0</v>
      </c>
      <c r="BV721" s="120">
        <v>45473</v>
      </c>
      <c r="BW721" s="124">
        <v>0</v>
      </c>
      <c r="BX721" s="124">
        <v>0</v>
      </c>
      <c r="BY721" s="119"/>
      <c r="BZ721" s="119"/>
      <c r="CA721" s="118">
        <v>0</v>
      </c>
      <c r="CB721" s="122">
        <v>0</v>
      </c>
      <c r="CC721" s="118" t="s">
        <v>374</v>
      </c>
      <c r="CD721" s="122">
        <v>4</v>
      </c>
      <c r="CE721" s="118" t="s">
        <v>349</v>
      </c>
      <c r="CF721" s="119"/>
      <c r="CG721" s="118" t="s">
        <v>965</v>
      </c>
      <c r="CH721" s="122">
        <v>0</v>
      </c>
      <c r="CI721" s="125">
        <v>0</v>
      </c>
      <c r="CJ721" s="94">
        <f t="shared" si="77"/>
        <v>0.2</v>
      </c>
      <c r="CK721" s="88">
        <f t="shared" si="78"/>
        <v>45372</v>
      </c>
      <c r="CL721" s="89">
        <f t="shared" si="79"/>
        <v>-13</v>
      </c>
      <c r="CM721" s="89">
        <f t="shared" si="80"/>
        <v>15</v>
      </c>
      <c r="CN721" s="89" t="str">
        <f t="shared" si="81"/>
        <v>ON TIME</v>
      </c>
      <c r="CO721" s="100" t="str" cm="1">
        <f t="array" ref="CO721">IFERROR(_xlfn.TEXTJOIN(", ",,_xlfn._xlws.FILTER('Monitor PO'!A:A,'Monitor PO'!K:K=Z721)),"")</f>
        <v/>
      </c>
      <c r="CP721" s="92" t="str">
        <f>IF(CQ721="","",IF(CQ721&gt;'Colour coding'!$D$4,"After Turnround",IF(CQ721&gt;'Colour coding'!$D$3+7,"During Turnaround",IF(CQ721&lt;'Colour coding'!$D$3,"On Time"))))</f>
        <v>On Time</v>
      </c>
      <c r="CQ721" s="88">
        <f>_xlfn.MAXIFS('Monitor PO'!E:E,'Monitor PO'!K:K,KGP[[#This Row],[Material / Component]])</f>
        <v>0</v>
      </c>
      <c r="CR721" s="89" t="str">
        <f t="shared" si="82"/>
        <v>Need Purchasing</v>
      </c>
      <c r="CS721" s="89" t="str">
        <f>_xlfn.CONCAT(KGP[[#This Row],[Reservation]], KGP[[#This Row],[Requirement date (WO component)]],KGP[[#This Row],[Material / Component]],"000",,KGP[[#This Row],[WO number]])</f>
        <v>00001352914540010048156000100036757</v>
      </c>
      <c r="CT721" s="89" t="e">
        <f>VLOOKUP(KGP[[#This Row],[Key]],Reservation!B:B,1,)</f>
        <v>#N/A</v>
      </c>
      <c r="CU721" s="89" t="str">
        <f>_xlfn.CONCAT(KGP[[#This Row],[Reservation]],KGP[[#This Row],[Material / Component]],"000",,KGP[[#This Row],[WO number]])</f>
        <v>000013529110048156000100036757</v>
      </c>
      <c r="CV721" s="93">
        <f>IF(_xlfn.MAXIFS(Reservation!$F:$F,Reservation!$A:$A,KGP[[#This Row],[Logic]])&lt;KGP[[#This Row],[ETA @ Demand plant]],_xlfn.MAXIFS(Reservation!$F:$F,Reservation!$A:$A,KGP[[#This Row],[Logic]]),"")</f>
        <v>0</v>
      </c>
      <c r="CW721" s="89" t="e">
        <f>IF(KGP[[#This Row],[Any order which is ahead (Date)]]="","",VLOOKUP(_xlfn.CONCAT(KGP[[#This Row],[Reservation]],KGP[[#This Row],[Material / Component]],"000",,KGP[[#This Row],[WO number]]),Reservation!$A:$J,10,0))</f>
        <v>#N/A</v>
      </c>
      <c r="CX721" s="89">
        <f t="shared" si="83"/>
        <v>0</v>
      </c>
    </row>
    <row r="722" spans="1:102" s="77" customFormat="1" ht="15" x14ac:dyDescent="0.25">
      <c r="A722" s="118" t="s">
        <v>869</v>
      </c>
      <c r="B722" s="118" t="s">
        <v>50</v>
      </c>
      <c r="C722" s="119"/>
      <c r="D722" s="118" t="s">
        <v>55</v>
      </c>
      <c r="E722" s="120">
        <v>45290</v>
      </c>
      <c r="F722" s="120">
        <v>45293</v>
      </c>
      <c r="G722" s="120">
        <v>45400</v>
      </c>
      <c r="H722" s="120">
        <v>45385</v>
      </c>
      <c r="I722" s="120">
        <v>45400</v>
      </c>
      <c r="J722" s="120">
        <v>45401</v>
      </c>
      <c r="K722" s="118" t="s">
        <v>182</v>
      </c>
      <c r="L722" s="119"/>
      <c r="M722" s="118" t="s">
        <v>924</v>
      </c>
      <c r="N722" s="118" t="s">
        <v>332</v>
      </c>
      <c r="O722" s="118" t="s">
        <v>925</v>
      </c>
      <c r="P722" s="118" t="s">
        <v>926</v>
      </c>
      <c r="Q722" s="118" t="s">
        <v>927</v>
      </c>
      <c r="R722" s="118" t="s">
        <v>344</v>
      </c>
      <c r="S722" s="120">
        <v>45400</v>
      </c>
      <c r="T722" s="119"/>
      <c r="U722" s="119"/>
      <c r="V722" s="118" t="s">
        <v>345</v>
      </c>
      <c r="W722" s="119"/>
      <c r="X722" s="118">
        <v>20</v>
      </c>
      <c r="Y722" s="118">
        <v>20</v>
      </c>
      <c r="Z722" s="118" t="s">
        <v>1637</v>
      </c>
      <c r="AA722" s="118" t="s">
        <v>1638</v>
      </c>
      <c r="AB722" s="121">
        <v>1</v>
      </c>
      <c r="AC722" s="121">
        <v>0</v>
      </c>
      <c r="AD722" s="121">
        <v>0</v>
      </c>
      <c r="AE722" s="118" t="s">
        <v>875</v>
      </c>
      <c r="AF722" s="121">
        <v>0</v>
      </c>
      <c r="AG722" s="118" t="s">
        <v>876</v>
      </c>
      <c r="AH722" s="118" t="s">
        <v>53</v>
      </c>
      <c r="AI722" s="118" t="s">
        <v>345</v>
      </c>
      <c r="AJ722" s="118" t="s">
        <v>1631</v>
      </c>
      <c r="AK722" s="118">
        <v>40</v>
      </c>
      <c r="AL722" s="121">
        <v>21</v>
      </c>
      <c r="AM722" s="119"/>
      <c r="AN722" s="119"/>
      <c r="AO722" s="118">
        <v>0</v>
      </c>
      <c r="AP722" s="119"/>
      <c r="AQ722" s="119"/>
      <c r="AR722" s="119"/>
      <c r="AS722" s="119"/>
      <c r="AT722" s="119"/>
      <c r="AU722" s="118">
        <v>0</v>
      </c>
      <c r="AV722" s="122">
        <v>0</v>
      </c>
      <c r="AW722" s="118" t="s">
        <v>51</v>
      </c>
      <c r="AX722" s="119"/>
      <c r="AY722" s="119"/>
      <c r="AZ722" s="119"/>
      <c r="BA722" s="118" t="s">
        <v>1632</v>
      </c>
      <c r="BB722" s="118" t="s">
        <v>52</v>
      </c>
      <c r="BC722" s="118" t="s">
        <v>161</v>
      </c>
      <c r="BD722" s="118" t="s">
        <v>162</v>
      </c>
      <c r="BE722" s="118" t="s">
        <v>932</v>
      </c>
      <c r="BF722" s="118">
        <v>5</v>
      </c>
      <c r="BG722" s="118" t="s">
        <v>163</v>
      </c>
      <c r="BH722" s="118" t="s">
        <v>164</v>
      </c>
      <c r="BI722" s="118" t="s">
        <v>164</v>
      </c>
      <c r="BJ722" s="119"/>
      <c r="BK722" s="118" t="s">
        <v>963</v>
      </c>
      <c r="BL722" s="121">
        <v>1</v>
      </c>
      <c r="BM722" s="119" t="b">
        <f>KGP[[#This Row],[HU Quantity]]=KGP[[#This Row],[Requirement quantity]]</f>
        <v>1</v>
      </c>
      <c r="BN722" s="118" t="s">
        <v>1639</v>
      </c>
      <c r="BO722" s="119"/>
      <c r="BP722" s="119"/>
      <c r="BQ722" s="118" t="s">
        <v>165</v>
      </c>
      <c r="BR722" s="119"/>
      <c r="BS722" s="120">
        <v>45381</v>
      </c>
      <c r="BT722" s="123">
        <v>0</v>
      </c>
      <c r="BU722" s="123">
        <v>0</v>
      </c>
      <c r="BV722" s="120">
        <v>45473</v>
      </c>
      <c r="BW722" s="124">
        <v>0</v>
      </c>
      <c r="BX722" s="124">
        <v>0</v>
      </c>
      <c r="BY722" s="119"/>
      <c r="BZ722" s="119"/>
      <c r="CA722" s="118">
        <v>0</v>
      </c>
      <c r="CB722" s="122">
        <v>0</v>
      </c>
      <c r="CC722" s="118" t="s">
        <v>374</v>
      </c>
      <c r="CD722" s="122">
        <v>1</v>
      </c>
      <c r="CE722" s="118" t="s">
        <v>349</v>
      </c>
      <c r="CF722" s="119"/>
      <c r="CG722" s="118" t="s">
        <v>965</v>
      </c>
      <c r="CH722" s="122">
        <v>0</v>
      </c>
      <c r="CI722" s="125">
        <v>0</v>
      </c>
      <c r="CJ722" s="94">
        <f t="shared" si="77"/>
        <v>0.2</v>
      </c>
      <c r="CK722" s="88">
        <f t="shared" si="78"/>
        <v>45372</v>
      </c>
      <c r="CL722" s="89">
        <f t="shared" si="79"/>
        <v>-13</v>
      </c>
      <c r="CM722" s="89">
        <f t="shared" si="80"/>
        <v>15</v>
      </c>
      <c r="CN722" s="89" t="str">
        <f t="shared" si="81"/>
        <v>ON TIME</v>
      </c>
      <c r="CO722" s="100" t="str" cm="1">
        <f t="array" ref="CO722">IFERROR(_xlfn.TEXTJOIN(", ",,_xlfn._xlws.FILTER('Monitor PO'!A:A,'Monitor PO'!K:K=Z722)),"")</f>
        <v/>
      </c>
      <c r="CP722" s="92" t="str">
        <f>IF(CQ722="","",IF(CQ722&gt;'Colour coding'!$D$4,"After Turnround",IF(CQ722&gt;'Colour coding'!$D$3+7,"During Turnaround",IF(CQ722&lt;'Colour coding'!$D$3,"On Time"))))</f>
        <v>On Time</v>
      </c>
      <c r="CQ722" s="88">
        <f>_xlfn.MAXIFS('Monitor PO'!E:E,'Monitor PO'!K:K,KGP[[#This Row],[Material / Component]])</f>
        <v>0</v>
      </c>
      <c r="CR722" s="89" t="str">
        <f t="shared" si="82"/>
        <v>Need Purchasing</v>
      </c>
      <c r="CS722" s="89" t="str">
        <f>_xlfn.CONCAT(KGP[[#This Row],[Reservation]], KGP[[#This Row],[Requirement date (WO component)]],KGP[[#This Row],[Material / Component]],"000",,KGP[[#This Row],[WO number]])</f>
        <v>00001352914540010462574000100036757</v>
      </c>
      <c r="CT722" s="89" t="e">
        <f>VLOOKUP(KGP[[#This Row],[Key]],Reservation!B:B,1,)</f>
        <v>#N/A</v>
      </c>
      <c r="CU722" s="89" t="str">
        <f>_xlfn.CONCAT(KGP[[#This Row],[Reservation]],KGP[[#This Row],[Material / Component]],"000",,KGP[[#This Row],[WO number]])</f>
        <v>000013529110462574000100036757</v>
      </c>
      <c r="CV722" s="93">
        <f>IF(_xlfn.MAXIFS(Reservation!$F:$F,Reservation!$A:$A,KGP[[#This Row],[Logic]])&lt;KGP[[#This Row],[ETA @ Demand plant]],_xlfn.MAXIFS(Reservation!$F:$F,Reservation!$A:$A,KGP[[#This Row],[Logic]]),"")</f>
        <v>0</v>
      </c>
      <c r="CW722" s="89" t="e">
        <f>IF(KGP[[#This Row],[Any order which is ahead (Date)]]="","",VLOOKUP(_xlfn.CONCAT(KGP[[#This Row],[Reservation]],KGP[[#This Row],[Material / Component]],"000",,KGP[[#This Row],[WO number]]),Reservation!$A:$J,10,0))</f>
        <v>#N/A</v>
      </c>
      <c r="CX722" s="89">
        <f t="shared" si="83"/>
        <v>0</v>
      </c>
    </row>
    <row r="723" spans="1:102" s="77" customFormat="1" ht="15" x14ac:dyDescent="0.25">
      <c r="A723" s="118" t="s">
        <v>869</v>
      </c>
      <c r="B723" s="118" t="s">
        <v>50</v>
      </c>
      <c r="C723" s="119"/>
      <c r="D723" s="118" t="s">
        <v>55</v>
      </c>
      <c r="E723" s="120">
        <v>45290</v>
      </c>
      <c r="F723" s="120">
        <v>45293</v>
      </c>
      <c r="G723" s="120">
        <v>45400</v>
      </c>
      <c r="H723" s="120">
        <v>45385</v>
      </c>
      <c r="I723" s="120">
        <v>45400</v>
      </c>
      <c r="J723" s="120">
        <v>45401</v>
      </c>
      <c r="K723" s="118" t="s">
        <v>182</v>
      </c>
      <c r="L723" s="119"/>
      <c r="M723" s="118" t="s">
        <v>924</v>
      </c>
      <c r="N723" s="118" t="s">
        <v>216</v>
      </c>
      <c r="O723" s="118" t="s">
        <v>925</v>
      </c>
      <c r="P723" s="118" t="s">
        <v>926</v>
      </c>
      <c r="Q723" s="118" t="s">
        <v>927</v>
      </c>
      <c r="R723" s="118" t="s">
        <v>344</v>
      </c>
      <c r="S723" s="120">
        <v>45400</v>
      </c>
      <c r="T723" s="119"/>
      <c r="U723" s="119"/>
      <c r="V723" s="118" t="s">
        <v>345</v>
      </c>
      <c r="W723" s="119"/>
      <c r="X723" s="118">
        <v>20</v>
      </c>
      <c r="Y723" s="118">
        <v>20</v>
      </c>
      <c r="Z723" s="118" t="s">
        <v>1640</v>
      </c>
      <c r="AA723" s="118" t="s">
        <v>1641</v>
      </c>
      <c r="AB723" s="121">
        <v>1</v>
      </c>
      <c r="AC723" s="121">
        <v>1</v>
      </c>
      <c r="AD723" s="121">
        <v>0</v>
      </c>
      <c r="AE723" s="118" t="s">
        <v>941</v>
      </c>
      <c r="AF723" s="121">
        <v>0</v>
      </c>
      <c r="AG723" s="118" t="s">
        <v>372</v>
      </c>
      <c r="AH723" s="118" t="s">
        <v>53</v>
      </c>
      <c r="AI723" s="118" t="s">
        <v>345</v>
      </c>
      <c r="AJ723" s="118" t="s">
        <v>1631</v>
      </c>
      <c r="AK723" s="118">
        <v>30</v>
      </c>
      <c r="AL723" s="121">
        <v>21</v>
      </c>
      <c r="AM723" s="119"/>
      <c r="AN723" s="119"/>
      <c r="AO723" s="118">
        <v>0</v>
      </c>
      <c r="AP723" s="119"/>
      <c r="AQ723" s="119"/>
      <c r="AR723" s="119"/>
      <c r="AS723" s="119"/>
      <c r="AT723" s="119"/>
      <c r="AU723" s="118">
        <v>0</v>
      </c>
      <c r="AV723" s="122">
        <v>0</v>
      </c>
      <c r="AW723" s="118" t="s">
        <v>51</v>
      </c>
      <c r="AX723" s="119"/>
      <c r="AY723" s="119"/>
      <c r="AZ723" s="119"/>
      <c r="BA723" s="119"/>
      <c r="BB723" s="118" t="s">
        <v>52</v>
      </c>
      <c r="BC723" s="118" t="s">
        <v>161</v>
      </c>
      <c r="BD723" s="118" t="s">
        <v>162</v>
      </c>
      <c r="BE723" s="118" t="s">
        <v>932</v>
      </c>
      <c r="BF723" s="118">
        <v>4</v>
      </c>
      <c r="BG723" s="118" t="s">
        <v>163</v>
      </c>
      <c r="BH723" s="118" t="s">
        <v>164</v>
      </c>
      <c r="BI723" s="118" t="s">
        <v>164</v>
      </c>
      <c r="BJ723" s="119"/>
      <c r="BK723" s="118" t="s">
        <v>1642</v>
      </c>
      <c r="BL723" s="121">
        <v>1</v>
      </c>
      <c r="BM723" s="119" t="b">
        <f>KGP[[#This Row],[HU Quantity]]=KGP[[#This Row],[Requirement quantity]]</f>
        <v>1</v>
      </c>
      <c r="BN723" s="119"/>
      <c r="BO723" s="119"/>
      <c r="BP723" s="119"/>
      <c r="BQ723" s="118" t="s">
        <v>165</v>
      </c>
      <c r="BR723" s="119"/>
      <c r="BS723" s="119"/>
      <c r="BT723" s="123">
        <v>0</v>
      </c>
      <c r="BU723" s="123">
        <v>0</v>
      </c>
      <c r="BV723" s="120">
        <v>45473</v>
      </c>
      <c r="BW723" s="124">
        <v>0</v>
      </c>
      <c r="BX723" s="124">
        <v>0</v>
      </c>
      <c r="BY723" s="119"/>
      <c r="BZ723" s="119"/>
      <c r="CA723" s="118">
        <v>0</v>
      </c>
      <c r="CB723" s="122">
        <v>0</v>
      </c>
      <c r="CC723" s="119"/>
      <c r="CD723" s="122">
        <v>0</v>
      </c>
      <c r="CE723" s="119"/>
      <c r="CF723" s="119"/>
      <c r="CG723" s="119"/>
      <c r="CH723" s="122">
        <v>0</v>
      </c>
      <c r="CI723" s="125">
        <v>0</v>
      </c>
      <c r="CJ723" s="94">
        <f t="shared" si="77"/>
        <v>0.2</v>
      </c>
      <c r="CK723" s="88">
        <f t="shared" si="78"/>
        <v>45372</v>
      </c>
      <c r="CL723" s="89">
        <f t="shared" si="79"/>
        <v>-13</v>
      </c>
      <c r="CM723" s="89">
        <f t="shared" si="80"/>
        <v>15</v>
      </c>
      <c r="CN723" s="89" t="str">
        <f t="shared" si="81"/>
        <v>ON TIME</v>
      </c>
      <c r="CO723" s="100" t="str" cm="1">
        <f t="array" ref="CO723">IFERROR(_xlfn.TEXTJOIN(", ",,_xlfn._xlws.FILTER('Monitor PO'!A:A,'Monitor PO'!K:K=Z723)),"")</f>
        <v/>
      </c>
      <c r="CP723" s="92" t="str">
        <f>IF(CQ723="","",IF(CQ723&gt;'Colour coding'!$D$4,"After Turnround",IF(CQ723&gt;'Colour coding'!$D$3+7,"During Turnaround",IF(CQ723&lt;'Colour coding'!$D$3,"On Time"))))</f>
        <v>On Time</v>
      </c>
      <c r="CQ723" s="88">
        <f>_xlfn.MAXIFS('Monitor PO'!E:E,'Monitor PO'!K:K,KGP[[#This Row],[Material / Component]])</f>
        <v>0</v>
      </c>
      <c r="CR723" s="89" t="str">
        <f t="shared" si="82"/>
        <v>SOH</v>
      </c>
      <c r="CS723" s="89" t="str">
        <f>_xlfn.CONCAT(KGP[[#This Row],[Reservation]], KGP[[#This Row],[Requirement date (WO component)]],KGP[[#This Row],[Material / Component]],"000",,KGP[[#This Row],[WO number]])</f>
        <v>00001352914540010431306000100036757</v>
      </c>
      <c r="CT723" s="89" t="e">
        <f>VLOOKUP(KGP[[#This Row],[Key]],Reservation!B:B,1,)</f>
        <v>#N/A</v>
      </c>
      <c r="CU723" s="89" t="str">
        <f>_xlfn.CONCAT(KGP[[#This Row],[Reservation]],KGP[[#This Row],[Material / Component]],"000",,KGP[[#This Row],[WO number]])</f>
        <v>000013529110431306000100036757</v>
      </c>
      <c r="CV723" s="93">
        <f>IF(_xlfn.MAXIFS(Reservation!$F:$F,Reservation!$A:$A,KGP[[#This Row],[Logic]])&lt;KGP[[#This Row],[ETA @ Demand plant]],_xlfn.MAXIFS(Reservation!$F:$F,Reservation!$A:$A,KGP[[#This Row],[Logic]]),"")</f>
        <v>0</v>
      </c>
      <c r="CW723" s="89" t="e">
        <f>IF(KGP[[#This Row],[Any order which is ahead (Date)]]="","",VLOOKUP(_xlfn.CONCAT(KGP[[#This Row],[Reservation]],KGP[[#This Row],[Material / Component]],"000",,KGP[[#This Row],[WO number]]),Reservation!$A:$J,10,0))</f>
        <v>#N/A</v>
      </c>
      <c r="CX723" s="89">
        <f t="shared" si="83"/>
        <v>0</v>
      </c>
    </row>
    <row r="724" spans="1:102" s="77" customFormat="1" ht="15" x14ac:dyDescent="0.25">
      <c r="A724" s="118" t="s">
        <v>1219</v>
      </c>
      <c r="B724" s="118" t="s">
        <v>356</v>
      </c>
      <c r="C724" s="119"/>
      <c r="D724" s="118" t="s">
        <v>55</v>
      </c>
      <c r="E724" s="120">
        <v>45290</v>
      </c>
      <c r="F724" s="120">
        <v>45292</v>
      </c>
      <c r="G724" s="120">
        <v>45379</v>
      </c>
      <c r="H724" s="120">
        <v>45366</v>
      </c>
      <c r="I724" s="120">
        <v>45379</v>
      </c>
      <c r="J724" s="120">
        <v>45379</v>
      </c>
      <c r="K724" s="118" t="s">
        <v>56</v>
      </c>
      <c r="L724" s="119"/>
      <c r="M724" s="118" t="s">
        <v>1643</v>
      </c>
      <c r="N724" s="118" t="s">
        <v>175</v>
      </c>
      <c r="O724" s="118" t="s">
        <v>1644</v>
      </c>
      <c r="P724" s="118" t="s">
        <v>1645</v>
      </c>
      <c r="Q724" s="118" t="s">
        <v>1646</v>
      </c>
      <c r="R724" s="118" t="s">
        <v>344</v>
      </c>
      <c r="S724" s="120">
        <v>45384</v>
      </c>
      <c r="T724" s="119"/>
      <c r="U724" s="119"/>
      <c r="V724" s="118" t="s">
        <v>345</v>
      </c>
      <c r="W724" s="120">
        <v>45373</v>
      </c>
      <c r="X724" s="118">
        <v>10</v>
      </c>
      <c r="Y724" s="118">
        <v>10</v>
      </c>
      <c r="Z724" s="118" t="s">
        <v>1647</v>
      </c>
      <c r="AA724" s="118" t="s">
        <v>1648</v>
      </c>
      <c r="AB724" s="121">
        <v>1</v>
      </c>
      <c r="AC724" s="121">
        <v>0</v>
      </c>
      <c r="AD724" s="121">
        <v>1</v>
      </c>
      <c r="AE724" s="118" t="s">
        <v>941</v>
      </c>
      <c r="AF724" s="121">
        <v>63</v>
      </c>
      <c r="AG724" s="118" t="s">
        <v>347</v>
      </c>
      <c r="AH724" s="118" t="s">
        <v>379</v>
      </c>
      <c r="AI724" s="118" t="s">
        <v>345</v>
      </c>
      <c r="AJ724" s="118" t="s">
        <v>1649</v>
      </c>
      <c r="AK724" s="118">
        <v>10</v>
      </c>
      <c r="AL724" s="121">
        <v>63</v>
      </c>
      <c r="AM724" s="118" t="s">
        <v>215</v>
      </c>
      <c r="AN724" s="118" t="s">
        <v>1650</v>
      </c>
      <c r="AO724" s="118">
        <v>3</v>
      </c>
      <c r="AP724" s="120">
        <v>45300</v>
      </c>
      <c r="AQ724" s="120">
        <v>45370</v>
      </c>
      <c r="AR724" s="118" t="s">
        <v>333</v>
      </c>
      <c r="AS724" s="118" t="s">
        <v>1651</v>
      </c>
      <c r="AT724" s="118" t="s">
        <v>1652</v>
      </c>
      <c r="AU724" s="118">
        <v>10</v>
      </c>
      <c r="AV724" s="122">
        <v>1</v>
      </c>
      <c r="AW724" s="118" t="s">
        <v>51</v>
      </c>
      <c r="AX724" s="120">
        <v>45370</v>
      </c>
      <c r="AY724" s="119"/>
      <c r="AZ724" s="118" t="s">
        <v>1653</v>
      </c>
      <c r="BA724" s="118" t="s">
        <v>1654</v>
      </c>
      <c r="BB724" s="118" t="s">
        <v>52</v>
      </c>
      <c r="BC724" s="118" t="s">
        <v>213</v>
      </c>
      <c r="BD724" s="118" t="s">
        <v>355</v>
      </c>
      <c r="BE724" s="118" t="s">
        <v>1655</v>
      </c>
      <c r="BF724" s="118">
        <v>3</v>
      </c>
      <c r="BG724" s="118" t="s">
        <v>163</v>
      </c>
      <c r="BH724" s="119"/>
      <c r="BI724" s="119"/>
      <c r="BJ724" s="118" t="s">
        <v>1656</v>
      </c>
      <c r="BK724" s="118" t="s">
        <v>1657</v>
      </c>
      <c r="BL724" s="121">
        <v>1</v>
      </c>
      <c r="BM724" s="119" t="b">
        <f>KGP[[#This Row],[HU Quantity]]=KGP[[#This Row],[Requirement quantity]]</f>
        <v>1</v>
      </c>
      <c r="BN724" s="119"/>
      <c r="BO724" s="119"/>
      <c r="BP724" s="119"/>
      <c r="BQ724" s="118" t="s">
        <v>165</v>
      </c>
      <c r="BR724" s="119"/>
      <c r="BS724" s="119"/>
      <c r="BT724" s="123">
        <v>7</v>
      </c>
      <c r="BU724" s="123">
        <v>4</v>
      </c>
      <c r="BV724" s="120">
        <v>45221</v>
      </c>
      <c r="BW724" s="124">
        <v>0</v>
      </c>
      <c r="BX724" s="124">
        <v>0</v>
      </c>
      <c r="BY724" s="120">
        <v>45373</v>
      </c>
      <c r="BZ724" s="119"/>
      <c r="CA724" s="118">
        <v>0</v>
      </c>
      <c r="CB724" s="122">
        <v>0</v>
      </c>
      <c r="CC724" s="119"/>
      <c r="CD724" s="122">
        <v>0</v>
      </c>
      <c r="CE724" s="119"/>
      <c r="CF724" s="119"/>
      <c r="CG724" s="119"/>
      <c r="CH724" s="122">
        <v>0</v>
      </c>
      <c r="CI724" s="125">
        <v>0</v>
      </c>
      <c r="CJ724" s="94">
        <f t="shared" si="77"/>
        <v>0.5</v>
      </c>
      <c r="CK724" s="88">
        <f t="shared" si="78"/>
        <v>45351</v>
      </c>
      <c r="CL724" s="89">
        <f t="shared" si="79"/>
        <v>-15</v>
      </c>
      <c r="CM724" s="89">
        <f t="shared" si="80"/>
        <v>13</v>
      </c>
      <c r="CN724" s="89" t="str">
        <f t="shared" si="81"/>
        <v>ON TIME</v>
      </c>
      <c r="CO724" s="100" t="str" cm="1">
        <f t="array" ref="CO724">IFERROR(_xlfn.TEXTJOIN(", ",,_xlfn._xlws.FILTER('Monitor PO'!A:A,'Monitor PO'!K:K=Z724)),"")</f>
        <v/>
      </c>
      <c r="CP724" s="92" t="str">
        <f>IF(CQ724="","",IF(CQ724&gt;'Colour coding'!$D$4,"After Turnround",IF(CQ724&gt;'Colour coding'!$D$3+7,"During Turnaround",IF(CQ724&lt;'Colour coding'!$D$3,"On Time"))))</f>
        <v>On Time</v>
      </c>
      <c r="CQ724" s="88">
        <f>_xlfn.MAXIFS('Monitor PO'!E:E,'Monitor PO'!K:K,KGP[[#This Row],[Material / Component]])</f>
        <v>0</v>
      </c>
      <c r="CR724" s="89" t="str">
        <f t="shared" si="82"/>
        <v>Need Purchasing</v>
      </c>
      <c r="CS724" s="89" t="str">
        <f>_xlfn.CONCAT(KGP[[#This Row],[Reservation]], KGP[[#This Row],[Requirement date (WO component)]],KGP[[#This Row],[Material / Component]],"000",,KGP[[#This Row],[WO number]])</f>
        <v>00001354274537970000051000100036926</v>
      </c>
      <c r="CT724" s="89" t="e">
        <f>VLOOKUP(KGP[[#This Row],[Key]],Reservation!B:B,1,)</f>
        <v>#N/A</v>
      </c>
      <c r="CU724" s="89" t="str">
        <f>_xlfn.CONCAT(KGP[[#This Row],[Reservation]],KGP[[#This Row],[Material / Component]],"000",,KGP[[#This Row],[WO number]])</f>
        <v>000013542770000051000100036926</v>
      </c>
      <c r="CV724" s="93">
        <f>IF(_xlfn.MAXIFS(Reservation!$F:$F,Reservation!$A:$A,KGP[[#This Row],[Logic]])&lt;KGP[[#This Row],[ETA @ Demand plant]],_xlfn.MAXIFS(Reservation!$F:$F,Reservation!$A:$A,KGP[[#This Row],[Logic]]),"")</f>
        <v>0</v>
      </c>
      <c r="CW724" s="89" t="e">
        <f>IF(KGP[[#This Row],[Any order which is ahead (Date)]]="","",VLOOKUP(_xlfn.CONCAT(KGP[[#This Row],[Reservation]],KGP[[#This Row],[Material / Component]],"000",,KGP[[#This Row],[WO number]]),Reservation!$A:$J,10,0))</f>
        <v>#N/A</v>
      </c>
      <c r="CX724" s="89">
        <f t="shared" si="83"/>
        <v>0</v>
      </c>
    </row>
    <row r="725" spans="1:102" s="77" customFormat="1" ht="15" x14ac:dyDescent="0.25">
      <c r="A725" s="118" t="s">
        <v>869</v>
      </c>
      <c r="B725" s="118" t="s">
        <v>50</v>
      </c>
      <c r="C725" s="119"/>
      <c r="D725" s="118" t="s">
        <v>55</v>
      </c>
      <c r="E725" s="120">
        <v>45290</v>
      </c>
      <c r="F725" s="120">
        <v>45344</v>
      </c>
      <c r="G725" s="120">
        <v>45411</v>
      </c>
      <c r="H725" s="120">
        <v>45379</v>
      </c>
      <c r="I725" s="120">
        <v>45410</v>
      </c>
      <c r="J725" s="120">
        <v>45414</v>
      </c>
      <c r="K725" s="118" t="s">
        <v>350</v>
      </c>
      <c r="L725" s="119"/>
      <c r="M725" s="118" t="s">
        <v>933</v>
      </c>
      <c r="N725" s="118" t="s">
        <v>172</v>
      </c>
      <c r="O725" s="118" t="s">
        <v>934</v>
      </c>
      <c r="P725" s="118" t="s">
        <v>935</v>
      </c>
      <c r="Q725" s="118" t="s">
        <v>936</v>
      </c>
      <c r="R725" s="118" t="s">
        <v>344</v>
      </c>
      <c r="S725" s="120">
        <v>45455</v>
      </c>
      <c r="T725" s="119"/>
      <c r="U725" s="119"/>
      <c r="V725" s="118" t="s">
        <v>345</v>
      </c>
      <c r="W725" s="120">
        <v>45417</v>
      </c>
      <c r="X725" s="118">
        <v>20</v>
      </c>
      <c r="Y725" s="118">
        <v>20</v>
      </c>
      <c r="Z725" s="118" t="s">
        <v>1666</v>
      </c>
      <c r="AA725" s="118" t="s">
        <v>1667</v>
      </c>
      <c r="AB725" s="121">
        <v>2</v>
      </c>
      <c r="AC725" s="121">
        <v>0</v>
      </c>
      <c r="AD725" s="121">
        <v>0</v>
      </c>
      <c r="AE725" s="118" t="s">
        <v>1668</v>
      </c>
      <c r="AF725" s="121">
        <v>60</v>
      </c>
      <c r="AG725" s="118" t="s">
        <v>370</v>
      </c>
      <c r="AH725" s="118" t="s">
        <v>379</v>
      </c>
      <c r="AI725" s="118" t="s">
        <v>345</v>
      </c>
      <c r="AJ725" s="118" t="s">
        <v>1664</v>
      </c>
      <c r="AK725" s="118">
        <v>40</v>
      </c>
      <c r="AL725" s="121">
        <v>60</v>
      </c>
      <c r="AM725" s="118" t="s">
        <v>215</v>
      </c>
      <c r="AN725" s="118" t="s">
        <v>1669</v>
      </c>
      <c r="AO725" s="118">
        <v>9</v>
      </c>
      <c r="AP725" s="120">
        <v>45344</v>
      </c>
      <c r="AQ725" s="120">
        <v>45411</v>
      </c>
      <c r="AR725" s="118" t="s">
        <v>282</v>
      </c>
      <c r="AS725" s="118" t="s">
        <v>1670</v>
      </c>
      <c r="AT725" s="118" t="s">
        <v>1671</v>
      </c>
      <c r="AU725" s="118">
        <v>10</v>
      </c>
      <c r="AV725" s="122">
        <v>2</v>
      </c>
      <c r="AW725" s="118" t="s">
        <v>51</v>
      </c>
      <c r="AX725" s="120">
        <v>45366</v>
      </c>
      <c r="AY725" s="119"/>
      <c r="AZ725" s="118" t="s">
        <v>1672</v>
      </c>
      <c r="BA725" s="118" t="s">
        <v>1673</v>
      </c>
      <c r="BB725" s="118" t="s">
        <v>52</v>
      </c>
      <c r="BC725" s="118" t="s">
        <v>161</v>
      </c>
      <c r="BD725" s="118" t="s">
        <v>162</v>
      </c>
      <c r="BE725" s="118" t="s">
        <v>939</v>
      </c>
      <c r="BF725" s="118">
        <v>9</v>
      </c>
      <c r="BG725" s="118" t="s">
        <v>218</v>
      </c>
      <c r="BH725" s="119"/>
      <c r="BI725" s="119"/>
      <c r="BJ725" s="118" t="s">
        <v>1674</v>
      </c>
      <c r="BK725" s="118" t="s">
        <v>1013</v>
      </c>
      <c r="BL725" s="121">
        <v>2</v>
      </c>
      <c r="BM725" s="119" t="b">
        <f>KGP[[#This Row],[HU Quantity]]=KGP[[#This Row],[Requirement quantity]]</f>
        <v>1</v>
      </c>
      <c r="BN725" s="118" t="s">
        <v>1675</v>
      </c>
      <c r="BO725" s="119"/>
      <c r="BP725" s="119"/>
      <c r="BQ725" s="118" t="s">
        <v>165</v>
      </c>
      <c r="BR725" s="119"/>
      <c r="BS725" s="119"/>
      <c r="BT725" s="123">
        <v>38</v>
      </c>
      <c r="BU725" s="123">
        <v>0</v>
      </c>
      <c r="BV725" s="120">
        <v>45626</v>
      </c>
      <c r="BW725" s="124">
        <v>0</v>
      </c>
      <c r="BX725" s="124">
        <v>0</v>
      </c>
      <c r="BY725" s="120">
        <v>45417</v>
      </c>
      <c r="BZ725" s="119"/>
      <c r="CA725" s="118">
        <v>0</v>
      </c>
      <c r="CB725" s="122">
        <v>0</v>
      </c>
      <c r="CC725" s="118" t="s">
        <v>348</v>
      </c>
      <c r="CD725" s="122">
        <v>2</v>
      </c>
      <c r="CE725" s="118" t="s">
        <v>245</v>
      </c>
      <c r="CF725" s="119"/>
      <c r="CG725" s="118" t="s">
        <v>1015</v>
      </c>
      <c r="CH725" s="122">
        <v>0</v>
      </c>
      <c r="CI725" s="125">
        <v>0</v>
      </c>
      <c r="CJ725" s="94">
        <f t="shared" si="77"/>
        <v>0.14285714285714285</v>
      </c>
      <c r="CK725" s="88">
        <f t="shared" si="78"/>
        <v>45383</v>
      </c>
      <c r="CL725" s="89">
        <f t="shared" si="79"/>
        <v>4</v>
      </c>
      <c r="CM725" s="89">
        <f t="shared" si="80"/>
        <v>32</v>
      </c>
      <c r="CN725" s="89" t="str">
        <f t="shared" si="81"/>
        <v>ON TIME</v>
      </c>
      <c r="CO725" s="100" t="str" cm="1">
        <f t="array" ref="CO725">IFERROR(_xlfn.TEXTJOIN(", ",,_xlfn._xlws.FILTER('Monitor PO'!A:A,'Monitor PO'!K:K=Z725)),"")</f>
        <v/>
      </c>
      <c r="CP725" s="92" t="str">
        <f>IF(CQ725="","",IF(CQ725&gt;'Colour coding'!$D$4,"After Turnround",IF(CQ725&gt;'Colour coding'!$D$3+7,"During Turnaround",IF(CQ725&lt;'Colour coding'!$D$3,"On Time"))))</f>
        <v>On Time</v>
      </c>
      <c r="CQ725" s="88">
        <f>_xlfn.MAXIFS('Monitor PO'!E:E,'Monitor PO'!K:K,KGP[[#This Row],[Material / Component]])</f>
        <v>0</v>
      </c>
      <c r="CR725" s="89" t="str">
        <f t="shared" si="82"/>
        <v>Need Purchasing</v>
      </c>
      <c r="CS725" s="89" t="str">
        <f>_xlfn.CONCAT(KGP[[#This Row],[Reservation]], KGP[[#This Row],[Requirement date (WO component)]],KGP[[#This Row],[Material / Component]],"000",,KGP[[#This Row],[WO number]])</f>
        <v>00001356164541170001064000100037132</v>
      </c>
      <c r="CT725" s="89" t="e">
        <f>VLOOKUP(KGP[[#This Row],[Key]],Reservation!B:B,1,)</f>
        <v>#N/A</v>
      </c>
      <c r="CU725" s="89" t="str">
        <f>_xlfn.CONCAT(KGP[[#This Row],[Reservation]],KGP[[#This Row],[Material / Component]],"000",,KGP[[#This Row],[WO number]])</f>
        <v>000013561670001064000100037132</v>
      </c>
      <c r="CV725" s="93">
        <f>IF(_xlfn.MAXIFS(Reservation!$F:$F,Reservation!$A:$A,KGP[[#This Row],[Logic]])&lt;KGP[[#This Row],[ETA @ Demand plant]],_xlfn.MAXIFS(Reservation!$F:$F,Reservation!$A:$A,KGP[[#This Row],[Logic]]),"")</f>
        <v>0</v>
      </c>
      <c r="CW725" s="89" t="e">
        <f>IF(KGP[[#This Row],[Any order which is ahead (Date)]]="","",VLOOKUP(_xlfn.CONCAT(KGP[[#This Row],[Reservation]],KGP[[#This Row],[Material / Component]],"000",,KGP[[#This Row],[WO number]]),Reservation!$A:$J,10,0))</f>
        <v>#N/A</v>
      </c>
      <c r="CX725" s="89">
        <f t="shared" si="83"/>
        <v>0</v>
      </c>
    </row>
    <row r="726" spans="1:102" s="77" customFormat="1" ht="15" x14ac:dyDescent="0.25">
      <c r="A726" s="118" t="s">
        <v>940</v>
      </c>
      <c r="B726" s="118" t="s">
        <v>50</v>
      </c>
      <c r="C726" s="119"/>
      <c r="D726" s="118" t="s">
        <v>55</v>
      </c>
      <c r="E726" s="120">
        <v>45290</v>
      </c>
      <c r="F726" s="120">
        <v>45293</v>
      </c>
      <c r="G726" s="120">
        <v>45397</v>
      </c>
      <c r="H726" s="120">
        <v>45364</v>
      </c>
      <c r="I726" s="120">
        <v>45397</v>
      </c>
      <c r="J726" s="120">
        <v>45397</v>
      </c>
      <c r="K726" s="118" t="s">
        <v>56</v>
      </c>
      <c r="L726" s="119"/>
      <c r="M726" s="118" t="s">
        <v>1682</v>
      </c>
      <c r="N726" s="118" t="s">
        <v>176</v>
      </c>
      <c r="O726" s="118" t="s">
        <v>1683</v>
      </c>
      <c r="P726" s="118" t="s">
        <v>1684</v>
      </c>
      <c r="Q726" s="118" t="s">
        <v>1685</v>
      </c>
      <c r="R726" s="118" t="s">
        <v>344</v>
      </c>
      <c r="S726" s="120">
        <v>45397</v>
      </c>
      <c r="T726" s="119"/>
      <c r="U726" s="119"/>
      <c r="V726" s="118" t="s">
        <v>345</v>
      </c>
      <c r="W726" s="119"/>
      <c r="X726" s="118">
        <v>20</v>
      </c>
      <c r="Y726" s="118">
        <v>20</v>
      </c>
      <c r="Z726" s="118" t="s">
        <v>1686</v>
      </c>
      <c r="AA726" s="118" t="s">
        <v>1687</v>
      </c>
      <c r="AB726" s="121">
        <v>1</v>
      </c>
      <c r="AC726" s="121">
        <v>0</v>
      </c>
      <c r="AD726" s="121">
        <v>0</v>
      </c>
      <c r="AE726" s="118" t="s">
        <v>941</v>
      </c>
      <c r="AF726" s="121">
        <v>0</v>
      </c>
      <c r="AG726" s="118" t="s">
        <v>370</v>
      </c>
      <c r="AH726" s="118" t="s">
        <v>53</v>
      </c>
      <c r="AI726" s="118" t="s">
        <v>345</v>
      </c>
      <c r="AJ726" s="118" t="s">
        <v>1688</v>
      </c>
      <c r="AK726" s="118">
        <v>10</v>
      </c>
      <c r="AL726" s="121">
        <v>21</v>
      </c>
      <c r="AM726" s="119"/>
      <c r="AN726" s="119"/>
      <c r="AO726" s="118">
        <v>0</v>
      </c>
      <c r="AP726" s="119"/>
      <c r="AQ726" s="119"/>
      <c r="AR726" s="119"/>
      <c r="AS726" s="119"/>
      <c r="AT726" s="119"/>
      <c r="AU726" s="118">
        <v>0</v>
      </c>
      <c r="AV726" s="122">
        <v>0</v>
      </c>
      <c r="AW726" s="118" t="s">
        <v>51</v>
      </c>
      <c r="AX726" s="119"/>
      <c r="AY726" s="119"/>
      <c r="AZ726" s="119"/>
      <c r="BA726" s="118" t="s">
        <v>1689</v>
      </c>
      <c r="BB726" s="118" t="s">
        <v>52</v>
      </c>
      <c r="BC726" s="118" t="s">
        <v>213</v>
      </c>
      <c r="BD726" s="118" t="s">
        <v>355</v>
      </c>
      <c r="BE726" s="118" t="s">
        <v>1690</v>
      </c>
      <c r="BF726" s="118">
        <v>1</v>
      </c>
      <c r="BG726" s="118" t="s">
        <v>163</v>
      </c>
      <c r="BH726" s="118" t="s">
        <v>164</v>
      </c>
      <c r="BI726" s="118" t="s">
        <v>164</v>
      </c>
      <c r="BJ726" s="118" t="s">
        <v>1691</v>
      </c>
      <c r="BK726" s="118" t="s">
        <v>373</v>
      </c>
      <c r="BL726" s="121">
        <v>1</v>
      </c>
      <c r="BM726" s="119" t="b">
        <f>KGP[[#This Row],[HU Quantity]]=KGP[[#This Row],[Requirement quantity]]</f>
        <v>1</v>
      </c>
      <c r="BN726" s="118" t="s">
        <v>1692</v>
      </c>
      <c r="BO726" s="119"/>
      <c r="BP726" s="119"/>
      <c r="BQ726" s="118" t="s">
        <v>165</v>
      </c>
      <c r="BR726" s="118" t="s">
        <v>1693</v>
      </c>
      <c r="BS726" s="119"/>
      <c r="BT726" s="123">
        <v>0</v>
      </c>
      <c r="BU726" s="123">
        <v>0</v>
      </c>
      <c r="BV726" s="120">
        <v>45291</v>
      </c>
      <c r="BW726" s="124">
        <v>0</v>
      </c>
      <c r="BX726" s="124">
        <v>0</v>
      </c>
      <c r="BY726" s="119"/>
      <c r="BZ726" s="119"/>
      <c r="CA726" s="118">
        <v>0</v>
      </c>
      <c r="CB726" s="122">
        <v>0</v>
      </c>
      <c r="CC726" s="118" t="s">
        <v>348</v>
      </c>
      <c r="CD726" s="122">
        <v>1</v>
      </c>
      <c r="CE726" s="118" t="s">
        <v>349</v>
      </c>
      <c r="CF726" s="119"/>
      <c r="CG726" s="118" t="s">
        <v>692</v>
      </c>
      <c r="CH726" s="122">
        <v>0</v>
      </c>
      <c r="CI726" s="125">
        <v>0</v>
      </c>
      <c r="CJ726" s="94">
        <f t="shared" si="77"/>
        <v>1</v>
      </c>
      <c r="CK726" s="88">
        <f t="shared" si="78"/>
        <v>45369</v>
      </c>
      <c r="CL726" s="89">
        <f t="shared" si="79"/>
        <v>5</v>
      </c>
      <c r="CM726" s="89">
        <f t="shared" si="80"/>
        <v>33</v>
      </c>
      <c r="CN726" s="89" t="str">
        <f t="shared" si="81"/>
        <v>ON TIME</v>
      </c>
      <c r="CO726" s="100" t="str" cm="1">
        <f t="array" ref="CO726">IFERROR(_xlfn.TEXTJOIN(", ",,_xlfn._xlws.FILTER('Monitor PO'!A:A,'Monitor PO'!K:K=Z726)),"")</f>
        <v/>
      </c>
      <c r="CP726" s="92" t="str">
        <f>IF(CQ726="","",IF(CQ726&gt;'Colour coding'!$D$4,"After Turnround",IF(CQ726&gt;'Colour coding'!$D$3+7,"During Turnaround",IF(CQ726&lt;'Colour coding'!$D$3,"On Time"))))</f>
        <v>On Time</v>
      </c>
      <c r="CQ726" s="88">
        <f>_xlfn.MAXIFS('Monitor PO'!E:E,'Monitor PO'!K:K,KGP[[#This Row],[Material / Component]])</f>
        <v>0</v>
      </c>
      <c r="CR726" s="89" t="str">
        <f t="shared" si="82"/>
        <v>Need Purchasing</v>
      </c>
      <c r="CS726" s="89" t="str">
        <f>_xlfn.CONCAT(KGP[[#This Row],[Reservation]], KGP[[#This Row],[Requirement date (WO component)]],KGP[[#This Row],[Material / Component]],"000",,KGP[[#This Row],[WO number]])</f>
        <v>00001356184539710453728000100037134</v>
      </c>
      <c r="CT726" s="89" t="e">
        <f>VLOOKUP(KGP[[#This Row],[Key]],Reservation!B:B,1,)</f>
        <v>#N/A</v>
      </c>
      <c r="CU726" s="89" t="str">
        <f>_xlfn.CONCAT(KGP[[#This Row],[Reservation]],KGP[[#This Row],[Material / Component]],"000",,KGP[[#This Row],[WO number]])</f>
        <v>000013561810453728000100037134</v>
      </c>
      <c r="CV726" s="93">
        <f>IF(_xlfn.MAXIFS(Reservation!$F:$F,Reservation!$A:$A,KGP[[#This Row],[Logic]])&lt;KGP[[#This Row],[ETA @ Demand plant]],_xlfn.MAXIFS(Reservation!$F:$F,Reservation!$A:$A,KGP[[#This Row],[Logic]]),"")</f>
        <v>0</v>
      </c>
      <c r="CW726" s="89" t="e">
        <f>IF(KGP[[#This Row],[Any order which is ahead (Date)]]="","",VLOOKUP(_xlfn.CONCAT(KGP[[#This Row],[Reservation]],KGP[[#This Row],[Material / Component]],"000",,KGP[[#This Row],[WO number]]),Reservation!$A:$J,10,0))</f>
        <v>#N/A</v>
      </c>
      <c r="CX726" s="89">
        <f t="shared" si="83"/>
        <v>0</v>
      </c>
    </row>
    <row r="727" spans="1:102" s="77" customFormat="1" ht="15" x14ac:dyDescent="0.25">
      <c r="A727" s="118" t="s">
        <v>869</v>
      </c>
      <c r="B727" s="118" t="s">
        <v>50</v>
      </c>
      <c r="C727" s="119"/>
      <c r="D727" s="118" t="s">
        <v>55</v>
      </c>
      <c r="E727" s="120">
        <v>45290</v>
      </c>
      <c r="F727" s="120">
        <v>45293</v>
      </c>
      <c r="G727" s="120">
        <v>45402</v>
      </c>
      <c r="H727" s="120">
        <v>45385</v>
      </c>
      <c r="I727" s="120">
        <v>45402</v>
      </c>
      <c r="J727" s="120">
        <v>45403</v>
      </c>
      <c r="K727" s="118" t="s">
        <v>350</v>
      </c>
      <c r="L727" s="119"/>
      <c r="M727" s="118" t="s">
        <v>1705</v>
      </c>
      <c r="N727" s="118" t="s">
        <v>332</v>
      </c>
      <c r="O727" s="118" t="s">
        <v>1706</v>
      </c>
      <c r="P727" s="118" t="s">
        <v>1707</v>
      </c>
      <c r="Q727" s="118" t="s">
        <v>1708</v>
      </c>
      <c r="R727" s="118" t="s">
        <v>344</v>
      </c>
      <c r="S727" s="120">
        <v>45402</v>
      </c>
      <c r="T727" s="119"/>
      <c r="U727" s="119"/>
      <c r="V727" s="118" t="s">
        <v>345</v>
      </c>
      <c r="W727" s="119"/>
      <c r="X727" s="118">
        <v>30</v>
      </c>
      <c r="Y727" s="118">
        <v>30</v>
      </c>
      <c r="Z727" s="118" t="s">
        <v>1709</v>
      </c>
      <c r="AA727" s="118" t="s">
        <v>1710</v>
      </c>
      <c r="AB727" s="121">
        <v>4</v>
      </c>
      <c r="AC727" s="121">
        <v>8</v>
      </c>
      <c r="AD727" s="121">
        <v>0</v>
      </c>
      <c r="AE727" s="118" t="s">
        <v>875</v>
      </c>
      <c r="AF727" s="121">
        <v>0</v>
      </c>
      <c r="AG727" s="118" t="s">
        <v>876</v>
      </c>
      <c r="AH727" s="118" t="s">
        <v>53</v>
      </c>
      <c r="AI727" s="118" t="s">
        <v>345</v>
      </c>
      <c r="AJ727" s="118" t="s">
        <v>1711</v>
      </c>
      <c r="AK727" s="118">
        <v>40</v>
      </c>
      <c r="AL727" s="121">
        <v>21</v>
      </c>
      <c r="AM727" s="119"/>
      <c r="AN727" s="119"/>
      <c r="AO727" s="118">
        <v>0</v>
      </c>
      <c r="AP727" s="119"/>
      <c r="AQ727" s="119"/>
      <c r="AR727" s="119"/>
      <c r="AS727" s="119"/>
      <c r="AT727" s="119"/>
      <c r="AU727" s="118">
        <v>0</v>
      </c>
      <c r="AV727" s="122">
        <v>0</v>
      </c>
      <c r="AW727" s="118" t="s">
        <v>51</v>
      </c>
      <c r="AX727" s="119"/>
      <c r="AY727" s="119"/>
      <c r="AZ727" s="119"/>
      <c r="BA727" s="118" t="s">
        <v>1712</v>
      </c>
      <c r="BB727" s="118" t="s">
        <v>52</v>
      </c>
      <c r="BC727" s="118" t="s">
        <v>161</v>
      </c>
      <c r="BD727" s="118" t="s">
        <v>162</v>
      </c>
      <c r="BE727" s="118" t="s">
        <v>1713</v>
      </c>
      <c r="BF727" s="118">
        <v>4</v>
      </c>
      <c r="BG727" s="118" t="s">
        <v>163</v>
      </c>
      <c r="BH727" s="118" t="s">
        <v>164</v>
      </c>
      <c r="BI727" s="118" t="s">
        <v>164</v>
      </c>
      <c r="BJ727" s="118" t="s">
        <v>1714</v>
      </c>
      <c r="BK727" s="118" t="s">
        <v>963</v>
      </c>
      <c r="BL727" s="121">
        <v>4</v>
      </c>
      <c r="BM727" s="119" t="b">
        <f>KGP[[#This Row],[HU Quantity]]=KGP[[#This Row],[Requirement quantity]]</f>
        <v>1</v>
      </c>
      <c r="BN727" s="118" t="s">
        <v>1715</v>
      </c>
      <c r="BO727" s="119"/>
      <c r="BP727" s="119"/>
      <c r="BQ727" s="118" t="s">
        <v>165</v>
      </c>
      <c r="BR727" s="119"/>
      <c r="BS727" s="120">
        <v>45381</v>
      </c>
      <c r="BT727" s="123">
        <v>0</v>
      </c>
      <c r="BU727" s="123">
        <v>0</v>
      </c>
      <c r="BV727" s="120">
        <v>45473</v>
      </c>
      <c r="BW727" s="124">
        <v>0</v>
      </c>
      <c r="BX727" s="124">
        <v>0</v>
      </c>
      <c r="BY727" s="119"/>
      <c r="BZ727" s="119"/>
      <c r="CA727" s="118">
        <v>0</v>
      </c>
      <c r="CB727" s="122">
        <v>0</v>
      </c>
      <c r="CC727" s="118" t="s">
        <v>374</v>
      </c>
      <c r="CD727" s="122">
        <v>4</v>
      </c>
      <c r="CE727" s="118" t="s">
        <v>349</v>
      </c>
      <c r="CF727" s="119"/>
      <c r="CG727" s="118" t="s">
        <v>965</v>
      </c>
      <c r="CH727" s="122">
        <v>0</v>
      </c>
      <c r="CI727" s="125">
        <v>0</v>
      </c>
      <c r="CJ727" s="94">
        <f t="shared" si="77"/>
        <v>0.16666666666666666</v>
      </c>
      <c r="CK727" s="88">
        <f t="shared" si="78"/>
        <v>45374</v>
      </c>
      <c r="CL727" s="89">
        <f t="shared" si="79"/>
        <v>-11</v>
      </c>
      <c r="CM727" s="89">
        <f t="shared" si="80"/>
        <v>17</v>
      </c>
      <c r="CN727" s="89" t="str">
        <f t="shared" si="81"/>
        <v>ON TIME</v>
      </c>
      <c r="CO727" s="100" t="str" cm="1">
        <f t="array" ref="CO727">IFERROR(_xlfn.TEXTJOIN(", ",,_xlfn._xlws.FILTER('Monitor PO'!A:A,'Monitor PO'!K:K=Z727)),"")</f>
        <v/>
      </c>
      <c r="CP727" s="92" t="str">
        <f>IF(CQ727="","",IF(CQ727&gt;'Colour coding'!$D$4,"After Turnround",IF(CQ727&gt;'Colour coding'!$D$3+7,"During Turnaround",IF(CQ727&lt;'Colour coding'!$D$3,"On Time"))))</f>
        <v>On Time</v>
      </c>
      <c r="CQ727" s="88">
        <f>_xlfn.MAXIFS('Monitor PO'!E:E,'Monitor PO'!K:K,KGP[[#This Row],[Material / Component]])</f>
        <v>0</v>
      </c>
      <c r="CR727" s="89" t="str">
        <f t="shared" si="82"/>
        <v>SOH</v>
      </c>
      <c r="CS727" s="89" t="str">
        <f>_xlfn.CONCAT(KGP[[#This Row],[Reservation]], KGP[[#This Row],[Requirement date (WO component)]],KGP[[#This Row],[Material / Component]],"000",,KGP[[#This Row],[WO number]])</f>
        <v>00001357634540210586381000100037219</v>
      </c>
      <c r="CT727" s="89" t="str">
        <f>VLOOKUP(KGP[[#This Row],[Key]],Reservation!B:B,1,)</f>
        <v>00001357634540210586381000100037219</v>
      </c>
      <c r="CU727" s="89" t="str">
        <f>_xlfn.CONCAT(KGP[[#This Row],[Reservation]],KGP[[#This Row],[Material / Component]],"000",,KGP[[#This Row],[WO number]])</f>
        <v>000013576310586381000100037219</v>
      </c>
      <c r="CV727" s="93">
        <f>IF(_xlfn.MAXIFS(Reservation!$F:$F,Reservation!$A:$A,KGP[[#This Row],[Logic]])&lt;KGP[[#This Row],[ETA @ Demand plant]],_xlfn.MAXIFS(Reservation!$F:$F,Reservation!$A:$A,KGP[[#This Row],[Logic]]),"")</f>
        <v>0</v>
      </c>
      <c r="CW727" s="89" t="e">
        <f>IF(KGP[[#This Row],[Any order which is ahead (Date)]]="","",VLOOKUP(_xlfn.CONCAT(KGP[[#This Row],[Reservation]],KGP[[#This Row],[Material / Component]],"000",,KGP[[#This Row],[WO number]]),Reservation!$A:$J,10,0))</f>
        <v>#N/A</v>
      </c>
      <c r="CX727" s="89">
        <f t="shared" si="83"/>
        <v>0</v>
      </c>
    </row>
    <row r="728" spans="1:102" s="77" customFormat="1" ht="15" x14ac:dyDescent="0.25">
      <c r="A728" s="118" t="s">
        <v>869</v>
      </c>
      <c r="B728" s="118" t="s">
        <v>50</v>
      </c>
      <c r="C728" s="119"/>
      <c r="D728" s="118" t="s">
        <v>55</v>
      </c>
      <c r="E728" s="120">
        <v>45290</v>
      </c>
      <c r="F728" s="120">
        <v>45293</v>
      </c>
      <c r="G728" s="120">
        <v>45402</v>
      </c>
      <c r="H728" s="120">
        <v>45385</v>
      </c>
      <c r="I728" s="120">
        <v>45402</v>
      </c>
      <c r="J728" s="120">
        <v>45403</v>
      </c>
      <c r="K728" s="118" t="s">
        <v>350</v>
      </c>
      <c r="L728" s="119"/>
      <c r="M728" s="118" t="s">
        <v>1705</v>
      </c>
      <c r="N728" s="118" t="s">
        <v>176</v>
      </c>
      <c r="O728" s="118" t="s">
        <v>1706</v>
      </c>
      <c r="P728" s="118" t="s">
        <v>1707</v>
      </c>
      <c r="Q728" s="118" t="s">
        <v>1708</v>
      </c>
      <c r="R728" s="118" t="s">
        <v>344</v>
      </c>
      <c r="S728" s="120">
        <v>45402</v>
      </c>
      <c r="T728" s="119"/>
      <c r="U728" s="119"/>
      <c r="V728" s="118" t="s">
        <v>345</v>
      </c>
      <c r="W728" s="119"/>
      <c r="X728" s="118">
        <v>30</v>
      </c>
      <c r="Y728" s="118">
        <v>30</v>
      </c>
      <c r="Z728" s="118" t="s">
        <v>1716</v>
      </c>
      <c r="AA728" s="118" t="s">
        <v>1717</v>
      </c>
      <c r="AB728" s="121">
        <v>1</v>
      </c>
      <c r="AC728" s="121">
        <v>0</v>
      </c>
      <c r="AD728" s="121">
        <v>0</v>
      </c>
      <c r="AE728" s="118" t="s">
        <v>875</v>
      </c>
      <c r="AF728" s="121">
        <v>0</v>
      </c>
      <c r="AG728" s="118" t="s">
        <v>876</v>
      </c>
      <c r="AH728" s="118" t="s">
        <v>53</v>
      </c>
      <c r="AI728" s="118" t="s">
        <v>345</v>
      </c>
      <c r="AJ728" s="118" t="s">
        <v>1711</v>
      </c>
      <c r="AK728" s="118">
        <v>10</v>
      </c>
      <c r="AL728" s="121">
        <v>21</v>
      </c>
      <c r="AM728" s="119"/>
      <c r="AN728" s="119"/>
      <c r="AO728" s="118">
        <v>0</v>
      </c>
      <c r="AP728" s="119"/>
      <c r="AQ728" s="119"/>
      <c r="AR728" s="119"/>
      <c r="AS728" s="119"/>
      <c r="AT728" s="119"/>
      <c r="AU728" s="118">
        <v>0</v>
      </c>
      <c r="AV728" s="122">
        <v>0</v>
      </c>
      <c r="AW728" s="118" t="s">
        <v>51</v>
      </c>
      <c r="AX728" s="119"/>
      <c r="AY728" s="119"/>
      <c r="AZ728" s="119"/>
      <c r="BA728" s="118" t="s">
        <v>1712</v>
      </c>
      <c r="BB728" s="118" t="s">
        <v>52</v>
      </c>
      <c r="BC728" s="118" t="s">
        <v>161</v>
      </c>
      <c r="BD728" s="118" t="s">
        <v>162</v>
      </c>
      <c r="BE728" s="118" t="s">
        <v>1713</v>
      </c>
      <c r="BF728" s="118">
        <v>1</v>
      </c>
      <c r="BG728" s="118" t="s">
        <v>163</v>
      </c>
      <c r="BH728" s="119"/>
      <c r="BI728" s="119"/>
      <c r="BJ728" s="118" t="s">
        <v>1718</v>
      </c>
      <c r="BK728" s="118" t="s">
        <v>1719</v>
      </c>
      <c r="BL728" s="121">
        <v>1</v>
      </c>
      <c r="BM728" s="119" t="b">
        <f>KGP[[#This Row],[HU Quantity]]=KGP[[#This Row],[Requirement quantity]]</f>
        <v>1</v>
      </c>
      <c r="BN728" s="119"/>
      <c r="BO728" s="119"/>
      <c r="BP728" s="119"/>
      <c r="BQ728" s="118" t="s">
        <v>165</v>
      </c>
      <c r="BR728" s="119"/>
      <c r="BS728" s="120">
        <v>45381</v>
      </c>
      <c r="BT728" s="123">
        <v>0</v>
      </c>
      <c r="BU728" s="123">
        <v>0</v>
      </c>
      <c r="BV728" s="120">
        <v>45473</v>
      </c>
      <c r="BW728" s="124">
        <v>0</v>
      </c>
      <c r="BX728" s="124">
        <v>0</v>
      </c>
      <c r="BY728" s="119"/>
      <c r="BZ728" s="119"/>
      <c r="CA728" s="118">
        <v>0</v>
      </c>
      <c r="CB728" s="122">
        <v>0</v>
      </c>
      <c r="CC728" s="118" t="s">
        <v>374</v>
      </c>
      <c r="CD728" s="122">
        <v>1</v>
      </c>
      <c r="CE728" s="118" t="s">
        <v>349</v>
      </c>
      <c r="CF728" s="119"/>
      <c r="CG728" s="118" t="s">
        <v>965</v>
      </c>
      <c r="CH728" s="122">
        <v>0</v>
      </c>
      <c r="CI728" s="125">
        <v>0</v>
      </c>
      <c r="CJ728" s="94">
        <f t="shared" si="77"/>
        <v>0.16666666666666666</v>
      </c>
      <c r="CK728" s="88">
        <f t="shared" si="78"/>
        <v>45374</v>
      </c>
      <c r="CL728" s="89">
        <f t="shared" si="79"/>
        <v>-11</v>
      </c>
      <c r="CM728" s="89">
        <f t="shared" si="80"/>
        <v>17</v>
      </c>
      <c r="CN728" s="89" t="str">
        <f t="shared" si="81"/>
        <v>ON TIME</v>
      </c>
      <c r="CO728" s="100" t="str" cm="1">
        <f t="array" ref="CO728">IFERROR(_xlfn.TEXTJOIN(", ",,_xlfn._xlws.FILTER('Monitor PO'!A:A,'Monitor PO'!K:K=Z728)),"")</f>
        <v/>
      </c>
      <c r="CP728" s="92" t="str">
        <f>IF(CQ728="","",IF(CQ728&gt;'Colour coding'!$D$4,"After Turnround",IF(CQ728&gt;'Colour coding'!$D$3+7,"During Turnaround",IF(CQ728&lt;'Colour coding'!$D$3,"On Time"))))</f>
        <v>On Time</v>
      </c>
      <c r="CQ728" s="88">
        <f>_xlfn.MAXIFS('Monitor PO'!E:E,'Monitor PO'!K:K,KGP[[#This Row],[Material / Component]])</f>
        <v>0</v>
      </c>
      <c r="CR728" s="89" t="str">
        <f t="shared" si="82"/>
        <v>Need Purchasing</v>
      </c>
      <c r="CS728" s="89" t="str">
        <f>_xlfn.CONCAT(KGP[[#This Row],[Reservation]], KGP[[#This Row],[Requirement date (WO component)]],KGP[[#This Row],[Material / Component]],"000",,KGP[[#This Row],[WO number]])</f>
        <v>00001357634540210616701000100037219</v>
      </c>
      <c r="CT728" s="89" t="e">
        <f>VLOOKUP(KGP[[#This Row],[Key]],Reservation!B:B,1,)</f>
        <v>#N/A</v>
      </c>
      <c r="CU728" s="89" t="str">
        <f>_xlfn.CONCAT(KGP[[#This Row],[Reservation]],KGP[[#This Row],[Material / Component]],"000",,KGP[[#This Row],[WO number]])</f>
        <v>000013576310616701000100037219</v>
      </c>
      <c r="CV728" s="93">
        <f>IF(_xlfn.MAXIFS(Reservation!$F:$F,Reservation!$A:$A,KGP[[#This Row],[Logic]])&lt;KGP[[#This Row],[ETA @ Demand plant]],_xlfn.MAXIFS(Reservation!$F:$F,Reservation!$A:$A,KGP[[#This Row],[Logic]]),"")</f>
        <v>0</v>
      </c>
      <c r="CW728" s="89" t="e">
        <f>IF(KGP[[#This Row],[Any order which is ahead (Date)]]="","",VLOOKUP(_xlfn.CONCAT(KGP[[#This Row],[Reservation]],KGP[[#This Row],[Material / Component]],"000",,KGP[[#This Row],[WO number]]),Reservation!$A:$J,10,0))</f>
        <v>#N/A</v>
      </c>
      <c r="CX728" s="89">
        <f t="shared" si="83"/>
        <v>0</v>
      </c>
    </row>
    <row r="729" spans="1:102" s="77" customFormat="1" ht="15" x14ac:dyDescent="0.25">
      <c r="A729" s="118" t="s">
        <v>869</v>
      </c>
      <c r="B729" s="118" t="s">
        <v>50</v>
      </c>
      <c r="C729" s="119"/>
      <c r="D729" s="118" t="s">
        <v>55</v>
      </c>
      <c r="E729" s="120">
        <v>45290</v>
      </c>
      <c r="F729" s="120">
        <v>45293</v>
      </c>
      <c r="G729" s="120">
        <v>45402</v>
      </c>
      <c r="H729" s="120">
        <v>45385</v>
      </c>
      <c r="I729" s="120">
        <v>45402</v>
      </c>
      <c r="J729" s="120">
        <v>45403</v>
      </c>
      <c r="K729" s="118" t="s">
        <v>350</v>
      </c>
      <c r="L729" s="119"/>
      <c r="M729" s="118" t="s">
        <v>1705</v>
      </c>
      <c r="N729" s="118" t="s">
        <v>175</v>
      </c>
      <c r="O729" s="118" t="s">
        <v>1706</v>
      </c>
      <c r="P729" s="118" t="s">
        <v>1707</v>
      </c>
      <c r="Q729" s="118" t="s">
        <v>1708</v>
      </c>
      <c r="R729" s="118" t="s">
        <v>344</v>
      </c>
      <c r="S729" s="120">
        <v>45402</v>
      </c>
      <c r="T729" s="119"/>
      <c r="U729" s="119"/>
      <c r="V729" s="118" t="s">
        <v>345</v>
      </c>
      <c r="W729" s="119"/>
      <c r="X729" s="118">
        <v>30</v>
      </c>
      <c r="Y729" s="118">
        <v>30</v>
      </c>
      <c r="Z729" s="118" t="s">
        <v>1720</v>
      </c>
      <c r="AA729" s="118" t="s">
        <v>1721</v>
      </c>
      <c r="AB729" s="121">
        <v>1</v>
      </c>
      <c r="AC729" s="121">
        <v>0</v>
      </c>
      <c r="AD729" s="121">
        <v>0</v>
      </c>
      <c r="AE729" s="118" t="s">
        <v>875</v>
      </c>
      <c r="AF729" s="121">
        <v>0</v>
      </c>
      <c r="AG729" s="118" t="s">
        <v>876</v>
      </c>
      <c r="AH729" s="118" t="s">
        <v>53</v>
      </c>
      <c r="AI729" s="118" t="s">
        <v>345</v>
      </c>
      <c r="AJ729" s="118" t="s">
        <v>1711</v>
      </c>
      <c r="AK729" s="118">
        <v>20</v>
      </c>
      <c r="AL729" s="121">
        <v>21</v>
      </c>
      <c r="AM729" s="119"/>
      <c r="AN729" s="119"/>
      <c r="AO729" s="118">
        <v>0</v>
      </c>
      <c r="AP729" s="119"/>
      <c r="AQ729" s="119"/>
      <c r="AR729" s="119"/>
      <c r="AS729" s="119"/>
      <c r="AT729" s="119"/>
      <c r="AU729" s="118">
        <v>0</v>
      </c>
      <c r="AV729" s="122">
        <v>0</v>
      </c>
      <c r="AW729" s="118" t="s">
        <v>51</v>
      </c>
      <c r="AX729" s="119"/>
      <c r="AY729" s="119"/>
      <c r="AZ729" s="119"/>
      <c r="BA729" s="118" t="s">
        <v>1712</v>
      </c>
      <c r="BB729" s="118" t="s">
        <v>52</v>
      </c>
      <c r="BC729" s="118" t="s">
        <v>161</v>
      </c>
      <c r="BD729" s="118" t="s">
        <v>162</v>
      </c>
      <c r="BE729" s="118" t="s">
        <v>1713</v>
      </c>
      <c r="BF729" s="118">
        <v>2</v>
      </c>
      <c r="BG729" s="118" t="s">
        <v>163</v>
      </c>
      <c r="BH729" s="119"/>
      <c r="BI729" s="119"/>
      <c r="BJ729" s="118" t="s">
        <v>1722</v>
      </c>
      <c r="BK729" s="118" t="s">
        <v>963</v>
      </c>
      <c r="BL729" s="121">
        <v>1</v>
      </c>
      <c r="BM729" s="119" t="b">
        <f>KGP[[#This Row],[HU Quantity]]=KGP[[#This Row],[Requirement quantity]]</f>
        <v>1</v>
      </c>
      <c r="BN729" s="118" t="s">
        <v>1723</v>
      </c>
      <c r="BO729" s="119"/>
      <c r="BP729" s="119"/>
      <c r="BQ729" s="118" t="s">
        <v>165</v>
      </c>
      <c r="BR729" s="119"/>
      <c r="BS729" s="120">
        <v>45381</v>
      </c>
      <c r="BT729" s="123">
        <v>0</v>
      </c>
      <c r="BU729" s="123">
        <v>0</v>
      </c>
      <c r="BV729" s="120">
        <v>45473</v>
      </c>
      <c r="BW729" s="124">
        <v>0</v>
      </c>
      <c r="BX729" s="124">
        <v>0</v>
      </c>
      <c r="BY729" s="119"/>
      <c r="BZ729" s="119"/>
      <c r="CA729" s="118">
        <v>0</v>
      </c>
      <c r="CB729" s="122">
        <v>0</v>
      </c>
      <c r="CC729" s="118" t="s">
        <v>374</v>
      </c>
      <c r="CD729" s="122">
        <v>1</v>
      </c>
      <c r="CE729" s="118" t="s">
        <v>349</v>
      </c>
      <c r="CF729" s="119"/>
      <c r="CG729" s="118" t="s">
        <v>965</v>
      </c>
      <c r="CH729" s="122">
        <v>0</v>
      </c>
      <c r="CI729" s="125">
        <v>0</v>
      </c>
      <c r="CJ729" s="94">
        <f t="shared" si="77"/>
        <v>0.16666666666666666</v>
      </c>
      <c r="CK729" s="88">
        <f t="shared" si="78"/>
        <v>45374</v>
      </c>
      <c r="CL729" s="89">
        <f t="shared" si="79"/>
        <v>-11</v>
      </c>
      <c r="CM729" s="89">
        <f t="shared" si="80"/>
        <v>17</v>
      </c>
      <c r="CN729" s="89" t="str">
        <f t="shared" si="81"/>
        <v>ON TIME</v>
      </c>
      <c r="CO729" s="100" t="str" cm="1">
        <f t="array" ref="CO729">IFERROR(_xlfn.TEXTJOIN(", ",,_xlfn._xlws.FILTER('Monitor PO'!A:A,'Monitor PO'!K:K=Z729)),"")</f>
        <v/>
      </c>
      <c r="CP729" s="92" t="str">
        <f>IF(CQ729="","",IF(CQ729&gt;'Colour coding'!$D$4,"After Turnround",IF(CQ729&gt;'Colour coding'!$D$3+7,"During Turnaround",IF(CQ729&lt;'Colour coding'!$D$3,"On Time"))))</f>
        <v>On Time</v>
      </c>
      <c r="CQ729" s="88">
        <f>_xlfn.MAXIFS('Monitor PO'!E:E,'Monitor PO'!K:K,KGP[[#This Row],[Material / Component]])</f>
        <v>0</v>
      </c>
      <c r="CR729" s="89" t="str">
        <f t="shared" si="82"/>
        <v>Need Purchasing</v>
      </c>
      <c r="CS729" s="89" t="str">
        <f>_xlfn.CONCAT(KGP[[#This Row],[Reservation]], KGP[[#This Row],[Requirement date (WO component)]],KGP[[#This Row],[Material / Component]],"000",,KGP[[#This Row],[WO number]])</f>
        <v>00001357634540210616702000100037219</v>
      </c>
      <c r="CT729" s="89" t="e">
        <f>VLOOKUP(KGP[[#This Row],[Key]],Reservation!B:B,1,)</f>
        <v>#N/A</v>
      </c>
      <c r="CU729" s="89" t="str">
        <f>_xlfn.CONCAT(KGP[[#This Row],[Reservation]],KGP[[#This Row],[Material / Component]],"000",,KGP[[#This Row],[WO number]])</f>
        <v>000013576310616702000100037219</v>
      </c>
      <c r="CV729" s="93">
        <f>IF(_xlfn.MAXIFS(Reservation!$F:$F,Reservation!$A:$A,KGP[[#This Row],[Logic]])&lt;KGP[[#This Row],[ETA @ Demand plant]],_xlfn.MAXIFS(Reservation!$F:$F,Reservation!$A:$A,KGP[[#This Row],[Logic]]),"")</f>
        <v>0</v>
      </c>
      <c r="CW729" s="89" t="e">
        <f>IF(KGP[[#This Row],[Any order which is ahead (Date)]]="","",VLOOKUP(_xlfn.CONCAT(KGP[[#This Row],[Reservation]],KGP[[#This Row],[Material / Component]],"000",,KGP[[#This Row],[WO number]]),Reservation!$A:$J,10,0))</f>
        <v>#N/A</v>
      </c>
      <c r="CX729" s="89">
        <f t="shared" si="83"/>
        <v>0</v>
      </c>
    </row>
    <row r="730" spans="1:102" s="77" customFormat="1" ht="15" x14ac:dyDescent="0.25">
      <c r="A730" s="118" t="s">
        <v>869</v>
      </c>
      <c r="B730" s="118" t="s">
        <v>50</v>
      </c>
      <c r="C730" s="119"/>
      <c r="D730" s="118" t="s">
        <v>55</v>
      </c>
      <c r="E730" s="120">
        <v>45290</v>
      </c>
      <c r="F730" s="120">
        <v>45293</v>
      </c>
      <c r="G730" s="120">
        <v>45402</v>
      </c>
      <c r="H730" s="120">
        <v>45385</v>
      </c>
      <c r="I730" s="120">
        <v>45402</v>
      </c>
      <c r="J730" s="120">
        <v>45403</v>
      </c>
      <c r="K730" s="118" t="s">
        <v>350</v>
      </c>
      <c r="L730" s="119"/>
      <c r="M730" s="118" t="s">
        <v>1705</v>
      </c>
      <c r="N730" s="118" t="s">
        <v>174</v>
      </c>
      <c r="O730" s="118" t="s">
        <v>1706</v>
      </c>
      <c r="P730" s="118" t="s">
        <v>1707</v>
      </c>
      <c r="Q730" s="118" t="s">
        <v>1708</v>
      </c>
      <c r="R730" s="118" t="s">
        <v>344</v>
      </c>
      <c r="S730" s="120">
        <v>45402</v>
      </c>
      <c r="T730" s="119"/>
      <c r="U730" s="119"/>
      <c r="V730" s="118" t="s">
        <v>345</v>
      </c>
      <c r="W730" s="119"/>
      <c r="X730" s="118">
        <v>30</v>
      </c>
      <c r="Y730" s="118">
        <v>30</v>
      </c>
      <c r="Z730" s="118" t="s">
        <v>1724</v>
      </c>
      <c r="AA730" s="118" t="s">
        <v>1725</v>
      </c>
      <c r="AB730" s="121">
        <v>2</v>
      </c>
      <c r="AC730" s="121">
        <v>0</v>
      </c>
      <c r="AD730" s="121">
        <v>0</v>
      </c>
      <c r="AE730" s="118" t="s">
        <v>875</v>
      </c>
      <c r="AF730" s="121">
        <v>0</v>
      </c>
      <c r="AG730" s="118" t="s">
        <v>876</v>
      </c>
      <c r="AH730" s="118" t="s">
        <v>53</v>
      </c>
      <c r="AI730" s="118" t="s">
        <v>345</v>
      </c>
      <c r="AJ730" s="118" t="s">
        <v>1711</v>
      </c>
      <c r="AK730" s="118">
        <v>30</v>
      </c>
      <c r="AL730" s="121">
        <v>21</v>
      </c>
      <c r="AM730" s="119"/>
      <c r="AN730" s="119"/>
      <c r="AO730" s="118">
        <v>0</v>
      </c>
      <c r="AP730" s="119"/>
      <c r="AQ730" s="119"/>
      <c r="AR730" s="119"/>
      <c r="AS730" s="119"/>
      <c r="AT730" s="119"/>
      <c r="AU730" s="118">
        <v>0</v>
      </c>
      <c r="AV730" s="122">
        <v>0</v>
      </c>
      <c r="AW730" s="118" t="s">
        <v>51</v>
      </c>
      <c r="AX730" s="119"/>
      <c r="AY730" s="119"/>
      <c r="AZ730" s="119"/>
      <c r="BA730" s="118" t="s">
        <v>1712</v>
      </c>
      <c r="BB730" s="118" t="s">
        <v>52</v>
      </c>
      <c r="BC730" s="118" t="s">
        <v>161</v>
      </c>
      <c r="BD730" s="118" t="s">
        <v>162</v>
      </c>
      <c r="BE730" s="118" t="s">
        <v>1713</v>
      </c>
      <c r="BF730" s="118">
        <v>3</v>
      </c>
      <c r="BG730" s="118" t="s">
        <v>163</v>
      </c>
      <c r="BH730" s="119"/>
      <c r="BI730" s="119"/>
      <c r="BJ730" s="118" t="s">
        <v>1726</v>
      </c>
      <c r="BK730" s="118" t="s">
        <v>963</v>
      </c>
      <c r="BL730" s="121">
        <v>2</v>
      </c>
      <c r="BM730" s="119" t="b">
        <f>KGP[[#This Row],[HU Quantity]]=KGP[[#This Row],[Requirement quantity]]</f>
        <v>1</v>
      </c>
      <c r="BN730" s="118" t="s">
        <v>1727</v>
      </c>
      <c r="BO730" s="119"/>
      <c r="BP730" s="119"/>
      <c r="BQ730" s="118" t="s">
        <v>165</v>
      </c>
      <c r="BR730" s="119"/>
      <c r="BS730" s="120">
        <v>45381</v>
      </c>
      <c r="BT730" s="123">
        <v>0</v>
      </c>
      <c r="BU730" s="123">
        <v>0</v>
      </c>
      <c r="BV730" s="120">
        <v>45473</v>
      </c>
      <c r="BW730" s="124">
        <v>0</v>
      </c>
      <c r="BX730" s="124">
        <v>0</v>
      </c>
      <c r="BY730" s="119"/>
      <c r="BZ730" s="119"/>
      <c r="CA730" s="118">
        <v>0</v>
      </c>
      <c r="CB730" s="122">
        <v>0</v>
      </c>
      <c r="CC730" s="118" t="s">
        <v>374</v>
      </c>
      <c r="CD730" s="122">
        <v>2</v>
      </c>
      <c r="CE730" s="118" t="s">
        <v>349</v>
      </c>
      <c r="CF730" s="119"/>
      <c r="CG730" s="118" t="s">
        <v>965</v>
      </c>
      <c r="CH730" s="122">
        <v>0</v>
      </c>
      <c r="CI730" s="125">
        <v>0</v>
      </c>
      <c r="CJ730" s="94">
        <f t="shared" si="77"/>
        <v>0.16666666666666666</v>
      </c>
      <c r="CK730" s="88">
        <f t="shared" si="78"/>
        <v>45374</v>
      </c>
      <c r="CL730" s="89">
        <f t="shared" si="79"/>
        <v>-11</v>
      </c>
      <c r="CM730" s="89">
        <f t="shared" si="80"/>
        <v>17</v>
      </c>
      <c r="CN730" s="89" t="str">
        <f t="shared" si="81"/>
        <v>ON TIME</v>
      </c>
      <c r="CO730" s="100" t="str" cm="1">
        <f t="array" ref="CO730">IFERROR(_xlfn.TEXTJOIN(", ",,_xlfn._xlws.FILTER('Monitor PO'!A:A,'Monitor PO'!K:K=Z730)),"")</f>
        <v/>
      </c>
      <c r="CP730" s="92" t="str">
        <f>IF(CQ730="","",IF(CQ730&gt;'Colour coding'!$D$4,"After Turnround",IF(CQ730&gt;'Colour coding'!$D$3+7,"During Turnaround",IF(CQ730&lt;'Colour coding'!$D$3,"On Time"))))</f>
        <v>On Time</v>
      </c>
      <c r="CQ730" s="88">
        <f>_xlfn.MAXIFS('Monitor PO'!E:E,'Monitor PO'!K:K,KGP[[#This Row],[Material / Component]])</f>
        <v>0</v>
      </c>
      <c r="CR730" s="89" t="str">
        <f t="shared" si="82"/>
        <v>Need Purchasing</v>
      </c>
      <c r="CS730" s="89" t="str">
        <f>_xlfn.CONCAT(KGP[[#This Row],[Reservation]], KGP[[#This Row],[Requirement date (WO component)]],KGP[[#This Row],[Material / Component]],"000",,KGP[[#This Row],[WO number]])</f>
        <v>00001357634540210616668000100037219</v>
      </c>
      <c r="CT730" s="89" t="e">
        <f>VLOOKUP(KGP[[#This Row],[Key]],Reservation!B:B,1,)</f>
        <v>#N/A</v>
      </c>
      <c r="CU730" s="89" t="str">
        <f>_xlfn.CONCAT(KGP[[#This Row],[Reservation]],KGP[[#This Row],[Material / Component]],"000",,KGP[[#This Row],[WO number]])</f>
        <v>000013576310616668000100037219</v>
      </c>
      <c r="CV730" s="93">
        <f>IF(_xlfn.MAXIFS(Reservation!$F:$F,Reservation!$A:$A,KGP[[#This Row],[Logic]])&lt;KGP[[#This Row],[ETA @ Demand plant]],_xlfn.MAXIFS(Reservation!$F:$F,Reservation!$A:$A,KGP[[#This Row],[Logic]]),"")</f>
        <v>0</v>
      </c>
      <c r="CW730" s="89" t="e">
        <f>IF(KGP[[#This Row],[Any order which is ahead (Date)]]="","",VLOOKUP(_xlfn.CONCAT(KGP[[#This Row],[Reservation]],KGP[[#This Row],[Material / Component]],"000",,KGP[[#This Row],[WO number]]),Reservation!$A:$J,10,0))</f>
        <v>#N/A</v>
      </c>
      <c r="CX730" s="89">
        <f t="shared" si="83"/>
        <v>0</v>
      </c>
    </row>
    <row r="731" spans="1:102" s="77" customFormat="1" ht="15" x14ac:dyDescent="0.25">
      <c r="A731" s="118" t="s">
        <v>869</v>
      </c>
      <c r="B731" s="118" t="s">
        <v>50</v>
      </c>
      <c r="C731" s="119"/>
      <c r="D731" s="118" t="s">
        <v>55</v>
      </c>
      <c r="E731" s="120">
        <v>45290</v>
      </c>
      <c r="F731" s="120">
        <v>45293</v>
      </c>
      <c r="G731" s="120">
        <v>45402</v>
      </c>
      <c r="H731" s="120">
        <v>45385</v>
      </c>
      <c r="I731" s="120">
        <v>45402</v>
      </c>
      <c r="J731" s="120">
        <v>45403</v>
      </c>
      <c r="K731" s="118" t="s">
        <v>350</v>
      </c>
      <c r="L731" s="119"/>
      <c r="M731" s="118" t="s">
        <v>1705</v>
      </c>
      <c r="N731" s="118" t="s">
        <v>217</v>
      </c>
      <c r="O731" s="118" t="s">
        <v>1706</v>
      </c>
      <c r="P731" s="118" t="s">
        <v>1707</v>
      </c>
      <c r="Q731" s="118" t="s">
        <v>1708</v>
      </c>
      <c r="R731" s="118" t="s">
        <v>344</v>
      </c>
      <c r="S731" s="120">
        <v>45402</v>
      </c>
      <c r="T731" s="119"/>
      <c r="U731" s="119"/>
      <c r="V731" s="118" t="s">
        <v>345</v>
      </c>
      <c r="W731" s="119"/>
      <c r="X731" s="118">
        <v>30</v>
      </c>
      <c r="Y731" s="118">
        <v>30</v>
      </c>
      <c r="Z731" s="118" t="s">
        <v>1728</v>
      </c>
      <c r="AA731" s="118" t="s">
        <v>1729</v>
      </c>
      <c r="AB731" s="121">
        <v>2</v>
      </c>
      <c r="AC731" s="121">
        <v>0</v>
      </c>
      <c r="AD731" s="121">
        <v>0</v>
      </c>
      <c r="AE731" s="118" t="s">
        <v>875</v>
      </c>
      <c r="AF731" s="121">
        <v>0</v>
      </c>
      <c r="AG731" s="118" t="s">
        <v>876</v>
      </c>
      <c r="AH731" s="118" t="s">
        <v>53</v>
      </c>
      <c r="AI731" s="118" t="s">
        <v>345</v>
      </c>
      <c r="AJ731" s="118" t="s">
        <v>1711</v>
      </c>
      <c r="AK731" s="118">
        <v>60</v>
      </c>
      <c r="AL731" s="121">
        <v>21</v>
      </c>
      <c r="AM731" s="119"/>
      <c r="AN731" s="119"/>
      <c r="AO731" s="118">
        <v>0</v>
      </c>
      <c r="AP731" s="119"/>
      <c r="AQ731" s="119"/>
      <c r="AR731" s="119"/>
      <c r="AS731" s="119"/>
      <c r="AT731" s="119"/>
      <c r="AU731" s="118">
        <v>0</v>
      </c>
      <c r="AV731" s="122">
        <v>0</v>
      </c>
      <c r="AW731" s="118" t="s">
        <v>51</v>
      </c>
      <c r="AX731" s="119"/>
      <c r="AY731" s="119"/>
      <c r="AZ731" s="119"/>
      <c r="BA731" s="118" t="s">
        <v>1712</v>
      </c>
      <c r="BB731" s="118" t="s">
        <v>52</v>
      </c>
      <c r="BC731" s="118" t="s">
        <v>161</v>
      </c>
      <c r="BD731" s="118" t="s">
        <v>162</v>
      </c>
      <c r="BE731" s="118" t="s">
        <v>1713</v>
      </c>
      <c r="BF731" s="118">
        <v>6</v>
      </c>
      <c r="BG731" s="118" t="s">
        <v>163</v>
      </c>
      <c r="BH731" s="118" t="s">
        <v>164</v>
      </c>
      <c r="BI731" s="118" t="s">
        <v>164</v>
      </c>
      <c r="BJ731" s="118" t="s">
        <v>1730</v>
      </c>
      <c r="BK731" s="118" t="s">
        <v>963</v>
      </c>
      <c r="BL731" s="121">
        <v>2</v>
      </c>
      <c r="BM731" s="119" t="b">
        <f>KGP[[#This Row],[HU Quantity]]=KGP[[#This Row],[Requirement quantity]]</f>
        <v>1</v>
      </c>
      <c r="BN731" s="118" t="s">
        <v>1731</v>
      </c>
      <c r="BO731" s="119"/>
      <c r="BP731" s="119"/>
      <c r="BQ731" s="118" t="s">
        <v>165</v>
      </c>
      <c r="BR731" s="119"/>
      <c r="BS731" s="120">
        <v>45381</v>
      </c>
      <c r="BT731" s="123">
        <v>0</v>
      </c>
      <c r="BU731" s="123">
        <v>0</v>
      </c>
      <c r="BV731" s="120">
        <v>45473</v>
      </c>
      <c r="BW731" s="124">
        <v>0</v>
      </c>
      <c r="BX731" s="124">
        <v>0</v>
      </c>
      <c r="BY731" s="119"/>
      <c r="BZ731" s="119"/>
      <c r="CA731" s="118">
        <v>0</v>
      </c>
      <c r="CB731" s="122">
        <v>0</v>
      </c>
      <c r="CC731" s="118" t="s">
        <v>374</v>
      </c>
      <c r="CD731" s="122">
        <v>2</v>
      </c>
      <c r="CE731" s="118" t="s">
        <v>349</v>
      </c>
      <c r="CF731" s="119"/>
      <c r="CG731" s="118" t="s">
        <v>965</v>
      </c>
      <c r="CH731" s="122">
        <v>0</v>
      </c>
      <c r="CI731" s="125">
        <v>0</v>
      </c>
      <c r="CJ731" s="94">
        <f t="shared" si="77"/>
        <v>0.16666666666666666</v>
      </c>
      <c r="CK731" s="88">
        <f t="shared" si="78"/>
        <v>45374</v>
      </c>
      <c r="CL731" s="89">
        <f t="shared" si="79"/>
        <v>-11</v>
      </c>
      <c r="CM731" s="89">
        <f t="shared" si="80"/>
        <v>17</v>
      </c>
      <c r="CN731" s="89" t="str">
        <f t="shared" si="81"/>
        <v>ON TIME</v>
      </c>
      <c r="CO731" s="100" t="str" cm="1">
        <f t="array" ref="CO731">IFERROR(_xlfn.TEXTJOIN(", ",,_xlfn._xlws.FILTER('Monitor PO'!A:A,'Monitor PO'!K:K=Z731)),"")</f>
        <v/>
      </c>
      <c r="CP731" s="92" t="str">
        <f>IF(CQ731="","",IF(CQ731&gt;'Colour coding'!$D$4,"After Turnround",IF(CQ731&gt;'Colour coding'!$D$3+7,"During Turnaround",IF(CQ731&lt;'Colour coding'!$D$3,"On Time"))))</f>
        <v>On Time</v>
      </c>
      <c r="CQ731" s="88">
        <f>_xlfn.MAXIFS('Monitor PO'!E:E,'Monitor PO'!K:K,KGP[[#This Row],[Material / Component]])</f>
        <v>0</v>
      </c>
      <c r="CR731" s="89" t="str">
        <f t="shared" si="82"/>
        <v>Need Purchasing</v>
      </c>
      <c r="CS731" s="89" t="str">
        <f>_xlfn.CONCAT(KGP[[#This Row],[Reservation]], KGP[[#This Row],[Requirement date (WO component)]],KGP[[#This Row],[Material / Component]],"000",,KGP[[#This Row],[WO number]])</f>
        <v>00001357634540210586963000100037219</v>
      </c>
      <c r="CT731" s="89" t="e">
        <f>VLOOKUP(KGP[[#This Row],[Key]],Reservation!B:B,1,)</f>
        <v>#N/A</v>
      </c>
      <c r="CU731" s="89" t="str">
        <f>_xlfn.CONCAT(KGP[[#This Row],[Reservation]],KGP[[#This Row],[Material / Component]],"000",,KGP[[#This Row],[WO number]])</f>
        <v>000013576310586963000100037219</v>
      </c>
      <c r="CV731" s="93">
        <f>IF(_xlfn.MAXIFS(Reservation!$F:$F,Reservation!$A:$A,KGP[[#This Row],[Logic]])&lt;KGP[[#This Row],[ETA @ Demand plant]],_xlfn.MAXIFS(Reservation!$F:$F,Reservation!$A:$A,KGP[[#This Row],[Logic]]),"")</f>
        <v>0</v>
      </c>
      <c r="CW731" s="89" t="e">
        <f>IF(KGP[[#This Row],[Any order which is ahead (Date)]]="","",VLOOKUP(_xlfn.CONCAT(KGP[[#This Row],[Reservation]],KGP[[#This Row],[Material / Component]],"000",,KGP[[#This Row],[WO number]]),Reservation!$A:$J,10,0))</f>
        <v>#N/A</v>
      </c>
      <c r="CX731" s="89">
        <f t="shared" si="83"/>
        <v>0</v>
      </c>
    </row>
    <row r="732" spans="1:102" s="77" customFormat="1" ht="15" x14ac:dyDescent="0.25">
      <c r="A732" s="118" t="s">
        <v>869</v>
      </c>
      <c r="B732" s="118" t="s">
        <v>50</v>
      </c>
      <c r="C732" s="119"/>
      <c r="D732" s="118" t="s">
        <v>55</v>
      </c>
      <c r="E732" s="120">
        <v>45290</v>
      </c>
      <c r="F732" s="120">
        <v>45293</v>
      </c>
      <c r="G732" s="120">
        <v>45402</v>
      </c>
      <c r="H732" s="120">
        <v>45385</v>
      </c>
      <c r="I732" s="120">
        <v>45402</v>
      </c>
      <c r="J732" s="120">
        <v>45403</v>
      </c>
      <c r="K732" s="118" t="s">
        <v>350</v>
      </c>
      <c r="L732" s="119"/>
      <c r="M732" s="118" t="s">
        <v>1705</v>
      </c>
      <c r="N732" s="118" t="s">
        <v>222</v>
      </c>
      <c r="O732" s="118" t="s">
        <v>1706</v>
      </c>
      <c r="P732" s="118" t="s">
        <v>1707</v>
      </c>
      <c r="Q732" s="118" t="s">
        <v>1708</v>
      </c>
      <c r="R732" s="118" t="s">
        <v>344</v>
      </c>
      <c r="S732" s="120">
        <v>45402</v>
      </c>
      <c r="T732" s="119"/>
      <c r="U732" s="119"/>
      <c r="V732" s="118" t="s">
        <v>345</v>
      </c>
      <c r="W732" s="119"/>
      <c r="X732" s="118">
        <v>30</v>
      </c>
      <c r="Y732" s="118">
        <v>30</v>
      </c>
      <c r="Z732" s="118" t="s">
        <v>1732</v>
      </c>
      <c r="AA732" s="118" t="s">
        <v>1733</v>
      </c>
      <c r="AB732" s="121">
        <v>4</v>
      </c>
      <c r="AC732" s="121">
        <v>4</v>
      </c>
      <c r="AD732" s="121">
        <v>0</v>
      </c>
      <c r="AE732" s="118" t="s">
        <v>875</v>
      </c>
      <c r="AF732" s="121">
        <v>0</v>
      </c>
      <c r="AG732" s="118" t="s">
        <v>370</v>
      </c>
      <c r="AH732" s="118" t="s">
        <v>53</v>
      </c>
      <c r="AI732" s="118" t="s">
        <v>345</v>
      </c>
      <c r="AJ732" s="118" t="s">
        <v>1711</v>
      </c>
      <c r="AK732" s="118">
        <v>50</v>
      </c>
      <c r="AL732" s="121">
        <v>21</v>
      </c>
      <c r="AM732" s="119"/>
      <c r="AN732" s="119"/>
      <c r="AO732" s="118">
        <v>0</v>
      </c>
      <c r="AP732" s="119"/>
      <c r="AQ732" s="119"/>
      <c r="AR732" s="119"/>
      <c r="AS732" s="119"/>
      <c r="AT732" s="119"/>
      <c r="AU732" s="118">
        <v>0</v>
      </c>
      <c r="AV732" s="122">
        <v>0</v>
      </c>
      <c r="AW732" s="118" t="s">
        <v>51</v>
      </c>
      <c r="AX732" s="119"/>
      <c r="AY732" s="119"/>
      <c r="AZ732" s="119"/>
      <c r="BA732" s="118" t="s">
        <v>1734</v>
      </c>
      <c r="BB732" s="118" t="s">
        <v>52</v>
      </c>
      <c r="BC732" s="118" t="s">
        <v>161</v>
      </c>
      <c r="BD732" s="118" t="s">
        <v>162</v>
      </c>
      <c r="BE732" s="118" t="s">
        <v>1713</v>
      </c>
      <c r="BF732" s="118">
        <v>5</v>
      </c>
      <c r="BG732" s="118" t="s">
        <v>163</v>
      </c>
      <c r="BH732" s="118" t="s">
        <v>164</v>
      </c>
      <c r="BI732" s="118" t="s">
        <v>164</v>
      </c>
      <c r="BJ732" s="118" t="s">
        <v>1735</v>
      </c>
      <c r="BK732" s="118" t="s">
        <v>1013</v>
      </c>
      <c r="BL732" s="121">
        <v>4</v>
      </c>
      <c r="BM732" s="119" t="b">
        <f>KGP[[#This Row],[HU Quantity]]=KGP[[#This Row],[Requirement quantity]]</f>
        <v>1</v>
      </c>
      <c r="BN732" s="118" t="s">
        <v>1736</v>
      </c>
      <c r="BO732" s="119"/>
      <c r="BP732" s="119"/>
      <c r="BQ732" s="118" t="s">
        <v>165</v>
      </c>
      <c r="BR732" s="119"/>
      <c r="BS732" s="119"/>
      <c r="BT732" s="123">
        <v>0</v>
      </c>
      <c r="BU732" s="123">
        <v>0</v>
      </c>
      <c r="BV732" s="120">
        <v>45473</v>
      </c>
      <c r="BW732" s="124">
        <v>0</v>
      </c>
      <c r="BX732" s="124">
        <v>0</v>
      </c>
      <c r="BY732" s="119"/>
      <c r="BZ732" s="119"/>
      <c r="CA732" s="118">
        <v>0</v>
      </c>
      <c r="CB732" s="122">
        <v>0</v>
      </c>
      <c r="CC732" s="118" t="s">
        <v>348</v>
      </c>
      <c r="CD732" s="122">
        <v>24</v>
      </c>
      <c r="CE732" s="118" t="s">
        <v>245</v>
      </c>
      <c r="CF732" s="119"/>
      <c r="CG732" s="118" t="s">
        <v>1015</v>
      </c>
      <c r="CH732" s="122">
        <v>0</v>
      </c>
      <c r="CI732" s="125">
        <v>0</v>
      </c>
      <c r="CJ732" s="94">
        <f t="shared" si="77"/>
        <v>0.16666666666666666</v>
      </c>
      <c r="CK732" s="88">
        <f t="shared" si="78"/>
        <v>45374</v>
      </c>
      <c r="CL732" s="89">
        <f t="shared" si="79"/>
        <v>-11</v>
      </c>
      <c r="CM732" s="89">
        <f t="shared" si="80"/>
        <v>17</v>
      </c>
      <c r="CN732" s="89" t="str">
        <f t="shared" si="81"/>
        <v>ON TIME</v>
      </c>
      <c r="CO732" s="100" t="str" cm="1">
        <f t="array" ref="CO732">IFERROR(_xlfn.TEXTJOIN(", ",,_xlfn._xlws.FILTER('Monitor PO'!A:A,'Monitor PO'!K:K=Z732)),"")</f>
        <v/>
      </c>
      <c r="CP732" s="92" t="str">
        <f>IF(CQ732="","",IF(CQ732&gt;'Colour coding'!$D$4,"After Turnround",IF(CQ732&gt;'Colour coding'!$D$3+7,"During Turnaround",IF(CQ732&lt;'Colour coding'!$D$3,"On Time"))))</f>
        <v>On Time</v>
      </c>
      <c r="CQ732" s="88">
        <f>_xlfn.MAXIFS('Monitor PO'!E:E,'Monitor PO'!K:K,KGP[[#This Row],[Material / Component]])</f>
        <v>0</v>
      </c>
      <c r="CR732" s="89" t="str">
        <f t="shared" si="82"/>
        <v>SOH</v>
      </c>
      <c r="CS732" s="89" t="str">
        <f>_xlfn.CONCAT(KGP[[#This Row],[Reservation]], KGP[[#This Row],[Requirement date (WO component)]],KGP[[#This Row],[Material / Component]],"000",,KGP[[#This Row],[WO number]])</f>
        <v>00001357634540210586379000100037219</v>
      </c>
      <c r="CT732" s="89" t="str">
        <f>VLOOKUP(KGP[[#This Row],[Key]],Reservation!B:B,1,)</f>
        <v>00001357634540210586379000100037219</v>
      </c>
      <c r="CU732" s="89" t="str">
        <f>_xlfn.CONCAT(KGP[[#This Row],[Reservation]],KGP[[#This Row],[Material / Component]],"000",,KGP[[#This Row],[WO number]])</f>
        <v>000013576310586379000100037219</v>
      </c>
      <c r="CV732" s="93">
        <f>IF(_xlfn.MAXIFS(Reservation!$F:$F,Reservation!$A:$A,KGP[[#This Row],[Logic]])&lt;KGP[[#This Row],[ETA @ Demand plant]],_xlfn.MAXIFS(Reservation!$F:$F,Reservation!$A:$A,KGP[[#This Row],[Logic]]),"")</f>
        <v>0</v>
      </c>
      <c r="CW732" s="89" t="e">
        <f>IF(KGP[[#This Row],[Any order which is ahead (Date)]]="","",VLOOKUP(_xlfn.CONCAT(KGP[[#This Row],[Reservation]],KGP[[#This Row],[Material / Component]],"000",,KGP[[#This Row],[WO number]]),Reservation!$A:$J,10,0))</f>
        <v>#N/A</v>
      </c>
      <c r="CX732" s="89">
        <f t="shared" si="83"/>
        <v>0</v>
      </c>
    </row>
    <row r="733" spans="1:102" s="77" customFormat="1" ht="15" x14ac:dyDescent="0.25">
      <c r="A733" s="118" t="s">
        <v>869</v>
      </c>
      <c r="B733" s="118" t="s">
        <v>50</v>
      </c>
      <c r="C733" s="119"/>
      <c r="D733" s="118" t="s">
        <v>55</v>
      </c>
      <c r="E733" s="120">
        <v>45290</v>
      </c>
      <c r="F733" s="120">
        <v>45293</v>
      </c>
      <c r="G733" s="120">
        <v>45406</v>
      </c>
      <c r="H733" s="120">
        <v>45385</v>
      </c>
      <c r="I733" s="120">
        <v>45406</v>
      </c>
      <c r="J733" s="120">
        <v>45408</v>
      </c>
      <c r="K733" s="118" t="s">
        <v>350</v>
      </c>
      <c r="L733" s="119"/>
      <c r="M733" s="118" t="s">
        <v>1738</v>
      </c>
      <c r="N733" s="118" t="s">
        <v>336</v>
      </c>
      <c r="O733" s="118" t="s">
        <v>1739</v>
      </c>
      <c r="P733" s="118" t="s">
        <v>1740</v>
      </c>
      <c r="Q733" s="118" t="s">
        <v>1741</v>
      </c>
      <c r="R733" s="118" t="s">
        <v>344</v>
      </c>
      <c r="S733" s="120">
        <v>45406</v>
      </c>
      <c r="T733" s="119"/>
      <c r="U733" s="119"/>
      <c r="V733" s="118" t="s">
        <v>345</v>
      </c>
      <c r="W733" s="119"/>
      <c r="X733" s="118">
        <v>20</v>
      </c>
      <c r="Y733" s="118">
        <v>20</v>
      </c>
      <c r="Z733" s="118" t="s">
        <v>1743</v>
      </c>
      <c r="AA733" s="118" t="s">
        <v>1744</v>
      </c>
      <c r="AB733" s="121">
        <v>1</v>
      </c>
      <c r="AC733" s="121">
        <v>0</v>
      </c>
      <c r="AD733" s="121">
        <v>0</v>
      </c>
      <c r="AE733" s="118" t="s">
        <v>875</v>
      </c>
      <c r="AF733" s="121">
        <v>0</v>
      </c>
      <c r="AG733" s="118" t="s">
        <v>876</v>
      </c>
      <c r="AH733" s="118" t="s">
        <v>53</v>
      </c>
      <c r="AI733" s="118" t="s">
        <v>345</v>
      </c>
      <c r="AJ733" s="118" t="s">
        <v>1745</v>
      </c>
      <c r="AK733" s="118">
        <v>20</v>
      </c>
      <c r="AL733" s="121">
        <v>21</v>
      </c>
      <c r="AM733" s="119"/>
      <c r="AN733" s="119"/>
      <c r="AO733" s="118">
        <v>0</v>
      </c>
      <c r="AP733" s="119"/>
      <c r="AQ733" s="119"/>
      <c r="AR733" s="119"/>
      <c r="AS733" s="119"/>
      <c r="AT733" s="119"/>
      <c r="AU733" s="118">
        <v>0</v>
      </c>
      <c r="AV733" s="122">
        <v>0</v>
      </c>
      <c r="AW733" s="118" t="s">
        <v>51</v>
      </c>
      <c r="AX733" s="119"/>
      <c r="AY733" s="119"/>
      <c r="AZ733" s="119"/>
      <c r="BA733" s="118" t="s">
        <v>1746</v>
      </c>
      <c r="BB733" s="118" t="s">
        <v>52</v>
      </c>
      <c r="BC733" s="118" t="s">
        <v>161</v>
      </c>
      <c r="BD733" s="118" t="s">
        <v>162</v>
      </c>
      <c r="BE733" s="118" t="s">
        <v>1742</v>
      </c>
      <c r="BF733" s="118">
        <v>8</v>
      </c>
      <c r="BG733" s="118" t="s">
        <v>232</v>
      </c>
      <c r="BH733" s="118" t="s">
        <v>164</v>
      </c>
      <c r="BI733" s="118" t="s">
        <v>164</v>
      </c>
      <c r="BJ733" s="118" t="s">
        <v>1747</v>
      </c>
      <c r="BK733" s="118" t="s">
        <v>963</v>
      </c>
      <c r="BL733" s="121">
        <v>1</v>
      </c>
      <c r="BM733" s="119" t="b">
        <f>KGP[[#This Row],[HU Quantity]]=KGP[[#This Row],[Requirement quantity]]</f>
        <v>1</v>
      </c>
      <c r="BN733" s="118" t="s">
        <v>1748</v>
      </c>
      <c r="BO733" s="119"/>
      <c r="BP733" s="119"/>
      <c r="BQ733" s="118" t="s">
        <v>165</v>
      </c>
      <c r="BR733" s="119"/>
      <c r="BS733" s="120">
        <v>45381</v>
      </c>
      <c r="BT733" s="123">
        <v>0</v>
      </c>
      <c r="BU733" s="123">
        <v>0</v>
      </c>
      <c r="BV733" s="120">
        <v>45412</v>
      </c>
      <c r="BW733" s="124">
        <v>0</v>
      </c>
      <c r="BX733" s="124">
        <v>0</v>
      </c>
      <c r="BY733" s="119"/>
      <c r="BZ733" s="119"/>
      <c r="CA733" s="118">
        <v>0</v>
      </c>
      <c r="CB733" s="122">
        <v>0</v>
      </c>
      <c r="CC733" s="118" t="s">
        <v>374</v>
      </c>
      <c r="CD733" s="122">
        <v>1</v>
      </c>
      <c r="CE733" s="118" t="s">
        <v>349</v>
      </c>
      <c r="CF733" s="119"/>
      <c r="CG733" s="118" t="s">
        <v>965</v>
      </c>
      <c r="CH733" s="122">
        <v>0</v>
      </c>
      <c r="CI733" s="125">
        <v>0</v>
      </c>
      <c r="CJ733" s="94">
        <f t="shared" si="77"/>
        <v>0.125</v>
      </c>
      <c r="CK733" s="88">
        <f t="shared" si="78"/>
        <v>45378</v>
      </c>
      <c r="CL733" s="89">
        <f t="shared" si="79"/>
        <v>-7</v>
      </c>
      <c r="CM733" s="89">
        <f t="shared" si="80"/>
        <v>21</v>
      </c>
      <c r="CN733" s="89" t="str">
        <f t="shared" si="81"/>
        <v>ON TIME</v>
      </c>
      <c r="CO733" s="100" t="str" cm="1">
        <f t="array" ref="CO733">IFERROR(_xlfn.TEXTJOIN(", ",,_xlfn._xlws.FILTER('Monitor PO'!A:A,'Monitor PO'!K:K=Z733)),"")</f>
        <v/>
      </c>
      <c r="CP733" s="92" t="str">
        <f>IF(CQ733="","",IF(CQ733&gt;'Colour coding'!$D$4,"After Turnround",IF(CQ733&gt;'Colour coding'!$D$3+7,"During Turnaround",IF(CQ733&lt;'Colour coding'!$D$3,"On Time"))))</f>
        <v>On Time</v>
      </c>
      <c r="CQ733" s="88">
        <f>_xlfn.MAXIFS('Monitor PO'!E:E,'Monitor PO'!K:K,KGP[[#This Row],[Material / Component]])</f>
        <v>0</v>
      </c>
      <c r="CR733" s="89" t="str">
        <f t="shared" si="82"/>
        <v>Need Purchasing</v>
      </c>
      <c r="CS733" s="89" t="str">
        <f>_xlfn.CONCAT(KGP[[#This Row],[Reservation]], KGP[[#This Row],[Requirement date (WO component)]],KGP[[#This Row],[Material / Component]],"000",,KGP[[#This Row],[WO number]])</f>
        <v>00001360674540610616560000100037555</v>
      </c>
      <c r="CT733" s="89" t="e">
        <f>VLOOKUP(KGP[[#This Row],[Key]],Reservation!B:B,1,)</f>
        <v>#N/A</v>
      </c>
      <c r="CU733" s="89" t="str">
        <f>_xlfn.CONCAT(KGP[[#This Row],[Reservation]],KGP[[#This Row],[Material / Component]],"000",,KGP[[#This Row],[WO number]])</f>
        <v>000013606710616560000100037555</v>
      </c>
      <c r="CV733" s="93">
        <f>IF(_xlfn.MAXIFS(Reservation!$F:$F,Reservation!$A:$A,KGP[[#This Row],[Logic]])&lt;KGP[[#This Row],[ETA @ Demand plant]],_xlfn.MAXIFS(Reservation!$F:$F,Reservation!$A:$A,KGP[[#This Row],[Logic]]),"")</f>
        <v>0</v>
      </c>
      <c r="CW733" s="89" t="e">
        <f>IF(KGP[[#This Row],[Any order which is ahead (Date)]]="","",VLOOKUP(_xlfn.CONCAT(KGP[[#This Row],[Reservation]],KGP[[#This Row],[Material / Component]],"000",,KGP[[#This Row],[WO number]]),Reservation!$A:$J,10,0))</f>
        <v>#N/A</v>
      </c>
      <c r="CX733" s="89">
        <f t="shared" si="83"/>
        <v>0</v>
      </c>
    </row>
    <row r="734" spans="1:102" s="77" customFormat="1" ht="15" x14ac:dyDescent="0.25">
      <c r="A734" s="118" t="s">
        <v>869</v>
      </c>
      <c r="B734" s="118" t="s">
        <v>50</v>
      </c>
      <c r="C734" s="119"/>
      <c r="D734" s="118" t="s">
        <v>55</v>
      </c>
      <c r="E734" s="120">
        <v>45290</v>
      </c>
      <c r="F734" s="120">
        <v>45293</v>
      </c>
      <c r="G734" s="120">
        <v>45406</v>
      </c>
      <c r="H734" s="120">
        <v>45385</v>
      </c>
      <c r="I734" s="120">
        <v>45406</v>
      </c>
      <c r="J734" s="120">
        <v>45408</v>
      </c>
      <c r="K734" s="118" t="s">
        <v>350</v>
      </c>
      <c r="L734" s="119"/>
      <c r="M734" s="118" t="s">
        <v>1738</v>
      </c>
      <c r="N734" s="118" t="s">
        <v>217</v>
      </c>
      <c r="O734" s="118" t="s">
        <v>1739</v>
      </c>
      <c r="P734" s="118" t="s">
        <v>1740</v>
      </c>
      <c r="Q734" s="118" t="s">
        <v>1741</v>
      </c>
      <c r="R734" s="118" t="s">
        <v>344</v>
      </c>
      <c r="S734" s="120">
        <v>45406</v>
      </c>
      <c r="T734" s="119"/>
      <c r="U734" s="119"/>
      <c r="V734" s="118" t="s">
        <v>345</v>
      </c>
      <c r="W734" s="119"/>
      <c r="X734" s="118">
        <v>20</v>
      </c>
      <c r="Y734" s="118">
        <v>20</v>
      </c>
      <c r="Z734" s="118" t="s">
        <v>1749</v>
      </c>
      <c r="AA734" s="118" t="s">
        <v>1750</v>
      </c>
      <c r="AB734" s="121">
        <v>1</v>
      </c>
      <c r="AC734" s="121">
        <v>0</v>
      </c>
      <c r="AD734" s="121">
        <v>0</v>
      </c>
      <c r="AE734" s="118" t="s">
        <v>875</v>
      </c>
      <c r="AF734" s="121">
        <v>0</v>
      </c>
      <c r="AG734" s="118" t="s">
        <v>876</v>
      </c>
      <c r="AH734" s="118" t="s">
        <v>53</v>
      </c>
      <c r="AI734" s="118" t="s">
        <v>345</v>
      </c>
      <c r="AJ734" s="118" t="s">
        <v>1745</v>
      </c>
      <c r="AK734" s="118">
        <v>10</v>
      </c>
      <c r="AL734" s="121">
        <v>21</v>
      </c>
      <c r="AM734" s="119"/>
      <c r="AN734" s="119"/>
      <c r="AO734" s="118">
        <v>0</v>
      </c>
      <c r="AP734" s="119"/>
      <c r="AQ734" s="119"/>
      <c r="AR734" s="119"/>
      <c r="AS734" s="119"/>
      <c r="AT734" s="119"/>
      <c r="AU734" s="118">
        <v>0</v>
      </c>
      <c r="AV734" s="122">
        <v>0</v>
      </c>
      <c r="AW734" s="118" t="s">
        <v>51</v>
      </c>
      <c r="AX734" s="119"/>
      <c r="AY734" s="119"/>
      <c r="AZ734" s="119"/>
      <c r="BA734" s="118" t="s">
        <v>1746</v>
      </c>
      <c r="BB734" s="118" t="s">
        <v>52</v>
      </c>
      <c r="BC734" s="118" t="s">
        <v>161</v>
      </c>
      <c r="BD734" s="118" t="s">
        <v>162</v>
      </c>
      <c r="BE734" s="118" t="s">
        <v>1742</v>
      </c>
      <c r="BF734" s="118">
        <v>7</v>
      </c>
      <c r="BG734" s="118" t="s">
        <v>232</v>
      </c>
      <c r="BH734" s="118" t="s">
        <v>164</v>
      </c>
      <c r="BI734" s="118" t="s">
        <v>164</v>
      </c>
      <c r="BJ734" s="118" t="s">
        <v>1751</v>
      </c>
      <c r="BK734" s="118" t="s">
        <v>963</v>
      </c>
      <c r="BL734" s="121">
        <v>1</v>
      </c>
      <c r="BM734" s="119" t="b">
        <f>KGP[[#This Row],[HU Quantity]]=KGP[[#This Row],[Requirement quantity]]</f>
        <v>1</v>
      </c>
      <c r="BN734" s="118" t="s">
        <v>1752</v>
      </c>
      <c r="BO734" s="119"/>
      <c r="BP734" s="119"/>
      <c r="BQ734" s="118" t="s">
        <v>165</v>
      </c>
      <c r="BR734" s="119"/>
      <c r="BS734" s="120">
        <v>45381</v>
      </c>
      <c r="BT734" s="123">
        <v>0</v>
      </c>
      <c r="BU734" s="123">
        <v>0</v>
      </c>
      <c r="BV734" s="120">
        <v>45412</v>
      </c>
      <c r="BW734" s="124">
        <v>0</v>
      </c>
      <c r="BX734" s="124">
        <v>0</v>
      </c>
      <c r="BY734" s="119"/>
      <c r="BZ734" s="119"/>
      <c r="CA734" s="118">
        <v>0</v>
      </c>
      <c r="CB734" s="122">
        <v>0</v>
      </c>
      <c r="CC734" s="118" t="s">
        <v>374</v>
      </c>
      <c r="CD734" s="122">
        <v>1</v>
      </c>
      <c r="CE734" s="118" t="s">
        <v>349</v>
      </c>
      <c r="CF734" s="119"/>
      <c r="CG734" s="118" t="s">
        <v>965</v>
      </c>
      <c r="CH734" s="122">
        <v>0</v>
      </c>
      <c r="CI734" s="125">
        <v>0</v>
      </c>
      <c r="CJ734" s="94">
        <f t="shared" si="77"/>
        <v>0.125</v>
      </c>
      <c r="CK734" s="88">
        <f t="shared" si="78"/>
        <v>45378</v>
      </c>
      <c r="CL734" s="89">
        <f t="shared" si="79"/>
        <v>-7</v>
      </c>
      <c r="CM734" s="89">
        <f t="shared" si="80"/>
        <v>21</v>
      </c>
      <c r="CN734" s="89" t="str">
        <f t="shared" si="81"/>
        <v>ON TIME</v>
      </c>
      <c r="CO734" s="100" t="str" cm="1">
        <f t="array" ref="CO734">IFERROR(_xlfn.TEXTJOIN(", ",,_xlfn._xlws.FILTER('Monitor PO'!A:A,'Monitor PO'!K:K=Z734)),"")</f>
        <v/>
      </c>
      <c r="CP734" s="92" t="str">
        <f>IF(CQ734="","",IF(CQ734&gt;'Colour coding'!$D$4,"After Turnround",IF(CQ734&gt;'Colour coding'!$D$3+7,"During Turnaround",IF(CQ734&lt;'Colour coding'!$D$3,"On Time"))))</f>
        <v>On Time</v>
      </c>
      <c r="CQ734" s="88">
        <f>_xlfn.MAXIFS('Monitor PO'!E:E,'Monitor PO'!K:K,KGP[[#This Row],[Material / Component]])</f>
        <v>0</v>
      </c>
      <c r="CR734" s="89" t="str">
        <f t="shared" si="82"/>
        <v>Need Purchasing</v>
      </c>
      <c r="CS734" s="89" t="str">
        <f>_xlfn.CONCAT(KGP[[#This Row],[Reservation]], KGP[[#This Row],[Requirement date (WO component)]],KGP[[#This Row],[Material / Component]],"000",,KGP[[#This Row],[WO number]])</f>
        <v>00001360674540610616559000100037555</v>
      </c>
      <c r="CT734" s="89" t="e">
        <f>VLOOKUP(KGP[[#This Row],[Key]],Reservation!B:B,1,)</f>
        <v>#N/A</v>
      </c>
      <c r="CU734" s="89" t="str">
        <f>_xlfn.CONCAT(KGP[[#This Row],[Reservation]],KGP[[#This Row],[Material / Component]],"000",,KGP[[#This Row],[WO number]])</f>
        <v>000013606710616559000100037555</v>
      </c>
      <c r="CV734" s="93">
        <f>IF(_xlfn.MAXIFS(Reservation!$F:$F,Reservation!$A:$A,KGP[[#This Row],[Logic]])&lt;KGP[[#This Row],[ETA @ Demand plant]],_xlfn.MAXIFS(Reservation!$F:$F,Reservation!$A:$A,KGP[[#This Row],[Logic]]),"")</f>
        <v>0</v>
      </c>
      <c r="CW734" s="89" t="e">
        <f>IF(KGP[[#This Row],[Any order which is ahead (Date)]]="","",VLOOKUP(_xlfn.CONCAT(KGP[[#This Row],[Reservation]],KGP[[#This Row],[Material / Component]],"000",,KGP[[#This Row],[WO number]]),Reservation!$A:$J,10,0))</f>
        <v>#N/A</v>
      </c>
      <c r="CX734" s="89">
        <f t="shared" si="83"/>
        <v>0</v>
      </c>
    </row>
    <row r="735" spans="1:102" s="77" customFormat="1" ht="15" x14ac:dyDescent="0.25">
      <c r="A735" s="118" t="s">
        <v>940</v>
      </c>
      <c r="B735" s="118" t="s">
        <v>50</v>
      </c>
      <c r="C735" s="119"/>
      <c r="D735" s="118" t="s">
        <v>55</v>
      </c>
      <c r="E735" s="120">
        <v>45290</v>
      </c>
      <c r="F735" s="120">
        <v>45292</v>
      </c>
      <c r="G735" s="120">
        <v>45387</v>
      </c>
      <c r="H735" s="120">
        <v>45351</v>
      </c>
      <c r="I735" s="120">
        <v>45387</v>
      </c>
      <c r="J735" s="120">
        <v>45394</v>
      </c>
      <c r="K735" s="118" t="s">
        <v>182</v>
      </c>
      <c r="L735" s="119"/>
      <c r="M735" s="118" t="s">
        <v>698</v>
      </c>
      <c r="N735" s="118" t="s">
        <v>715</v>
      </c>
      <c r="O735" s="118" t="s">
        <v>700</v>
      </c>
      <c r="P735" s="118" t="s">
        <v>359</v>
      </c>
      <c r="Q735" s="118" t="s">
        <v>701</v>
      </c>
      <c r="R735" s="118" t="s">
        <v>344</v>
      </c>
      <c r="S735" s="120">
        <v>45483</v>
      </c>
      <c r="T735" s="119"/>
      <c r="U735" s="119"/>
      <c r="V735" s="118" t="s">
        <v>345</v>
      </c>
      <c r="W735" s="120">
        <v>45417</v>
      </c>
      <c r="X735" s="118">
        <v>20</v>
      </c>
      <c r="Y735" s="118">
        <v>20</v>
      </c>
      <c r="Z735" s="118" t="s">
        <v>716</v>
      </c>
      <c r="AA735" s="118" t="s">
        <v>717</v>
      </c>
      <c r="AB735" s="121">
        <v>4</v>
      </c>
      <c r="AC735" s="121">
        <v>0</v>
      </c>
      <c r="AD735" s="121">
        <v>4</v>
      </c>
      <c r="AE735" s="118" t="s">
        <v>1760</v>
      </c>
      <c r="AF735" s="121">
        <v>56</v>
      </c>
      <c r="AG735" s="118" t="s">
        <v>347</v>
      </c>
      <c r="AH735" s="118" t="s">
        <v>379</v>
      </c>
      <c r="AI735" s="118" t="s">
        <v>345</v>
      </c>
      <c r="AJ735" s="118" t="s">
        <v>704</v>
      </c>
      <c r="AK735" s="118">
        <v>130</v>
      </c>
      <c r="AL735" s="121">
        <v>21</v>
      </c>
      <c r="AM735" s="118" t="s">
        <v>215</v>
      </c>
      <c r="AN735" s="118" t="s">
        <v>705</v>
      </c>
      <c r="AO735" s="118">
        <v>53</v>
      </c>
      <c r="AP735" s="120">
        <v>45351</v>
      </c>
      <c r="AQ735" s="120">
        <v>45415</v>
      </c>
      <c r="AR735" s="118" t="s">
        <v>706</v>
      </c>
      <c r="AS735" s="118" t="s">
        <v>707</v>
      </c>
      <c r="AT735" s="118" t="s">
        <v>1761</v>
      </c>
      <c r="AU735" s="118">
        <v>10</v>
      </c>
      <c r="AV735" s="122">
        <v>4</v>
      </c>
      <c r="AW735" s="118" t="s">
        <v>51</v>
      </c>
      <c r="AX735" s="120">
        <v>45366</v>
      </c>
      <c r="AY735" s="119"/>
      <c r="AZ735" s="118" t="s">
        <v>1762</v>
      </c>
      <c r="BA735" s="118" t="s">
        <v>1763</v>
      </c>
      <c r="BB735" s="118" t="s">
        <v>52</v>
      </c>
      <c r="BC735" s="118" t="s">
        <v>213</v>
      </c>
      <c r="BD735" s="118" t="s">
        <v>214</v>
      </c>
      <c r="BE735" s="118" t="s">
        <v>708</v>
      </c>
      <c r="BF735" s="118">
        <v>53</v>
      </c>
      <c r="BG735" s="118" t="s">
        <v>218</v>
      </c>
      <c r="BH735" s="118" t="s">
        <v>164</v>
      </c>
      <c r="BI735" s="118" t="s">
        <v>164</v>
      </c>
      <c r="BJ735" s="118" t="s">
        <v>1764</v>
      </c>
      <c r="BK735" s="118" t="s">
        <v>1765</v>
      </c>
      <c r="BL735" s="121">
        <v>4</v>
      </c>
      <c r="BM735" s="119" t="b">
        <f>KGP[[#This Row],[HU Quantity]]=KGP[[#This Row],[Requirement quantity]]</f>
        <v>1</v>
      </c>
      <c r="BN735" s="119"/>
      <c r="BO735" s="119"/>
      <c r="BP735" s="119"/>
      <c r="BQ735" s="118" t="s">
        <v>165</v>
      </c>
      <c r="BR735" s="119"/>
      <c r="BS735" s="119"/>
      <c r="BT735" s="123">
        <v>66</v>
      </c>
      <c r="BU735" s="123">
        <v>0</v>
      </c>
      <c r="BV735" s="120">
        <v>45473</v>
      </c>
      <c r="BW735" s="124">
        <v>0</v>
      </c>
      <c r="BX735" s="124">
        <v>0</v>
      </c>
      <c r="BY735" s="120">
        <v>45417</v>
      </c>
      <c r="BZ735" s="119"/>
      <c r="CA735" s="118">
        <v>0</v>
      </c>
      <c r="CB735" s="122">
        <v>0</v>
      </c>
      <c r="CC735" s="119"/>
      <c r="CD735" s="122">
        <v>0</v>
      </c>
      <c r="CE735" s="119"/>
      <c r="CF735" s="119"/>
      <c r="CG735" s="119"/>
      <c r="CH735" s="122">
        <v>0</v>
      </c>
      <c r="CI735" s="125">
        <v>0</v>
      </c>
      <c r="CJ735" s="94">
        <f t="shared" si="77"/>
        <v>2.0408163265306121E-2</v>
      </c>
      <c r="CK735" s="88">
        <f t="shared" si="78"/>
        <v>45359</v>
      </c>
      <c r="CL735" s="89">
        <f t="shared" si="79"/>
        <v>8</v>
      </c>
      <c r="CM735" s="89">
        <f t="shared" si="80"/>
        <v>36</v>
      </c>
      <c r="CN735" s="89" t="str">
        <f t="shared" si="81"/>
        <v>ON TIME</v>
      </c>
      <c r="CO735" s="100" t="str" cm="1">
        <f t="array" ref="CO735">IFERROR(_xlfn.TEXTJOIN(", ",,_xlfn._xlws.FILTER('Monitor PO'!A:A,'Monitor PO'!K:K=Z735)),"")</f>
        <v/>
      </c>
      <c r="CP735" s="92" t="str">
        <f>IF(CQ735="","",IF(CQ735&gt;'Colour coding'!$D$4,"After Turnround",IF(CQ735&gt;'Colour coding'!$D$3+7,"During Turnaround",IF(CQ735&lt;'Colour coding'!$D$3,"On Time"))))</f>
        <v>On Time</v>
      </c>
      <c r="CQ735" s="88">
        <f>_xlfn.MAXIFS('Monitor PO'!E:E,'Monitor PO'!K:K,KGP[[#This Row],[Material / Component]])</f>
        <v>0</v>
      </c>
      <c r="CR735" s="89" t="str">
        <f t="shared" si="82"/>
        <v>Need Purchasing</v>
      </c>
      <c r="CS735" s="89" t="str">
        <f>_xlfn.CONCAT(KGP[[#This Row],[Reservation]], KGP[[#This Row],[Requirement date (WO component)]],KGP[[#This Row],[Material / Component]],"000",,KGP[[#This Row],[WO number]])</f>
        <v>00001360984538711051939000100037574</v>
      </c>
      <c r="CT735" s="89" t="e">
        <f>VLOOKUP(KGP[[#This Row],[Key]],Reservation!B:B,1,)</f>
        <v>#N/A</v>
      </c>
      <c r="CU735" s="89" t="str">
        <f>_xlfn.CONCAT(KGP[[#This Row],[Reservation]],KGP[[#This Row],[Material / Component]],"000",,KGP[[#This Row],[WO number]])</f>
        <v>000013609811051939000100037574</v>
      </c>
      <c r="CV735" s="93">
        <f>IF(_xlfn.MAXIFS(Reservation!$F:$F,Reservation!$A:$A,KGP[[#This Row],[Logic]])&lt;KGP[[#This Row],[ETA @ Demand plant]],_xlfn.MAXIFS(Reservation!$F:$F,Reservation!$A:$A,KGP[[#This Row],[Logic]]),"")</f>
        <v>0</v>
      </c>
      <c r="CW735" s="89" t="e">
        <f>IF(KGP[[#This Row],[Any order which is ahead (Date)]]="","",VLOOKUP(_xlfn.CONCAT(KGP[[#This Row],[Reservation]],KGP[[#This Row],[Material / Component]],"000",,KGP[[#This Row],[WO number]]),Reservation!$A:$J,10,0))</f>
        <v>#N/A</v>
      </c>
      <c r="CX735" s="89">
        <f t="shared" si="83"/>
        <v>0</v>
      </c>
    </row>
    <row r="736" spans="1:102" s="77" customFormat="1" ht="15" x14ac:dyDescent="0.25">
      <c r="A736" s="118" t="s">
        <v>940</v>
      </c>
      <c r="B736" s="118" t="s">
        <v>50</v>
      </c>
      <c r="C736" s="119"/>
      <c r="D736" s="118" t="s">
        <v>55</v>
      </c>
      <c r="E736" s="120">
        <v>45290</v>
      </c>
      <c r="F736" s="120">
        <v>45292</v>
      </c>
      <c r="G736" s="120">
        <v>45387</v>
      </c>
      <c r="H736" s="120">
        <v>45351</v>
      </c>
      <c r="I736" s="120">
        <v>45387</v>
      </c>
      <c r="J736" s="120">
        <v>45394</v>
      </c>
      <c r="K736" s="118" t="s">
        <v>182</v>
      </c>
      <c r="L736" s="119"/>
      <c r="M736" s="118" t="s">
        <v>698</v>
      </c>
      <c r="N736" s="118" t="s">
        <v>734</v>
      </c>
      <c r="O736" s="118" t="s">
        <v>700</v>
      </c>
      <c r="P736" s="118" t="s">
        <v>359</v>
      </c>
      <c r="Q736" s="118" t="s">
        <v>701</v>
      </c>
      <c r="R736" s="118" t="s">
        <v>344</v>
      </c>
      <c r="S736" s="120">
        <v>45387</v>
      </c>
      <c r="T736" s="119"/>
      <c r="U736" s="119"/>
      <c r="V736" s="118" t="s">
        <v>345</v>
      </c>
      <c r="W736" s="119"/>
      <c r="X736" s="118">
        <v>20</v>
      </c>
      <c r="Y736" s="118">
        <v>20</v>
      </c>
      <c r="Z736" s="118" t="s">
        <v>735</v>
      </c>
      <c r="AA736" s="118" t="s">
        <v>736</v>
      </c>
      <c r="AB736" s="121">
        <v>2</v>
      </c>
      <c r="AC736" s="121">
        <v>0</v>
      </c>
      <c r="AD736" s="121">
        <v>2</v>
      </c>
      <c r="AE736" s="118" t="s">
        <v>1767</v>
      </c>
      <c r="AF736" s="121">
        <v>0</v>
      </c>
      <c r="AG736" s="118" t="s">
        <v>1486</v>
      </c>
      <c r="AH736" s="118" t="s">
        <v>53</v>
      </c>
      <c r="AI736" s="118" t="s">
        <v>345</v>
      </c>
      <c r="AJ736" s="118" t="s">
        <v>704</v>
      </c>
      <c r="AK736" s="118">
        <v>40</v>
      </c>
      <c r="AL736" s="121">
        <v>21</v>
      </c>
      <c r="AM736" s="119"/>
      <c r="AN736" s="119"/>
      <c r="AO736" s="118">
        <v>0</v>
      </c>
      <c r="AP736" s="119"/>
      <c r="AQ736" s="119"/>
      <c r="AR736" s="119"/>
      <c r="AS736" s="119"/>
      <c r="AT736" s="119"/>
      <c r="AU736" s="118">
        <v>0</v>
      </c>
      <c r="AV736" s="122">
        <v>0</v>
      </c>
      <c r="AW736" s="118" t="s">
        <v>51</v>
      </c>
      <c r="AX736" s="119"/>
      <c r="AY736" s="119"/>
      <c r="AZ736" s="119"/>
      <c r="BA736" s="118" t="s">
        <v>1768</v>
      </c>
      <c r="BB736" s="118" t="s">
        <v>52</v>
      </c>
      <c r="BC736" s="118" t="s">
        <v>213</v>
      </c>
      <c r="BD736" s="118" t="s">
        <v>214</v>
      </c>
      <c r="BE736" s="118" t="s">
        <v>708</v>
      </c>
      <c r="BF736" s="118">
        <v>41</v>
      </c>
      <c r="BG736" s="118" t="s">
        <v>218</v>
      </c>
      <c r="BH736" s="118" t="s">
        <v>164</v>
      </c>
      <c r="BI736" s="118" t="s">
        <v>164</v>
      </c>
      <c r="BJ736" s="118" t="s">
        <v>737</v>
      </c>
      <c r="BK736" s="118" t="s">
        <v>1769</v>
      </c>
      <c r="BL736" s="121">
        <v>2</v>
      </c>
      <c r="BM736" s="119" t="b">
        <f>KGP[[#This Row],[HU Quantity]]=KGP[[#This Row],[Requirement quantity]]</f>
        <v>1</v>
      </c>
      <c r="BN736" s="119"/>
      <c r="BO736" s="119"/>
      <c r="BP736" s="119"/>
      <c r="BQ736" s="118" t="s">
        <v>165</v>
      </c>
      <c r="BR736" s="119"/>
      <c r="BS736" s="120">
        <v>45374</v>
      </c>
      <c r="BT736" s="123">
        <v>0</v>
      </c>
      <c r="BU736" s="123">
        <v>0</v>
      </c>
      <c r="BV736" s="120">
        <v>45473</v>
      </c>
      <c r="BW736" s="124">
        <v>0</v>
      </c>
      <c r="BX736" s="124">
        <v>0</v>
      </c>
      <c r="BY736" s="119"/>
      <c r="BZ736" s="119"/>
      <c r="CA736" s="118">
        <v>0</v>
      </c>
      <c r="CB736" s="122">
        <v>0</v>
      </c>
      <c r="CC736" s="118" t="s">
        <v>1494</v>
      </c>
      <c r="CD736" s="122">
        <v>0</v>
      </c>
      <c r="CE736" s="118" t="s">
        <v>367</v>
      </c>
      <c r="CF736" s="119"/>
      <c r="CG736" s="118" t="s">
        <v>1770</v>
      </c>
      <c r="CH736" s="122">
        <v>0</v>
      </c>
      <c r="CI736" s="125">
        <v>0</v>
      </c>
      <c r="CJ736" s="94">
        <f t="shared" si="77"/>
        <v>2.0408163265306121E-2</v>
      </c>
      <c r="CK736" s="88">
        <f t="shared" si="78"/>
        <v>45359</v>
      </c>
      <c r="CL736" s="89">
        <f t="shared" si="79"/>
        <v>8</v>
      </c>
      <c r="CM736" s="89">
        <f t="shared" si="80"/>
        <v>36</v>
      </c>
      <c r="CN736" s="89" t="str">
        <f t="shared" si="81"/>
        <v>ON TIME</v>
      </c>
      <c r="CO736" s="100" t="str" cm="1">
        <f t="array" ref="CO736">IFERROR(_xlfn.TEXTJOIN(", ",,_xlfn._xlws.FILTER('Monitor PO'!A:A,'Monitor PO'!K:K=Z736)),"")</f>
        <v/>
      </c>
      <c r="CP736" s="92" t="str">
        <f>IF(CQ736="","",IF(CQ736&gt;'Colour coding'!$D$4,"After Turnround",IF(CQ736&gt;'Colour coding'!$D$3+7,"During Turnaround",IF(CQ736&lt;'Colour coding'!$D$3,"On Time"))))</f>
        <v>On Time</v>
      </c>
      <c r="CQ736" s="88">
        <f>_xlfn.MAXIFS('Monitor PO'!E:E,'Monitor PO'!K:K,KGP[[#This Row],[Material / Component]])</f>
        <v>0</v>
      </c>
      <c r="CR736" s="89" t="str">
        <f t="shared" si="82"/>
        <v>Need Purchasing</v>
      </c>
      <c r="CS736" s="89" t="str">
        <f>_xlfn.CONCAT(KGP[[#This Row],[Reservation]], KGP[[#This Row],[Requirement date (WO component)]],KGP[[#This Row],[Material / Component]],"000",,KGP[[#This Row],[WO number]])</f>
        <v>00001360984538710461404000100037574</v>
      </c>
      <c r="CT736" s="89" t="e">
        <f>VLOOKUP(KGP[[#This Row],[Key]],Reservation!B:B,1,)</f>
        <v>#N/A</v>
      </c>
      <c r="CU736" s="89" t="str">
        <f>_xlfn.CONCAT(KGP[[#This Row],[Reservation]],KGP[[#This Row],[Material / Component]],"000",,KGP[[#This Row],[WO number]])</f>
        <v>000013609810461404000100037574</v>
      </c>
      <c r="CV736" s="93">
        <f>IF(_xlfn.MAXIFS(Reservation!$F:$F,Reservation!$A:$A,KGP[[#This Row],[Logic]])&lt;KGP[[#This Row],[ETA @ Demand plant]],_xlfn.MAXIFS(Reservation!$F:$F,Reservation!$A:$A,KGP[[#This Row],[Logic]]),"")</f>
        <v>0</v>
      </c>
      <c r="CW736" s="89" t="e">
        <f>IF(KGP[[#This Row],[Any order which is ahead (Date)]]="","",VLOOKUP(_xlfn.CONCAT(KGP[[#This Row],[Reservation]],KGP[[#This Row],[Material / Component]],"000",,KGP[[#This Row],[WO number]]),Reservation!$A:$J,10,0))</f>
        <v>#N/A</v>
      </c>
      <c r="CX736" s="89">
        <f t="shared" si="83"/>
        <v>0</v>
      </c>
    </row>
    <row r="737" spans="1:102" s="77" customFormat="1" ht="15" x14ac:dyDescent="0.25">
      <c r="A737" s="118" t="s">
        <v>940</v>
      </c>
      <c r="B737" s="118" t="s">
        <v>50</v>
      </c>
      <c r="C737" s="119"/>
      <c r="D737" s="118" t="s">
        <v>55</v>
      </c>
      <c r="E737" s="120">
        <v>45290</v>
      </c>
      <c r="F737" s="120">
        <v>45292</v>
      </c>
      <c r="G737" s="120">
        <v>45387</v>
      </c>
      <c r="H737" s="120">
        <v>45351</v>
      </c>
      <c r="I737" s="120">
        <v>45387</v>
      </c>
      <c r="J737" s="120">
        <v>45394</v>
      </c>
      <c r="K737" s="118" t="s">
        <v>182</v>
      </c>
      <c r="L737" s="119"/>
      <c r="M737" s="118" t="s">
        <v>698</v>
      </c>
      <c r="N737" s="118" t="s">
        <v>699</v>
      </c>
      <c r="O737" s="118" t="s">
        <v>700</v>
      </c>
      <c r="P737" s="118" t="s">
        <v>359</v>
      </c>
      <c r="Q737" s="118" t="s">
        <v>701</v>
      </c>
      <c r="R737" s="118" t="s">
        <v>344</v>
      </c>
      <c r="S737" s="120">
        <v>45385</v>
      </c>
      <c r="T737" s="119"/>
      <c r="U737" s="119"/>
      <c r="V737" s="118" t="s">
        <v>345</v>
      </c>
      <c r="W737" s="120">
        <v>45368</v>
      </c>
      <c r="X737" s="118">
        <v>20</v>
      </c>
      <c r="Y737" s="118">
        <v>20</v>
      </c>
      <c r="Z737" s="118" t="s">
        <v>702</v>
      </c>
      <c r="AA737" s="118" t="s">
        <v>703</v>
      </c>
      <c r="AB737" s="121">
        <v>2</v>
      </c>
      <c r="AC737" s="121">
        <v>0</v>
      </c>
      <c r="AD737" s="121">
        <v>2</v>
      </c>
      <c r="AE737" s="118" t="s">
        <v>1760</v>
      </c>
      <c r="AF737" s="121">
        <v>30</v>
      </c>
      <c r="AG737" s="118" t="s">
        <v>347</v>
      </c>
      <c r="AH737" s="118" t="s">
        <v>379</v>
      </c>
      <c r="AI737" s="118" t="s">
        <v>345</v>
      </c>
      <c r="AJ737" s="118" t="s">
        <v>704</v>
      </c>
      <c r="AK737" s="118">
        <v>170</v>
      </c>
      <c r="AL737" s="121">
        <v>21</v>
      </c>
      <c r="AM737" s="118" t="s">
        <v>215</v>
      </c>
      <c r="AN737" s="118" t="s">
        <v>705</v>
      </c>
      <c r="AO737" s="118">
        <v>57</v>
      </c>
      <c r="AP737" s="120">
        <v>45351</v>
      </c>
      <c r="AQ737" s="120">
        <v>45366</v>
      </c>
      <c r="AR737" s="118" t="s">
        <v>706</v>
      </c>
      <c r="AS737" s="118" t="s">
        <v>707</v>
      </c>
      <c r="AT737" s="118" t="s">
        <v>1775</v>
      </c>
      <c r="AU737" s="118">
        <v>40</v>
      </c>
      <c r="AV737" s="122">
        <v>2</v>
      </c>
      <c r="AW737" s="118" t="s">
        <v>51</v>
      </c>
      <c r="AX737" s="120">
        <v>45366</v>
      </c>
      <c r="AY737" s="119"/>
      <c r="AZ737" s="118" t="s">
        <v>1762</v>
      </c>
      <c r="BA737" s="118" t="s">
        <v>1763</v>
      </c>
      <c r="BB737" s="118" t="s">
        <v>52</v>
      </c>
      <c r="BC737" s="118" t="s">
        <v>213</v>
      </c>
      <c r="BD737" s="118" t="s">
        <v>214</v>
      </c>
      <c r="BE737" s="118" t="s">
        <v>708</v>
      </c>
      <c r="BF737" s="118">
        <v>57</v>
      </c>
      <c r="BG737" s="118" t="s">
        <v>218</v>
      </c>
      <c r="BH737" s="118" t="s">
        <v>164</v>
      </c>
      <c r="BI737" s="118" t="s">
        <v>164</v>
      </c>
      <c r="BJ737" s="118" t="s">
        <v>1776</v>
      </c>
      <c r="BK737" s="118" t="s">
        <v>1777</v>
      </c>
      <c r="BL737" s="121">
        <v>2</v>
      </c>
      <c r="BM737" s="119" t="b">
        <f>KGP[[#This Row],[HU Quantity]]=KGP[[#This Row],[Requirement quantity]]</f>
        <v>1</v>
      </c>
      <c r="BN737" s="119"/>
      <c r="BO737" s="119"/>
      <c r="BP737" s="119"/>
      <c r="BQ737" s="118" t="s">
        <v>165</v>
      </c>
      <c r="BR737" s="119"/>
      <c r="BS737" s="119"/>
      <c r="BT737" s="123">
        <v>17</v>
      </c>
      <c r="BU737" s="123">
        <v>0</v>
      </c>
      <c r="BV737" s="120">
        <v>45473</v>
      </c>
      <c r="BW737" s="124">
        <v>0</v>
      </c>
      <c r="BX737" s="124">
        <v>0</v>
      </c>
      <c r="BY737" s="120">
        <v>45368</v>
      </c>
      <c r="BZ737" s="119"/>
      <c r="CA737" s="118">
        <v>0</v>
      </c>
      <c r="CB737" s="122">
        <v>0</v>
      </c>
      <c r="CC737" s="119"/>
      <c r="CD737" s="122">
        <v>2</v>
      </c>
      <c r="CE737" s="119"/>
      <c r="CF737" s="119"/>
      <c r="CG737" s="119"/>
      <c r="CH737" s="122">
        <v>0</v>
      </c>
      <c r="CI737" s="125">
        <v>0</v>
      </c>
      <c r="CJ737" s="94">
        <f t="shared" si="77"/>
        <v>2.0408163265306121E-2</v>
      </c>
      <c r="CK737" s="88">
        <f t="shared" si="78"/>
        <v>45359</v>
      </c>
      <c r="CL737" s="89">
        <f t="shared" si="79"/>
        <v>8</v>
      </c>
      <c r="CM737" s="89">
        <f t="shared" si="80"/>
        <v>36</v>
      </c>
      <c r="CN737" s="89" t="str">
        <f t="shared" si="81"/>
        <v>ON TIME</v>
      </c>
      <c r="CO737" s="100" t="str" cm="1">
        <f t="array" ref="CO737">IFERROR(_xlfn.TEXTJOIN(", ",,_xlfn._xlws.FILTER('Monitor PO'!A:A,'Monitor PO'!K:K=Z737)),"")</f>
        <v/>
      </c>
      <c r="CP737" s="92" t="str">
        <f>IF(CQ737="","",IF(CQ737&gt;'Colour coding'!$D$4,"After Turnround",IF(CQ737&gt;'Colour coding'!$D$3+7,"During Turnaround",IF(CQ737&lt;'Colour coding'!$D$3,"On Time"))))</f>
        <v>On Time</v>
      </c>
      <c r="CQ737" s="88">
        <f>_xlfn.MAXIFS('Monitor PO'!E:E,'Monitor PO'!K:K,KGP[[#This Row],[Material / Component]])</f>
        <v>0</v>
      </c>
      <c r="CR737" s="89" t="str">
        <f t="shared" si="82"/>
        <v>Need Purchasing</v>
      </c>
      <c r="CS737" s="89" t="str">
        <f>_xlfn.CONCAT(KGP[[#This Row],[Reservation]], KGP[[#This Row],[Requirement date (WO component)]],KGP[[#This Row],[Material / Component]],"000",,KGP[[#This Row],[WO number]])</f>
        <v>00001360984538710462880000100037574</v>
      </c>
      <c r="CT737" s="89" t="str">
        <f>VLOOKUP(KGP[[#This Row],[Key]],Reservation!B:B,1,)</f>
        <v>00001360984538710462880000100037574</v>
      </c>
      <c r="CU737" s="89" t="str">
        <f>_xlfn.CONCAT(KGP[[#This Row],[Reservation]],KGP[[#This Row],[Material / Component]],"000",,KGP[[#This Row],[WO number]])</f>
        <v>000013609810462880000100037574</v>
      </c>
      <c r="CV737" s="93">
        <f>IF(_xlfn.MAXIFS(Reservation!$F:$F,Reservation!$A:$A,KGP[[#This Row],[Logic]])&lt;KGP[[#This Row],[ETA @ Demand plant]],_xlfn.MAXIFS(Reservation!$F:$F,Reservation!$A:$A,KGP[[#This Row],[Logic]]),"")</f>
        <v>0</v>
      </c>
      <c r="CW737" s="89" t="e">
        <f>IF(KGP[[#This Row],[Any order which is ahead (Date)]]="","",VLOOKUP(_xlfn.CONCAT(KGP[[#This Row],[Reservation]],KGP[[#This Row],[Material / Component]],"000",,KGP[[#This Row],[WO number]]),Reservation!$A:$J,10,0))</f>
        <v>#N/A</v>
      </c>
      <c r="CX737" s="89">
        <f t="shared" si="83"/>
        <v>0</v>
      </c>
    </row>
    <row r="738" spans="1:102" s="77" customFormat="1" ht="15" x14ac:dyDescent="0.25">
      <c r="A738" s="118" t="s">
        <v>940</v>
      </c>
      <c r="B738" s="118" t="s">
        <v>50</v>
      </c>
      <c r="C738" s="119"/>
      <c r="D738" s="118" t="s">
        <v>55</v>
      </c>
      <c r="E738" s="120">
        <v>45290</v>
      </c>
      <c r="F738" s="120">
        <v>45292</v>
      </c>
      <c r="G738" s="120">
        <v>45387</v>
      </c>
      <c r="H738" s="120">
        <v>45335</v>
      </c>
      <c r="I738" s="120">
        <v>45387</v>
      </c>
      <c r="J738" s="120">
        <v>45394</v>
      </c>
      <c r="K738" s="118" t="s">
        <v>182</v>
      </c>
      <c r="L738" s="119"/>
      <c r="M738" s="118" t="s">
        <v>698</v>
      </c>
      <c r="N738" s="118" t="s">
        <v>744</v>
      </c>
      <c r="O738" s="118" t="s">
        <v>700</v>
      </c>
      <c r="P738" s="118" t="s">
        <v>359</v>
      </c>
      <c r="Q738" s="118" t="s">
        <v>701</v>
      </c>
      <c r="R738" s="118" t="s">
        <v>344</v>
      </c>
      <c r="S738" s="120">
        <v>45387</v>
      </c>
      <c r="T738" s="119"/>
      <c r="U738" s="119"/>
      <c r="V738" s="118" t="s">
        <v>345</v>
      </c>
      <c r="W738" s="119"/>
      <c r="X738" s="118">
        <v>20</v>
      </c>
      <c r="Y738" s="118">
        <v>20</v>
      </c>
      <c r="Z738" s="118" t="s">
        <v>745</v>
      </c>
      <c r="AA738" s="118" t="s">
        <v>746</v>
      </c>
      <c r="AB738" s="121">
        <v>1</v>
      </c>
      <c r="AC738" s="121">
        <v>0</v>
      </c>
      <c r="AD738" s="121">
        <v>0</v>
      </c>
      <c r="AE738" s="118" t="s">
        <v>941</v>
      </c>
      <c r="AF738" s="121">
        <v>0</v>
      </c>
      <c r="AG738" s="118" t="s">
        <v>361</v>
      </c>
      <c r="AH738" s="118" t="s">
        <v>53</v>
      </c>
      <c r="AI738" s="118" t="s">
        <v>345</v>
      </c>
      <c r="AJ738" s="118" t="s">
        <v>704</v>
      </c>
      <c r="AK738" s="118">
        <v>10</v>
      </c>
      <c r="AL738" s="121">
        <v>21</v>
      </c>
      <c r="AM738" s="119"/>
      <c r="AN738" s="119"/>
      <c r="AO738" s="118">
        <v>0</v>
      </c>
      <c r="AP738" s="119"/>
      <c r="AQ738" s="119"/>
      <c r="AR738" s="119"/>
      <c r="AS738" s="119"/>
      <c r="AT738" s="119"/>
      <c r="AU738" s="118">
        <v>0</v>
      </c>
      <c r="AV738" s="122">
        <v>0</v>
      </c>
      <c r="AW738" s="118" t="s">
        <v>51</v>
      </c>
      <c r="AX738" s="119"/>
      <c r="AY738" s="119"/>
      <c r="AZ738" s="119"/>
      <c r="BA738" s="118" t="s">
        <v>747</v>
      </c>
      <c r="BB738" s="118" t="s">
        <v>52</v>
      </c>
      <c r="BC738" s="118" t="s">
        <v>213</v>
      </c>
      <c r="BD738" s="118" t="s">
        <v>214</v>
      </c>
      <c r="BE738" s="118" t="s">
        <v>708</v>
      </c>
      <c r="BF738" s="118">
        <v>38</v>
      </c>
      <c r="BG738" s="118" t="s">
        <v>218</v>
      </c>
      <c r="BH738" s="118" t="s">
        <v>164</v>
      </c>
      <c r="BI738" s="118" t="s">
        <v>164</v>
      </c>
      <c r="BJ738" s="118" t="s">
        <v>748</v>
      </c>
      <c r="BK738" s="118" t="s">
        <v>749</v>
      </c>
      <c r="BL738" s="121">
        <v>1</v>
      </c>
      <c r="BM738" s="119" t="b">
        <f>KGP[[#This Row],[HU Quantity]]=KGP[[#This Row],[Requirement quantity]]</f>
        <v>1</v>
      </c>
      <c r="BN738" s="119"/>
      <c r="BO738" s="119"/>
      <c r="BP738" s="119"/>
      <c r="BQ738" s="118" t="s">
        <v>165</v>
      </c>
      <c r="BR738" s="118" t="s">
        <v>671</v>
      </c>
      <c r="BS738" s="120">
        <v>45347</v>
      </c>
      <c r="BT738" s="123">
        <v>0</v>
      </c>
      <c r="BU738" s="123">
        <v>0</v>
      </c>
      <c r="BV738" s="120">
        <v>45473</v>
      </c>
      <c r="BW738" s="124">
        <v>0</v>
      </c>
      <c r="BX738" s="124">
        <v>0</v>
      </c>
      <c r="BY738" s="119"/>
      <c r="BZ738" s="119"/>
      <c r="CA738" s="118">
        <v>0</v>
      </c>
      <c r="CB738" s="122">
        <v>0</v>
      </c>
      <c r="CC738" s="118" t="s">
        <v>374</v>
      </c>
      <c r="CD738" s="122">
        <v>1</v>
      </c>
      <c r="CE738" s="118" t="s">
        <v>349</v>
      </c>
      <c r="CF738" s="119"/>
      <c r="CG738" s="118" t="s">
        <v>750</v>
      </c>
      <c r="CH738" s="122">
        <v>0</v>
      </c>
      <c r="CI738" s="125">
        <v>0</v>
      </c>
      <c r="CJ738" s="94">
        <f t="shared" si="77"/>
        <v>2.0408163265306121E-2</v>
      </c>
      <c r="CK738" s="88">
        <f t="shared" si="78"/>
        <v>45359</v>
      </c>
      <c r="CL738" s="89">
        <f t="shared" si="79"/>
        <v>24</v>
      </c>
      <c r="CM738" s="89">
        <f t="shared" si="80"/>
        <v>52</v>
      </c>
      <c r="CN738" s="89" t="str">
        <f t="shared" si="81"/>
        <v>ON TIME</v>
      </c>
      <c r="CO738" s="100" t="str" cm="1">
        <f t="array" ref="CO738">IFERROR(_xlfn.TEXTJOIN(", ",,_xlfn._xlws.FILTER('Monitor PO'!A:A,'Monitor PO'!K:K=Z738)),"")</f>
        <v/>
      </c>
      <c r="CP738" s="92" t="str">
        <f>IF(CQ738="","",IF(CQ738&gt;'Colour coding'!$D$4,"After Turnround",IF(CQ738&gt;'Colour coding'!$D$3+7,"During Turnaround",IF(CQ738&lt;'Colour coding'!$D$3,"On Time"))))</f>
        <v>On Time</v>
      </c>
      <c r="CQ738" s="88">
        <f>_xlfn.MAXIFS('Monitor PO'!E:E,'Monitor PO'!K:K,KGP[[#This Row],[Material / Component]])</f>
        <v>0</v>
      </c>
      <c r="CR738" s="89" t="str">
        <f t="shared" si="82"/>
        <v>Need Purchasing</v>
      </c>
      <c r="CS738" s="89" t="str">
        <f>_xlfn.CONCAT(KGP[[#This Row],[Reservation]], KGP[[#This Row],[Requirement date (WO component)]],KGP[[#This Row],[Material / Component]],"000",,KGP[[#This Row],[WO number]])</f>
        <v>00001360984538710613300000100037574</v>
      </c>
      <c r="CT738" s="89" t="e">
        <f>VLOOKUP(KGP[[#This Row],[Key]],Reservation!B:B,1,)</f>
        <v>#N/A</v>
      </c>
      <c r="CU738" s="89" t="str">
        <f>_xlfn.CONCAT(KGP[[#This Row],[Reservation]],KGP[[#This Row],[Material / Component]],"000",,KGP[[#This Row],[WO number]])</f>
        <v>000013609810613300000100037574</v>
      </c>
      <c r="CV738" s="93">
        <f>IF(_xlfn.MAXIFS(Reservation!$F:$F,Reservation!$A:$A,KGP[[#This Row],[Logic]])&lt;KGP[[#This Row],[ETA @ Demand plant]],_xlfn.MAXIFS(Reservation!$F:$F,Reservation!$A:$A,KGP[[#This Row],[Logic]]),"")</f>
        <v>0</v>
      </c>
      <c r="CW738" s="89" t="e">
        <f>IF(KGP[[#This Row],[Any order which is ahead (Date)]]="","",VLOOKUP(_xlfn.CONCAT(KGP[[#This Row],[Reservation]],KGP[[#This Row],[Material / Component]],"000",,KGP[[#This Row],[WO number]]),Reservation!$A:$J,10,0))</f>
        <v>#N/A</v>
      </c>
      <c r="CX738" s="89">
        <f t="shared" si="83"/>
        <v>0</v>
      </c>
    </row>
    <row r="739" spans="1:102" s="77" customFormat="1" ht="15" x14ac:dyDescent="0.25">
      <c r="A739" s="118" t="s">
        <v>940</v>
      </c>
      <c r="B739" s="118" t="s">
        <v>50</v>
      </c>
      <c r="C739" s="119"/>
      <c r="D739" s="118" t="s">
        <v>55</v>
      </c>
      <c r="E739" s="120">
        <v>45290</v>
      </c>
      <c r="F739" s="120">
        <v>45292</v>
      </c>
      <c r="G739" s="120">
        <v>45387</v>
      </c>
      <c r="H739" s="120">
        <v>45351</v>
      </c>
      <c r="I739" s="120">
        <v>45387</v>
      </c>
      <c r="J739" s="120">
        <v>45394</v>
      </c>
      <c r="K739" s="118" t="s">
        <v>182</v>
      </c>
      <c r="L739" s="119"/>
      <c r="M739" s="118" t="s">
        <v>698</v>
      </c>
      <c r="N739" s="118" t="s">
        <v>712</v>
      </c>
      <c r="O739" s="118" t="s">
        <v>700</v>
      </c>
      <c r="P739" s="118" t="s">
        <v>359</v>
      </c>
      <c r="Q739" s="118" t="s">
        <v>701</v>
      </c>
      <c r="R739" s="118" t="s">
        <v>344</v>
      </c>
      <c r="S739" s="120">
        <v>45385</v>
      </c>
      <c r="T739" s="119"/>
      <c r="U739" s="119"/>
      <c r="V739" s="118" t="s">
        <v>345</v>
      </c>
      <c r="W739" s="120">
        <v>45368</v>
      </c>
      <c r="X739" s="118">
        <v>20</v>
      </c>
      <c r="Y739" s="118">
        <v>20</v>
      </c>
      <c r="Z739" s="118" t="s">
        <v>713</v>
      </c>
      <c r="AA739" s="118" t="s">
        <v>714</v>
      </c>
      <c r="AB739" s="121">
        <v>1</v>
      </c>
      <c r="AC739" s="121">
        <v>0</v>
      </c>
      <c r="AD739" s="121">
        <v>1</v>
      </c>
      <c r="AE739" s="118" t="s">
        <v>1760</v>
      </c>
      <c r="AF739" s="121">
        <v>7</v>
      </c>
      <c r="AG739" s="118" t="s">
        <v>347</v>
      </c>
      <c r="AH739" s="118" t="s">
        <v>379</v>
      </c>
      <c r="AI739" s="118" t="s">
        <v>345</v>
      </c>
      <c r="AJ739" s="118" t="s">
        <v>704</v>
      </c>
      <c r="AK739" s="118">
        <v>140</v>
      </c>
      <c r="AL739" s="121">
        <v>21</v>
      </c>
      <c r="AM739" s="118" t="s">
        <v>215</v>
      </c>
      <c r="AN739" s="118" t="s">
        <v>705</v>
      </c>
      <c r="AO739" s="118">
        <v>54</v>
      </c>
      <c r="AP739" s="120">
        <v>45351</v>
      </c>
      <c r="AQ739" s="120">
        <v>45366</v>
      </c>
      <c r="AR739" s="118" t="s">
        <v>706</v>
      </c>
      <c r="AS739" s="118" t="s">
        <v>707</v>
      </c>
      <c r="AT739" s="118" t="s">
        <v>1778</v>
      </c>
      <c r="AU739" s="118">
        <v>20</v>
      </c>
      <c r="AV739" s="122">
        <v>1</v>
      </c>
      <c r="AW739" s="118" t="s">
        <v>51</v>
      </c>
      <c r="AX739" s="120">
        <v>45366</v>
      </c>
      <c r="AY739" s="119"/>
      <c r="AZ739" s="118" t="s">
        <v>1762</v>
      </c>
      <c r="BA739" s="118" t="s">
        <v>1763</v>
      </c>
      <c r="BB739" s="118" t="s">
        <v>52</v>
      </c>
      <c r="BC739" s="118" t="s">
        <v>213</v>
      </c>
      <c r="BD739" s="118" t="s">
        <v>214</v>
      </c>
      <c r="BE739" s="118" t="s">
        <v>708</v>
      </c>
      <c r="BF739" s="118">
        <v>54</v>
      </c>
      <c r="BG739" s="118" t="s">
        <v>218</v>
      </c>
      <c r="BH739" s="118" t="s">
        <v>164</v>
      </c>
      <c r="BI739" s="118" t="s">
        <v>164</v>
      </c>
      <c r="BJ739" s="118" t="s">
        <v>1779</v>
      </c>
      <c r="BK739" s="118" t="s">
        <v>1780</v>
      </c>
      <c r="BL739" s="121">
        <v>1</v>
      </c>
      <c r="BM739" s="119" t="b">
        <f>KGP[[#This Row],[HU Quantity]]=KGP[[#This Row],[Requirement quantity]]</f>
        <v>1</v>
      </c>
      <c r="BN739" s="119"/>
      <c r="BO739" s="119"/>
      <c r="BP739" s="119"/>
      <c r="BQ739" s="118" t="s">
        <v>165</v>
      </c>
      <c r="BR739" s="119"/>
      <c r="BS739" s="119"/>
      <c r="BT739" s="123">
        <v>17</v>
      </c>
      <c r="BU739" s="123">
        <v>0</v>
      </c>
      <c r="BV739" s="120">
        <v>45473</v>
      </c>
      <c r="BW739" s="124">
        <v>0</v>
      </c>
      <c r="BX739" s="124">
        <v>0</v>
      </c>
      <c r="BY739" s="120">
        <v>45368</v>
      </c>
      <c r="BZ739" s="119"/>
      <c r="CA739" s="118">
        <v>0</v>
      </c>
      <c r="CB739" s="122">
        <v>0</v>
      </c>
      <c r="CC739" s="119"/>
      <c r="CD739" s="122">
        <v>0</v>
      </c>
      <c r="CE739" s="119"/>
      <c r="CF739" s="119"/>
      <c r="CG739" s="119"/>
      <c r="CH739" s="122">
        <v>0</v>
      </c>
      <c r="CI739" s="125">
        <v>0</v>
      </c>
      <c r="CJ739" s="94">
        <f t="shared" si="77"/>
        <v>2.0408163265306121E-2</v>
      </c>
      <c r="CK739" s="88">
        <f t="shared" si="78"/>
        <v>45359</v>
      </c>
      <c r="CL739" s="89">
        <f t="shared" si="79"/>
        <v>8</v>
      </c>
      <c r="CM739" s="89">
        <f t="shared" si="80"/>
        <v>36</v>
      </c>
      <c r="CN739" s="89" t="str">
        <f t="shared" si="81"/>
        <v>ON TIME</v>
      </c>
      <c r="CO739" s="100" t="str" cm="1">
        <f t="array" ref="CO739">IFERROR(_xlfn.TEXTJOIN(", ",,_xlfn._xlws.FILTER('Monitor PO'!A:A,'Monitor PO'!K:K=Z739)),"")</f>
        <v/>
      </c>
      <c r="CP739" s="92" t="str">
        <f>IF(CQ739="","",IF(CQ739&gt;'Colour coding'!$D$4,"After Turnround",IF(CQ739&gt;'Colour coding'!$D$3+7,"During Turnaround",IF(CQ739&lt;'Colour coding'!$D$3,"On Time"))))</f>
        <v>On Time</v>
      </c>
      <c r="CQ739" s="88">
        <f>_xlfn.MAXIFS('Monitor PO'!E:E,'Monitor PO'!K:K,KGP[[#This Row],[Material / Component]])</f>
        <v>0</v>
      </c>
      <c r="CR739" s="89" t="str">
        <f t="shared" si="82"/>
        <v>Need Purchasing</v>
      </c>
      <c r="CS739" s="89" t="str">
        <f>_xlfn.CONCAT(KGP[[#This Row],[Reservation]], KGP[[#This Row],[Requirement date (WO component)]],KGP[[#This Row],[Material / Component]],"000",,KGP[[#This Row],[WO number]])</f>
        <v>00001360984538710462881000100037574</v>
      </c>
      <c r="CT739" s="89" t="e">
        <f>VLOOKUP(KGP[[#This Row],[Key]],Reservation!B:B,1,)</f>
        <v>#N/A</v>
      </c>
      <c r="CU739" s="89" t="str">
        <f>_xlfn.CONCAT(KGP[[#This Row],[Reservation]],KGP[[#This Row],[Material / Component]],"000",,KGP[[#This Row],[WO number]])</f>
        <v>000013609810462881000100037574</v>
      </c>
      <c r="CV739" s="93">
        <f>IF(_xlfn.MAXIFS(Reservation!$F:$F,Reservation!$A:$A,KGP[[#This Row],[Logic]])&lt;KGP[[#This Row],[ETA @ Demand plant]],_xlfn.MAXIFS(Reservation!$F:$F,Reservation!$A:$A,KGP[[#This Row],[Logic]]),"")</f>
        <v>0</v>
      </c>
      <c r="CW739" s="89" t="e">
        <f>IF(KGP[[#This Row],[Any order which is ahead (Date)]]="","",VLOOKUP(_xlfn.CONCAT(KGP[[#This Row],[Reservation]],KGP[[#This Row],[Material / Component]],"000",,KGP[[#This Row],[WO number]]),Reservation!$A:$J,10,0))</f>
        <v>#N/A</v>
      </c>
      <c r="CX739" s="89">
        <f t="shared" si="83"/>
        <v>0</v>
      </c>
    </row>
    <row r="740" spans="1:102" s="77" customFormat="1" ht="15" x14ac:dyDescent="0.25">
      <c r="A740" s="118" t="s">
        <v>940</v>
      </c>
      <c r="B740" s="118" t="s">
        <v>50</v>
      </c>
      <c r="C740" s="119"/>
      <c r="D740" s="118" t="s">
        <v>55</v>
      </c>
      <c r="E740" s="120">
        <v>45290</v>
      </c>
      <c r="F740" s="120">
        <v>45292</v>
      </c>
      <c r="G740" s="120">
        <v>45387</v>
      </c>
      <c r="H740" s="120">
        <v>45351</v>
      </c>
      <c r="I740" s="120">
        <v>45387</v>
      </c>
      <c r="J740" s="120">
        <v>45394</v>
      </c>
      <c r="K740" s="118" t="s">
        <v>182</v>
      </c>
      <c r="L740" s="119"/>
      <c r="M740" s="118" t="s">
        <v>698</v>
      </c>
      <c r="N740" s="118" t="s">
        <v>709</v>
      </c>
      <c r="O740" s="118" t="s">
        <v>700</v>
      </c>
      <c r="P740" s="118" t="s">
        <v>359</v>
      </c>
      <c r="Q740" s="118" t="s">
        <v>701</v>
      </c>
      <c r="R740" s="118" t="s">
        <v>344</v>
      </c>
      <c r="S740" s="120">
        <v>45385</v>
      </c>
      <c r="T740" s="119"/>
      <c r="U740" s="119"/>
      <c r="V740" s="118" t="s">
        <v>345</v>
      </c>
      <c r="W740" s="120">
        <v>45368</v>
      </c>
      <c r="X740" s="118">
        <v>20</v>
      </c>
      <c r="Y740" s="118">
        <v>20</v>
      </c>
      <c r="Z740" s="118" t="s">
        <v>710</v>
      </c>
      <c r="AA740" s="118" t="s">
        <v>711</v>
      </c>
      <c r="AB740" s="121">
        <v>1</v>
      </c>
      <c r="AC740" s="121">
        <v>0</v>
      </c>
      <c r="AD740" s="121">
        <v>1</v>
      </c>
      <c r="AE740" s="118" t="s">
        <v>1760</v>
      </c>
      <c r="AF740" s="121">
        <v>7</v>
      </c>
      <c r="AG740" s="118" t="s">
        <v>347</v>
      </c>
      <c r="AH740" s="118" t="s">
        <v>379</v>
      </c>
      <c r="AI740" s="118" t="s">
        <v>345</v>
      </c>
      <c r="AJ740" s="118" t="s">
        <v>704</v>
      </c>
      <c r="AK740" s="118">
        <v>160</v>
      </c>
      <c r="AL740" s="121">
        <v>21</v>
      </c>
      <c r="AM740" s="118" t="s">
        <v>215</v>
      </c>
      <c r="AN740" s="118" t="s">
        <v>705</v>
      </c>
      <c r="AO740" s="118">
        <v>56</v>
      </c>
      <c r="AP740" s="120">
        <v>45351</v>
      </c>
      <c r="AQ740" s="120">
        <v>45366</v>
      </c>
      <c r="AR740" s="118" t="s">
        <v>706</v>
      </c>
      <c r="AS740" s="118" t="s">
        <v>707</v>
      </c>
      <c r="AT740" s="118" t="s">
        <v>1781</v>
      </c>
      <c r="AU740" s="118">
        <v>30</v>
      </c>
      <c r="AV740" s="122">
        <v>1</v>
      </c>
      <c r="AW740" s="118" t="s">
        <v>51</v>
      </c>
      <c r="AX740" s="120">
        <v>45366</v>
      </c>
      <c r="AY740" s="119"/>
      <c r="AZ740" s="118" t="s">
        <v>1762</v>
      </c>
      <c r="BA740" s="118" t="s">
        <v>1763</v>
      </c>
      <c r="BB740" s="118" t="s">
        <v>52</v>
      </c>
      <c r="BC740" s="118" t="s">
        <v>213</v>
      </c>
      <c r="BD740" s="118" t="s">
        <v>214</v>
      </c>
      <c r="BE740" s="118" t="s">
        <v>708</v>
      </c>
      <c r="BF740" s="118">
        <v>56</v>
      </c>
      <c r="BG740" s="118" t="s">
        <v>218</v>
      </c>
      <c r="BH740" s="118" t="s">
        <v>164</v>
      </c>
      <c r="BI740" s="118" t="s">
        <v>164</v>
      </c>
      <c r="BJ740" s="118" t="s">
        <v>1782</v>
      </c>
      <c r="BK740" s="118" t="s">
        <v>1783</v>
      </c>
      <c r="BL740" s="121">
        <v>1</v>
      </c>
      <c r="BM740" s="119" t="b">
        <f>KGP[[#This Row],[HU Quantity]]=KGP[[#This Row],[Requirement quantity]]</f>
        <v>1</v>
      </c>
      <c r="BN740" s="119"/>
      <c r="BO740" s="119"/>
      <c r="BP740" s="119"/>
      <c r="BQ740" s="118" t="s">
        <v>165</v>
      </c>
      <c r="BR740" s="119"/>
      <c r="BS740" s="119"/>
      <c r="BT740" s="123">
        <v>17</v>
      </c>
      <c r="BU740" s="123">
        <v>0</v>
      </c>
      <c r="BV740" s="120">
        <v>45473</v>
      </c>
      <c r="BW740" s="124">
        <v>0</v>
      </c>
      <c r="BX740" s="124">
        <v>0</v>
      </c>
      <c r="BY740" s="120">
        <v>45368</v>
      </c>
      <c r="BZ740" s="119"/>
      <c r="CA740" s="118">
        <v>0</v>
      </c>
      <c r="CB740" s="122">
        <v>0</v>
      </c>
      <c r="CC740" s="119"/>
      <c r="CD740" s="122">
        <v>1</v>
      </c>
      <c r="CE740" s="119"/>
      <c r="CF740" s="119"/>
      <c r="CG740" s="119"/>
      <c r="CH740" s="122">
        <v>0</v>
      </c>
      <c r="CI740" s="125">
        <v>0</v>
      </c>
      <c r="CJ740" s="94">
        <f t="shared" si="77"/>
        <v>2.0408163265306121E-2</v>
      </c>
      <c r="CK740" s="88">
        <f t="shared" si="78"/>
        <v>45359</v>
      </c>
      <c r="CL740" s="89">
        <f t="shared" si="79"/>
        <v>8</v>
      </c>
      <c r="CM740" s="89">
        <f t="shared" si="80"/>
        <v>36</v>
      </c>
      <c r="CN740" s="89" t="str">
        <f t="shared" si="81"/>
        <v>ON TIME</v>
      </c>
      <c r="CO740" s="100" t="str" cm="1">
        <f t="array" ref="CO740">IFERROR(_xlfn.TEXTJOIN(", ",,_xlfn._xlws.FILTER('Monitor PO'!A:A,'Monitor PO'!K:K=Z740)),"")</f>
        <v/>
      </c>
      <c r="CP740" s="92" t="str">
        <f>IF(CQ740="","",IF(CQ740&gt;'Colour coding'!$D$4,"After Turnround",IF(CQ740&gt;'Colour coding'!$D$3+7,"During Turnaround",IF(CQ740&lt;'Colour coding'!$D$3,"On Time"))))</f>
        <v>On Time</v>
      </c>
      <c r="CQ740" s="88">
        <f>_xlfn.MAXIFS('Monitor PO'!E:E,'Monitor PO'!K:K,KGP[[#This Row],[Material / Component]])</f>
        <v>0</v>
      </c>
      <c r="CR740" s="89" t="str">
        <f t="shared" si="82"/>
        <v>Need Purchasing</v>
      </c>
      <c r="CS740" s="89" t="str">
        <f>_xlfn.CONCAT(KGP[[#This Row],[Reservation]], KGP[[#This Row],[Requirement date (WO component)]],KGP[[#This Row],[Material / Component]],"000",,KGP[[#This Row],[WO number]])</f>
        <v>00001360984538710463080000100037574</v>
      </c>
      <c r="CT740" s="89" t="str">
        <f>VLOOKUP(KGP[[#This Row],[Key]],Reservation!B:B,1,)</f>
        <v>00001360984538710463080000100037574</v>
      </c>
      <c r="CU740" s="89" t="str">
        <f>_xlfn.CONCAT(KGP[[#This Row],[Reservation]],KGP[[#This Row],[Material / Component]],"000",,KGP[[#This Row],[WO number]])</f>
        <v>000013609810463080000100037574</v>
      </c>
      <c r="CV740" s="93">
        <f>IF(_xlfn.MAXIFS(Reservation!$F:$F,Reservation!$A:$A,KGP[[#This Row],[Logic]])&lt;KGP[[#This Row],[ETA @ Demand plant]],_xlfn.MAXIFS(Reservation!$F:$F,Reservation!$A:$A,KGP[[#This Row],[Logic]]),"")</f>
        <v>0</v>
      </c>
      <c r="CW740" s="89" t="e">
        <f>IF(KGP[[#This Row],[Any order which is ahead (Date)]]="","",VLOOKUP(_xlfn.CONCAT(KGP[[#This Row],[Reservation]],KGP[[#This Row],[Material / Component]],"000",,KGP[[#This Row],[WO number]]),Reservation!$A:$J,10,0))</f>
        <v>#N/A</v>
      </c>
      <c r="CX740" s="89">
        <f t="shared" si="83"/>
        <v>0</v>
      </c>
    </row>
    <row r="741" spans="1:102" s="77" customFormat="1" ht="15" x14ac:dyDescent="0.25">
      <c r="A741" s="118" t="s">
        <v>940</v>
      </c>
      <c r="B741" s="118" t="s">
        <v>356</v>
      </c>
      <c r="C741" s="119"/>
      <c r="D741" s="118" t="s">
        <v>55</v>
      </c>
      <c r="E741" s="120">
        <v>45290</v>
      </c>
      <c r="F741" s="120">
        <v>45293</v>
      </c>
      <c r="G741" s="120">
        <v>45379</v>
      </c>
      <c r="H741" s="120">
        <v>45364</v>
      </c>
      <c r="I741" s="120">
        <v>45379</v>
      </c>
      <c r="J741" s="120">
        <v>45381</v>
      </c>
      <c r="K741" s="118" t="s">
        <v>182</v>
      </c>
      <c r="L741" s="119"/>
      <c r="M741" s="118" t="s">
        <v>1799</v>
      </c>
      <c r="N741" s="118" t="s">
        <v>176</v>
      </c>
      <c r="O741" s="118" t="s">
        <v>1800</v>
      </c>
      <c r="P741" s="118" t="s">
        <v>1801</v>
      </c>
      <c r="Q741" s="118" t="s">
        <v>1802</v>
      </c>
      <c r="R741" s="118" t="s">
        <v>344</v>
      </c>
      <c r="S741" s="120">
        <v>45379</v>
      </c>
      <c r="T741" s="119"/>
      <c r="U741" s="119"/>
      <c r="V741" s="118" t="s">
        <v>345</v>
      </c>
      <c r="W741" s="119"/>
      <c r="X741" s="118">
        <v>10</v>
      </c>
      <c r="Y741" s="118">
        <v>5</v>
      </c>
      <c r="Z741" s="118" t="s">
        <v>1808</v>
      </c>
      <c r="AA741" s="118" t="s">
        <v>1809</v>
      </c>
      <c r="AB741" s="121">
        <v>1</v>
      </c>
      <c r="AC741" s="121">
        <v>0</v>
      </c>
      <c r="AD741" s="121">
        <v>2</v>
      </c>
      <c r="AE741" s="118" t="s">
        <v>941</v>
      </c>
      <c r="AF741" s="121">
        <v>0</v>
      </c>
      <c r="AG741" s="118" t="s">
        <v>347</v>
      </c>
      <c r="AH741" s="118" t="s">
        <v>53</v>
      </c>
      <c r="AI741" s="118" t="s">
        <v>345</v>
      </c>
      <c r="AJ741" s="118" t="s">
        <v>1806</v>
      </c>
      <c r="AK741" s="118">
        <v>10</v>
      </c>
      <c r="AL741" s="121">
        <v>21</v>
      </c>
      <c r="AM741" s="119"/>
      <c r="AN741" s="119"/>
      <c r="AO741" s="118">
        <v>0</v>
      </c>
      <c r="AP741" s="119"/>
      <c r="AQ741" s="119"/>
      <c r="AR741" s="119"/>
      <c r="AS741" s="119"/>
      <c r="AT741" s="119"/>
      <c r="AU741" s="118">
        <v>0</v>
      </c>
      <c r="AV741" s="122">
        <v>0</v>
      </c>
      <c r="AW741" s="118" t="s">
        <v>51</v>
      </c>
      <c r="AX741" s="119"/>
      <c r="AY741" s="119"/>
      <c r="AZ741" s="119"/>
      <c r="BA741" s="118" t="s">
        <v>1810</v>
      </c>
      <c r="BB741" s="118" t="s">
        <v>52</v>
      </c>
      <c r="BC741" s="118" t="s">
        <v>213</v>
      </c>
      <c r="BD741" s="118" t="s">
        <v>355</v>
      </c>
      <c r="BE741" s="118" t="s">
        <v>1807</v>
      </c>
      <c r="BF741" s="118">
        <v>1</v>
      </c>
      <c r="BG741" s="118" t="s">
        <v>163</v>
      </c>
      <c r="BH741" s="118" t="s">
        <v>164</v>
      </c>
      <c r="BI741" s="118" t="s">
        <v>164</v>
      </c>
      <c r="BJ741" s="119"/>
      <c r="BK741" s="118" t="s">
        <v>1811</v>
      </c>
      <c r="BL741" s="121">
        <v>1</v>
      </c>
      <c r="BM741" s="119" t="b">
        <f>KGP[[#This Row],[HU Quantity]]=KGP[[#This Row],[Requirement quantity]]</f>
        <v>1</v>
      </c>
      <c r="BN741" s="119"/>
      <c r="BO741" s="119"/>
      <c r="BP741" s="119"/>
      <c r="BQ741" s="118" t="s">
        <v>165</v>
      </c>
      <c r="BR741" s="119"/>
      <c r="BS741" s="119"/>
      <c r="BT741" s="123">
        <v>0</v>
      </c>
      <c r="BU741" s="123">
        <v>0</v>
      </c>
      <c r="BV741" s="120">
        <v>46169</v>
      </c>
      <c r="BW741" s="124">
        <v>0</v>
      </c>
      <c r="BX741" s="124">
        <v>0</v>
      </c>
      <c r="BY741" s="119"/>
      <c r="BZ741" s="119"/>
      <c r="CA741" s="118">
        <v>0</v>
      </c>
      <c r="CB741" s="122">
        <v>0</v>
      </c>
      <c r="CC741" s="119"/>
      <c r="CD741" s="122">
        <v>0</v>
      </c>
      <c r="CE741" s="119"/>
      <c r="CF741" s="119"/>
      <c r="CG741" s="119"/>
      <c r="CH741" s="122">
        <v>0</v>
      </c>
      <c r="CI741" s="125">
        <v>0</v>
      </c>
      <c r="CJ741" s="94">
        <f t="shared" si="77"/>
        <v>0.33333333333333331</v>
      </c>
      <c r="CK741" s="88">
        <f t="shared" si="78"/>
        <v>45351</v>
      </c>
      <c r="CL741" s="89">
        <f t="shared" si="79"/>
        <v>-13</v>
      </c>
      <c r="CM741" s="89">
        <f t="shared" si="80"/>
        <v>15</v>
      </c>
      <c r="CN741" s="89" t="str">
        <f t="shared" si="81"/>
        <v>ON TIME</v>
      </c>
      <c r="CO741" s="100" t="str" cm="1">
        <f t="array" ref="CO741">IFERROR(_xlfn.TEXTJOIN(", ",,_xlfn._xlws.FILTER('Monitor PO'!A:A,'Monitor PO'!K:K=Z741)),"")</f>
        <v>4500000792</v>
      </c>
      <c r="CP741" s="92" t="str">
        <f>IF(CQ741="","",IF(CQ741&gt;'Colour coding'!$D$4,"After Turnround",IF(CQ741&gt;'Colour coding'!$D$3+7,"During Turnaround",IF(CQ741&lt;'Colour coding'!$D$3,"On Time"))))</f>
        <v>During Turnaround</v>
      </c>
      <c r="CQ741" s="88">
        <f>_xlfn.MAXIFS('Monitor PO'!E:E,'Monitor PO'!K:K,KGP[[#This Row],[Material / Component]])</f>
        <v>45378</v>
      </c>
      <c r="CR741" s="89" t="str">
        <f t="shared" si="82"/>
        <v>Need Purchasing</v>
      </c>
      <c r="CS741" s="89" t="str">
        <f>_xlfn.CONCAT(KGP[[#This Row],[Reservation]], KGP[[#This Row],[Requirement date (WO component)]],KGP[[#This Row],[Material / Component]],"000",,KGP[[#This Row],[WO number]])</f>
        <v>00001362964537910439222000100037795</v>
      </c>
      <c r="CT741" s="89" t="str">
        <f>VLOOKUP(KGP[[#This Row],[Key]],Reservation!B:B,1,)</f>
        <v>00001362964537910439222000100037795</v>
      </c>
      <c r="CU741" s="89" t="str">
        <f>_xlfn.CONCAT(KGP[[#This Row],[Reservation]],KGP[[#This Row],[Material / Component]],"000",,KGP[[#This Row],[WO number]])</f>
        <v>000013629610439222000100037795</v>
      </c>
      <c r="CV741" s="93">
        <f>IF(_xlfn.MAXIFS(Reservation!$F:$F,Reservation!$A:$A,KGP[[#This Row],[Logic]])&lt;KGP[[#This Row],[ETA @ Demand plant]],_xlfn.MAXIFS(Reservation!$F:$F,Reservation!$A:$A,KGP[[#This Row],[Logic]]),"")</f>
        <v>0</v>
      </c>
      <c r="CW741" s="89" t="e">
        <f>IF(KGP[[#This Row],[Any order which is ahead (Date)]]="","",VLOOKUP(_xlfn.CONCAT(KGP[[#This Row],[Reservation]],KGP[[#This Row],[Material / Component]],"000",,KGP[[#This Row],[WO number]]),Reservation!$A:$J,10,0))</f>
        <v>#N/A</v>
      </c>
      <c r="CX741" s="89">
        <f t="shared" si="83"/>
        <v>0</v>
      </c>
    </row>
    <row r="742" spans="1:102" s="77" customFormat="1" ht="15" x14ac:dyDescent="0.25">
      <c r="A742" s="118" t="s">
        <v>851</v>
      </c>
      <c r="B742" s="118" t="s">
        <v>50</v>
      </c>
      <c r="C742" s="119"/>
      <c r="D742" s="118" t="s">
        <v>55</v>
      </c>
      <c r="E742" s="120">
        <v>45290</v>
      </c>
      <c r="F742" s="120">
        <v>45293</v>
      </c>
      <c r="G742" s="120">
        <v>45423</v>
      </c>
      <c r="H742" s="120">
        <v>45408</v>
      </c>
      <c r="I742" s="120">
        <v>45421</v>
      </c>
      <c r="J742" s="120">
        <v>45424</v>
      </c>
      <c r="K742" s="118" t="s">
        <v>1084</v>
      </c>
      <c r="L742" s="119"/>
      <c r="M742" s="118" t="s">
        <v>1814</v>
      </c>
      <c r="N742" s="118" t="s">
        <v>175</v>
      </c>
      <c r="O742" s="118" t="s">
        <v>1815</v>
      </c>
      <c r="P742" s="118" t="s">
        <v>1816</v>
      </c>
      <c r="Q742" s="118" t="s">
        <v>1817</v>
      </c>
      <c r="R742" s="118" t="s">
        <v>344</v>
      </c>
      <c r="S742" s="120">
        <v>45423</v>
      </c>
      <c r="T742" s="119"/>
      <c r="U742" s="119"/>
      <c r="V742" s="118" t="s">
        <v>345</v>
      </c>
      <c r="W742" s="119"/>
      <c r="X742" s="118">
        <v>10</v>
      </c>
      <c r="Y742" s="118">
        <v>5</v>
      </c>
      <c r="Z742" s="118" t="s">
        <v>1457</v>
      </c>
      <c r="AA742" s="118" t="s">
        <v>1458</v>
      </c>
      <c r="AB742" s="121">
        <v>2</v>
      </c>
      <c r="AC742" s="121">
        <v>57</v>
      </c>
      <c r="AD742" s="121">
        <v>34</v>
      </c>
      <c r="AE742" s="118" t="s">
        <v>858</v>
      </c>
      <c r="AF742" s="121">
        <v>0</v>
      </c>
      <c r="AG742" s="118" t="s">
        <v>370</v>
      </c>
      <c r="AH742" s="118" t="s">
        <v>53</v>
      </c>
      <c r="AI742" s="118" t="s">
        <v>345</v>
      </c>
      <c r="AJ742" s="118" t="s">
        <v>1818</v>
      </c>
      <c r="AK742" s="118">
        <v>10</v>
      </c>
      <c r="AL742" s="121">
        <v>21</v>
      </c>
      <c r="AM742" s="119"/>
      <c r="AN742" s="119"/>
      <c r="AO742" s="118">
        <v>0</v>
      </c>
      <c r="AP742" s="119"/>
      <c r="AQ742" s="119"/>
      <c r="AR742" s="119"/>
      <c r="AS742" s="119"/>
      <c r="AT742" s="119"/>
      <c r="AU742" s="118">
        <v>0</v>
      </c>
      <c r="AV742" s="122">
        <v>0</v>
      </c>
      <c r="AW742" s="118" t="s">
        <v>1459</v>
      </c>
      <c r="AX742" s="119"/>
      <c r="AY742" s="119"/>
      <c r="AZ742" s="119"/>
      <c r="BA742" s="118" t="s">
        <v>1819</v>
      </c>
      <c r="BB742" s="118" t="s">
        <v>52</v>
      </c>
      <c r="BC742" s="118" t="s">
        <v>213</v>
      </c>
      <c r="BD742" s="118" t="s">
        <v>355</v>
      </c>
      <c r="BE742" s="118" t="s">
        <v>1820</v>
      </c>
      <c r="BF742" s="118">
        <v>2</v>
      </c>
      <c r="BG742" s="118" t="s">
        <v>163</v>
      </c>
      <c r="BH742" s="118" t="s">
        <v>164</v>
      </c>
      <c r="BI742" s="118" t="s">
        <v>164</v>
      </c>
      <c r="BJ742" s="118" t="s">
        <v>1821</v>
      </c>
      <c r="BK742" s="118" t="s">
        <v>1822</v>
      </c>
      <c r="BL742" s="121">
        <v>2</v>
      </c>
      <c r="BM742" s="119" t="b">
        <f>KGP[[#This Row],[HU Quantity]]=KGP[[#This Row],[Requirement quantity]]</f>
        <v>1</v>
      </c>
      <c r="BN742" s="118" t="s">
        <v>1823</v>
      </c>
      <c r="BO742" s="119"/>
      <c r="BP742" s="119"/>
      <c r="BQ742" s="118" t="s">
        <v>165</v>
      </c>
      <c r="BR742" s="119"/>
      <c r="BS742" s="119"/>
      <c r="BT742" s="123">
        <v>0</v>
      </c>
      <c r="BU742" s="123">
        <v>0</v>
      </c>
      <c r="BV742" s="120">
        <v>45439</v>
      </c>
      <c r="BW742" s="124">
        <v>0</v>
      </c>
      <c r="BX742" s="124">
        <v>0</v>
      </c>
      <c r="BY742" s="119"/>
      <c r="BZ742" s="119"/>
      <c r="CA742" s="118">
        <v>0</v>
      </c>
      <c r="CB742" s="122">
        <v>0</v>
      </c>
      <c r="CC742" s="118" t="s">
        <v>348</v>
      </c>
      <c r="CD742" s="122">
        <v>41</v>
      </c>
      <c r="CE742" s="118" t="s">
        <v>245</v>
      </c>
      <c r="CF742" s="119"/>
      <c r="CG742" s="118" t="s">
        <v>1015</v>
      </c>
      <c r="CH742" s="122">
        <v>0</v>
      </c>
      <c r="CI742" s="125">
        <v>0</v>
      </c>
      <c r="CJ742" s="94">
        <f t="shared" si="77"/>
        <v>0.5</v>
      </c>
      <c r="CK742" s="88">
        <f t="shared" si="78"/>
        <v>45395</v>
      </c>
      <c r="CL742" s="89">
        <f t="shared" si="79"/>
        <v>-13</v>
      </c>
      <c r="CM742" s="89">
        <f t="shared" si="80"/>
        <v>15</v>
      </c>
      <c r="CN742" s="89" t="str">
        <f t="shared" si="81"/>
        <v>ON TIME</v>
      </c>
      <c r="CO742" s="100" t="str" cm="1">
        <f t="array" ref="CO742">IFERROR(_xlfn.TEXTJOIN(", ",,_xlfn._xlws.FILTER('Monitor PO'!A:A,'Monitor PO'!K:K=Z742)),"")</f>
        <v/>
      </c>
      <c r="CP742" s="92" t="str">
        <f>IF(CQ742="","",IF(CQ742&gt;'Colour coding'!$D$4,"After Turnround",IF(CQ742&gt;'Colour coding'!$D$3+7,"During Turnaround",IF(CQ742&lt;'Colour coding'!$D$3,"On Time"))))</f>
        <v>On Time</v>
      </c>
      <c r="CQ742" s="88">
        <f>_xlfn.MAXIFS('Monitor PO'!E:E,'Monitor PO'!K:K,KGP[[#This Row],[Material / Component]])</f>
        <v>0</v>
      </c>
      <c r="CR742" s="89" t="str">
        <f t="shared" si="82"/>
        <v>SOH</v>
      </c>
      <c r="CS742" s="89" t="str">
        <f>_xlfn.CONCAT(KGP[[#This Row],[Reservation]], KGP[[#This Row],[Requirement date (WO component)]],KGP[[#This Row],[Material / Component]],"000",,KGP[[#This Row],[WO number]])</f>
        <v>00001362974542310493611000100037796</v>
      </c>
      <c r="CT742" s="89" t="e">
        <f>VLOOKUP(KGP[[#This Row],[Key]],Reservation!B:B,1,)</f>
        <v>#N/A</v>
      </c>
      <c r="CU742" s="89" t="str">
        <f>_xlfn.CONCAT(KGP[[#This Row],[Reservation]],KGP[[#This Row],[Material / Component]],"000",,KGP[[#This Row],[WO number]])</f>
        <v>000013629710493611000100037796</v>
      </c>
      <c r="CV742" s="93">
        <f>IF(_xlfn.MAXIFS(Reservation!$F:$F,Reservation!$A:$A,KGP[[#This Row],[Logic]])&lt;KGP[[#This Row],[ETA @ Demand plant]],_xlfn.MAXIFS(Reservation!$F:$F,Reservation!$A:$A,KGP[[#This Row],[Logic]]),"")</f>
        <v>0</v>
      </c>
      <c r="CW742" s="89" t="e">
        <f>IF(KGP[[#This Row],[Any order which is ahead (Date)]]="","",VLOOKUP(_xlfn.CONCAT(KGP[[#This Row],[Reservation]],KGP[[#This Row],[Material / Component]],"000",,KGP[[#This Row],[WO number]]),Reservation!$A:$J,10,0))</f>
        <v>#N/A</v>
      </c>
      <c r="CX742" s="89">
        <f t="shared" si="83"/>
        <v>0</v>
      </c>
    </row>
    <row r="743" spans="1:102" s="77" customFormat="1" ht="15" x14ac:dyDescent="0.25">
      <c r="A743" s="118" t="s">
        <v>869</v>
      </c>
      <c r="B743" s="118" t="s">
        <v>1485</v>
      </c>
      <c r="C743" s="119"/>
      <c r="D743" s="118" t="s">
        <v>55</v>
      </c>
      <c r="E743" s="120">
        <v>45290</v>
      </c>
      <c r="F743" s="120">
        <v>45293</v>
      </c>
      <c r="G743" s="120">
        <v>45403</v>
      </c>
      <c r="H743" s="120">
        <v>45302</v>
      </c>
      <c r="I743" s="120">
        <v>45403</v>
      </c>
      <c r="J743" s="120">
        <v>45404</v>
      </c>
      <c r="K743" s="118" t="s">
        <v>350</v>
      </c>
      <c r="L743" s="119"/>
      <c r="M743" s="118" t="s">
        <v>1824</v>
      </c>
      <c r="N743" s="118" t="s">
        <v>172</v>
      </c>
      <c r="O743" s="118" t="s">
        <v>1825</v>
      </c>
      <c r="P743" s="118" t="s">
        <v>1826</v>
      </c>
      <c r="Q743" s="118" t="s">
        <v>1827</v>
      </c>
      <c r="R743" s="118" t="s">
        <v>344</v>
      </c>
      <c r="S743" s="120">
        <v>45403</v>
      </c>
      <c r="T743" s="119"/>
      <c r="U743" s="119"/>
      <c r="V743" s="118" t="s">
        <v>345</v>
      </c>
      <c r="W743" s="119"/>
      <c r="X743" s="118">
        <v>30</v>
      </c>
      <c r="Y743" s="118">
        <v>30</v>
      </c>
      <c r="Z743" s="118" t="s">
        <v>1828</v>
      </c>
      <c r="AA743" s="118" t="s">
        <v>1829</v>
      </c>
      <c r="AB743" s="121">
        <v>1</v>
      </c>
      <c r="AC743" s="121">
        <v>0</v>
      </c>
      <c r="AD743" s="121">
        <v>1</v>
      </c>
      <c r="AE743" s="118" t="s">
        <v>875</v>
      </c>
      <c r="AF743" s="121">
        <v>0</v>
      </c>
      <c r="AG743" s="118" t="s">
        <v>347</v>
      </c>
      <c r="AH743" s="118" t="s">
        <v>53</v>
      </c>
      <c r="AI743" s="118" t="s">
        <v>345</v>
      </c>
      <c r="AJ743" s="118" t="s">
        <v>1830</v>
      </c>
      <c r="AK743" s="118">
        <v>70</v>
      </c>
      <c r="AL743" s="121">
        <v>21</v>
      </c>
      <c r="AM743" s="119"/>
      <c r="AN743" s="119"/>
      <c r="AO743" s="118">
        <v>0</v>
      </c>
      <c r="AP743" s="119"/>
      <c r="AQ743" s="119"/>
      <c r="AR743" s="119"/>
      <c r="AS743" s="119"/>
      <c r="AT743" s="119"/>
      <c r="AU743" s="118">
        <v>0</v>
      </c>
      <c r="AV743" s="122">
        <v>0</v>
      </c>
      <c r="AW743" s="118" t="s">
        <v>51</v>
      </c>
      <c r="AX743" s="119"/>
      <c r="AY743" s="119"/>
      <c r="AZ743" s="119"/>
      <c r="BA743" s="118" t="s">
        <v>1831</v>
      </c>
      <c r="BB743" s="118" t="s">
        <v>52</v>
      </c>
      <c r="BC743" s="118" t="s">
        <v>161</v>
      </c>
      <c r="BD743" s="118" t="s">
        <v>162</v>
      </c>
      <c r="BE743" s="118" t="s">
        <v>1832</v>
      </c>
      <c r="BF743" s="118">
        <v>7</v>
      </c>
      <c r="BG743" s="118" t="s">
        <v>218</v>
      </c>
      <c r="BH743" s="118" t="s">
        <v>164</v>
      </c>
      <c r="BI743" s="118" t="s">
        <v>164</v>
      </c>
      <c r="BJ743" s="118" t="s">
        <v>1833</v>
      </c>
      <c r="BK743" s="118" t="s">
        <v>1834</v>
      </c>
      <c r="BL743" s="121">
        <v>1</v>
      </c>
      <c r="BM743" s="119" t="b">
        <f>KGP[[#This Row],[HU Quantity]]=KGP[[#This Row],[Requirement quantity]]</f>
        <v>1</v>
      </c>
      <c r="BN743" s="119"/>
      <c r="BO743" s="119"/>
      <c r="BP743" s="119"/>
      <c r="BQ743" s="118" t="s">
        <v>165</v>
      </c>
      <c r="BR743" s="118" t="s">
        <v>375</v>
      </c>
      <c r="BS743" s="119"/>
      <c r="BT743" s="123">
        <v>0</v>
      </c>
      <c r="BU743" s="123">
        <v>0</v>
      </c>
      <c r="BV743" s="120">
        <v>45473</v>
      </c>
      <c r="BW743" s="124">
        <v>0</v>
      </c>
      <c r="BX743" s="124">
        <v>0</v>
      </c>
      <c r="BY743" s="119"/>
      <c r="BZ743" s="119"/>
      <c r="CA743" s="118">
        <v>0</v>
      </c>
      <c r="CB743" s="122">
        <v>0</v>
      </c>
      <c r="CC743" s="118" t="s">
        <v>348</v>
      </c>
      <c r="CD743" s="122">
        <v>0</v>
      </c>
      <c r="CE743" s="118" t="s">
        <v>349</v>
      </c>
      <c r="CF743" s="119"/>
      <c r="CG743" s="118" t="s">
        <v>1835</v>
      </c>
      <c r="CH743" s="122">
        <v>0</v>
      </c>
      <c r="CI743" s="125">
        <v>0</v>
      </c>
      <c r="CJ743" s="94">
        <f t="shared" si="77"/>
        <v>0.14285714285714285</v>
      </c>
      <c r="CK743" s="88">
        <f t="shared" si="78"/>
        <v>45375</v>
      </c>
      <c r="CL743" s="89">
        <f t="shared" si="79"/>
        <v>73</v>
      </c>
      <c r="CM743" s="89">
        <f t="shared" si="80"/>
        <v>101</v>
      </c>
      <c r="CN743" s="89" t="str">
        <f t="shared" si="81"/>
        <v>ON TIME</v>
      </c>
      <c r="CO743" s="100" t="str" cm="1">
        <f t="array" ref="CO743">IFERROR(_xlfn.TEXTJOIN(", ",,_xlfn._xlws.FILTER('Monitor PO'!A:A,'Monitor PO'!K:K=Z743)),"")</f>
        <v/>
      </c>
      <c r="CP743" s="92" t="str">
        <f>IF(CQ743="","",IF(CQ743&gt;'Colour coding'!$D$4,"After Turnround",IF(CQ743&gt;'Colour coding'!$D$3+7,"During Turnaround",IF(CQ743&lt;'Colour coding'!$D$3,"On Time"))))</f>
        <v>On Time</v>
      </c>
      <c r="CQ743" s="88">
        <f>_xlfn.MAXIFS('Monitor PO'!E:E,'Monitor PO'!K:K,KGP[[#This Row],[Material / Component]])</f>
        <v>0</v>
      </c>
      <c r="CR743" s="89" t="str">
        <f t="shared" si="82"/>
        <v>Need Purchasing</v>
      </c>
      <c r="CS743" s="89" t="str">
        <f>_xlfn.CONCAT(KGP[[#This Row],[Reservation]], KGP[[#This Row],[Requirement date (WO component)]],KGP[[#This Row],[Material / Component]],"000",,KGP[[#This Row],[WO number]])</f>
        <v>00001363444540310571577000100037863</v>
      </c>
      <c r="CT743" s="89" t="e">
        <f>VLOOKUP(KGP[[#This Row],[Key]],Reservation!B:B,1,)</f>
        <v>#N/A</v>
      </c>
      <c r="CU743" s="89" t="str">
        <f>_xlfn.CONCAT(KGP[[#This Row],[Reservation]],KGP[[#This Row],[Material / Component]],"000",,KGP[[#This Row],[WO number]])</f>
        <v>000013634410571577000100037863</v>
      </c>
      <c r="CV743" s="93">
        <f>IF(_xlfn.MAXIFS(Reservation!$F:$F,Reservation!$A:$A,KGP[[#This Row],[Logic]])&lt;KGP[[#This Row],[ETA @ Demand plant]],_xlfn.MAXIFS(Reservation!$F:$F,Reservation!$A:$A,KGP[[#This Row],[Logic]]),"")</f>
        <v>0</v>
      </c>
      <c r="CW743" s="89" t="e">
        <f>IF(KGP[[#This Row],[Any order which is ahead (Date)]]="","",VLOOKUP(_xlfn.CONCAT(KGP[[#This Row],[Reservation]],KGP[[#This Row],[Material / Component]],"000",,KGP[[#This Row],[WO number]]),Reservation!$A:$J,10,0))</f>
        <v>#N/A</v>
      </c>
      <c r="CX743" s="89">
        <f t="shared" si="83"/>
        <v>0</v>
      </c>
    </row>
    <row r="744" spans="1:102" s="77" customFormat="1" ht="15" x14ac:dyDescent="0.25">
      <c r="A744" s="118" t="s">
        <v>869</v>
      </c>
      <c r="B744" s="118" t="s">
        <v>50</v>
      </c>
      <c r="C744" s="119"/>
      <c r="D744" s="118" t="s">
        <v>55</v>
      </c>
      <c r="E744" s="120">
        <v>45290</v>
      </c>
      <c r="F744" s="120">
        <v>45293</v>
      </c>
      <c r="G744" s="120">
        <v>45403</v>
      </c>
      <c r="H744" s="120">
        <v>45385</v>
      </c>
      <c r="I744" s="120">
        <v>45403</v>
      </c>
      <c r="J744" s="120">
        <v>45404</v>
      </c>
      <c r="K744" s="118" t="s">
        <v>350</v>
      </c>
      <c r="L744" s="119"/>
      <c r="M744" s="118" t="s">
        <v>1824</v>
      </c>
      <c r="N744" s="118" t="s">
        <v>173</v>
      </c>
      <c r="O744" s="118" t="s">
        <v>1825</v>
      </c>
      <c r="P744" s="118" t="s">
        <v>1826</v>
      </c>
      <c r="Q744" s="118" t="s">
        <v>1827</v>
      </c>
      <c r="R744" s="118" t="s">
        <v>344</v>
      </c>
      <c r="S744" s="120">
        <v>45403</v>
      </c>
      <c r="T744" s="119"/>
      <c r="U744" s="119"/>
      <c r="V744" s="118" t="s">
        <v>345</v>
      </c>
      <c r="W744" s="119"/>
      <c r="X744" s="118">
        <v>30</v>
      </c>
      <c r="Y744" s="118">
        <v>30</v>
      </c>
      <c r="Z744" s="118" t="s">
        <v>1839</v>
      </c>
      <c r="AA744" s="118" t="s">
        <v>1840</v>
      </c>
      <c r="AB744" s="121">
        <v>4</v>
      </c>
      <c r="AC744" s="121">
        <v>4</v>
      </c>
      <c r="AD744" s="121">
        <v>0</v>
      </c>
      <c r="AE744" s="118" t="s">
        <v>875</v>
      </c>
      <c r="AF744" s="121">
        <v>0</v>
      </c>
      <c r="AG744" s="118" t="s">
        <v>372</v>
      </c>
      <c r="AH744" s="118" t="s">
        <v>53</v>
      </c>
      <c r="AI744" s="118" t="s">
        <v>345</v>
      </c>
      <c r="AJ744" s="118" t="s">
        <v>1830</v>
      </c>
      <c r="AK744" s="118">
        <v>60</v>
      </c>
      <c r="AL744" s="121">
        <v>21</v>
      </c>
      <c r="AM744" s="119"/>
      <c r="AN744" s="119"/>
      <c r="AO744" s="118">
        <v>0</v>
      </c>
      <c r="AP744" s="119"/>
      <c r="AQ744" s="119"/>
      <c r="AR744" s="119"/>
      <c r="AS744" s="119"/>
      <c r="AT744" s="119"/>
      <c r="AU744" s="118">
        <v>0</v>
      </c>
      <c r="AV744" s="122">
        <v>0</v>
      </c>
      <c r="AW744" s="118" t="s">
        <v>51</v>
      </c>
      <c r="AX744" s="119"/>
      <c r="AY744" s="119"/>
      <c r="AZ744" s="119"/>
      <c r="BA744" s="119"/>
      <c r="BB744" s="118" t="s">
        <v>52</v>
      </c>
      <c r="BC744" s="118" t="s">
        <v>161</v>
      </c>
      <c r="BD744" s="118" t="s">
        <v>162</v>
      </c>
      <c r="BE744" s="118" t="s">
        <v>1832</v>
      </c>
      <c r="BF744" s="118">
        <v>6</v>
      </c>
      <c r="BG744" s="118" t="s">
        <v>218</v>
      </c>
      <c r="BH744" s="118" t="s">
        <v>164</v>
      </c>
      <c r="BI744" s="118" t="s">
        <v>164</v>
      </c>
      <c r="BJ744" s="118" t="s">
        <v>1841</v>
      </c>
      <c r="BK744" s="118" t="s">
        <v>1842</v>
      </c>
      <c r="BL744" s="121">
        <v>4</v>
      </c>
      <c r="BM744" s="119" t="b">
        <f>KGP[[#This Row],[HU Quantity]]=KGP[[#This Row],[Requirement quantity]]</f>
        <v>1</v>
      </c>
      <c r="BN744" s="119"/>
      <c r="BO744" s="119"/>
      <c r="BP744" s="119"/>
      <c r="BQ744" s="118" t="s">
        <v>165</v>
      </c>
      <c r="BR744" s="119"/>
      <c r="BS744" s="119"/>
      <c r="BT744" s="123">
        <v>0</v>
      </c>
      <c r="BU744" s="123">
        <v>0</v>
      </c>
      <c r="BV744" s="120">
        <v>45473</v>
      </c>
      <c r="BW744" s="124">
        <v>0</v>
      </c>
      <c r="BX744" s="124">
        <v>0</v>
      </c>
      <c r="BY744" s="119"/>
      <c r="BZ744" s="119"/>
      <c r="CA744" s="118">
        <v>0</v>
      </c>
      <c r="CB744" s="122">
        <v>0</v>
      </c>
      <c r="CC744" s="119"/>
      <c r="CD744" s="122">
        <v>0</v>
      </c>
      <c r="CE744" s="119"/>
      <c r="CF744" s="119"/>
      <c r="CG744" s="119"/>
      <c r="CH744" s="122">
        <v>0</v>
      </c>
      <c r="CI744" s="125">
        <v>0</v>
      </c>
      <c r="CJ744" s="94">
        <f t="shared" si="77"/>
        <v>0.14285714285714285</v>
      </c>
      <c r="CK744" s="88">
        <f t="shared" si="78"/>
        <v>45375</v>
      </c>
      <c r="CL744" s="89">
        <f t="shared" si="79"/>
        <v>-10</v>
      </c>
      <c r="CM744" s="89">
        <f t="shared" si="80"/>
        <v>18</v>
      </c>
      <c r="CN744" s="89" t="str">
        <f t="shared" si="81"/>
        <v>ON TIME</v>
      </c>
      <c r="CO744" s="100" t="str" cm="1">
        <f t="array" ref="CO744">IFERROR(_xlfn.TEXTJOIN(", ",,_xlfn._xlws.FILTER('Monitor PO'!A:A,'Monitor PO'!K:K=Z744)),"")</f>
        <v/>
      </c>
      <c r="CP744" s="92" t="str">
        <f>IF(CQ744="","",IF(CQ744&gt;'Colour coding'!$D$4,"After Turnround",IF(CQ744&gt;'Colour coding'!$D$3+7,"During Turnaround",IF(CQ744&lt;'Colour coding'!$D$3,"On Time"))))</f>
        <v>On Time</v>
      </c>
      <c r="CQ744" s="88">
        <f>_xlfn.MAXIFS('Monitor PO'!E:E,'Monitor PO'!K:K,KGP[[#This Row],[Material / Component]])</f>
        <v>0</v>
      </c>
      <c r="CR744" s="89" t="str">
        <f t="shared" si="82"/>
        <v>SOH</v>
      </c>
      <c r="CS744" s="89" t="str">
        <f>_xlfn.CONCAT(KGP[[#This Row],[Reservation]], KGP[[#This Row],[Requirement date (WO component)]],KGP[[#This Row],[Material / Component]],"000",,KGP[[#This Row],[WO number]])</f>
        <v>00001363444540310543313000100037863</v>
      </c>
      <c r="CT744" s="89" t="e">
        <f>VLOOKUP(KGP[[#This Row],[Key]],Reservation!B:B,1,)</f>
        <v>#N/A</v>
      </c>
      <c r="CU744" s="89" t="str">
        <f>_xlfn.CONCAT(KGP[[#This Row],[Reservation]],KGP[[#This Row],[Material / Component]],"000",,KGP[[#This Row],[WO number]])</f>
        <v>000013634410543313000100037863</v>
      </c>
      <c r="CV744" s="93">
        <f>IF(_xlfn.MAXIFS(Reservation!$F:$F,Reservation!$A:$A,KGP[[#This Row],[Logic]])&lt;KGP[[#This Row],[ETA @ Demand plant]],_xlfn.MAXIFS(Reservation!$F:$F,Reservation!$A:$A,KGP[[#This Row],[Logic]]),"")</f>
        <v>0</v>
      </c>
      <c r="CW744" s="89" t="e">
        <f>IF(KGP[[#This Row],[Any order which is ahead (Date)]]="","",VLOOKUP(_xlfn.CONCAT(KGP[[#This Row],[Reservation]],KGP[[#This Row],[Material / Component]],"000",,KGP[[#This Row],[WO number]]),Reservation!$A:$J,10,0))</f>
        <v>#N/A</v>
      </c>
      <c r="CX744" s="89">
        <f t="shared" si="83"/>
        <v>0</v>
      </c>
    </row>
    <row r="745" spans="1:102" s="77" customFormat="1" ht="15" x14ac:dyDescent="0.25">
      <c r="A745" s="118" t="s">
        <v>869</v>
      </c>
      <c r="B745" s="118" t="s">
        <v>50</v>
      </c>
      <c r="C745" s="119"/>
      <c r="D745" s="118" t="s">
        <v>55</v>
      </c>
      <c r="E745" s="120">
        <v>45290</v>
      </c>
      <c r="F745" s="120">
        <v>45293</v>
      </c>
      <c r="G745" s="120">
        <v>45403</v>
      </c>
      <c r="H745" s="120">
        <v>45385</v>
      </c>
      <c r="I745" s="120">
        <v>45403</v>
      </c>
      <c r="J745" s="120">
        <v>45404</v>
      </c>
      <c r="K745" s="118" t="s">
        <v>350</v>
      </c>
      <c r="L745" s="119"/>
      <c r="M745" s="118" t="s">
        <v>1824</v>
      </c>
      <c r="N745" s="118" t="s">
        <v>171</v>
      </c>
      <c r="O745" s="118" t="s">
        <v>1825</v>
      </c>
      <c r="P745" s="118" t="s">
        <v>1826</v>
      </c>
      <c r="Q745" s="118" t="s">
        <v>1827</v>
      </c>
      <c r="R745" s="118" t="s">
        <v>344</v>
      </c>
      <c r="S745" s="120">
        <v>45403</v>
      </c>
      <c r="T745" s="119"/>
      <c r="U745" s="119"/>
      <c r="V745" s="118" t="s">
        <v>345</v>
      </c>
      <c r="W745" s="119"/>
      <c r="X745" s="118">
        <v>30</v>
      </c>
      <c r="Y745" s="118">
        <v>30</v>
      </c>
      <c r="Z745" s="118" t="s">
        <v>1843</v>
      </c>
      <c r="AA745" s="118" t="s">
        <v>1844</v>
      </c>
      <c r="AB745" s="121">
        <v>2</v>
      </c>
      <c r="AC745" s="121">
        <v>0</v>
      </c>
      <c r="AD745" s="121">
        <v>0</v>
      </c>
      <c r="AE745" s="118" t="s">
        <v>875</v>
      </c>
      <c r="AF745" s="121">
        <v>0</v>
      </c>
      <c r="AG745" s="118" t="s">
        <v>876</v>
      </c>
      <c r="AH745" s="118" t="s">
        <v>53</v>
      </c>
      <c r="AI745" s="118" t="s">
        <v>345</v>
      </c>
      <c r="AJ745" s="118" t="s">
        <v>1830</v>
      </c>
      <c r="AK745" s="118">
        <v>40</v>
      </c>
      <c r="AL745" s="121">
        <v>21</v>
      </c>
      <c r="AM745" s="119"/>
      <c r="AN745" s="119"/>
      <c r="AO745" s="118">
        <v>0</v>
      </c>
      <c r="AP745" s="119"/>
      <c r="AQ745" s="119"/>
      <c r="AR745" s="119"/>
      <c r="AS745" s="119"/>
      <c r="AT745" s="119"/>
      <c r="AU745" s="118">
        <v>0</v>
      </c>
      <c r="AV745" s="122">
        <v>0</v>
      </c>
      <c r="AW745" s="118" t="s">
        <v>51</v>
      </c>
      <c r="AX745" s="119"/>
      <c r="AY745" s="119"/>
      <c r="AZ745" s="119"/>
      <c r="BA745" s="118" t="s">
        <v>1845</v>
      </c>
      <c r="BB745" s="118" t="s">
        <v>52</v>
      </c>
      <c r="BC745" s="118" t="s">
        <v>161</v>
      </c>
      <c r="BD745" s="118" t="s">
        <v>162</v>
      </c>
      <c r="BE745" s="118" t="s">
        <v>1832</v>
      </c>
      <c r="BF745" s="118">
        <v>4</v>
      </c>
      <c r="BG745" s="118" t="s">
        <v>218</v>
      </c>
      <c r="BH745" s="118" t="s">
        <v>164</v>
      </c>
      <c r="BI745" s="118" t="s">
        <v>164</v>
      </c>
      <c r="BJ745" s="118" t="s">
        <v>1846</v>
      </c>
      <c r="BK745" s="118" t="s">
        <v>963</v>
      </c>
      <c r="BL745" s="121">
        <v>2</v>
      </c>
      <c r="BM745" s="119" t="b">
        <f>KGP[[#This Row],[HU Quantity]]=KGP[[#This Row],[Requirement quantity]]</f>
        <v>1</v>
      </c>
      <c r="BN745" s="118" t="s">
        <v>1847</v>
      </c>
      <c r="BO745" s="119"/>
      <c r="BP745" s="119"/>
      <c r="BQ745" s="118" t="s">
        <v>165</v>
      </c>
      <c r="BR745" s="119"/>
      <c r="BS745" s="120">
        <v>45381</v>
      </c>
      <c r="BT745" s="123">
        <v>0</v>
      </c>
      <c r="BU745" s="123">
        <v>0</v>
      </c>
      <c r="BV745" s="120">
        <v>45473</v>
      </c>
      <c r="BW745" s="124">
        <v>0</v>
      </c>
      <c r="BX745" s="124">
        <v>0</v>
      </c>
      <c r="BY745" s="119"/>
      <c r="BZ745" s="119"/>
      <c r="CA745" s="118">
        <v>0</v>
      </c>
      <c r="CB745" s="122">
        <v>0</v>
      </c>
      <c r="CC745" s="118" t="s">
        <v>374</v>
      </c>
      <c r="CD745" s="122">
        <v>2</v>
      </c>
      <c r="CE745" s="118" t="s">
        <v>349</v>
      </c>
      <c r="CF745" s="119"/>
      <c r="CG745" s="118" t="s">
        <v>965</v>
      </c>
      <c r="CH745" s="122">
        <v>0</v>
      </c>
      <c r="CI745" s="125">
        <v>0</v>
      </c>
      <c r="CJ745" s="94">
        <f t="shared" si="77"/>
        <v>0.14285714285714285</v>
      </c>
      <c r="CK745" s="88">
        <f t="shared" si="78"/>
        <v>45375</v>
      </c>
      <c r="CL745" s="89">
        <f t="shared" si="79"/>
        <v>-10</v>
      </c>
      <c r="CM745" s="89">
        <f t="shared" si="80"/>
        <v>18</v>
      </c>
      <c r="CN745" s="89" t="str">
        <f t="shared" si="81"/>
        <v>ON TIME</v>
      </c>
      <c r="CO745" s="100" t="str" cm="1">
        <f t="array" ref="CO745">IFERROR(_xlfn.TEXTJOIN(", ",,_xlfn._xlws.FILTER('Monitor PO'!A:A,'Monitor PO'!K:K=Z745)),"")</f>
        <v/>
      </c>
      <c r="CP745" s="92" t="str">
        <f>IF(CQ745="","",IF(CQ745&gt;'Colour coding'!$D$4,"After Turnround",IF(CQ745&gt;'Colour coding'!$D$3+7,"During Turnaround",IF(CQ745&lt;'Colour coding'!$D$3,"On Time"))))</f>
        <v>On Time</v>
      </c>
      <c r="CQ745" s="88">
        <f>_xlfn.MAXIFS('Monitor PO'!E:E,'Monitor PO'!K:K,KGP[[#This Row],[Material / Component]])</f>
        <v>0</v>
      </c>
      <c r="CR745" s="89" t="str">
        <f t="shared" si="82"/>
        <v>Need Purchasing</v>
      </c>
      <c r="CS745" s="89" t="str">
        <f>_xlfn.CONCAT(KGP[[#This Row],[Reservation]], KGP[[#This Row],[Requirement date (WO component)]],KGP[[#This Row],[Material / Component]],"000",,KGP[[#This Row],[WO number]])</f>
        <v>00001363444540310586385000100037863</v>
      </c>
      <c r="CT745" s="89" t="e">
        <f>VLOOKUP(KGP[[#This Row],[Key]],Reservation!B:B,1,)</f>
        <v>#N/A</v>
      </c>
      <c r="CU745" s="89" t="str">
        <f>_xlfn.CONCAT(KGP[[#This Row],[Reservation]],KGP[[#This Row],[Material / Component]],"000",,KGP[[#This Row],[WO number]])</f>
        <v>000013634410586385000100037863</v>
      </c>
      <c r="CV745" s="93">
        <f>IF(_xlfn.MAXIFS(Reservation!$F:$F,Reservation!$A:$A,KGP[[#This Row],[Logic]])&lt;KGP[[#This Row],[ETA @ Demand plant]],_xlfn.MAXIFS(Reservation!$F:$F,Reservation!$A:$A,KGP[[#This Row],[Logic]]),"")</f>
        <v>0</v>
      </c>
      <c r="CW745" s="89" t="e">
        <f>IF(KGP[[#This Row],[Any order which is ahead (Date)]]="","",VLOOKUP(_xlfn.CONCAT(KGP[[#This Row],[Reservation]],KGP[[#This Row],[Material / Component]],"000",,KGP[[#This Row],[WO number]]),Reservation!$A:$J,10,0))</f>
        <v>#N/A</v>
      </c>
      <c r="CX745" s="89">
        <f t="shared" si="83"/>
        <v>0</v>
      </c>
    </row>
    <row r="746" spans="1:102" s="77" customFormat="1" ht="15" x14ac:dyDescent="0.25">
      <c r="A746" s="118" t="s">
        <v>869</v>
      </c>
      <c r="B746" s="118" t="s">
        <v>50</v>
      </c>
      <c r="C746" s="119"/>
      <c r="D746" s="118" t="s">
        <v>55</v>
      </c>
      <c r="E746" s="120">
        <v>45290</v>
      </c>
      <c r="F746" s="120">
        <v>45293</v>
      </c>
      <c r="G746" s="120">
        <v>45403</v>
      </c>
      <c r="H746" s="120">
        <v>45385</v>
      </c>
      <c r="I746" s="120">
        <v>45403</v>
      </c>
      <c r="J746" s="120">
        <v>45404</v>
      </c>
      <c r="K746" s="118" t="s">
        <v>350</v>
      </c>
      <c r="L746" s="119"/>
      <c r="M746" s="118" t="s">
        <v>1824</v>
      </c>
      <c r="N746" s="118" t="s">
        <v>176</v>
      </c>
      <c r="O746" s="118" t="s">
        <v>1825</v>
      </c>
      <c r="P746" s="118" t="s">
        <v>1826</v>
      </c>
      <c r="Q746" s="118" t="s">
        <v>1827</v>
      </c>
      <c r="R746" s="118" t="s">
        <v>344</v>
      </c>
      <c r="S746" s="120">
        <v>45403</v>
      </c>
      <c r="T746" s="119"/>
      <c r="U746" s="119"/>
      <c r="V746" s="118" t="s">
        <v>345</v>
      </c>
      <c r="W746" s="119"/>
      <c r="X746" s="118">
        <v>30</v>
      </c>
      <c r="Y746" s="118">
        <v>30</v>
      </c>
      <c r="Z746" s="118" t="s">
        <v>1848</v>
      </c>
      <c r="AA746" s="118" t="s">
        <v>1849</v>
      </c>
      <c r="AB746" s="121">
        <v>1</v>
      </c>
      <c r="AC746" s="121">
        <v>1</v>
      </c>
      <c r="AD746" s="121">
        <v>0</v>
      </c>
      <c r="AE746" s="118" t="s">
        <v>875</v>
      </c>
      <c r="AF746" s="121">
        <v>0</v>
      </c>
      <c r="AG746" s="118" t="s">
        <v>372</v>
      </c>
      <c r="AH746" s="118" t="s">
        <v>53</v>
      </c>
      <c r="AI746" s="118" t="s">
        <v>345</v>
      </c>
      <c r="AJ746" s="118" t="s">
        <v>1830</v>
      </c>
      <c r="AK746" s="118">
        <v>10</v>
      </c>
      <c r="AL746" s="121">
        <v>21</v>
      </c>
      <c r="AM746" s="119"/>
      <c r="AN746" s="119"/>
      <c r="AO746" s="118">
        <v>0</v>
      </c>
      <c r="AP746" s="119"/>
      <c r="AQ746" s="119"/>
      <c r="AR746" s="119"/>
      <c r="AS746" s="119"/>
      <c r="AT746" s="119"/>
      <c r="AU746" s="118">
        <v>0</v>
      </c>
      <c r="AV746" s="122">
        <v>0</v>
      </c>
      <c r="AW746" s="118" t="s">
        <v>51</v>
      </c>
      <c r="AX746" s="119"/>
      <c r="AY746" s="119"/>
      <c r="AZ746" s="119"/>
      <c r="BA746" s="119"/>
      <c r="BB746" s="118" t="s">
        <v>52</v>
      </c>
      <c r="BC746" s="118" t="s">
        <v>161</v>
      </c>
      <c r="BD746" s="118" t="s">
        <v>162</v>
      </c>
      <c r="BE746" s="118" t="s">
        <v>1832</v>
      </c>
      <c r="BF746" s="118">
        <v>1</v>
      </c>
      <c r="BG746" s="118" t="s">
        <v>218</v>
      </c>
      <c r="BH746" s="119"/>
      <c r="BI746" s="119"/>
      <c r="BJ746" s="118" t="s">
        <v>1850</v>
      </c>
      <c r="BK746" s="118" t="s">
        <v>1851</v>
      </c>
      <c r="BL746" s="121">
        <v>1</v>
      </c>
      <c r="BM746" s="119" t="b">
        <f>KGP[[#This Row],[HU Quantity]]=KGP[[#This Row],[Requirement quantity]]</f>
        <v>1</v>
      </c>
      <c r="BN746" s="119"/>
      <c r="BO746" s="119"/>
      <c r="BP746" s="119"/>
      <c r="BQ746" s="118" t="s">
        <v>165</v>
      </c>
      <c r="BR746" s="119"/>
      <c r="BS746" s="119"/>
      <c r="BT746" s="123">
        <v>0</v>
      </c>
      <c r="BU746" s="123">
        <v>0</v>
      </c>
      <c r="BV746" s="120">
        <v>45473</v>
      </c>
      <c r="BW746" s="124">
        <v>0</v>
      </c>
      <c r="BX746" s="124">
        <v>0</v>
      </c>
      <c r="BY746" s="119"/>
      <c r="BZ746" s="119"/>
      <c r="CA746" s="118">
        <v>0</v>
      </c>
      <c r="CB746" s="122">
        <v>0</v>
      </c>
      <c r="CC746" s="119"/>
      <c r="CD746" s="122">
        <v>0</v>
      </c>
      <c r="CE746" s="119"/>
      <c r="CF746" s="119"/>
      <c r="CG746" s="119"/>
      <c r="CH746" s="122">
        <v>0</v>
      </c>
      <c r="CI746" s="125">
        <v>0</v>
      </c>
      <c r="CJ746" s="94">
        <f t="shared" si="77"/>
        <v>0.14285714285714285</v>
      </c>
      <c r="CK746" s="88">
        <f t="shared" si="78"/>
        <v>45375</v>
      </c>
      <c r="CL746" s="89">
        <f t="shared" si="79"/>
        <v>-10</v>
      </c>
      <c r="CM746" s="89">
        <f t="shared" si="80"/>
        <v>18</v>
      </c>
      <c r="CN746" s="89" t="str">
        <f t="shared" si="81"/>
        <v>ON TIME</v>
      </c>
      <c r="CO746" s="100" t="str" cm="1">
        <f t="array" ref="CO746">IFERROR(_xlfn.TEXTJOIN(", ",,_xlfn._xlws.FILTER('Monitor PO'!A:A,'Monitor PO'!K:K=Z746)),"")</f>
        <v/>
      </c>
      <c r="CP746" s="92" t="str">
        <f>IF(CQ746="","",IF(CQ746&gt;'Colour coding'!$D$4,"After Turnround",IF(CQ746&gt;'Colour coding'!$D$3+7,"During Turnaround",IF(CQ746&lt;'Colour coding'!$D$3,"On Time"))))</f>
        <v>On Time</v>
      </c>
      <c r="CQ746" s="88">
        <f>_xlfn.MAXIFS('Monitor PO'!E:E,'Monitor PO'!K:K,KGP[[#This Row],[Material / Component]])</f>
        <v>0</v>
      </c>
      <c r="CR746" s="89" t="str">
        <f t="shared" si="82"/>
        <v>SOH</v>
      </c>
      <c r="CS746" s="89" t="str">
        <f>_xlfn.CONCAT(KGP[[#This Row],[Reservation]], KGP[[#This Row],[Requirement date (WO component)]],KGP[[#This Row],[Material / Component]],"000",,KGP[[#This Row],[WO number]])</f>
        <v>00001363444540310616704000100037863</v>
      </c>
      <c r="CT746" s="89" t="e">
        <f>VLOOKUP(KGP[[#This Row],[Key]],Reservation!B:B,1,)</f>
        <v>#N/A</v>
      </c>
      <c r="CU746" s="89" t="str">
        <f>_xlfn.CONCAT(KGP[[#This Row],[Reservation]],KGP[[#This Row],[Material / Component]],"000",,KGP[[#This Row],[WO number]])</f>
        <v>000013634410616704000100037863</v>
      </c>
      <c r="CV746" s="93">
        <f>IF(_xlfn.MAXIFS(Reservation!$F:$F,Reservation!$A:$A,KGP[[#This Row],[Logic]])&lt;KGP[[#This Row],[ETA @ Demand plant]],_xlfn.MAXIFS(Reservation!$F:$F,Reservation!$A:$A,KGP[[#This Row],[Logic]]),"")</f>
        <v>0</v>
      </c>
      <c r="CW746" s="89" t="e">
        <f>IF(KGP[[#This Row],[Any order which is ahead (Date)]]="","",VLOOKUP(_xlfn.CONCAT(KGP[[#This Row],[Reservation]],KGP[[#This Row],[Material / Component]],"000",,KGP[[#This Row],[WO number]]),Reservation!$A:$J,10,0))</f>
        <v>#N/A</v>
      </c>
      <c r="CX746" s="89">
        <f t="shared" si="83"/>
        <v>0</v>
      </c>
    </row>
    <row r="747" spans="1:102" s="77" customFormat="1" ht="15" x14ac:dyDescent="0.25">
      <c r="A747" s="118" t="s">
        <v>869</v>
      </c>
      <c r="B747" s="118" t="s">
        <v>50</v>
      </c>
      <c r="C747" s="119"/>
      <c r="D747" s="118" t="s">
        <v>55</v>
      </c>
      <c r="E747" s="120">
        <v>45290</v>
      </c>
      <c r="F747" s="120">
        <v>45293</v>
      </c>
      <c r="G747" s="120">
        <v>45403</v>
      </c>
      <c r="H747" s="120">
        <v>45385</v>
      </c>
      <c r="I747" s="120">
        <v>45403</v>
      </c>
      <c r="J747" s="120">
        <v>45404</v>
      </c>
      <c r="K747" s="118" t="s">
        <v>350</v>
      </c>
      <c r="L747" s="119"/>
      <c r="M747" s="118" t="s">
        <v>1824</v>
      </c>
      <c r="N747" s="118" t="s">
        <v>175</v>
      </c>
      <c r="O747" s="118" t="s">
        <v>1825</v>
      </c>
      <c r="P747" s="118" t="s">
        <v>1826</v>
      </c>
      <c r="Q747" s="118" t="s">
        <v>1827</v>
      </c>
      <c r="R747" s="118" t="s">
        <v>344</v>
      </c>
      <c r="S747" s="120">
        <v>45403</v>
      </c>
      <c r="T747" s="119"/>
      <c r="U747" s="119"/>
      <c r="V747" s="118" t="s">
        <v>345</v>
      </c>
      <c r="W747" s="119"/>
      <c r="X747" s="118">
        <v>30</v>
      </c>
      <c r="Y747" s="118">
        <v>30</v>
      </c>
      <c r="Z747" s="118" t="s">
        <v>1852</v>
      </c>
      <c r="AA747" s="118" t="s">
        <v>1853</v>
      </c>
      <c r="AB747" s="121">
        <v>3</v>
      </c>
      <c r="AC747" s="121">
        <v>3</v>
      </c>
      <c r="AD747" s="121">
        <v>0</v>
      </c>
      <c r="AE747" s="118" t="s">
        <v>875</v>
      </c>
      <c r="AF747" s="121">
        <v>0</v>
      </c>
      <c r="AG747" s="118" t="s">
        <v>372</v>
      </c>
      <c r="AH747" s="118" t="s">
        <v>53</v>
      </c>
      <c r="AI747" s="118" t="s">
        <v>345</v>
      </c>
      <c r="AJ747" s="118" t="s">
        <v>1830</v>
      </c>
      <c r="AK747" s="118">
        <v>20</v>
      </c>
      <c r="AL747" s="121">
        <v>21</v>
      </c>
      <c r="AM747" s="119"/>
      <c r="AN747" s="119"/>
      <c r="AO747" s="118">
        <v>0</v>
      </c>
      <c r="AP747" s="119"/>
      <c r="AQ747" s="119"/>
      <c r="AR747" s="119"/>
      <c r="AS747" s="119"/>
      <c r="AT747" s="119"/>
      <c r="AU747" s="118">
        <v>0</v>
      </c>
      <c r="AV747" s="122">
        <v>0</v>
      </c>
      <c r="AW747" s="118" t="s">
        <v>51</v>
      </c>
      <c r="AX747" s="119"/>
      <c r="AY747" s="119"/>
      <c r="AZ747" s="119"/>
      <c r="BA747" s="119"/>
      <c r="BB747" s="118" t="s">
        <v>52</v>
      </c>
      <c r="BC747" s="118" t="s">
        <v>161</v>
      </c>
      <c r="BD747" s="118" t="s">
        <v>162</v>
      </c>
      <c r="BE747" s="118" t="s">
        <v>1832</v>
      </c>
      <c r="BF747" s="118">
        <v>2</v>
      </c>
      <c r="BG747" s="118" t="s">
        <v>218</v>
      </c>
      <c r="BH747" s="119"/>
      <c r="BI747" s="119"/>
      <c r="BJ747" s="118" t="s">
        <v>1854</v>
      </c>
      <c r="BK747" s="118" t="s">
        <v>1855</v>
      </c>
      <c r="BL747" s="121">
        <v>3</v>
      </c>
      <c r="BM747" s="119" t="b">
        <f>KGP[[#This Row],[HU Quantity]]=KGP[[#This Row],[Requirement quantity]]</f>
        <v>1</v>
      </c>
      <c r="BN747" s="119"/>
      <c r="BO747" s="119"/>
      <c r="BP747" s="119"/>
      <c r="BQ747" s="118" t="s">
        <v>165</v>
      </c>
      <c r="BR747" s="119"/>
      <c r="BS747" s="119"/>
      <c r="BT747" s="123">
        <v>0</v>
      </c>
      <c r="BU747" s="123">
        <v>0</v>
      </c>
      <c r="BV747" s="120">
        <v>45473</v>
      </c>
      <c r="BW747" s="124">
        <v>0</v>
      </c>
      <c r="BX747" s="124">
        <v>0</v>
      </c>
      <c r="BY747" s="119"/>
      <c r="BZ747" s="119"/>
      <c r="CA747" s="118">
        <v>0</v>
      </c>
      <c r="CB747" s="122">
        <v>0</v>
      </c>
      <c r="CC747" s="119"/>
      <c r="CD747" s="122">
        <v>0</v>
      </c>
      <c r="CE747" s="119"/>
      <c r="CF747" s="119"/>
      <c r="CG747" s="119"/>
      <c r="CH747" s="122">
        <v>0</v>
      </c>
      <c r="CI747" s="125">
        <v>0</v>
      </c>
      <c r="CJ747" s="94">
        <f t="shared" si="77"/>
        <v>0.14285714285714285</v>
      </c>
      <c r="CK747" s="88">
        <f t="shared" si="78"/>
        <v>45375</v>
      </c>
      <c r="CL747" s="89">
        <f t="shared" si="79"/>
        <v>-10</v>
      </c>
      <c r="CM747" s="89">
        <f t="shared" si="80"/>
        <v>18</v>
      </c>
      <c r="CN747" s="89" t="str">
        <f t="shared" si="81"/>
        <v>ON TIME</v>
      </c>
      <c r="CO747" s="100" t="str" cm="1">
        <f t="array" ref="CO747">IFERROR(_xlfn.TEXTJOIN(", ",,_xlfn._xlws.FILTER('Monitor PO'!A:A,'Monitor PO'!K:K=Z747)),"")</f>
        <v/>
      </c>
      <c r="CP747" s="92" t="str">
        <f>IF(CQ747="","",IF(CQ747&gt;'Colour coding'!$D$4,"After Turnround",IF(CQ747&gt;'Colour coding'!$D$3+7,"During Turnaround",IF(CQ747&lt;'Colour coding'!$D$3,"On Time"))))</f>
        <v>On Time</v>
      </c>
      <c r="CQ747" s="88">
        <f>_xlfn.MAXIFS('Monitor PO'!E:E,'Monitor PO'!K:K,KGP[[#This Row],[Material / Component]])</f>
        <v>0</v>
      </c>
      <c r="CR747" s="89" t="str">
        <f t="shared" si="82"/>
        <v>SOH</v>
      </c>
      <c r="CS747" s="89" t="str">
        <f>_xlfn.CONCAT(KGP[[#This Row],[Reservation]], KGP[[#This Row],[Requirement date (WO component)]],KGP[[#This Row],[Material / Component]],"000",,KGP[[#This Row],[WO number]])</f>
        <v>00001363444540310616705000100037863</v>
      </c>
      <c r="CT747" s="89" t="e">
        <f>VLOOKUP(KGP[[#This Row],[Key]],Reservation!B:B,1,)</f>
        <v>#N/A</v>
      </c>
      <c r="CU747" s="89" t="str">
        <f>_xlfn.CONCAT(KGP[[#This Row],[Reservation]],KGP[[#This Row],[Material / Component]],"000",,KGP[[#This Row],[WO number]])</f>
        <v>000013634410616705000100037863</v>
      </c>
      <c r="CV747" s="93">
        <f>IF(_xlfn.MAXIFS(Reservation!$F:$F,Reservation!$A:$A,KGP[[#This Row],[Logic]])&lt;KGP[[#This Row],[ETA @ Demand plant]],_xlfn.MAXIFS(Reservation!$F:$F,Reservation!$A:$A,KGP[[#This Row],[Logic]]),"")</f>
        <v>0</v>
      </c>
      <c r="CW747" s="89" t="e">
        <f>IF(KGP[[#This Row],[Any order which is ahead (Date)]]="","",VLOOKUP(_xlfn.CONCAT(KGP[[#This Row],[Reservation]],KGP[[#This Row],[Material / Component]],"000",,KGP[[#This Row],[WO number]]),Reservation!$A:$J,10,0))</f>
        <v>#N/A</v>
      </c>
      <c r="CX747" s="89">
        <f t="shared" si="83"/>
        <v>0</v>
      </c>
    </row>
    <row r="748" spans="1:102" s="77" customFormat="1" ht="15" x14ac:dyDescent="0.25">
      <c r="A748" s="118" t="s">
        <v>869</v>
      </c>
      <c r="B748" s="118" t="s">
        <v>50</v>
      </c>
      <c r="C748" s="119"/>
      <c r="D748" s="118" t="s">
        <v>55</v>
      </c>
      <c r="E748" s="120">
        <v>45290</v>
      </c>
      <c r="F748" s="120">
        <v>45293</v>
      </c>
      <c r="G748" s="120">
        <v>45403</v>
      </c>
      <c r="H748" s="120">
        <v>45385</v>
      </c>
      <c r="I748" s="120">
        <v>45403</v>
      </c>
      <c r="J748" s="120">
        <v>45404</v>
      </c>
      <c r="K748" s="118" t="s">
        <v>350</v>
      </c>
      <c r="L748" s="119"/>
      <c r="M748" s="118" t="s">
        <v>1824</v>
      </c>
      <c r="N748" s="118" t="s">
        <v>170</v>
      </c>
      <c r="O748" s="118" t="s">
        <v>1825</v>
      </c>
      <c r="P748" s="118" t="s">
        <v>1826</v>
      </c>
      <c r="Q748" s="118" t="s">
        <v>1827</v>
      </c>
      <c r="R748" s="118" t="s">
        <v>344</v>
      </c>
      <c r="S748" s="120">
        <v>45403</v>
      </c>
      <c r="T748" s="119"/>
      <c r="U748" s="119"/>
      <c r="V748" s="118" t="s">
        <v>345</v>
      </c>
      <c r="W748" s="119"/>
      <c r="X748" s="118">
        <v>30</v>
      </c>
      <c r="Y748" s="118">
        <v>30</v>
      </c>
      <c r="Z748" s="118" t="s">
        <v>1856</v>
      </c>
      <c r="AA748" s="118" t="s">
        <v>1857</v>
      </c>
      <c r="AB748" s="121">
        <v>2</v>
      </c>
      <c r="AC748" s="121">
        <v>2</v>
      </c>
      <c r="AD748" s="121">
        <v>0</v>
      </c>
      <c r="AE748" s="118" t="s">
        <v>875</v>
      </c>
      <c r="AF748" s="121">
        <v>0</v>
      </c>
      <c r="AG748" s="118" t="s">
        <v>372</v>
      </c>
      <c r="AH748" s="118" t="s">
        <v>53</v>
      </c>
      <c r="AI748" s="118" t="s">
        <v>345</v>
      </c>
      <c r="AJ748" s="118" t="s">
        <v>1830</v>
      </c>
      <c r="AK748" s="118">
        <v>50</v>
      </c>
      <c r="AL748" s="121">
        <v>21</v>
      </c>
      <c r="AM748" s="119"/>
      <c r="AN748" s="119"/>
      <c r="AO748" s="118">
        <v>0</v>
      </c>
      <c r="AP748" s="119"/>
      <c r="AQ748" s="119"/>
      <c r="AR748" s="119"/>
      <c r="AS748" s="119"/>
      <c r="AT748" s="119"/>
      <c r="AU748" s="118">
        <v>0</v>
      </c>
      <c r="AV748" s="122">
        <v>0</v>
      </c>
      <c r="AW748" s="118" t="s">
        <v>51</v>
      </c>
      <c r="AX748" s="119"/>
      <c r="AY748" s="119"/>
      <c r="AZ748" s="119"/>
      <c r="BA748" s="119"/>
      <c r="BB748" s="118" t="s">
        <v>52</v>
      </c>
      <c r="BC748" s="118" t="s">
        <v>161</v>
      </c>
      <c r="BD748" s="118" t="s">
        <v>162</v>
      </c>
      <c r="BE748" s="118" t="s">
        <v>1832</v>
      </c>
      <c r="BF748" s="118">
        <v>5</v>
      </c>
      <c r="BG748" s="118" t="s">
        <v>218</v>
      </c>
      <c r="BH748" s="119"/>
      <c r="BI748" s="119"/>
      <c r="BJ748" s="118" t="s">
        <v>1858</v>
      </c>
      <c r="BK748" s="118" t="s">
        <v>1859</v>
      </c>
      <c r="BL748" s="121">
        <v>2</v>
      </c>
      <c r="BM748" s="119" t="b">
        <f>KGP[[#This Row],[HU Quantity]]=KGP[[#This Row],[Requirement quantity]]</f>
        <v>1</v>
      </c>
      <c r="BN748" s="119"/>
      <c r="BO748" s="119"/>
      <c r="BP748" s="119"/>
      <c r="BQ748" s="118" t="s">
        <v>165</v>
      </c>
      <c r="BR748" s="119"/>
      <c r="BS748" s="119"/>
      <c r="BT748" s="123">
        <v>0</v>
      </c>
      <c r="BU748" s="123">
        <v>0</v>
      </c>
      <c r="BV748" s="120">
        <v>45473</v>
      </c>
      <c r="BW748" s="124">
        <v>0</v>
      </c>
      <c r="BX748" s="124">
        <v>0</v>
      </c>
      <c r="BY748" s="119"/>
      <c r="BZ748" s="119"/>
      <c r="CA748" s="118">
        <v>0</v>
      </c>
      <c r="CB748" s="122">
        <v>0</v>
      </c>
      <c r="CC748" s="119"/>
      <c r="CD748" s="122">
        <v>0</v>
      </c>
      <c r="CE748" s="119"/>
      <c r="CF748" s="119"/>
      <c r="CG748" s="119"/>
      <c r="CH748" s="122">
        <v>0</v>
      </c>
      <c r="CI748" s="125">
        <v>0</v>
      </c>
      <c r="CJ748" s="94">
        <f t="shared" si="77"/>
        <v>0.14285714285714285</v>
      </c>
      <c r="CK748" s="88">
        <f t="shared" si="78"/>
        <v>45375</v>
      </c>
      <c r="CL748" s="89">
        <f t="shared" si="79"/>
        <v>-10</v>
      </c>
      <c r="CM748" s="89">
        <f t="shared" si="80"/>
        <v>18</v>
      </c>
      <c r="CN748" s="89" t="str">
        <f t="shared" si="81"/>
        <v>ON TIME</v>
      </c>
      <c r="CO748" s="100" t="str" cm="1">
        <f t="array" ref="CO748">IFERROR(_xlfn.TEXTJOIN(", ",,_xlfn._xlws.FILTER('Monitor PO'!A:A,'Monitor PO'!K:K=Z748)),"")</f>
        <v/>
      </c>
      <c r="CP748" s="92" t="str">
        <f>IF(CQ748="","",IF(CQ748&gt;'Colour coding'!$D$4,"After Turnround",IF(CQ748&gt;'Colour coding'!$D$3+7,"During Turnaround",IF(CQ748&lt;'Colour coding'!$D$3,"On Time"))))</f>
        <v>On Time</v>
      </c>
      <c r="CQ748" s="88">
        <f>_xlfn.MAXIFS('Monitor PO'!E:E,'Monitor PO'!K:K,KGP[[#This Row],[Material / Component]])</f>
        <v>0</v>
      </c>
      <c r="CR748" s="89" t="str">
        <f t="shared" si="82"/>
        <v>SOH</v>
      </c>
      <c r="CS748" s="89" t="str">
        <f>_xlfn.CONCAT(KGP[[#This Row],[Reservation]], KGP[[#This Row],[Requirement date (WO component)]],KGP[[#This Row],[Material / Component]],"000",,KGP[[#This Row],[WO number]])</f>
        <v>00001363444540310616675000100037863</v>
      </c>
      <c r="CT748" s="89" t="e">
        <f>VLOOKUP(KGP[[#This Row],[Key]],Reservation!B:B,1,)</f>
        <v>#N/A</v>
      </c>
      <c r="CU748" s="89" t="str">
        <f>_xlfn.CONCAT(KGP[[#This Row],[Reservation]],KGP[[#This Row],[Material / Component]],"000",,KGP[[#This Row],[WO number]])</f>
        <v>000013634410616675000100037863</v>
      </c>
      <c r="CV748" s="93">
        <f>IF(_xlfn.MAXIFS(Reservation!$F:$F,Reservation!$A:$A,KGP[[#This Row],[Logic]])&lt;KGP[[#This Row],[ETA @ Demand plant]],_xlfn.MAXIFS(Reservation!$F:$F,Reservation!$A:$A,KGP[[#This Row],[Logic]]),"")</f>
        <v>0</v>
      </c>
      <c r="CW748" s="89" t="e">
        <f>IF(KGP[[#This Row],[Any order which is ahead (Date)]]="","",VLOOKUP(_xlfn.CONCAT(KGP[[#This Row],[Reservation]],KGP[[#This Row],[Material / Component]],"000",,KGP[[#This Row],[WO number]]),Reservation!$A:$J,10,0))</f>
        <v>#N/A</v>
      </c>
      <c r="CX748" s="89">
        <f t="shared" si="83"/>
        <v>0</v>
      </c>
    </row>
    <row r="749" spans="1:102" s="77" customFormat="1" ht="15" x14ac:dyDescent="0.25">
      <c r="A749" s="118" t="s">
        <v>869</v>
      </c>
      <c r="B749" s="118" t="s">
        <v>50</v>
      </c>
      <c r="C749" s="119"/>
      <c r="D749" s="118" t="s">
        <v>55</v>
      </c>
      <c r="E749" s="120">
        <v>45290</v>
      </c>
      <c r="F749" s="120">
        <v>45293</v>
      </c>
      <c r="G749" s="120">
        <v>45407</v>
      </c>
      <c r="H749" s="120">
        <v>45386</v>
      </c>
      <c r="I749" s="120">
        <v>45407</v>
      </c>
      <c r="J749" s="120">
        <v>45408</v>
      </c>
      <c r="K749" s="118" t="s">
        <v>350</v>
      </c>
      <c r="L749" s="119"/>
      <c r="M749" s="118" t="s">
        <v>1860</v>
      </c>
      <c r="N749" s="118" t="s">
        <v>177</v>
      </c>
      <c r="O749" s="118" t="s">
        <v>1861</v>
      </c>
      <c r="P749" s="118" t="s">
        <v>1862</v>
      </c>
      <c r="Q749" s="118" t="s">
        <v>1863</v>
      </c>
      <c r="R749" s="118" t="s">
        <v>344</v>
      </c>
      <c r="S749" s="120">
        <v>45407</v>
      </c>
      <c r="T749" s="119"/>
      <c r="U749" s="119"/>
      <c r="V749" s="118" t="s">
        <v>345</v>
      </c>
      <c r="W749" s="119"/>
      <c r="X749" s="118">
        <v>30</v>
      </c>
      <c r="Y749" s="118">
        <v>30</v>
      </c>
      <c r="Z749" s="118" t="s">
        <v>1864</v>
      </c>
      <c r="AA749" s="118" t="s">
        <v>1865</v>
      </c>
      <c r="AB749" s="121">
        <v>1</v>
      </c>
      <c r="AC749" s="121">
        <v>1</v>
      </c>
      <c r="AD749" s="121">
        <v>0</v>
      </c>
      <c r="AE749" s="118" t="s">
        <v>858</v>
      </c>
      <c r="AF749" s="121">
        <v>0</v>
      </c>
      <c r="AG749" s="118" t="s">
        <v>372</v>
      </c>
      <c r="AH749" s="118" t="s">
        <v>53</v>
      </c>
      <c r="AI749" s="118" t="s">
        <v>345</v>
      </c>
      <c r="AJ749" s="118" t="s">
        <v>1866</v>
      </c>
      <c r="AK749" s="118">
        <v>30</v>
      </c>
      <c r="AL749" s="121">
        <v>21</v>
      </c>
      <c r="AM749" s="119"/>
      <c r="AN749" s="119"/>
      <c r="AO749" s="118">
        <v>0</v>
      </c>
      <c r="AP749" s="119"/>
      <c r="AQ749" s="119"/>
      <c r="AR749" s="119"/>
      <c r="AS749" s="119"/>
      <c r="AT749" s="119"/>
      <c r="AU749" s="118">
        <v>0</v>
      </c>
      <c r="AV749" s="122">
        <v>0</v>
      </c>
      <c r="AW749" s="118" t="s">
        <v>51</v>
      </c>
      <c r="AX749" s="119"/>
      <c r="AY749" s="119"/>
      <c r="AZ749" s="119"/>
      <c r="BA749" s="119"/>
      <c r="BB749" s="118" t="s">
        <v>52</v>
      </c>
      <c r="BC749" s="118" t="s">
        <v>161</v>
      </c>
      <c r="BD749" s="118" t="s">
        <v>162</v>
      </c>
      <c r="BE749" s="118" t="s">
        <v>1867</v>
      </c>
      <c r="BF749" s="118">
        <v>5</v>
      </c>
      <c r="BG749" s="118" t="s">
        <v>163</v>
      </c>
      <c r="BH749" s="118" t="s">
        <v>164</v>
      </c>
      <c r="BI749" s="118" t="s">
        <v>164</v>
      </c>
      <c r="BJ749" s="118" t="s">
        <v>1868</v>
      </c>
      <c r="BK749" s="118" t="s">
        <v>1869</v>
      </c>
      <c r="BL749" s="121">
        <v>1</v>
      </c>
      <c r="BM749" s="119" t="b">
        <f>KGP[[#This Row],[HU Quantity]]=KGP[[#This Row],[Requirement quantity]]</f>
        <v>1</v>
      </c>
      <c r="BN749" s="119"/>
      <c r="BO749" s="119"/>
      <c r="BP749" s="119"/>
      <c r="BQ749" s="118" t="s">
        <v>165</v>
      </c>
      <c r="BR749" s="119"/>
      <c r="BS749" s="119"/>
      <c r="BT749" s="123">
        <v>0</v>
      </c>
      <c r="BU749" s="123">
        <v>0</v>
      </c>
      <c r="BV749" s="120">
        <v>45473</v>
      </c>
      <c r="BW749" s="124">
        <v>0</v>
      </c>
      <c r="BX749" s="124">
        <v>0</v>
      </c>
      <c r="BY749" s="119"/>
      <c r="BZ749" s="119"/>
      <c r="CA749" s="118">
        <v>0</v>
      </c>
      <c r="CB749" s="122">
        <v>0</v>
      </c>
      <c r="CC749" s="119"/>
      <c r="CD749" s="122">
        <v>0</v>
      </c>
      <c r="CE749" s="119"/>
      <c r="CF749" s="119"/>
      <c r="CG749" s="119"/>
      <c r="CH749" s="122">
        <v>0</v>
      </c>
      <c r="CI749" s="125">
        <v>0</v>
      </c>
      <c r="CJ749" s="94">
        <f t="shared" si="77"/>
        <v>0.2</v>
      </c>
      <c r="CK749" s="88">
        <f t="shared" si="78"/>
        <v>45379</v>
      </c>
      <c r="CL749" s="89">
        <f t="shared" si="79"/>
        <v>-7</v>
      </c>
      <c r="CM749" s="89">
        <f t="shared" si="80"/>
        <v>21</v>
      </c>
      <c r="CN749" s="89" t="str">
        <f t="shared" si="81"/>
        <v>ON TIME</v>
      </c>
      <c r="CO749" s="100" t="str" cm="1">
        <f t="array" ref="CO749">IFERROR(_xlfn.TEXTJOIN(", ",,_xlfn._xlws.FILTER('Monitor PO'!A:A,'Monitor PO'!K:K=Z749)),"")</f>
        <v/>
      </c>
      <c r="CP749" s="92" t="str">
        <f>IF(CQ749="","",IF(CQ749&gt;'Colour coding'!$D$4,"After Turnround",IF(CQ749&gt;'Colour coding'!$D$3+7,"During Turnaround",IF(CQ749&lt;'Colour coding'!$D$3,"On Time"))))</f>
        <v>On Time</v>
      </c>
      <c r="CQ749" s="88">
        <f>_xlfn.MAXIFS('Monitor PO'!E:E,'Monitor PO'!K:K,KGP[[#This Row],[Material / Component]])</f>
        <v>0</v>
      </c>
      <c r="CR749" s="89" t="str">
        <f t="shared" si="82"/>
        <v>SOH</v>
      </c>
      <c r="CS749" s="89" t="str">
        <f>_xlfn.CONCAT(KGP[[#This Row],[Reservation]], KGP[[#This Row],[Requirement date (WO component)]],KGP[[#This Row],[Material / Component]],"000",,KGP[[#This Row],[WO number]])</f>
        <v>00001363454540710615685000100037864</v>
      </c>
      <c r="CT749" s="89" t="e">
        <f>VLOOKUP(KGP[[#This Row],[Key]],Reservation!B:B,1,)</f>
        <v>#N/A</v>
      </c>
      <c r="CU749" s="89" t="str">
        <f>_xlfn.CONCAT(KGP[[#This Row],[Reservation]],KGP[[#This Row],[Material / Component]],"000",,KGP[[#This Row],[WO number]])</f>
        <v>000013634510615685000100037864</v>
      </c>
      <c r="CV749" s="93">
        <f>IF(_xlfn.MAXIFS(Reservation!$F:$F,Reservation!$A:$A,KGP[[#This Row],[Logic]])&lt;KGP[[#This Row],[ETA @ Demand plant]],_xlfn.MAXIFS(Reservation!$F:$F,Reservation!$A:$A,KGP[[#This Row],[Logic]]),"")</f>
        <v>0</v>
      </c>
      <c r="CW749" s="89" t="e">
        <f>IF(KGP[[#This Row],[Any order which is ahead (Date)]]="","",VLOOKUP(_xlfn.CONCAT(KGP[[#This Row],[Reservation]],KGP[[#This Row],[Material / Component]],"000",,KGP[[#This Row],[WO number]]),Reservation!$A:$J,10,0))</f>
        <v>#N/A</v>
      </c>
      <c r="CX749" s="89">
        <f t="shared" si="83"/>
        <v>0</v>
      </c>
    </row>
    <row r="750" spans="1:102" s="77" customFormat="1" ht="15" x14ac:dyDescent="0.25">
      <c r="A750" s="118" t="s">
        <v>869</v>
      </c>
      <c r="B750" s="118" t="s">
        <v>50</v>
      </c>
      <c r="C750" s="119"/>
      <c r="D750" s="118" t="s">
        <v>55</v>
      </c>
      <c r="E750" s="120">
        <v>45290</v>
      </c>
      <c r="F750" s="120">
        <v>45293</v>
      </c>
      <c r="G750" s="120">
        <v>45407</v>
      </c>
      <c r="H750" s="120">
        <v>45386</v>
      </c>
      <c r="I750" s="120">
        <v>45407</v>
      </c>
      <c r="J750" s="120">
        <v>45408</v>
      </c>
      <c r="K750" s="118" t="s">
        <v>350</v>
      </c>
      <c r="L750" s="119"/>
      <c r="M750" s="118" t="s">
        <v>1860</v>
      </c>
      <c r="N750" s="118" t="s">
        <v>216</v>
      </c>
      <c r="O750" s="118" t="s">
        <v>1861</v>
      </c>
      <c r="P750" s="118" t="s">
        <v>1862</v>
      </c>
      <c r="Q750" s="118" t="s">
        <v>1863</v>
      </c>
      <c r="R750" s="118" t="s">
        <v>344</v>
      </c>
      <c r="S750" s="120">
        <v>45407</v>
      </c>
      <c r="T750" s="119"/>
      <c r="U750" s="119"/>
      <c r="V750" s="118" t="s">
        <v>345</v>
      </c>
      <c r="W750" s="119"/>
      <c r="X750" s="118">
        <v>30</v>
      </c>
      <c r="Y750" s="118">
        <v>30</v>
      </c>
      <c r="Z750" s="118" t="s">
        <v>1870</v>
      </c>
      <c r="AA750" s="118" t="s">
        <v>1871</v>
      </c>
      <c r="AB750" s="121">
        <v>1</v>
      </c>
      <c r="AC750" s="121">
        <v>1</v>
      </c>
      <c r="AD750" s="121">
        <v>0</v>
      </c>
      <c r="AE750" s="118" t="s">
        <v>858</v>
      </c>
      <c r="AF750" s="121">
        <v>0</v>
      </c>
      <c r="AG750" s="118" t="s">
        <v>372</v>
      </c>
      <c r="AH750" s="118" t="s">
        <v>53</v>
      </c>
      <c r="AI750" s="118" t="s">
        <v>345</v>
      </c>
      <c r="AJ750" s="118" t="s">
        <v>1866</v>
      </c>
      <c r="AK750" s="118">
        <v>20</v>
      </c>
      <c r="AL750" s="121">
        <v>21</v>
      </c>
      <c r="AM750" s="119"/>
      <c r="AN750" s="119"/>
      <c r="AO750" s="118">
        <v>0</v>
      </c>
      <c r="AP750" s="119"/>
      <c r="AQ750" s="119"/>
      <c r="AR750" s="119"/>
      <c r="AS750" s="119"/>
      <c r="AT750" s="119"/>
      <c r="AU750" s="118">
        <v>0</v>
      </c>
      <c r="AV750" s="122">
        <v>0</v>
      </c>
      <c r="AW750" s="118" t="s">
        <v>51</v>
      </c>
      <c r="AX750" s="119"/>
      <c r="AY750" s="119"/>
      <c r="AZ750" s="119"/>
      <c r="BA750" s="119"/>
      <c r="BB750" s="118" t="s">
        <v>52</v>
      </c>
      <c r="BC750" s="118" t="s">
        <v>161</v>
      </c>
      <c r="BD750" s="118" t="s">
        <v>162</v>
      </c>
      <c r="BE750" s="118" t="s">
        <v>1867</v>
      </c>
      <c r="BF750" s="118">
        <v>4</v>
      </c>
      <c r="BG750" s="118" t="s">
        <v>163</v>
      </c>
      <c r="BH750" s="118" t="s">
        <v>164</v>
      </c>
      <c r="BI750" s="118" t="s">
        <v>164</v>
      </c>
      <c r="BJ750" s="118" t="s">
        <v>1872</v>
      </c>
      <c r="BK750" s="118" t="s">
        <v>1873</v>
      </c>
      <c r="BL750" s="121">
        <v>1</v>
      </c>
      <c r="BM750" s="119" t="b">
        <f>KGP[[#This Row],[HU Quantity]]=KGP[[#This Row],[Requirement quantity]]</f>
        <v>1</v>
      </c>
      <c r="BN750" s="119"/>
      <c r="BO750" s="119"/>
      <c r="BP750" s="119"/>
      <c r="BQ750" s="118" t="s">
        <v>165</v>
      </c>
      <c r="BR750" s="119"/>
      <c r="BS750" s="119"/>
      <c r="BT750" s="123">
        <v>0</v>
      </c>
      <c r="BU750" s="123">
        <v>0</v>
      </c>
      <c r="BV750" s="120">
        <v>45473</v>
      </c>
      <c r="BW750" s="124">
        <v>0</v>
      </c>
      <c r="BX750" s="124">
        <v>0</v>
      </c>
      <c r="BY750" s="119"/>
      <c r="BZ750" s="119"/>
      <c r="CA750" s="118">
        <v>0</v>
      </c>
      <c r="CB750" s="122">
        <v>0</v>
      </c>
      <c r="CC750" s="119"/>
      <c r="CD750" s="122">
        <v>0</v>
      </c>
      <c r="CE750" s="119"/>
      <c r="CF750" s="119"/>
      <c r="CG750" s="119"/>
      <c r="CH750" s="122">
        <v>0</v>
      </c>
      <c r="CI750" s="125">
        <v>0</v>
      </c>
      <c r="CJ750" s="94">
        <f t="shared" si="77"/>
        <v>0.2</v>
      </c>
      <c r="CK750" s="88">
        <f t="shared" si="78"/>
        <v>45379</v>
      </c>
      <c r="CL750" s="89">
        <f t="shared" si="79"/>
        <v>-7</v>
      </c>
      <c r="CM750" s="89">
        <f t="shared" si="80"/>
        <v>21</v>
      </c>
      <c r="CN750" s="89" t="str">
        <f t="shared" si="81"/>
        <v>ON TIME</v>
      </c>
      <c r="CO750" s="100" t="str" cm="1">
        <f t="array" ref="CO750">IFERROR(_xlfn.TEXTJOIN(", ",,_xlfn._xlws.FILTER('Monitor PO'!A:A,'Monitor PO'!K:K=Z750)),"")</f>
        <v/>
      </c>
      <c r="CP750" s="92" t="str">
        <f>IF(CQ750="","",IF(CQ750&gt;'Colour coding'!$D$4,"After Turnround",IF(CQ750&gt;'Colour coding'!$D$3+7,"During Turnaround",IF(CQ750&lt;'Colour coding'!$D$3,"On Time"))))</f>
        <v>On Time</v>
      </c>
      <c r="CQ750" s="88">
        <f>_xlfn.MAXIFS('Monitor PO'!E:E,'Monitor PO'!K:K,KGP[[#This Row],[Material / Component]])</f>
        <v>0</v>
      </c>
      <c r="CR750" s="89" t="str">
        <f t="shared" si="82"/>
        <v>SOH</v>
      </c>
      <c r="CS750" s="89" t="str">
        <f>_xlfn.CONCAT(KGP[[#This Row],[Reservation]], KGP[[#This Row],[Requirement date (WO component)]],KGP[[#This Row],[Material / Component]],"000",,KGP[[#This Row],[WO number]])</f>
        <v>00001363454540710615684000100037864</v>
      </c>
      <c r="CT750" s="89" t="e">
        <f>VLOOKUP(KGP[[#This Row],[Key]],Reservation!B:B,1,)</f>
        <v>#N/A</v>
      </c>
      <c r="CU750" s="89" t="str">
        <f>_xlfn.CONCAT(KGP[[#This Row],[Reservation]],KGP[[#This Row],[Material / Component]],"000",,KGP[[#This Row],[WO number]])</f>
        <v>000013634510615684000100037864</v>
      </c>
      <c r="CV750" s="93">
        <f>IF(_xlfn.MAXIFS(Reservation!$F:$F,Reservation!$A:$A,KGP[[#This Row],[Logic]])&lt;KGP[[#This Row],[ETA @ Demand plant]],_xlfn.MAXIFS(Reservation!$F:$F,Reservation!$A:$A,KGP[[#This Row],[Logic]]),"")</f>
        <v>0</v>
      </c>
      <c r="CW750" s="89" t="e">
        <f>IF(KGP[[#This Row],[Any order which is ahead (Date)]]="","",VLOOKUP(_xlfn.CONCAT(KGP[[#This Row],[Reservation]],KGP[[#This Row],[Material / Component]],"000",,KGP[[#This Row],[WO number]]),Reservation!$A:$J,10,0))</f>
        <v>#N/A</v>
      </c>
      <c r="CX750" s="89">
        <f t="shared" si="83"/>
        <v>0</v>
      </c>
    </row>
    <row r="751" spans="1:102" s="77" customFormat="1" ht="15" x14ac:dyDescent="0.25">
      <c r="A751" s="118" t="s">
        <v>869</v>
      </c>
      <c r="B751" s="118" t="s">
        <v>50</v>
      </c>
      <c r="C751" s="119"/>
      <c r="D751" s="118" t="s">
        <v>55</v>
      </c>
      <c r="E751" s="120">
        <v>45290</v>
      </c>
      <c r="F751" s="120">
        <v>45293</v>
      </c>
      <c r="G751" s="120">
        <v>45407</v>
      </c>
      <c r="H751" s="120">
        <v>45386</v>
      </c>
      <c r="I751" s="120">
        <v>45407</v>
      </c>
      <c r="J751" s="120">
        <v>45408</v>
      </c>
      <c r="K751" s="118" t="s">
        <v>350</v>
      </c>
      <c r="L751" s="119"/>
      <c r="M751" s="118" t="s">
        <v>1860</v>
      </c>
      <c r="N751" s="118" t="s">
        <v>170</v>
      </c>
      <c r="O751" s="118" t="s">
        <v>1861</v>
      </c>
      <c r="P751" s="118" t="s">
        <v>1862</v>
      </c>
      <c r="Q751" s="118" t="s">
        <v>1863</v>
      </c>
      <c r="R751" s="118" t="s">
        <v>344</v>
      </c>
      <c r="S751" s="120">
        <v>45407</v>
      </c>
      <c r="T751" s="119"/>
      <c r="U751" s="119"/>
      <c r="V751" s="118" t="s">
        <v>345</v>
      </c>
      <c r="W751" s="119"/>
      <c r="X751" s="118">
        <v>30</v>
      </c>
      <c r="Y751" s="118">
        <v>30</v>
      </c>
      <c r="Z751" s="118" t="s">
        <v>1874</v>
      </c>
      <c r="AA751" s="118" t="s">
        <v>1875</v>
      </c>
      <c r="AB751" s="121">
        <v>2</v>
      </c>
      <c r="AC751" s="121">
        <v>0</v>
      </c>
      <c r="AD751" s="121">
        <v>0</v>
      </c>
      <c r="AE751" s="118" t="s">
        <v>875</v>
      </c>
      <c r="AF751" s="121">
        <v>0</v>
      </c>
      <c r="AG751" s="118" t="s">
        <v>876</v>
      </c>
      <c r="AH751" s="118" t="s">
        <v>53</v>
      </c>
      <c r="AI751" s="118" t="s">
        <v>345</v>
      </c>
      <c r="AJ751" s="118" t="s">
        <v>1866</v>
      </c>
      <c r="AK751" s="118">
        <v>10</v>
      </c>
      <c r="AL751" s="121">
        <v>21</v>
      </c>
      <c r="AM751" s="119"/>
      <c r="AN751" s="119"/>
      <c r="AO751" s="118">
        <v>0</v>
      </c>
      <c r="AP751" s="119"/>
      <c r="AQ751" s="119"/>
      <c r="AR751" s="119"/>
      <c r="AS751" s="119"/>
      <c r="AT751" s="119"/>
      <c r="AU751" s="118">
        <v>0</v>
      </c>
      <c r="AV751" s="122">
        <v>0</v>
      </c>
      <c r="AW751" s="118" t="s">
        <v>51</v>
      </c>
      <c r="AX751" s="119"/>
      <c r="AY751" s="119"/>
      <c r="AZ751" s="119"/>
      <c r="BA751" s="118" t="s">
        <v>1876</v>
      </c>
      <c r="BB751" s="118" t="s">
        <v>52</v>
      </c>
      <c r="BC751" s="118" t="s">
        <v>161</v>
      </c>
      <c r="BD751" s="118" t="s">
        <v>162</v>
      </c>
      <c r="BE751" s="118" t="s">
        <v>1867</v>
      </c>
      <c r="BF751" s="118">
        <v>3</v>
      </c>
      <c r="BG751" s="118" t="s">
        <v>163</v>
      </c>
      <c r="BH751" s="118" t="s">
        <v>164</v>
      </c>
      <c r="BI751" s="118" t="s">
        <v>164</v>
      </c>
      <c r="BJ751" s="118" t="s">
        <v>1877</v>
      </c>
      <c r="BK751" s="118" t="s">
        <v>963</v>
      </c>
      <c r="BL751" s="121">
        <v>2</v>
      </c>
      <c r="BM751" s="119" t="b">
        <f>KGP[[#This Row],[HU Quantity]]=KGP[[#This Row],[Requirement quantity]]</f>
        <v>1</v>
      </c>
      <c r="BN751" s="118" t="s">
        <v>1878</v>
      </c>
      <c r="BO751" s="119"/>
      <c r="BP751" s="119"/>
      <c r="BQ751" s="118" t="s">
        <v>165</v>
      </c>
      <c r="BR751" s="119"/>
      <c r="BS751" s="120">
        <v>45381</v>
      </c>
      <c r="BT751" s="123">
        <v>0</v>
      </c>
      <c r="BU751" s="123">
        <v>0</v>
      </c>
      <c r="BV751" s="120">
        <v>45473</v>
      </c>
      <c r="BW751" s="124">
        <v>0</v>
      </c>
      <c r="BX751" s="124">
        <v>0</v>
      </c>
      <c r="BY751" s="119"/>
      <c r="BZ751" s="119"/>
      <c r="CA751" s="118">
        <v>0</v>
      </c>
      <c r="CB751" s="122">
        <v>0</v>
      </c>
      <c r="CC751" s="118" t="s">
        <v>374</v>
      </c>
      <c r="CD751" s="122">
        <v>2</v>
      </c>
      <c r="CE751" s="118" t="s">
        <v>349</v>
      </c>
      <c r="CF751" s="119"/>
      <c r="CG751" s="118" t="s">
        <v>965</v>
      </c>
      <c r="CH751" s="122">
        <v>0</v>
      </c>
      <c r="CI751" s="125">
        <v>0</v>
      </c>
      <c r="CJ751" s="94">
        <f t="shared" si="77"/>
        <v>0.2</v>
      </c>
      <c r="CK751" s="88">
        <f t="shared" si="78"/>
        <v>45379</v>
      </c>
      <c r="CL751" s="89">
        <f t="shared" si="79"/>
        <v>-7</v>
      </c>
      <c r="CM751" s="89">
        <f t="shared" si="80"/>
        <v>21</v>
      </c>
      <c r="CN751" s="89" t="str">
        <f t="shared" si="81"/>
        <v>ON TIME</v>
      </c>
      <c r="CO751" s="100" t="str" cm="1">
        <f t="array" ref="CO751">IFERROR(_xlfn.TEXTJOIN(", ",,_xlfn._xlws.FILTER('Monitor PO'!A:A,'Monitor PO'!K:K=Z751)),"")</f>
        <v/>
      </c>
      <c r="CP751" s="92" t="str">
        <f>IF(CQ751="","",IF(CQ751&gt;'Colour coding'!$D$4,"After Turnround",IF(CQ751&gt;'Colour coding'!$D$3+7,"During Turnaround",IF(CQ751&lt;'Colour coding'!$D$3,"On Time"))))</f>
        <v>On Time</v>
      </c>
      <c r="CQ751" s="88">
        <f>_xlfn.MAXIFS('Monitor PO'!E:E,'Monitor PO'!K:K,KGP[[#This Row],[Material / Component]])</f>
        <v>0</v>
      </c>
      <c r="CR751" s="89" t="str">
        <f t="shared" si="82"/>
        <v>Need Purchasing</v>
      </c>
      <c r="CS751" s="89" t="str">
        <f>_xlfn.CONCAT(KGP[[#This Row],[Reservation]], KGP[[#This Row],[Requirement date (WO component)]],KGP[[#This Row],[Material / Component]],"000",,KGP[[#This Row],[WO number]])</f>
        <v>00001363454540710586383000100037864</v>
      </c>
      <c r="CT751" s="89" t="e">
        <f>VLOOKUP(KGP[[#This Row],[Key]],Reservation!B:B,1,)</f>
        <v>#N/A</v>
      </c>
      <c r="CU751" s="89" t="str">
        <f>_xlfn.CONCAT(KGP[[#This Row],[Reservation]],KGP[[#This Row],[Material / Component]],"000",,KGP[[#This Row],[WO number]])</f>
        <v>000013634510586383000100037864</v>
      </c>
      <c r="CV751" s="93">
        <f>IF(_xlfn.MAXIFS(Reservation!$F:$F,Reservation!$A:$A,KGP[[#This Row],[Logic]])&lt;KGP[[#This Row],[ETA @ Demand plant]],_xlfn.MAXIFS(Reservation!$F:$F,Reservation!$A:$A,KGP[[#This Row],[Logic]]),"")</f>
        <v>0</v>
      </c>
      <c r="CW751" s="89" t="e">
        <f>IF(KGP[[#This Row],[Any order which is ahead (Date)]]="","",VLOOKUP(_xlfn.CONCAT(KGP[[#This Row],[Reservation]],KGP[[#This Row],[Material / Component]],"000",,KGP[[#This Row],[WO number]]),Reservation!$A:$J,10,0))</f>
        <v>#N/A</v>
      </c>
      <c r="CX751" s="89">
        <f t="shared" si="83"/>
        <v>0</v>
      </c>
    </row>
    <row r="752" spans="1:102" s="77" customFormat="1" ht="15" x14ac:dyDescent="0.25">
      <c r="A752" s="118" t="s">
        <v>869</v>
      </c>
      <c r="B752" s="118" t="s">
        <v>50</v>
      </c>
      <c r="C752" s="119"/>
      <c r="D752" s="118" t="s">
        <v>55</v>
      </c>
      <c r="E752" s="120">
        <v>45290</v>
      </c>
      <c r="F752" s="120">
        <v>45293</v>
      </c>
      <c r="G752" s="120">
        <v>45414</v>
      </c>
      <c r="H752" s="120">
        <v>45385</v>
      </c>
      <c r="I752" s="120">
        <v>45414</v>
      </c>
      <c r="J752" s="120">
        <v>45415</v>
      </c>
      <c r="K752" s="118" t="s">
        <v>350</v>
      </c>
      <c r="L752" s="119"/>
      <c r="M752" s="118" t="s">
        <v>1879</v>
      </c>
      <c r="N752" s="118" t="s">
        <v>177</v>
      </c>
      <c r="O752" s="118" t="s">
        <v>1880</v>
      </c>
      <c r="P752" s="118" t="s">
        <v>1881</v>
      </c>
      <c r="Q752" s="118" t="s">
        <v>1882</v>
      </c>
      <c r="R752" s="118" t="s">
        <v>344</v>
      </c>
      <c r="S752" s="120">
        <v>45414</v>
      </c>
      <c r="T752" s="119"/>
      <c r="U752" s="119"/>
      <c r="V752" s="118" t="s">
        <v>345</v>
      </c>
      <c r="W752" s="119"/>
      <c r="X752" s="118">
        <v>30</v>
      </c>
      <c r="Y752" s="118">
        <v>30</v>
      </c>
      <c r="Z752" s="118" t="s">
        <v>1883</v>
      </c>
      <c r="AA752" s="118" t="s">
        <v>1884</v>
      </c>
      <c r="AB752" s="121">
        <v>8</v>
      </c>
      <c r="AC752" s="121">
        <v>0</v>
      </c>
      <c r="AD752" s="121">
        <v>0</v>
      </c>
      <c r="AE752" s="118" t="s">
        <v>875</v>
      </c>
      <c r="AF752" s="121">
        <v>0</v>
      </c>
      <c r="AG752" s="118" t="s">
        <v>876</v>
      </c>
      <c r="AH752" s="118" t="s">
        <v>53</v>
      </c>
      <c r="AI752" s="118" t="s">
        <v>345</v>
      </c>
      <c r="AJ752" s="118" t="s">
        <v>1885</v>
      </c>
      <c r="AK752" s="118">
        <v>20</v>
      </c>
      <c r="AL752" s="121">
        <v>21</v>
      </c>
      <c r="AM752" s="119"/>
      <c r="AN752" s="119"/>
      <c r="AO752" s="118">
        <v>0</v>
      </c>
      <c r="AP752" s="119"/>
      <c r="AQ752" s="119"/>
      <c r="AR752" s="119"/>
      <c r="AS752" s="119"/>
      <c r="AT752" s="119"/>
      <c r="AU752" s="118">
        <v>0</v>
      </c>
      <c r="AV752" s="122">
        <v>0</v>
      </c>
      <c r="AW752" s="118" t="s">
        <v>51</v>
      </c>
      <c r="AX752" s="119"/>
      <c r="AY752" s="119"/>
      <c r="AZ752" s="119"/>
      <c r="BA752" s="118" t="s">
        <v>1886</v>
      </c>
      <c r="BB752" s="118" t="s">
        <v>52</v>
      </c>
      <c r="BC752" s="118" t="s">
        <v>161</v>
      </c>
      <c r="BD752" s="118" t="s">
        <v>162</v>
      </c>
      <c r="BE752" s="118" t="s">
        <v>1887</v>
      </c>
      <c r="BF752" s="118">
        <v>2</v>
      </c>
      <c r="BG752" s="118" t="s">
        <v>163</v>
      </c>
      <c r="BH752" s="118" t="s">
        <v>164</v>
      </c>
      <c r="BI752" s="118" t="s">
        <v>164</v>
      </c>
      <c r="BJ752" s="118" t="s">
        <v>1888</v>
      </c>
      <c r="BK752" s="118" t="s">
        <v>963</v>
      </c>
      <c r="BL752" s="121">
        <v>8</v>
      </c>
      <c r="BM752" s="119" t="b">
        <f>KGP[[#This Row],[HU Quantity]]=KGP[[#This Row],[Requirement quantity]]</f>
        <v>1</v>
      </c>
      <c r="BN752" s="118" t="s">
        <v>1889</v>
      </c>
      <c r="BO752" s="119"/>
      <c r="BP752" s="119"/>
      <c r="BQ752" s="118" t="s">
        <v>165</v>
      </c>
      <c r="BR752" s="119"/>
      <c r="BS752" s="120">
        <v>45381</v>
      </c>
      <c r="BT752" s="123">
        <v>0</v>
      </c>
      <c r="BU752" s="123">
        <v>0</v>
      </c>
      <c r="BV752" s="120">
        <v>45473</v>
      </c>
      <c r="BW752" s="124">
        <v>0</v>
      </c>
      <c r="BX752" s="124">
        <v>0</v>
      </c>
      <c r="BY752" s="119"/>
      <c r="BZ752" s="119"/>
      <c r="CA752" s="118">
        <v>0</v>
      </c>
      <c r="CB752" s="122">
        <v>0</v>
      </c>
      <c r="CC752" s="118" t="s">
        <v>374</v>
      </c>
      <c r="CD752" s="122">
        <v>8</v>
      </c>
      <c r="CE752" s="118" t="s">
        <v>349</v>
      </c>
      <c r="CF752" s="119"/>
      <c r="CG752" s="118" t="s">
        <v>965</v>
      </c>
      <c r="CH752" s="122">
        <v>0</v>
      </c>
      <c r="CI752" s="125">
        <v>0</v>
      </c>
      <c r="CJ752" s="94">
        <f t="shared" si="77"/>
        <v>0.5</v>
      </c>
      <c r="CK752" s="88">
        <f t="shared" si="78"/>
        <v>45386</v>
      </c>
      <c r="CL752" s="89">
        <f t="shared" si="79"/>
        <v>1</v>
      </c>
      <c r="CM752" s="89">
        <f t="shared" si="80"/>
        <v>29</v>
      </c>
      <c r="CN752" s="89" t="str">
        <f t="shared" si="81"/>
        <v>ON TIME</v>
      </c>
      <c r="CO752" s="100" t="str" cm="1">
        <f t="array" ref="CO752">IFERROR(_xlfn.TEXTJOIN(", ",,_xlfn._xlws.FILTER('Monitor PO'!A:A,'Monitor PO'!K:K=Z752)),"")</f>
        <v/>
      </c>
      <c r="CP752" s="92" t="str">
        <f>IF(CQ752="","",IF(CQ752&gt;'Colour coding'!$D$4,"After Turnround",IF(CQ752&gt;'Colour coding'!$D$3+7,"During Turnaround",IF(CQ752&lt;'Colour coding'!$D$3,"On Time"))))</f>
        <v>On Time</v>
      </c>
      <c r="CQ752" s="88">
        <f>_xlfn.MAXIFS('Monitor PO'!E:E,'Monitor PO'!K:K,KGP[[#This Row],[Material / Component]])</f>
        <v>0</v>
      </c>
      <c r="CR752" s="89" t="str">
        <f t="shared" si="82"/>
        <v>Need Purchasing</v>
      </c>
      <c r="CS752" s="89" t="str">
        <f>_xlfn.CONCAT(KGP[[#This Row],[Reservation]], KGP[[#This Row],[Requirement date (WO component)]],KGP[[#This Row],[Material / Component]],"000",,KGP[[#This Row],[WO number]])</f>
        <v>00001363464541410615687000100037865</v>
      </c>
      <c r="CT752" s="89" t="e">
        <f>VLOOKUP(KGP[[#This Row],[Key]],Reservation!B:B,1,)</f>
        <v>#N/A</v>
      </c>
      <c r="CU752" s="89" t="str">
        <f>_xlfn.CONCAT(KGP[[#This Row],[Reservation]],KGP[[#This Row],[Material / Component]],"000",,KGP[[#This Row],[WO number]])</f>
        <v>000013634610615687000100037865</v>
      </c>
      <c r="CV752" s="93">
        <f>IF(_xlfn.MAXIFS(Reservation!$F:$F,Reservation!$A:$A,KGP[[#This Row],[Logic]])&lt;KGP[[#This Row],[ETA @ Demand plant]],_xlfn.MAXIFS(Reservation!$F:$F,Reservation!$A:$A,KGP[[#This Row],[Logic]]),"")</f>
        <v>0</v>
      </c>
      <c r="CW752" s="89" t="e">
        <f>IF(KGP[[#This Row],[Any order which is ahead (Date)]]="","",VLOOKUP(_xlfn.CONCAT(KGP[[#This Row],[Reservation]],KGP[[#This Row],[Material / Component]],"000",,KGP[[#This Row],[WO number]]),Reservation!$A:$J,10,0))</f>
        <v>#N/A</v>
      </c>
      <c r="CX752" s="89">
        <f t="shared" si="83"/>
        <v>0</v>
      </c>
    </row>
    <row r="753" spans="1:102" s="77" customFormat="1" ht="15" x14ac:dyDescent="0.25">
      <c r="A753" s="118" t="s">
        <v>869</v>
      </c>
      <c r="B753" s="118" t="s">
        <v>50</v>
      </c>
      <c r="C753" s="119"/>
      <c r="D753" s="118" t="s">
        <v>55</v>
      </c>
      <c r="E753" s="120">
        <v>45290</v>
      </c>
      <c r="F753" s="120">
        <v>45293</v>
      </c>
      <c r="G753" s="120">
        <v>45414</v>
      </c>
      <c r="H753" s="120">
        <v>45385</v>
      </c>
      <c r="I753" s="120">
        <v>45414</v>
      </c>
      <c r="J753" s="120">
        <v>45415</v>
      </c>
      <c r="K753" s="118" t="s">
        <v>350</v>
      </c>
      <c r="L753" s="119"/>
      <c r="M753" s="118" t="s">
        <v>1879</v>
      </c>
      <c r="N753" s="118" t="s">
        <v>216</v>
      </c>
      <c r="O753" s="118" t="s">
        <v>1880</v>
      </c>
      <c r="P753" s="118" t="s">
        <v>1881</v>
      </c>
      <c r="Q753" s="118" t="s">
        <v>1882</v>
      </c>
      <c r="R753" s="118" t="s">
        <v>344</v>
      </c>
      <c r="S753" s="120">
        <v>45414</v>
      </c>
      <c r="T753" s="119"/>
      <c r="U753" s="119"/>
      <c r="V753" s="118" t="s">
        <v>345</v>
      </c>
      <c r="W753" s="119"/>
      <c r="X753" s="118">
        <v>30</v>
      </c>
      <c r="Y753" s="118">
        <v>30</v>
      </c>
      <c r="Z753" s="118" t="s">
        <v>1890</v>
      </c>
      <c r="AA753" s="118" t="s">
        <v>1891</v>
      </c>
      <c r="AB753" s="121">
        <v>4</v>
      </c>
      <c r="AC753" s="121">
        <v>0</v>
      </c>
      <c r="AD753" s="121">
        <v>0</v>
      </c>
      <c r="AE753" s="118" t="s">
        <v>875</v>
      </c>
      <c r="AF753" s="121">
        <v>0</v>
      </c>
      <c r="AG753" s="118" t="s">
        <v>876</v>
      </c>
      <c r="AH753" s="118" t="s">
        <v>53</v>
      </c>
      <c r="AI753" s="118" t="s">
        <v>345</v>
      </c>
      <c r="AJ753" s="118" t="s">
        <v>1885</v>
      </c>
      <c r="AK753" s="118">
        <v>10</v>
      </c>
      <c r="AL753" s="121">
        <v>21</v>
      </c>
      <c r="AM753" s="119"/>
      <c r="AN753" s="119"/>
      <c r="AO753" s="118">
        <v>0</v>
      </c>
      <c r="AP753" s="119"/>
      <c r="AQ753" s="119"/>
      <c r="AR753" s="119"/>
      <c r="AS753" s="119"/>
      <c r="AT753" s="119"/>
      <c r="AU753" s="118">
        <v>0</v>
      </c>
      <c r="AV753" s="122">
        <v>0</v>
      </c>
      <c r="AW753" s="118" t="s">
        <v>51</v>
      </c>
      <c r="AX753" s="119"/>
      <c r="AY753" s="119"/>
      <c r="AZ753" s="119"/>
      <c r="BA753" s="118" t="s">
        <v>1886</v>
      </c>
      <c r="BB753" s="118" t="s">
        <v>52</v>
      </c>
      <c r="BC753" s="118" t="s">
        <v>161</v>
      </c>
      <c r="BD753" s="118" t="s">
        <v>162</v>
      </c>
      <c r="BE753" s="118" t="s">
        <v>1887</v>
      </c>
      <c r="BF753" s="118">
        <v>1</v>
      </c>
      <c r="BG753" s="118" t="s">
        <v>163</v>
      </c>
      <c r="BH753" s="118" t="s">
        <v>164</v>
      </c>
      <c r="BI753" s="118" t="s">
        <v>164</v>
      </c>
      <c r="BJ753" s="118" t="s">
        <v>1892</v>
      </c>
      <c r="BK753" s="118" t="s">
        <v>963</v>
      </c>
      <c r="BL753" s="121">
        <v>4</v>
      </c>
      <c r="BM753" s="119" t="b">
        <f>KGP[[#This Row],[HU Quantity]]=KGP[[#This Row],[Requirement quantity]]</f>
        <v>1</v>
      </c>
      <c r="BN753" s="118" t="s">
        <v>1893</v>
      </c>
      <c r="BO753" s="119"/>
      <c r="BP753" s="119"/>
      <c r="BQ753" s="118" t="s">
        <v>165</v>
      </c>
      <c r="BR753" s="119"/>
      <c r="BS753" s="120">
        <v>45381</v>
      </c>
      <c r="BT753" s="123">
        <v>0</v>
      </c>
      <c r="BU753" s="123">
        <v>0</v>
      </c>
      <c r="BV753" s="120">
        <v>45473</v>
      </c>
      <c r="BW753" s="124">
        <v>0</v>
      </c>
      <c r="BX753" s="124">
        <v>0</v>
      </c>
      <c r="BY753" s="119"/>
      <c r="BZ753" s="119"/>
      <c r="CA753" s="118">
        <v>0</v>
      </c>
      <c r="CB753" s="122">
        <v>0</v>
      </c>
      <c r="CC753" s="118" t="s">
        <v>374</v>
      </c>
      <c r="CD753" s="122">
        <v>4</v>
      </c>
      <c r="CE753" s="118" t="s">
        <v>349</v>
      </c>
      <c r="CF753" s="119"/>
      <c r="CG753" s="118" t="s">
        <v>965</v>
      </c>
      <c r="CH753" s="122">
        <v>0</v>
      </c>
      <c r="CI753" s="125">
        <v>0</v>
      </c>
      <c r="CJ753" s="94">
        <f t="shared" si="77"/>
        <v>0.5</v>
      </c>
      <c r="CK753" s="88">
        <f t="shared" si="78"/>
        <v>45386</v>
      </c>
      <c r="CL753" s="89">
        <f t="shared" si="79"/>
        <v>1</v>
      </c>
      <c r="CM753" s="89">
        <f t="shared" si="80"/>
        <v>29</v>
      </c>
      <c r="CN753" s="89" t="str">
        <f t="shared" si="81"/>
        <v>ON TIME</v>
      </c>
      <c r="CO753" s="100" t="str" cm="1">
        <f t="array" ref="CO753">IFERROR(_xlfn.TEXTJOIN(", ",,_xlfn._xlws.FILTER('Monitor PO'!A:A,'Monitor PO'!K:K=Z753)),"")</f>
        <v/>
      </c>
      <c r="CP753" s="92" t="str">
        <f>IF(CQ753="","",IF(CQ753&gt;'Colour coding'!$D$4,"After Turnround",IF(CQ753&gt;'Colour coding'!$D$3+7,"During Turnaround",IF(CQ753&lt;'Colour coding'!$D$3,"On Time"))))</f>
        <v>On Time</v>
      </c>
      <c r="CQ753" s="88">
        <f>_xlfn.MAXIFS('Monitor PO'!E:E,'Monitor PO'!K:K,KGP[[#This Row],[Material / Component]])</f>
        <v>0</v>
      </c>
      <c r="CR753" s="89" t="str">
        <f t="shared" si="82"/>
        <v>Need Purchasing</v>
      </c>
      <c r="CS753" s="89" t="str">
        <f>_xlfn.CONCAT(KGP[[#This Row],[Reservation]], KGP[[#This Row],[Requirement date (WO component)]],KGP[[#This Row],[Material / Component]],"000",,KGP[[#This Row],[WO number]])</f>
        <v>00001363464541410615686000100037865</v>
      </c>
      <c r="CT753" s="89" t="e">
        <f>VLOOKUP(KGP[[#This Row],[Key]],Reservation!B:B,1,)</f>
        <v>#N/A</v>
      </c>
      <c r="CU753" s="89" t="str">
        <f>_xlfn.CONCAT(KGP[[#This Row],[Reservation]],KGP[[#This Row],[Material / Component]],"000",,KGP[[#This Row],[WO number]])</f>
        <v>000013634610615686000100037865</v>
      </c>
      <c r="CV753" s="93">
        <f>IF(_xlfn.MAXIFS(Reservation!$F:$F,Reservation!$A:$A,KGP[[#This Row],[Logic]])&lt;KGP[[#This Row],[ETA @ Demand plant]],_xlfn.MAXIFS(Reservation!$F:$F,Reservation!$A:$A,KGP[[#This Row],[Logic]]),"")</f>
        <v>0</v>
      </c>
      <c r="CW753" s="89" t="e">
        <f>IF(KGP[[#This Row],[Any order which is ahead (Date)]]="","",VLOOKUP(_xlfn.CONCAT(KGP[[#This Row],[Reservation]],KGP[[#This Row],[Material / Component]],"000",,KGP[[#This Row],[WO number]]),Reservation!$A:$J,10,0))</f>
        <v>#N/A</v>
      </c>
      <c r="CX753" s="89">
        <f t="shared" si="83"/>
        <v>0</v>
      </c>
    </row>
    <row r="754" spans="1:102" s="77" customFormat="1" ht="15" x14ac:dyDescent="0.25">
      <c r="A754" s="118" t="s">
        <v>869</v>
      </c>
      <c r="B754" s="118" t="s">
        <v>50</v>
      </c>
      <c r="C754" s="119"/>
      <c r="D754" s="118" t="s">
        <v>55</v>
      </c>
      <c r="E754" s="120">
        <v>45290</v>
      </c>
      <c r="F754" s="120">
        <v>45293</v>
      </c>
      <c r="G754" s="120">
        <v>45416</v>
      </c>
      <c r="H754" s="120">
        <v>45386</v>
      </c>
      <c r="I754" s="120">
        <v>45416</v>
      </c>
      <c r="J754" s="120">
        <v>45417</v>
      </c>
      <c r="K754" s="118" t="s">
        <v>350</v>
      </c>
      <c r="L754" s="119"/>
      <c r="M754" s="118" t="s">
        <v>1894</v>
      </c>
      <c r="N754" s="118" t="s">
        <v>336</v>
      </c>
      <c r="O754" s="118" t="s">
        <v>1895</v>
      </c>
      <c r="P754" s="118" t="s">
        <v>1896</v>
      </c>
      <c r="Q754" s="118" t="s">
        <v>1897</v>
      </c>
      <c r="R754" s="118" t="s">
        <v>344</v>
      </c>
      <c r="S754" s="120">
        <v>45416</v>
      </c>
      <c r="T754" s="119"/>
      <c r="U754" s="119"/>
      <c r="V754" s="118" t="s">
        <v>345</v>
      </c>
      <c r="W754" s="119"/>
      <c r="X754" s="118">
        <v>30</v>
      </c>
      <c r="Y754" s="118">
        <v>30</v>
      </c>
      <c r="Z754" s="118" t="s">
        <v>1898</v>
      </c>
      <c r="AA754" s="118" t="s">
        <v>1899</v>
      </c>
      <c r="AB754" s="121">
        <v>6</v>
      </c>
      <c r="AC754" s="121">
        <v>0</v>
      </c>
      <c r="AD754" s="121">
        <v>0</v>
      </c>
      <c r="AE754" s="118" t="s">
        <v>875</v>
      </c>
      <c r="AF754" s="121">
        <v>0</v>
      </c>
      <c r="AG754" s="118" t="s">
        <v>876</v>
      </c>
      <c r="AH754" s="118" t="s">
        <v>53</v>
      </c>
      <c r="AI754" s="118" t="s">
        <v>345</v>
      </c>
      <c r="AJ754" s="118" t="s">
        <v>1900</v>
      </c>
      <c r="AK754" s="118">
        <v>60</v>
      </c>
      <c r="AL754" s="121">
        <v>21</v>
      </c>
      <c r="AM754" s="119"/>
      <c r="AN754" s="119"/>
      <c r="AO754" s="118">
        <v>0</v>
      </c>
      <c r="AP754" s="119"/>
      <c r="AQ754" s="119"/>
      <c r="AR754" s="119"/>
      <c r="AS754" s="119"/>
      <c r="AT754" s="119"/>
      <c r="AU754" s="118">
        <v>0</v>
      </c>
      <c r="AV754" s="122">
        <v>0</v>
      </c>
      <c r="AW754" s="118" t="s">
        <v>51</v>
      </c>
      <c r="AX754" s="119"/>
      <c r="AY754" s="119"/>
      <c r="AZ754" s="119"/>
      <c r="BA754" s="118" t="s">
        <v>1901</v>
      </c>
      <c r="BB754" s="118" t="s">
        <v>52</v>
      </c>
      <c r="BC754" s="118" t="s">
        <v>161</v>
      </c>
      <c r="BD754" s="118" t="s">
        <v>162</v>
      </c>
      <c r="BE754" s="118" t="s">
        <v>1902</v>
      </c>
      <c r="BF754" s="118">
        <v>9</v>
      </c>
      <c r="BG754" s="118" t="s">
        <v>163</v>
      </c>
      <c r="BH754" s="118" t="s">
        <v>164</v>
      </c>
      <c r="BI754" s="118" t="s">
        <v>164</v>
      </c>
      <c r="BJ754" s="118" t="s">
        <v>1903</v>
      </c>
      <c r="BK754" s="118" t="s">
        <v>963</v>
      </c>
      <c r="BL754" s="121">
        <v>6</v>
      </c>
      <c r="BM754" s="119" t="b">
        <f>KGP[[#This Row],[HU Quantity]]=KGP[[#This Row],[Requirement quantity]]</f>
        <v>1</v>
      </c>
      <c r="BN754" s="118" t="s">
        <v>1904</v>
      </c>
      <c r="BO754" s="119"/>
      <c r="BP754" s="119"/>
      <c r="BQ754" s="118" t="s">
        <v>165</v>
      </c>
      <c r="BR754" s="119"/>
      <c r="BS754" s="120">
        <v>45381</v>
      </c>
      <c r="BT754" s="123">
        <v>0</v>
      </c>
      <c r="BU754" s="123">
        <v>0</v>
      </c>
      <c r="BV754" s="120">
        <v>45473</v>
      </c>
      <c r="BW754" s="124">
        <v>0</v>
      </c>
      <c r="BX754" s="124">
        <v>0</v>
      </c>
      <c r="BY754" s="119"/>
      <c r="BZ754" s="119"/>
      <c r="CA754" s="118">
        <v>0</v>
      </c>
      <c r="CB754" s="122">
        <v>0</v>
      </c>
      <c r="CC754" s="118" t="s">
        <v>374</v>
      </c>
      <c r="CD754" s="122">
        <v>6</v>
      </c>
      <c r="CE754" s="118" t="s">
        <v>349</v>
      </c>
      <c r="CF754" s="119"/>
      <c r="CG754" s="118" t="s">
        <v>965</v>
      </c>
      <c r="CH754" s="122">
        <v>0</v>
      </c>
      <c r="CI754" s="125">
        <v>0</v>
      </c>
      <c r="CJ754" s="94">
        <f t="shared" si="77"/>
        <v>0.1</v>
      </c>
      <c r="CK754" s="88">
        <f t="shared" si="78"/>
        <v>45388</v>
      </c>
      <c r="CL754" s="89">
        <f t="shared" si="79"/>
        <v>2</v>
      </c>
      <c r="CM754" s="89">
        <f t="shared" si="80"/>
        <v>30</v>
      </c>
      <c r="CN754" s="89" t="str">
        <f t="shared" si="81"/>
        <v>ON TIME</v>
      </c>
      <c r="CO754" s="100" t="str" cm="1">
        <f t="array" ref="CO754">IFERROR(_xlfn.TEXTJOIN(", ",,_xlfn._xlws.FILTER('Monitor PO'!A:A,'Monitor PO'!K:K=Z754)),"")</f>
        <v/>
      </c>
      <c r="CP754" s="92" t="str">
        <f>IF(CQ754="","",IF(CQ754&gt;'Colour coding'!$D$4,"After Turnround",IF(CQ754&gt;'Colour coding'!$D$3+7,"During Turnaround",IF(CQ754&lt;'Colour coding'!$D$3,"On Time"))))</f>
        <v>On Time</v>
      </c>
      <c r="CQ754" s="88">
        <f>_xlfn.MAXIFS('Monitor PO'!E:E,'Monitor PO'!K:K,KGP[[#This Row],[Material / Component]])</f>
        <v>0</v>
      </c>
      <c r="CR754" s="89" t="str">
        <f t="shared" si="82"/>
        <v>Need Purchasing</v>
      </c>
      <c r="CS754" s="89" t="str">
        <f>_xlfn.CONCAT(KGP[[#This Row],[Reservation]], KGP[[#This Row],[Requirement date (WO component)]],KGP[[#This Row],[Material / Component]],"000",,KGP[[#This Row],[WO number]])</f>
        <v>00001363474541610442952000100037866</v>
      </c>
      <c r="CT754" s="89" t="e">
        <f>VLOOKUP(KGP[[#This Row],[Key]],Reservation!B:B,1,)</f>
        <v>#N/A</v>
      </c>
      <c r="CU754" s="89" t="str">
        <f>_xlfn.CONCAT(KGP[[#This Row],[Reservation]],KGP[[#This Row],[Material / Component]],"000",,KGP[[#This Row],[WO number]])</f>
        <v>000013634710442952000100037866</v>
      </c>
      <c r="CV754" s="93">
        <f>IF(_xlfn.MAXIFS(Reservation!$F:$F,Reservation!$A:$A,KGP[[#This Row],[Logic]])&lt;KGP[[#This Row],[ETA @ Demand plant]],_xlfn.MAXIFS(Reservation!$F:$F,Reservation!$A:$A,KGP[[#This Row],[Logic]]),"")</f>
        <v>0</v>
      </c>
      <c r="CW754" s="89" t="e">
        <f>IF(KGP[[#This Row],[Any order which is ahead (Date)]]="","",VLOOKUP(_xlfn.CONCAT(KGP[[#This Row],[Reservation]],KGP[[#This Row],[Material / Component]],"000",,KGP[[#This Row],[WO number]]),Reservation!$A:$J,10,0))</f>
        <v>#N/A</v>
      </c>
      <c r="CX754" s="89">
        <f t="shared" si="83"/>
        <v>0</v>
      </c>
    </row>
    <row r="755" spans="1:102" s="77" customFormat="1" ht="15" x14ac:dyDescent="0.25">
      <c r="A755" s="118" t="s">
        <v>869</v>
      </c>
      <c r="B755" s="118" t="s">
        <v>50</v>
      </c>
      <c r="C755" s="119"/>
      <c r="D755" s="118" t="s">
        <v>55</v>
      </c>
      <c r="E755" s="120">
        <v>45290</v>
      </c>
      <c r="F755" s="120">
        <v>45293</v>
      </c>
      <c r="G755" s="120">
        <v>45416</v>
      </c>
      <c r="H755" s="120">
        <v>45386</v>
      </c>
      <c r="I755" s="120">
        <v>45416</v>
      </c>
      <c r="J755" s="120">
        <v>45417</v>
      </c>
      <c r="K755" s="118" t="s">
        <v>350</v>
      </c>
      <c r="L755" s="119"/>
      <c r="M755" s="118" t="s">
        <v>1894</v>
      </c>
      <c r="N755" s="118" t="s">
        <v>192</v>
      </c>
      <c r="O755" s="118" t="s">
        <v>1895</v>
      </c>
      <c r="P755" s="118" t="s">
        <v>1896</v>
      </c>
      <c r="Q755" s="118" t="s">
        <v>1897</v>
      </c>
      <c r="R755" s="118" t="s">
        <v>344</v>
      </c>
      <c r="S755" s="120">
        <v>45416</v>
      </c>
      <c r="T755" s="119"/>
      <c r="U755" s="119"/>
      <c r="V755" s="118" t="s">
        <v>345</v>
      </c>
      <c r="W755" s="119"/>
      <c r="X755" s="118">
        <v>30</v>
      </c>
      <c r="Y755" s="118">
        <v>30</v>
      </c>
      <c r="Z755" s="118" t="s">
        <v>1905</v>
      </c>
      <c r="AA755" s="118" t="s">
        <v>1906</v>
      </c>
      <c r="AB755" s="121">
        <v>4</v>
      </c>
      <c r="AC755" s="121">
        <v>4</v>
      </c>
      <c r="AD755" s="121">
        <v>0</v>
      </c>
      <c r="AE755" s="118" t="s">
        <v>1907</v>
      </c>
      <c r="AF755" s="121">
        <v>0</v>
      </c>
      <c r="AG755" s="118" t="s">
        <v>372</v>
      </c>
      <c r="AH755" s="118" t="s">
        <v>53</v>
      </c>
      <c r="AI755" s="118" t="s">
        <v>345</v>
      </c>
      <c r="AJ755" s="118" t="s">
        <v>1900</v>
      </c>
      <c r="AK755" s="118">
        <v>30</v>
      </c>
      <c r="AL755" s="121">
        <v>21</v>
      </c>
      <c r="AM755" s="119"/>
      <c r="AN755" s="119"/>
      <c r="AO755" s="118">
        <v>0</v>
      </c>
      <c r="AP755" s="119"/>
      <c r="AQ755" s="119"/>
      <c r="AR755" s="119"/>
      <c r="AS755" s="119"/>
      <c r="AT755" s="119"/>
      <c r="AU755" s="118">
        <v>0</v>
      </c>
      <c r="AV755" s="122">
        <v>0</v>
      </c>
      <c r="AW755" s="118" t="s">
        <v>51</v>
      </c>
      <c r="AX755" s="119"/>
      <c r="AY755" s="119"/>
      <c r="AZ755" s="119"/>
      <c r="BA755" s="119"/>
      <c r="BB755" s="118" t="s">
        <v>52</v>
      </c>
      <c r="BC755" s="118" t="s">
        <v>161</v>
      </c>
      <c r="BD755" s="118" t="s">
        <v>162</v>
      </c>
      <c r="BE755" s="118" t="s">
        <v>1902</v>
      </c>
      <c r="BF755" s="118">
        <v>6</v>
      </c>
      <c r="BG755" s="118" t="s">
        <v>163</v>
      </c>
      <c r="BH755" s="118" t="s">
        <v>164</v>
      </c>
      <c r="BI755" s="118" t="s">
        <v>164</v>
      </c>
      <c r="BJ755" s="118" t="s">
        <v>1908</v>
      </c>
      <c r="BK755" s="118" t="s">
        <v>1909</v>
      </c>
      <c r="BL755" s="121">
        <v>4</v>
      </c>
      <c r="BM755" s="119" t="b">
        <f>KGP[[#This Row],[HU Quantity]]=KGP[[#This Row],[Requirement quantity]]</f>
        <v>1</v>
      </c>
      <c r="BN755" s="119"/>
      <c r="BO755" s="119"/>
      <c r="BP755" s="119"/>
      <c r="BQ755" s="118" t="s">
        <v>165</v>
      </c>
      <c r="BR755" s="119"/>
      <c r="BS755" s="119"/>
      <c r="BT755" s="123">
        <v>0</v>
      </c>
      <c r="BU755" s="123">
        <v>0</v>
      </c>
      <c r="BV755" s="120">
        <v>45473</v>
      </c>
      <c r="BW755" s="124">
        <v>0</v>
      </c>
      <c r="BX755" s="124">
        <v>0</v>
      </c>
      <c r="BY755" s="119"/>
      <c r="BZ755" s="119"/>
      <c r="CA755" s="118">
        <v>0</v>
      </c>
      <c r="CB755" s="122">
        <v>0</v>
      </c>
      <c r="CC755" s="119"/>
      <c r="CD755" s="122">
        <v>0</v>
      </c>
      <c r="CE755" s="119"/>
      <c r="CF755" s="119"/>
      <c r="CG755" s="119"/>
      <c r="CH755" s="122">
        <v>0</v>
      </c>
      <c r="CI755" s="125">
        <v>0</v>
      </c>
      <c r="CJ755" s="94">
        <f t="shared" si="77"/>
        <v>0.1</v>
      </c>
      <c r="CK755" s="88">
        <f t="shared" si="78"/>
        <v>45388</v>
      </c>
      <c r="CL755" s="89">
        <f t="shared" si="79"/>
        <v>2</v>
      </c>
      <c r="CM755" s="89">
        <f t="shared" si="80"/>
        <v>30</v>
      </c>
      <c r="CN755" s="89" t="str">
        <f t="shared" si="81"/>
        <v>ON TIME</v>
      </c>
      <c r="CO755" s="100" t="str" cm="1">
        <f t="array" ref="CO755">IFERROR(_xlfn.TEXTJOIN(", ",,_xlfn._xlws.FILTER('Monitor PO'!A:A,'Monitor PO'!K:K=Z755)),"")</f>
        <v/>
      </c>
      <c r="CP755" s="92" t="str">
        <f>IF(CQ755="","",IF(CQ755&gt;'Colour coding'!$D$4,"After Turnround",IF(CQ755&gt;'Colour coding'!$D$3+7,"During Turnaround",IF(CQ755&lt;'Colour coding'!$D$3,"On Time"))))</f>
        <v>On Time</v>
      </c>
      <c r="CQ755" s="88">
        <f>_xlfn.MAXIFS('Monitor PO'!E:E,'Monitor PO'!K:K,KGP[[#This Row],[Material / Component]])</f>
        <v>0</v>
      </c>
      <c r="CR755" s="89" t="str">
        <f t="shared" si="82"/>
        <v>SOH</v>
      </c>
      <c r="CS755" s="89" t="str">
        <f>_xlfn.CONCAT(KGP[[#This Row],[Reservation]], KGP[[#This Row],[Requirement date (WO component)]],KGP[[#This Row],[Material / Component]],"000",,KGP[[#This Row],[WO number]])</f>
        <v>00001363474541610418742000100037866</v>
      </c>
      <c r="CT755" s="89" t="e">
        <f>VLOOKUP(KGP[[#This Row],[Key]],Reservation!B:B,1,)</f>
        <v>#N/A</v>
      </c>
      <c r="CU755" s="89" t="str">
        <f>_xlfn.CONCAT(KGP[[#This Row],[Reservation]],KGP[[#This Row],[Material / Component]],"000",,KGP[[#This Row],[WO number]])</f>
        <v>000013634710418742000100037866</v>
      </c>
      <c r="CV755" s="93">
        <f>IF(_xlfn.MAXIFS(Reservation!$F:$F,Reservation!$A:$A,KGP[[#This Row],[Logic]])&lt;KGP[[#This Row],[ETA @ Demand plant]],_xlfn.MAXIFS(Reservation!$F:$F,Reservation!$A:$A,KGP[[#This Row],[Logic]]),"")</f>
        <v>0</v>
      </c>
      <c r="CW755" s="89" t="e">
        <f>IF(KGP[[#This Row],[Any order which is ahead (Date)]]="","",VLOOKUP(_xlfn.CONCAT(KGP[[#This Row],[Reservation]],KGP[[#This Row],[Material / Component]],"000",,KGP[[#This Row],[WO number]]),Reservation!$A:$J,10,0))</f>
        <v>#N/A</v>
      </c>
      <c r="CX755" s="89">
        <f t="shared" si="83"/>
        <v>0</v>
      </c>
    </row>
    <row r="756" spans="1:102" s="77" customFormat="1" ht="15" x14ac:dyDescent="0.25">
      <c r="A756" s="118" t="s">
        <v>869</v>
      </c>
      <c r="B756" s="118" t="s">
        <v>50</v>
      </c>
      <c r="C756" s="119"/>
      <c r="D756" s="118" t="s">
        <v>55</v>
      </c>
      <c r="E756" s="120">
        <v>45290</v>
      </c>
      <c r="F756" s="120">
        <v>45293</v>
      </c>
      <c r="G756" s="120">
        <v>45416</v>
      </c>
      <c r="H756" s="120">
        <v>45386</v>
      </c>
      <c r="I756" s="120">
        <v>45416</v>
      </c>
      <c r="J756" s="120">
        <v>45417</v>
      </c>
      <c r="K756" s="118" t="s">
        <v>350</v>
      </c>
      <c r="L756" s="119"/>
      <c r="M756" s="118" t="s">
        <v>1894</v>
      </c>
      <c r="N756" s="118" t="s">
        <v>210</v>
      </c>
      <c r="O756" s="118" t="s">
        <v>1895</v>
      </c>
      <c r="P756" s="118" t="s">
        <v>1896</v>
      </c>
      <c r="Q756" s="118" t="s">
        <v>1897</v>
      </c>
      <c r="R756" s="118" t="s">
        <v>344</v>
      </c>
      <c r="S756" s="120">
        <v>45416</v>
      </c>
      <c r="T756" s="119"/>
      <c r="U756" s="119"/>
      <c r="V756" s="118" t="s">
        <v>345</v>
      </c>
      <c r="W756" s="119"/>
      <c r="X756" s="118">
        <v>30</v>
      </c>
      <c r="Y756" s="118">
        <v>30</v>
      </c>
      <c r="Z756" s="118" t="s">
        <v>1910</v>
      </c>
      <c r="AA756" s="118" t="s">
        <v>1911</v>
      </c>
      <c r="AB756" s="121">
        <v>1</v>
      </c>
      <c r="AC756" s="121">
        <v>0</v>
      </c>
      <c r="AD756" s="121">
        <v>0</v>
      </c>
      <c r="AE756" s="118" t="s">
        <v>875</v>
      </c>
      <c r="AF756" s="121">
        <v>0</v>
      </c>
      <c r="AG756" s="118" t="s">
        <v>876</v>
      </c>
      <c r="AH756" s="118" t="s">
        <v>53</v>
      </c>
      <c r="AI756" s="118" t="s">
        <v>345</v>
      </c>
      <c r="AJ756" s="118" t="s">
        <v>1900</v>
      </c>
      <c r="AK756" s="118">
        <v>50</v>
      </c>
      <c r="AL756" s="121">
        <v>21</v>
      </c>
      <c r="AM756" s="119"/>
      <c r="AN756" s="119"/>
      <c r="AO756" s="118">
        <v>0</v>
      </c>
      <c r="AP756" s="119"/>
      <c r="AQ756" s="119"/>
      <c r="AR756" s="119"/>
      <c r="AS756" s="119"/>
      <c r="AT756" s="119"/>
      <c r="AU756" s="118">
        <v>0</v>
      </c>
      <c r="AV756" s="122">
        <v>0</v>
      </c>
      <c r="AW756" s="118" t="s">
        <v>212</v>
      </c>
      <c r="AX756" s="119"/>
      <c r="AY756" s="119"/>
      <c r="AZ756" s="119"/>
      <c r="BA756" s="118" t="s">
        <v>1901</v>
      </c>
      <c r="BB756" s="118" t="s">
        <v>52</v>
      </c>
      <c r="BC756" s="118" t="s">
        <v>161</v>
      </c>
      <c r="BD756" s="118" t="s">
        <v>162</v>
      </c>
      <c r="BE756" s="118" t="s">
        <v>1902</v>
      </c>
      <c r="BF756" s="118">
        <v>8</v>
      </c>
      <c r="BG756" s="118" t="s">
        <v>163</v>
      </c>
      <c r="BH756" s="118" t="s">
        <v>164</v>
      </c>
      <c r="BI756" s="118" t="s">
        <v>164</v>
      </c>
      <c r="BJ756" s="118" t="s">
        <v>1912</v>
      </c>
      <c r="BK756" s="118" t="s">
        <v>963</v>
      </c>
      <c r="BL756" s="121">
        <v>1</v>
      </c>
      <c r="BM756" s="119" t="b">
        <f>KGP[[#This Row],[HU Quantity]]=KGP[[#This Row],[Requirement quantity]]</f>
        <v>1</v>
      </c>
      <c r="BN756" s="118" t="s">
        <v>1913</v>
      </c>
      <c r="BO756" s="119"/>
      <c r="BP756" s="119"/>
      <c r="BQ756" s="118" t="s">
        <v>165</v>
      </c>
      <c r="BR756" s="119"/>
      <c r="BS756" s="120">
        <v>45381</v>
      </c>
      <c r="BT756" s="123">
        <v>0</v>
      </c>
      <c r="BU756" s="123">
        <v>0</v>
      </c>
      <c r="BV756" s="120">
        <v>45473</v>
      </c>
      <c r="BW756" s="124">
        <v>0</v>
      </c>
      <c r="BX756" s="124">
        <v>0</v>
      </c>
      <c r="BY756" s="119"/>
      <c r="BZ756" s="119"/>
      <c r="CA756" s="118">
        <v>0</v>
      </c>
      <c r="CB756" s="122">
        <v>0</v>
      </c>
      <c r="CC756" s="118" t="s">
        <v>374</v>
      </c>
      <c r="CD756" s="122">
        <v>1</v>
      </c>
      <c r="CE756" s="118" t="s">
        <v>349</v>
      </c>
      <c r="CF756" s="119"/>
      <c r="CG756" s="118" t="s">
        <v>965</v>
      </c>
      <c r="CH756" s="122">
        <v>0</v>
      </c>
      <c r="CI756" s="125">
        <v>0</v>
      </c>
      <c r="CJ756" s="94">
        <f t="shared" si="77"/>
        <v>0.1</v>
      </c>
      <c r="CK756" s="88">
        <f t="shared" si="78"/>
        <v>45388</v>
      </c>
      <c r="CL756" s="89">
        <f t="shared" si="79"/>
        <v>2</v>
      </c>
      <c r="CM756" s="89">
        <f t="shared" si="80"/>
        <v>30</v>
      </c>
      <c r="CN756" s="89" t="str">
        <f t="shared" si="81"/>
        <v>ON TIME</v>
      </c>
      <c r="CO756" s="100" t="str" cm="1">
        <f t="array" ref="CO756">IFERROR(_xlfn.TEXTJOIN(", ",,_xlfn._xlws.FILTER('Monitor PO'!A:A,'Monitor PO'!K:K=Z756)),"")</f>
        <v/>
      </c>
      <c r="CP756" s="92" t="str">
        <f>IF(CQ756="","",IF(CQ756&gt;'Colour coding'!$D$4,"After Turnround",IF(CQ756&gt;'Colour coding'!$D$3+7,"During Turnaround",IF(CQ756&lt;'Colour coding'!$D$3,"On Time"))))</f>
        <v>On Time</v>
      </c>
      <c r="CQ756" s="88">
        <f>_xlfn.MAXIFS('Monitor PO'!E:E,'Monitor PO'!K:K,KGP[[#This Row],[Material / Component]])</f>
        <v>0</v>
      </c>
      <c r="CR756" s="89" t="str">
        <f t="shared" si="82"/>
        <v>Need Purchasing</v>
      </c>
      <c r="CS756" s="89" t="str">
        <f>_xlfn.CONCAT(KGP[[#This Row],[Reservation]], KGP[[#This Row],[Requirement date (WO component)]],KGP[[#This Row],[Material / Component]],"000",,KGP[[#This Row],[WO number]])</f>
        <v>00001363474541610204779000100037866</v>
      </c>
      <c r="CT756" s="89" t="e">
        <f>VLOOKUP(KGP[[#This Row],[Key]],Reservation!B:B,1,)</f>
        <v>#N/A</v>
      </c>
      <c r="CU756" s="89" t="str">
        <f>_xlfn.CONCAT(KGP[[#This Row],[Reservation]],KGP[[#This Row],[Material / Component]],"000",,KGP[[#This Row],[WO number]])</f>
        <v>000013634710204779000100037866</v>
      </c>
      <c r="CV756" s="93">
        <f>IF(_xlfn.MAXIFS(Reservation!$F:$F,Reservation!$A:$A,KGP[[#This Row],[Logic]])&lt;KGP[[#This Row],[ETA @ Demand plant]],_xlfn.MAXIFS(Reservation!$F:$F,Reservation!$A:$A,KGP[[#This Row],[Logic]]),"")</f>
        <v>0</v>
      </c>
      <c r="CW756" s="89" t="e">
        <f>IF(KGP[[#This Row],[Any order which is ahead (Date)]]="","",VLOOKUP(_xlfn.CONCAT(KGP[[#This Row],[Reservation]],KGP[[#This Row],[Material / Component]],"000",,KGP[[#This Row],[WO number]]),Reservation!$A:$J,10,0))</f>
        <v>#N/A</v>
      </c>
      <c r="CX756" s="89">
        <f t="shared" si="83"/>
        <v>0</v>
      </c>
    </row>
    <row r="757" spans="1:102" s="77" customFormat="1" ht="15" x14ac:dyDescent="0.25">
      <c r="A757" s="118" t="s">
        <v>869</v>
      </c>
      <c r="B757" s="118" t="s">
        <v>50</v>
      </c>
      <c r="C757" s="119"/>
      <c r="D757" s="118" t="s">
        <v>55</v>
      </c>
      <c r="E757" s="120">
        <v>45290</v>
      </c>
      <c r="F757" s="120">
        <v>45293</v>
      </c>
      <c r="G757" s="120">
        <v>45416</v>
      </c>
      <c r="H757" s="120">
        <v>45386</v>
      </c>
      <c r="I757" s="120">
        <v>45416</v>
      </c>
      <c r="J757" s="120">
        <v>45417</v>
      </c>
      <c r="K757" s="118" t="s">
        <v>350</v>
      </c>
      <c r="L757" s="119"/>
      <c r="M757" s="118" t="s">
        <v>1894</v>
      </c>
      <c r="N757" s="118" t="s">
        <v>160</v>
      </c>
      <c r="O757" s="118" t="s">
        <v>1895</v>
      </c>
      <c r="P757" s="118" t="s">
        <v>1896</v>
      </c>
      <c r="Q757" s="118" t="s">
        <v>1897</v>
      </c>
      <c r="R757" s="118" t="s">
        <v>344</v>
      </c>
      <c r="S757" s="120">
        <v>45416</v>
      </c>
      <c r="T757" s="119"/>
      <c r="U757" s="119"/>
      <c r="V757" s="118" t="s">
        <v>345</v>
      </c>
      <c r="W757" s="119"/>
      <c r="X757" s="118">
        <v>30</v>
      </c>
      <c r="Y757" s="118">
        <v>30</v>
      </c>
      <c r="Z757" s="118" t="s">
        <v>1914</v>
      </c>
      <c r="AA757" s="118" t="s">
        <v>1915</v>
      </c>
      <c r="AB757" s="121">
        <v>4</v>
      </c>
      <c r="AC757" s="121">
        <v>0</v>
      </c>
      <c r="AD757" s="121">
        <v>0</v>
      </c>
      <c r="AE757" s="118" t="s">
        <v>875</v>
      </c>
      <c r="AF757" s="121">
        <v>0</v>
      </c>
      <c r="AG757" s="118" t="s">
        <v>876</v>
      </c>
      <c r="AH757" s="118" t="s">
        <v>53</v>
      </c>
      <c r="AI757" s="118" t="s">
        <v>345</v>
      </c>
      <c r="AJ757" s="118" t="s">
        <v>1900</v>
      </c>
      <c r="AK757" s="118">
        <v>10</v>
      </c>
      <c r="AL757" s="121">
        <v>21</v>
      </c>
      <c r="AM757" s="119"/>
      <c r="AN757" s="119"/>
      <c r="AO757" s="118">
        <v>0</v>
      </c>
      <c r="AP757" s="119"/>
      <c r="AQ757" s="119"/>
      <c r="AR757" s="119"/>
      <c r="AS757" s="119"/>
      <c r="AT757" s="119"/>
      <c r="AU757" s="118">
        <v>0</v>
      </c>
      <c r="AV757" s="122">
        <v>0</v>
      </c>
      <c r="AW757" s="118" t="s">
        <v>51</v>
      </c>
      <c r="AX757" s="119"/>
      <c r="AY757" s="119"/>
      <c r="AZ757" s="119"/>
      <c r="BA757" s="118" t="s">
        <v>1901</v>
      </c>
      <c r="BB757" s="118" t="s">
        <v>52</v>
      </c>
      <c r="BC757" s="118" t="s">
        <v>161</v>
      </c>
      <c r="BD757" s="118" t="s">
        <v>162</v>
      </c>
      <c r="BE757" s="118" t="s">
        <v>1902</v>
      </c>
      <c r="BF757" s="118">
        <v>1</v>
      </c>
      <c r="BG757" s="118" t="s">
        <v>163</v>
      </c>
      <c r="BH757" s="118" t="s">
        <v>164</v>
      </c>
      <c r="BI757" s="118" t="s">
        <v>164</v>
      </c>
      <c r="BJ757" s="118" t="s">
        <v>1916</v>
      </c>
      <c r="BK757" s="118" t="s">
        <v>963</v>
      </c>
      <c r="BL757" s="121">
        <v>4</v>
      </c>
      <c r="BM757" s="119" t="b">
        <f>KGP[[#This Row],[HU Quantity]]=KGP[[#This Row],[Requirement quantity]]</f>
        <v>1</v>
      </c>
      <c r="BN757" s="118" t="s">
        <v>1917</v>
      </c>
      <c r="BO757" s="119"/>
      <c r="BP757" s="119"/>
      <c r="BQ757" s="118" t="s">
        <v>165</v>
      </c>
      <c r="BR757" s="119"/>
      <c r="BS757" s="120">
        <v>45381</v>
      </c>
      <c r="BT757" s="123">
        <v>0</v>
      </c>
      <c r="BU757" s="123">
        <v>0</v>
      </c>
      <c r="BV757" s="120">
        <v>45473</v>
      </c>
      <c r="BW757" s="124">
        <v>0</v>
      </c>
      <c r="BX757" s="124">
        <v>0</v>
      </c>
      <c r="BY757" s="119"/>
      <c r="BZ757" s="119"/>
      <c r="CA757" s="118">
        <v>0</v>
      </c>
      <c r="CB757" s="122">
        <v>0</v>
      </c>
      <c r="CC757" s="118" t="s">
        <v>374</v>
      </c>
      <c r="CD757" s="122">
        <v>4</v>
      </c>
      <c r="CE757" s="118" t="s">
        <v>349</v>
      </c>
      <c r="CF757" s="119"/>
      <c r="CG757" s="118" t="s">
        <v>965</v>
      </c>
      <c r="CH757" s="122">
        <v>0</v>
      </c>
      <c r="CI757" s="125">
        <v>0</v>
      </c>
      <c r="CJ757" s="94">
        <f t="shared" si="77"/>
        <v>0.1</v>
      </c>
      <c r="CK757" s="88">
        <f t="shared" si="78"/>
        <v>45388</v>
      </c>
      <c r="CL757" s="89">
        <f t="shared" si="79"/>
        <v>2</v>
      </c>
      <c r="CM757" s="89">
        <f t="shared" si="80"/>
        <v>30</v>
      </c>
      <c r="CN757" s="89" t="str">
        <f t="shared" si="81"/>
        <v>ON TIME</v>
      </c>
      <c r="CO757" s="100" t="str" cm="1">
        <f t="array" ref="CO757">IFERROR(_xlfn.TEXTJOIN(", ",,_xlfn._xlws.FILTER('Monitor PO'!A:A,'Monitor PO'!K:K=Z757)),"")</f>
        <v/>
      </c>
      <c r="CP757" s="92" t="str">
        <f>IF(CQ757="","",IF(CQ757&gt;'Colour coding'!$D$4,"After Turnround",IF(CQ757&gt;'Colour coding'!$D$3+7,"During Turnaround",IF(CQ757&lt;'Colour coding'!$D$3,"On Time"))))</f>
        <v>On Time</v>
      </c>
      <c r="CQ757" s="88">
        <f>_xlfn.MAXIFS('Monitor PO'!E:E,'Monitor PO'!K:K,KGP[[#This Row],[Material / Component]])</f>
        <v>0</v>
      </c>
      <c r="CR757" s="89" t="str">
        <f t="shared" si="82"/>
        <v>Need Purchasing</v>
      </c>
      <c r="CS757" s="89" t="str">
        <f>_xlfn.CONCAT(KGP[[#This Row],[Reservation]], KGP[[#This Row],[Requirement date (WO component)]],KGP[[#This Row],[Material / Component]],"000",,KGP[[#This Row],[WO number]])</f>
        <v>00001363474541610418677000100037866</v>
      </c>
      <c r="CT757" s="89" t="e">
        <f>VLOOKUP(KGP[[#This Row],[Key]],Reservation!B:B,1,)</f>
        <v>#N/A</v>
      </c>
      <c r="CU757" s="89" t="str">
        <f>_xlfn.CONCAT(KGP[[#This Row],[Reservation]],KGP[[#This Row],[Material / Component]],"000",,KGP[[#This Row],[WO number]])</f>
        <v>000013634710418677000100037866</v>
      </c>
      <c r="CV757" s="93">
        <f>IF(_xlfn.MAXIFS(Reservation!$F:$F,Reservation!$A:$A,KGP[[#This Row],[Logic]])&lt;KGP[[#This Row],[ETA @ Demand plant]],_xlfn.MAXIFS(Reservation!$F:$F,Reservation!$A:$A,KGP[[#This Row],[Logic]]),"")</f>
        <v>0</v>
      </c>
      <c r="CW757" s="89" t="e">
        <f>IF(KGP[[#This Row],[Any order which is ahead (Date)]]="","",VLOOKUP(_xlfn.CONCAT(KGP[[#This Row],[Reservation]],KGP[[#This Row],[Material / Component]],"000",,KGP[[#This Row],[WO number]]),Reservation!$A:$J,10,0))</f>
        <v>#N/A</v>
      </c>
      <c r="CX757" s="89">
        <f t="shared" si="83"/>
        <v>0</v>
      </c>
    </row>
    <row r="758" spans="1:102" s="77" customFormat="1" ht="15" x14ac:dyDescent="0.25">
      <c r="A758" s="118" t="s">
        <v>869</v>
      </c>
      <c r="B758" s="118" t="s">
        <v>50</v>
      </c>
      <c r="C758" s="119"/>
      <c r="D758" s="118" t="s">
        <v>55</v>
      </c>
      <c r="E758" s="120">
        <v>45290</v>
      </c>
      <c r="F758" s="120">
        <v>45293</v>
      </c>
      <c r="G758" s="120">
        <v>45416</v>
      </c>
      <c r="H758" s="120">
        <v>45386</v>
      </c>
      <c r="I758" s="120">
        <v>45416</v>
      </c>
      <c r="J758" s="120">
        <v>45417</v>
      </c>
      <c r="K758" s="118" t="s">
        <v>350</v>
      </c>
      <c r="L758" s="119"/>
      <c r="M758" s="118" t="s">
        <v>1894</v>
      </c>
      <c r="N758" s="118" t="s">
        <v>330</v>
      </c>
      <c r="O758" s="118" t="s">
        <v>1895</v>
      </c>
      <c r="P758" s="118" t="s">
        <v>1896</v>
      </c>
      <c r="Q758" s="118" t="s">
        <v>1897</v>
      </c>
      <c r="R758" s="118" t="s">
        <v>344</v>
      </c>
      <c r="S758" s="120">
        <v>45416</v>
      </c>
      <c r="T758" s="119"/>
      <c r="U758" s="119"/>
      <c r="V758" s="118" t="s">
        <v>345</v>
      </c>
      <c r="W758" s="119"/>
      <c r="X758" s="118">
        <v>30</v>
      </c>
      <c r="Y758" s="118">
        <v>30</v>
      </c>
      <c r="Z758" s="118" t="s">
        <v>1918</v>
      </c>
      <c r="AA758" s="118" t="s">
        <v>1919</v>
      </c>
      <c r="AB758" s="121">
        <v>20</v>
      </c>
      <c r="AC758" s="121">
        <v>0</v>
      </c>
      <c r="AD758" s="121">
        <v>0</v>
      </c>
      <c r="AE758" s="118" t="s">
        <v>875</v>
      </c>
      <c r="AF758" s="121">
        <v>0</v>
      </c>
      <c r="AG758" s="118" t="s">
        <v>876</v>
      </c>
      <c r="AH758" s="118" t="s">
        <v>53</v>
      </c>
      <c r="AI758" s="118" t="s">
        <v>345</v>
      </c>
      <c r="AJ758" s="118" t="s">
        <v>1900</v>
      </c>
      <c r="AK758" s="118">
        <v>40</v>
      </c>
      <c r="AL758" s="121">
        <v>21</v>
      </c>
      <c r="AM758" s="119"/>
      <c r="AN758" s="119"/>
      <c r="AO758" s="118">
        <v>0</v>
      </c>
      <c r="AP758" s="119"/>
      <c r="AQ758" s="119"/>
      <c r="AR758" s="119"/>
      <c r="AS758" s="119"/>
      <c r="AT758" s="119"/>
      <c r="AU758" s="118">
        <v>0</v>
      </c>
      <c r="AV758" s="122">
        <v>0</v>
      </c>
      <c r="AW758" s="118" t="s">
        <v>51</v>
      </c>
      <c r="AX758" s="119"/>
      <c r="AY758" s="119"/>
      <c r="AZ758" s="119"/>
      <c r="BA758" s="118" t="s">
        <v>1901</v>
      </c>
      <c r="BB758" s="118" t="s">
        <v>52</v>
      </c>
      <c r="BC758" s="118" t="s">
        <v>161</v>
      </c>
      <c r="BD758" s="118" t="s">
        <v>162</v>
      </c>
      <c r="BE758" s="118" t="s">
        <v>1902</v>
      </c>
      <c r="BF758" s="118">
        <v>7</v>
      </c>
      <c r="BG758" s="118" t="s">
        <v>163</v>
      </c>
      <c r="BH758" s="118" t="s">
        <v>164</v>
      </c>
      <c r="BI758" s="118" t="s">
        <v>164</v>
      </c>
      <c r="BJ758" s="118" t="s">
        <v>1920</v>
      </c>
      <c r="BK758" s="118" t="s">
        <v>963</v>
      </c>
      <c r="BL758" s="121">
        <v>20</v>
      </c>
      <c r="BM758" s="119" t="b">
        <f>KGP[[#This Row],[HU Quantity]]=KGP[[#This Row],[Requirement quantity]]</f>
        <v>1</v>
      </c>
      <c r="BN758" s="118" t="s">
        <v>1921</v>
      </c>
      <c r="BO758" s="119"/>
      <c r="BP758" s="119"/>
      <c r="BQ758" s="118" t="s">
        <v>165</v>
      </c>
      <c r="BR758" s="119"/>
      <c r="BS758" s="120">
        <v>45381</v>
      </c>
      <c r="BT758" s="123">
        <v>0</v>
      </c>
      <c r="BU758" s="123">
        <v>0</v>
      </c>
      <c r="BV758" s="120">
        <v>45473</v>
      </c>
      <c r="BW758" s="124">
        <v>0</v>
      </c>
      <c r="BX758" s="124">
        <v>0</v>
      </c>
      <c r="BY758" s="119"/>
      <c r="BZ758" s="119"/>
      <c r="CA758" s="118">
        <v>0</v>
      </c>
      <c r="CB758" s="122">
        <v>0</v>
      </c>
      <c r="CC758" s="118" t="s">
        <v>374</v>
      </c>
      <c r="CD758" s="122">
        <v>20</v>
      </c>
      <c r="CE758" s="118" t="s">
        <v>349</v>
      </c>
      <c r="CF758" s="119"/>
      <c r="CG758" s="118" t="s">
        <v>965</v>
      </c>
      <c r="CH758" s="122">
        <v>0</v>
      </c>
      <c r="CI758" s="125">
        <v>0</v>
      </c>
      <c r="CJ758" s="94">
        <f t="shared" si="77"/>
        <v>0.1</v>
      </c>
      <c r="CK758" s="88">
        <f t="shared" si="78"/>
        <v>45388</v>
      </c>
      <c r="CL758" s="89">
        <f t="shared" si="79"/>
        <v>2</v>
      </c>
      <c r="CM758" s="89">
        <f t="shared" si="80"/>
        <v>30</v>
      </c>
      <c r="CN758" s="89" t="str">
        <f t="shared" si="81"/>
        <v>ON TIME</v>
      </c>
      <c r="CO758" s="100" t="str" cm="1">
        <f t="array" ref="CO758">IFERROR(_xlfn.TEXTJOIN(", ",,_xlfn._xlws.FILTER('Monitor PO'!A:A,'Monitor PO'!K:K=Z758)),"")</f>
        <v/>
      </c>
      <c r="CP758" s="92" t="str">
        <f>IF(CQ758="","",IF(CQ758&gt;'Colour coding'!$D$4,"After Turnround",IF(CQ758&gt;'Colour coding'!$D$3+7,"During Turnaround",IF(CQ758&lt;'Colour coding'!$D$3,"On Time"))))</f>
        <v>On Time</v>
      </c>
      <c r="CQ758" s="88">
        <f>_xlfn.MAXIFS('Monitor PO'!E:E,'Monitor PO'!K:K,KGP[[#This Row],[Material / Component]])</f>
        <v>0</v>
      </c>
      <c r="CR758" s="89" t="str">
        <f t="shared" si="82"/>
        <v>Need Purchasing</v>
      </c>
      <c r="CS758" s="89" t="str">
        <f>_xlfn.CONCAT(KGP[[#This Row],[Reservation]], KGP[[#This Row],[Requirement date (WO component)]],KGP[[#This Row],[Material / Component]],"000",,KGP[[#This Row],[WO number]])</f>
        <v>00001363474541610418735000100037866</v>
      </c>
      <c r="CT758" s="89" t="e">
        <f>VLOOKUP(KGP[[#This Row],[Key]],Reservation!B:B,1,)</f>
        <v>#N/A</v>
      </c>
      <c r="CU758" s="89" t="str">
        <f>_xlfn.CONCAT(KGP[[#This Row],[Reservation]],KGP[[#This Row],[Material / Component]],"000",,KGP[[#This Row],[WO number]])</f>
        <v>000013634710418735000100037866</v>
      </c>
      <c r="CV758" s="93">
        <f>IF(_xlfn.MAXIFS(Reservation!$F:$F,Reservation!$A:$A,KGP[[#This Row],[Logic]])&lt;KGP[[#This Row],[ETA @ Demand plant]],_xlfn.MAXIFS(Reservation!$F:$F,Reservation!$A:$A,KGP[[#This Row],[Logic]]),"")</f>
        <v>0</v>
      </c>
      <c r="CW758" s="89" t="e">
        <f>IF(KGP[[#This Row],[Any order which is ahead (Date)]]="","",VLOOKUP(_xlfn.CONCAT(KGP[[#This Row],[Reservation]],KGP[[#This Row],[Material / Component]],"000",,KGP[[#This Row],[WO number]]),Reservation!$A:$J,10,0))</f>
        <v>#N/A</v>
      </c>
      <c r="CX758" s="89">
        <f t="shared" si="83"/>
        <v>0</v>
      </c>
    </row>
    <row r="759" spans="1:102" s="77" customFormat="1" ht="15" x14ac:dyDescent="0.25">
      <c r="A759" s="118" t="s">
        <v>869</v>
      </c>
      <c r="B759" s="118" t="s">
        <v>50</v>
      </c>
      <c r="C759" s="119"/>
      <c r="D759" s="118" t="s">
        <v>55</v>
      </c>
      <c r="E759" s="120">
        <v>45290</v>
      </c>
      <c r="F759" s="120">
        <v>45293</v>
      </c>
      <c r="G759" s="120">
        <v>45416</v>
      </c>
      <c r="H759" s="120">
        <v>45386</v>
      </c>
      <c r="I759" s="120">
        <v>45416</v>
      </c>
      <c r="J759" s="120">
        <v>45417</v>
      </c>
      <c r="K759" s="118" t="s">
        <v>350</v>
      </c>
      <c r="L759" s="119"/>
      <c r="M759" s="118" t="s">
        <v>1894</v>
      </c>
      <c r="N759" s="118" t="s">
        <v>1413</v>
      </c>
      <c r="O759" s="118" t="s">
        <v>1895</v>
      </c>
      <c r="P759" s="118" t="s">
        <v>1896</v>
      </c>
      <c r="Q759" s="118" t="s">
        <v>1897</v>
      </c>
      <c r="R759" s="118" t="s">
        <v>344</v>
      </c>
      <c r="S759" s="120">
        <v>45416</v>
      </c>
      <c r="T759" s="119"/>
      <c r="U759" s="119"/>
      <c r="V759" s="118" t="s">
        <v>345</v>
      </c>
      <c r="W759" s="119"/>
      <c r="X759" s="118">
        <v>30</v>
      </c>
      <c r="Y759" s="118">
        <v>30</v>
      </c>
      <c r="Z759" s="118" t="s">
        <v>1922</v>
      </c>
      <c r="AA759" s="118" t="s">
        <v>1923</v>
      </c>
      <c r="AB759" s="121">
        <v>20</v>
      </c>
      <c r="AC759" s="121">
        <v>0</v>
      </c>
      <c r="AD759" s="121">
        <v>0</v>
      </c>
      <c r="AE759" s="118" t="s">
        <v>875</v>
      </c>
      <c r="AF759" s="121">
        <v>0</v>
      </c>
      <c r="AG759" s="118" t="s">
        <v>876</v>
      </c>
      <c r="AH759" s="118" t="s">
        <v>53</v>
      </c>
      <c r="AI759" s="118" t="s">
        <v>345</v>
      </c>
      <c r="AJ759" s="118" t="s">
        <v>1900</v>
      </c>
      <c r="AK759" s="118">
        <v>70</v>
      </c>
      <c r="AL759" s="121">
        <v>21</v>
      </c>
      <c r="AM759" s="119"/>
      <c r="AN759" s="119"/>
      <c r="AO759" s="118">
        <v>0</v>
      </c>
      <c r="AP759" s="119"/>
      <c r="AQ759" s="119"/>
      <c r="AR759" s="119"/>
      <c r="AS759" s="119"/>
      <c r="AT759" s="119"/>
      <c r="AU759" s="118">
        <v>0</v>
      </c>
      <c r="AV759" s="122">
        <v>0</v>
      </c>
      <c r="AW759" s="118" t="s">
        <v>51</v>
      </c>
      <c r="AX759" s="119"/>
      <c r="AY759" s="119"/>
      <c r="AZ759" s="119"/>
      <c r="BA759" s="118" t="s">
        <v>1901</v>
      </c>
      <c r="BB759" s="118" t="s">
        <v>52</v>
      </c>
      <c r="BC759" s="118" t="s">
        <v>161</v>
      </c>
      <c r="BD759" s="118" t="s">
        <v>162</v>
      </c>
      <c r="BE759" s="118" t="s">
        <v>1902</v>
      </c>
      <c r="BF759" s="118">
        <v>10</v>
      </c>
      <c r="BG759" s="118" t="s">
        <v>163</v>
      </c>
      <c r="BH759" s="118" t="s">
        <v>164</v>
      </c>
      <c r="BI759" s="118" t="s">
        <v>164</v>
      </c>
      <c r="BJ759" s="118" t="s">
        <v>1924</v>
      </c>
      <c r="BK759" s="118" t="s">
        <v>963</v>
      </c>
      <c r="BL759" s="121">
        <v>20</v>
      </c>
      <c r="BM759" s="119" t="b">
        <f>KGP[[#This Row],[HU Quantity]]=KGP[[#This Row],[Requirement quantity]]</f>
        <v>1</v>
      </c>
      <c r="BN759" s="118" t="s">
        <v>1925</v>
      </c>
      <c r="BO759" s="119"/>
      <c r="BP759" s="119"/>
      <c r="BQ759" s="118" t="s">
        <v>165</v>
      </c>
      <c r="BR759" s="119"/>
      <c r="BS759" s="120">
        <v>45381</v>
      </c>
      <c r="BT759" s="123">
        <v>0</v>
      </c>
      <c r="BU759" s="123">
        <v>0</v>
      </c>
      <c r="BV759" s="120">
        <v>45473</v>
      </c>
      <c r="BW759" s="124">
        <v>0</v>
      </c>
      <c r="BX759" s="124">
        <v>0</v>
      </c>
      <c r="BY759" s="119"/>
      <c r="BZ759" s="119"/>
      <c r="CA759" s="118">
        <v>0</v>
      </c>
      <c r="CB759" s="122">
        <v>0</v>
      </c>
      <c r="CC759" s="118" t="s">
        <v>374</v>
      </c>
      <c r="CD759" s="122">
        <v>20</v>
      </c>
      <c r="CE759" s="118" t="s">
        <v>349</v>
      </c>
      <c r="CF759" s="119"/>
      <c r="CG759" s="118" t="s">
        <v>965</v>
      </c>
      <c r="CH759" s="122">
        <v>0</v>
      </c>
      <c r="CI759" s="125">
        <v>0</v>
      </c>
      <c r="CJ759" s="94">
        <f t="shared" si="77"/>
        <v>0.1</v>
      </c>
      <c r="CK759" s="88">
        <f t="shared" si="78"/>
        <v>45388</v>
      </c>
      <c r="CL759" s="89">
        <f t="shared" si="79"/>
        <v>2</v>
      </c>
      <c r="CM759" s="89">
        <f t="shared" si="80"/>
        <v>30</v>
      </c>
      <c r="CN759" s="89" t="str">
        <f t="shared" si="81"/>
        <v>ON TIME</v>
      </c>
      <c r="CO759" s="100" t="str" cm="1">
        <f t="array" ref="CO759">IFERROR(_xlfn.TEXTJOIN(", ",,_xlfn._xlws.FILTER('Monitor PO'!A:A,'Monitor PO'!K:K=Z759)),"")</f>
        <v/>
      </c>
      <c r="CP759" s="92" t="str">
        <f>IF(CQ759="","",IF(CQ759&gt;'Colour coding'!$D$4,"After Turnround",IF(CQ759&gt;'Colour coding'!$D$3+7,"During Turnaround",IF(CQ759&lt;'Colour coding'!$D$3,"On Time"))))</f>
        <v>On Time</v>
      </c>
      <c r="CQ759" s="88">
        <f>_xlfn.MAXIFS('Monitor PO'!E:E,'Monitor PO'!K:K,KGP[[#This Row],[Material / Component]])</f>
        <v>0</v>
      </c>
      <c r="CR759" s="89" t="str">
        <f t="shared" si="82"/>
        <v>Need Purchasing</v>
      </c>
      <c r="CS759" s="89" t="str">
        <f>_xlfn.CONCAT(KGP[[#This Row],[Reservation]], KGP[[#This Row],[Requirement date (WO component)]],KGP[[#This Row],[Material / Component]],"000",,KGP[[#This Row],[WO number]])</f>
        <v>00001363474541610059423000100037866</v>
      </c>
      <c r="CT759" s="89" t="e">
        <f>VLOOKUP(KGP[[#This Row],[Key]],Reservation!B:B,1,)</f>
        <v>#N/A</v>
      </c>
      <c r="CU759" s="89" t="str">
        <f>_xlfn.CONCAT(KGP[[#This Row],[Reservation]],KGP[[#This Row],[Material / Component]],"000",,KGP[[#This Row],[WO number]])</f>
        <v>000013634710059423000100037866</v>
      </c>
      <c r="CV759" s="93">
        <f>IF(_xlfn.MAXIFS(Reservation!$F:$F,Reservation!$A:$A,KGP[[#This Row],[Logic]])&lt;KGP[[#This Row],[ETA @ Demand plant]],_xlfn.MAXIFS(Reservation!$F:$F,Reservation!$A:$A,KGP[[#This Row],[Logic]]),"")</f>
        <v>0</v>
      </c>
      <c r="CW759" s="89" t="e">
        <f>IF(KGP[[#This Row],[Any order which is ahead (Date)]]="","",VLOOKUP(_xlfn.CONCAT(KGP[[#This Row],[Reservation]],KGP[[#This Row],[Material / Component]],"000",,KGP[[#This Row],[WO number]]),Reservation!$A:$J,10,0))</f>
        <v>#N/A</v>
      </c>
      <c r="CX759" s="89">
        <f t="shared" si="83"/>
        <v>0</v>
      </c>
    </row>
    <row r="760" spans="1:102" s="77" customFormat="1" ht="15" x14ac:dyDescent="0.25">
      <c r="A760" s="118" t="s">
        <v>869</v>
      </c>
      <c r="B760" s="118" t="s">
        <v>50</v>
      </c>
      <c r="C760" s="119"/>
      <c r="D760" s="118" t="s">
        <v>55</v>
      </c>
      <c r="E760" s="120">
        <v>45290</v>
      </c>
      <c r="F760" s="120">
        <v>45293</v>
      </c>
      <c r="G760" s="120">
        <v>45416</v>
      </c>
      <c r="H760" s="120">
        <v>45386</v>
      </c>
      <c r="I760" s="120">
        <v>45416</v>
      </c>
      <c r="J760" s="120">
        <v>45417</v>
      </c>
      <c r="K760" s="118" t="s">
        <v>350</v>
      </c>
      <c r="L760" s="119"/>
      <c r="M760" s="118" t="s">
        <v>1894</v>
      </c>
      <c r="N760" s="118" t="s">
        <v>189</v>
      </c>
      <c r="O760" s="118" t="s">
        <v>1895</v>
      </c>
      <c r="P760" s="118" t="s">
        <v>1896</v>
      </c>
      <c r="Q760" s="118" t="s">
        <v>1897</v>
      </c>
      <c r="R760" s="118" t="s">
        <v>344</v>
      </c>
      <c r="S760" s="120">
        <v>45416</v>
      </c>
      <c r="T760" s="119"/>
      <c r="U760" s="119"/>
      <c r="V760" s="118" t="s">
        <v>345</v>
      </c>
      <c r="W760" s="119"/>
      <c r="X760" s="118">
        <v>30</v>
      </c>
      <c r="Y760" s="118">
        <v>30</v>
      </c>
      <c r="Z760" s="118" t="s">
        <v>1926</v>
      </c>
      <c r="AA760" s="118" t="s">
        <v>1927</v>
      </c>
      <c r="AB760" s="121">
        <v>1</v>
      </c>
      <c r="AC760" s="121">
        <v>1</v>
      </c>
      <c r="AD760" s="121">
        <v>0</v>
      </c>
      <c r="AE760" s="118" t="s">
        <v>941</v>
      </c>
      <c r="AF760" s="121">
        <v>0</v>
      </c>
      <c r="AG760" s="118" t="s">
        <v>372</v>
      </c>
      <c r="AH760" s="118" t="s">
        <v>53</v>
      </c>
      <c r="AI760" s="118" t="s">
        <v>345</v>
      </c>
      <c r="AJ760" s="118" t="s">
        <v>1900</v>
      </c>
      <c r="AK760" s="118">
        <v>20</v>
      </c>
      <c r="AL760" s="121">
        <v>21</v>
      </c>
      <c r="AM760" s="119"/>
      <c r="AN760" s="119"/>
      <c r="AO760" s="118">
        <v>0</v>
      </c>
      <c r="AP760" s="119"/>
      <c r="AQ760" s="119"/>
      <c r="AR760" s="119"/>
      <c r="AS760" s="119"/>
      <c r="AT760" s="119"/>
      <c r="AU760" s="118">
        <v>0</v>
      </c>
      <c r="AV760" s="122">
        <v>0</v>
      </c>
      <c r="AW760" s="118" t="s">
        <v>51</v>
      </c>
      <c r="AX760" s="119"/>
      <c r="AY760" s="119"/>
      <c r="AZ760" s="119"/>
      <c r="BA760" s="119"/>
      <c r="BB760" s="118" t="s">
        <v>52</v>
      </c>
      <c r="BC760" s="118" t="s">
        <v>161</v>
      </c>
      <c r="BD760" s="118" t="s">
        <v>162</v>
      </c>
      <c r="BE760" s="118" t="s">
        <v>1902</v>
      </c>
      <c r="BF760" s="118">
        <v>5</v>
      </c>
      <c r="BG760" s="118" t="s">
        <v>163</v>
      </c>
      <c r="BH760" s="118" t="s">
        <v>164</v>
      </c>
      <c r="BI760" s="118" t="s">
        <v>164</v>
      </c>
      <c r="BJ760" s="118" t="s">
        <v>1928</v>
      </c>
      <c r="BK760" s="118" t="s">
        <v>1929</v>
      </c>
      <c r="BL760" s="121">
        <v>1</v>
      </c>
      <c r="BM760" s="119" t="b">
        <f>KGP[[#This Row],[HU Quantity]]=KGP[[#This Row],[Requirement quantity]]</f>
        <v>1</v>
      </c>
      <c r="BN760" s="118" t="s">
        <v>1930</v>
      </c>
      <c r="BO760" s="119"/>
      <c r="BP760" s="119"/>
      <c r="BQ760" s="118" t="s">
        <v>165</v>
      </c>
      <c r="BR760" s="119"/>
      <c r="BS760" s="119"/>
      <c r="BT760" s="123">
        <v>0</v>
      </c>
      <c r="BU760" s="123">
        <v>0</v>
      </c>
      <c r="BV760" s="120">
        <v>45473</v>
      </c>
      <c r="BW760" s="124">
        <v>0</v>
      </c>
      <c r="BX760" s="124">
        <v>0</v>
      </c>
      <c r="BY760" s="119"/>
      <c r="BZ760" s="119"/>
      <c r="CA760" s="118">
        <v>0</v>
      </c>
      <c r="CB760" s="122">
        <v>0</v>
      </c>
      <c r="CC760" s="119"/>
      <c r="CD760" s="122">
        <v>0</v>
      </c>
      <c r="CE760" s="119"/>
      <c r="CF760" s="119"/>
      <c r="CG760" s="119"/>
      <c r="CH760" s="122">
        <v>0</v>
      </c>
      <c r="CI760" s="125">
        <v>0</v>
      </c>
      <c r="CJ760" s="94">
        <f t="shared" si="77"/>
        <v>0.1</v>
      </c>
      <c r="CK760" s="88">
        <f t="shared" si="78"/>
        <v>45388</v>
      </c>
      <c r="CL760" s="89">
        <f t="shared" si="79"/>
        <v>2</v>
      </c>
      <c r="CM760" s="89">
        <f t="shared" si="80"/>
        <v>30</v>
      </c>
      <c r="CN760" s="89" t="str">
        <f t="shared" si="81"/>
        <v>ON TIME</v>
      </c>
      <c r="CO760" s="100" t="str" cm="1">
        <f t="array" ref="CO760">IFERROR(_xlfn.TEXTJOIN(", ",,_xlfn._xlws.FILTER('Monitor PO'!A:A,'Monitor PO'!K:K=Z760)),"")</f>
        <v/>
      </c>
      <c r="CP760" s="92" t="str">
        <f>IF(CQ760="","",IF(CQ760&gt;'Colour coding'!$D$4,"After Turnround",IF(CQ760&gt;'Colour coding'!$D$3+7,"During Turnaround",IF(CQ760&lt;'Colour coding'!$D$3,"On Time"))))</f>
        <v>On Time</v>
      </c>
      <c r="CQ760" s="88">
        <f>_xlfn.MAXIFS('Monitor PO'!E:E,'Monitor PO'!K:K,KGP[[#This Row],[Material / Component]])</f>
        <v>0</v>
      </c>
      <c r="CR760" s="89" t="str">
        <f t="shared" si="82"/>
        <v>SOH</v>
      </c>
      <c r="CS760" s="89" t="str">
        <f>_xlfn.CONCAT(KGP[[#This Row],[Reservation]], KGP[[#This Row],[Requirement date (WO component)]],KGP[[#This Row],[Material / Component]],"000",,KGP[[#This Row],[WO number]])</f>
        <v>00001363474541610418929000100037866</v>
      </c>
      <c r="CT760" s="89" t="e">
        <f>VLOOKUP(KGP[[#This Row],[Key]],Reservation!B:B,1,)</f>
        <v>#N/A</v>
      </c>
      <c r="CU760" s="89" t="str">
        <f>_xlfn.CONCAT(KGP[[#This Row],[Reservation]],KGP[[#This Row],[Material / Component]],"000",,KGP[[#This Row],[WO number]])</f>
        <v>000013634710418929000100037866</v>
      </c>
      <c r="CV760" s="93">
        <f>IF(_xlfn.MAXIFS(Reservation!$F:$F,Reservation!$A:$A,KGP[[#This Row],[Logic]])&lt;KGP[[#This Row],[ETA @ Demand plant]],_xlfn.MAXIFS(Reservation!$F:$F,Reservation!$A:$A,KGP[[#This Row],[Logic]]),"")</f>
        <v>0</v>
      </c>
      <c r="CW760" s="89" t="e">
        <f>IF(KGP[[#This Row],[Any order which is ahead (Date)]]="","",VLOOKUP(_xlfn.CONCAT(KGP[[#This Row],[Reservation]],KGP[[#This Row],[Material / Component]],"000",,KGP[[#This Row],[WO number]]),Reservation!$A:$J,10,0))</f>
        <v>#N/A</v>
      </c>
      <c r="CX760" s="89">
        <f t="shared" si="83"/>
        <v>0</v>
      </c>
    </row>
    <row r="761" spans="1:102" s="77" customFormat="1" ht="15" x14ac:dyDescent="0.25">
      <c r="A761" s="118" t="s">
        <v>869</v>
      </c>
      <c r="B761" s="118" t="s">
        <v>50</v>
      </c>
      <c r="C761" s="119"/>
      <c r="D761" s="118" t="s">
        <v>55</v>
      </c>
      <c r="E761" s="120">
        <v>45290</v>
      </c>
      <c r="F761" s="120">
        <v>45334</v>
      </c>
      <c r="G761" s="120">
        <v>45419</v>
      </c>
      <c r="H761" s="120">
        <v>45379</v>
      </c>
      <c r="I761" s="120">
        <v>45419</v>
      </c>
      <c r="J761" s="120">
        <v>45420</v>
      </c>
      <c r="K761" s="118" t="s">
        <v>350</v>
      </c>
      <c r="L761" s="119"/>
      <c r="M761" s="118" t="s">
        <v>1931</v>
      </c>
      <c r="N761" s="118" t="s">
        <v>168</v>
      </c>
      <c r="O761" s="118" t="s">
        <v>1932</v>
      </c>
      <c r="P761" s="118" t="s">
        <v>1933</v>
      </c>
      <c r="Q761" s="118" t="s">
        <v>1934</v>
      </c>
      <c r="R761" s="118" t="s">
        <v>344</v>
      </c>
      <c r="S761" s="120">
        <v>45377</v>
      </c>
      <c r="T761" s="119"/>
      <c r="U761" s="119"/>
      <c r="V761" s="118" t="s">
        <v>345</v>
      </c>
      <c r="W761" s="120">
        <v>45377</v>
      </c>
      <c r="X761" s="118">
        <v>30</v>
      </c>
      <c r="Y761" s="118">
        <v>30</v>
      </c>
      <c r="Z761" s="118" t="s">
        <v>1953</v>
      </c>
      <c r="AA761" s="118" t="s">
        <v>1954</v>
      </c>
      <c r="AB761" s="121">
        <v>8</v>
      </c>
      <c r="AC761" s="121">
        <v>0</v>
      </c>
      <c r="AD761" s="121">
        <v>0</v>
      </c>
      <c r="AE761" s="118" t="s">
        <v>941</v>
      </c>
      <c r="AF761" s="121">
        <v>7</v>
      </c>
      <c r="AG761" s="118" t="s">
        <v>370</v>
      </c>
      <c r="AH761" s="118" t="s">
        <v>379</v>
      </c>
      <c r="AI761" s="118" t="s">
        <v>345</v>
      </c>
      <c r="AJ761" s="118" t="s">
        <v>1938</v>
      </c>
      <c r="AK761" s="118">
        <v>60</v>
      </c>
      <c r="AL761" s="121">
        <v>7</v>
      </c>
      <c r="AM761" s="118" t="s">
        <v>215</v>
      </c>
      <c r="AN761" s="118" t="s">
        <v>1955</v>
      </c>
      <c r="AO761" s="118">
        <v>22</v>
      </c>
      <c r="AP761" s="120">
        <v>45357</v>
      </c>
      <c r="AQ761" s="120">
        <v>45371</v>
      </c>
      <c r="AR761" s="118" t="s">
        <v>999</v>
      </c>
      <c r="AS761" s="118" t="s">
        <v>1956</v>
      </c>
      <c r="AT761" s="118" t="s">
        <v>1957</v>
      </c>
      <c r="AU761" s="118">
        <v>10</v>
      </c>
      <c r="AV761" s="122">
        <v>8</v>
      </c>
      <c r="AW761" s="118" t="s">
        <v>51</v>
      </c>
      <c r="AX761" s="120">
        <v>45356</v>
      </c>
      <c r="AY761" s="119"/>
      <c r="AZ761" s="118" t="s">
        <v>1958</v>
      </c>
      <c r="BA761" s="118" t="s">
        <v>1959</v>
      </c>
      <c r="BB761" s="118" t="s">
        <v>52</v>
      </c>
      <c r="BC761" s="118" t="s">
        <v>161</v>
      </c>
      <c r="BD761" s="118" t="s">
        <v>162</v>
      </c>
      <c r="BE761" s="118" t="s">
        <v>1941</v>
      </c>
      <c r="BF761" s="118">
        <v>22</v>
      </c>
      <c r="BG761" s="118" t="s">
        <v>218</v>
      </c>
      <c r="BH761" s="119"/>
      <c r="BI761" s="119"/>
      <c r="BJ761" s="118" t="s">
        <v>1960</v>
      </c>
      <c r="BK761" s="118" t="s">
        <v>373</v>
      </c>
      <c r="BL761" s="121">
        <v>8</v>
      </c>
      <c r="BM761" s="119" t="b">
        <f>KGP[[#This Row],[HU Quantity]]=KGP[[#This Row],[Requirement quantity]]</f>
        <v>1</v>
      </c>
      <c r="BN761" s="118" t="s">
        <v>1961</v>
      </c>
      <c r="BO761" s="119"/>
      <c r="BP761" s="119"/>
      <c r="BQ761" s="118" t="s">
        <v>165</v>
      </c>
      <c r="BR761" s="119"/>
      <c r="BS761" s="119"/>
      <c r="BT761" s="123">
        <v>0</v>
      </c>
      <c r="BU761" s="123">
        <v>0</v>
      </c>
      <c r="BV761" s="120">
        <v>45439</v>
      </c>
      <c r="BW761" s="124">
        <v>0</v>
      </c>
      <c r="BX761" s="124">
        <v>0</v>
      </c>
      <c r="BY761" s="120">
        <v>45377</v>
      </c>
      <c r="BZ761" s="119"/>
      <c r="CA761" s="118">
        <v>0</v>
      </c>
      <c r="CB761" s="122">
        <v>0</v>
      </c>
      <c r="CC761" s="118" t="s">
        <v>348</v>
      </c>
      <c r="CD761" s="122">
        <v>8</v>
      </c>
      <c r="CE761" s="118" t="s">
        <v>349</v>
      </c>
      <c r="CF761" s="119"/>
      <c r="CG761" s="118" t="s">
        <v>692</v>
      </c>
      <c r="CH761" s="122">
        <v>0</v>
      </c>
      <c r="CI761" s="125">
        <v>0</v>
      </c>
      <c r="CJ761" s="94">
        <f t="shared" si="77"/>
        <v>0.16666666666666666</v>
      </c>
      <c r="CK761" s="88">
        <f t="shared" si="78"/>
        <v>45391</v>
      </c>
      <c r="CL761" s="89">
        <f t="shared" si="79"/>
        <v>12</v>
      </c>
      <c r="CM761" s="89">
        <f t="shared" si="80"/>
        <v>40</v>
      </c>
      <c r="CN761" s="89" t="str">
        <f t="shared" si="81"/>
        <v>ON TIME</v>
      </c>
      <c r="CO761" s="100" t="str" cm="1">
        <f t="array" ref="CO761">IFERROR(_xlfn.TEXTJOIN(", ",,_xlfn._xlws.FILTER('Monitor PO'!A:A,'Monitor PO'!K:K=Z761)),"")</f>
        <v/>
      </c>
      <c r="CP761" s="92" t="str">
        <f>IF(CQ761="","",IF(CQ761&gt;'Colour coding'!$D$4,"After Turnround",IF(CQ761&gt;'Colour coding'!$D$3+7,"During Turnaround",IF(CQ761&lt;'Colour coding'!$D$3,"On Time"))))</f>
        <v>On Time</v>
      </c>
      <c r="CQ761" s="88">
        <f>_xlfn.MAXIFS('Monitor PO'!E:E,'Monitor PO'!K:K,KGP[[#This Row],[Material / Component]])</f>
        <v>0</v>
      </c>
      <c r="CR761" s="89" t="str">
        <f t="shared" si="82"/>
        <v>Need Purchasing</v>
      </c>
      <c r="CS761" s="89" t="str">
        <f>_xlfn.CONCAT(KGP[[#This Row],[Reservation]], KGP[[#This Row],[Requirement date (WO component)]],KGP[[#This Row],[Material / Component]],"000",,KGP[[#This Row],[WO number]])</f>
        <v>00001366174541970003078000100038113</v>
      </c>
      <c r="CT761" s="89" t="e">
        <f>VLOOKUP(KGP[[#This Row],[Key]],Reservation!B:B,1,)</f>
        <v>#N/A</v>
      </c>
      <c r="CU761" s="89" t="str">
        <f>_xlfn.CONCAT(KGP[[#This Row],[Reservation]],KGP[[#This Row],[Material / Component]],"000",,KGP[[#This Row],[WO number]])</f>
        <v>000013661770003078000100038113</v>
      </c>
      <c r="CV761" s="93">
        <f>IF(_xlfn.MAXIFS(Reservation!$F:$F,Reservation!$A:$A,KGP[[#This Row],[Logic]])&lt;KGP[[#This Row],[ETA @ Demand plant]],_xlfn.MAXIFS(Reservation!$F:$F,Reservation!$A:$A,KGP[[#This Row],[Logic]]),"")</f>
        <v>0</v>
      </c>
      <c r="CW761" s="89" t="e">
        <f>IF(KGP[[#This Row],[Any order which is ahead (Date)]]="","",VLOOKUP(_xlfn.CONCAT(KGP[[#This Row],[Reservation]],KGP[[#This Row],[Material / Component]],"000",,KGP[[#This Row],[WO number]]),Reservation!$A:$J,10,0))</f>
        <v>#N/A</v>
      </c>
      <c r="CX761" s="89">
        <f t="shared" si="83"/>
        <v>0</v>
      </c>
    </row>
    <row r="762" spans="1:102" s="77" customFormat="1" ht="15" x14ac:dyDescent="0.25">
      <c r="A762" s="118" t="s">
        <v>869</v>
      </c>
      <c r="B762" s="118" t="s">
        <v>50</v>
      </c>
      <c r="C762" s="119"/>
      <c r="D762" s="118" t="s">
        <v>55</v>
      </c>
      <c r="E762" s="120">
        <v>45290</v>
      </c>
      <c r="F762" s="120">
        <v>45334</v>
      </c>
      <c r="G762" s="120">
        <v>45419</v>
      </c>
      <c r="H762" s="120">
        <v>45379</v>
      </c>
      <c r="I762" s="120">
        <v>45419</v>
      </c>
      <c r="J762" s="120">
        <v>45420</v>
      </c>
      <c r="K762" s="118" t="s">
        <v>350</v>
      </c>
      <c r="L762" s="119"/>
      <c r="M762" s="118" t="s">
        <v>1931</v>
      </c>
      <c r="N762" s="118" t="s">
        <v>160</v>
      </c>
      <c r="O762" s="118" t="s">
        <v>1932</v>
      </c>
      <c r="P762" s="118" t="s">
        <v>1933</v>
      </c>
      <c r="Q762" s="118" t="s">
        <v>1934</v>
      </c>
      <c r="R762" s="118" t="s">
        <v>344</v>
      </c>
      <c r="S762" s="120">
        <v>45377</v>
      </c>
      <c r="T762" s="119"/>
      <c r="U762" s="119"/>
      <c r="V762" s="118" t="s">
        <v>345</v>
      </c>
      <c r="W762" s="120">
        <v>45377</v>
      </c>
      <c r="X762" s="118">
        <v>30</v>
      </c>
      <c r="Y762" s="118">
        <v>30</v>
      </c>
      <c r="Z762" s="118" t="s">
        <v>1965</v>
      </c>
      <c r="AA762" s="118" t="s">
        <v>1966</v>
      </c>
      <c r="AB762" s="121">
        <v>4</v>
      </c>
      <c r="AC762" s="121">
        <v>0</v>
      </c>
      <c r="AD762" s="121">
        <v>0</v>
      </c>
      <c r="AE762" s="118" t="s">
        <v>941</v>
      </c>
      <c r="AF762" s="121">
        <v>7</v>
      </c>
      <c r="AG762" s="118" t="s">
        <v>370</v>
      </c>
      <c r="AH762" s="118" t="s">
        <v>379</v>
      </c>
      <c r="AI762" s="118" t="s">
        <v>345</v>
      </c>
      <c r="AJ762" s="118" t="s">
        <v>1938</v>
      </c>
      <c r="AK762" s="118">
        <v>70</v>
      </c>
      <c r="AL762" s="121">
        <v>7</v>
      </c>
      <c r="AM762" s="118" t="s">
        <v>215</v>
      </c>
      <c r="AN762" s="118" t="s">
        <v>1955</v>
      </c>
      <c r="AO762" s="118">
        <v>23</v>
      </c>
      <c r="AP762" s="120">
        <v>45357</v>
      </c>
      <c r="AQ762" s="120">
        <v>45371</v>
      </c>
      <c r="AR762" s="118" t="s">
        <v>999</v>
      </c>
      <c r="AS762" s="118" t="s">
        <v>1956</v>
      </c>
      <c r="AT762" s="118" t="s">
        <v>1967</v>
      </c>
      <c r="AU762" s="118">
        <v>20</v>
      </c>
      <c r="AV762" s="122">
        <v>4</v>
      </c>
      <c r="AW762" s="118" t="s">
        <v>51</v>
      </c>
      <c r="AX762" s="120">
        <v>45356</v>
      </c>
      <c r="AY762" s="119"/>
      <c r="AZ762" s="118" t="s">
        <v>1958</v>
      </c>
      <c r="BA762" s="118" t="s">
        <v>1959</v>
      </c>
      <c r="BB762" s="118" t="s">
        <v>52</v>
      </c>
      <c r="BC762" s="118" t="s">
        <v>161</v>
      </c>
      <c r="BD762" s="118" t="s">
        <v>162</v>
      </c>
      <c r="BE762" s="118" t="s">
        <v>1941</v>
      </c>
      <c r="BF762" s="118">
        <v>23</v>
      </c>
      <c r="BG762" s="118" t="s">
        <v>218</v>
      </c>
      <c r="BH762" s="119"/>
      <c r="BI762" s="119"/>
      <c r="BJ762" s="118" t="s">
        <v>1968</v>
      </c>
      <c r="BK762" s="118" t="s">
        <v>373</v>
      </c>
      <c r="BL762" s="121">
        <v>4</v>
      </c>
      <c r="BM762" s="119" t="b">
        <f>KGP[[#This Row],[HU Quantity]]=KGP[[#This Row],[Requirement quantity]]</f>
        <v>1</v>
      </c>
      <c r="BN762" s="118" t="s">
        <v>1969</v>
      </c>
      <c r="BO762" s="119"/>
      <c r="BP762" s="119"/>
      <c r="BQ762" s="118" t="s">
        <v>165</v>
      </c>
      <c r="BR762" s="119"/>
      <c r="BS762" s="119"/>
      <c r="BT762" s="123">
        <v>0</v>
      </c>
      <c r="BU762" s="123">
        <v>0</v>
      </c>
      <c r="BV762" s="120">
        <v>45439</v>
      </c>
      <c r="BW762" s="124">
        <v>0</v>
      </c>
      <c r="BX762" s="124">
        <v>0</v>
      </c>
      <c r="BY762" s="120">
        <v>45377</v>
      </c>
      <c r="BZ762" s="119"/>
      <c r="CA762" s="118">
        <v>0</v>
      </c>
      <c r="CB762" s="122">
        <v>0</v>
      </c>
      <c r="CC762" s="118" t="s">
        <v>348</v>
      </c>
      <c r="CD762" s="122">
        <v>4</v>
      </c>
      <c r="CE762" s="118" t="s">
        <v>349</v>
      </c>
      <c r="CF762" s="119"/>
      <c r="CG762" s="118" t="s">
        <v>692</v>
      </c>
      <c r="CH762" s="122">
        <v>0</v>
      </c>
      <c r="CI762" s="125">
        <v>0</v>
      </c>
      <c r="CJ762" s="94">
        <f t="shared" si="77"/>
        <v>0.16666666666666666</v>
      </c>
      <c r="CK762" s="88">
        <f t="shared" si="78"/>
        <v>45391</v>
      </c>
      <c r="CL762" s="89">
        <f t="shared" si="79"/>
        <v>12</v>
      </c>
      <c r="CM762" s="89">
        <f t="shared" si="80"/>
        <v>40</v>
      </c>
      <c r="CN762" s="89" t="str">
        <f t="shared" si="81"/>
        <v>ON TIME</v>
      </c>
      <c r="CO762" s="100" t="str" cm="1">
        <f t="array" ref="CO762">IFERROR(_xlfn.TEXTJOIN(", ",,_xlfn._xlws.FILTER('Monitor PO'!A:A,'Monitor PO'!K:K=Z762)),"")</f>
        <v/>
      </c>
      <c r="CP762" s="92" t="str">
        <f>IF(CQ762="","",IF(CQ762&gt;'Colour coding'!$D$4,"After Turnround",IF(CQ762&gt;'Colour coding'!$D$3+7,"During Turnaround",IF(CQ762&lt;'Colour coding'!$D$3,"On Time"))))</f>
        <v>On Time</v>
      </c>
      <c r="CQ762" s="88">
        <f>_xlfn.MAXIFS('Monitor PO'!E:E,'Monitor PO'!K:K,KGP[[#This Row],[Material / Component]])</f>
        <v>0</v>
      </c>
      <c r="CR762" s="89" t="str">
        <f t="shared" si="82"/>
        <v>Need Purchasing</v>
      </c>
      <c r="CS762" s="89" t="str">
        <f>_xlfn.CONCAT(KGP[[#This Row],[Reservation]], KGP[[#This Row],[Requirement date (WO component)]],KGP[[#This Row],[Material / Component]],"000",,KGP[[#This Row],[WO number]])</f>
        <v>00001366174541970003079000100038113</v>
      </c>
      <c r="CT762" s="89" t="e">
        <f>VLOOKUP(KGP[[#This Row],[Key]],Reservation!B:B,1,)</f>
        <v>#N/A</v>
      </c>
      <c r="CU762" s="89" t="str">
        <f>_xlfn.CONCAT(KGP[[#This Row],[Reservation]],KGP[[#This Row],[Material / Component]],"000",,KGP[[#This Row],[WO number]])</f>
        <v>000013661770003079000100038113</v>
      </c>
      <c r="CV762" s="93">
        <f>IF(_xlfn.MAXIFS(Reservation!$F:$F,Reservation!$A:$A,KGP[[#This Row],[Logic]])&lt;KGP[[#This Row],[ETA @ Demand plant]],_xlfn.MAXIFS(Reservation!$F:$F,Reservation!$A:$A,KGP[[#This Row],[Logic]]),"")</f>
        <v>0</v>
      </c>
      <c r="CW762" s="89" t="e">
        <f>IF(KGP[[#This Row],[Any order which is ahead (Date)]]="","",VLOOKUP(_xlfn.CONCAT(KGP[[#This Row],[Reservation]],KGP[[#This Row],[Material / Component]],"000",,KGP[[#This Row],[WO number]]),Reservation!$A:$J,10,0))</f>
        <v>#N/A</v>
      </c>
      <c r="CX762" s="89">
        <f t="shared" si="83"/>
        <v>0</v>
      </c>
    </row>
    <row r="763" spans="1:102" s="77" customFormat="1" ht="15" x14ac:dyDescent="0.25">
      <c r="A763" s="118" t="s">
        <v>869</v>
      </c>
      <c r="B763" s="118" t="s">
        <v>50</v>
      </c>
      <c r="C763" s="119"/>
      <c r="D763" s="118" t="s">
        <v>55</v>
      </c>
      <c r="E763" s="120">
        <v>45290</v>
      </c>
      <c r="F763" s="120">
        <v>45349</v>
      </c>
      <c r="G763" s="120">
        <v>45417</v>
      </c>
      <c r="H763" s="120">
        <v>45386</v>
      </c>
      <c r="I763" s="120">
        <v>45416</v>
      </c>
      <c r="J763" s="120">
        <v>45419</v>
      </c>
      <c r="K763" s="118" t="s">
        <v>350</v>
      </c>
      <c r="L763" s="119"/>
      <c r="M763" s="118" t="s">
        <v>1970</v>
      </c>
      <c r="N763" s="118" t="s">
        <v>173</v>
      </c>
      <c r="O763" s="118" t="s">
        <v>1971</v>
      </c>
      <c r="P763" s="118" t="s">
        <v>1933</v>
      </c>
      <c r="Q763" s="118" t="s">
        <v>1972</v>
      </c>
      <c r="R763" s="118" t="s">
        <v>344</v>
      </c>
      <c r="S763" s="120">
        <v>45417</v>
      </c>
      <c r="T763" s="119"/>
      <c r="U763" s="119"/>
      <c r="V763" s="118" t="s">
        <v>345</v>
      </c>
      <c r="W763" s="119"/>
      <c r="X763" s="118">
        <v>30</v>
      </c>
      <c r="Y763" s="118">
        <v>30</v>
      </c>
      <c r="Z763" s="118" t="s">
        <v>1980</v>
      </c>
      <c r="AA763" s="118" t="s">
        <v>1981</v>
      </c>
      <c r="AB763" s="121">
        <v>2</v>
      </c>
      <c r="AC763" s="121">
        <v>0</v>
      </c>
      <c r="AD763" s="121">
        <v>0</v>
      </c>
      <c r="AE763" s="118" t="s">
        <v>898</v>
      </c>
      <c r="AF763" s="121">
        <v>0</v>
      </c>
      <c r="AG763" s="118" t="s">
        <v>876</v>
      </c>
      <c r="AH763" s="118" t="s">
        <v>53</v>
      </c>
      <c r="AI763" s="118" t="s">
        <v>345</v>
      </c>
      <c r="AJ763" s="118" t="s">
        <v>1975</v>
      </c>
      <c r="AK763" s="118">
        <v>30</v>
      </c>
      <c r="AL763" s="121">
        <v>21</v>
      </c>
      <c r="AM763" s="119"/>
      <c r="AN763" s="119"/>
      <c r="AO763" s="118">
        <v>0</v>
      </c>
      <c r="AP763" s="119"/>
      <c r="AQ763" s="119"/>
      <c r="AR763" s="119"/>
      <c r="AS763" s="119"/>
      <c r="AT763" s="119"/>
      <c r="AU763" s="118">
        <v>0</v>
      </c>
      <c r="AV763" s="122">
        <v>0</v>
      </c>
      <c r="AW763" s="118" t="s">
        <v>51</v>
      </c>
      <c r="AX763" s="119"/>
      <c r="AY763" s="119"/>
      <c r="AZ763" s="119"/>
      <c r="BA763" s="118" t="s">
        <v>1982</v>
      </c>
      <c r="BB763" s="118" t="s">
        <v>52</v>
      </c>
      <c r="BC763" s="118" t="s">
        <v>161</v>
      </c>
      <c r="BD763" s="118" t="s">
        <v>162</v>
      </c>
      <c r="BE763" s="118" t="s">
        <v>1978</v>
      </c>
      <c r="BF763" s="118">
        <v>6</v>
      </c>
      <c r="BG763" s="118" t="s">
        <v>218</v>
      </c>
      <c r="BH763" s="118" t="s">
        <v>164</v>
      </c>
      <c r="BI763" s="118" t="s">
        <v>164</v>
      </c>
      <c r="BJ763" s="118" t="s">
        <v>1983</v>
      </c>
      <c r="BK763" s="118" t="s">
        <v>963</v>
      </c>
      <c r="BL763" s="121">
        <v>2</v>
      </c>
      <c r="BM763" s="119" t="b">
        <f>KGP[[#This Row],[HU Quantity]]=KGP[[#This Row],[Requirement quantity]]</f>
        <v>1</v>
      </c>
      <c r="BN763" s="118" t="s">
        <v>1984</v>
      </c>
      <c r="BO763" s="119"/>
      <c r="BP763" s="119"/>
      <c r="BQ763" s="118" t="s">
        <v>165</v>
      </c>
      <c r="BR763" s="119"/>
      <c r="BS763" s="120">
        <v>45381</v>
      </c>
      <c r="BT763" s="123">
        <v>0</v>
      </c>
      <c r="BU763" s="123">
        <v>0</v>
      </c>
      <c r="BV763" s="120">
        <v>45439</v>
      </c>
      <c r="BW763" s="124">
        <v>0</v>
      </c>
      <c r="BX763" s="124">
        <v>0</v>
      </c>
      <c r="BY763" s="119"/>
      <c r="BZ763" s="119"/>
      <c r="CA763" s="118">
        <v>0</v>
      </c>
      <c r="CB763" s="122">
        <v>0</v>
      </c>
      <c r="CC763" s="118" t="s">
        <v>374</v>
      </c>
      <c r="CD763" s="122">
        <v>2</v>
      </c>
      <c r="CE763" s="118" t="s">
        <v>349</v>
      </c>
      <c r="CF763" s="119"/>
      <c r="CG763" s="118" t="s">
        <v>965</v>
      </c>
      <c r="CH763" s="122">
        <v>0</v>
      </c>
      <c r="CI763" s="125">
        <v>0</v>
      </c>
      <c r="CJ763" s="94">
        <f t="shared" si="77"/>
        <v>0.16666666666666666</v>
      </c>
      <c r="CK763" s="88">
        <f t="shared" si="78"/>
        <v>45389</v>
      </c>
      <c r="CL763" s="89">
        <f t="shared" si="79"/>
        <v>3</v>
      </c>
      <c r="CM763" s="89">
        <f t="shared" si="80"/>
        <v>31</v>
      </c>
      <c r="CN763" s="89" t="str">
        <f t="shared" si="81"/>
        <v>ON TIME</v>
      </c>
      <c r="CO763" s="100" t="str" cm="1">
        <f t="array" ref="CO763">IFERROR(_xlfn.TEXTJOIN(", ",,_xlfn._xlws.FILTER('Monitor PO'!A:A,'Monitor PO'!K:K=Z763)),"")</f>
        <v/>
      </c>
      <c r="CP763" s="92" t="str">
        <f>IF(CQ763="","",IF(CQ763&gt;'Colour coding'!$D$4,"After Turnround",IF(CQ763&gt;'Colour coding'!$D$3+7,"During Turnaround",IF(CQ763&lt;'Colour coding'!$D$3,"On Time"))))</f>
        <v>On Time</v>
      </c>
      <c r="CQ763" s="88">
        <f>_xlfn.MAXIFS('Monitor PO'!E:E,'Monitor PO'!K:K,KGP[[#This Row],[Material / Component]])</f>
        <v>0</v>
      </c>
      <c r="CR763" s="89" t="str">
        <f t="shared" si="82"/>
        <v>Need Purchasing</v>
      </c>
      <c r="CS763" s="89" t="str">
        <f>_xlfn.CONCAT(KGP[[#This Row],[Reservation]], KGP[[#This Row],[Requirement date (WO component)]],KGP[[#This Row],[Material / Component]],"000",,KGP[[#This Row],[WO number]])</f>
        <v>00001366884541710422182000100038184</v>
      </c>
      <c r="CT763" s="89" t="e">
        <f>VLOOKUP(KGP[[#This Row],[Key]],Reservation!B:B,1,)</f>
        <v>#N/A</v>
      </c>
      <c r="CU763" s="89" t="str">
        <f>_xlfn.CONCAT(KGP[[#This Row],[Reservation]],KGP[[#This Row],[Material / Component]],"000",,KGP[[#This Row],[WO number]])</f>
        <v>000013668810422182000100038184</v>
      </c>
      <c r="CV763" s="93">
        <f>IF(_xlfn.MAXIFS(Reservation!$F:$F,Reservation!$A:$A,KGP[[#This Row],[Logic]])&lt;KGP[[#This Row],[ETA @ Demand plant]],_xlfn.MAXIFS(Reservation!$F:$F,Reservation!$A:$A,KGP[[#This Row],[Logic]]),"")</f>
        <v>0</v>
      </c>
      <c r="CW763" s="89" t="e">
        <f>IF(KGP[[#This Row],[Any order which is ahead (Date)]]="","",VLOOKUP(_xlfn.CONCAT(KGP[[#This Row],[Reservation]],KGP[[#This Row],[Material / Component]],"000",,KGP[[#This Row],[WO number]]),Reservation!$A:$J,10,0))</f>
        <v>#N/A</v>
      </c>
      <c r="CX763" s="89">
        <f t="shared" si="83"/>
        <v>0</v>
      </c>
    </row>
    <row r="764" spans="1:102" s="77" customFormat="1" ht="15" x14ac:dyDescent="0.25">
      <c r="A764" s="118" t="s">
        <v>851</v>
      </c>
      <c r="B764" s="118" t="s">
        <v>1485</v>
      </c>
      <c r="C764" s="119"/>
      <c r="D764" s="118" t="s">
        <v>55</v>
      </c>
      <c r="E764" s="120">
        <v>45290</v>
      </c>
      <c r="F764" s="120">
        <v>45293</v>
      </c>
      <c r="G764" s="120">
        <v>45424</v>
      </c>
      <c r="H764" s="120">
        <v>45345</v>
      </c>
      <c r="I764" s="120">
        <v>45421</v>
      </c>
      <c r="J764" s="120">
        <v>45426</v>
      </c>
      <c r="K764" s="118" t="s">
        <v>182</v>
      </c>
      <c r="L764" s="119"/>
      <c r="M764" s="118" t="s">
        <v>488</v>
      </c>
      <c r="N764" s="118" t="s">
        <v>222</v>
      </c>
      <c r="O764" s="118" t="s">
        <v>489</v>
      </c>
      <c r="P764" s="118" t="s">
        <v>490</v>
      </c>
      <c r="Q764" s="118" t="s">
        <v>499</v>
      </c>
      <c r="R764" s="118" t="s">
        <v>344</v>
      </c>
      <c r="S764" s="120">
        <v>45424</v>
      </c>
      <c r="T764" s="119"/>
      <c r="U764" s="119"/>
      <c r="V764" s="118" t="s">
        <v>345</v>
      </c>
      <c r="W764" s="119"/>
      <c r="X764" s="118">
        <v>20</v>
      </c>
      <c r="Y764" s="118">
        <v>20</v>
      </c>
      <c r="Z764" s="118" t="s">
        <v>500</v>
      </c>
      <c r="AA764" s="118" t="s">
        <v>501</v>
      </c>
      <c r="AB764" s="121">
        <v>16</v>
      </c>
      <c r="AC764" s="121">
        <v>0</v>
      </c>
      <c r="AD764" s="121">
        <v>16</v>
      </c>
      <c r="AE764" s="118" t="s">
        <v>908</v>
      </c>
      <c r="AF764" s="121">
        <v>0</v>
      </c>
      <c r="AG764" s="118" t="s">
        <v>1486</v>
      </c>
      <c r="AH764" s="118" t="s">
        <v>53</v>
      </c>
      <c r="AI764" s="118" t="s">
        <v>345</v>
      </c>
      <c r="AJ764" s="118" t="s">
        <v>494</v>
      </c>
      <c r="AK764" s="118">
        <v>20</v>
      </c>
      <c r="AL764" s="121">
        <v>21</v>
      </c>
      <c r="AM764" s="119"/>
      <c r="AN764" s="119"/>
      <c r="AO764" s="118">
        <v>0</v>
      </c>
      <c r="AP764" s="119"/>
      <c r="AQ764" s="119"/>
      <c r="AR764" s="119"/>
      <c r="AS764" s="119"/>
      <c r="AT764" s="119"/>
      <c r="AU764" s="118">
        <v>0</v>
      </c>
      <c r="AV764" s="122">
        <v>0</v>
      </c>
      <c r="AW764" s="118" t="s">
        <v>51</v>
      </c>
      <c r="AX764" s="119"/>
      <c r="AY764" s="119"/>
      <c r="AZ764" s="119"/>
      <c r="BA764" s="118" t="s">
        <v>502</v>
      </c>
      <c r="BB764" s="118" t="s">
        <v>52</v>
      </c>
      <c r="BC764" s="118" t="s">
        <v>213</v>
      </c>
      <c r="BD764" s="118" t="s">
        <v>355</v>
      </c>
      <c r="BE764" s="118" t="s">
        <v>496</v>
      </c>
      <c r="BF764" s="118">
        <v>4</v>
      </c>
      <c r="BG764" s="118" t="s">
        <v>218</v>
      </c>
      <c r="BH764" s="118" t="s">
        <v>164</v>
      </c>
      <c r="BI764" s="118" t="s">
        <v>164</v>
      </c>
      <c r="BJ764" s="118" t="s">
        <v>503</v>
      </c>
      <c r="BK764" s="118" t="s">
        <v>420</v>
      </c>
      <c r="BL764" s="121">
        <v>16</v>
      </c>
      <c r="BM764" s="119" t="b">
        <f>KGP[[#This Row],[HU Quantity]]=KGP[[#This Row],[Requirement quantity]]</f>
        <v>1</v>
      </c>
      <c r="BN764" s="118" t="s">
        <v>504</v>
      </c>
      <c r="BO764" s="119"/>
      <c r="BP764" s="119"/>
      <c r="BQ764" s="118" t="s">
        <v>165</v>
      </c>
      <c r="BR764" s="119"/>
      <c r="BS764" s="119"/>
      <c r="BT764" s="123">
        <v>0</v>
      </c>
      <c r="BU764" s="123">
        <v>0</v>
      </c>
      <c r="BV764" s="120">
        <v>45291</v>
      </c>
      <c r="BW764" s="124">
        <v>0</v>
      </c>
      <c r="BX764" s="124">
        <v>0</v>
      </c>
      <c r="BY764" s="119"/>
      <c r="BZ764" s="119"/>
      <c r="CA764" s="118">
        <v>0</v>
      </c>
      <c r="CB764" s="122">
        <v>0</v>
      </c>
      <c r="CC764" s="118" t="s">
        <v>348</v>
      </c>
      <c r="CD764" s="122">
        <v>0</v>
      </c>
      <c r="CE764" s="118" t="s">
        <v>349</v>
      </c>
      <c r="CF764" s="119"/>
      <c r="CG764" s="118" t="s">
        <v>423</v>
      </c>
      <c r="CH764" s="122">
        <v>0</v>
      </c>
      <c r="CI764" s="125">
        <v>0</v>
      </c>
      <c r="CJ764" s="94">
        <f t="shared" si="77"/>
        <v>0.16666666666666666</v>
      </c>
      <c r="CK764" s="88">
        <f t="shared" si="78"/>
        <v>45396</v>
      </c>
      <c r="CL764" s="89">
        <f t="shared" si="79"/>
        <v>51</v>
      </c>
      <c r="CM764" s="89">
        <f t="shared" si="80"/>
        <v>79</v>
      </c>
      <c r="CN764" s="89" t="str">
        <f t="shared" si="81"/>
        <v>ON TIME</v>
      </c>
      <c r="CO764" s="100" t="str" cm="1">
        <f t="array" ref="CO764">IFERROR(_xlfn.TEXTJOIN(", ",,_xlfn._xlws.FILTER('Monitor PO'!A:A,'Monitor PO'!K:K=Z764)),"")</f>
        <v/>
      </c>
      <c r="CP764" s="92" t="str">
        <f>IF(CQ764="","",IF(CQ764&gt;'Colour coding'!$D$4,"After Turnround",IF(CQ764&gt;'Colour coding'!$D$3+7,"During Turnaround",IF(CQ764&lt;'Colour coding'!$D$3,"On Time"))))</f>
        <v>On Time</v>
      </c>
      <c r="CQ764" s="88">
        <f>_xlfn.MAXIFS('Monitor PO'!E:E,'Monitor PO'!K:K,KGP[[#This Row],[Material / Component]])</f>
        <v>0</v>
      </c>
      <c r="CR764" s="89" t="str">
        <f t="shared" si="82"/>
        <v>Need Purchasing</v>
      </c>
      <c r="CS764" s="89" t="str">
        <f>_xlfn.CONCAT(KGP[[#This Row],[Reservation]], KGP[[#This Row],[Requirement date (WO component)]],KGP[[#This Row],[Material / Component]],"000",,KGP[[#This Row],[WO number]])</f>
        <v>00001370884542410586568000100038587</v>
      </c>
      <c r="CT764" s="89" t="e">
        <f>VLOOKUP(KGP[[#This Row],[Key]],Reservation!B:B,1,)</f>
        <v>#N/A</v>
      </c>
      <c r="CU764" s="89" t="str">
        <f>_xlfn.CONCAT(KGP[[#This Row],[Reservation]],KGP[[#This Row],[Material / Component]],"000",,KGP[[#This Row],[WO number]])</f>
        <v>000013708810586568000100038587</v>
      </c>
      <c r="CV764" s="93">
        <f>IF(_xlfn.MAXIFS(Reservation!$F:$F,Reservation!$A:$A,KGP[[#This Row],[Logic]])&lt;KGP[[#This Row],[ETA @ Demand plant]],_xlfn.MAXIFS(Reservation!$F:$F,Reservation!$A:$A,KGP[[#This Row],[Logic]]),"")</f>
        <v>0</v>
      </c>
      <c r="CW764" s="89" t="e">
        <f>IF(KGP[[#This Row],[Any order which is ahead (Date)]]="","",VLOOKUP(_xlfn.CONCAT(KGP[[#This Row],[Reservation]],KGP[[#This Row],[Material / Component]],"000",,KGP[[#This Row],[WO number]]),Reservation!$A:$J,10,0))</f>
        <v>#N/A</v>
      </c>
      <c r="CX764" s="89">
        <f t="shared" si="83"/>
        <v>0</v>
      </c>
    </row>
    <row r="765" spans="1:102" s="77" customFormat="1" ht="15" x14ac:dyDescent="0.25">
      <c r="A765" s="118" t="s">
        <v>851</v>
      </c>
      <c r="B765" s="118" t="s">
        <v>50</v>
      </c>
      <c r="C765" s="119"/>
      <c r="D765" s="118" t="s">
        <v>55</v>
      </c>
      <c r="E765" s="120">
        <v>45290</v>
      </c>
      <c r="F765" s="120">
        <v>45293</v>
      </c>
      <c r="G765" s="120">
        <v>45424</v>
      </c>
      <c r="H765" s="120">
        <v>45345</v>
      </c>
      <c r="I765" s="120">
        <v>45421</v>
      </c>
      <c r="J765" s="120">
        <v>45426</v>
      </c>
      <c r="K765" s="118" t="s">
        <v>182</v>
      </c>
      <c r="L765" s="119"/>
      <c r="M765" s="118" t="s">
        <v>488</v>
      </c>
      <c r="N765" s="118" t="s">
        <v>222</v>
      </c>
      <c r="O765" s="118" t="s">
        <v>489</v>
      </c>
      <c r="P765" s="118" t="s">
        <v>490</v>
      </c>
      <c r="Q765" s="118" t="s">
        <v>499</v>
      </c>
      <c r="R765" s="118" t="s">
        <v>344</v>
      </c>
      <c r="S765" s="120">
        <v>45424</v>
      </c>
      <c r="T765" s="119"/>
      <c r="U765" s="119"/>
      <c r="V765" s="118" t="s">
        <v>345</v>
      </c>
      <c r="W765" s="119"/>
      <c r="X765" s="118">
        <v>20</v>
      </c>
      <c r="Y765" s="118">
        <v>20</v>
      </c>
      <c r="Z765" s="118" t="s">
        <v>500</v>
      </c>
      <c r="AA765" s="118" t="s">
        <v>501</v>
      </c>
      <c r="AB765" s="121">
        <v>16</v>
      </c>
      <c r="AC765" s="121">
        <v>0</v>
      </c>
      <c r="AD765" s="121">
        <v>16</v>
      </c>
      <c r="AE765" s="118" t="s">
        <v>908</v>
      </c>
      <c r="AF765" s="121">
        <v>0</v>
      </c>
      <c r="AG765" s="118" t="s">
        <v>361</v>
      </c>
      <c r="AH765" s="118" t="s">
        <v>53</v>
      </c>
      <c r="AI765" s="118" t="s">
        <v>345</v>
      </c>
      <c r="AJ765" s="118" t="s">
        <v>494</v>
      </c>
      <c r="AK765" s="118">
        <v>20</v>
      </c>
      <c r="AL765" s="121">
        <v>21</v>
      </c>
      <c r="AM765" s="119"/>
      <c r="AN765" s="119"/>
      <c r="AO765" s="118">
        <v>0</v>
      </c>
      <c r="AP765" s="119"/>
      <c r="AQ765" s="119"/>
      <c r="AR765" s="119"/>
      <c r="AS765" s="119"/>
      <c r="AT765" s="119"/>
      <c r="AU765" s="118">
        <v>0</v>
      </c>
      <c r="AV765" s="122">
        <v>0</v>
      </c>
      <c r="AW765" s="118" t="s">
        <v>51</v>
      </c>
      <c r="AX765" s="119"/>
      <c r="AY765" s="119"/>
      <c r="AZ765" s="119"/>
      <c r="BA765" s="118" t="s">
        <v>502</v>
      </c>
      <c r="BB765" s="118" t="s">
        <v>52</v>
      </c>
      <c r="BC765" s="118" t="s">
        <v>213</v>
      </c>
      <c r="BD765" s="118" t="s">
        <v>355</v>
      </c>
      <c r="BE765" s="118" t="s">
        <v>496</v>
      </c>
      <c r="BF765" s="118">
        <v>4</v>
      </c>
      <c r="BG765" s="118" t="s">
        <v>218</v>
      </c>
      <c r="BH765" s="118" t="s">
        <v>164</v>
      </c>
      <c r="BI765" s="118" t="s">
        <v>164</v>
      </c>
      <c r="BJ765" s="118" t="s">
        <v>503</v>
      </c>
      <c r="BK765" s="118" t="s">
        <v>1484</v>
      </c>
      <c r="BL765" s="121">
        <v>16</v>
      </c>
      <c r="BM765" s="119" t="b">
        <f>KGP[[#This Row],[HU Quantity]]=KGP[[#This Row],[Requirement quantity]]</f>
        <v>1</v>
      </c>
      <c r="BN765" s="118" t="s">
        <v>504</v>
      </c>
      <c r="BO765" s="119"/>
      <c r="BP765" s="119"/>
      <c r="BQ765" s="118" t="s">
        <v>165</v>
      </c>
      <c r="BR765" s="119"/>
      <c r="BS765" s="119"/>
      <c r="BT765" s="123">
        <v>0</v>
      </c>
      <c r="BU765" s="123">
        <v>0</v>
      </c>
      <c r="BV765" s="120">
        <v>45291</v>
      </c>
      <c r="BW765" s="124">
        <v>0</v>
      </c>
      <c r="BX765" s="124">
        <v>0</v>
      </c>
      <c r="BY765" s="119"/>
      <c r="BZ765" s="119"/>
      <c r="CA765" s="118">
        <v>0</v>
      </c>
      <c r="CB765" s="122">
        <v>0</v>
      </c>
      <c r="CC765" s="119"/>
      <c r="CD765" s="122">
        <v>0</v>
      </c>
      <c r="CE765" s="119"/>
      <c r="CF765" s="119"/>
      <c r="CG765" s="119"/>
      <c r="CH765" s="122">
        <v>0</v>
      </c>
      <c r="CI765" s="125">
        <v>0</v>
      </c>
      <c r="CJ765" s="94">
        <f t="shared" si="77"/>
        <v>0.16666666666666666</v>
      </c>
      <c r="CK765" s="88">
        <f t="shared" si="78"/>
        <v>45396</v>
      </c>
      <c r="CL765" s="89">
        <f t="shared" si="79"/>
        <v>51</v>
      </c>
      <c r="CM765" s="89">
        <f t="shared" si="80"/>
        <v>79</v>
      </c>
      <c r="CN765" s="89" t="str">
        <f t="shared" si="81"/>
        <v>ON TIME</v>
      </c>
      <c r="CO765" s="100" t="str" cm="1">
        <f t="array" ref="CO765">IFERROR(_xlfn.TEXTJOIN(", ",,_xlfn._xlws.FILTER('Monitor PO'!A:A,'Monitor PO'!K:K=Z765)),"")</f>
        <v/>
      </c>
      <c r="CP765" s="92" t="str">
        <f>IF(CQ765="","",IF(CQ765&gt;'Colour coding'!$D$4,"After Turnround",IF(CQ765&gt;'Colour coding'!$D$3+7,"During Turnaround",IF(CQ765&lt;'Colour coding'!$D$3,"On Time"))))</f>
        <v>On Time</v>
      </c>
      <c r="CQ765" s="88">
        <f>_xlfn.MAXIFS('Monitor PO'!E:E,'Monitor PO'!K:K,KGP[[#This Row],[Material / Component]])</f>
        <v>0</v>
      </c>
      <c r="CR765" s="89" t="str">
        <f t="shared" si="82"/>
        <v>Need Purchasing</v>
      </c>
      <c r="CS765" s="89" t="str">
        <f>_xlfn.CONCAT(KGP[[#This Row],[Reservation]], KGP[[#This Row],[Requirement date (WO component)]],KGP[[#This Row],[Material / Component]],"000",,KGP[[#This Row],[WO number]])</f>
        <v>00001370884542410586568000100038587</v>
      </c>
      <c r="CT765" s="89" t="e">
        <f>VLOOKUP(KGP[[#This Row],[Key]],Reservation!B:B,1,)</f>
        <v>#N/A</v>
      </c>
      <c r="CU765" s="89" t="str">
        <f>_xlfn.CONCAT(KGP[[#This Row],[Reservation]],KGP[[#This Row],[Material / Component]],"000",,KGP[[#This Row],[WO number]])</f>
        <v>000013708810586568000100038587</v>
      </c>
      <c r="CV765" s="93">
        <f>IF(_xlfn.MAXIFS(Reservation!$F:$F,Reservation!$A:$A,KGP[[#This Row],[Logic]])&lt;KGP[[#This Row],[ETA @ Demand plant]],_xlfn.MAXIFS(Reservation!$F:$F,Reservation!$A:$A,KGP[[#This Row],[Logic]]),"")</f>
        <v>0</v>
      </c>
      <c r="CW765" s="89" t="e">
        <f>IF(KGP[[#This Row],[Any order which is ahead (Date)]]="","",VLOOKUP(_xlfn.CONCAT(KGP[[#This Row],[Reservation]],KGP[[#This Row],[Material / Component]],"000",,KGP[[#This Row],[WO number]]),Reservation!$A:$J,10,0))</f>
        <v>#N/A</v>
      </c>
      <c r="CX765" s="89">
        <f t="shared" si="83"/>
        <v>0</v>
      </c>
    </row>
    <row r="766" spans="1:102" s="77" customFormat="1" ht="15" x14ac:dyDescent="0.25">
      <c r="A766" s="118" t="s">
        <v>851</v>
      </c>
      <c r="B766" s="118" t="s">
        <v>1485</v>
      </c>
      <c r="C766" s="119"/>
      <c r="D766" s="118" t="s">
        <v>55</v>
      </c>
      <c r="E766" s="120">
        <v>45290</v>
      </c>
      <c r="F766" s="120">
        <v>45293</v>
      </c>
      <c r="G766" s="120">
        <v>45421</v>
      </c>
      <c r="H766" s="120">
        <v>45342</v>
      </c>
      <c r="I766" s="120">
        <v>45421</v>
      </c>
      <c r="J766" s="120">
        <v>45426</v>
      </c>
      <c r="K766" s="118" t="s">
        <v>182</v>
      </c>
      <c r="L766" s="119"/>
      <c r="M766" s="118" t="s">
        <v>488</v>
      </c>
      <c r="N766" s="118" t="s">
        <v>177</v>
      </c>
      <c r="O766" s="118" t="s">
        <v>489</v>
      </c>
      <c r="P766" s="118" t="s">
        <v>490</v>
      </c>
      <c r="Q766" s="118" t="s">
        <v>491</v>
      </c>
      <c r="R766" s="118" t="s">
        <v>344</v>
      </c>
      <c r="S766" s="120">
        <v>45421</v>
      </c>
      <c r="T766" s="119"/>
      <c r="U766" s="119"/>
      <c r="V766" s="118" t="s">
        <v>345</v>
      </c>
      <c r="W766" s="119"/>
      <c r="X766" s="118">
        <v>20</v>
      </c>
      <c r="Y766" s="118">
        <v>20</v>
      </c>
      <c r="Z766" s="118" t="s">
        <v>492</v>
      </c>
      <c r="AA766" s="118" t="s">
        <v>493</v>
      </c>
      <c r="AB766" s="121">
        <v>16</v>
      </c>
      <c r="AC766" s="121">
        <v>0</v>
      </c>
      <c r="AD766" s="121">
        <v>16</v>
      </c>
      <c r="AE766" s="118" t="s">
        <v>2018</v>
      </c>
      <c r="AF766" s="121">
        <v>0</v>
      </c>
      <c r="AG766" s="118" t="s">
        <v>1486</v>
      </c>
      <c r="AH766" s="118" t="s">
        <v>53</v>
      </c>
      <c r="AI766" s="118" t="s">
        <v>345</v>
      </c>
      <c r="AJ766" s="118" t="s">
        <v>494</v>
      </c>
      <c r="AK766" s="118">
        <v>10</v>
      </c>
      <c r="AL766" s="121">
        <v>21</v>
      </c>
      <c r="AM766" s="119"/>
      <c r="AN766" s="119"/>
      <c r="AO766" s="118">
        <v>0</v>
      </c>
      <c r="AP766" s="119"/>
      <c r="AQ766" s="119"/>
      <c r="AR766" s="119"/>
      <c r="AS766" s="119"/>
      <c r="AT766" s="119"/>
      <c r="AU766" s="118">
        <v>0</v>
      </c>
      <c r="AV766" s="122">
        <v>0</v>
      </c>
      <c r="AW766" s="118" t="s">
        <v>51</v>
      </c>
      <c r="AX766" s="119"/>
      <c r="AY766" s="119"/>
      <c r="AZ766" s="119"/>
      <c r="BA766" s="118" t="s">
        <v>495</v>
      </c>
      <c r="BB766" s="118" t="s">
        <v>52</v>
      </c>
      <c r="BC766" s="118" t="s">
        <v>213</v>
      </c>
      <c r="BD766" s="118" t="s">
        <v>355</v>
      </c>
      <c r="BE766" s="118" t="s">
        <v>496</v>
      </c>
      <c r="BF766" s="118">
        <v>2</v>
      </c>
      <c r="BG766" s="118" t="s">
        <v>218</v>
      </c>
      <c r="BH766" s="118" t="s">
        <v>164</v>
      </c>
      <c r="BI766" s="118" t="s">
        <v>164</v>
      </c>
      <c r="BJ766" s="118" t="s">
        <v>497</v>
      </c>
      <c r="BK766" s="118" t="s">
        <v>420</v>
      </c>
      <c r="BL766" s="121">
        <v>16</v>
      </c>
      <c r="BM766" s="119" t="b">
        <f>KGP[[#This Row],[HU Quantity]]=KGP[[#This Row],[Requirement quantity]]</f>
        <v>1</v>
      </c>
      <c r="BN766" s="118" t="s">
        <v>498</v>
      </c>
      <c r="BO766" s="119"/>
      <c r="BP766" s="119"/>
      <c r="BQ766" s="118" t="s">
        <v>165</v>
      </c>
      <c r="BR766" s="119"/>
      <c r="BS766" s="119"/>
      <c r="BT766" s="123">
        <v>0</v>
      </c>
      <c r="BU766" s="123">
        <v>0</v>
      </c>
      <c r="BV766" s="120">
        <v>45291</v>
      </c>
      <c r="BW766" s="124">
        <v>0</v>
      </c>
      <c r="BX766" s="124">
        <v>0</v>
      </c>
      <c r="BY766" s="119"/>
      <c r="BZ766" s="119"/>
      <c r="CA766" s="118">
        <v>0</v>
      </c>
      <c r="CB766" s="122">
        <v>0</v>
      </c>
      <c r="CC766" s="118" t="s">
        <v>348</v>
      </c>
      <c r="CD766" s="122">
        <v>0</v>
      </c>
      <c r="CE766" s="118" t="s">
        <v>349</v>
      </c>
      <c r="CF766" s="119"/>
      <c r="CG766" s="118" t="s">
        <v>423</v>
      </c>
      <c r="CH766" s="122">
        <v>0</v>
      </c>
      <c r="CI766" s="125">
        <v>0</v>
      </c>
      <c r="CJ766" s="94">
        <f t="shared" si="77"/>
        <v>0.16666666666666666</v>
      </c>
      <c r="CK766" s="88">
        <f t="shared" si="78"/>
        <v>45393</v>
      </c>
      <c r="CL766" s="89">
        <f t="shared" si="79"/>
        <v>51</v>
      </c>
      <c r="CM766" s="89">
        <f t="shared" si="80"/>
        <v>79</v>
      </c>
      <c r="CN766" s="89" t="str">
        <f t="shared" si="81"/>
        <v>ON TIME</v>
      </c>
      <c r="CO766" s="100" t="str" cm="1">
        <f t="array" ref="CO766">IFERROR(_xlfn.TEXTJOIN(", ",,_xlfn._xlws.FILTER('Monitor PO'!A:A,'Monitor PO'!K:K=Z766)),"")</f>
        <v/>
      </c>
      <c r="CP766" s="92" t="str">
        <f>IF(CQ766="","",IF(CQ766&gt;'Colour coding'!$D$4,"After Turnround",IF(CQ766&gt;'Colour coding'!$D$3+7,"During Turnaround",IF(CQ766&lt;'Colour coding'!$D$3,"On Time"))))</f>
        <v>On Time</v>
      </c>
      <c r="CQ766" s="88">
        <f>_xlfn.MAXIFS('Monitor PO'!E:E,'Monitor PO'!K:K,KGP[[#This Row],[Material / Component]])</f>
        <v>0</v>
      </c>
      <c r="CR766" s="89" t="str">
        <f t="shared" si="82"/>
        <v>Need Purchasing</v>
      </c>
      <c r="CS766" s="89" t="str">
        <f>_xlfn.CONCAT(KGP[[#This Row],[Reservation]], KGP[[#This Row],[Requirement date (WO component)]],KGP[[#This Row],[Material / Component]],"000",,KGP[[#This Row],[WO number]])</f>
        <v>00001370884542110524915000100038587</v>
      </c>
      <c r="CT766" s="89" t="e">
        <f>VLOOKUP(KGP[[#This Row],[Key]],Reservation!B:B,1,)</f>
        <v>#N/A</v>
      </c>
      <c r="CU766" s="89" t="str">
        <f>_xlfn.CONCAT(KGP[[#This Row],[Reservation]],KGP[[#This Row],[Material / Component]],"000",,KGP[[#This Row],[WO number]])</f>
        <v>000013708810524915000100038587</v>
      </c>
      <c r="CV766" s="93">
        <f>IF(_xlfn.MAXIFS(Reservation!$F:$F,Reservation!$A:$A,KGP[[#This Row],[Logic]])&lt;KGP[[#This Row],[ETA @ Demand plant]],_xlfn.MAXIFS(Reservation!$F:$F,Reservation!$A:$A,KGP[[#This Row],[Logic]]),"")</f>
        <v>0</v>
      </c>
      <c r="CW766" s="89" t="e">
        <f>IF(KGP[[#This Row],[Any order which is ahead (Date)]]="","",VLOOKUP(_xlfn.CONCAT(KGP[[#This Row],[Reservation]],KGP[[#This Row],[Material / Component]],"000",,KGP[[#This Row],[WO number]]),Reservation!$A:$J,10,0))</f>
        <v>#N/A</v>
      </c>
      <c r="CX766" s="89">
        <f t="shared" si="83"/>
        <v>0</v>
      </c>
    </row>
    <row r="767" spans="1:102" s="77" customFormat="1" ht="15" x14ac:dyDescent="0.25">
      <c r="A767" s="118" t="s">
        <v>851</v>
      </c>
      <c r="B767" s="118" t="s">
        <v>50</v>
      </c>
      <c r="C767" s="119"/>
      <c r="D767" s="118" t="s">
        <v>55</v>
      </c>
      <c r="E767" s="120">
        <v>45290</v>
      </c>
      <c r="F767" s="120">
        <v>45293</v>
      </c>
      <c r="G767" s="120">
        <v>45421</v>
      </c>
      <c r="H767" s="120">
        <v>45342</v>
      </c>
      <c r="I767" s="120">
        <v>45421</v>
      </c>
      <c r="J767" s="120">
        <v>45426</v>
      </c>
      <c r="K767" s="118" t="s">
        <v>182</v>
      </c>
      <c r="L767" s="119"/>
      <c r="M767" s="118" t="s">
        <v>488</v>
      </c>
      <c r="N767" s="118" t="s">
        <v>177</v>
      </c>
      <c r="O767" s="118" t="s">
        <v>489</v>
      </c>
      <c r="P767" s="118" t="s">
        <v>490</v>
      </c>
      <c r="Q767" s="118" t="s">
        <v>491</v>
      </c>
      <c r="R767" s="118" t="s">
        <v>344</v>
      </c>
      <c r="S767" s="120">
        <v>45421</v>
      </c>
      <c r="T767" s="119"/>
      <c r="U767" s="119"/>
      <c r="V767" s="118" t="s">
        <v>345</v>
      </c>
      <c r="W767" s="119"/>
      <c r="X767" s="118">
        <v>20</v>
      </c>
      <c r="Y767" s="118">
        <v>20</v>
      </c>
      <c r="Z767" s="118" t="s">
        <v>492</v>
      </c>
      <c r="AA767" s="118" t="s">
        <v>493</v>
      </c>
      <c r="AB767" s="121">
        <v>16</v>
      </c>
      <c r="AC767" s="121">
        <v>0</v>
      </c>
      <c r="AD767" s="121">
        <v>16</v>
      </c>
      <c r="AE767" s="118" t="s">
        <v>2018</v>
      </c>
      <c r="AF767" s="121">
        <v>0</v>
      </c>
      <c r="AG767" s="118" t="s">
        <v>361</v>
      </c>
      <c r="AH767" s="118" t="s">
        <v>53</v>
      </c>
      <c r="AI767" s="118" t="s">
        <v>345</v>
      </c>
      <c r="AJ767" s="118" t="s">
        <v>494</v>
      </c>
      <c r="AK767" s="118">
        <v>10</v>
      </c>
      <c r="AL767" s="121">
        <v>21</v>
      </c>
      <c r="AM767" s="119"/>
      <c r="AN767" s="119"/>
      <c r="AO767" s="118">
        <v>0</v>
      </c>
      <c r="AP767" s="119"/>
      <c r="AQ767" s="119"/>
      <c r="AR767" s="119"/>
      <c r="AS767" s="119"/>
      <c r="AT767" s="119"/>
      <c r="AU767" s="118">
        <v>0</v>
      </c>
      <c r="AV767" s="122">
        <v>0</v>
      </c>
      <c r="AW767" s="118" t="s">
        <v>51</v>
      </c>
      <c r="AX767" s="119"/>
      <c r="AY767" s="119"/>
      <c r="AZ767" s="119"/>
      <c r="BA767" s="118" t="s">
        <v>495</v>
      </c>
      <c r="BB767" s="118" t="s">
        <v>52</v>
      </c>
      <c r="BC767" s="118" t="s">
        <v>213</v>
      </c>
      <c r="BD767" s="118" t="s">
        <v>355</v>
      </c>
      <c r="BE767" s="118" t="s">
        <v>496</v>
      </c>
      <c r="BF767" s="118">
        <v>2</v>
      </c>
      <c r="BG767" s="118" t="s">
        <v>218</v>
      </c>
      <c r="BH767" s="118" t="s">
        <v>164</v>
      </c>
      <c r="BI767" s="118" t="s">
        <v>164</v>
      </c>
      <c r="BJ767" s="118" t="s">
        <v>497</v>
      </c>
      <c r="BK767" s="118" t="s">
        <v>1484</v>
      </c>
      <c r="BL767" s="121">
        <v>16</v>
      </c>
      <c r="BM767" s="119" t="b">
        <f>KGP[[#This Row],[HU Quantity]]=KGP[[#This Row],[Requirement quantity]]</f>
        <v>1</v>
      </c>
      <c r="BN767" s="118" t="s">
        <v>498</v>
      </c>
      <c r="BO767" s="119"/>
      <c r="BP767" s="119"/>
      <c r="BQ767" s="118" t="s">
        <v>165</v>
      </c>
      <c r="BR767" s="119"/>
      <c r="BS767" s="119"/>
      <c r="BT767" s="123">
        <v>0</v>
      </c>
      <c r="BU767" s="123">
        <v>0</v>
      </c>
      <c r="BV767" s="120">
        <v>45291</v>
      </c>
      <c r="BW767" s="124">
        <v>0</v>
      </c>
      <c r="BX767" s="124">
        <v>0</v>
      </c>
      <c r="BY767" s="119"/>
      <c r="BZ767" s="119"/>
      <c r="CA767" s="118">
        <v>0</v>
      </c>
      <c r="CB767" s="122">
        <v>0</v>
      </c>
      <c r="CC767" s="119"/>
      <c r="CD767" s="122">
        <v>0</v>
      </c>
      <c r="CE767" s="119"/>
      <c r="CF767" s="119"/>
      <c r="CG767" s="119"/>
      <c r="CH767" s="122">
        <v>0</v>
      </c>
      <c r="CI767" s="125">
        <v>0</v>
      </c>
      <c r="CJ767" s="94">
        <f t="shared" si="77"/>
        <v>0.16666666666666666</v>
      </c>
      <c r="CK767" s="88">
        <f t="shared" si="78"/>
        <v>45393</v>
      </c>
      <c r="CL767" s="89">
        <f t="shared" si="79"/>
        <v>51</v>
      </c>
      <c r="CM767" s="89">
        <f t="shared" si="80"/>
        <v>79</v>
      </c>
      <c r="CN767" s="89" t="str">
        <f t="shared" si="81"/>
        <v>ON TIME</v>
      </c>
      <c r="CO767" s="100" t="str" cm="1">
        <f t="array" ref="CO767">IFERROR(_xlfn.TEXTJOIN(", ",,_xlfn._xlws.FILTER('Monitor PO'!A:A,'Monitor PO'!K:K=Z767)),"")</f>
        <v/>
      </c>
      <c r="CP767" s="92" t="str">
        <f>IF(CQ767="","",IF(CQ767&gt;'Colour coding'!$D$4,"After Turnround",IF(CQ767&gt;'Colour coding'!$D$3+7,"During Turnaround",IF(CQ767&lt;'Colour coding'!$D$3,"On Time"))))</f>
        <v>On Time</v>
      </c>
      <c r="CQ767" s="88">
        <f>_xlfn.MAXIFS('Monitor PO'!E:E,'Monitor PO'!K:K,KGP[[#This Row],[Material / Component]])</f>
        <v>0</v>
      </c>
      <c r="CR767" s="89" t="str">
        <f t="shared" si="82"/>
        <v>Need Purchasing</v>
      </c>
      <c r="CS767" s="89" t="str">
        <f>_xlfn.CONCAT(KGP[[#This Row],[Reservation]], KGP[[#This Row],[Requirement date (WO component)]],KGP[[#This Row],[Material / Component]],"000",,KGP[[#This Row],[WO number]])</f>
        <v>00001370884542110524915000100038587</v>
      </c>
      <c r="CT767" s="89" t="e">
        <f>VLOOKUP(KGP[[#This Row],[Key]],Reservation!B:B,1,)</f>
        <v>#N/A</v>
      </c>
      <c r="CU767" s="89" t="str">
        <f>_xlfn.CONCAT(KGP[[#This Row],[Reservation]],KGP[[#This Row],[Material / Component]],"000",,KGP[[#This Row],[WO number]])</f>
        <v>000013708810524915000100038587</v>
      </c>
      <c r="CV767" s="93">
        <f>IF(_xlfn.MAXIFS(Reservation!$F:$F,Reservation!$A:$A,KGP[[#This Row],[Logic]])&lt;KGP[[#This Row],[ETA @ Demand plant]],_xlfn.MAXIFS(Reservation!$F:$F,Reservation!$A:$A,KGP[[#This Row],[Logic]]),"")</f>
        <v>0</v>
      </c>
      <c r="CW767" s="89" t="e">
        <f>IF(KGP[[#This Row],[Any order which is ahead (Date)]]="","",VLOOKUP(_xlfn.CONCAT(KGP[[#This Row],[Reservation]],KGP[[#This Row],[Material / Component]],"000",,KGP[[#This Row],[WO number]]),Reservation!$A:$J,10,0))</f>
        <v>#N/A</v>
      </c>
      <c r="CX767" s="89">
        <f t="shared" si="83"/>
        <v>0</v>
      </c>
    </row>
    <row r="768" spans="1:102" s="77" customFormat="1" ht="15" x14ac:dyDescent="0.25">
      <c r="A768" s="118" t="s">
        <v>869</v>
      </c>
      <c r="B768" s="118" t="s">
        <v>343</v>
      </c>
      <c r="C768" s="119"/>
      <c r="D768" s="118" t="s">
        <v>55</v>
      </c>
      <c r="E768" s="120">
        <v>45290</v>
      </c>
      <c r="F768" s="120">
        <v>45293</v>
      </c>
      <c r="G768" s="120">
        <v>45337</v>
      </c>
      <c r="H768" s="120">
        <v>45330</v>
      </c>
      <c r="I768" s="120">
        <v>45337</v>
      </c>
      <c r="J768" s="120">
        <v>45341</v>
      </c>
      <c r="K768" s="118" t="s">
        <v>182</v>
      </c>
      <c r="L768" s="119"/>
      <c r="M768" s="118" t="s">
        <v>505</v>
      </c>
      <c r="N768" s="118" t="s">
        <v>175</v>
      </c>
      <c r="O768" s="118" t="s">
        <v>506</v>
      </c>
      <c r="P768" s="118" t="s">
        <v>507</v>
      </c>
      <c r="Q768" s="118" t="s">
        <v>508</v>
      </c>
      <c r="R768" s="118" t="s">
        <v>344</v>
      </c>
      <c r="S768" s="120">
        <v>45345</v>
      </c>
      <c r="T768" s="119"/>
      <c r="U768" s="119"/>
      <c r="V768" s="118" t="s">
        <v>345</v>
      </c>
      <c r="W768" s="119"/>
      <c r="X768" s="118">
        <v>20</v>
      </c>
      <c r="Y768" s="118">
        <v>20</v>
      </c>
      <c r="Z768" s="118" t="s">
        <v>509</v>
      </c>
      <c r="AA768" s="118" t="s">
        <v>510</v>
      </c>
      <c r="AB768" s="121">
        <v>1</v>
      </c>
      <c r="AC768" s="121">
        <v>1</v>
      </c>
      <c r="AD768" s="121">
        <v>2</v>
      </c>
      <c r="AE768" s="118" t="s">
        <v>908</v>
      </c>
      <c r="AF768" s="121">
        <v>0</v>
      </c>
      <c r="AG768" s="118" t="s">
        <v>347</v>
      </c>
      <c r="AH768" s="118" t="s">
        <v>53</v>
      </c>
      <c r="AI768" s="118" t="s">
        <v>345</v>
      </c>
      <c r="AJ768" s="118" t="s">
        <v>511</v>
      </c>
      <c r="AK768" s="118">
        <v>10</v>
      </c>
      <c r="AL768" s="121">
        <v>21</v>
      </c>
      <c r="AM768" s="119"/>
      <c r="AN768" s="119"/>
      <c r="AO768" s="118">
        <v>0</v>
      </c>
      <c r="AP768" s="119"/>
      <c r="AQ768" s="119"/>
      <c r="AR768" s="119"/>
      <c r="AS768" s="119"/>
      <c r="AT768" s="119"/>
      <c r="AU768" s="118">
        <v>0</v>
      </c>
      <c r="AV768" s="122">
        <v>0</v>
      </c>
      <c r="AW768" s="118" t="s">
        <v>51</v>
      </c>
      <c r="AX768" s="119"/>
      <c r="AY768" s="119"/>
      <c r="AZ768" s="119"/>
      <c r="BA768" s="118" t="s">
        <v>512</v>
      </c>
      <c r="BB768" s="118" t="s">
        <v>52</v>
      </c>
      <c r="BC768" s="118" t="s">
        <v>213</v>
      </c>
      <c r="BD768" s="118" t="s">
        <v>355</v>
      </c>
      <c r="BE768" s="118" t="s">
        <v>513</v>
      </c>
      <c r="BF768" s="118">
        <v>1</v>
      </c>
      <c r="BG768" s="118" t="s">
        <v>218</v>
      </c>
      <c r="BH768" s="118" t="s">
        <v>164</v>
      </c>
      <c r="BI768" s="118" t="s">
        <v>164</v>
      </c>
      <c r="BJ768" s="118" t="s">
        <v>514</v>
      </c>
      <c r="BK768" s="118" t="s">
        <v>515</v>
      </c>
      <c r="BL768" s="121">
        <v>1</v>
      </c>
      <c r="BM768" s="119" t="b">
        <f>KGP[[#This Row],[HU Quantity]]=KGP[[#This Row],[Requirement quantity]]</f>
        <v>1</v>
      </c>
      <c r="BN768" s="119"/>
      <c r="BO768" s="119"/>
      <c r="BP768" s="119"/>
      <c r="BQ768" s="118" t="s">
        <v>165</v>
      </c>
      <c r="BR768" s="119"/>
      <c r="BS768" s="119"/>
      <c r="BT768" s="123">
        <v>0</v>
      </c>
      <c r="BU768" s="123">
        <v>8</v>
      </c>
      <c r="BV768" s="120">
        <v>45291</v>
      </c>
      <c r="BW768" s="124">
        <v>0</v>
      </c>
      <c r="BX768" s="124">
        <v>0</v>
      </c>
      <c r="BY768" s="119"/>
      <c r="BZ768" s="119"/>
      <c r="CA768" s="118">
        <v>0</v>
      </c>
      <c r="CB768" s="122">
        <v>0</v>
      </c>
      <c r="CC768" s="118" t="s">
        <v>348</v>
      </c>
      <c r="CD768" s="122">
        <v>0</v>
      </c>
      <c r="CE768" s="118" t="s">
        <v>349</v>
      </c>
      <c r="CF768" s="119"/>
      <c r="CG768" s="118" t="s">
        <v>516</v>
      </c>
      <c r="CH768" s="122">
        <v>0</v>
      </c>
      <c r="CI768" s="125">
        <v>0</v>
      </c>
      <c r="CJ768" s="94">
        <f t="shared" si="77"/>
        <v>0.16666666666666666</v>
      </c>
      <c r="CK768" s="88">
        <f t="shared" si="78"/>
        <v>45309</v>
      </c>
      <c r="CL768" s="89">
        <f t="shared" si="79"/>
        <v>-21</v>
      </c>
      <c r="CM768" s="89">
        <f t="shared" si="80"/>
        <v>7</v>
      </c>
      <c r="CN768" s="89" t="str">
        <f t="shared" si="81"/>
        <v>ON TIME</v>
      </c>
      <c r="CO768" s="100" t="str" cm="1">
        <f t="array" ref="CO768">IFERROR(_xlfn.TEXTJOIN(", ",,_xlfn._xlws.FILTER('Monitor PO'!A:A,'Monitor PO'!K:K=Z768)),"")</f>
        <v/>
      </c>
      <c r="CP768" s="92" t="str">
        <f>IF(CQ768="","",IF(CQ768&gt;'Colour coding'!$D$4,"After Turnround",IF(CQ768&gt;'Colour coding'!$D$3+7,"During Turnaround",IF(CQ768&lt;'Colour coding'!$D$3,"On Time"))))</f>
        <v>On Time</v>
      </c>
      <c r="CQ768" s="88">
        <f>_xlfn.MAXIFS('Monitor PO'!E:E,'Monitor PO'!K:K,KGP[[#This Row],[Material / Component]])</f>
        <v>0</v>
      </c>
      <c r="CR768" s="89" t="str">
        <f t="shared" si="82"/>
        <v>SOH</v>
      </c>
      <c r="CS768" s="89" t="str">
        <f>_xlfn.CONCAT(KGP[[#This Row],[Reservation]], KGP[[#This Row],[Requirement date (WO component)]],KGP[[#This Row],[Material / Component]],"000",,KGP[[#This Row],[WO number]])</f>
        <v>00001372594533710449587000100038738</v>
      </c>
      <c r="CT768" s="89" t="e">
        <f>VLOOKUP(KGP[[#This Row],[Key]],Reservation!B:B,1,)</f>
        <v>#N/A</v>
      </c>
      <c r="CU768" s="89" t="str">
        <f>_xlfn.CONCAT(KGP[[#This Row],[Reservation]],KGP[[#This Row],[Material / Component]],"000",,KGP[[#This Row],[WO number]])</f>
        <v>000013725910449587000100038738</v>
      </c>
      <c r="CV768" s="93">
        <f>IF(_xlfn.MAXIFS(Reservation!$F:$F,Reservation!$A:$A,KGP[[#This Row],[Logic]])&lt;KGP[[#This Row],[ETA @ Demand plant]],_xlfn.MAXIFS(Reservation!$F:$F,Reservation!$A:$A,KGP[[#This Row],[Logic]]),"")</f>
        <v>0</v>
      </c>
      <c r="CW768" s="89" t="e">
        <f>IF(KGP[[#This Row],[Any order which is ahead (Date)]]="","",VLOOKUP(_xlfn.CONCAT(KGP[[#This Row],[Reservation]],KGP[[#This Row],[Material / Component]],"000",,KGP[[#This Row],[WO number]]),Reservation!$A:$J,10,0))</f>
        <v>#N/A</v>
      </c>
      <c r="CX768" s="89">
        <f t="shared" si="83"/>
        <v>0</v>
      </c>
    </row>
    <row r="769" spans="1:102" s="77" customFormat="1" ht="15" x14ac:dyDescent="0.25">
      <c r="A769" s="118" t="s">
        <v>869</v>
      </c>
      <c r="B769" s="118" t="s">
        <v>343</v>
      </c>
      <c r="C769" s="119"/>
      <c r="D769" s="118" t="s">
        <v>55</v>
      </c>
      <c r="E769" s="120">
        <v>45290</v>
      </c>
      <c r="F769" s="120">
        <v>45293</v>
      </c>
      <c r="G769" s="120">
        <v>45337</v>
      </c>
      <c r="H769" s="120">
        <v>45330</v>
      </c>
      <c r="I769" s="120">
        <v>45337</v>
      </c>
      <c r="J769" s="120">
        <v>45341</v>
      </c>
      <c r="K769" s="118" t="s">
        <v>182</v>
      </c>
      <c r="L769" s="119"/>
      <c r="M769" s="118" t="s">
        <v>505</v>
      </c>
      <c r="N769" s="118" t="s">
        <v>174</v>
      </c>
      <c r="O769" s="118" t="s">
        <v>506</v>
      </c>
      <c r="P769" s="118" t="s">
        <v>507</v>
      </c>
      <c r="Q769" s="118" t="s">
        <v>508</v>
      </c>
      <c r="R769" s="118" t="s">
        <v>344</v>
      </c>
      <c r="S769" s="120">
        <v>45345</v>
      </c>
      <c r="T769" s="119"/>
      <c r="U769" s="119"/>
      <c r="V769" s="118" t="s">
        <v>345</v>
      </c>
      <c r="W769" s="119"/>
      <c r="X769" s="118">
        <v>20</v>
      </c>
      <c r="Y769" s="118">
        <v>20</v>
      </c>
      <c r="Z769" s="118" t="s">
        <v>509</v>
      </c>
      <c r="AA769" s="118" t="s">
        <v>510</v>
      </c>
      <c r="AB769" s="121">
        <v>1</v>
      </c>
      <c r="AC769" s="121">
        <v>1</v>
      </c>
      <c r="AD769" s="121">
        <v>2</v>
      </c>
      <c r="AE769" s="118" t="s">
        <v>858</v>
      </c>
      <c r="AF769" s="121">
        <v>0</v>
      </c>
      <c r="AG769" s="118" t="s">
        <v>347</v>
      </c>
      <c r="AH769" s="118" t="s">
        <v>53</v>
      </c>
      <c r="AI769" s="118" t="s">
        <v>345</v>
      </c>
      <c r="AJ769" s="118" t="s">
        <v>511</v>
      </c>
      <c r="AK769" s="118">
        <v>20</v>
      </c>
      <c r="AL769" s="121">
        <v>21</v>
      </c>
      <c r="AM769" s="119"/>
      <c r="AN769" s="119"/>
      <c r="AO769" s="118">
        <v>0</v>
      </c>
      <c r="AP769" s="119"/>
      <c r="AQ769" s="119"/>
      <c r="AR769" s="119"/>
      <c r="AS769" s="119"/>
      <c r="AT769" s="119"/>
      <c r="AU769" s="118">
        <v>0</v>
      </c>
      <c r="AV769" s="122">
        <v>0</v>
      </c>
      <c r="AW769" s="118" t="s">
        <v>51</v>
      </c>
      <c r="AX769" s="119"/>
      <c r="AY769" s="119"/>
      <c r="AZ769" s="119"/>
      <c r="BA769" s="118" t="s">
        <v>512</v>
      </c>
      <c r="BB769" s="118" t="s">
        <v>52</v>
      </c>
      <c r="BC769" s="118" t="s">
        <v>213</v>
      </c>
      <c r="BD769" s="118" t="s">
        <v>355</v>
      </c>
      <c r="BE769" s="118" t="s">
        <v>513</v>
      </c>
      <c r="BF769" s="118">
        <v>2</v>
      </c>
      <c r="BG769" s="118" t="s">
        <v>218</v>
      </c>
      <c r="BH769" s="118" t="s">
        <v>164</v>
      </c>
      <c r="BI769" s="118" t="s">
        <v>164</v>
      </c>
      <c r="BJ769" s="118" t="s">
        <v>517</v>
      </c>
      <c r="BK769" s="118" t="s">
        <v>518</v>
      </c>
      <c r="BL769" s="121">
        <v>1</v>
      </c>
      <c r="BM769" s="119" t="b">
        <f>KGP[[#This Row],[HU Quantity]]=KGP[[#This Row],[Requirement quantity]]</f>
        <v>1</v>
      </c>
      <c r="BN769" s="119"/>
      <c r="BO769" s="119"/>
      <c r="BP769" s="119"/>
      <c r="BQ769" s="118" t="s">
        <v>165</v>
      </c>
      <c r="BR769" s="119"/>
      <c r="BS769" s="119"/>
      <c r="BT769" s="123">
        <v>0</v>
      </c>
      <c r="BU769" s="123">
        <v>8</v>
      </c>
      <c r="BV769" s="120">
        <v>45291</v>
      </c>
      <c r="BW769" s="124">
        <v>0</v>
      </c>
      <c r="BX769" s="124">
        <v>0</v>
      </c>
      <c r="BY769" s="119"/>
      <c r="BZ769" s="119"/>
      <c r="CA769" s="118">
        <v>0</v>
      </c>
      <c r="CB769" s="122">
        <v>0</v>
      </c>
      <c r="CC769" s="118" t="s">
        <v>348</v>
      </c>
      <c r="CD769" s="122">
        <v>0</v>
      </c>
      <c r="CE769" s="118" t="s">
        <v>349</v>
      </c>
      <c r="CF769" s="119"/>
      <c r="CG769" s="118" t="s">
        <v>516</v>
      </c>
      <c r="CH769" s="122">
        <v>0</v>
      </c>
      <c r="CI769" s="125">
        <v>0</v>
      </c>
      <c r="CJ769" s="94">
        <f t="shared" si="77"/>
        <v>0.16666666666666666</v>
      </c>
      <c r="CK769" s="88">
        <f t="shared" si="78"/>
        <v>45309</v>
      </c>
      <c r="CL769" s="89">
        <f t="shared" si="79"/>
        <v>-21</v>
      </c>
      <c r="CM769" s="89">
        <f t="shared" si="80"/>
        <v>7</v>
      </c>
      <c r="CN769" s="89" t="str">
        <f t="shared" si="81"/>
        <v>ON TIME</v>
      </c>
      <c r="CO769" s="100" t="str" cm="1">
        <f t="array" ref="CO769">IFERROR(_xlfn.TEXTJOIN(", ",,_xlfn._xlws.FILTER('Monitor PO'!A:A,'Monitor PO'!K:K=Z769)),"")</f>
        <v/>
      </c>
      <c r="CP769" s="92" t="str">
        <f>IF(CQ769="","",IF(CQ769&gt;'Colour coding'!$D$4,"After Turnround",IF(CQ769&gt;'Colour coding'!$D$3+7,"During Turnaround",IF(CQ769&lt;'Colour coding'!$D$3,"On Time"))))</f>
        <v>On Time</v>
      </c>
      <c r="CQ769" s="88">
        <f>_xlfn.MAXIFS('Monitor PO'!E:E,'Monitor PO'!K:K,KGP[[#This Row],[Material / Component]])</f>
        <v>0</v>
      </c>
      <c r="CR769" s="89" t="str">
        <f t="shared" si="82"/>
        <v>SOH</v>
      </c>
      <c r="CS769" s="89" t="str">
        <f>_xlfn.CONCAT(KGP[[#This Row],[Reservation]], KGP[[#This Row],[Requirement date (WO component)]],KGP[[#This Row],[Material / Component]],"000",,KGP[[#This Row],[WO number]])</f>
        <v>00001372594533710449587000100038738</v>
      </c>
      <c r="CT769" s="89" t="e">
        <f>VLOOKUP(KGP[[#This Row],[Key]],Reservation!B:B,1,)</f>
        <v>#N/A</v>
      </c>
      <c r="CU769" s="89" t="str">
        <f>_xlfn.CONCAT(KGP[[#This Row],[Reservation]],KGP[[#This Row],[Material / Component]],"000",,KGP[[#This Row],[WO number]])</f>
        <v>000013725910449587000100038738</v>
      </c>
      <c r="CV769" s="93">
        <f>IF(_xlfn.MAXIFS(Reservation!$F:$F,Reservation!$A:$A,KGP[[#This Row],[Logic]])&lt;KGP[[#This Row],[ETA @ Demand plant]],_xlfn.MAXIFS(Reservation!$F:$F,Reservation!$A:$A,KGP[[#This Row],[Logic]]),"")</f>
        <v>0</v>
      </c>
      <c r="CW769" s="89" t="e">
        <f>IF(KGP[[#This Row],[Any order which is ahead (Date)]]="","",VLOOKUP(_xlfn.CONCAT(KGP[[#This Row],[Reservation]],KGP[[#This Row],[Material / Component]],"000",,KGP[[#This Row],[WO number]]),Reservation!$A:$J,10,0))</f>
        <v>#N/A</v>
      </c>
      <c r="CX769" s="89">
        <f t="shared" si="83"/>
        <v>0</v>
      </c>
    </row>
    <row r="770" spans="1:102" s="77" customFormat="1" ht="15" x14ac:dyDescent="0.25">
      <c r="A770" s="118" t="s">
        <v>869</v>
      </c>
      <c r="B770" s="118" t="s">
        <v>356</v>
      </c>
      <c r="C770" s="119"/>
      <c r="D770" s="118" t="s">
        <v>55</v>
      </c>
      <c r="E770" s="120">
        <v>45290</v>
      </c>
      <c r="F770" s="120">
        <v>45293</v>
      </c>
      <c r="G770" s="120">
        <v>45337</v>
      </c>
      <c r="H770" s="120">
        <v>45330</v>
      </c>
      <c r="I770" s="120">
        <v>45337</v>
      </c>
      <c r="J770" s="120">
        <v>45341</v>
      </c>
      <c r="K770" s="118" t="s">
        <v>182</v>
      </c>
      <c r="L770" s="119"/>
      <c r="M770" s="118" t="s">
        <v>505</v>
      </c>
      <c r="N770" s="118" t="s">
        <v>217</v>
      </c>
      <c r="O770" s="118" t="s">
        <v>506</v>
      </c>
      <c r="P770" s="118" t="s">
        <v>507</v>
      </c>
      <c r="Q770" s="118" t="s">
        <v>508</v>
      </c>
      <c r="R770" s="118" t="s">
        <v>344</v>
      </c>
      <c r="S770" s="120">
        <v>45345</v>
      </c>
      <c r="T770" s="119"/>
      <c r="U770" s="119"/>
      <c r="V770" s="118" t="s">
        <v>345</v>
      </c>
      <c r="W770" s="119"/>
      <c r="X770" s="118">
        <v>20</v>
      </c>
      <c r="Y770" s="118">
        <v>20</v>
      </c>
      <c r="Z770" s="118" t="s">
        <v>523</v>
      </c>
      <c r="AA770" s="118" t="s">
        <v>524</v>
      </c>
      <c r="AB770" s="121">
        <v>16</v>
      </c>
      <c r="AC770" s="121">
        <v>0</v>
      </c>
      <c r="AD770" s="121">
        <v>16</v>
      </c>
      <c r="AE770" s="118" t="s">
        <v>941</v>
      </c>
      <c r="AF770" s="121">
        <v>0</v>
      </c>
      <c r="AG770" s="118" t="s">
        <v>347</v>
      </c>
      <c r="AH770" s="118" t="s">
        <v>53</v>
      </c>
      <c r="AI770" s="118" t="s">
        <v>345</v>
      </c>
      <c r="AJ770" s="118" t="s">
        <v>511</v>
      </c>
      <c r="AK770" s="118">
        <v>30</v>
      </c>
      <c r="AL770" s="121">
        <v>21</v>
      </c>
      <c r="AM770" s="119"/>
      <c r="AN770" s="119"/>
      <c r="AO770" s="118">
        <v>0</v>
      </c>
      <c r="AP770" s="119"/>
      <c r="AQ770" s="119"/>
      <c r="AR770" s="119"/>
      <c r="AS770" s="119"/>
      <c r="AT770" s="119"/>
      <c r="AU770" s="118">
        <v>0</v>
      </c>
      <c r="AV770" s="122">
        <v>0</v>
      </c>
      <c r="AW770" s="118" t="s">
        <v>51</v>
      </c>
      <c r="AX770" s="119"/>
      <c r="AY770" s="119"/>
      <c r="AZ770" s="119"/>
      <c r="BA770" s="118" t="s">
        <v>512</v>
      </c>
      <c r="BB770" s="118" t="s">
        <v>52</v>
      </c>
      <c r="BC770" s="118" t="s">
        <v>213</v>
      </c>
      <c r="BD770" s="118" t="s">
        <v>355</v>
      </c>
      <c r="BE770" s="118" t="s">
        <v>513</v>
      </c>
      <c r="BF770" s="118">
        <v>5</v>
      </c>
      <c r="BG770" s="118" t="s">
        <v>218</v>
      </c>
      <c r="BH770" s="118" t="s">
        <v>164</v>
      </c>
      <c r="BI770" s="118" t="s">
        <v>164</v>
      </c>
      <c r="BJ770" s="118" t="s">
        <v>525</v>
      </c>
      <c r="BK770" s="118" t="s">
        <v>526</v>
      </c>
      <c r="BL770" s="121">
        <v>16</v>
      </c>
      <c r="BM770" s="119" t="b">
        <f>KGP[[#This Row],[HU Quantity]]=KGP[[#This Row],[Requirement quantity]]</f>
        <v>1</v>
      </c>
      <c r="BN770" s="119"/>
      <c r="BO770" s="119"/>
      <c r="BP770" s="119"/>
      <c r="BQ770" s="118" t="s">
        <v>165</v>
      </c>
      <c r="BR770" s="119"/>
      <c r="BS770" s="119"/>
      <c r="BT770" s="123">
        <v>0</v>
      </c>
      <c r="BU770" s="123">
        <v>8</v>
      </c>
      <c r="BV770" s="120">
        <v>45291</v>
      </c>
      <c r="BW770" s="124">
        <v>0</v>
      </c>
      <c r="BX770" s="124">
        <v>0</v>
      </c>
      <c r="BY770" s="119"/>
      <c r="BZ770" s="119"/>
      <c r="CA770" s="118">
        <v>0</v>
      </c>
      <c r="CB770" s="122">
        <v>0</v>
      </c>
      <c r="CC770" s="119"/>
      <c r="CD770" s="122">
        <v>0</v>
      </c>
      <c r="CE770" s="119"/>
      <c r="CF770" s="119"/>
      <c r="CG770" s="119"/>
      <c r="CH770" s="122">
        <v>0</v>
      </c>
      <c r="CI770" s="125">
        <v>0</v>
      </c>
      <c r="CJ770" s="94">
        <f t="shared" ref="CJ770:CJ833" si="84">1/COUNTIF(M:M,M770)</f>
        <v>0.16666666666666666</v>
      </c>
      <c r="CK770" s="88">
        <f t="shared" ref="CK770:CK833" si="85">G770-28</f>
        <v>45309</v>
      </c>
      <c r="CL770" s="89">
        <f t="shared" ref="CL770:CL833" si="86">IF(ISBLANK(H770),0,CK770-H770)</f>
        <v>-21</v>
      </c>
      <c r="CM770" s="89">
        <f t="shared" ref="CM770:CM833" si="87">IF(ISBLANK(H770),0,G770-H770)</f>
        <v>7</v>
      </c>
      <c r="CN770" s="89" t="str">
        <f t="shared" ref="CN770:CN833" si="88">IF(ISNUMBER(CM770), IF(CM770&gt;0,"ON TIME",IF(CM770&lt;0,"Delayed","Missing Staging Date")))</f>
        <v>ON TIME</v>
      </c>
      <c r="CO770" s="100" t="str" cm="1">
        <f t="array" ref="CO770">IFERROR(_xlfn.TEXTJOIN(", ",,_xlfn._xlws.FILTER('Monitor PO'!A:A,'Monitor PO'!K:K=Z770)),"")</f>
        <v/>
      </c>
      <c r="CP770" s="92" t="str">
        <f>IF(CQ770="","",IF(CQ770&gt;'Colour coding'!$D$4,"After Turnround",IF(CQ770&gt;'Colour coding'!$D$3+7,"During Turnaround",IF(CQ770&lt;'Colour coding'!$D$3,"On Time"))))</f>
        <v>On Time</v>
      </c>
      <c r="CQ770" s="88">
        <f>_xlfn.MAXIFS('Monitor PO'!E:E,'Monitor PO'!K:K,KGP[[#This Row],[Material / Component]])</f>
        <v>0</v>
      </c>
      <c r="CR770" s="89" t="str">
        <f t="shared" ref="CR770:CR833" si="89">IF(ISBLANK(Z770), "Delivered Pre S4H",IF(AC770&gt;=AB770,"SOH","Need Purchasing"))</f>
        <v>Need Purchasing</v>
      </c>
      <c r="CS770" s="89" t="str">
        <f>_xlfn.CONCAT(KGP[[#This Row],[Reservation]], KGP[[#This Row],[Requirement date (WO component)]],KGP[[#This Row],[Material / Component]],"000",,KGP[[#This Row],[WO number]])</f>
        <v>00001372594533710058387000100038738</v>
      </c>
      <c r="CT770" s="89" t="e">
        <f>VLOOKUP(KGP[[#This Row],[Key]],Reservation!B:B,1,)</f>
        <v>#N/A</v>
      </c>
      <c r="CU770" s="89" t="str">
        <f>_xlfn.CONCAT(KGP[[#This Row],[Reservation]],KGP[[#This Row],[Material / Component]],"000",,KGP[[#This Row],[WO number]])</f>
        <v>000013725910058387000100038738</v>
      </c>
      <c r="CV770" s="93">
        <f>IF(_xlfn.MAXIFS(Reservation!$F:$F,Reservation!$A:$A,KGP[[#This Row],[Logic]])&lt;KGP[[#This Row],[ETA @ Demand plant]],_xlfn.MAXIFS(Reservation!$F:$F,Reservation!$A:$A,KGP[[#This Row],[Logic]]),"")</f>
        <v>0</v>
      </c>
      <c r="CW770" s="89" t="e">
        <f>IF(KGP[[#This Row],[Any order which is ahead (Date)]]="","",VLOOKUP(_xlfn.CONCAT(KGP[[#This Row],[Reservation]],KGP[[#This Row],[Material / Component]],"000",,KGP[[#This Row],[WO number]]),Reservation!$A:$J,10,0))</f>
        <v>#N/A</v>
      </c>
      <c r="CX770" s="89">
        <f t="shared" ref="CX770:CX833" si="90">IFERROR(IF(OR(IFERROR(SEARCH("SP13",AH770),FALSE),IFERROR(SEARCH("SP11",AH770),FALSE)),1,0),0)</f>
        <v>0</v>
      </c>
    </row>
    <row r="771" spans="1:102" s="77" customFormat="1" ht="15" x14ac:dyDescent="0.25">
      <c r="A771" s="118" t="s">
        <v>869</v>
      </c>
      <c r="B771" s="118" t="s">
        <v>343</v>
      </c>
      <c r="C771" s="119"/>
      <c r="D771" s="118" t="s">
        <v>55</v>
      </c>
      <c r="E771" s="120">
        <v>45290</v>
      </c>
      <c r="F771" s="120">
        <v>45293</v>
      </c>
      <c r="G771" s="120">
        <v>45337</v>
      </c>
      <c r="H771" s="120">
        <v>45330</v>
      </c>
      <c r="I771" s="120">
        <v>45337</v>
      </c>
      <c r="J771" s="120">
        <v>45341</v>
      </c>
      <c r="K771" s="118" t="s">
        <v>182</v>
      </c>
      <c r="L771" s="119"/>
      <c r="M771" s="118" t="s">
        <v>505</v>
      </c>
      <c r="N771" s="118" t="s">
        <v>216</v>
      </c>
      <c r="O771" s="118" t="s">
        <v>506</v>
      </c>
      <c r="P771" s="118" t="s">
        <v>507</v>
      </c>
      <c r="Q771" s="118" t="s">
        <v>508</v>
      </c>
      <c r="R771" s="118" t="s">
        <v>344</v>
      </c>
      <c r="S771" s="120">
        <v>45345</v>
      </c>
      <c r="T771" s="119"/>
      <c r="U771" s="119"/>
      <c r="V771" s="118" t="s">
        <v>345</v>
      </c>
      <c r="W771" s="119"/>
      <c r="X771" s="118">
        <v>20</v>
      </c>
      <c r="Y771" s="118">
        <v>20</v>
      </c>
      <c r="Z771" s="118" t="s">
        <v>519</v>
      </c>
      <c r="AA771" s="118" t="s">
        <v>520</v>
      </c>
      <c r="AB771" s="121">
        <v>1</v>
      </c>
      <c r="AC771" s="121">
        <v>0</v>
      </c>
      <c r="AD771" s="121">
        <v>1</v>
      </c>
      <c r="AE771" s="118" t="s">
        <v>908</v>
      </c>
      <c r="AF771" s="121">
        <v>0</v>
      </c>
      <c r="AG771" s="118" t="s">
        <v>347</v>
      </c>
      <c r="AH771" s="118" t="s">
        <v>53</v>
      </c>
      <c r="AI771" s="118" t="s">
        <v>345</v>
      </c>
      <c r="AJ771" s="118" t="s">
        <v>511</v>
      </c>
      <c r="AK771" s="118">
        <v>40</v>
      </c>
      <c r="AL771" s="121">
        <v>21</v>
      </c>
      <c r="AM771" s="119"/>
      <c r="AN771" s="119"/>
      <c r="AO771" s="118">
        <v>0</v>
      </c>
      <c r="AP771" s="119"/>
      <c r="AQ771" s="119"/>
      <c r="AR771" s="119"/>
      <c r="AS771" s="119"/>
      <c r="AT771" s="119"/>
      <c r="AU771" s="118">
        <v>0</v>
      </c>
      <c r="AV771" s="122">
        <v>0</v>
      </c>
      <c r="AW771" s="118" t="s">
        <v>51</v>
      </c>
      <c r="AX771" s="119"/>
      <c r="AY771" s="119"/>
      <c r="AZ771" s="119"/>
      <c r="BA771" s="118" t="s">
        <v>521</v>
      </c>
      <c r="BB771" s="118" t="s">
        <v>52</v>
      </c>
      <c r="BC771" s="118" t="s">
        <v>213</v>
      </c>
      <c r="BD771" s="118" t="s">
        <v>355</v>
      </c>
      <c r="BE771" s="118" t="s">
        <v>513</v>
      </c>
      <c r="BF771" s="118">
        <v>6</v>
      </c>
      <c r="BG771" s="118" t="s">
        <v>218</v>
      </c>
      <c r="BH771" s="118" t="s">
        <v>164</v>
      </c>
      <c r="BI771" s="118" t="s">
        <v>164</v>
      </c>
      <c r="BJ771" s="118" t="s">
        <v>2027</v>
      </c>
      <c r="BK771" s="118" t="s">
        <v>522</v>
      </c>
      <c r="BL771" s="121">
        <v>1</v>
      </c>
      <c r="BM771" s="119" t="b">
        <f>KGP[[#This Row],[HU Quantity]]=KGP[[#This Row],[Requirement quantity]]</f>
        <v>1</v>
      </c>
      <c r="BN771" s="119"/>
      <c r="BO771" s="119"/>
      <c r="BP771" s="119"/>
      <c r="BQ771" s="118" t="s">
        <v>165</v>
      </c>
      <c r="BR771" s="119"/>
      <c r="BS771" s="119"/>
      <c r="BT771" s="123">
        <v>0</v>
      </c>
      <c r="BU771" s="123">
        <v>8</v>
      </c>
      <c r="BV771" s="120">
        <v>45291</v>
      </c>
      <c r="BW771" s="124">
        <v>0</v>
      </c>
      <c r="BX771" s="124">
        <v>0</v>
      </c>
      <c r="BY771" s="119"/>
      <c r="BZ771" s="119"/>
      <c r="CA771" s="118">
        <v>0</v>
      </c>
      <c r="CB771" s="122">
        <v>0</v>
      </c>
      <c r="CC771" s="118" t="s">
        <v>348</v>
      </c>
      <c r="CD771" s="122">
        <v>0</v>
      </c>
      <c r="CE771" s="118" t="s">
        <v>349</v>
      </c>
      <c r="CF771" s="119"/>
      <c r="CG771" s="118" t="s">
        <v>516</v>
      </c>
      <c r="CH771" s="122">
        <v>0</v>
      </c>
      <c r="CI771" s="125">
        <v>0</v>
      </c>
      <c r="CJ771" s="94">
        <f t="shared" si="84"/>
        <v>0.16666666666666666</v>
      </c>
      <c r="CK771" s="88">
        <f t="shared" si="85"/>
        <v>45309</v>
      </c>
      <c r="CL771" s="89">
        <f t="shared" si="86"/>
        <v>-21</v>
      </c>
      <c r="CM771" s="89">
        <f t="shared" si="87"/>
        <v>7</v>
      </c>
      <c r="CN771" s="89" t="str">
        <f t="shared" si="88"/>
        <v>ON TIME</v>
      </c>
      <c r="CO771" s="100" t="str" cm="1">
        <f t="array" ref="CO771">IFERROR(_xlfn.TEXTJOIN(", ",,_xlfn._xlws.FILTER('Monitor PO'!A:A,'Monitor PO'!K:K=Z771)),"")</f>
        <v/>
      </c>
      <c r="CP771" s="92" t="str">
        <f>IF(CQ771="","",IF(CQ771&gt;'Colour coding'!$D$4,"After Turnround",IF(CQ771&gt;'Colour coding'!$D$3+7,"During Turnaround",IF(CQ771&lt;'Colour coding'!$D$3,"On Time"))))</f>
        <v>On Time</v>
      </c>
      <c r="CQ771" s="88">
        <f>_xlfn.MAXIFS('Monitor PO'!E:E,'Monitor PO'!K:K,KGP[[#This Row],[Material / Component]])</f>
        <v>0</v>
      </c>
      <c r="CR771" s="89" t="str">
        <f t="shared" si="89"/>
        <v>Need Purchasing</v>
      </c>
      <c r="CS771" s="89" t="str">
        <f>_xlfn.CONCAT(KGP[[#This Row],[Reservation]], KGP[[#This Row],[Requirement date (WO component)]],KGP[[#This Row],[Material / Component]],"000",,KGP[[#This Row],[WO number]])</f>
        <v>00001372594533710449583000100038738</v>
      </c>
      <c r="CT771" s="89" t="e">
        <f>VLOOKUP(KGP[[#This Row],[Key]],Reservation!B:B,1,)</f>
        <v>#N/A</v>
      </c>
      <c r="CU771" s="89" t="str">
        <f>_xlfn.CONCAT(KGP[[#This Row],[Reservation]],KGP[[#This Row],[Material / Component]],"000",,KGP[[#This Row],[WO number]])</f>
        <v>000013725910449583000100038738</v>
      </c>
      <c r="CV771" s="93">
        <f>IF(_xlfn.MAXIFS(Reservation!$F:$F,Reservation!$A:$A,KGP[[#This Row],[Logic]])&lt;KGP[[#This Row],[ETA @ Demand plant]],_xlfn.MAXIFS(Reservation!$F:$F,Reservation!$A:$A,KGP[[#This Row],[Logic]]),"")</f>
        <v>0</v>
      </c>
      <c r="CW771" s="89" t="e">
        <f>IF(KGP[[#This Row],[Any order which is ahead (Date)]]="","",VLOOKUP(_xlfn.CONCAT(KGP[[#This Row],[Reservation]],KGP[[#This Row],[Material / Component]],"000",,KGP[[#This Row],[WO number]]),Reservation!$A:$J,10,0))</f>
        <v>#N/A</v>
      </c>
      <c r="CX771" s="89">
        <f t="shared" si="90"/>
        <v>0</v>
      </c>
    </row>
    <row r="772" spans="1:102" s="77" customFormat="1" ht="15" x14ac:dyDescent="0.25">
      <c r="A772" s="118" t="s">
        <v>851</v>
      </c>
      <c r="B772" s="118" t="s">
        <v>50</v>
      </c>
      <c r="C772" s="119"/>
      <c r="D772" s="118" t="s">
        <v>55</v>
      </c>
      <c r="E772" s="120">
        <v>45290</v>
      </c>
      <c r="F772" s="120">
        <v>45293</v>
      </c>
      <c r="G772" s="120">
        <v>45422</v>
      </c>
      <c r="H772" s="120">
        <v>45343</v>
      </c>
      <c r="I772" s="120">
        <v>45421</v>
      </c>
      <c r="J772" s="120">
        <v>45424</v>
      </c>
      <c r="K772" s="118" t="s">
        <v>182</v>
      </c>
      <c r="L772" s="119"/>
      <c r="M772" s="118" t="s">
        <v>527</v>
      </c>
      <c r="N772" s="118" t="s">
        <v>177</v>
      </c>
      <c r="O772" s="118" t="s">
        <v>528</v>
      </c>
      <c r="P772" s="118" t="s">
        <v>529</v>
      </c>
      <c r="Q772" s="118" t="s">
        <v>530</v>
      </c>
      <c r="R772" s="118" t="s">
        <v>344</v>
      </c>
      <c r="S772" s="120">
        <v>45422</v>
      </c>
      <c r="T772" s="119"/>
      <c r="U772" s="119"/>
      <c r="V772" s="118" t="s">
        <v>345</v>
      </c>
      <c r="W772" s="119"/>
      <c r="X772" s="118">
        <v>10</v>
      </c>
      <c r="Y772" s="118">
        <v>5</v>
      </c>
      <c r="Z772" s="118" t="s">
        <v>534</v>
      </c>
      <c r="AA772" s="118" t="s">
        <v>535</v>
      </c>
      <c r="AB772" s="121">
        <v>1</v>
      </c>
      <c r="AC772" s="121">
        <v>0</v>
      </c>
      <c r="AD772" s="121">
        <v>1</v>
      </c>
      <c r="AE772" s="118" t="s">
        <v>2018</v>
      </c>
      <c r="AF772" s="121">
        <v>0</v>
      </c>
      <c r="AG772" s="118" t="s">
        <v>347</v>
      </c>
      <c r="AH772" s="118" t="s">
        <v>53</v>
      </c>
      <c r="AI772" s="118" t="s">
        <v>345</v>
      </c>
      <c r="AJ772" s="118" t="s">
        <v>536</v>
      </c>
      <c r="AK772" s="118">
        <v>10</v>
      </c>
      <c r="AL772" s="121">
        <v>21</v>
      </c>
      <c r="AM772" s="119"/>
      <c r="AN772" s="119"/>
      <c r="AO772" s="118">
        <v>0</v>
      </c>
      <c r="AP772" s="119"/>
      <c r="AQ772" s="119"/>
      <c r="AR772" s="119"/>
      <c r="AS772" s="119"/>
      <c r="AT772" s="119"/>
      <c r="AU772" s="118">
        <v>0</v>
      </c>
      <c r="AV772" s="122">
        <v>0</v>
      </c>
      <c r="AW772" s="118" t="s">
        <v>51</v>
      </c>
      <c r="AX772" s="119"/>
      <c r="AY772" s="119"/>
      <c r="AZ772" s="119"/>
      <c r="BA772" s="118" t="s">
        <v>537</v>
      </c>
      <c r="BB772" s="118" t="s">
        <v>52</v>
      </c>
      <c r="BC772" s="118" t="s">
        <v>213</v>
      </c>
      <c r="BD772" s="118" t="s">
        <v>355</v>
      </c>
      <c r="BE772" s="118" t="s">
        <v>533</v>
      </c>
      <c r="BF772" s="118">
        <v>3</v>
      </c>
      <c r="BG772" s="118" t="s">
        <v>232</v>
      </c>
      <c r="BH772" s="118" t="s">
        <v>164</v>
      </c>
      <c r="BI772" s="118" t="s">
        <v>164</v>
      </c>
      <c r="BJ772" s="118" t="s">
        <v>538</v>
      </c>
      <c r="BK772" s="118" t="s">
        <v>539</v>
      </c>
      <c r="BL772" s="121">
        <v>1</v>
      </c>
      <c r="BM772" s="119" t="b">
        <f>KGP[[#This Row],[HU Quantity]]=KGP[[#This Row],[Requirement quantity]]</f>
        <v>1</v>
      </c>
      <c r="BN772" s="119"/>
      <c r="BO772" s="119"/>
      <c r="BP772" s="119"/>
      <c r="BQ772" s="118" t="s">
        <v>165</v>
      </c>
      <c r="BR772" s="119"/>
      <c r="BS772" s="119"/>
      <c r="BT772" s="123">
        <v>0</v>
      </c>
      <c r="BU772" s="123">
        <v>0</v>
      </c>
      <c r="BV772" s="120">
        <v>45503</v>
      </c>
      <c r="BW772" s="124">
        <v>0</v>
      </c>
      <c r="BX772" s="124">
        <v>0</v>
      </c>
      <c r="BY772" s="119"/>
      <c r="BZ772" s="119"/>
      <c r="CA772" s="118">
        <v>0</v>
      </c>
      <c r="CB772" s="122">
        <v>0</v>
      </c>
      <c r="CC772" s="119"/>
      <c r="CD772" s="122">
        <v>0</v>
      </c>
      <c r="CE772" s="119"/>
      <c r="CF772" s="119"/>
      <c r="CG772" s="119"/>
      <c r="CH772" s="122">
        <v>0</v>
      </c>
      <c r="CI772" s="125">
        <v>0</v>
      </c>
      <c r="CJ772" s="94">
        <f t="shared" si="84"/>
        <v>0.25</v>
      </c>
      <c r="CK772" s="88">
        <f t="shared" si="85"/>
        <v>45394</v>
      </c>
      <c r="CL772" s="89">
        <f t="shared" si="86"/>
        <v>51</v>
      </c>
      <c r="CM772" s="89">
        <f t="shared" si="87"/>
        <v>79</v>
      </c>
      <c r="CN772" s="89" t="str">
        <f t="shared" si="88"/>
        <v>ON TIME</v>
      </c>
      <c r="CO772" s="100" t="str" cm="1">
        <f t="array" ref="CO772">IFERROR(_xlfn.TEXTJOIN(", ",,_xlfn._xlws.FILTER('Monitor PO'!A:A,'Monitor PO'!K:K=Z772)),"")</f>
        <v/>
      </c>
      <c r="CP772" s="92" t="str">
        <f>IF(CQ772="","",IF(CQ772&gt;'Colour coding'!$D$4,"After Turnround",IF(CQ772&gt;'Colour coding'!$D$3+7,"During Turnaround",IF(CQ772&lt;'Colour coding'!$D$3,"On Time"))))</f>
        <v>On Time</v>
      </c>
      <c r="CQ772" s="88">
        <f>_xlfn.MAXIFS('Monitor PO'!E:E,'Monitor PO'!K:K,KGP[[#This Row],[Material / Component]])</f>
        <v>0</v>
      </c>
      <c r="CR772" s="89" t="str">
        <f t="shared" si="89"/>
        <v>Need Purchasing</v>
      </c>
      <c r="CS772" s="89" t="str">
        <f>_xlfn.CONCAT(KGP[[#This Row],[Reservation]], KGP[[#This Row],[Requirement date (WO component)]],KGP[[#This Row],[Material / Component]],"000",,KGP[[#This Row],[WO number]])</f>
        <v>00001373074542210605206000100038806</v>
      </c>
      <c r="CT772" s="89" t="e">
        <f>VLOOKUP(KGP[[#This Row],[Key]],Reservation!B:B,1,)</f>
        <v>#N/A</v>
      </c>
      <c r="CU772" s="89" t="str">
        <f>_xlfn.CONCAT(KGP[[#This Row],[Reservation]],KGP[[#This Row],[Material / Component]],"000",,KGP[[#This Row],[WO number]])</f>
        <v>000013730710605206000100038806</v>
      </c>
      <c r="CV772" s="93">
        <f>IF(_xlfn.MAXIFS(Reservation!$F:$F,Reservation!$A:$A,KGP[[#This Row],[Logic]])&lt;KGP[[#This Row],[ETA @ Demand plant]],_xlfn.MAXIFS(Reservation!$F:$F,Reservation!$A:$A,KGP[[#This Row],[Logic]]),"")</f>
        <v>0</v>
      </c>
      <c r="CW772" s="89" t="e">
        <f>IF(KGP[[#This Row],[Any order which is ahead (Date)]]="","",VLOOKUP(_xlfn.CONCAT(KGP[[#This Row],[Reservation]],KGP[[#This Row],[Material / Component]],"000",,KGP[[#This Row],[WO number]]),Reservation!$A:$J,10,0))</f>
        <v>#N/A</v>
      </c>
      <c r="CX772" s="89">
        <f t="shared" si="90"/>
        <v>0</v>
      </c>
    </row>
    <row r="773" spans="1:102" s="77" customFormat="1" ht="15" x14ac:dyDescent="0.25">
      <c r="A773" s="118" t="s">
        <v>851</v>
      </c>
      <c r="B773" s="118" t="s">
        <v>50</v>
      </c>
      <c r="C773" s="119"/>
      <c r="D773" s="118" t="s">
        <v>55</v>
      </c>
      <c r="E773" s="120">
        <v>45290</v>
      </c>
      <c r="F773" s="120">
        <v>45293</v>
      </c>
      <c r="G773" s="120">
        <v>45422</v>
      </c>
      <c r="H773" s="120">
        <v>45343</v>
      </c>
      <c r="I773" s="120">
        <v>45421</v>
      </c>
      <c r="J773" s="120">
        <v>45424</v>
      </c>
      <c r="K773" s="118" t="s">
        <v>182</v>
      </c>
      <c r="L773" s="119"/>
      <c r="M773" s="118" t="s">
        <v>527</v>
      </c>
      <c r="N773" s="118" t="s">
        <v>219</v>
      </c>
      <c r="O773" s="118" t="s">
        <v>528</v>
      </c>
      <c r="P773" s="118" t="s">
        <v>529</v>
      </c>
      <c r="Q773" s="118" t="s">
        <v>530</v>
      </c>
      <c r="R773" s="118" t="s">
        <v>344</v>
      </c>
      <c r="S773" s="120">
        <v>45422</v>
      </c>
      <c r="T773" s="119"/>
      <c r="U773" s="119"/>
      <c r="V773" s="118" t="s">
        <v>345</v>
      </c>
      <c r="W773" s="119"/>
      <c r="X773" s="118">
        <v>10</v>
      </c>
      <c r="Y773" s="118">
        <v>5</v>
      </c>
      <c r="Z773" s="118" t="s">
        <v>540</v>
      </c>
      <c r="AA773" s="118" t="s">
        <v>541</v>
      </c>
      <c r="AB773" s="121">
        <v>1</v>
      </c>
      <c r="AC773" s="121">
        <v>0</v>
      </c>
      <c r="AD773" s="121">
        <v>1</v>
      </c>
      <c r="AE773" s="118" t="s">
        <v>908</v>
      </c>
      <c r="AF773" s="121">
        <v>0</v>
      </c>
      <c r="AG773" s="118" t="s">
        <v>347</v>
      </c>
      <c r="AH773" s="118" t="s">
        <v>53</v>
      </c>
      <c r="AI773" s="118" t="s">
        <v>345</v>
      </c>
      <c r="AJ773" s="118" t="s">
        <v>536</v>
      </c>
      <c r="AK773" s="118">
        <v>20</v>
      </c>
      <c r="AL773" s="121">
        <v>21</v>
      </c>
      <c r="AM773" s="119"/>
      <c r="AN773" s="119"/>
      <c r="AO773" s="118">
        <v>0</v>
      </c>
      <c r="AP773" s="119"/>
      <c r="AQ773" s="119"/>
      <c r="AR773" s="119"/>
      <c r="AS773" s="119"/>
      <c r="AT773" s="119"/>
      <c r="AU773" s="118">
        <v>0</v>
      </c>
      <c r="AV773" s="122">
        <v>0</v>
      </c>
      <c r="AW773" s="118" t="s">
        <v>51</v>
      </c>
      <c r="AX773" s="119"/>
      <c r="AY773" s="119"/>
      <c r="AZ773" s="119"/>
      <c r="BA773" s="118" t="s">
        <v>537</v>
      </c>
      <c r="BB773" s="118" t="s">
        <v>52</v>
      </c>
      <c r="BC773" s="118" t="s">
        <v>213</v>
      </c>
      <c r="BD773" s="118" t="s">
        <v>355</v>
      </c>
      <c r="BE773" s="118" t="s">
        <v>533</v>
      </c>
      <c r="BF773" s="118">
        <v>4</v>
      </c>
      <c r="BG773" s="118" t="s">
        <v>232</v>
      </c>
      <c r="BH773" s="118" t="s">
        <v>164</v>
      </c>
      <c r="BI773" s="118" t="s">
        <v>164</v>
      </c>
      <c r="BJ773" s="118" t="s">
        <v>542</v>
      </c>
      <c r="BK773" s="118" t="s">
        <v>543</v>
      </c>
      <c r="BL773" s="121">
        <v>1</v>
      </c>
      <c r="BM773" s="119" t="b">
        <f>KGP[[#This Row],[HU Quantity]]=KGP[[#This Row],[Requirement quantity]]</f>
        <v>1</v>
      </c>
      <c r="BN773" s="119"/>
      <c r="BO773" s="119"/>
      <c r="BP773" s="119"/>
      <c r="BQ773" s="118" t="s">
        <v>165</v>
      </c>
      <c r="BR773" s="119"/>
      <c r="BS773" s="119"/>
      <c r="BT773" s="123">
        <v>0</v>
      </c>
      <c r="BU773" s="123">
        <v>0</v>
      </c>
      <c r="BV773" s="120">
        <v>45503</v>
      </c>
      <c r="BW773" s="124">
        <v>0</v>
      </c>
      <c r="BX773" s="124">
        <v>0</v>
      </c>
      <c r="BY773" s="119"/>
      <c r="BZ773" s="119"/>
      <c r="CA773" s="118">
        <v>0</v>
      </c>
      <c r="CB773" s="122">
        <v>0</v>
      </c>
      <c r="CC773" s="119"/>
      <c r="CD773" s="122">
        <v>0</v>
      </c>
      <c r="CE773" s="119"/>
      <c r="CF773" s="119"/>
      <c r="CG773" s="119"/>
      <c r="CH773" s="122">
        <v>0</v>
      </c>
      <c r="CI773" s="125">
        <v>0</v>
      </c>
      <c r="CJ773" s="94">
        <f t="shared" si="84"/>
        <v>0.25</v>
      </c>
      <c r="CK773" s="88">
        <f t="shared" si="85"/>
        <v>45394</v>
      </c>
      <c r="CL773" s="89">
        <f t="shared" si="86"/>
        <v>51</v>
      </c>
      <c r="CM773" s="89">
        <f t="shared" si="87"/>
        <v>79</v>
      </c>
      <c r="CN773" s="89" t="str">
        <f t="shared" si="88"/>
        <v>ON TIME</v>
      </c>
      <c r="CO773" s="100" t="str" cm="1">
        <f t="array" ref="CO773">IFERROR(_xlfn.TEXTJOIN(", ",,_xlfn._xlws.FILTER('Monitor PO'!A:A,'Monitor PO'!K:K=Z773)),"")</f>
        <v/>
      </c>
      <c r="CP773" s="92" t="str">
        <f>IF(CQ773="","",IF(CQ773&gt;'Colour coding'!$D$4,"After Turnround",IF(CQ773&gt;'Colour coding'!$D$3+7,"During Turnaround",IF(CQ773&lt;'Colour coding'!$D$3,"On Time"))))</f>
        <v>On Time</v>
      </c>
      <c r="CQ773" s="88">
        <f>_xlfn.MAXIFS('Monitor PO'!E:E,'Monitor PO'!K:K,KGP[[#This Row],[Material / Component]])</f>
        <v>0</v>
      </c>
      <c r="CR773" s="89" t="str">
        <f t="shared" si="89"/>
        <v>Need Purchasing</v>
      </c>
      <c r="CS773" s="89" t="str">
        <f>_xlfn.CONCAT(KGP[[#This Row],[Reservation]], KGP[[#This Row],[Requirement date (WO component)]],KGP[[#This Row],[Material / Component]],"000",,KGP[[#This Row],[WO number]])</f>
        <v>00001373074542210605251000100038806</v>
      </c>
      <c r="CT773" s="89" t="e">
        <f>VLOOKUP(KGP[[#This Row],[Key]],Reservation!B:B,1,)</f>
        <v>#N/A</v>
      </c>
      <c r="CU773" s="89" t="str">
        <f>_xlfn.CONCAT(KGP[[#This Row],[Reservation]],KGP[[#This Row],[Material / Component]],"000",,KGP[[#This Row],[WO number]])</f>
        <v>000013730710605251000100038806</v>
      </c>
      <c r="CV773" s="93">
        <f>IF(_xlfn.MAXIFS(Reservation!$F:$F,Reservation!$A:$A,KGP[[#This Row],[Logic]])&lt;KGP[[#This Row],[ETA @ Demand plant]],_xlfn.MAXIFS(Reservation!$F:$F,Reservation!$A:$A,KGP[[#This Row],[Logic]]),"")</f>
        <v>0</v>
      </c>
      <c r="CW773" s="89" t="e">
        <f>IF(KGP[[#This Row],[Any order which is ahead (Date)]]="","",VLOOKUP(_xlfn.CONCAT(KGP[[#This Row],[Reservation]],KGP[[#This Row],[Material / Component]],"000",,KGP[[#This Row],[WO number]]),Reservation!$A:$J,10,0))</f>
        <v>#N/A</v>
      </c>
      <c r="CX773" s="89">
        <f t="shared" si="90"/>
        <v>0</v>
      </c>
    </row>
    <row r="774" spans="1:102" s="77" customFormat="1" ht="15" x14ac:dyDescent="0.25">
      <c r="A774" s="118" t="s">
        <v>869</v>
      </c>
      <c r="B774" s="118" t="s">
        <v>50</v>
      </c>
      <c r="C774" s="119"/>
      <c r="D774" s="118" t="s">
        <v>55</v>
      </c>
      <c r="E774" s="120">
        <v>45290</v>
      </c>
      <c r="F774" s="120">
        <v>45293</v>
      </c>
      <c r="G774" s="120">
        <v>45407</v>
      </c>
      <c r="H774" s="120">
        <v>45390</v>
      </c>
      <c r="I774" s="120">
        <v>45407</v>
      </c>
      <c r="J774" s="120">
        <v>45410</v>
      </c>
      <c r="K774" s="118" t="s">
        <v>182</v>
      </c>
      <c r="L774" s="119"/>
      <c r="M774" s="118" t="s">
        <v>2040</v>
      </c>
      <c r="N774" s="118" t="s">
        <v>330</v>
      </c>
      <c r="O774" s="118" t="s">
        <v>2041</v>
      </c>
      <c r="P774" s="118" t="s">
        <v>2042</v>
      </c>
      <c r="Q774" s="118" t="s">
        <v>2043</v>
      </c>
      <c r="R774" s="118" t="s">
        <v>344</v>
      </c>
      <c r="S774" s="120">
        <v>45407</v>
      </c>
      <c r="T774" s="119"/>
      <c r="U774" s="119"/>
      <c r="V774" s="118" t="s">
        <v>345</v>
      </c>
      <c r="W774" s="119"/>
      <c r="X774" s="118">
        <v>10</v>
      </c>
      <c r="Y774" s="118">
        <v>5</v>
      </c>
      <c r="Z774" s="118" t="s">
        <v>2044</v>
      </c>
      <c r="AA774" s="118" t="s">
        <v>2045</v>
      </c>
      <c r="AB774" s="121">
        <v>1</v>
      </c>
      <c r="AC774" s="121">
        <v>0</v>
      </c>
      <c r="AD774" s="121">
        <v>0</v>
      </c>
      <c r="AE774" s="118" t="s">
        <v>858</v>
      </c>
      <c r="AF774" s="121">
        <v>0</v>
      </c>
      <c r="AG774" s="118" t="s">
        <v>876</v>
      </c>
      <c r="AH774" s="118" t="s">
        <v>53</v>
      </c>
      <c r="AI774" s="118" t="s">
        <v>345</v>
      </c>
      <c r="AJ774" s="118" t="s">
        <v>2046</v>
      </c>
      <c r="AK774" s="118">
        <v>50</v>
      </c>
      <c r="AL774" s="121">
        <v>21</v>
      </c>
      <c r="AM774" s="119"/>
      <c r="AN774" s="119"/>
      <c r="AO774" s="118">
        <v>0</v>
      </c>
      <c r="AP774" s="119"/>
      <c r="AQ774" s="119"/>
      <c r="AR774" s="119"/>
      <c r="AS774" s="119"/>
      <c r="AT774" s="119"/>
      <c r="AU774" s="118">
        <v>0</v>
      </c>
      <c r="AV774" s="122">
        <v>0</v>
      </c>
      <c r="AW774" s="118" t="s">
        <v>51</v>
      </c>
      <c r="AX774" s="119"/>
      <c r="AY774" s="119"/>
      <c r="AZ774" s="119"/>
      <c r="BA774" s="118" t="s">
        <v>2047</v>
      </c>
      <c r="BB774" s="118" t="s">
        <v>52</v>
      </c>
      <c r="BC774" s="118" t="s">
        <v>161</v>
      </c>
      <c r="BD774" s="118" t="s">
        <v>162</v>
      </c>
      <c r="BE774" s="118" t="s">
        <v>2048</v>
      </c>
      <c r="BF774" s="118">
        <v>8</v>
      </c>
      <c r="BG774" s="118" t="s">
        <v>232</v>
      </c>
      <c r="BH774" s="118" t="s">
        <v>164</v>
      </c>
      <c r="BI774" s="118" t="s">
        <v>164</v>
      </c>
      <c r="BJ774" s="118" t="s">
        <v>2049</v>
      </c>
      <c r="BK774" s="118" t="s">
        <v>963</v>
      </c>
      <c r="BL774" s="121">
        <v>1</v>
      </c>
      <c r="BM774" s="119" t="b">
        <f>KGP[[#This Row],[HU Quantity]]=KGP[[#This Row],[Requirement quantity]]</f>
        <v>1</v>
      </c>
      <c r="BN774" s="118" t="s">
        <v>2050</v>
      </c>
      <c r="BO774" s="119"/>
      <c r="BP774" s="119"/>
      <c r="BQ774" s="118" t="s">
        <v>165</v>
      </c>
      <c r="BR774" s="119"/>
      <c r="BS774" s="120">
        <v>45381</v>
      </c>
      <c r="BT774" s="123">
        <v>0</v>
      </c>
      <c r="BU774" s="123">
        <v>0</v>
      </c>
      <c r="BV774" s="120">
        <v>45503</v>
      </c>
      <c r="BW774" s="124">
        <v>0</v>
      </c>
      <c r="BX774" s="124">
        <v>0</v>
      </c>
      <c r="BY774" s="119"/>
      <c r="BZ774" s="119"/>
      <c r="CA774" s="118">
        <v>0</v>
      </c>
      <c r="CB774" s="122">
        <v>0</v>
      </c>
      <c r="CC774" s="118" t="s">
        <v>374</v>
      </c>
      <c r="CD774" s="122">
        <v>1</v>
      </c>
      <c r="CE774" s="118" t="s">
        <v>349</v>
      </c>
      <c r="CF774" s="119"/>
      <c r="CG774" s="118" t="s">
        <v>965</v>
      </c>
      <c r="CH774" s="122">
        <v>0</v>
      </c>
      <c r="CI774" s="125">
        <v>0</v>
      </c>
      <c r="CJ774" s="94">
        <f t="shared" si="84"/>
        <v>0.125</v>
      </c>
      <c r="CK774" s="88">
        <f t="shared" si="85"/>
        <v>45379</v>
      </c>
      <c r="CL774" s="89">
        <f t="shared" si="86"/>
        <v>-11</v>
      </c>
      <c r="CM774" s="89">
        <f t="shared" si="87"/>
        <v>17</v>
      </c>
      <c r="CN774" s="89" t="str">
        <f t="shared" si="88"/>
        <v>ON TIME</v>
      </c>
      <c r="CO774" s="100" t="str" cm="1">
        <f t="array" ref="CO774">IFERROR(_xlfn.TEXTJOIN(", ",,_xlfn._xlws.FILTER('Monitor PO'!A:A,'Monitor PO'!K:K=Z774)),"")</f>
        <v/>
      </c>
      <c r="CP774" s="92" t="str">
        <f>IF(CQ774="","",IF(CQ774&gt;'Colour coding'!$D$4,"After Turnround",IF(CQ774&gt;'Colour coding'!$D$3+7,"During Turnaround",IF(CQ774&lt;'Colour coding'!$D$3,"On Time"))))</f>
        <v>On Time</v>
      </c>
      <c r="CQ774" s="88">
        <f>_xlfn.MAXIFS('Monitor PO'!E:E,'Monitor PO'!K:K,KGP[[#This Row],[Material / Component]])</f>
        <v>0</v>
      </c>
      <c r="CR774" s="89" t="str">
        <f t="shared" si="89"/>
        <v>Need Purchasing</v>
      </c>
      <c r="CS774" s="89" t="str">
        <f>_xlfn.CONCAT(KGP[[#This Row],[Reservation]], KGP[[#This Row],[Requirement date (WO component)]],KGP[[#This Row],[Material / Component]],"000",,KGP[[#This Row],[WO number]])</f>
        <v>00001373084540710605252000100038807</v>
      </c>
      <c r="CT774" s="89" t="e">
        <f>VLOOKUP(KGP[[#This Row],[Key]],Reservation!B:B,1,)</f>
        <v>#N/A</v>
      </c>
      <c r="CU774" s="89" t="str">
        <f>_xlfn.CONCAT(KGP[[#This Row],[Reservation]],KGP[[#This Row],[Material / Component]],"000",,KGP[[#This Row],[WO number]])</f>
        <v>000013730810605252000100038807</v>
      </c>
      <c r="CV774" s="93">
        <f>IF(_xlfn.MAXIFS(Reservation!$F:$F,Reservation!$A:$A,KGP[[#This Row],[Logic]])&lt;KGP[[#This Row],[ETA @ Demand plant]],_xlfn.MAXIFS(Reservation!$F:$F,Reservation!$A:$A,KGP[[#This Row],[Logic]]),"")</f>
        <v>0</v>
      </c>
      <c r="CW774" s="89" t="e">
        <f>IF(KGP[[#This Row],[Any order which is ahead (Date)]]="","",VLOOKUP(_xlfn.CONCAT(KGP[[#This Row],[Reservation]],KGP[[#This Row],[Material / Component]],"000",,KGP[[#This Row],[WO number]]),Reservation!$A:$J,10,0))</f>
        <v>#N/A</v>
      </c>
      <c r="CX774" s="89">
        <f t="shared" si="90"/>
        <v>0</v>
      </c>
    </row>
    <row r="775" spans="1:102" s="77" customFormat="1" ht="15" x14ac:dyDescent="0.25">
      <c r="A775" s="118" t="s">
        <v>869</v>
      </c>
      <c r="B775" s="118" t="s">
        <v>50</v>
      </c>
      <c r="C775" s="119"/>
      <c r="D775" s="118" t="s">
        <v>55</v>
      </c>
      <c r="E775" s="120">
        <v>45290</v>
      </c>
      <c r="F775" s="120">
        <v>45293</v>
      </c>
      <c r="G775" s="120">
        <v>45407</v>
      </c>
      <c r="H775" s="120">
        <v>45386</v>
      </c>
      <c r="I775" s="120">
        <v>45407</v>
      </c>
      <c r="J775" s="120">
        <v>45410</v>
      </c>
      <c r="K775" s="118" t="s">
        <v>182</v>
      </c>
      <c r="L775" s="119"/>
      <c r="M775" s="118" t="s">
        <v>2040</v>
      </c>
      <c r="N775" s="118" t="s">
        <v>216</v>
      </c>
      <c r="O775" s="118" t="s">
        <v>2041</v>
      </c>
      <c r="P775" s="118" t="s">
        <v>2042</v>
      </c>
      <c r="Q775" s="118" t="s">
        <v>530</v>
      </c>
      <c r="R775" s="118" t="s">
        <v>344</v>
      </c>
      <c r="S775" s="120">
        <v>45407</v>
      </c>
      <c r="T775" s="119"/>
      <c r="U775" s="119"/>
      <c r="V775" s="118" t="s">
        <v>345</v>
      </c>
      <c r="W775" s="119"/>
      <c r="X775" s="118">
        <v>10</v>
      </c>
      <c r="Y775" s="118">
        <v>5</v>
      </c>
      <c r="Z775" s="118" t="s">
        <v>2051</v>
      </c>
      <c r="AA775" s="118" t="s">
        <v>2052</v>
      </c>
      <c r="AB775" s="121">
        <v>1</v>
      </c>
      <c r="AC775" s="121">
        <v>0</v>
      </c>
      <c r="AD775" s="121">
        <v>0</v>
      </c>
      <c r="AE775" s="118" t="s">
        <v>875</v>
      </c>
      <c r="AF775" s="121">
        <v>0</v>
      </c>
      <c r="AG775" s="118" t="s">
        <v>876</v>
      </c>
      <c r="AH775" s="118" t="s">
        <v>53</v>
      </c>
      <c r="AI775" s="118" t="s">
        <v>345</v>
      </c>
      <c r="AJ775" s="118" t="s">
        <v>2046</v>
      </c>
      <c r="AK775" s="118">
        <v>10</v>
      </c>
      <c r="AL775" s="121">
        <v>21</v>
      </c>
      <c r="AM775" s="119"/>
      <c r="AN775" s="119"/>
      <c r="AO775" s="118">
        <v>0</v>
      </c>
      <c r="AP775" s="119"/>
      <c r="AQ775" s="119"/>
      <c r="AR775" s="119"/>
      <c r="AS775" s="119"/>
      <c r="AT775" s="119"/>
      <c r="AU775" s="118">
        <v>0</v>
      </c>
      <c r="AV775" s="122">
        <v>0</v>
      </c>
      <c r="AW775" s="118" t="s">
        <v>51</v>
      </c>
      <c r="AX775" s="119"/>
      <c r="AY775" s="119"/>
      <c r="AZ775" s="119"/>
      <c r="BA775" s="118" t="s">
        <v>2053</v>
      </c>
      <c r="BB775" s="118" t="s">
        <v>52</v>
      </c>
      <c r="BC775" s="118" t="s">
        <v>161</v>
      </c>
      <c r="BD775" s="118" t="s">
        <v>162</v>
      </c>
      <c r="BE775" s="118" t="s">
        <v>2048</v>
      </c>
      <c r="BF775" s="118">
        <v>2</v>
      </c>
      <c r="BG775" s="118" t="s">
        <v>232</v>
      </c>
      <c r="BH775" s="118" t="s">
        <v>164</v>
      </c>
      <c r="BI775" s="118" t="s">
        <v>164</v>
      </c>
      <c r="BJ775" s="118" t="s">
        <v>2054</v>
      </c>
      <c r="BK775" s="118" t="s">
        <v>963</v>
      </c>
      <c r="BL775" s="121">
        <v>1</v>
      </c>
      <c r="BM775" s="119" t="b">
        <f>KGP[[#This Row],[HU Quantity]]=KGP[[#This Row],[Requirement quantity]]</f>
        <v>1</v>
      </c>
      <c r="BN775" s="118" t="s">
        <v>2055</v>
      </c>
      <c r="BO775" s="119"/>
      <c r="BP775" s="119"/>
      <c r="BQ775" s="118" t="s">
        <v>165</v>
      </c>
      <c r="BR775" s="119"/>
      <c r="BS775" s="120">
        <v>45381</v>
      </c>
      <c r="BT775" s="123">
        <v>0</v>
      </c>
      <c r="BU775" s="123">
        <v>0</v>
      </c>
      <c r="BV775" s="120">
        <v>45503</v>
      </c>
      <c r="BW775" s="124">
        <v>0</v>
      </c>
      <c r="BX775" s="124">
        <v>0</v>
      </c>
      <c r="BY775" s="119"/>
      <c r="BZ775" s="119"/>
      <c r="CA775" s="118">
        <v>0</v>
      </c>
      <c r="CB775" s="122">
        <v>0</v>
      </c>
      <c r="CC775" s="118" t="s">
        <v>374</v>
      </c>
      <c r="CD775" s="122">
        <v>1</v>
      </c>
      <c r="CE775" s="118" t="s">
        <v>349</v>
      </c>
      <c r="CF775" s="119"/>
      <c r="CG775" s="118" t="s">
        <v>965</v>
      </c>
      <c r="CH775" s="122">
        <v>0</v>
      </c>
      <c r="CI775" s="125">
        <v>0</v>
      </c>
      <c r="CJ775" s="94">
        <f t="shared" si="84"/>
        <v>0.125</v>
      </c>
      <c r="CK775" s="88">
        <f t="shared" si="85"/>
        <v>45379</v>
      </c>
      <c r="CL775" s="89">
        <f t="shared" si="86"/>
        <v>-7</v>
      </c>
      <c r="CM775" s="89">
        <f t="shared" si="87"/>
        <v>21</v>
      </c>
      <c r="CN775" s="89" t="str">
        <f t="shared" si="88"/>
        <v>ON TIME</v>
      </c>
      <c r="CO775" s="100" t="str" cm="1">
        <f t="array" ref="CO775">IFERROR(_xlfn.TEXTJOIN(", ",,_xlfn._xlws.FILTER('Monitor PO'!A:A,'Monitor PO'!K:K=Z775)),"")</f>
        <v/>
      </c>
      <c r="CP775" s="92" t="str">
        <f>IF(CQ775="","",IF(CQ775&gt;'Colour coding'!$D$4,"After Turnround",IF(CQ775&gt;'Colour coding'!$D$3+7,"During Turnaround",IF(CQ775&lt;'Colour coding'!$D$3,"On Time"))))</f>
        <v>On Time</v>
      </c>
      <c r="CQ775" s="88">
        <f>_xlfn.MAXIFS('Monitor PO'!E:E,'Monitor PO'!K:K,KGP[[#This Row],[Material / Component]])</f>
        <v>0</v>
      </c>
      <c r="CR775" s="89" t="str">
        <f t="shared" si="89"/>
        <v>Need Purchasing</v>
      </c>
      <c r="CS775" s="89" t="str">
        <f>_xlfn.CONCAT(KGP[[#This Row],[Reservation]], KGP[[#This Row],[Requirement date (WO component)]],KGP[[#This Row],[Material / Component]],"000",,KGP[[#This Row],[WO number]])</f>
        <v>00001373084540710605250000100038807</v>
      </c>
      <c r="CT775" s="89" t="e">
        <f>VLOOKUP(KGP[[#This Row],[Key]],Reservation!B:B,1,)</f>
        <v>#N/A</v>
      </c>
      <c r="CU775" s="89" t="str">
        <f>_xlfn.CONCAT(KGP[[#This Row],[Reservation]],KGP[[#This Row],[Material / Component]],"000",,KGP[[#This Row],[WO number]])</f>
        <v>000013730810605250000100038807</v>
      </c>
      <c r="CV775" s="93">
        <f>IF(_xlfn.MAXIFS(Reservation!$F:$F,Reservation!$A:$A,KGP[[#This Row],[Logic]])&lt;KGP[[#This Row],[ETA @ Demand plant]],_xlfn.MAXIFS(Reservation!$F:$F,Reservation!$A:$A,KGP[[#This Row],[Logic]]),"")</f>
        <v>0</v>
      </c>
      <c r="CW775" s="89" t="e">
        <f>IF(KGP[[#This Row],[Any order which is ahead (Date)]]="","",VLOOKUP(_xlfn.CONCAT(KGP[[#This Row],[Reservation]],KGP[[#This Row],[Material / Component]],"000",,KGP[[#This Row],[WO number]]),Reservation!$A:$J,10,0))</f>
        <v>#N/A</v>
      </c>
      <c r="CX775" s="89">
        <f t="shared" si="90"/>
        <v>0</v>
      </c>
    </row>
    <row r="776" spans="1:102" s="77" customFormat="1" ht="15" x14ac:dyDescent="0.25">
      <c r="A776" s="118" t="s">
        <v>869</v>
      </c>
      <c r="B776" s="118" t="s">
        <v>50</v>
      </c>
      <c r="C776" s="119"/>
      <c r="D776" s="118" t="s">
        <v>55</v>
      </c>
      <c r="E776" s="120">
        <v>45290</v>
      </c>
      <c r="F776" s="120">
        <v>45293</v>
      </c>
      <c r="G776" s="120">
        <v>45407</v>
      </c>
      <c r="H776" s="120">
        <v>45386</v>
      </c>
      <c r="I776" s="120">
        <v>45407</v>
      </c>
      <c r="J776" s="120">
        <v>45410</v>
      </c>
      <c r="K776" s="118" t="s">
        <v>182</v>
      </c>
      <c r="L776" s="119"/>
      <c r="M776" s="118" t="s">
        <v>2040</v>
      </c>
      <c r="N776" s="118" t="s">
        <v>177</v>
      </c>
      <c r="O776" s="118" t="s">
        <v>2041</v>
      </c>
      <c r="P776" s="118" t="s">
        <v>2042</v>
      </c>
      <c r="Q776" s="118" t="s">
        <v>530</v>
      </c>
      <c r="R776" s="118" t="s">
        <v>344</v>
      </c>
      <c r="S776" s="120">
        <v>45407</v>
      </c>
      <c r="T776" s="119"/>
      <c r="U776" s="119"/>
      <c r="V776" s="118" t="s">
        <v>345</v>
      </c>
      <c r="W776" s="119"/>
      <c r="X776" s="118">
        <v>10</v>
      </c>
      <c r="Y776" s="118">
        <v>5</v>
      </c>
      <c r="Z776" s="118" t="s">
        <v>2056</v>
      </c>
      <c r="AA776" s="118" t="s">
        <v>2057</v>
      </c>
      <c r="AB776" s="121">
        <v>1</v>
      </c>
      <c r="AC776" s="121">
        <v>0</v>
      </c>
      <c r="AD776" s="121">
        <v>0</v>
      </c>
      <c r="AE776" s="118" t="s">
        <v>858</v>
      </c>
      <c r="AF776" s="121">
        <v>0</v>
      </c>
      <c r="AG776" s="118" t="s">
        <v>876</v>
      </c>
      <c r="AH776" s="118" t="s">
        <v>53</v>
      </c>
      <c r="AI776" s="118" t="s">
        <v>345</v>
      </c>
      <c r="AJ776" s="118" t="s">
        <v>2046</v>
      </c>
      <c r="AK776" s="118">
        <v>20</v>
      </c>
      <c r="AL776" s="121">
        <v>21</v>
      </c>
      <c r="AM776" s="119"/>
      <c r="AN776" s="119"/>
      <c r="AO776" s="118">
        <v>0</v>
      </c>
      <c r="AP776" s="119"/>
      <c r="AQ776" s="119"/>
      <c r="AR776" s="119"/>
      <c r="AS776" s="119"/>
      <c r="AT776" s="119"/>
      <c r="AU776" s="118">
        <v>0</v>
      </c>
      <c r="AV776" s="122">
        <v>0</v>
      </c>
      <c r="AW776" s="118" t="s">
        <v>51</v>
      </c>
      <c r="AX776" s="119"/>
      <c r="AY776" s="119"/>
      <c r="AZ776" s="119"/>
      <c r="BA776" s="118" t="s">
        <v>2053</v>
      </c>
      <c r="BB776" s="118" t="s">
        <v>52</v>
      </c>
      <c r="BC776" s="118" t="s">
        <v>161</v>
      </c>
      <c r="BD776" s="118" t="s">
        <v>162</v>
      </c>
      <c r="BE776" s="118" t="s">
        <v>2048</v>
      </c>
      <c r="BF776" s="118">
        <v>3</v>
      </c>
      <c r="BG776" s="118" t="s">
        <v>232</v>
      </c>
      <c r="BH776" s="118" t="s">
        <v>164</v>
      </c>
      <c r="BI776" s="118" t="s">
        <v>164</v>
      </c>
      <c r="BJ776" s="118" t="s">
        <v>2058</v>
      </c>
      <c r="BK776" s="118" t="s">
        <v>963</v>
      </c>
      <c r="BL776" s="121">
        <v>1</v>
      </c>
      <c r="BM776" s="119" t="b">
        <f>KGP[[#This Row],[HU Quantity]]=KGP[[#This Row],[Requirement quantity]]</f>
        <v>1</v>
      </c>
      <c r="BN776" s="118" t="s">
        <v>2059</v>
      </c>
      <c r="BO776" s="119"/>
      <c r="BP776" s="119"/>
      <c r="BQ776" s="118" t="s">
        <v>165</v>
      </c>
      <c r="BR776" s="119"/>
      <c r="BS776" s="120">
        <v>45381</v>
      </c>
      <c r="BT776" s="123">
        <v>0</v>
      </c>
      <c r="BU776" s="123">
        <v>0</v>
      </c>
      <c r="BV776" s="120">
        <v>45503</v>
      </c>
      <c r="BW776" s="124">
        <v>0</v>
      </c>
      <c r="BX776" s="124">
        <v>0</v>
      </c>
      <c r="BY776" s="119"/>
      <c r="BZ776" s="119"/>
      <c r="CA776" s="118">
        <v>0</v>
      </c>
      <c r="CB776" s="122">
        <v>0</v>
      </c>
      <c r="CC776" s="118" t="s">
        <v>374</v>
      </c>
      <c r="CD776" s="122">
        <v>1</v>
      </c>
      <c r="CE776" s="118" t="s">
        <v>349</v>
      </c>
      <c r="CF776" s="119"/>
      <c r="CG776" s="118" t="s">
        <v>965</v>
      </c>
      <c r="CH776" s="122">
        <v>0</v>
      </c>
      <c r="CI776" s="125">
        <v>0</v>
      </c>
      <c r="CJ776" s="94">
        <f t="shared" si="84"/>
        <v>0.125</v>
      </c>
      <c r="CK776" s="88">
        <f t="shared" si="85"/>
        <v>45379</v>
      </c>
      <c r="CL776" s="89">
        <f t="shared" si="86"/>
        <v>-7</v>
      </c>
      <c r="CM776" s="89">
        <f t="shared" si="87"/>
        <v>21</v>
      </c>
      <c r="CN776" s="89" t="str">
        <f t="shared" si="88"/>
        <v>ON TIME</v>
      </c>
      <c r="CO776" s="100" t="str" cm="1">
        <f t="array" ref="CO776">IFERROR(_xlfn.TEXTJOIN(", ",,_xlfn._xlws.FILTER('Monitor PO'!A:A,'Monitor PO'!K:K=Z776)),"")</f>
        <v/>
      </c>
      <c r="CP776" s="92" t="str">
        <f>IF(CQ776="","",IF(CQ776&gt;'Colour coding'!$D$4,"After Turnround",IF(CQ776&gt;'Colour coding'!$D$3+7,"During Turnaround",IF(CQ776&lt;'Colour coding'!$D$3,"On Time"))))</f>
        <v>On Time</v>
      </c>
      <c r="CQ776" s="88">
        <f>_xlfn.MAXIFS('Monitor PO'!E:E,'Monitor PO'!K:K,KGP[[#This Row],[Material / Component]])</f>
        <v>0</v>
      </c>
      <c r="CR776" s="89" t="str">
        <f t="shared" si="89"/>
        <v>Need Purchasing</v>
      </c>
      <c r="CS776" s="89" t="str">
        <f>_xlfn.CONCAT(KGP[[#This Row],[Reservation]], KGP[[#This Row],[Requirement date (WO component)]],KGP[[#This Row],[Material / Component]],"000",,KGP[[#This Row],[WO number]])</f>
        <v>00001373084540710605253000100038807</v>
      </c>
      <c r="CT776" s="89" t="e">
        <f>VLOOKUP(KGP[[#This Row],[Key]],Reservation!B:B,1,)</f>
        <v>#N/A</v>
      </c>
      <c r="CU776" s="89" t="str">
        <f>_xlfn.CONCAT(KGP[[#This Row],[Reservation]],KGP[[#This Row],[Material / Component]],"000",,KGP[[#This Row],[WO number]])</f>
        <v>000013730810605253000100038807</v>
      </c>
      <c r="CV776" s="93">
        <f>IF(_xlfn.MAXIFS(Reservation!$F:$F,Reservation!$A:$A,KGP[[#This Row],[Logic]])&lt;KGP[[#This Row],[ETA @ Demand plant]],_xlfn.MAXIFS(Reservation!$F:$F,Reservation!$A:$A,KGP[[#This Row],[Logic]]),"")</f>
        <v>0</v>
      </c>
      <c r="CW776" s="89" t="e">
        <f>IF(KGP[[#This Row],[Any order which is ahead (Date)]]="","",VLOOKUP(_xlfn.CONCAT(KGP[[#This Row],[Reservation]],KGP[[#This Row],[Material / Component]],"000",,KGP[[#This Row],[WO number]]),Reservation!$A:$J,10,0))</f>
        <v>#N/A</v>
      </c>
      <c r="CX776" s="89">
        <f t="shared" si="90"/>
        <v>0</v>
      </c>
    </row>
    <row r="777" spans="1:102" s="77" customFormat="1" ht="15" x14ac:dyDescent="0.25">
      <c r="A777" s="118" t="s">
        <v>869</v>
      </c>
      <c r="B777" s="118" t="s">
        <v>50</v>
      </c>
      <c r="C777" s="119"/>
      <c r="D777" s="118" t="s">
        <v>55</v>
      </c>
      <c r="E777" s="120">
        <v>45290</v>
      </c>
      <c r="F777" s="120">
        <v>45293</v>
      </c>
      <c r="G777" s="120">
        <v>45407</v>
      </c>
      <c r="H777" s="120">
        <v>45390</v>
      </c>
      <c r="I777" s="120">
        <v>45407</v>
      </c>
      <c r="J777" s="120">
        <v>45410</v>
      </c>
      <c r="K777" s="118" t="s">
        <v>182</v>
      </c>
      <c r="L777" s="119"/>
      <c r="M777" s="118" t="s">
        <v>2040</v>
      </c>
      <c r="N777" s="118" t="s">
        <v>217</v>
      </c>
      <c r="O777" s="118" t="s">
        <v>2041</v>
      </c>
      <c r="P777" s="118" t="s">
        <v>2042</v>
      </c>
      <c r="Q777" s="118" t="s">
        <v>2043</v>
      </c>
      <c r="R777" s="118" t="s">
        <v>344</v>
      </c>
      <c r="S777" s="120">
        <v>45407</v>
      </c>
      <c r="T777" s="119"/>
      <c r="U777" s="119"/>
      <c r="V777" s="118" t="s">
        <v>345</v>
      </c>
      <c r="W777" s="119"/>
      <c r="X777" s="118">
        <v>10</v>
      </c>
      <c r="Y777" s="118">
        <v>5</v>
      </c>
      <c r="Z777" s="118" t="s">
        <v>2060</v>
      </c>
      <c r="AA777" s="118" t="s">
        <v>2061</v>
      </c>
      <c r="AB777" s="121">
        <v>1</v>
      </c>
      <c r="AC777" s="121">
        <v>0</v>
      </c>
      <c r="AD777" s="121">
        <v>0</v>
      </c>
      <c r="AE777" s="118" t="s">
        <v>875</v>
      </c>
      <c r="AF777" s="121">
        <v>0</v>
      </c>
      <c r="AG777" s="118" t="s">
        <v>876</v>
      </c>
      <c r="AH777" s="118" t="s">
        <v>53</v>
      </c>
      <c r="AI777" s="118" t="s">
        <v>345</v>
      </c>
      <c r="AJ777" s="118" t="s">
        <v>2046</v>
      </c>
      <c r="AK777" s="118">
        <v>40</v>
      </c>
      <c r="AL777" s="121">
        <v>21</v>
      </c>
      <c r="AM777" s="119"/>
      <c r="AN777" s="119"/>
      <c r="AO777" s="118">
        <v>0</v>
      </c>
      <c r="AP777" s="119"/>
      <c r="AQ777" s="119"/>
      <c r="AR777" s="119"/>
      <c r="AS777" s="119"/>
      <c r="AT777" s="119"/>
      <c r="AU777" s="118">
        <v>0</v>
      </c>
      <c r="AV777" s="122">
        <v>0</v>
      </c>
      <c r="AW777" s="118" t="s">
        <v>51</v>
      </c>
      <c r="AX777" s="119"/>
      <c r="AY777" s="119"/>
      <c r="AZ777" s="119"/>
      <c r="BA777" s="118" t="s">
        <v>2047</v>
      </c>
      <c r="BB777" s="118" t="s">
        <v>52</v>
      </c>
      <c r="BC777" s="118" t="s">
        <v>161</v>
      </c>
      <c r="BD777" s="118" t="s">
        <v>162</v>
      </c>
      <c r="BE777" s="118" t="s">
        <v>2048</v>
      </c>
      <c r="BF777" s="118">
        <v>7</v>
      </c>
      <c r="BG777" s="118" t="s">
        <v>232</v>
      </c>
      <c r="BH777" s="118" t="s">
        <v>164</v>
      </c>
      <c r="BI777" s="118" t="s">
        <v>164</v>
      </c>
      <c r="BJ777" s="118" t="s">
        <v>2062</v>
      </c>
      <c r="BK777" s="118" t="s">
        <v>963</v>
      </c>
      <c r="BL777" s="121">
        <v>1</v>
      </c>
      <c r="BM777" s="119" t="b">
        <f>KGP[[#This Row],[HU Quantity]]=KGP[[#This Row],[Requirement quantity]]</f>
        <v>1</v>
      </c>
      <c r="BN777" s="118" t="s">
        <v>2063</v>
      </c>
      <c r="BO777" s="119"/>
      <c r="BP777" s="119"/>
      <c r="BQ777" s="118" t="s">
        <v>165</v>
      </c>
      <c r="BR777" s="119"/>
      <c r="BS777" s="120">
        <v>45381</v>
      </c>
      <c r="BT777" s="123">
        <v>0</v>
      </c>
      <c r="BU777" s="123">
        <v>0</v>
      </c>
      <c r="BV777" s="120">
        <v>45503</v>
      </c>
      <c r="BW777" s="124">
        <v>0</v>
      </c>
      <c r="BX777" s="124">
        <v>0</v>
      </c>
      <c r="BY777" s="119"/>
      <c r="BZ777" s="119"/>
      <c r="CA777" s="118">
        <v>0</v>
      </c>
      <c r="CB777" s="122">
        <v>0</v>
      </c>
      <c r="CC777" s="118" t="s">
        <v>374</v>
      </c>
      <c r="CD777" s="122">
        <v>1</v>
      </c>
      <c r="CE777" s="118" t="s">
        <v>349</v>
      </c>
      <c r="CF777" s="119"/>
      <c r="CG777" s="118" t="s">
        <v>965</v>
      </c>
      <c r="CH777" s="122">
        <v>0</v>
      </c>
      <c r="CI777" s="125">
        <v>0</v>
      </c>
      <c r="CJ777" s="94">
        <f t="shared" si="84"/>
        <v>0.125</v>
      </c>
      <c r="CK777" s="88">
        <f t="shared" si="85"/>
        <v>45379</v>
      </c>
      <c r="CL777" s="89">
        <f t="shared" si="86"/>
        <v>-11</v>
      </c>
      <c r="CM777" s="89">
        <f t="shared" si="87"/>
        <v>17</v>
      </c>
      <c r="CN777" s="89" t="str">
        <f t="shared" si="88"/>
        <v>ON TIME</v>
      </c>
      <c r="CO777" s="100" t="str" cm="1">
        <f t="array" ref="CO777">IFERROR(_xlfn.TEXTJOIN(", ",,_xlfn._xlws.FILTER('Monitor PO'!A:A,'Monitor PO'!K:K=Z777)),"")</f>
        <v/>
      </c>
      <c r="CP777" s="92" t="str">
        <f>IF(CQ777="","",IF(CQ777&gt;'Colour coding'!$D$4,"After Turnround",IF(CQ777&gt;'Colour coding'!$D$3+7,"During Turnaround",IF(CQ777&lt;'Colour coding'!$D$3,"On Time"))))</f>
        <v>On Time</v>
      </c>
      <c r="CQ777" s="88">
        <f>_xlfn.MAXIFS('Monitor PO'!E:E,'Monitor PO'!K:K,KGP[[#This Row],[Material / Component]])</f>
        <v>0</v>
      </c>
      <c r="CR777" s="89" t="str">
        <f t="shared" si="89"/>
        <v>Need Purchasing</v>
      </c>
      <c r="CS777" s="89" t="str">
        <f>_xlfn.CONCAT(KGP[[#This Row],[Reservation]], KGP[[#This Row],[Requirement date (WO component)]],KGP[[#This Row],[Material / Component]],"000",,KGP[[#This Row],[WO number]])</f>
        <v>00001373084540710605207000100038807</v>
      </c>
      <c r="CT777" s="89" t="e">
        <f>VLOOKUP(KGP[[#This Row],[Key]],Reservation!B:B,1,)</f>
        <v>#N/A</v>
      </c>
      <c r="CU777" s="89" t="str">
        <f>_xlfn.CONCAT(KGP[[#This Row],[Reservation]],KGP[[#This Row],[Material / Component]],"000",,KGP[[#This Row],[WO number]])</f>
        <v>000013730810605207000100038807</v>
      </c>
      <c r="CV777" s="93">
        <f>IF(_xlfn.MAXIFS(Reservation!$F:$F,Reservation!$A:$A,KGP[[#This Row],[Logic]])&lt;KGP[[#This Row],[ETA @ Demand plant]],_xlfn.MAXIFS(Reservation!$F:$F,Reservation!$A:$A,KGP[[#This Row],[Logic]]),"")</f>
        <v>0</v>
      </c>
      <c r="CW777" s="89" t="e">
        <f>IF(KGP[[#This Row],[Any order which is ahead (Date)]]="","",VLOOKUP(_xlfn.CONCAT(KGP[[#This Row],[Reservation]],KGP[[#This Row],[Material / Component]],"000",,KGP[[#This Row],[WO number]]),Reservation!$A:$J,10,0))</f>
        <v>#N/A</v>
      </c>
      <c r="CX777" s="89">
        <f t="shared" si="90"/>
        <v>0</v>
      </c>
    </row>
    <row r="778" spans="1:102" s="77" customFormat="1" ht="15" x14ac:dyDescent="0.25">
      <c r="A778" s="118" t="s">
        <v>869</v>
      </c>
      <c r="B778" s="118" t="s">
        <v>50</v>
      </c>
      <c r="C778" s="119"/>
      <c r="D778" s="118" t="s">
        <v>55</v>
      </c>
      <c r="E778" s="120">
        <v>45290</v>
      </c>
      <c r="F778" s="120">
        <v>45293</v>
      </c>
      <c r="G778" s="120">
        <v>45407</v>
      </c>
      <c r="H778" s="120">
        <v>45386</v>
      </c>
      <c r="I778" s="120">
        <v>45407</v>
      </c>
      <c r="J778" s="120">
        <v>45410</v>
      </c>
      <c r="K778" s="118" t="s">
        <v>182</v>
      </c>
      <c r="L778" s="119"/>
      <c r="M778" s="118" t="s">
        <v>2040</v>
      </c>
      <c r="N778" s="118" t="s">
        <v>174</v>
      </c>
      <c r="O778" s="118" t="s">
        <v>2041</v>
      </c>
      <c r="P778" s="118" t="s">
        <v>2042</v>
      </c>
      <c r="Q778" s="118" t="s">
        <v>530</v>
      </c>
      <c r="R778" s="118" t="s">
        <v>344</v>
      </c>
      <c r="S778" s="120">
        <v>45407</v>
      </c>
      <c r="T778" s="119"/>
      <c r="U778" s="119"/>
      <c r="V778" s="118" t="s">
        <v>345</v>
      </c>
      <c r="W778" s="119"/>
      <c r="X778" s="118">
        <v>10</v>
      </c>
      <c r="Y778" s="118">
        <v>5</v>
      </c>
      <c r="Z778" s="118" t="s">
        <v>2066</v>
      </c>
      <c r="AA778" s="118" t="s">
        <v>2067</v>
      </c>
      <c r="AB778" s="121">
        <v>1</v>
      </c>
      <c r="AC778" s="121">
        <v>0</v>
      </c>
      <c r="AD778" s="121">
        <v>0</v>
      </c>
      <c r="AE778" s="118" t="s">
        <v>858</v>
      </c>
      <c r="AF778" s="121">
        <v>0</v>
      </c>
      <c r="AG778" s="118" t="s">
        <v>876</v>
      </c>
      <c r="AH778" s="118" t="s">
        <v>53</v>
      </c>
      <c r="AI778" s="118" t="s">
        <v>345</v>
      </c>
      <c r="AJ778" s="118" t="s">
        <v>2046</v>
      </c>
      <c r="AK778" s="118">
        <v>30</v>
      </c>
      <c r="AL778" s="121">
        <v>21</v>
      </c>
      <c r="AM778" s="119"/>
      <c r="AN778" s="119"/>
      <c r="AO778" s="118">
        <v>0</v>
      </c>
      <c r="AP778" s="119"/>
      <c r="AQ778" s="119"/>
      <c r="AR778" s="119"/>
      <c r="AS778" s="119"/>
      <c r="AT778" s="119"/>
      <c r="AU778" s="118">
        <v>0</v>
      </c>
      <c r="AV778" s="122">
        <v>0</v>
      </c>
      <c r="AW778" s="118" t="s">
        <v>51</v>
      </c>
      <c r="AX778" s="119"/>
      <c r="AY778" s="119"/>
      <c r="AZ778" s="119"/>
      <c r="BA778" s="118" t="s">
        <v>2053</v>
      </c>
      <c r="BB778" s="118" t="s">
        <v>52</v>
      </c>
      <c r="BC778" s="118" t="s">
        <v>161</v>
      </c>
      <c r="BD778" s="118" t="s">
        <v>162</v>
      </c>
      <c r="BE778" s="118" t="s">
        <v>2048</v>
      </c>
      <c r="BF778" s="118">
        <v>4</v>
      </c>
      <c r="BG778" s="118" t="s">
        <v>232</v>
      </c>
      <c r="BH778" s="118" t="s">
        <v>164</v>
      </c>
      <c r="BI778" s="118" t="s">
        <v>164</v>
      </c>
      <c r="BJ778" s="118" t="s">
        <v>2068</v>
      </c>
      <c r="BK778" s="118" t="s">
        <v>963</v>
      </c>
      <c r="BL778" s="121">
        <v>1</v>
      </c>
      <c r="BM778" s="119" t="b">
        <f>KGP[[#This Row],[HU Quantity]]=KGP[[#This Row],[Requirement quantity]]</f>
        <v>1</v>
      </c>
      <c r="BN778" s="118" t="s">
        <v>2069</v>
      </c>
      <c r="BO778" s="119"/>
      <c r="BP778" s="119"/>
      <c r="BQ778" s="118" t="s">
        <v>165</v>
      </c>
      <c r="BR778" s="119"/>
      <c r="BS778" s="120">
        <v>45381</v>
      </c>
      <c r="BT778" s="123">
        <v>0</v>
      </c>
      <c r="BU778" s="123">
        <v>0</v>
      </c>
      <c r="BV778" s="120">
        <v>45503</v>
      </c>
      <c r="BW778" s="124">
        <v>0</v>
      </c>
      <c r="BX778" s="124">
        <v>0</v>
      </c>
      <c r="BY778" s="119"/>
      <c r="BZ778" s="119"/>
      <c r="CA778" s="118">
        <v>0</v>
      </c>
      <c r="CB778" s="122">
        <v>0</v>
      </c>
      <c r="CC778" s="118" t="s">
        <v>374</v>
      </c>
      <c r="CD778" s="122">
        <v>1</v>
      </c>
      <c r="CE778" s="118" t="s">
        <v>349</v>
      </c>
      <c r="CF778" s="119"/>
      <c r="CG778" s="118" t="s">
        <v>965</v>
      </c>
      <c r="CH778" s="122">
        <v>0</v>
      </c>
      <c r="CI778" s="125">
        <v>0</v>
      </c>
      <c r="CJ778" s="94">
        <f t="shared" si="84"/>
        <v>0.125</v>
      </c>
      <c r="CK778" s="88">
        <f t="shared" si="85"/>
        <v>45379</v>
      </c>
      <c r="CL778" s="89">
        <f t="shared" si="86"/>
        <v>-7</v>
      </c>
      <c r="CM778" s="89">
        <f t="shared" si="87"/>
        <v>21</v>
      </c>
      <c r="CN778" s="89" t="str">
        <f t="shared" si="88"/>
        <v>ON TIME</v>
      </c>
      <c r="CO778" s="100" t="str" cm="1">
        <f t="array" ref="CO778">IFERROR(_xlfn.TEXTJOIN(", ",,_xlfn._xlws.FILTER('Monitor PO'!A:A,'Monitor PO'!K:K=Z778)),"")</f>
        <v/>
      </c>
      <c r="CP778" s="92" t="str">
        <f>IF(CQ778="","",IF(CQ778&gt;'Colour coding'!$D$4,"After Turnround",IF(CQ778&gt;'Colour coding'!$D$3+7,"During Turnaround",IF(CQ778&lt;'Colour coding'!$D$3,"On Time"))))</f>
        <v>On Time</v>
      </c>
      <c r="CQ778" s="88">
        <f>_xlfn.MAXIFS('Monitor PO'!E:E,'Monitor PO'!K:K,KGP[[#This Row],[Material / Component]])</f>
        <v>0</v>
      </c>
      <c r="CR778" s="89" t="str">
        <f t="shared" si="89"/>
        <v>Need Purchasing</v>
      </c>
      <c r="CS778" s="89" t="str">
        <f>_xlfn.CONCAT(KGP[[#This Row],[Reservation]], KGP[[#This Row],[Requirement date (WO component)]],KGP[[#This Row],[Material / Component]],"000",,KGP[[#This Row],[WO number]])</f>
        <v>00001373084540710605255000100038807</v>
      </c>
      <c r="CT778" s="89" t="e">
        <f>VLOOKUP(KGP[[#This Row],[Key]],Reservation!B:B,1,)</f>
        <v>#N/A</v>
      </c>
      <c r="CU778" s="89" t="str">
        <f>_xlfn.CONCAT(KGP[[#This Row],[Reservation]],KGP[[#This Row],[Material / Component]],"000",,KGP[[#This Row],[WO number]])</f>
        <v>000013730810605255000100038807</v>
      </c>
      <c r="CV778" s="93">
        <f>IF(_xlfn.MAXIFS(Reservation!$F:$F,Reservation!$A:$A,KGP[[#This Row],[Logic]])&lt;KGP[[#This Row],[ETA @ Demand plant]],_xlfn.MAXIFS(Reservation!$F:$F,Reservation!$A:$A,KGP[[#This Row],[Logic]]),"")</f>
        <v>0</v>
      </c>
      <c r="CW778" s="89" t="e">
        <f>IF(KGP[[#This Row],[Any order which is ahead (Date)]]="","",VLOOKUP(_xlfn.CONCAT(KGP[[#This Row],[Reservation]],KGP[[#This Row],[Material / Component]],"000",,KGP[[#This Row],[WO number]]),Reservation!$A:$J,10,0))</f>
        <v>#N/A</v>
      </c>
      <c r="CX778" s="89">
        <f t="shared" si="90"/>
        <v>0</v>
      </c>
    </row>
    <row r="779" spans="1:102" s="77" customFormat="1" ht="15" x14ac:dyDescent="0.25">
      <c r="A779" s="118" t="s">
        <v>940</v>
      </c>
      <c r="B779" s="118" t="s">
        <v>50</v>
      </c>
      <c r="C779" s="119"/>
      <c r="D779" s="118" t="s">
        <v>55</v>
      </c>
      <c r="E779" s="120">
        <v>45290</v>
      </c>
      <c r="F779" s="120">
        <v>45292</v>
      </c>
      <c r="G779" s="120">
        <v>45384</v>
      </c>
      <c r="H779" s="120">
        <v>45366</v>
      </c>
      <c r="I779" s="120">
        <v>45380</v>
      </c>
      <c r="J779" s="120">
        <v>45385</v>
      </c>
      <c r="K779" s="118" t="s">
        <v>1084</v>
      </c>
      <c r="L779" s="119"/>
      <c r="M779" s="118" t="s">
        <v>2072</v>
      </c>
      <c r="N779" s="118" t="s">
        <v>175</v>
      </c>
      <c r="O779" s="118" t="s">
        <v>2073</v>
      </c>
      <c r="P779" s="118" t="s">
        <v>2074</v>
      </c>
      <c r="Q779" s="118" t="s">
        <v>2075</v>
      </c>
      <c r="R779" s="118" t="s">
        <v>344</v>
      </c>
      <c r="S779" s="120">
        <v>45384</v>
      </c>
      <c r="T779" s="119"/>
      <c r="U779" s="119"/>
      <c r="V779" s="118" t="s">
        <v>345</v>
      </c>
      <c r="W779" s="119"/>
      <c r="X779" s="118">
        <v>20</v>
      </c>
      <c r="Y779" s="118">
        <v>20</v>
      </c>
      <c r="Z779" s="118" t="s">
        <v>1457</v>
      </c>
      <c r="AA779" s="118" t="s">
        <v>1458</v>
      </c>
      <c r="AB779" s="121">
        <v>2</v>
      </c>
      <c r="AC779" s="121">
        <v>57</v>
      </c>
      <c r="AD779" s="121">
        <v>34</v>
      </c>
      <c r="AE779" s="118" t="s">
        <v>941</v>
      </c>
      <c r="AF779" s="121">
        <v>0</v>
      </c>
      <c r="AG779" s="118" t="s">
        <v>1486</v>
      </c>
      <c r="AH779" s="118" t="s">
        <v>53</v>
      </c>
      <c r="AI779" s="118" t="s">
        <v>345</v>
      </c>
      <c r="AJ779" s="118" t="s">
        <v>2076</v>
      </c>
      <c r="AK779" s="118">
        <v>10</v>
      </c>
      <c r="AL779" s="121">
        <v>21</v>
      </c>
      <c r="AM779" s="119"/>
      <c r="AN779" s="119"/>
      <c r="AO779" s="118">
        <v>0</v>
      </c>
      <c r="AP779" s="119"/>
      <c r="AQ779" s="119"/>
      <c r="AR779" s="119"/>
      <c r="AS779" s="119"/>
      <c r="AT779" s="119"/>
      <c r="AU779" s="118">
        <v>0</v>
      </c>
      <c r="AV779" s="122">
        <v>0</v>
      </c>
      <c r="AW779" s="118" t="s">
        <v>1459</v>
      </c>
      <c r="AX779" s="119"/>
      <c r="AY779" s="119"/>
      <c r="AZ779" s="119"/>
      <c r="BA779" s="118" t="s">
        <v>2077</v>
      </c>
      <c r="BB779" s="118" t="s">
        <v>52</v>
      </c>
      <c r="BC779" s="118" t="s">
        <v>213</v>
      </c>
      <c r="BD779" s="118" t="s">
        <v>355</v>
      </c>
      <c r="BE779" s="118" t="s">
        <v>2078</v>
      </c>
      <c r="BF779" s="118">
        <v>8</v>
      </c>
      <c r="BG779" s="118" t="s">
        <v>232</v>
      </c>
      <c r="BH779" s="118" t="s">
        <v>164</v>
      </c>
      <c r="BI779" s="118" t="s">
        <v>164</v>
      </c>
      <c r="BJ779" s="118" t="s">
        <v>2079</v>
      </c>
      <c r="BK779" s="118" t="s">
        <v>2080</v>
      </c>
      <c r="BL779" s="121">
        <v>2</v>
      </c>
      <c r="BM779" s="119" t="b">
        <f>KGP[[#This Row],[HU Quantity]]=KGP[[#This Row],[Requirement quantity]]</f>
        <v>1</v>
      </c>
      <c r="BN779" s="119"/>
      <c r="BO779" s="119"/>
      <c r="BP779" s="119"/>
      <c r="BQ779" s="118" t="s">
        <v>165</v>
      </c>
      <c r="BR779" s="119"/>
      <c r="BS779" s="119"/>
      <c r="BT779" s="123">
        <v>0</v>
      </c>
      <c r="BU779" s="123">
        <v>0</v>
      </c>
      <c r="BV779" s="120">
        <v>45473</v>
      </c>
      <c r="BW779" s="124">
        <v>0</v>
      </c>
      <c r="BX779" s="124">
        <v>0</v>
      </c>
      <c r="BY779" s="119"/>
      <c r="BZ779" s="119"/>
      <c r="CA779" s="118">
        <v>0</v>
      </c>
      <c r="CB779" s="122">
        <v>0</v>
      </c>
      <c r="CC779" s="119"/>
      <c r="CD779" s="122">
        <v>41</v>
      </c>
      <c r="CE779" s="119"/>
      <c r="CF779" s="119"/>
      <c r="CG779" s="119"/>
      <c r="CH779" s="122">
        <v>0</v>
      </c>
      <c r="CI779" s="125">
        <v>0</v>
      </c>
      <c r="CJ779" s="94">
        <f t="shared" si="84"/>
        <v>0.125</v>
      </c>
      <c r="CK779" s="88">
        <f t="shared" si="85"/>
        <v>45356</v>
      </c>
      <c r="CL779" s="89">
        <f t="shared" si="86"/>
        <v>-10</v>
      </c>
      <c r="CM779" s="89">
        <f t="shared" si="87"/>
        <v>18</v>
      </c>
      <c r="CN779" s="89" t="str">
        <f t="shared" si="88"/>
        <v>ON TIME</v>
      </c>
      <c r="CO779" s="100" t="str" cm="1">
        <f t="array" ref="CO779">IFERROR(_xlfn.TEXTJOIN(", ",,_xlfn._xlws.FILTER('Monitor PO'!A:A,'Monitor PO'!K:K=Z779)),"")</f>
        <v/>
      </c>
      <c r="CP779" s="92" t="str">
        <f>IF(CQ779="","",IF(CQ779&gt;'Colour coding'!$D$4,"After Turnround",IF(CQ779&gt;'Colour coding'!$D$3+7,"During Turnaround",IF(CQ779&lt;'Colour coding'!$D$3,"On Time"))))</f>
        <v>On Time</v>
      </c>
      <c r="CQ779" s="88">
        <f>_xlfn.MAXIFS('Monitor PO'!E:E,'Monitor PO'!K:K,KGP[[#This Row],[Material / Component]])</f>
        <v>0</v>
      </c>
      <c r="CR779" s="89" t="str">
        <f t="shared" si="89"/>
        <v>SOH</v>
      </c>
      <c r="CS779" s="89" t="str">
        <f>_xlfn.CONCAT(KGP[[#This Row],[Reservation]], KGP[[#This Row],[Requirement date (WO component)]],KGP[[#This Row],[Material / Component]],"000",,KGP[[#This Row],[WO number]])</f>
        <v>00001373814538410493611000100038880</v>
      </c>
      <c r="CT779" s="89" t="e">
        <f>VLOOKUP(KGP[[#This Row],[Key]],Reservation!B:B,1,)</f>
        <v>#N/A</v>
      </c>
      <c r="CU779" s="89" t="str">
        <f>_xlfn.CONCAT(KGP[[#This Row],[Reservation]],KGP[[#This Row],[Material / Component]],"000",,KGP[[#This Row],[WO number]])</f>
        <v>000013738110493611000100038880</v>
      </c>
      <c r="CV779" s="93">
        <f>IF(_xlfn.MAXIFS(Reservation!$F:$F,Reservation!$A:$A,KGP[[#This Row],[Logic]])&lt;KGP[[#This Row],[ETA @ Demand plant]],_xlfn.MAXIFS(Reservation!$F:$F,Reservation!$A:$A,KGP[[#This Row],[Logic]]),"")</f>
        <v>0</v>
      </c>
      <c r="CW779" s="89" t="e">
        <f>IF(KGP[[#This Row],[Any order which is ahead (Date)]]="","",VLOOKUP(_xlfn.CONCAT(KGP[[#This Row],[Reservation]],KGP[[#This Row],[Material / Component]],"000",,KGP[[#This Row],[WO number]]),Reservation!$A:$J,10,0))</f>
        <v>#N/A</v>
      </c>
      <c r="CX779" s="89">
        <f t="shared" si="90"/>
        <v>0</v>
      </c>
    </row>
    <row r="780" spans="1:102" s="77" customFormat="1" ht="15" x14ac:dyDescent="0.25">
      <c r="A780" s="118" t="s">
        <v>940</v>
      </c>
      <c r="B780" s="118" t="s">
        <v>50</v>
      </c>
      <c r="C780" s="119"/>
      <c r="D780" s="118" t="s">
        <v>55</v>
      </c>
      <c r="E780" s="120">
        <v>45290</v>
      </c>
      <c r="F780" s="120">
        <v>45292</v>
      </c>
      <c r="G780" s="120">
        <v>45397</v>
      </c>
      <c r="H780" s="120">
        <v>45335</v>
      </c>
      <c r="I780" s="120">
        <v>45393</v>
      </c>
      <c r="J780" s="120">
        <v>45398</v>
      </c>
      <c r="K780" s="118" t="s">
        <v>1084</v>
      </c>
      <c r="L780" s="119"/>
      <c r="M780" s="118" t="s">
        <v>2084</v>
      </c>
      <c r="N780" s="118" t="s">
        <v>175</v>
      </c>
      <c r="O780" s="118" t="s">
        <v>2085</v>
      </c>
      <c r="P780" s="118" t="s">
        <v>2074</v>
      </c>
      <c r="Q780" s="118" t="s">
        <v>2075</v>
      </c>
      <c r="R780" s="118" t="s">
        <v>344</v>
      </c>
      <c r="S780" s="120">
        <v>45397</v>
      </c>
      <c r="T780" s="119"/>
      <c r="U780" s="119"/>
      <c r="V780" s="118" t="s">
        <v>345</v>
      </c>
      <c r="W780" s="119"/>
      <c r="X780" s="118">
        <v>20</v>
      </c>
      <c r="Y780" s="118">
        <v>20</v>
      </c>
      <c r="Z780" s="118" t="s">
        <v>1457</v>
      </c>
      <c r="AA780" s="118" t="s">
        <v>1458</v>
      </c>
      <c r="AB780" s="121">
        <v>2</v>
      </c>
      <c r="AC780" s="121">
        <v>57</v>
      </c>
      <c r="AD780" s="121">
        <v>34</v>
      </c>
      <c r="AE780" s="118" t="s">
        <v>941</v>
      </c>
      <c r="AF780" s="121">
        <v>0</v>
      </c>
      <c r="AG780" s="118" t="s">
        <v>1486</v>
      </c>
      <c r="AH780" s="118" t="s">
        <v>53</v>
      </c>
      <c r="AI780" s="118" t="s">
        <v>345</v>
      </c>
      <c r="AJ780" s="118" t="s">
        <v>2087</v>
      </c>
      <c r="AK780" s="118">
        <v>10</v>
      </c>
      <c r="AL780" s="121">
        <v>21</v>
      </c>
      <c r="AM780" s="119"/>
      <c r="AN780" s="119"/>
      <c r="AO780" s="118">
        <v>0</v>
      </c>
      <c r="AP780" s="119"/>
      <c r="AQ780" s="119"/>
      <c r="AR780" s="119"/>
      <c r="AS780" s="119"/>
      <c r="AT780" s="119"/>
      <c r="AU780" s="118">
        <v>0</v>
      </c>
      <c r="AV780" s="122">
        <v>0</v>
      </c>
      <c r="AW780" s="118" t="s">
        <v>1459</v>
      </c>
      <c r="AX780" s="119"/>
      <c r="AY780" s="119"/>
      <c r="AZ780" s="119"/>
      <c r="BA780" s="118" t="s">
        <v>2088</v>
      </c>
      <c r="BB780" s="118" t="s">
        <v>52</v>
      </c>
      <c r="BC780" s="118" t="s">
        <v>213</v>
      </c>
      <c r="BD780" s="118" t="s">
        <v>214</v>
      </c>
      <c r="BE780" s="118" t="s">
        <v>2086</v>
      </c>
      <c r="BF780" s="118">
        <v>7</v>
      </c>
      <c r="BG780" s="118" t="s">
        <v>232</v>
      </c>
      <c r="BH780" s="118" t="s">
        <v>164</v>
      </c>
      <c r="BI780" s="118" t="s">
        <v>164</v>
      </c>
      <c r="BJ780" s="118" t="s">
        <v>2089</v>
      </c>
      <c r="BK780" s="118" t="s">
        <v>2090</v>
      </c>
      <c r="BL780" s="121">
        <v>2</v>
      </c>
      <c r="BM780" s="119" t="b">
        <f>KGP[[#This Row],[HU Quantity]]=KGP[[#This Row],[Requirement quantity]]</f>
        <v>1</v>
      </c>
      <c r="BN780" s="118" t="s">
        <v>2091</v>
      </c>
      <c r="BO780" s="119"/>
      <c r="BP780" s="119"/>
      <c r="BQ780" s="118" t="s">
        <v>165</v>
      </c>
      <c r="BR780" s="119"/>
      <c r="BS780" s="120">
        <v>45322</v>
      </c>
      <c r="BT780" s="123">
        <v>0</v>
      </c>
      <c r="BU780" s="123">
        <v>0</v>
      </c>
      <c r="BV780" s="120">
        <v>45473</v>
      </c>
      <c r="BW780" s="124">
        <v>0</v>
      </c>
      <c r="BX780" s="124">
        <v>0</v>
      </c>
      <c r="BY780" s="119"/>
      <c r="BZ780" s="119"/>
      <c r="CA780" s="118">
        <v>0</v>
      </c>
      <c r="CB780" s="122">
        <v>0</v>
      </c>
      <c r="CC780" s="118" t="s">
        <v>348</v>
      </c>
      <c r="CD780" s="122">
        <v>41</v>
      </c>
      <c r="CE780" s="118" t="s">
        <v>367</v>
      </c>
      <c r="CF780" s="119"/>
      <c r="CG780" s="118" t="s">
        <v>2092</v>
      </c>
      <c r="CH780" s="122">
        <v>0</v>
      </c>
      <c r="CI780" s="125">
        <v>0</v>
      </c>
      <c r="CJ780" s="94">
        <f t="shared" si="84"/>
        <v>0.125</v>
      </c>
      <c r="CK780" s="88">
        <f t="shared" si="85"/>
        <v>45369</v>
      </c>
      <c r="CL780" s="89">
        <f t="shared" si="86"/>
        <v>34</v>
      </c>
      <c r="CM780" s="89">
        <f t="shared" si="87"/>
        <v>62</v>
      </c>
      <c r="CN780" s="89" t="str">
        <f t="shared" si="88"/>
        <v>ON TIME</v>
      </c>
      <c r="CO780" s="100" t="str" cm="1">
        <f t="array" ref="CO780">IFERROR(_xlfn.TEXTJOIN(", ",,_xlfn._xlws.FILTER('Monitor PO'!A:A,'Monitor PO'!K:K=Z780)),"")</f>
        <v/>
      </c>
      <c r="CP780" s="92" t="str">
        <f>IF(CQ780="","",IF(CQ780&gt;'Colour coding'!$D$4,"After Turnround",IF(CQ780&gt;'Colour coding'!$D$3+7,"During Turnaround",IF(CQ780&lt;'Colour coding'!$D$3,"On Time"))))</f>
        <v>On Time</v>
      </c>
      <c r="CQ780" s="88">
        <f>_xlfn.MAXIFS('Monitor PO'!E:E,'Monitor PO'!K:K,KGP[[#This Row],[Material / Component]])</f>
        <v>0</v>
      </c>
      <c r="CR780" s="89" t="str">
        <f t="shared" si="89"/>
        <v>SOH</v>
      </c>
      <c r="CS780" s="89" t="str">
        <f>_xlfn.CONCAT(KGP[[#This Row],[Reservation]], KGP[[#This Row],[Requirement date (WO component)]],KGP[[#This Row],[Material / Component]],"000",,KGP[[#This Row],[WO number]])</f>
        <v>00001373844539710493611000100038883</v>
      </c>
      <c r="CT780" s="89" t="e">
        <f>VLOOKUP(KGP[[#This Row],[Key]],Reservation!B:B,1,)</f>
        <v>#N/A</v>
      </c>
      <c r="CU780" s="89" t="str">
        <f>_xlfn.CONCAT(KGP[[#This Row],[Reservation]],KGP[[#This Row],[Material / Component]],"000",,KGP[[#This Row],[WO number]])</f>
        <v>000013738410493611000100038883</v>
      </c>
      <c r="CV780" s="93">
        <f>IF(_xlfn.MAXIFS(Reservation!$F:$F,Reservation!$A:$A,KGP[[#This Row],[Logic]])&lt;KGP[[#This Row],[ETA @ Demand plant]],_xlfn.MAXIFS(Reservation!$F:$F,Reservation!$A:$A,KGP[[#This Row],[Logic]]),"")</f>
        <v>0</v>
      </c>
      <c r="CW780" s="89" t="e">
        <f>IF(KGP[[#This Row],[Any order which is ahead (Date)]]="","",VLOOKUP(_xlfn.CONCAT(KGP[[#This Row],[Reservation]],KGP[[#This Row],[Material / Component]],"000",,KGP[[#This Row],[WO number]]),Reservation!$A:$J,10,0))</f>
        <v>#N/A</v>
      </c>
      <c r="CX780" s="89">
        <f t="shared" si="90"/>
        <v>0</v>
      </c>
    </row>
    <row r="781" spans="1:102" s="77" customFormat="1" ht="15" x14ac:dyDescent="0.25">
      <c r="A781" s="118" t="s">
        <v>940</v>
      </c>
      <c r="B781" s="118" t="s">
        <v>50</v>
      </c>
      <c r="C781" s="119"/>
      <c r="D781" s="118" t="s">
        <v>55</v>
      </c>
      <c r="E781" s="120">
        <v>45290</v>
      </c>
      <c r="F781" s="120">
        <v>45292</v>
      </c>
      <c r="G781" s="120">
        <v>45393</v>
      </c>
      <c r="H781" s="120">
        <v>45366</v>
      </c>
      <c r="I781" s="120">
        <v>45388</v>
      </c>
      <c r="J781" s="120">
        <v>45394</v>
      </c>
      <c r="K781" s="118" t="s">
        <v>1084</v>
      </c>
      <c r="L781" s="119"/>
      <c r="M781" s="118" t="s">
        <v>2093</v>
      </c>
      <c r="N781" s="118" t="s">
        <v>174</v>
      </c>
      <c r="O781" s="118" t="s">
        <v>2094</v>
      </c>
      <c r="P781" s="118" t="s">
        <v>2074</v>
      </c>
      <c r="Q781" s="118" t="s">
        <v>2075</v>
      </c>
      <c r="R781" s="118" t="s">
        <v>344</v>
      </c>
      <c r="S781" s="120">
        <v>45393</v>
      </c>
      <c r="T781" s="119"/>
      <c r="U781" s="119"/>
      <c r="V781" s="118" t="s">
        <v>345</v>
      </c>
      <c r="W781" s="119"/>
      <c r="X781" s="118">
        <v>20</v>
      </c>
      <c r="Y781" s="118">
        <v>20</v>
      </c>
      <c r="Z781" s="118" t="s">
        <v>1457</v>
      </c>
      <c r="AA781" s="118" t="s">
        <v>1458</v>
      </c>
      <c r="AB781" s="121">
        <v>2</v>
      </c>
      <c r="AC781" s="121">
        <v>57</v>
      </c>
      <c r="AD781" s="121">
        <v>34</v>
      </c>
      <c r="AE781" s="118" t="s">
        <v>941</v>
      </c>
      <c r="AF781" s="121">
        <v>0</v>
      </c>
      <c r="AG781" s="118" t="s">
        <v>1486</v>
      </c>
      <c r="AH781" s="118" t="s">
        <v>53</v>
      </c>
      <c r="AI781" s="118" t="s">
        <v>345</v>
      </c>
      <c r="AJ781" s="118" t="s">
        <v>2095</v>
      </c>
      <c r="AK781" s="118">
        <v>10</v>
      </c>
      <c r="AL781" s="121">
        <v>21</v>
      </c>
      <c r="AM781" s="119"/>
      <c r="AN781" s="119"/>
      <c r="AO781" s="118">
        <v>0</v>
      </c>
      <c r="AP781" s="119"/>
      <c r="AQ781" s="119"/>
      <c r="AR781" s="119"/>
      <c r="AS781" s="119"/>
      <c r="AT781" s="119"/>
      <c r="AU781" s="118">
        <v>0</v>
      </c>
      <c r="AV781" s="122">
        <v>0</v>
      </c>
      <c r="AW781" s="118" t="s">
        <v>1459</v>
      </c>
      <c r="AX781" s="119"/>
      <c r="AY781" s="119"/>
      <c r="AZ781" s="119"/>
      <c r="BA781" s="118" t="s">
        <v>2096</v>
      </c>
      <c r="BB781" s="118" t="s">
        <v>52</v>
      </c>
      <c r="BC781" s="118" t="s">
        <v>213</v>
      </c>
      <c r="BD781" s="118" t="s">
        <v>355</v>
      </c>
      <c r="BE781" s="118" t="s">
        <v>2097</v>
      </c>
      <c r="BF781" s="118">
        <v>8</v>
      </c>
      <c r="BG781" s="118" t="s">
        <v>232</v>
      </c>
      <c r="BH781" s="118" t="s">
        <v>164</v>
      </c>
      <c r="BI781" s="118" t="s">
        <v>164</v>
      </c>
      <c r="BJ781" s="118" t="s">
        <v>2098</v>
      </c>
      <c r="BK781" s="118" t="s">
        <v>2099</v>
      </c>
      <c r="BL781" s="121">
        <v>2</v>
      </c>
      <c r="BM781" s="119" t="b">
        <f>KGP[[#This Row],[HU Quantity]]=KGP[[#This Row],[Requirement quantity]]</f>
        <v>1</v>
      </c>
      <c r="BN781" s="119"/>
      <c r="BO781" s="119"/>
      <c r="BP781" s="119"/>
      <c r="BQ781" s="118" t="s">
        <v>165</v>
      </c>
      <c r="BR781" s="119"/>
      <c r="BS781" s="119"/>
      <c r="BT781" s="123">
        <v>0</v>
      </c>
      <c r="BU781" s="123">
        <v>0</v>
      </c>
      <c r="BV781" s="120">
        <v>45473</v>
      </c>
      <c r="BW781" s="124">
        <v>0</v>
      </c>
      <c r="BX781" s="124">
        <v>0</v>
      </c>
      <c r="BY781" s="119"/>
      <c r="BZ781" s="119"/>
      <c r="CA781" s="118">
        <v>0</v>
      </c>
      <c r="CB781" s="122">
        <v>0</v>
      </c>
      <c r="CC781" s="119"/>
      <c r="CD781" s="122">
        <v>41</v>
      </c>
      <c r="CE781" s="119"/>
      <c r="CF781" s="119"/>
      <c r="CG781" s="119"/>
      <c r="CH781" s="122">
        <v>0</v>
      </c>
      <c r="CI781" s="125">
        <v>0</v>
      </c>
      <c r="CJ781" s="94">
        <f t="shared" si="84"/>
        <v>0.125</v>
      </c>
      <c r="CK781" s="88">
        <f t="shared" si="85"/>
        <v>45365</v>
      </c>
      <c r="CL781" s="89">
        <f t="shared" si="86"/>
        <v>-1</v>
      </c>
      <c r="CM781" s="89">
        <f t="shared" si="87"/>
        <v>27</v>
      </c>
      <c r="CN781" s="89" t="str">
        <f t="shared" si="88"/>
        <v>ON TIME</v>
      </c>
      <c r="CO781" s="100" t="str" cm="1">
        <f t="array" ref="CO781">IFERROR(_xlfn.TEXTJOIN(", ",,_xlfn._xlws.FILTER('Monitor PO'!A:A,'Monitor PO'!K:K=Z781)),"")</f>
        <v/>
      </c>
      <c r="CP781" s="92" t="str">
        <f>IF(CQ781="","",IF(CQ781&gt;'Colour coding'!$D$4,"After Turnround",IF(CQ781&gt;'Colour coding'!$D$3+7,"During Turnaround",IF(CQ781&lt;'Colour coding'!$D$3,"On Time"))))</f>
        <v>On Time</v>
      </c>
      <c r="CQ781" s="88">
        <f>_xlfn.MAXIFS('Monitor PO'!E:E,'Monitor PO'!K:K,KGP[[#This Row],[Material / Component]])</f>
        <v>0</v>
      </c>
      <c r="CR781" s="89" t="str">
        <f t="shared" si="89"/>
        <v>SOH</v>
      </c>
      <c r="CS781" s="89" t="str">
        <f>_xlfn.CONCAT(KGP[[#This Row],[Reservation]], KGP[[#This Row],[Requirement date (WO component)]],KGP[[#This Row],[Material / Component]],"000",,KGP[[#This Row],[WO number]])</f>
        <v>00001373884539310493611000100038887</v>
      </c>
      <c r="CT781" s="89" t="e">
        <f>VLOOKUP(KGP[[#This Row],[Key]],Reservation!B:B,1,)</f>
        <v>#N/A</v>
      </c>
      <c r="CU781" s="89" t="str">
        <f>_xlfn.CONCAT(KGP[[#This Row],[Reservation]],KGP[[#This Row],[Material / Component]],"000",,KGP[[#This Row],[WO number]])</f>
        <v>000013738810493611000100038887</v>
      </c>
      <c r="CV781" s="93">
        <f>IF(_xlfn.MAXIFS(Reservation!$F:$F,Reservation!$A:$A,KGP[[#This Row],[Logic]])&lt;KGP[[#This Row],[ETA @ Demand plant]],_xlfn.MAXIFS(Reservation!$F:$F,Reservation!$A:$A,KGP[[#This Row],[Logic]]),"")</f>
        <v>0</v>
      </c>
      <c r="CW781" s="89" t="e">
        <f>IF(KGP[[#This Row],[Any order which is ahead (Date)]]="","",VLOOKUP(_xlfn.CONCAT(KGP[[#This Row],[Reservation]],KGP[[#This Row],[Material / Component]],"000",,KGP[[#This Row],[WO number]]),Reservation!$A:$J,10,0))</f>
        <v>#N/A</v>
      </c>
      <c r="CX781" s="89">
        <f t="shared" si="90"/>
        <v>0</v>
      </c>
    </row>
    <row r="782" spans="1:102" s="77" customFormat="1" ht="15" x14ac:dyDescent="0.25">
      <c r="A782" s="118" t="s">
        <v>940</v>
      </c>
      <c r="B782" s="118" t="s">
        <v>50</v>
      </c>
      <c r="C782" s="119"/>
      <c r="D782" s="118" t="s">
        <v>55</v>
      </c>
      <c r="E782" s="120">
        <v>45290</v>
      </c>
      <c r="F782" s="120">
        <v>45292</v>
      </c>
      <c r="G782" s="120">
        <v>45390</v>
      </c>
      <c r="H782" s="120">
        <v>45366</v>
      </c>
      <c r="I782" s="120">
        <v>45386</v>
      </c>
      <c r="J782" s="120">
        <v>45391</v>
      </c>
      <c r="K782" s="118" t="s">
        <v>1084</v>
      </c>
      <c r="L782" s="119"/>
      <c r="M782" s="118" t="s">
        <v>2100</v>
      </c>
      <c r="N782" s="118" t="s">
        <v>175</v>
      </c>
      <c r="O782" s="118" t="s">
        <v>2101</v>
      </c>
      <c r="P782" s="118" t="s">
        <v>2074</v>
      </c>
      <c r="Q782" s="118" t="s">
        <v>2075</v>
      </c>
      <c r="R782" s="118" t="s">
        <v>344</v>
      </c>
      <c r="S782" s="120">
        <v>45390</v>
      </c>
      <c r="T782" s="119"/>
      <c r="U782" s="119"/>
      <c r="V782" s="118" t="s">
        <v>345</v>
      </c>
      <c r="W782" s="119"/>
      <c r="X782" s="118">
        <v>20</v>
      </c>
      <c r="Y782" s="118">
        <v>20</v>
      </c>
      <c r="Z782" s="118" t="s">
        <v>1457</v>
      </c>
      <c r="AA782" s="118" t="s">
        <v>1458</v>
      </c>
      <c r="AB782" s="121">
        <v>2</v>
      </c>
      <c r="AC782" s="121">
        <v>57</v>
      </c>
      <c r="AD782" s="121">
        <v>34</v>
      </c>
      <c r="AE782" s="118" t="s">
        <v>54</v>
      </c>
      <c r="AF782" s="121">
        <v>0</v>
      </c>
      <c r="AG782" s="118" t="s">
        <v>1486</v>
      </c>
      <c r="AH782" s="118" t="s">
        <v>53</v>
      </c>
      <c r="AI782" s="118" t="s">
        <v>345</v>
      </c>
      <c r="AJ782" s="118" t="s">
        <v>2102</v>
      </c>
      <c r="AK782" s="118">
        <v>10</v>
      </c>
      <c r="AL782" s="121">
        <v>21</v>
      </c>
      <c r="AM782" s="119"/>
      <c r="AN782" s="119"/>
      <c r="AO782" s="118">
        <v>0</v>
      </c>
      <c r="AP782" s="119"/>
      <c r="AQ782" s="119"/>
      <c r="AR782" s="119"/>
      <c r="AS782" s="119"/>
      <c r="AT782" s="119"/>
      <c r="AU782" s="118">
        <v>0</v>
      </c>
      <c r="AV782" s="122">
        <v>0</v>
      </c>
      <c r="AW782" s="118" t="s">
        <v>1459</v>
      </c>
      <c r="AX782" s="119"/>
      <c r="AY782" s="119"/>
      <c r="AZ782" s="119"/>
      <c r="BA782" s="118" t="s">
        <v>2103</v>
      </c>
      <c r="BB782" s="118" t="s">
        <v>52</v>
      </c>
      <c r="BC782" s="118" t="s">
        <v>213</v>
      </c>
      <c r="BD782" s="118" t="s">
        <v>355</v>
      </c>
      <c r="BE782" s="118" t="s">
        <v>2104</v>
      </c>
      <c r="BF782" s="118">
        <v>7</v>
      </c>
      <c r="BG782" s="118" t="s">
        <v>232</v>
      </c>
      <c r="BH782" s="118" t="s">
        <v>164</v>
      </c>
      <c r="BI782" s="118" t="s">
        <v>164</v>
      </c>
      <c r="BJ782" s="118" t="s">
        <v>2105</v>
      </c>
      <c r="BK782" s="118" t="s">
        <v>2106</v>
      </c>
      <c r="BL782" s="121">
        <v>2</v>
      </c>
      <c r="BM782" s="119" t="b">
        <f>KGP[[#This Row],[HU Quantity]]=KGP[[#This Row],[Requirement quantity]]</f>
        <v>1</v>
      </c>
      <c r="BN782" s="119"/>
      <c r="BO782" s="119"/>
      <c r="BP782" s="119"/>
      <c r="BQ782" s="118" t="s">
        <v>165</v>
      </c>
      <c r="BR782" s="119"/>
      <c r="BS782" s="119"/>
      <c r="BT782" s="123">
        <v>0</v>
      </c>
      <c r="BU782" s="123">
        <v>0</v>
      </c>
      <c r="BV782" s="120">
        <v>45473</v>
      </c>
      <c r="BW782" s="124">
        <v>0</v>
      </c>
      <c r="BX782" s="124">
        <v>0</v>
      </c>
      <c r="BY782" s="119"/>
      <c r="BZ782" s="119"/>
      <c r="CA782" s="118">
        <v>0</v>
      </c>
      <c r="CB782" s="122">
        <v>0</v>
      </c>
      <c r="CC782" s="119"/>
      <c r="CD782" s="122">
        <v>41</v>
      </c>
      <c r="CE782" s="119"/>
      <c r="CF782" s="119"/>
      <c r="CG782" s="119"/>
      <c r="CH782" s="122">
        <v>0</v>
      </c>
      <c r="CI782" s="125">
        <v>0</v>
      </c>
      <c r="CJ782" s="94">
        <f t="shared" si="84"/>
        <v>0.125</v>
      </c>
      <c r="CK782" s="88">
        <f t="shared" si="85"/>
        <v>45362</v>
      </c>
      <c r="CL782" s="89">
        <f t="shared" si="86"/>
        <v>-4</v>
      </c>
      <c r="CM782" s="89">
        <f t="shared" si="87"/>
        <v>24</v>
      </c>
      <c r="CN782" s="89" t="str">
        <f t="shared" si="88"/>
        <v>ON TIME</v>
      </c>
      <c r="CO782" s="100" t="str" cm="1">
        <f t="array" ref="CO782">IFERROR(_xlfn.TEXTJOIN(", ",,_xlfn._xlws.FILTER('Monitor PO'!A:A,'Monitor PO'!K:K=Z782)),"")</f>
        <v/>
      </c>
      <c r="CP782" s="92" t="str">
        <f>IF(CQ782="","",IF(CQ782&gt;'Colour coding'!$D$4,"After Turnround",IF(CQ782&gt;'Colour coding'!$D$3+7,"During Turnaround",IF(CQ782&lt;'Colour coding'!$D$3,"On Time"))))</f>
        <v>On Time</v>
      </c>
      <c r="CQ782" s="88">
        <f>_xlfn.MAXIFS('Monitor PO'!E:E,'Monitor PO'!K:K,KGP[[#This Row],[Material / Component]])</f>
        <v>0</v>
      </c>
      <c r="CR782" s="89" t="str">
        <f t="shared" si="89"/>
        <v>SOH</v>
      </c>
      <c r="CS782" s="89" t="str">
        <f>_xlfn.CONCAT(KGP[[#This Row],[Reservation]], KGP[[#This Row],[Requirement date (WO component)]],KGP[[#This Row],[Material / Component]],"000",,KGP[[#This Row],[WO number]])</f>
        <v>00001373894539010493611000100038888</v>
      </c>
      <c r="CT782" s="89" t="e">
        <f>VLOOKUP(KGP[[#This Row],[Key]],Reservation!B:B,1,)</f>
        <v>#N/A</v>
      </c>
      <c r="CU782" s="89" t="str">
        <f>_xlfn.CONCAT(KGP[[#This Row],[Reservation]],KGP[[#This Row],[Material / Component]],"000",,KGP[[#This Row],[WO number]])</f>
        <v>000013738910493611000100038888</v>
      </c>
      <c r="CV782" s="93">
        <f>IF(_xlfn.MAXIFS(Reservation!$F:$F,Reservation!$A:$A,KGP[[#This Row],[Logic]])&lt;KGP[[#This Row],[ETA @ Demand plant]],_xlfn.MAXIFS(Reservation!$F:$F,Reservation!$A:$A,KGP[[#This Row],[Logic]]),"")</f>
        <v>0</v>
      </c>
      <c r="CW782" s="89" t="e">
        <f>IF(KGP[[#This Row],[Any order which is ahead (Date)]]="","",VLOOKUP(_xlfn.CONCAT(KGP[[#This Row],[Reservation]],KGP[[#This Row],[Material / Component]],"000",,KGP[[#This Row],[WO number]]),Reservation!$A:$J,10,0))</f>
        <v>#N/A</v>
      </c>
      <c r="CX782" s="89">
        <f t="shared" si="90"/>
        <v>0</v>
      </c>
    </row>
    <row r="783" spans="1:102" s="77" customFormat="1" ht="15" x14ac:dyDescent="0.25">
      <c r="A783" s="118" t="s">
        <v>940</v>
      </c>
      <c r="B783" s="118" t="s">
        <v>50</v>
      </c>
      <c r="C783" s="119"/>
      <c r="D783" s="118" t="s">
        <v>55</v>
      </c>
      <c r="E783" s="120">
        <v>45290</v>
      </c>
      <c r="F783" s="120">
        <v>45292</v>
      </c>
      <c r="G783" s="120">
        <v>45382</v>
      </c>
      <c r="H783" s="120">
        <v>45341</v>
      </c>
      <c r="I783" s="120">
        <v>45380</v>
      </c>
      <c r="J783" s="120">
        <v>45384</v>
      </c>
      <c r="K783" s="118" t="s">
        <v>1084</v>
      </c>
      <c r="L783" s="119"/>
      <c r="M783" s="118" t="s">
        <v>2107</v>
      </c>
      <c r="N783" s="118" t="s">
        <v>175</v>
      </c>
      <c r="O783" s="118" t="s">
        <v>2108</v>
      </c>
      <c r="P783" s="118" t="s">
        <v>2074</v>
      </c>
      <c r="Q783" s="118" t="s">
        <v>2075</v>
      </c>
      <c r="R783" s="118" t="s">
        <v>344</v>
      </c>
      <c r="S783" s="120">
        <v>45382</v>
      </c>
      <c r="T783" s="119"/>
      <c r="U783" s="119"/>
      <c r="V783" s="118" t="s">
        <v>345</v>
      </c>
      <c r="W783" s="119"/>
      <c r="X783" s="118">
        <v>20</v>
      </c>
      <c r="Y783" s="118">
        <v>20</v>
      </c>
      <c r="Z783" s="118" t="s">
        <v>1457</v>
      </c>
      <c r="AA783" s="118" t="s">
        <v>1458</v>
      </c>
      <c r="AB783" s="121">
        <v>2</v>
      </c>
      <c r="AC783" s="121">
        <v>57</v>
      </c>
      <c r="AD783" s="121">
        <v>34</v>
      </c>
      <c r="AE783" s="118" t="s">
        <v>54</v>
      </c>
      <c r="AF783" s="121">
        <v>0</v>
      </c>
      <c r="AG783" s="118" t="s">
        <v>1486</v>
      </c>
      <c r="AH783" s="118" t="s">
        <v>53</v>
      </c>
      <c r="AI783" s="118" t="s">
        <v>345</v>
      </c>
      <c r="AJ783" s="118" t="s">
        <v>2110</v>
      </c>
      <c r="AK783" s="118">
        <v>10</v>
      </c>
      <c r="AL783" s="121">
        <v>21</v>
      </c>
      <c r="AM783" s="119"/>
      <c r="AN783" s="119"/>
      <c r="AO783" s="118">
        <v>0</v>
      </c>
      <c r="AP783" s="119"/>
      <c r="AQ783" s="119"/>
      <c r="AR783" s="119"/>
      <c r="AS783" s="119"/>
      <c r="AT783" s="119"/>
      <c r="AU783" s="118">
        <v>0</v>
      </c>
      <c r="AV783" s="122">
        <v>0</v>
      </c>
      <c r="AW783" s="118" t="s">
        <v>1459</v>
      </c>
      <c r="AX783" s="119"/>
      <c r="AY783" s="119"/>
      <c r="AZ783" s="119"/>
      <c r="BA783" s="118" t="s">
        <v>2111</v>
      </c>
      <c r="BB783" s="118" t="s">
        <v>52</v>
      </c>
      <c r="BC783" s="118" t="s">
        <v>213</v>
      </c>
      <c r="BD783" s="118" t="s">
        <v>214</v>
      </c>
      <c r="BE783" s="118" t="s">
        <v>2109</v>
      </c>
      <c r="BF783" s="118">
        <v>7</v>
      </c>
      <c r="BG783" s="118" t="s">
        <v>232</v>
      </c>
      <c r="BH783" s="118" t="s">
        <v>164</v>
      </c>
      <c r="BI783" s="118" t="s">
        <v>164</v>
      </c>
      <c r="BJ783" s="118" t="s">
        <v>2112</v>
      </c>
      <c r="BK783" s="118" t="s">
        <v>2090</v>
      </c>
      <c r="BL783" s="121">
        <v>2</v>
      </c>
      <c r="BM783" s="119" t="b">
        <f>KGP[[#This Row],[HU Quantity]]=KGP[[#This Row],[Requirement quantity]]</f>
        <v>1</v>
      </c>
      <c r="BN783" s="118" t="s">
        <v>2113</v>
      </c>
      <c r="BO783" s="119"/>
      <c r="BP783" s="119"/>
      <c r="BQ783" s="118" t="s">
        <v>165</v>
      </c>
      <c r="BR783" s="119"/>
      <c r="BS783" s="120">
        <v>45322</v>
      </c>
      <c r="BT783" s="123">
        <v>0</v>
      </c>
      <c r="BU783" s="123">
        <v>0</v>
      </c>
      <c r="BV783" s="120">
        <v>45473</v>
      </c>
      <c r="BW783" s="124">
        <v>0</v>
      </c>
      <c r="BX783" s="124">
        <v>0</v>
      </c>
      <c r="BY783" s="119"/>
      <c r="BZ783" s="119"/>
      <c r="CA783" s="118">
        <v>0</v>
      </c>
      <c r="CB783" s="122">
        <v>0</v>
      </c>
      <c r="CC783" s="118" t="s">
        <v>348</v>
      </c>
      <c r="CD783" s="122">
        <v>41</v>
      </c>
      <c r="CE783" s="118" t="s">
        <v>367</v>
      </c>
      <c r="CF783" s="119"/>
      <c r="CG783" s="118" t="s">
        <v>2092</v>
      </c>
      <c r="CH783" s="122">
        <v>0</v>
      </c>
      <c r="CI783" s="125">
        <v>0</v>
      </c>
      <c r="CJ783" s="94">
        <f t="shared" si="84"/>
        <v>0.125</v>
      </c>
      <c r="CK783" s="88">
        <f t="shared" si="85"/>
        <v>45354</v>
      </c>
      <c r="CL783" s="89">
        <f t="shared" si="86"/>
        <v>13</v>
      </c>
      <c r="CM783" s="89">
        <f t="shared" si="87"/>
        <v>41</v>
      </c>
      <c r="CN783" s="89" t="str">
        <f t="shared" si="88"/>
        <v>ON TIME</v>
      </c>
      <c r="CO783" s="100" t="str" cm="1">
        <f t="array" ref="CO783">IFERROR(_xlfn.TEXTJOIN(", ",,_xlfn._xlws.FILTER('Monitor PO'!A:A,'Monitor PO'!K:K=Z783)),"")</f>
        <v/>
      </c>
      <c r="CP783" s="92" t="str">
        <f>IF(CQ783="","",IF(CQ783&gt;'Colour coding'!$D$4,"After Turnround",IF(CQ783&gt;'Colour coding'!$D$3+7,"During Turnaround",IF(CQ783&lt;'Colour coding'!$D$3,"On Time"))))</f>
        <v>On Time</v>
      </c>
      <c r="CQ783" s="88">
        <f>_xlfn.MAXIFS('Monitor PO'!E:E,'Monitor PO'!K:K,KGP[[#This Row],[Material / Component]])</f>
        <v>0</v>
      </c>
      <c r="CR783" s="89" t="str">
        <f t="shared" si="89"/>
        <v>SOH</v>
      </c>
      <c r="CS783" s="89" t="str">
        <f>_xlfn.CONCAT(KGP[[#This Row],[Reservation]], KGP[[#This Row],[Requirement date (WO component)]],KGP[[#This Row],[Material / Component]],"000",,KGP[[#This Row],[WO number]])</f>
        <v>00001373914538210493611000100038890</v>
      </c>
      <c r="CT783" s="89" t="e">
        <f>VLOOKUP(KGP[[#This Row],[Key]],Reservation!B:B,1,)</f>
        <v>#N/A</v>
      </c>
      <c r="CU783" s="89" t="str">
        <f>_xlfn.CONCAT(KGP[[#This Row],[Reservation]],KGP[[#This Row],[Material / Component]],"000",,KGP[[#This Row],[WO number]])</f>
        <v>000013739110493611000100038890</v>
      </c>
      <c r="CV783" s="93">
        <f>IF(_xlfn.MAXIFS(Reservation!$F:$F,Reservation!$A:$A,KGP[[#This Row],[Logic]])&lt;KGP[[#This Row],[ETA @ Demand plant]],_xlfn.MAXIFS(Reservation!$F:$F,Reservation!$A:$A,KGP[[#This Row],[Logic]]),"")</f>
        <v>0</v>
      </c>
      <c r="CW783" s="89" t="e">
        <f>IF(KGP[[#This Row],[Any order which is ahead (Date)]]="","",VLOOKUP(_xlfn.CONCAT(KGP[[#This Row],[Reservation]],KGP[[#This Row],[Material / Component]],"000",,KGP[[#This Row],[WO number]]),Reservation!$A:$J,10,0))</f>
        <v>#N/A</v>
      </c>
      <c r="CX783" s="89">
        <f t="shared" si="90"/>
        <v>0</v>
      </c>
    </row>
    <row r="784" spans="1:102" s="77" customFormat="1" ht="15" x14ac:dyDescent="0.25">
      <c r="A784" s="118" t="s">
        <v>940</v>
      </c>
      <c r="B784" s="118" t="s">
        <v>50</v>
      </c>
      <c r="C784" s="119"/>
      <c r="D784" s="118" t="s">
        <v>55</v>
      </c>
      <c r="E784" s="120">
        <v>45290</v>
      </c>
      <c r="F784" s="120">
        <v>45292</v>
      </c>
      <c r="G784" s="120">
        <v>45399</v>
      </c>
      <c r="H784" s="120">
        <v>45337</v>
      </c>
      <c r="I784" s="120">
        <v>45395</v>
      </c>
      <c r="J784" s="120">
        <v>45401</v>
      </c>
      <c r="K784" s="118" t="s">
        <v>1084</v>
      </c>
      <c r="L784" s="119"/>
      <c r="M784" s="118" t="s">
        <v>2114</v>
      </c>
      <c r="N784" s="118" t="s">
        <v>174</v>
      </c>
      <c r="O784" s="118" t="s">
        <v>2115</v>
      </c>
      <c r="P784" s="118" t="s">
        <v>2074</v>
      </c>
      <c r="Q784" s="118" t="s">
        <v>2075</v>
      </c>
      <c r="R784" s="118" t="s">
        <v>344</v>
      </c>
      <c r="S784" s="120">
        <v>45399</v>
      </c>
      <c r="T784" s="119"/>
      <c r="U784" s="119"/>
      <c r="V784" s="118" t="s">
        <v>345</v>
      </c>
      <c r="W784" s="119"/>
      <c r="X784" s="118">
        <v>20</v>
      </c>
      <c r="Y784" s="118">
        <v>20</v>
      </c>
      <c r="Z784" s="118" t="s">
        <v>1457</v>
      </c>
      <c r="AA784" s="118" t="s">
        <v>1458</v>
      </c>
      <c r="AB784" s="121">
        <v>2</v>
      </c>
      <c r="AC784" s="121">
        <v>57</v>
      </c>
      <c r="AD784" s="121">
        <v>34</v>
      </c>
      <c r="AE784" s="118" t="s">
        <v>941</v>
      </c>
      <c r="AF784" s="121">
        <v>0</v>
      </c>
      <c r="AG784" s="118" t="s">
        <v>1486</v>
      </c>
      <c r="AH784" s="118" t="s">
        <v>53</v>
      </c>
      <c r="AI784" s="118" t="s">
        <v>345</v>
      </c>
      <c r="AJ784" s="118" t="s">
        <v>2117</v>
      </c>
      <c r="AK784" s="118">
        <v>10</v>
      </c>
      <c r="AL784" s="121">
        <v>21</v>
      </c>
      <c r="AM784" s="119"/>
      <c r="AN784" s="119"/>
      <c r="AO784" s="118">
        <v>0</v>
      </c>
      <c r="AP784" s="119"/>
      <c r="AQ784" s="119"/>
      <c r="AR784" s="119"/>
      <c r="AS784" s="119"/>
      <c r="AT784" s="119"/>
      <c r="AU784" s="118">
        <v>0</v>
      </c>
      <c r="AV784" s="122">
        <v>0</v>
      </c>
      <c r="AW784" s="118" t="s">
        <v>1459</v>
      </c>
      <c r="AX784" s="119"/>
      <c r="AY784" s="119"/>
      <c r="AZ784" s="119"/>
      <c r="BA784" s="118" t="s">
        <v>2118</v>
      </c>
      <c r="BB784" s="118" t="s">
        <v>52</v>
      </c>
      <c r="BC784" s="118" t="s">
        <v>213</v>
      </c>
      <c r="BD784" s="118" t="s">
        <v>214</v>
      </c>
      <c r="BE784" s="118" t="s">
        <v>2116</v>
      </c>
      <c r="BF784" s="118">
        <v>8</v>
      </c>
      <c r="BG784" s="118" t="s">
        <v>232</v>
      </c>
      <c r="BH784" s="118" t="s">
        <v>164</v>
      </c>
      <c r="BI784" s="118" t="s">
        <v>164</v>
      </c>
      <c r="BJ784" s="118" t="s">
        <v>2119</v>
      </c>
      <c r="BK784" s="118" t="s">
        <v>2090</v>
      </c>
      <c r="BL784" s="121">
        <v>2</v>
      </c>
      <c r="BM784" s="119" t="b">
        <f>KGP[[#This Row],[HU Quantity]]=KGP[[#This Row],[Requirement quantity]]</f>
        <v>1</v>
      </c>
      <c r="BN784" s="118" t="s">
        <v>2120</v>
      </c>
      <c r="BO784" s="119"/>
      <c r="BP784" s="119"/>
      <c r="BQ784" s="118" t="s">
        <v>165</v>
      </c>
      <c r="BR784" s="119"/>
      <c r="BS784" s="120">
        <v>45322</v>
      </c>
      <c r="BT784" s="123">
        <v>0</v>
      </c>
      <c r="BU784" s="123">
        <v>0</v>
      </c>
      <c r="BV784" s="120">
        <v>45473</v>
      </c>
      <c r="BW784" s="124">
        <v>0</v>
      </c>
      <c r="BX784" s="124">
        <v>0</v>
      </c>
      <c r="BY784" s="119"/>
      <c r="BZ784" s="119"/>
      <c r="CA784" s="118">
        <v>0</v>
      </c>
      <c r="CB784" s="122">
        <v>0</v>
      </c>
      <c r="CC784" s="118" t="s">
        <v>348</v>
      </c>
      <c r="CD784" s="122">
        <v>41</v>
      </c>
      <c r="CE784" s="118" t="s">
        <v>367</v>
      </c>
      <c r="CF784" s="119"/>
      <c r="CG784" s="118" t="s">
        <v>2092</v>
      </c>
      <c r="CH784" s="122">
        <v>0</v>
      </c>
      <c r="CI784" s="125">
        <v>0</v>
      </c>
      <c r="CJ784" s="94">
        <f t="shared" si="84"/>
        <v>0.125</v>
      </c>
      <c r="CK784" s="88">
        <f t="shared" si="85"/>
        <v>45371</v>
      </c>
      <c r="CL784" s="89">
        <f t="shared" si="86"/>
        <v>34</v>
      </c>
      <c r="CM784" s="89">
        <f t="shared" si="87"/>
        <v>62</v>
      </c>
      <c r="CN784" s="89" t="str">
        <f t="shared" si="88"/>
        <v>ON TIME</v>
      </c>
      <c r="CO784" s="100" t="str" cm="1">
        <f t="array" ref="CO784">IFERROR(_xlfn.TEXTJOIN(", ",,_xlfn._xlws.FILTER('Monitor PO'!A:A,'Monitor PO'!K:K=Z784)),"")</f>
        <v/>
      </c>
      <c r="CP784" s="92" t="str">
        <f>IF(CQ784="","",IF(CQ784&gt;'Colour coding'!$D$4,"After Turnround",IF(CQ784&gt;'Colour coding'!$D$3+7,"During Turnaround",IF(CQ784&lt;'Colour coding'!$D$3,"On Time"))))</f>
        <v>On Time</v>
      </c>
      <c r="CQ784" s="88">
        <f>_xlfn.MAXIFS('Monitor PO'!E:E,'Monitor PO'!K:K,KGP[[#This Row],[Material / Component]])</f>
        <v>0</v>
      </c>
      <c r="CR784" s="89" t="str">
        <f t="shared" si="89"/>
        <v>SOH</v>
      </c>
      <c r="CS784" s="89" t="str">
        <f>_xlfn.CONCAT(KGP[[#This Row],[Reservation]], KGP[[#This Row],[Requirement date (WO component)]],KGP[[#This Row],[Material / Component]],"000",,KGP[[#This Row],[WO number]])</f>
        <v>00001373924539910493611000100038891</v>
      </c>
      <c r="CT784" s="89" t="e">
        <f>VLOOKUP(KGP[[#This Row],[Key]],Reservation!B:B,1,)</f>
        <v>#N/A</v>
      </c>
      <c r="CU784" s="89" t="str">
        <f>_xlfn.CONCAT(KGP[[#This Row],[Reservation]],KGP[[#This Row],[Material / Component]],"000",,KGP[[#This Row],[WO number]])</f>
        <v>000013739210493611000100038891</v>
      </c>
      <c r="CV784" s="93">
        <f>IF(_xlfn.MAXIFS(Reservation!$F:$F,Reservation!$A:$A,KGP[[#This Row],[Logic]])&lt;KGP[[#This Row],[ETA @ Demand plant]],_xlfn.MAXIFS(Reservation!$F:$F,Reservation!$A:$A,KGP[[#This Row],[Logic]]),"")</f>
        <v>0</v>
      </c>
      <c r="CW784" s="89" t="e">
        <f>IF(KGP[[#This Row],[Any order which is ahead (Date)]]="","",VLOOKUP(_xlfn.CONCAT(KGP[[#This Row],[Reservation]],KGP[[#This Row],[Material / Component]],"000",,KGP[[#This Row],[WO number]]),Reservation!$A:$J,10,0))</f>
        <v>#N/A</v>
      </c>
      <c r="CX784" s="89">
        <f t="shared" si="90"/>
        <v>0</v>
      </c>
    </row>
    <row r="785" spans="1:102" s="77" customFormat="1" ht="15" x14ac:dyDescent="0.25">
      <c r="A785" s="118" t="s">
        <v>869</v>
      </c>
      <c r="B785" s="118" t="s">
        <v>50</v>
      </c>
      <c r="C785" s="119"/>
      <c r="D785" s="118" t="s">
        <v>55</v>
      </c>
      <c r="E785" s="120">
        <v>45290</v>
      </c>
      <c r="F785" s="120">
        <v>45322</v>
      </c>
      <c r="G785" s="120">
        <v>45416</v>
      </c>
      <c r="H785" s="120">
        <v>45385</v>
      </c>
      <c r="I785" s="120">
        <v>45416</v>
      </c>
      <c r="J785" s="120">
        <v>45417</v>
      </c>
      <c r="K785" s="118" t="s">
        <v>350</v>
      </c>
      <c r="L785" s="119"/>
      <c r="M785" s="118" t="s">
        <v>2137</v>
      </c>
      <c r="N785" s="118" t="s">
        <v>175</v>
      </c>
      <c r="O785" s="118" t="s">
        <v>2138</v>
      </c>
      <c r="P785" s="118" t="s">
        <v>2139</v>
      </c>
      <c r="Q785" s="118" t="s">
        <v>1741</v>
      </c>
      <c r="R785" s="118" t="s">
        <v>344</v>
      </c>
      <c r="S785" s="120">
        <v>45416</v>
      </c>
      <c r="T785" s="119"/>
      <c r="U785" s="119"/>
      <c r="V785" s="118" t="s">
        <v>345</v>
      </c>
      <c r="W785" s="119"/>
      <c r="X785" s="118">
        <v>30</v>
      </c>
      <c r="Y785" s="118">
        <v>30</v>
      </c>
      <c r="Z785" s="118" t="s">
        <v>2151</v>
      </c>
      <c r="AA785" s="118" t="s">
        <v>2152</v>
      </c>
      <c r="AB785" s="121">
        <v>8</v>
      </c>
      <c r="AC785" s="121">
        <v>8</v>
      </c>
      <c r="AD785" s="121">
        <v>0</v>
      </c>
      <c r="AE785" s="118" t="s">
        <v>875</v>
      </c>
      <c r="AF785" s="121">
        <v>0</v>
      </c>
      <c r="AG785" s="118" t="s">
        <v>372</v>
      </c>
      <c r="AH785" s="118" t="s">
        <v>53</v>
      </c>
      <c r="AI785" s="118" t="s">
        <v>345</v>
      </c>
      <c r="AJ785" s="118" t="s">
        <v>2143</v>
      </c>
      <c r="AK785" s="118">
        <v>10</v>
      </c>
      <c r="AL785" s="121">
        <v>21</v>
      </c>
      <c r="AM785" s="119"/>
      <c r="AN785" s="119"/>
      <c r="AO785" s="118">
        <v>0</v>
      </c>
      <c r="AP785" s="119"/>
      <c r="AQ785" s="119"/>
      <c r="AR785" s="119"/>
      <c r="AS785" s="119"/>
      <c r="AT785" s="119"/>
      <c r="AU785" s="118">
        <v>0</v>
      </c>
      <c r="AV785" s="122">
        <v>0</v>
      </c>
      <c r="AW785" s="118" t="s">
        <v>51</v>
      </c>
      <c r="AX785" s="119"/>
      <c r="AY785" s="119"/>
      <c r="AZ785" s="119"/>
      <c r="BA785" s="119"/>
      <c r="BB785" s="118" t="s">
        <v>52</v>
      </c>
      <c r="BC785" s="118" t="s">
        <v>161</v>
      </c>
      <c r="BD785" s="118" t="s">
        <v>162</v>
      </c>
      <c r="BE785" s="118" t="s">
        <v>2144</v>
      </c>
      <c r="BF785" s="118">
        <v>2</v>
      </c>
      <c r="BG785" s="118" t="s">
        <v>218</v>
      </c>
      <c r="BH785" s="118" t="s">
        <v>164</v>
      </c>
      <c r="BI785" s="118" t="s">
        <v>164</v>
      </c>
      <c r="BJ785" s="118" t="s">
        <v>2153</v>
      </c>
      <c r="BK785" s="118" t="s">
        <v>2154</v>
      </c>
      <c r="BL785" s="121">
        <v>8</v>
      </c>
      <c r="BM785" s="119" t="b">
        <f>KGP[[#This Row],[HU Quantity]]=KGP[[#This Row],[Requirement quantity]]</f>
        <v>1</v>
      </c>
      <c r="BN785" s="119"/>
      <c r="BO785" s="119"/>
      <c r="BP785" s="119"/>
      <c r="BQ785" s="118" t="s">
        <v>165</v>
      </c>
      <c r="BR785" s="119"/>
      <c r="BS785" s="119"/>
      <c r="BT785" s="123">
        <v>0</v>
      </c>
      <c r="BU785" s="123">
        <v>0</v>
      </c>
      <c r="BV785" s="120">
        <v>45073</v>
      </c>
      <c r="BW785" s="124">
        <v>0</v>
      </c>
      <c r="BX785" s="124">
        <v>0</v>
      </c>
      <c r="BY785" s="119"/>
      <c r="BZ785" s="119"/>
      <c r="CA785" s="118">
        <v>0</v>
      </c>
      <c r="CB785" s="122">
        <v>0</v>
      </c>
      <c r="CC785" s="119"/>
      <c r="CD785" s="122">
        <v>0</v>
      </c>
      <c r="CE785" s="119"/>
      <c r="CF785" s="119"/>
      <c r="CG785" s="119"/>
      <c r="CH785" s="122">
        <v>0</v>
      </c>
      <c r="CI785" s="125">
        <v>0</v>
      </c>
      <c r="CJ785" s="94">
        <f t="shared" si="84"/>
        <v>0.33333333333333331</v>
      </c>
      <c r="CK785" s="88">
        <f t="shared" si="85"/>
        <v>45388</v>
      </c>
      <c r="CL785" s="89">
        <f t="shared" si="86"/>
        <v>3</v>
      </c>
      <c r="CM785" s="89">
        <f t="shared" si="87"/>
        <v>31</v>
      </c>
      <c r="CN785" s="89" t="str">
        <f t="shared" si="88"/>
        <v>ON TIME</v>
      </c>
      <c r="CO785" s="100" t="str" cm="1">
        <f t="array" ref="CO785">IFERROR(_xlfn.TEXTJOIN(", ",,_xlfn._xlws.FILTER('Monitor PO'!A:A,'Monitor PO'!K:K=Z785)),"")</f>
        <v/>
      </c>
      <c r="CP785" s="92" t="str">
        <f>IF(CQ785="","",IF(CQ785&gt;'Colour coding'!$D$4,"After Turnround",IF(CQ785&gt;'Colour coding'!$D$3+7,"During Turnaround",IF(CQ785&lt;'Colour coding'!$D$3,"On Time"))))</f>
        <v>On Time</v>
      </c>
      <c r="CQ785" s="88">
        <f>_xlfn.MAXIFS('Monitor PO'!E:E,'Monitor PO'!K:K,KGP[[#This Row],[Material / Component]])</f>
        <v>0</v>
      </c>
      <c r="CR785" s="89" t="str">
        <f t="shared" si="89"/>
        <v>SOH</v>
      </c>
      <c r="CS785" s="89" t="str">
        <f>_xlfn.CONCAT(KGP[[#This Row],[Reservation]], KGP[[#This Row],[Requirement date (WO component)]],KGP[[#This Row],[Material / Component]],"000",,KGP[[#This Row],[WO number]])</f>
        <v>00001375194541610058453000100039045</v>
      </c>
      <c r="CT785" s="89" t="e">
        <f>VLOOKUP(KGP[[#This Row],[Key]],Reservation!B:B,1,)</f>
        <v>#N/A</v>
      </c>
      <c r="CU785" s="89" t="str">
        <f>_xlfn.CONCAT(KGP[[#This Row],[Reservation]],KGP[[#This Row],[Material / Component]],"000",,KGP[[#This Row],[WO number]])</f>
        <v>000013751910058453000100039045</v>
      </c>
      <c r="CV785" s="93">
        <f>IF(_xlfn.MAXIFS(Reservation!$F:$F,Reservation!$A:$A,KGP[[#This Row],[Logic]])&lt;KGP[[#This Row],[ETA @ Demand plant]],_xlfn.MAXIFS(Reservation!$F:$F,Reservation!$A:$A,KGP[[#This Row],[Logic]]),"")</f>
        <v>0</v>
      </c>
      <c r="CW785" s="89" t="e">
        <f>IF(KGP[[#This Row],[Any order which is ahead (Date)]]="","",VLOOKUP(_xlfn.CONCAT(KGP[[#This Row],[Reservation]],KGP[[#This Row],[Material / Component]],"000",,KGP[[#This Row],[WO number]]),Reservation!$A:$J,10,0))</f>
        <v>#N/A</v>
      </c>
      <c r="CX785" s="89">
        <f t="shared" si="90"/>
        <v>0</v>
      </c>
    </row>
    <row r="786" spans="1:102" s="77" customFormat="1" ht="15" x14ac:dyDescent="0.25">
      <c r="A786" s="118" t="s">
        <v>869</v>
      </c>
      <c r="B786" s="118" t="s">
        <v>50</v>
      </c>
      <c r="C786" s="119"/>
      <c r="D786" s="118" t="s">
        <v>55</v>
      </c>
      <c r="E786" s="120">
        <v>45290</v>
      </c>
      <c r="F786" s="120">
        <v>45293</v>
      </c>
      <c r="G786" s="120">
        <v>45406</v>
      </c>
      <c r="H786" s="120">
        <v>45385</v>
      </c>
      <c r="I786" s="120">
        <v>45406</v>
      </c>
      <c r="J786" s="120">
        <v>45406</v>
      </c>
      <c r="K786" s="118" t="s">
        <v>182</v>
      </c>
      <c r="L786" s="119"/>
      <c r="M786" s="118" t="s">
        <v>2197</v>
      </c>
      <c r="N786" s="118" t="s">
        <v>177</v>
      </c>
      <c r="O786" s="118" t="s">
        <v>2198</v>
      </c>
      <c r="P786" s="118" t="s">
        <v>2199</v>
      </c>
      <c r="Q786" s="118" t="s">
        <v>2200</v>
      </c>
      <c r="R786" s="118" t="s">
        <v>344</v>
      </c>
      <c r="S786" s="120">
        <v>45406</v>
      </c>
      <c r="T786" s="119"/>
      <c r="U786" s="119"/>
      <c r="V786" s="118" t="s">
        <v>345</v>
      </c>
      <c r="W786" s="119"/>
      <c r="X786" s="118">
        <v>10</v>
      </c>
      <c r="Y786" s="118">
        <v>5</v>
      </c>
      <c r="Z786" s="118" t="s">
        <v>1803</v>
      </c>
      <c r="AA786" s="118" t="s">
        <v>1804</v>
      </c>
      <c r="AB786" s="121">
        <v>2</v>
      </c>
      <c r="AC786" s="121">
        <v>2</v>
      </c>
      <c r="AD786" s="121">
        <v>0</v>
      </c>
      <c r="AE786" s="118" t="s">
        <v>875</v>
      </c>
      <c r="AF786" s="121">
        <v>0</v>
      </c>
      <c r="AG786" s="118" t="s">
        <v>876</v>
      </c>
      <c r="AH786" s="118" t="s">
        <v>53</v>
      </c>
      <c r="AI786" s="118" t="s">
        <v>345</v>
      </c>
      <c r="AJ786" s="118" t="s">
        <v>2202</v>
      </c>
      <c r="AK786" s="118">
        <v>20</v>
      </c>
      <c r="AL786" s="121">
        <v>21</v>
      </c>
      <c r="AM786" s="119"/>
      <c r="AN786" s="119"/>
      <c r="AO786" s="118">
        <v>0</v>
      </c>
      <c r="AP786" s="119"/>
      <c r="AQ786" s="119"/>
      <c r="AR786" s="119"/>
      <c r="AS786" s="119"/>
      <c r="AT786" s="119"/>
      <c r="AU786" s="118">
        <v>0</v>
      </c>
      <c r="AV786" s="122">
        <v>0</v>
      </c>
      <c r="AW786" s="118" t="s">
        <v>51</v>
      </c>
      <c r="AX786" s="119"/>
      <c r="AY786" s="119"/>
      <c r="AZ786" s="119"/>
      <c r="BA786" s="118" t="s">
        <v>2205</v>
      </c>
      <c r="BB786" s="118" t="s">
        <v>52</v>
      </c>
      <c r="BC786" s="118" t="s">
        <v>161</v>
      </c>
      <c r="BD786" s="118" t="s">
        <v>162</v>
      </c>
      <c r="BE786" s="118" t="s">
        <v>2203</v>
      </c>
      <c r="BF786" s="118">
        <v>2</v>
      </c>
      <c r="BG786" s="118" t="s">
        <v>163</v>
      </c>
      <c r="BH786" s="118" t="s">
        <v>164</v>
      </c>
      <c r="BI786" s="118" t="s">
        <v>164</v>
      </c>
      <c r="BJ786" s="118" t="s">
        <v>2206</v>
      </c>
      <c r="BK786" s="118" t="s">
        <v>963</v>
      </c>
      <c r="BL786" s="121">
        <v>2</v>
      </c>
      <c r="BM786" s="119" t="b">
        <f>KGP[[#This Row],[HU Quantity]]=KGP[[#This Row],[Requirement quantity]]</f>
        <v>1</v>
      </c>
      <c r="BN786" s="118" t="s">
        <v>2207</v>
      </c>
      <c r="BO786" s="119"/>
      <c r="BP786" s="119"/>
      <c r="BQ786" s="118" t="s">
        <v>165</v>
      </c>
      <c r="BR786" s="119"/>
      <c r="BS786" s="120">
        <v>45381</v>
      </c>
      <c r="BT786" s="123">
        <v>0</v>
      </c>
      <c r="BU786" s="123">
        <v>0</v>
      </c>
      <c r="BV786" s="120">
        <v>46169</v>
      </c>
      <c r="BW786" s="124">
        <v>0</v>
      </c>
      <c r="BX786" s="124">
        <v>0</v>
      </c>
      <c r="BY786" s="119"/>
      <c r="BZ786" s="119"/>
      <c r="CA786" s="118">
        <v>0</v>
      </c>
      <c r="CB786" s="122">
        <v>0</v>
      </c>
      <c r="CC786" s="118" t="s">
        <v>374</v>
      </c>
      <c r="CD786" s="122">
        <v>4</v>
      </c>
      <c r="CE786" s="118" t="s">
        <v>349</v>
      </c>
      <c r="CF786" s="119"/>
      <c r="CG786" s="118" t="s">
        <v>965</v>
      </c>
      <c r="CH786" s="122">
        <v>0</v>
      </c>
      <c r="CI786" s="125">
        <v>0</v>
      </c>
      <c r="CJ786" s="94">
        <f t="shared" si="84"/>
        <v>0.33333333333333331</v>
      </c>
      <c r="CK786" s="88">
        <f t="shared" si="85"/>
        <v>45378</v>
      </c>
      <c r="CL786" s="89">
        <f t="shared" si="86"/>
        <v>-7</v>
      </c>
      <c r="CM786" s="89">
        <f t="shared" si="87"/>
        <v>21</v>
      </c>
      <c r="CN786" s="89" t="str">
        <f t="shared" si="88"/>
        <v>ON TIME</v>
      </c>
      <c r="CO786" s="100"/>
      <c r="CP786" s="89" t="str">
        <f>IF(CQ786="","",IF(CQ786&gt;'Colour coding'!$D$4,"After Turnround",IF(CQ786&gt;'Colour coding'!$D$3+7,"During Turnaround",IF(CQ786&lt;'Colour coding'!$D$3,"On Time"))))</f>
        <v>On Time</v>
      </c>
      <c r="CQ786" s="88">
        <f>_xlfn.MAXIFS('Monitor PO'!E:E,'Monitor PO'!K:K,KGP[[#This Row],[Material / Component]])</f>
        <v>0</v>
      </c>
      <c r="CR786" s="89" t="str">
        <f t="shared" si="89"/>
        <v>SOH</v>
      </c>
      <c r="CS786" s="89" t="str">
        <f>_xlfn.CONCAT(KGP[[#This Row],[Reservation]], KGP[[#This Row],[Requirement date (WO component)]],KGP[[#This Row],[Material / Component]],"000",,KGP[[#This Row],[WO number]])</f>
        <v>00001384374540610245447000100039936</v>
      </c>
      <c r="CT786" s="89" t="str">
        <f>VLOOKUP(KGP[[#This Row],[Key]],Reservation!B:B,1,)</f>
        <v>00001384374540610245447000100039936</v>
      </c>
      <c r="CU786" s="89" t="str">
        <f>_xlfn.CONCAT(KGP[[#This Row],[Reservation]],KGP[[#This Row],[Material / Component]],"000",,KGP[[#This Row],[WO number]])</f>
        <v>000013843710245447000100039936</v>
      </c>
      <c r="CV786" s="93">
        <f>IF(_xlfn.MAXIFS(Reservation!$F:$F,Reservation!$A:$A,KGP[[#This Row],[Logic]])&lt;KGP[[#This Row],[ETA @ Demand plant]],_xlfn.MAXIFS(Reservation!$F:$F,Reservation!$A:$A,KGP[[#This Row],[Logic]]),"")</f>
        <v>0</v>
      </c>
      <c r="CW786" s="89" t="e">
        <f>IF(KGP[[#This Row],[Any order which is ahead (Date)]]="","",VLOOKUP(_xlfn.CONCAT(KGP[[#This Row],[Reservation]],KGP[[#This Row],[Material / Component]],"000",,KGP[[#This Row],[WO number]]),Reservation!$A:$J,10,0))</f>
        <v>#N/A</v>
      </c>
      <c r="CX786" s="89">
        <f t="shared" si="90"/>
        <v>0</v>
      </c>
    </row>
    <row r="787" spans="1:102" s="77" customFormat="1" ht="15" x14ac:dyDescent="0.25">
      <c r="A787" s="118" t="s">
        <v>869</v>
      </c>
      <c r="B787" s="118" t="s">
        <v>50</v>
      </c>
      <c r="C787" s="119"/>
      <c r="D787" s="118" t="s">
        <v>55</v>
      </c>
      <c r="E787" s="120">
        <v>45290</v>
      </c>
      <c r="F787" s="120">
        <v>45293</v>
      </c>
      <c r="G787" s="120">
        <v>45406</v>
      </c>
      <c r="H787" s="120">
        <v>45385</v>
      </c>
      <c r="I787" s="120">
        <v>45406</v>
      </c>
      <c r="J787" s="120">
        <v>45406</v>
      </c>
      <c r="K787" s="118" t="s">
        <v>182</v>
      </c>
      <c r="L787" s="119"/>
      <c r="M787" s="118" t="s">
        <v>2197</v>
      </c>
      <c r="N787" s="118" t="s">
        <v>219</v>
      </c>
      <c r="O787" s="118" t="s">
        <v>2198</v>
      </c>
      <c r="P787" s="118" t="s">
        <v>2199</v>
      </c>
      <c r="Q787" s="118" t="s">
        <v>2200</v>
      </c>
      <c r="R787" s="118" t="s">
        <v>344</v>
      </c>
      <c r="S787" s="120">
        <v>45406</v>
      </c>
      <c r="T787" s="119"/>
      <c r="U787" s="119"/>
      <c r="V787" s="118" t="s">
        <v>345</v>
      </c>
      <c r="W787" s="119"/>
      <c r="X787" s="118">
        <v>10</v>
      </c>
      <c r="Y787" s="118">
        <v>5</v>
      </c>
      <c r="Z787" s="118" t="s">
        <v>1812</v>
      </c>
      <c r="AA787" s="118" t="s">
        <v>1813</v>
      </c>
      <c r="AB787" s="121">
        <v>16</v>
      </c>
      <c r="AC787" s="121">
        <v>16</v>
      </c>
      <c r="AD787" s="121">
        <v>0</v>
      </c>
      <c r="AE787" s="118" t="s">
        <v>875</v>
      </c>
      <c r="AF787" s="121">
        <v>0</v>
      </c>
      <c r="AG787" s="118" t="s">
        <v>876</v>
      </c>
      <c r="AH787" s="118" t="s">
        <v>53</v>
      </c>
      <c r="AI787" s="118" t="s">
        <v>345</v>
      </c>
      <c r="AJ787" s="118" t="s">
        <v>2202</v>
      </c>
      <c r="AK787" s="118">
        <v>30</v>
      </c>
      <c r="AL787" s="121">
        <v>21</v>
      </c>
      <c r="AM787" s="119"/>
      <c r="AN787" s="119"/>
      <c r="AO787" s="118">
        <v>0</v>
      </c>
      <c r="AP787" s="119"/>
      <c r="AQ787" s="119"/>
      <c r="AR787" s="119"/>
      <c r="AS787" s="119"/>
      <c r="AT787" s="119"/>
      <c r="AU787" s="118">
        <v>0</v>
      </c>
      <c r="AV787" s="122">
        <v>0</v>
      </c>
      <c r="AW787" s="118" t="s">
        <v>51</v>
      </c>
      <c r="AX787" s="119"/>
      <c r="AY787" s="119"/>
      <c r="AZ787" s="119"/>
      <c r="BA787" s="118" t="s">
        <v>2205</v>
      </c>
      <c r="BB787" s="118" t="s">
        <v>52</v>
      </c>
      <c r="BC787" s="118" t="s">
        <v>161</v>
      </c>
      <c r="BD787" s="118" t="s">
        <v>162</v>
      </c>
      <c r="BE787" s="118" t="s">
        <v>2203</v>
      </c>
      <c r="BF787" s="118">
        <v>3</v>
      </c>
      <c r="BG787" s="118" t="s">
        <v>163</v>
      </c>
      <c r="BH787" s="118" t="s">
        <v>164</v>
      </c>
      <c r="BI787" s="118" t="s">
        <v>164</v>
      </c>
      <c r="BJ787" s="118" t="s">
        <v>2208</v>
      </c>
      <c r="BK787" s="118" t="s">
        <v>963</v>
      </c>
      <c r="BL787" s="121">
        <v>16</v>
      </c>
      <c r="BM787" s="119" t="b">
        <f>KGP[[#This Row],[HU Quantity]]=KGP[[#This Row],[Requirement quantity]]</f>
        <v>1</v>
      </c>
      <c r="BN787" s="118" t="s">
        <v>2209</v>
      </c>
      <c r="BO787" s="119"/>
      <c r="BP787" s="119"/>
      <c r="BQ787" s="118" t="s">
        <v>165</v>
      </c>
      <c r="BR787" s="119"/>
      <c r="BS787" s="120">
        <v>45381</v>
      </c>
      <c r="BT787" s="123">
        <v>0</v>
      </c>
      <c r="BU787" s="123">
        <v>0</v>
      </c>
      <c r="BV787" s="120">
        <v>46169</v>
      </c>
      <c r="BW787" s="124">
        <v>0</v>
      </c>
      <c r="BX787" s="124">
        <v>0</v>
      </c>
      <c r="BY787" s="119"/>
      <c r="BZ787" s="119"/>
      <c r="CA787" s="118">
        <v>0</v>
      </c>
      <c r="CB787" s="122">
        <v>0</v>
      </c>
      <c r="CC787" s="118" t="s">
        <v>374</v>
      </c>
      <c r="CD787" s="122">
        <v>32</v>
      </c>
      <c r="CE787" s="118" t="s">
        <v>349</v>
      </c>
      <c r="CF787" s="119"/>
      <c r="CG787" s="118" t="s">
        <v>965</v>
      </c>
      <c r="CH787" s="122">
        <v>0</v>
      </c>
      <c r="CI787" s="125">
        <v>0</v>
      </c>
      <c r="CJ787" s="94">
        <f t="shared" si="84"/>
        <v>0.33333333333333331</v>
      </c>
      <c r="CK787" s="88">
        <f t="shared" si="85"/>
        <v>45378</v>
      </c>
      <c r="CL787" s="89">
        <f t="shared" si="86"/>
        <v>-7</v>
      </c>
      <c r="CM787" s="89">
        <f t="shared" si="87"/>
        <v>21</v>
      </c>
      <c r="CN787" s="89" t="str">
        <f t="shared" si="88"/>
        <v>ON TIME</v>
      </c>
      <c r="CO787" s="100"/>
      <c r="CP787" s="89" t="str">
        <f>IF(CQ787="","",IF(CQ787&gt;'Colour coding'!$D$4,"After Turnround",IF(CQ787&gt;'Colour coding'!$D$3+7,"During Turnaround",IF(CQ787&lt;'Colour coding'!$D$3,"On Time"))))</f>
        <v>On Time</v>
      </c>
      <c r="CQ787" s="88">
        <f>_xlfn.MAXIFS('Monitor PO'!E:E,'Monitor PO'!K:K,KGP[[#This Row],[Material / Component]])</f>
        <v>0</v>
      </c>
      <c r="CR787" s="89" t="str">
        <f t="shared" si="89"/>
        <v>SOH</v>
      </c>
      <c r="CS787" s="89" t="str">
        <f>_xlfn.CONCAT(KGP[[#This Row],[Reservation]], KGP[[#This Row],[Requirement date (WO component)]],KGP[[#This Row],[Material / Component]],"000",,KGP[[#This Row],[WO number]])</f>
        <v>00001384374540610606651000100039936</v>
      </c>
      <c r="CT787" s="89" t="str">
        <f>VLOOKUP(KGP[[#This Row],[Key]],Reservation!B:B,1,)</f>
        <v>00001384374540610606651000100039936</v>
      </c>
      <c r="CU787" s="89" t="str">
        <f>_xlfn.CONCAT(KGP[[#This Row],[Reservation]],KGP[[#This Row],[Material / Component]],"000",,KGP[[#This Row],[WO number]])</f>
        <v>000013843710606651000100039936</v>
      </c>
      <c r="CV787" s="93">
        <f>IF(_xlfn.MAXIFS(Reservation!$F:$F,Reservation!$A:$A,KGP[[#This Row],[Logic]])&lt;KGP[[#This Row],[ETA @ Demand plant]],_xlfn.MAXIFS(Reservation!$F:$F,Reservation!$A:$A,KGP[[#This Row],[Logic]]),"")</f>
        <v>0</v>
      </c>
      <c r="CW787" s="89" t="e">
        <f>IF(KGP[[#This Row],[Any order which is ahead (Date)]]="","",VLOOKUP(_xlfn.CONCAT(KGP[[#This Row],[Reservation]],KGP[[#This Row],[Material / Component]],"000",,KGP[[#This Row],[WO number]]),Reservation!$A:$J,10,0))</f>
        <v>#N/A</v>
      </c>
      <c r="CX787" s="89">
        <f t="shared" si="90"/>
        <v>0</v>
      </c>
    </row>
    <row r="788" spans="1:102" s="77" customFormat="1" ht="15" x14ac:dyDescent="0.25">
      <c r="A788" s="118" t="s">
        <v>945</v>
      </c>
      <c r="B788" s="118" t="s">
        <v>50</v>
      </c>
      <c r="C788" s="119"/>
      <c r="D788" s="118" t="s">
        <v>55</v>
      </c>
      <c r="E788" s="120">
        <v>45290</v>
      </c>
      <c r="F788" s="120">
        <v>45293</v>
      </c>
      <c r="G788" s="120">
        <v>45414</v>
      </c>
      <c r="H788" s="120">
        <v>45342</v>
      </c>
      <c r="I788" s="120">
        <v>45414</v>
      </c>
      <c r="J788" s="120">
        <v>45414</v>
      </c>
      <c r="K788" s="118" t="s">
        <v>182</v>
      </c>
      <c r="L788" s="119"/>
      <c r="M788" s="118" t="s">
        <v>2210</v>
      </c>
      <c r="N788" s="118" t="s">
        <v>222</v>
      </c>
      <c r="O788" s="118" t="s">
        <v>2211</v>
      </c>
      <c r="P788" s="118" t="s">
        <v>2212</v>
      </c>
      <c r="Q788" s="118" t="s">
        <v>2213</v>
      </c>
      <c r="R788" s="118" t="s">
        <v>344</v>
      </c>
      <c r="S788" s="120">
        <v>45414</v>
      </c>
      <c r="T788" s="119"/>
      <c r="U788" s="119"/>
      <c r="V788" s="118" t="s">
        <v>345</v>
      </c>
      <c r="W788" s="119"/>
      <c r="X788" s="118">
        <v>20</v>
      </c>
      <c r="Y788" s="118">
        <v>20</v>
      </c>
      <c r="Z788" s="118" t="s">
        <v>2214</v>
      </c>
      <c r="AA788" s="118" t="s">
        <v>2215</v>
      </c>
      <c r="AB788" s="121">
        <v>12</v>
      </c>
      <c r="AC788" s="121">
        <v>0</v>
      </c>
      <c r="AD788" s="121">
        <v>15</v>
      </c>
      <c r="AE788" s="118" t="s">
        <v>908</v>
      </c>
      <c r="AF788" s="121">
        <v>0</v>
      </c>
      <c r="AG788" s="118" t="s">
        <v>347</v>
      </c>
      <c r="AH788" s="118" t="s">
        <v>53</v>
      </c>
      <c r="AI788" s="118" t="s">
        <v>345</v>
      </c>
      <c r="AJ788" s="118" t="s">
        <v>2216</v>
      </c>
      <c r="AK788" s="118">
        <v>20</v>
      </c>
      <c r="AL788" s="121">
        <v>21</v>
      </c>
      <c r="AM788" s="119"/>
      <c r="AN788" s="119"/>
      <c r="AO788" s="118">
        <v>0</v>
      </c>
      <c r="AP788" s="119"/>
      <c r="AQ788" s="119"/>
      <c r="AR788" s="119"/>
      <c r="AS788" s="119"/>
      <c r="AT788" s="119"/>
      <c r="AU788" s="118">
        <v>0</v>
      </c>
      <c r="AV788" s="122">
        <v>0</v>
      </c>
      <c r="AW788" s="118" t="s">
        <v>51</v>
      </c>
      <c r="AX788" s="119"/>
      <c r="AY788" s="119"/>
      <c r="AZ788" s="119"/>
      <c r="BA788" s="118" t="s">
        <v>2217</v>
      </c>
      <c r="BB788" s="118" t="s">
        <v>52</v>
      </c>
      <c r="BC788" s="118" t="s">
        <v>213</v>
      </c>
      <c r="BD788" s="118" t="s">
        <v>355</v>
      </c>
      <c r="BE788" s="118" t="s">
        <v>2218</v>
      </c>
      <c r="BF788" s="118">
        <v>2</v>
      </c>
      <c r="BG788" s="118" t="s">
        <v>163</v>
      </c>
      <c r="BH788" s="118" t="s">
        <v>164</v>
      </c>
      <c r="BI788" s="118" t="s">
        <v>164</v>
      </c>
      <c r="BJ788" s="118" t="s">
        <v>2219</v>
      </c>
      <c r="BK788" s="118" t="s">
        <v>2220</v>
      </c>
      <c r="BL788" s="121">
        <v>12</v>
      </c>
      <c r="BM788" s="119" t="b">
        <f>KGP[[#This Row],[HU Quantity]]=KGP[[#This Row],[Requirement quantity]]</f>
        <v>1</v>
      </c>
      <c r="BN788" s="119"/>
      <c r="BO788" s="119"/>
      <c r="BP788" s="119"/>
      <c r="BQ788" s="118" t="s">
        <v>165</v>
      </c>
      <c r="BR788" s="119"/>
      <c r="BS788" s="119"/>
      <c r="BT788" s="123">
        <v>0</v>
      </c>
      <c r="BU788" s="123">
        <v>0</v>
      </c>
      <c r="BV788" s="120">
        <v>45107</v>
      </c>
      <c r="BW788" s="124">
        <v>0</v>
      </c>
      <c r="BX788" s="124">
        <v>0</v>
      </c>
      <c r="BY788" s="119"/>
      <c r="BZ788" s="119"/>
      <c r="CA788" s="118">
        <v>0</v>
      </c>
      <c r="CB788" s="122">
        <v>0</v>
      </c>
      <c r="CC788" s="119"/>
      <c r="CD788" s="122">
        <v>0</v>
      </c>
      <c r="CE788" s="119"/>
      <c r="CF788" s="119"/>
      <c r="CG788" s="119"/>
      <c r="CH788" s="122">
        <v>0</v>
      </c>
      <c r="CI788" s="125">
        <v>0</v>
      </c>
      <c r="CJ788" s="94">
        <f t="shared" si="84"/>
        <v>0.5</v>
      </c>
      <c r="CK788" s="88">
        <f t="shared" si="85"/>
        <v>45386</v>
      </c>
      <c r="CL788" s="89">
        <f t="shared" si="86"/>
        <v>44</v>
      </c>
      <c r="CM788" s="89">
        <f t="shared" si="87"/>
        <v>72</v>
      </c>
      <c r="CN788" s="89" t="str">
        <f t="shared" si="88"/>
        <v>ON TIME</v>
      </c>
      <c r="CO788" s="100"/>
      <c r="CP788" s="89" t="str">
        <f>IF(CQ788="","",IF(CQ788&gt;'Colour coding'!$D$4,"After Turnround",IF(CQ788&gt;'Colour coding'!$D$3+7,"During Turnaround",IF(CQ788&lt;'Colour coding'!$D$3,"On Time"))))</f>
        <v>On Time</v>
      </c>
      <c r="CQ788" s="88">
        <f>_xlfn.MAXIFS('Monitor PO'!E:E,'Monitor PO'!K:K,KGP[[#This Row],[Material / Component]])</f>
        <v>0</v>
      </c>
      <c r="CR788" s="89" t="str">
        <f t="shared" si="89"/>
        <v>Need Purchasing</v>
      </c>
      <c r="CS788" s="89" t="str">
        <f>_xlfn.CONCAT(KGP[[#This Row],[Reservation]], KGP[[#This Row],[Requirement date (WO component)]],KGP[[#This Row],[Material / Component]],"000",,KGP[[#This Row],[WO number]])</f>
        <v>00001386274541410433043000100040126</v>
      </c>
      <c r="CT788" s="89" t="e">
        <f>VLOOKUP(KGP[[#This Row],[Key]],Reservation!B:B,1,)</f>
        <v>#N/A</v>
      </c>
      <c r="CU788" s="89" t="str">
        <f>_xlfn.CONCAT(KGP[[#This Row],[Reservation]],KGP[[#This Row],[Material / Component]],"000",,KGP[[#This Row],[WO number]])</f>
        <v>000013862710433043000100040126</v>
      </c>
      <c r="CV788" s="93">
        <f>IF(_xlfn.MAXIFS(Reservation!$F:$F,Reservation!$A:$A,KGP[[#This Row],[Logic]])&lt;KGP[[#This Row],[ETA @ Demand plant]],_xlfn.MAXIFS(Reservation!$F:$F,Reservation!$A:$A,KGP[[#This Row],[Logic]]),"")</f>
        <v>0</v>
      </c>
      <c r="CW788" s="89" t="e">
        <f>IF(KGP[[#This Row],[Any order which is ahead (Date)]]="","",VLOOKUP(_xlfn.CONCAT(KGP[[#This Row],[Reservation]],KGP[[#This Row],[Material / Component]],"000",,KGP[[#This Row],[WO number]]),Reservation!$A:$J,10,0))</f>
        <v>#N/A</v>
      </c>
      <c r="CX788" s="89">
        <f t="shared" si="90"/>
        <v>0</v>
      </c>
    </row>
    <row r="789" spans="1:102" s="77" customFormat="1" ht="15" x14ac:dyDescent="0.25">
      <c r="A789" s="118" t="s">
        <v>945</v>
      </c>
      <c r="B789" s="118" t="s">
        <v>50</v>
      </c>
      <c r="C789" s="119"/>
      <c r="D789" s="118" t="s">
        <v>55</v>
      </c>
      <c r="E789" s="120">
        <v>45290</v>
      </c>
      <c r="F789" s="120">
        <v>45293</v>
      </c>
      <c r="G789" s="120">
        <v>45414</v>
      </c>
      <c r="H789" s="120">
        <v>45342</v>
      </c>
      <c r="I789" s="120">
        <v>45414</v>
      </c>
      <c r="J789" s="120">
        <v>45414</v>
      </c>
      <c r="K789" s="118" t="s">
        <v>182</v>
      </c>
      <c r="L789" s="119"/>
      <c r="M789" s="118" t="s">
        <v>2210</v>
      </c>
      <c r="N789" s="118" t="s">
        <v>177</v>
      </c>
      <c r="O789" s="118" t="s">
        <v>2211</v>
      </c>
      <c r="P789" s="118" t="s">
        <v>2212</v>
      </c>
      <c r="Q789" s="118" t="s">
        <v>2213</v>
      </c>
      <c r="R789" s="118" t="s">
        <v>344</v>
      </c>
      <c r="S789" s="120">
        <v>45414</v>
      </c>
      <c r="T789" s="119"/>
      <c r="U789" s="119"/>
      <c r="V789" s="118" t="s">
        <v>345</v>
      </c>
      <c r="W789" s="119"/>
      <c r="X789" s="118">
        <v>20</v>
      </c>
      <c r="Y789" s="118">
        <v>20</v>
      </c>
      <c r="Z789" s="118" t="s">
        <v>2214</v>
      </c>
      <c r="AA789" s="118" t="s">
        <v>2215</v>
      </c>
      <c r="AB789" s="121">
        <v>3</v>
      </c>
      <c r="AC789" s="121">
        <v>0</v>
      </c>
      <c r="AD789" s="121">
        <v>15</v>
      </c>
      <c r="AE789" s="118" t="s">
        <v>908</v>
      </c>
      <c r="AF789" s="121">
        <v>0</v>
      </c>
      <c r="AG789" s="118" t="s">
        <v>347</v>
      </c>
      <c r="AH789" s="118" t="s">
        <v>53</v>
      </c>
      <c r="AI789" s="118" t="s">
        <v>345</v>
      </c>
      <c r="AJ789" s="118" t="s">
        <v>2216</v>
      </c>
      <c r="AK789" s="118">
        <v>10</v>
      </c>
      <c r="AL789" s="121">
        <v>21</v>
      </c>
      <c r="AM789" s="119"/>
      <c r="AN789" s="119"/>
      <c r="AO789" s="118">
        <v>0</v>
      </c>
      <c r="AP789" s="119"/>
      <c r="AQ789" s="119"/>
      <c r="AR789" s="119"/>
      <c r="AS789" s="119"/>
      <c r="AT789" s="119"/>
      <c r="AU789" s="118">
        <v>0</v>
      </c>
      <c r="AV789" s="122">
        <v>0</v>
      </c>
      <c r="AW789" s="118" t="s">
        <v>51</v>
      </c>
      <c r="AX789" s="119"/>
      <c r="AY789" s="119"/>
      <c r="AZ789" s="119"/>
      <c r="BA789" s="118" t="s">
        <v>2217</v>
      </c>
      <c r="BB789" s="118" t="s">
        <v>52</v>
      </c>
      <c r="BC789" s="118" t="s">
        <v>213</v>
      </c>
      <c r="BD789" s="118" t="s">
        <v>355</v>
      </c>
      <c r="BE789" s="118" t="s">
        <v>2218</v>
      </c>
      <c r="BF789" s="118">
        <v>1</v>
      </c>
      <c r="BG789" s="118" t="s">
        <v>163</v>
      </c>
      <c r="BH789" s="118" t="s">
        <v>164</v>
      </c>
      <c r="BI789" s="118" t="s">
        <v>164</v>
      </c>
      <c r="BJ789" s="118" t="s">
        <v>2221</v>
      </c>
      <c r="BK789" s="118" t="s">
        <v>2222</v>
      </c>
      <c r="BL789" s="121">
        <v>3</v>
      </c>
      <c r="BM789" s="119" t="b">
        <f>KGP[[#This Row],[HU Quantity]]=KGP[[#This Row],[Requirement quantity]]</f>
        <v>1</v>
      </c>
      <c r="BN789" s="119"/>
      <c r="BO789" s="119"/>
      <c r="BP789" s="119"/>
      <c r="BQ789" s="118" t="s">
        <v>165</v>
      </c>
      <c r="BR789" s="119"/>
      <c r="BS789" s="119"/>
      <c r="BT789" s="123">
        <v>0</v>
      </c>
      <c r="BU789" s="123">
        <v>0</v>
      </c>
      <c r="BV789" s="120">
        <v>45107</v>
      </c>
      <c r="BW789" s="124">
        <v>0</v>
      </c>
      <c r="BX789" s="124">
        <v>0</v>
      </c>
      <c r="BY789" s="119"/>
      <c r="BZ789" s="119"/>
      <c r="CA789" s="118">
        <v>0</v>
      </c>
      <c r="CB789" s="122">
        <v>0</v>
      </c>
      <c r="CC789" s="119"/>
      <c r="CD789" s="122">
        <v>0</v>
      </c>
      <c r="CE789" s="119"/>
      <c r="CF789" s="119"/>
      <c r="CG789" s="119"/>
      <c r="CH789" s="122">
        <v>0</v>
      </c>
      <c r="CI789" s="125">
        <v>0</v>
      </c>
      <c r="CJ789" s="94">
        <f t="shared" si="84"/>
        <v>0.5</v>
      </c>
      <c r="CK789" s="88">
        <f t="shared" si="85"/>
        <v>45386</v>
      </c>
      <c r="CL789" s="89">
        <f t="shared" si="86"/>
        <v>44</v>
      </c>
      <c r="CM789" s="89">
        <f t="shared" si="87"/>
        <v>72</v>
      </c>
      <c r="CN789" s="89" t="str">
        <f t="shared" si="88"/>
        <v>ON TIME</v>
      </c>
      <c r="CO789" s="100"/>
      <c r="CP789" s="89" t="str">
        <f>IF(CQ789="","",IF(CQ789&gt;'Colour coding'!$D$4,"After Turnround",IF(CQ789&gt;'Colour coding'!$D$3+7,"During Turnaround",IF(CQ789&lt;'Colour coding'!$D$3,"On Time"))))</f>
        <v>On Time</v>
      </c>
      <c r="CQ789" s="88">
        <f>_xlfn.MAXIFS('Monitor PO'!E:E,'Monitor PO'!K:K,KGP[[#This Row],[Material / Component]])</f>
        <v>0</v>
      </c>
      <c r="CR789" s="89" t="str">
        <f t="shared" si="89"/>
        <v>Need Purchasing</v>
      </c>
      <c r="CS789" s="89" t="str">
        <f>_xlfn.CONCAT(KGP[[#This Row],[Reservation]], KGP[[#This Row],[Requirement date (WO component)]],KGP[[#This Row],[Material / Component]],"000",,KGP[[#This Row],[WO number]])</f>
        <v>00001386274541410433043000100040126</v>
      </c>
      <c r="CT789" s="89" t="e">
        <f>VLOOKUP(KGP[[#This Row],[Key]],Reservation!B:B,1,)</f>
        <v>#N/A</v>
      </c>
      <c r="CU789" s="89" t="str">
        <f>_xlfn.CONCAT(KGP[[#This Row],[Reservation]],KGP[[#This Row],[Material / Component]],"000",,KGP[[#This Row],[WO number]])</f>
        <v>000013862710433043000100040126</v>
      </c>
      <c r="CV789" s="93">
        <f>IF(_xlfn.MAXIFS(Reservation!$F:$F,Reservation!$A:$A,KGP[[#This Row],[Logic]])&lt;KGP[[#This Row],[ETA @ Demand plant]],_xlfn.MAXIFS(Reservation!$F:$F,Reservation!$A:$A,KGP[[#This Row],[Logic]]),"")</f>
        <v>0</v>
      </c>
      <c r="CW789" s="89" t="e">
        <f>IF(KGP[[#This Row],[Any order which is ahead (Date)]]="","",VLOOKUP(_xlfn.CONCAT(KGP[[#This Row],[Reservation]],KGP[[#This Row],[Material / Component]],"000",,KGP[[#This Row],[WO number]]),Reservation!$A:$J,10,0))</f>
        <v>#N/A</v>
      </c>
      <c r="CX789" s="89">
        <f t="shared" si="90"/>
        <v>0</v>
      </c>
    </row>
    <row r="790" spans="1:102" s="77" customFormat="1" ht="15" x14ac:dyDescent="0.25">
      <c r="A790" s="118" t="s">
        <v>940</v>
      </c>
      <c r="B790" s="118" t="s">
        <v>50</v>
      </c>
      <c r="C790" s="119"/>
      <c r="D790" s="118" t="s">
        <v>55</v>
      </c>
      <c r="E790" s="120">
        <v>45290</v>
      </c>
      <c r="F790" s="120">
        <v>45293</v>
      </c>
      <c r="G790" s="120">
        <v>45386</v>
      </c>
      <c r="H790" s="120">
        <v>45385</v>
      </c>
      <c r="I790" s="120">
        <v>45386</v>
      </c>
      <c r="J790" s="120">
        <v>45387</v>
      </c>
      <c r="K790" s="118" t="s">
        <v>56</v>
      </c>
      <c r="L790" s="119"/>
      <c r="M790" s="118" t="s">
        <v>544</v>
      </c>
      <c r="N790" s="118" t="s">
        <v>216</v>
      </c>
      <c r="O790" s="118" t="s">
        <v>545</v>
      </c>
      <c r="P790" s="118" t="s">
        <v>546</v>
      </c>
      <c r="Q790" s="118" t="s">
        <v>547</v>
      </c>
      <c r="R790" s="118" t="s">
        <v>344</v>
      </c>
      <c r="S790" s="120">
        <v>45400</v>
      </c>
      <c r="T790" s="119"/>
      <c r="U790" s="119"/>
      <c r="V790" s="118" t="s">
        <v>345</v>
      </c>
      <c r="W790" s="119"/>
      <c r="X790" s="118">
        <v>10</v>
      </c>
      <c r="Y790" s="118">
        <v>5</v>
      </c>
      <c r="Z790" s="118" t="s">
        <v>548</v>
      </c>
      <c r="AA790" s="118" t="s">
        <v>549</v>
      </c>
      <c r="AB790" s="121">
        <v>1</v>
      </c>
      <c r="AC790" s="121">
        <v>0</v>
      </c>
      <c r="AD790" s="121">
        <v>1</v>
      </c>
      <c r="AE790" s="118" t="s">
        <v>941</v>
      </c>
      <c r="AF790" s="121">
        <v>0</v>
      </c>
      <c r="AG790" s="118" t="s">
        <v>347</v>
      </c>
      <c r="AH790" s="118" t="s">
        <v>53</v>
      </c>
      <c r="AI790" s="118" t="s">
        <v>345</v>
      </c>
      <c r="AJ790" s="118" t="s">
        <v>550</v>
      </c>
      <c r="AK790" s="118">
        <v>10</v>
      </c>
      <c r="AL790" s="121">
        <v>21</v>
      </c>
      <c r="AM790" s="119"/>
      <c r="AN790" s="119"/>
      <c r="AO790" s="118">
        <v>0</v>
      </c>
      <c r="AP790" s="119"/>
      <c r="AQ790" s="119"/>
      <c r="AR790" s="119"/>
      <c r="AS790" s="119"/>
      <c r="AT790" s="119"/>
      <c r="AU790" s="118">
        <v>0</v>
      </c>
      <c r="AV790" s="122">
        <v>0</v>
      </c>
      <c r="AW790" s="118" t="s">
        <v>51</v>
      </c>
      <c r="AX790" s="119"/>
      <c r="AY790" s="119"/>
      <c r="AZ790" s="119"/>
      <c r="BA790" s="118" t="s">
        <v>551</v>
      </c>
      <c r="BB790" s="118" t="s">
        <v>52</v>
      </c>
      <c r="BC790" s="118" t="s">
        <v>213</v>
      </c>
      <c r="BD790" s="118" t="s">
        <v>355</v>
      </c>
      <c r="BE790" s="118" t="s">
        <v>552</v>
      </c>
      <c r="BF790" s="118">
        <v>1</v>
      </c>
      <c r="BG790" s="118" t="s">
        <v>163</v>
      </c>
      <c r="BH790" s="118" t="s">
        <v>164</v>
      </c>
      <c r="BI790" s="118" t="s">
        <v>164</v>
      </c>
      <c r="BJ790" s="118" t="s">
        <v>751</v>
      </c>
      <c r="BK790" s="118" t="s">
        <v>553</v>
      </c>
      <c r="BL790" s="121">
        <v>1</v>
      </c>
      <c r="BM790" s="119" t="b">
        <f>KGP[[#This Row],[HU Quantity]]=KGP[[#This Row],[Requirement quantity]]</f>
        <v>1</v>
      </c>
      <c r="BN790" s="119"/>
      <c r="BO790" s="119"/>
      <c r="BP790" s="119"/>
      <c r="BQ790" s="118" t="s">
        <v>165</v>
      </c>
      <c r="BR790" s="119"/>
      <c r="BS790" s="119"/>
      <c r="BT790" s="123">
        <v>0</v>
      </c>
      <c r="BU790" s="123">
        <v>14</v>
      </c>
      <c r="BV790" s="120">
        <v>45416</v>
      </c>
      <c r="BW790" s="124">
        <v>0</v>
      </c>
      <c r="BX790" s="124">
        <v>0</v>
      </c>
      <c r="BY790" s="119"/>
      <c r="BZ790" s="119"/>
      <c r="CA790" s="118">
        <v>0</v>
      </c>
      <c r="CB790" s="122">
        <v>0</v>
      </c>
      <c r="CC790" s="118" t="s">
        <v>348</v>
      </c>
      <c r="CD790" s="122">
        <v>0</v>
      </c>
      <c r="CE790" s="118" t="s">
        <v>349</v>
      </c>
      <c r="CF790" s="119"/>
      <c r="CG790" s="118" t="s">
        <v>752</v>
      </c>
      <c r="CH790" s="122">
        <v>0</v>
      </c>
      <c r="CI790" s="125">
        <v>0</v>
      </c>
      <c r="CJ790" s="94">
        <f t="shared" si="84"/>
        <v>1</v>
      </c>
      <c r="CK790" s="88">
        <f t="shared" si="85"/>
        <v>45358</v>
      </c>
      <c r="CL790" s="89">
        <f t="shared" si="86"/>
        <v>-27</v>
      </c>
      <c r="CM790" s="89">
        <f t="shared" si="87"/>
        <v>1</v>
      </c>
      <c r="CN790" s="89" t="str">
        <f t="shared" si="88"/>
        <v>ON TIME</v>
      </c>
      <c r="CO790" s="100"/>
      <c r="CP790" s="89" t="str">
        <f>IF(CQ790="","",IF(CQ790&gt;'Colour coding'!$D$4,"After Turnround",IF(CQ790&gt;'Colour coding'!$D$3+7,"During Turnaround",IF(CQ790&lt;'Colour coding'!$D$3,"On Time"))))</f>
        <v>On Time</v>
      </c>
      <c r="CQ790" s="88">
        <f>_xlfn.MAXIFS('Monitor PO'!E:E,'Monitor PO'!K:K,KGP[[#This Row],[Material / Component]])</f>
        <v>0</v>
      </c>
      <c r="CR790" s="89" t="str">
        <f t="shared" si="89"/>
        <v>Need Purchasing</v>
      </c>
      <c r="CS790" s="89" t="str">
        <f>_xlfn.CONCAT(KGP[[#This Row],[Reservation]], KGP[[#This Row],[Requirement date (WO component)]],KGP[[#This Row],[Material / Component]],"000",,KGP[[#This Row],[WO number]])</f>
        <v>00001392664538610426703000100040734</v>
      </c>
      <c r="CT790" s="89" t="e">
        <f>VLOOKUP(KGP[[#This Row],[Key]],Reservation!B:B,1,)</f>
        <v>#N/A</v>
      </c>
      <c r="CU790" s="89" t="str">
        <f>_xlfn.CONCAT(KGP[[#This Row],[Reservation]],KGP[[#This Row],[Material / Component]],"000",,KGP[[#This Row],[WO number]])</f>
        <v>000013926610426703000100040734</v>
      </c>
      <c r="CV790" s="93">
        <f>IF(_xlfn.MAXIFS(Reservation!$F:$F,Reservation!$A:$A,KGP[[#This Row],[Logic]])&lt;KGP[[#This Row],[ETA @ Demand plant]],_xlfn.MAXIFS(Reservation!$F:$F,Reservation!$A:$A,KGP[[#This Row],[Logic]]),"")</f>
        <v>0</v>
      </c>
      <c r="CW790" s="89" t="e">
        <f>IF(KGP[[#This Row],[Any order which is ahead (Date)]]="","",VLOOKUP(_xlfn.CONCAT(KGP[[#This Row],[Reservation]],KGP[[#This Row],[Material / Component]],"000",,KGP[[#This Row],[WO number]]),Reservation!$A:$J,10,0))</f>
        <v>#N/A</v>
      </c>
      <c r="CX790" s="89">
        <f t="shared" si="90"/>
        <v>0</v>
      </c>
    </row>
    <row r="791" spans="1:102" s="77" customFormat="1" ht="15" x14ac:dyDescent="0.25">
      <c r="A791" s="118" t="s">
        <v>940</v>
      </c>
      <c r="B791" s="118" t="s">
        <v>50</v>
      </c>
      <c r="C791" s="119"/>
      <c r="D791" s="118" t="s">
        <v>55</v>
      </c>
      <c r="E791" s="120">
        <v>45290</v>
      </c>
      <c r="F791" s="120">
        <v>45293</v>
      </c>
      <c r="G791" s="120">
        <v>45386</v>
      </c>
      <c r="H791" s="120">
        <v>45385</v>
      </c>
      <c r="I791" s="120">
        <v>45386</v>
      </c>
      <c r="J791" s="120">
        <v>45387</v>
      </c>
      <c r="K791" s="118" t="s">
        <v>56</v>
      </c>
      <c r="L791" s="119"/>
      <c r="M791" s="118" t="s">
        <v>554</v>
      </c>
      <c r="N791" s="118" t="s">
        <v>175</v>
      </c>
      <c r="O791" s="118" t="s">
        <v>555</v>
      </c>
      <c r="P791" s="118" t="s">
        <v>556</v>
      </c>
      <c r="Q791" s="118" t="s">
        <v>557</v>
      </c>
      <c r="R791" s="118" t="s">
        <v>344</v>
      </c>
      <c r="S791" s="120">
        <v>45400</v>
      </c>
      <c r="T791" s="119"/>
      <c r="U791" s="119"/>
      <c r="V791" s="118" t="s">
        <v>345</v>
      </c>
      <c r="W791" s="119"/>
      <c r="X791" s="118">
        <v>10</v>
      </c>
      <c r="Y791" s="118">
        <v>5</v>
      </c>
      <c r="Z791" s="118" t="s">
        <v>558</v>
      </c>
      <c r="AA791" s="118" t="s">
        <v>559</v>
      </c>
      <c r="AB791" s="121">
        <v>1</v>
      </c>
      <c r="AC791" s="121">
        <v>0</v>
      </c>
      <c r="AD791" s="121">
        <v>1</v>
      </c>
      <c r="AE791" s="118" t="s">
        <v>941</v>
      </c>
      <c r="AF791" s="121">
        <v>0</v>
      </c>
      <c r="AG791" s="118" t="s">
        <v>347</v>
      </c>
      <c r="AH791" s="118" t="s">
        <v>53</v>
      </c>
      <c r="AI791" s="118" t="s">
        <v>345</v>
      </c>
      <c r="AJ791" s="118" t="s">
        <v>560</v>
      </c>
      <c r="AK791" s="118">
        <v>20</v>
      </c>
      <c r="AL791" s="121">
        <v>21</v>
      </c>
      <c r="AM791" s="119"/>
      <c r="AN791" s="119"/>
      <c r="AO791" s="118">
        <v>0</v>
      </c>
      <c r="AP791" s="119"/>
      <c r="AQ791" s="119"/>
      <c r="AR791" s="119"/>
      <c r="AS791" s="119"/>
      <c r="AT791" s="119"/>
      <c r="AU791" s="118">
        <v>0</v>
      </c>
      <c r="AV791" s="122">
        <v>0</v>
      </c>
      <c r="AW791" s="118" t="s">
        <v>51</v>
      </c>
      <c r="AX791" s="119"/>
      <c r="AY791" s="119"/>
      <c r="AZ791" s="119"/>
      <c r="BA791" s="118" t="s">
        <v>563</v>
      </c>
      <c r="BB791" s="118" t="s">
        <v>52</v>
      </c>
      <c r="BC791" s="118" t="s">
        <v>213</v>
      </c>
      <c r="BD791" s="118" t="s">
        <v>355</v>
      </c>
      <c r="BE791" s="118" t="s">
        <v>561</v>
      </c>
      <c r="BF791" s="118">
        <v>2</v>
      </c>
      <c r="BG791" s="118" t="s">
        <v>163</v>
      </c>
      <c r="BH791" s="118" t="s">
        <v>164</v>
      </c>
      <c r="BI791" s="118" t="s">
        <v>164</v>
      </c>
      <c r="BJ791" s="118" t="s">
        <v>754</v>
      </c>
      <c r="BK791" s="118" t="s">
        <v>564</v>
      </c>
      <c r="BL791" s="121">
        <v>1</v>
      </c>
      <c r="BM791" s="119" t="b">
        <f>KGP[[#This Row],[HU Quantity]]=KGP[[#This Row],[Requirement quantity]]</f>
        <v>1</v>
      </c>
      <c r="BN791" s="119"/>
      <c r="BO791" s="119"/>
      <c r="BP791" s="119"/>
      <c r="BQ791" s="118" t="s">
        <v>165</v>
      </c>
      <c r="BR791" s="118" t="s">
        <v>565</v>
      </c>
      <c r="BS791" s="119"/>
      <c r="BT791" s="123">
        <v>0</v>
      </c>
      <c r="BU791" s="123">
        <v>14</v>
      </c>
      <c r="BV791" s="120">
        <v>45416</v>
      </c>
      <c r="BW791" s="124">
        <v>0</v>
      </c>
      <c r="BX791" s="124">
        <v>0</v>
      </c>
      <c r="BY791" s="119"/>
      <c r="BZ791" s="119"/>
      <c r="CA791" s="118">
        <v>0</v>
      </c>
      <c r="CB791" s="122">
        <v>0</v>
      </c>
      <c r="CC791" s="118" t="s">
        <v>348</v>
      </c>
      <c r="CD791" s="122">
        <v>0</v>
      </c>
      <c r="CE791" s="118" t="s">
        <v>349</v>
      </c>
      <c r="CF791" s="119"/>
      <c r="CG791" s="118" t="s">
        <v>752</v>
      </c>
      <c r="CH791" s="122">
        <v>0</v>
      </c>
      <c r="CI791" s="125">
        <v>0</v>
      </c>
      <c r="CJ791" s="94">
        <f t="shared" si="84"/>
        <v>0.5</v>
      </c>
      <c r="CK791" s="88">
        <f t="shared" si="85"/>
        <v>45358</v>
      </c>
      <c r="CL791" s="89">
        <f t="shared" si="86"/>
        <v>-27</v>
      </c>
      <c r="CM791" s="89">
        <f t="shared" si="87"/>
        <v>1</v>
      </c>
      <c r="CN791" s="89" t="str">
        <f t="shared" si="88"/>
        <v>ON TIME</v>
      </c>
      <c r="CO791" s="100"/>
      <c r="CP791" s="89" t="str">
        <f>IF(CQ791="","",IF(CQ791&gt;'Colour coding'!$D$4,"After Turnround",IF(CQ791&gt;'Colour coding'!$D$3+7,"During Turnaround",IF(CQ791&lt;'Colour coding'!$D$3,"On Time"))))</f>
        <v>On Time</v>
      </c>
      <c r="CQ791" s="88">
        <f>_xlfn.MAXIFS('Monitor PO'!E:E,'Monitor PO'!K:K,KGP[[#This Row],[Material / Component]])</f>
        <v>45306</v>
      </c>
      <c r="CR791" s="89" t="str">
        <f t="shared" si="89"/>
        <v>Need Purchasing</v>
      </c>
      <c r="CS791" s="89" t="str">
        <f>_xlfn.CONCAT(KGP[[#This Row],[Reservation]], KGP[[#This Row],[Requirement date (WO component)]],KGP[[#This Row],[Material / Component]],"000",,KGP[[#This Row],[WO number]])</f>
        <v>00001392674538610468906000100040735</v>
      </c>
      <c r="CT791" s="89" t="str">
        <f>VLOOKUP(KGP[[#This Row],[Key]],Reservation!B:B,1,)</f>
        <v>00001392674538610468906000100040735</v>
      </c>
      <c r="CU791" s="89" t="str">
        <f>_xlfn.CONCAT(KGP[[#This Row],[Reservation]],KGP[[#This Row],[Material / Component]],"000",,KGP[[#This Row],[WO number]])</f>
        <v>000013926710468906000100040735</v>
      </c>
      <c r="CV791" s="93">
        <f>IF(_xlfn.MAXIFS(Reservation!$F:$F,Reservation!$A:$A,KGP[[#This Row],[Logic]])&lt;KGP[[#This Row],[ETA @ Demand plant]],_xlfn.MAXIFS(Reservation!$F:$F,Reservation!$A:$A,KGP[[#This Row],[Logic]]),"")</f>
        <v>0</v>
      </c>
      <c r="CW791" s="89" t="e">
        <f>IF(KGP[[#This Row],[Any order which is ahead (Date)]]="","",VLOOKUP(_xlfn.CONCAT(KGP[[#This Row],[Reservation]],KGP[[#This Row],[Material / Component]],"000",,KGP[[#This Row],[WO number]]),Reservation!$A:$J,10,0))</f>
        <v>#N/A</v>
      </c>
      <c r="CX791" s="89">
        <f t="shared" si="90"/>
        <v>0</v>
      </c>
    </row>
    <row r="792" spans="1:102" s="77" customFormat="1" ht="15" x14ac:dyDescent="0.25">
      <c r="A792" s="118" t="s">
        <v>869</v>
      </c>
      <c r="B792" s="118" t="s">
        <v>50</v>
      </c>
      <c r="C792" s="119"/>
      <c r="D792" s="118" t="s">
        <v>55</v>
      </c>
      <c r="E792" s="120">
        <v>45290</v>
      </c>
      <c r="F792" s="120">
        <v>45293</v>
      </c>
      <c r="G792" s="120">
        <v>45385</v>
      </c>
      <c r="H792" s="120">
        <v>45391</v>
      </c>
      <c r="I792" s="120">
        <v>45381</v>
      </c>
      <c r="J792" s="120">
        <v>45390</v>
      </c>
      <c r="K792" s="118" t="s">
        <v>350</v>
      </c>
      <c r="L792" s="119"/>
      <c r="M792" s="118" t="s">
        <v>2223</v>
      </c>
      <c r="N792" s="118" t="s">
        <v>332</v>
      </c>
      <c r="O792" s="118" t="s">
        <v>2224</v>
      </c>
      <c r="P792" s="118" t="s">
        <v>2225</v>
      </c>
      <c r="Q792" s="118" t="s">
        <v>2226</v>
      </c>
      <c r="R792" s="118" t="s">
        <v>344</v>
      </c>
      <c r="S792" s="120">
        <v>45406</v>
      </c>
      <c r="T792" s="119"/>
      <c r="U792" s="119"/>
      <c r="V792" s="118" t="s">
        <v>345</v>
      </c>
      <c r="W792" s="119"/>
      <c r="X792" s="118">
        <v>20</v>
      </c>
      <c r="Y792" s="118">
        <v>20</v>
      </c>
      <c r="Z792" s="118" t="s">
        <v>2231</v>
      </c>
      <c r="AA792" s="118" t="s">
        <v>2232</v>
      </c>
      <c r="AB792" s="121">
        <v>4</v>
      </c>
      <c r="AC792" s="121">
        <v>0</v>
      </c>
      <c r="AD792" s="121">
        <v>0</v>
      </c>
      <c r="AE792" s="118" t="s">
        <v>875</v>
      </c>
      <c r="AF792" s="121">
        <v>0</v>
      </c>
      <c r="AG792" s="118" t="s">
        <v>876</v>
      </c>
      <c r="AH792" s="118" t="s">
        <v>53</v>
      </c>
      <c r="AI792" s="118" t="s">
        <v>345</v>
      </c>
      <c r="AJ792" s="118" t="s">
        <v>2228</v>
      </c>
      <c r="AK792" s="118">
        <v>20</v>
      </c>
      <c r="AL792" s="121">
        <v>21</v>
      </c>
      <c r="AM792" s="119"/>
      <c r="AN792" s="119"/>
      <c r="AO792" s="118">
        <v>0</v>
      </c>
      <c r="AP792" s="119"/>
      <c r="AQ792" s="119"/>
      <c r="AR792" s="119"/>
      <c r="AS792" s="119"/>
      <c r="AT792" s="119"/>
      <c r="AU792" s="118">
        <v>0</v>
      </c>
      <c r="AV792" s="122">
        <v>0</v>
      </c>
      <c r="AW792" s="118" t="s">
        <v>51</v>
      </c>
      <c r="AX792" s="119"/>
      <c r="AY792" s="119"/>
      <c r="AZ792" s="119"/>
      <c r="BA792" s="118" t="s">
        <v>2233</v>
      </c>
      <c r="BB792" s="118" t="s">
        <v>52</v>
      </c>
      <c r="BC792" s="118" t="s">
        <v>161</v>
      </c>
      <c r="BD792" s="118" t="s">
        <v>162</v>
      </c>
      <c r="BE792" s="118" t="s">
        <v>2229</v>
      </c>
      <c r="BF792" s="118">
        <v>3</v>
      </c>
      <c r="BG792" s="118" t="s">
        <v>163</v>
      </c>
      <c r="BH792" s="118" t="s">
        <v>164</v>
      </c>
      <c r="BI792" s="118" t="s">
        <v>164</v>
      </c>
      <c r="BJ792" s="118" t="s">
        <v>2234</v>
      </c>
      <c r="BK792" s="118" t="s">
        <v>963</v>
      </c>
      <c r="BL792" s="121">
        <v>4</v>
      </c>
      <c r="BM792" s="119" t="b">
        <f>KGP[[#This Row],[HU Quantity]]=KGP[[#This Row],[Requirement quantity]]</f>
        <v>1</v>
      </c>
      <c r="BN792" s="118" t="s">
        <v>2235</v>
      </c>
      <c r="BO792" s="119"/>
      <c r="BP792" s="119"/>
      <c r="BQ792" s="118" t="s">
        <v>165</v>
      </c>
      <c r="BR792" s="119"/>
      <c r="BS792" s="120">
        <v>45381</v>
      </c>
      <c r="BT792" s="123">
        <v>0</v>
      </c>
      <c r="BU792" s="123">
        <v>21</v>
      </c>
      <c r="BV792" s="120">
        <v>45107</v>
      </c>
      <c r="BW792" s="124">
        <v>0</v>
      </c>
      <c r="BX792" s="124">
        <v>0</v>
      </c>
      <c r="BY792" s="119"/>
      <c r="BZ792" s="119"/>
      <c r="CA792" s="118">
        <v>0</v>
      </c>
      <c r="CB792" s="122">
        <v>0</v>
      </c>
      <c r="CC792" s="118" t="s">
        <v>374</v>
      </c>
      <c r="CD792" s="122">
        <v>4</v>
      </c>
      <c r="CE792" s="118" t="s">
        <v>349</v>
      </c>
      <c r="CF792" s="119"/>
      <c r="CG792" s="118" t="s">
        <v>965</v>
      </c>
      <c r="CH792" s="122">
        <v>0</v>
      </c>
      <c r="CI792" s="125">
        <v>0</v>
      </c>
      <c r="CJ792" s="94">
        <f t="shared" si="84"/>
        <v>0.33333333333333331</v>
      </c>
      <c r="CK792" s="88">
        <f t="shared" si="85"/>
        <v>45357</v>
      </c>
      <c r="CL792" s="89">
        <f t="shared" si="86"/>
        <v>-34</v>
      </c>
      <c r="CM792" s="89">
        <f t="shared" si="87"/>
        <v>-6</v>
      </c>
      <c r="CN792" s="89" t="str">
        <f t="shared" si="88"/>
        <v>Delayed</v>
      </c>
      <c r="CO792" s="100"/>
      <c r="CP792" s="89" t="str">
        <f>IF(CQ792="","",IF(CQ792&gt;'Colour coding'!$D$4,"After Turnround",IF(CQ792&gt;'Colour coding'!$D$3+7,"During Turnaround",IF(CQ792&lt;'Colour coding'!$D$3,"On Time"))))</f>
        <v>On Time</v>
      </c>
      <c r="CQ792" s="88">
        <f>_xlfn.MAXIFS('Monitor PO'!E:E,'Monitor PO'!K:K,KGP[[#This Row],[Material / Component]])</f>
        <v>0</v>
      </c>
      <c r="CR792" s="89" t="str">
        <f t="shared" si="89"/>
        <v>Need Purchasing</v>
      </c>
      <c r="CS792" s="89" t="str">
        <f>_xlfn.CONCAT(KGP[[#This Row],[Reservation]], KGP[[#This Row],[Requirement date (WO component)]],KGP[[#This Row],[Material / Component]],"000",,KGP[[#This Row],[WO number]])</f>
        <v>00001395254538510058034000100040991</v>
      </c>
      <c r="CT792" s="89" t="e">
        <f>VLOOKUP(KGP[[#This Row],[Key]],Reservation!B:B,1,)</f>
        <v>#N/A</v>
      </c>
      <c r="CU792" s="89" t="str">
        <f>_xlfn.CONCAT(KGP[[#This Row],[Reservation]],KGP[[#This Row],[Material / Component]],"000",,KGP[[#This Row],[WO number]])</f>
        <v>000013952510058034000100040991</v>
      </c>
      <c r="CV792" s="93">
        <f>IF(_xlfn.MAXIFS(Reservation!$F:$F,Reservation!$A:$A,KGP[[#This Row],[Logic]])&lt;KGP[[#This Row],[ETA @ Demand plant]],_xlfn.MAXIFS(Reservation!$F:$F,Reservation!$A:$A,KGP[[#This Row],[Logic]]),"")</f>
        <v>0</v>
      </c>
      <c r="CW792" s="89" t="e">
        <f>IF(KGP[[#This Row],[Any order which is ahead (Date)]]="","",VLOOKUP(_xlfn.CONCAT(KGP[[#This Row],[Reservation]],KGP[[#This Row],[Material / Component]],"000",,KGP[[#This Row],[WO number]]),Reservation!$A:$J,10,0))</f>
        <v>#N/A</v>
      </c>
      <c r="CX792" s="89">
        <f t="shared" si="90"/>
        <v>0</v>
      </c>
    </row>
    <row r="793" spans="1:102" s="77" customFormat="1" ht="15" x14ac:dyDescent="0.25">
      <c r="A793" s="118" t="s">
        <v>869</v>
      </c>
      <c r="B793" s="118" t="s">
        <v>50</v>
      </c>
      <c r="C793" s="119"/>
      <c r="D793" s="118" t="s">
        <v>55</v>
      </c>
      <c r="E793" s="120">
        <v>45290</v>
      </c>
      <c r="F793" s="120">
        <v>45293</v>
      </c>
      <c r="G793" s="120">
        <v>45409</v>
      </c>
      <c r="H793" s="120">
        <v>45385</v>
      </c>
      <c r="I793" s="120">
        <v>45409</v>
      </c>
      <c r="J793" s="120">
        <v>45410</v>
      </c>
      <c r="K793" s="118" t="s">
        <v>182</v>
      </c>
      <c r="L793" s="119"/>
      <c r="M793" s="118" t="s">
        <v>2236</v>
      </c>
      <c r="N793" s="118" t="s">
        <v>216</v>
      </c>
      <c r="O793" s="118" t="s">
        <v>2237</v>
      </c>
      <c r="P793" s="118" t="s">
        <v>2238</v>
      </c>
      <c r="Q793" s="118" t="s">
        <v>2239</v>
      </c>
      <c r="R793" s="118" t="s">
        <v>344</v>
      </c>
      <c r="S793" s="120">
        <v>45409</v>
      </c>
      <c r="T793" s="119"/>
      <c r="U793" s="119"/>
      <c r="V793" s="118" t="s">
        <v>345</v>
      </c>
      <c r="W793" s="119"/>
      <c r="X793" s="118">
        <v>20</v>
      </c>
      <c r="Y793" s="118">
        <v>20</v>
      </c>
      <c r="Z793" s="118" t="s">
        <v>2241</v>
      </c>
      <c r="AA793" s="118" t="s">
        <v>2242</v>
      </c>
      <c r="AB793" s="121">
        <v>1</v>
      </c>
      <c r="AC793" s="121">
        <v>1</v>
      </c>
      <c r="AD793" s="121">
        <v>2</v>
      </c>
      <c r="AE793" s="118" t="s">
        <v>908</v>
      </c>
      <c r="AF793" s="121">
        <v>0</v>
      </c>
      <c r="AG793" s="118" t="s">
        <v>876</v>
      </c>
      <c r="AH793" s="118" t="s">
        <v>53</v>
      </c>
      <c r="AI793" s="118" t="s">
        <v>345</v>
      </c>
      <c r="AJ793" s="118" t="s">
        <v>2243</v>
      </c>
      <c r="AK793" s="118">
        <v>10</v>
      </c>
      <c r="AL793" s="121">
        <v>21</v>
      </c>
      <c r="AM793" s="119"/>
      <c r="AN793" s="119"/>
      <c r="AO793" s="118">
        <v>0</v>
      </c>
      <c r="AP793" s="119"/>
      <c r="AQ793" s="119"/>
      <c r="AR793" s="119"/>
      <c r="AS793" s="119"/>
      <c r="AT793" s="119"/>
      <c r="AU793" s="118">
        <v>0</v>
      </c>
      <c r="AV793" s="122">
        <v>0</v>
      </c>
      <c r="AW793" s="118" t="s">
        <v>51</v>
      </c>
      <c r="AX793" s="119"/>
      <c r="AY793" s="119"/>
      <c r="AZ793" s="119"/>
      <c r="BA793" s="118" t="s">
        <v>2244</v>
      </c>
      <c r="BB793" s="118" t="s">
        <v>52</v>
      </c>
      <c r="BC793" s="118" t="s">
        <v>161</v>
      </c>
      <c r="BD793" s="118" t="s">
        <v>162</v>
      </c>
      <c r="BE793" s="118" t="s">
        <v>2240</v>
      </c>
      <c r="BF793" s="118">
        <v>3</v>
      </c>
      <c r="BG793" s="118" t="s">
        <v>232</v>
      </c>
      <c r="BH793" s="118" t="s">
        <v>164</v>
      </c>
      <c r="BI793" s="118" t="s">
        <v>164</v>
      </c>
      <c r="BJ793" s="118" t="s">
        <v>2245</v>
      </c>
      <c r="BK793" s="118" t="s">
        <v>2246</v>
      </c>
      <c r="BL793" s="121">
        <v>1</v>
      </c>
      <c r="BM793" s="119" t="b">
        <f>KGP[[#This Row],[HU Quantity]]=KGP[[#This Row],[Requirement quantity]]</f>
        <v>1</v>
      </c>
      <c r="BN793" s="119"/>
      <c r="BO793" s="119"/>
      <c r="BP793" s="119"/>
      <c r="BQ793" s="118" t="s">
        <v>165</v>
      </c>
      <c r="BR793" s="119"/>
      <c r="BS793" s="120">
        <v>45381</v>
      </c>
      <c r="BT793" s="123">
        <v>0</v>
      </c>
      <c r="BU793" s="123">
        <v>0</v>
      </c>
      <c r="BV793" s="120">
        <v>44864</v>
      </c>
      <c r="BW793" s="124">
        <v>0</v>
      </c>
      <c r="BX793" s="124">
        <v>0</v>
      </c>
      <c r="BY793" s="119"/>
      <c r="BZ793" s="119"/>
      <c r="CA793" s="118">
        <v>0</v>
      </c>
      <c r="CB793" s="122">
        <v>0</v>
      </c>
      <c r="CC793" s="118" t="s">
        <v>374</v>
      </c>
      <c r="CD793" s="122">
        <v>1</v>
      </c>
      <c r="CE793" s="118" t="s">
        <v>349</v>
      </c>
      <c r="CF793" s="119"/>
      <c r="CG793" s="118" t="s">
        <v>965</v>
      </c>
      <c r="CH793" s="122">
        <v>0</v>
      </c>
      <c r="CI793" s="125">
        <v>0</v>
      </c>
      <c r="CJ793" s="94">
        <f t="shared" si="84"/>
        <v>0.25</v>
      </c>
      <c r="CK793" s="88">
        <f t="shared" si="85"/>
        <v>45381</v>
      </c>
      <c r="CL793" s="89">
        <f t="shared" si="86"/>
        <v>-4</v>
      </c>
      <c r="CM793" s="89">
        <f t="shared" si="87"/>
        <v>24</v>
      </c>
      <c r="CN793" s="89" t="str">
        <f t="shared" si="88"/>
        <v>ON TIME</v>
      </c>
      <c r="CO793" s="100"/>
      <c r="CP793" s="89" t="str">
        <f>IF(CQ793="","",IF(CQ793&gt;'Colour coding'!$D$4,"After Turnround",IF(CQ793&gt;'Colour coding'!$D$3+7,"During Turnaround",IF(CQ793&lt;'Colour coding'!$D$3,"On Time"))))</f>
        <v>On Time</v>
      </c>
      <c r="CQ793" s="88">
        <f>_xlfn.MAXIFS('Monitor PO'!E:E,'Monitor PO'!K:K,KGP[[#This Row],[Material / Component]])</f>
        <v>0</v>
      </c>
      <c r="CR793" s="89" t="str">
        <f t="shared" si="89"/>
        <v>SOH</v>
      </c>
      <c r="CS793" s="89" t="str">
        <f>_xlfn.CONCAT(KGP[[#This Row],[Reservation]], KGP[[#This Row],[Requirement date (WO component)]],KGP[[#This Row],[Material / Component]],"000",,KGP[[#This Row],[WO number]])</f>
        <v>00001417034540910446530000100043119</v>
      </c>
      <c r="CT793" s="89" t="e">
        <f>VLOOKUP(KGP[[#This Row],[Key]],Reservation!B:B,1,)</f>
        <v>#N/A</v>
      </c>
      <c r="CU793" s="89" t="str">
        <f>_xlfn.CONCAT(KGP[[#This Row],[Reservation]],KGP[[#This Row],[Material / Component]],"000",,KGP[[#This Row],[WO number]])</f>
        <v>000014170310446530000100043119</v>
      </c>
      <c r="CV793" s="93">
        <f>IF(_xlfn.MAXIFS(Reservation!$F:$F,Reservation!$A:$A,KGP[[#This Row],[Logic]])&lt;KGP[[#This Row],[ETA @ Demand plant]],_xlfn.MAXIFS(Reservation!$F:$F,Reservation!$A:$A,KGP[[#This Row],[Logic]]),"")</f>
        <v>0</v>
      </c>
      <c r="CW793" s="89" t="e">
        <f>IF(KGP[[#This Row],[Any order which is ahead (Date)]]="","",VLOOKUP(_xlfn.CONCAT(KGP[[#This Row],[Reservation]],KGP[[#This Row],[Material / Component]],"000",,KGP[[#This Row],[WO number]]),Reservation!$A:$J,10,0))</f>
        <v>#N/A</v>
      </c>
      <c r="CX793" s="89">
        <f t="shared" si="90"/>
        <v>0</v>
      </c>
    </row>
    <row r="794" spans="1:102" s="77" customFormat="1" ht="15" x14ac:dyDescent="0.25">
      <c r="A794" s="118" t="s">
        <v>869</v>
      </c>
      <c r="B794" s="118" t="s">
        <v>50</v>
      </c>
      <c r="C794" s="119"/>
      <c r="D794" s="118" t="s">
        <v>55</v>
      </c>
      <c r="E794" s="120">
        <v>45290</v>
      </c>
      <c r="F794" s="120">
        <v>45293</v>
      </c>
      <c r="G794" s="120">
        <v>45409</v>
      </c>
      <c r="H794" s="120">
        <v>45385</v>
      </c>
      <c r="I794" s="120">
        <v>45409</v>
      </c>
      <c r="J794" s="120">
        <v>45410</v>
      </c>
      <c r="K794" s="118" t="s">
        <v>182</v>
      </c>
      <c r="L794" s="119"/>
      <c r="M794" s="118" t="s">
        <v>2236</v>
      </c>
      <c r="N794" s="118" t="s">
        <v>177</v>
      </c>
      <c r="O794" s="118" t="s">
        <v>2237</v>
      </c>
      <c r="P794" s="118" t="s">
        <v>2238</v>
      </c>
      <c r="Q794" s="118" t="s">
        <v>2239</v>
      </c>
      <c r="R794" s="118" t="s">
        <v>344</v>
      </c>
      <c r="S794" s="120">
        <v>45409</v>
      </c>
      <c r="T794" s="119"/>
      <c r="U794" s="119"/>
      <c r="V794" s="118" t="s">
        <v>345</v>
      </c>
      <c r="W794" s="119"/>
      <c r="X794" s="118">
        <v>20</v>
      </c>
      <c r="Y794" s="118">
        <v>20</v>
      </c>
      <c r="Z794" s="118" t="s">
        <v>2241</v>
      </c>
      <c r="AA794" s="118" t="s">
        <v>2242</v>
      </c>
      <c r="AB794" s="121">
        <v>1</v>
      </c>
      <c r="AC794" s="121">
        <v>1</v>
      </c>
      <c r="AD794" s="121">
        <v>2</v>
      </c>
      <c r="AE794" s="118" t="s">
        <v>908</v>
      </c>
      <c r="AF794" s="121">
        <v>0</v>
      </c>
      <c r="AG794" s="118" t="s">
        <v>372</v>
      </c>
      <c r="AH794" s="118" t="s">
        <v>53</v>
      </c>
      <c r="AI794" s="118" t="s">
        <v>345</v>
      </c>
      <c r="AJ794" s="118" t="s">
        <v>2243</v>
      </c>
      <c r="AK794" s="118">
        <v>20</v>
      </c>
      <c r="AL794" s="121">
        <v>21</v>
      </c>
      <c r="AM794" s="119"/>
      <c r="AN794" s="119"/>
      <c r="AO794" s="118">
        <v>0</v>
      </c>
      <c r="AP794" s="119"/>
      <c r="AQ794" s="119"/>
      <c r="AR794" s="119"/>
      <c r="AS794" s="119"/>
      <c r="AT794" s="119"/>
      <c r="AU794" s="118">
        <v>0</v>
      </c>
      <c r="AV794" s="122">
        <v>0</v>
      </c>
      <c r="AW794" s="118" t="s">
        <v>51</v>
      </c>
      <c r="AX794" s="119"/>
      <c r="AY794" s="119"/>
      <c r="AZ794" s="119"/>
      <c r="BA794" s="119"/>
      <c r="BB794" s="118" t="s">
        <v>52</v>
      </c>
      <c r="BC794" s="118" t="s">
        <v>161</v>
      </c>
      <c r="BD794" s="118" t="s">
        <v>162</v>
      </c>
      <c r="BE794" s="118" t="s">
        <v>2240</v>
      </c>
      <c r="BF794" s="118">
        <v>4</v>
      </c>
      <c r="BG794" s="118" t="s">
        <v>232</v>
      </c>
      <c r="BH794" s="118" t="s">
        <v>164</v>
      </c>
      <c r="BI794" s="118" t="s">
        <v>164</v>
      </c>
      <c r="BJ794" s="118" t="s">
        <v>2247</v>
      </c>
      <c r="BK794" s="118" t="s">
        <v>2248</v>
      </c>
      <c r="BL794" s="121">
        <v>1</v>
      </c>
      <c r="BM794" s="119" t="b">
        <f>KGP[[#This Row],[HU Quantity]]=KGP[[#This Row],[Requirement quantity]]</f>
        <v>1</v>
      </c>
      <c r="BN794" s="119"/>
      <c r="BO794" s="119"/>
      <c r="BP794" s="119"/>
      <c r="BQ794" s="118" t="s">
        <v>165</v>
      </c>
      <c r="BR794" s="119"/>
      <c r="BS794" s="119"/>
      <c r="BT794" s="123">
        <v>0</v>
      </c>
      <c r="BU794" s="123">
        <v>0</v>
      </c>
      <c r="BV794" s="120">
        <v>44864</v>
      </c>
      <c r="BW794" s="124">
        <v>0</v>
      </c>
      <c r="BX794" s="124">
        <v>0</v>
      </c>
      <c r="BY794" s="119"/>
      <c r="BZ794" s="119"/>
      <c r="CA794" s="118">
        <v>0</v>
      </c>
      <c r="CB794" s="122">
        <v>0</v>
      </c>
      <c r="CC794" s="119"/>
      <c r="CD794" s="122">
        <v>1</v>
      </c>
      <c r="CE794" s="119"/>
      <c r="CF794" s="119"/>
      <c r="CG794" s="119"/>
      <c r="CH794" s="122">
        <v>0</v>
      </c>
      <c r="CI794" s="125">
        <v>0</v>
      </c>
      <c r="CJ794" s="94">
        <f t="shared" si="84"/>
        <v>0.25</v>
      </c>
      <c r="CK794" s="88">
        <f t="shared" si="85"/>
        <v>45381</v>
      </c>
      <c r="CL794" s="89">
        <f t="shared" si="86"/>
        <v>-4</v>
      </c>
      <c r="CM794" s="89">
        <f t="shared" si="87"/>
        <v>24</v>
      </c>
      <c r="CN794" s="89" t="str">
        <f t="shared" si="88"/>
        <v>ON TIME</v>
      </c>
      <c r="CO794" s="100"/>
      <c r="CP794" s="89" t="str">
        <f>IF(CQ794="","",IF(CQ794&gt;'Colour coding'!$D$4,"After Turnround",IF(CQ794&gt;'Colour coding'!$D$3+7,"During Turnaround",IF(CQ794&lt;'Colour coding'!$D$3,"On Time"))))</f>
        <v>On Time</v>
      </c>
      <c r="CQ794" s="88">
        <f>_xlfn.MAXIFS('Monitor PO'!E:E,'Monitor PO'!K:K,KGP[[#This Row],[Material / Component]])</f>
        <v>0</v>
      </c>
      <c r="CR794" s="89" t="str">
        <f t="shared" si="89"/>
        <v>SOH</v>
      </c>
      <c r="CS794" s="89" t="str">
        <f>_xlfn.CONCAT(KGP[[#This Row],[Reservation]], KGP[[#This Row],[Requirement date (WO component)]],KGP[[#This Row],[Material / Component]],"000",,KGP[[#This Row],[WO number]])</f>
        <v>00001417034540910446530000100043119</v>
      </c>
      <c r="CT794" s="89" t="e">
        <f>VLOOKUP(KGP[[#This Row],[Key]],Reservation!B:B,1,)</f>
        <v>#N/A</v>
      </c>
      <c r="CU794" s="89" t="str">
        <f>_xlfn.CONCAT(KGP[[#This Row],[Reservation]],KGP[[#This Row],[Material / Component]],"000",,KGP[[#This Row],[WO number]])</f>
        <v>000014170310446530000100043119</v>
      </c>
      <c r="CV794" s="93">
        <f>IF(_xlfn.MAXIFS(Reservation!$F:$F,Reservation!$A:$A,KGP[[#This Row],[Logic]])&lt;KGP[[#This Row],[ETA @ Demand plant]],_xlfn.MAXIFS(Reservation!$F:$F,Reservation!$A:$A,KGP[[#This Row],[Logic]]),"")</f>
        <v>0</v>
      </c>
      <c r="CW794" s="89" t="e">
        <f>IF(KGP[[#This Row],[Any order which is ahead (Date)]]="","",VLOOKUP(_xlfn.CONCAT(KGP[[#This Row],[Reservation]],KGP[[#This Row],[Material / Component]],"000",,KGP[[#This Row],[WO number]]),Reservation!$A:$J,10,0))</f>
        <v>#N/A</v>
      </c>
      <c r="CX794" s="89">
        <f t="shared" si="90"/>
        <v>0</v>
      </c>
    </row>
    <row r="795" spans="1:102" s="77" customFormat="1" ht="15" x14ac:dyDescent="0.25">
      <c r="A795" s="118" t="s">
        <v>869</v>
      </c>
      <c r="B795" s="118" t="s">
        <v>910</v>
      </c>
      <c r="C795" s="119"/>
      <c r="D795" s="118" t="s">
        <v>55</v>
      </c>
      <c r="E795" s="120">
        <v>45317</v>
      </c>
      <c r="F795" s="120">
        <v>45331</v>
      </c>
      <c r="G795" s="120">
        <v>45409</v>
      </c>
      <c r="H795" s="120">
        <v>45385</v>
      </c>
      <c r="I795" s="120">
        <v>45409</v>
      </c>
      <c r="J795" s="120">
        <v>45409</v>
      </c>
      <c r="K795" s="118" t="s">
        <v>56</v>
      </c>
      <c r="L795" s="119"/>
      <c r="M795" s="118" t="s">
        <v>2272</v>
      </c>
      <c r="N795" s="118" t="s">
        <v>176</v>
      </c>
      <c r="O795" s="118" t="s">
        <v>2273</v>
      </c>
      <c r="P795" s="118" t="s">
        <v>2274</v>
      </c>
      <c r="Q795" s="118" t="s">
        <v>2275</v>
      </c>
      <c r="R795" s="118" t="s">
        <v>344</v>
      </c>
      <c r="S795" s="120">
        <v>45381</v>
      </c>
      <c r="T795" s="119"/>
      <c r="U795" s="119"/>
      <c r="V795" s="118" t="s">
        <v>345</v>
      </c>
      <c r="W795" s="120">
        <v>45381</v>
      </c>
      <c r="X795" s="118">
        <v>10</v>
      </c>
      <c r="Y795" s="118">
        <v>5</v>
      </c>
      <c r="Z795" s="118" t="s">
        <v>2276</v>
      </c>
      <c r="AA795" s="118" t="s">
        <v>2277</v>
      </c>
      <c r="AB795" s="121">
        <v>1</v>
      </c>
      <c r="AC795" s="121">
        <v>1</v>
      </c>
      <c r="AD795" s="121">
        <v>0</v>
      </c>
      <c r="AE795" s="118" t="s">
        <v>930</v>
      </c>
      <c r="AF795" s="121">
        <v>21</v>
      </c>
      <c r="AG795" s="118" t="s">
        <v>372</v>
      </c>
      <c r="AH795" s="118" t="s">
        <v>379</v>
      </c>
      <c r="AI795" s="118" t="s">
        <v>345</v>
      </c>
      <c r="AJ795" s="118" t="s">
        <v>2278</v>
      </c>
      <c r="AK795" s="118">
        <v>10</v>
      </c>
      <c r="AL795" s="121">
        <v>21</v>
      </c>
      <c r="AM795" s="118" t="s">
        <v>215</v>
      </c>
      <c r="AN795" s="118" t="s">
        <v>2279</v>
      </c>
      <c r="AO795" s="118">
        <v>1</v>
      </c>
      <c r="AP795" s="120">
        <v>45350</v>
      </c>
      <c r="AQ795" s="120">
        <v>45379</v>
      </c>
      <c r="AR795" s="118" t="s">
        <v>272</v>
      </c>
      <c r="AS795" s="118" t="s">
        <v>2280</v>
      </c>
      <c r="AT795" s="118" t="s">
        <v>2281</v>
      </c>
      <c r="AU795" s="118">
        <v>10</v>
      </c>
      <c r="AV795" s="122">
        <v>1</v>
      </c>
      <c r="AW795" s="118" t="s">
        <v>51</v>
      </c>
      <c r="AX795" s="120">
        <v>45383</v>
      </c>
      <c r="AY795" s="119"/>
      <c r="AZ795" s="118" t="s">
        <v>2282</v>
      </c>
      <c r="BA795" s="119"/>
      <c r="BB795" s="118" t="s">
        <v>52</v>
      </c>
      <c r="BC795" s="118" t="s">
        <v>161</v>
      </c>
      <c r="BD795" s="118" t="s">
        <v>162</v>
      </c>
      <c r="BE795" s="118" t="s">
        <v>2283</v>
      </c>
      <c r="BF795" s="118">
        <v>1</v>
      </c>
      <c r="BG795" s="118" t="s">
        <v>218</v>
      </c>
      <c r="BH795" s="118" t="s">
        <v>164</v>
      </c>
      <c r="BI795" s="118" t="s">
        <v>164</v>
      </c>
      <c r="BJ795" s="118" t="s">
        <v>2284</v>
      </c>
      <c r="BK795" s="118" t="s">
        <v>2285</v>
      </c>
      <c r="BL795" s="121">
        <v>1</v>
      </c>
      <c r="BM795" s="119" t="b">
        <f>KGP[[#This Row],[HU Quantity]]=KGP[[#This Row],[Requirement quantity]]</f>
        <v>1</v>
      </c>
      <c r="BN795" s="119"/>
      <c r="BO795" s="119"/>
      <c r="BP795" s="119"/>
      <c r="BQ795" s="118" t="s">
        <v>165</v>
      </c>
      <c r="BR795" s="119"/>
      <c r="BS795" s="119"/>
      <c r="BT795" s="123">
        <v>0</v>
      </c>
      <c r="BU795" s="123">
        <v>0</v>
      </c>
      <c r="BV795" s="120">
        <v>45439</v>
      </c>
      <c r="BW795" s="124">
        <v>0</v>
      </c>
      <c r="BX795" s="124">
        <v>0</v>
      </c>
      <c r="BY795" s="120">
        <v>45381</v>
      </c>
      <c r="BZ795" s="119"/>
      <c r="CA795" s="118">
        <v>0</v>
      </c>
      <c r="CB795" s="122">
        <v>0</v>
      </c>
      <c r="CC795" s="119"/>
      <c r="CD795" s="122">
        <v>0</v>
      </c>
      <c r="CE795" s="119"/>
      <c r="CF795" s="119"/>
      <c r="CG795" s="119"/>
      <c r="CH795" s="122">
        <v>0</v>
      </c>
      <c r="CI795" s="125">
        <v>0</v>
      </c>
      <c r="CJ795" s="94">
        <f t="shared" si="84"/>
        <v>1</v>
      </c>
      <c r="CK795" s="88">
        <f t="shared" si="85"/>
        <v>45381</v>
      </c>
      <c r="CL795" s="89">
        <f t="shared" si="86"/>
        <v>-4</v>
      </c>
      <c r="CM795" s="89">
        <f t="shared" si="87"/>
        <v>24</v>
      </c>
      <c r="CN795" s="89" t="str">
        <f t="shared" si="88"/>
        <v>ON TIME</v>
      </c>
      <c r="CO795" s="100"/>
      <c r="CP795" s="89" t="str">
        <f>IF(CQ795="","",IF(CQ795&gt;'Colour coding'!$D$4,"After Turnround",IF(CQ795&gt;'Colour coding'!$D$3+7,"During Turnaround",IF(CQ795&lt;'Colour coding'!$D$3,"On Time"))))</f>
        <v>On Time</v>
      </c>
      <c r="CQ795" s="88">
        <f>_xlfn.MAXIFS('Monitor PO'!E:E,'Monitor PO'!K:K,KGP[[#This Row],[Material / Component]])</f>
        <v>0</v>
      </c>
      <c r="CR795" s="89" t="str">
        <f t="shared" si="89"/>
        <v>SOH</v>
      </c>
      <c r="CS795" s="89" t="str">
        <f>_xlfn.CONCAT(KGP[[#This Row],[Reservation]], KGP[[#This Row],[Requirement date (WO component)]],KGP[[#This Row],[Material / Component]],"000",,KGP[[#This Row],[WO number]])</f>
        <v>00002167694540911400347000100072233</v>
      </c>
      <c r="CT795" s="89" t="e">
        <f>VLOOKUP(KGP[[#This Row],[Key]],Reservation!B:B,1,)</f>
        <v>#N/A</v>
      </c>
      <c r="CU795" s="89" t="str">
        <f>_xlfn.CONCAT(KGP[[#This Row],[Reservation]],KGP[[#This Row],[Material / Component]],"000",,KGP[[#This Row],[WO number]])</f>
        <v>000021676911400347000100072233</v>
      </c>
      <c r="CV795" s="93">
        <f>IF(_xlfn.MAXIFS(Reservation!$F:$F,Reservation!$A:$A,KGP[[#This Row],[Logic]])&lt;KGP[[#This Row],[ETA @ Demand plant]],_xlfn.MAXIFS(Reservation!$F:$F,Reservation!$A:$A,KGP[[#This Row],[Logic]]),"")</f>
        <v>0</v>
      </c>
      <c r="CW795" s="89" t="e">
        <f>IF(KGP[[#This Row],[Any order which is ahead (Date)]]="","",VLOOKUP(_xlfn.CONCAT(KGP[[#This Row],[Reservation]],KGP[[#This Row],[Material / Component]],"000",,KGP[[#This Row],[WO number]]),Reservation!$A:$J,10,0))</f>
        <v>#N/A</v>
      </c>
      <c r="CX795" s="89">
        <f t="shared" si="90"/>
        <v>0</v>
      </c>
    </row>
    <row r="796" spans="1:102" s="77" customFormat="1" ht="15" x14ac:dyDescent="0.25">
      <c r="A796" s="118" t="s">
        <v>869</v>
      </c>
      <c r="B796" s="118" t="s">
        <v>50</v>
      </c>
      <c r="C796" s="119"/>
      <c r="D796" s="118" t="s">
        <v>55</v>
      </c>
      <c r="E796" s="120">
        <v>45324</v>
      </c>
      <c r="F796" s="120">
        <v>45344</v>
      </c>
      <c r="G796" s="120">
        <v>45414</v>
      </c>
      <c r="H796" s="120">
        <v>45412</v>
      </c>
      <c r="I796" s="120">
        <v>45407</v>
      </c>
      <c r="J796" s="120">
        <v>45423</v>
      </c>
      <c r="K796" s="118" t="s">
        <v>2286</v>
      </c>
      <c r="L796" s="119"/>
      <c r="M796" s="118" t="s">
        <v>2287</v>
      </c>
      <c r="N796" s="118" t="s">
        <v>173</v>
      </c>
      <c r="O796" s="118" t="s">
        <v>2288</v>
      </c>
      <c r="P796" s="118" t="s">
        <v>1061</v>
      </c>
      <c r="Q796" s="118" t="s">
        <v>2303</v>
      </c>
      <c r="R796" s="118" t="s">
        <v>344</v>
      </c>
      <c r="S796" s="120">
        <v>45427</v>
      </c>
      <c r="T796" s="119"/>
      <c r="U796" s="119"/>
      <c r="V796" s="118" t="s">
        <v>345</v>
      </c>
      <c r="W796" s="119"/>
      <c r="X796" s="118">
        <v>10</v>
      </c>
      <c r="Y796" s="118">
        <v>5</v>
      </c>
      <c r="Z796" s="118" t="s">
        <v>2304</v>
      </c>
      <c r="AA796" s="118" t="s">
        <v>2305</v>
      </c>
      <c r="AB796" s="121">
        <v>24</v>
      </c>
      <c r="AC796" s="121">
        <v>0</v>
      </c>
      <c r="AD796" s="121">
        <v>0</v>
      </c>
      <c r="AE796" s="118" t="s">
        <v>875</v>
      </c>
      <c r="AF796" s="121">
        <v>0</v>
      </c>
      <c r="AG796" s="118" t="s">
        <v>876</v>
      </c>
      <c r="AH796" s="118" t="s">
        <v>53</v>
      </c>
      <c r="AI796" s="118" t="s">
        <v>345</v>
      </c>
      <c r="AJ796" s="118" t="s">
        <v>2292</v>
      </c>
      <c r="AK796" s="118">
        <v>30</v>
      </c>
      <c r="AL796" s="121">
        <v>21</v>
      </c>
      <c r="AM796" s="119"/>
      <c r="AN796" s="119"/>
      <c r="AO796" s="118">
        <v>0</v>
      </c>
      <c r="AP796" s="119"/>
      <c r="AQ796" s="119"/>
      <c r="AR796" s="119"/>
      <c r="AS796" s="119"/>
      <c r="AT796" s="119"/>
      <c r="AU796" s="118">
        <v>0</v>
      </c>
      <c r="AV796" s="122">
        <v>0</v>
      </c>
      <c r="AW796" s="118" t="s">
        <v>51</v>
      </c>
      <c r="AX796" s="119"/>
      <c r="AY796" s="119"/>
      <c r="AZ796" s="119"/>
      <c r="BA796" s="118" t="s">
        <v>2306</v>
      </c>
      <c r="BB796" s="118" t="s">
        <v>52</v>
      </c>
      <c r="BC796" s="118" t="s">
        <v>161</v>
      </c>
      <c r="BD796" s="118" t="s">
        <v>162</v>
      </c>
      <c r="BE796" s="118" t="s">
        <v>2293</v>
      </c>
      <c r="BF796" s="118">
        <v>28</v>
      </c>
      <c r="BG796" s="118" t="s">
        <v>232</v>
      </c>
      <c r="BH796" s="118" t="s">
        <v>164</v>
      </c>
      <c r="BI796" s="118" t="s">
        <v>164</v>
      </c>
      <c r="BJ796" s="118" t="s">
        <v>2307</v>
      </c>
      <c r="BK796" s="118" t="s">
        <v>963</v>
      </c>
      <c r="BL796" s="121">
        <v>24</v>
      </c>
      <c r="BM796" s="119" t="b">
        <f>KGP[[#This Row],[HU Quantity]]=KGP[[#This Row],[Requirement quantity]]</f>
        <v>1</v>
      </c>
      <c r="BN796" s="118" t="s">
        <v>2308</v>
      </c>
      <c r="BO796" s="119"/>
      <c r="BP796" s="119"/>
      <c r="BQ796" s="118" t="s">
        <v>165</v>
      </c>
      <c r="BR796" s="119"/>
      <c r="BS796" s="120">
        <v>45381</v>
      </c>
      <c r="BT796" s="123">
        <v>0</v>
      </c>
      <c r="BU796" s="123">
        <v>13</v>
      </c>
      <c r="BV796" s="120">
        <v>45531</v>
      </c>
      <c r="BW796" s="124">
        <v>0</v>
      </c>
      <c r="BX796" s="124">
        <v>0</v>
      </c>
      <c r="BY796" s="119"/>
      <c r="BZ796" s="119"/>
      <c r="CA796" s="118">
        <v>0</v>
      </c>
      <c r="CB796" s="122">
        <v>0</v>
      </c>
      <c r="CC796" s="118" t="s">
        <v>374</v>
      </c>
      <c r="CD796" s="122">
        <v>24</v>
      </c>
      <c r="CE796" s="118" t="s">
        <v>349</v>
      </c>
      <c r="CF796" s="119"/>
      <c r="CG796" s="118" t="s">
        <v>965</v>
      </c>
      <c r="CH796" s="122">
        <v>0</v>
      </c>
      <c r="CI796" s="125">
        <v>0</v>
      </c>
      <c r="CJ796" s="94">
        <f t="shared" si="84"/>
        <v>6.25E-2</v>
      </c>
      <c r="CK796" s="88">
        <f t="shared" si="85"/>
        <v>45386</v>
      </c>
      <c r="CL796" s="89">
        <f t="shared" si="86"/>
        <v>-26</v>
      </c>
      <c r="CM796" s="89">
        <f t="shared" si="87"/>
        <v>2</v>
      </c>
      <c r="CN796" s="89" t="str">
        <f t="shared" si="88"/>
        <v>ON TIME</v>
      </c>
      <c r="CO796" s="100"/>
      <c r="CP796" s="89" t="str">
        <f>IF(CQ796="","",IF(CQ796&gt;'Colour coding'!$D$4,"After Turnround",IF(CQ796&gt;'Colour coding'!$D$3+7,"During Turnaround",IF(CQ796&lt;'Colour coding'!$D$3,"On Time"))))</f>
        <v>After Turnround</v>
      </c>
      <c r="CQ796" s="88">
        <f>_xlfn.MAXIFS('Monitor PO'!E:E,'Monitor PO'!K:K,KGP[[#This Row],[Material / Component]])</f>
        <v>45392</v>
      </c>
      <c r="CR796" s="89" t="str">
        <f t="shared" si="89"/>
        <v>Need Purchasing</v>
      </c>
      <c r="CS796" s="89" t="str">
        <f>_xlfn.CONCAT(KGP[[#This Row],[Reservation]], KGP[[#This Row],[Requirement date (WO component)]],KGP[[#This Row],[Material / Component]],"000",,KGP[[#This Row],[WO number]])</f>
        <v>00002185114541410503901000100072584</v>
      </c>
      <c r="CT796" s="89" t="str">
        <f>VLOOKUP(KGP[[#This Row],[Key]],Reservation!B:B,1,)</f>
        <v>00002185114541410503901000100072584</v>
      </c>
      <c r="CU796" s="89" t="str">
        <f>_xlfn.CONCAT(KGP[[#This Row],[Reservation]],KGP[[#This Row],[Material / Component]],"000",,KGP[[#This Row],[WO number]])</f>
        <v>000021851110503901000100072584</v>
      </c>
      <c r="CV796" s="93">
        <f>IF(_xlfn.MAXIFS(Reservation!$F:$F,Reservation!$A:$A,KGP[[#This Row],[Logic]])&lt;KGP[[#This Row],[ETA @ Demand plant]],_xlfn.MAXIFS(Reservation!$F:$F,Reservation!$A:$A,KGP[[#This Row],[Logic]]),"")</f>
        <v>0</v>
      </c>
      <c r="CW796" s="89" t="e">
        <f>IF(KGP[[#This Row],[Any order which is ahead (Date)]]="","",VLOOKUP(_xlfn.CONCAT(KGP[[#This Row],[Reservation]],KGP[[#This Row],[Material / Component]],"000",,KGP[[#This Row],[WO number]]),Reservation!$A:$J,10,0))</f>
        <v>#N/A</v>
      </c>
      <c r="CX796" s="89">
        <f t="shared" si="90"/>
        <v>0</v>
      </c>
    </row>
    <row r="797" spans="1:102" s="77" customFormat="1" ht="15" x14ac:dyDescent="0.25">
      <c r="A797" s="118" t="s">
        <v>869</v>
      </c>
      <c r="B797" s="118" t="s">
        <v>50</v>
      </c>
      <c r="C797" s="119"/>
      <c r="D797" s="118" t="s">
        <v>55</v>
      </c>
      <c r="E797" s="120">
        <v>45324</v>
      </c>
      <c r="F797" s="120">
        <v>45344</v>
      </c>
      <c r="G797" s="120">
        <v>45412</v>
      </c>
      <c r="H797" s="120">
        <v>45411</v>
      </c>
      <c r="I797" s="120">
        <v>45407</v>
      </c>
      <c r="J797" s="120">
        <v>45423</v>
      </c>
      <c r="K797" s="118" t="s">
        <v>2286</v>
      </c>
      <c r="L797" s="119"/>
      <c r="M797" s="118" t="s">
        <v>2287</v>
      </c>
      <c r="N797" s="118" t="s">
        <v>171</v>
      </c>
      <c r="O797" s="118" t="s">
        <v>2288</v>
      </c>
      <c r="P797" s="118" t="s">
        <v>1061</v>
      </c>
      <c r="Q797" s="118" t="s">
        <v>2315</v>
      </c>
      <c r="R797" s="118" t="s">
        <v>344</v>
      </c>
      <c r="S797" s="120">
        <v>45426</v>
      </c>
      <c r="T797" s="119"/>
      <c r="U797" s="119"/>
      <c r="V797" s="118" t="s">
        <v>345</v>
      </c>
      <c r="W797" s="119"/>
      <c r="X797" s="118">
        <v>10</v>
      </c>
      <c r="Y797" s="118">
        <v>5</v>
      </c>
      <c r="Z797" s="118" t="s">
        <v>2316</v>
      </c>
      <c r="AA797" s="118" t="s">
        <v>2317</v>
      </c>
      <c r="AB797" s="121">
        <v>24</v>
      </c>
      <c r="AC797" s="121">
        <v>0</v>
      </c>
      <c r="AD797" s="121">
        <v>24</v>
      </c>
      <c r="AE797" s="118" t="s">
        <v>875</v>
      </c>
      <c r="AF797" s="121">
        <v>0</v>
      </c>
      <c r="AG797" s="118" t="s">
        <v>347</v>
      </c>
      <c r="AH797" s="118" t="s">
        <v>53</v>
      </c>
      <c r="AI797" s="118" t="s">
        <v>345</v>
      </c>
      <c r="AJ797" s="118" t="s">
        <v>2292</v>
      </c>
      <c r="AK797" s="118">
        <v>10</v>
      </c>
      <c r="AL797" s="121">
        <v>21</v>
      </c>
      <c r="AM797" s="119"/>
      <c r="AN797" s="119"/>
      <c r="AO797" s="118">
        <v>0</v>
      </c>
      <c r="AP797" s="119"/>
      <c r="AQ797" s="119"/>
      <c r="AR797" s="119"/>
      <c r="AS797" s="119"/>
      <c r="AT797" s="119"/>
      <c r="AU797" s="118">
        <v>0</v>
      </c>
      <c r="AV797" s="122">
        <v>0</v>
      </c>
      <c r="AW797" s="118" t="s">
        <v>51</v>
      </c>
      <c r="AX797" s="119"/>
      <c r="AY797" s="119"/>
      <c r="AZ797" s="119"/>
      <c r="BA797" s="118" t="s">
        <v>2318</v>
      </c>
      <c r="BB797" s="118" t="s">
        <v>52</v>
      </c>
      <c r="BC797" s="118" t="s">
        <v>161</v>
      </c>
      <c r="BD797" s="118" t="s">
        <v>162</v>
      </c>
      <c r="BE797" s="118" t="s">
        <v>2293</v>
      </c>
      <c r="BF797" s="118">
        <v>24</v>
      </c>
      <c r="BG797" s="118" t="s">
        <v>232</v>
      </c>
      <c r="BH797" s="118" t="s">
        <v>164</v>
      </c>
      <c r="BI797" s="118" t="s">
        <v>164</v>
      </c>
      <c r="BJ797" s="118" t="s">
        <v>2319</v>
      </c>
      <c r="BK797" s="118" t="s">
        <v>2320</v>
      </c>
      <c r="BL797" s="121">
        <v>24</v>
      </c>
      <c r="BM797" s="119" t="b">
        <f>KGP[[#This Row],[HU Quantity]]=KGP[[#This Row],[Requirement quantity]]</f>
        <v>1</v>
      </c>
      <c r="BN797" s="119"/>
      <c r="BO797" s="119"/>
      <c r="BP797" s="119"/>
      <c r="BQ797" s="118" t="s">
        <v>165</v>
      </c>
      <c r="BR797" s="119"/>
      <c r="BS797" s="119"/>
      <c r="BT797" s="123">
        <v>0</v>
      </c>
      <c r="BU797" s="123">
        <v>14</v>
      </c>
      <c r="BV797" s="120">
        <v>45531</v>
      </c>
      <c r="BW797" s="124">
        <v>0</v>
      </c>
      <c r="BX797" s="124">
        <v>0</v>
      </c>
      <c r="BY797" s="119"/>
      <c r="BZ797" s="119"/>
      <c r="CA797" s="118">
        <v>0</v>
      </c>
      <c r="CB797" s="122">
        <v>0</v>
      </c>
      <c r="CC797" s="119"/>
      <c r="CD797" s="122">
        <v>0</v>
      </c>
      <c r="CE797" s="119"/>
      <c r="CF797" s="119"/>
      <c r="CG797" s="119"/>
      <c r="CH797" s="122">
        <v>0</v>
      </c>
      <c r="CI797" s="125">
        <v>0</v>
      </c>
      <c r="CJ797" s="94">
        <f t="shared" si="84"/>
        <v>6.25E-2</v>
      </c>
      <c r="CK797" s="88">
        <f t="shared" si="85"/>
        <v>45384</v>
      </c>
      <c r="CL797" s="89">
        <f t="shared" si="86"/>
        <v>-27</v>
      </c>
      <c r="CM797" s="89">
        <f t="shared" si="87"/>
        <v>1</v>
      </c>
      <c r="CN797" s="89" t="str">
        <f t="shared" si="88"/>
        <v>ON TIME</v>
      </c>
      <c r="CO797" s="100"/>
      <c r="CP797" s="89" t="str">
        <f>IF(CQ797="","",IF(CQ797&gt;'Colour coding'!$D$4,"After Turnround",IF(CQ797&gt;'Colour coding'!$D$3+7,"During Turnaround",IF(CQ797&lt;'Colour coding'!$D$3,"On Time"))))</f>
        <v>On Time</v>
      </c>
      <c r="CQ797" s="88">
        <f>_xlfn.MAXIFS('Monitor PO'!E:E,'Monitor PO'!K:K,KGP[[#This Row],[Material / Component]])</f>
        <v>0</v>
      </c>
      <c r="CR797" s="89" t="str">
        <f t="shared" si="89"/>
        <v>Need Purchasing</v>
      </c>
      <c r="CS797" s="89" t="str">
        <f>_xlfn.CONCAT(KGP[[#This Row],[Reservation]], KGP[[#This Row],[Requirement date (WO component)]],KGP[[#This Row],[Material / Component]],"000",,KGP[[#This Row],[WO number]])</f>
        <v>00002185114541210208071000100072584</v>
      </c>
      <c r="CT797" s="89" t="e">
        <f>VLOOKUP(KGP[[#This Row],[Key]],Reservation!B:B,1,)</f>
        <v>#N/A</v>
      </c>
      <c r="CU797" s="89" t="str">
        <f>_xlfn.CONCAT(KGP[[#This Row],[Reservation]],KGP[[#This Row],[Material / Component]],"000",,KGP[[#This Row],[WO number]])</f>
        <v>000021851110208071000100072584</v>
      </c>
      <c r="CV797" s="93">
        <f>IF(_xlfn.MAXIFS(Reservation!$F:$F,Reservation!$A:$A,KGP[[#This Row],[Logic]])&lt;KGP[[#This Row],[ETA @ Demand plant]],_xlfn.MAXIFS(Reservation!$F:$F,Reservation!$A:$A,KGP[[#This Row],[Logic]]),"")</f>
        <v>0</v>
      </c>
      <c r="CW797" s="89" t="e">
        <f>IF(KGP[[#This Row],[Any order which is ahead (Date)]]="","",VLOOKUP(_xlfn.CONCAT(KGP[[#This Row],[Reservation]],KGP[[#This Row],[Material / Component]],"000",,KGP[[#This Row],[WO number]]),Reservation!$A:$J,10,0))</f>
        <v>#N/A</v>
      </c>
      <c r="CX797" s="89">
        <f t="shared" si="90"/>
        <v>0</v>
      </c>
    </row>
    <row r="798" spans="1:102" s="77" customFormat="1" ht="15" x14ac:dyDescent="0.25">
      <c r="A798" s="118" t="s">
        <v>869</v>
      </c>
      <c r="B798" s="118" t="s">
        <v>50</v>
      </c>
      <c r="C798" s="119"/>
      <c r="D798" s="118" t="s">
        <v>55</v>
      </c>
      <c r="E798" s="120">
        <v>45290</v>
      </c>
      <c r="F798" s="120">
        <v>45293</v>
      </c>
      <c r="G798" s="120">
        <v>45406</v>
      </c>
      <c r="H798" s="120">
        <v>45366</v>
      </c>
      <c r="I798" s="120">
        <v>45404</v>
      </c>
      <c r="J798" s="120">
        <v>45407</v>
      </c>
      <c r="K798" s="118" t="s">
        <v>2286</v>
      </c>
      <c r="L798" s="119"/>
      <c r="M798" s="118" t="s">
        <v>2477</v>
      </c>
      <c r="N798" s="118" t="s">
        <v>174</v>
      </c>
      <c r="O798" s="118" t="s">
        <v>2478</v>
      </c>
      <c r="P798" s="118" t="s">
        <v>2479</v>
      </c>
      <c r="Q798" s="118" t="s">
        <v>2480</v>
      </c>
      <c r="R798" s="118" t="s">
        <v>344</v>
      </c>
      <c r="S798" s="120">
        <v>45406</v>
      </c>
      <c r="T798" s="119"/>
      <c r="U798" s="119"/>
      <c r="V798" s="118" t="s">
        <v>345</v>
      </c>
      <c r="W798" s="119"/>
      <c r="X798" s="118">
        <v>10</v>
      </c>
      <c r="Y798" s="118">
        <v>5</v>
      </c>
      <c r="Z798" s="118" t="s">
        <v>2481</v>
      </c>
      <c r="AA798" s="118" t="s">
        <v>2482</v>
      </c>
      <c r="AB798" s="121">
        <v>4</v>
      </c>
      <c r="AC798" s="121">
        <v>0</v>
      </c>
      <c r="AD798" s="121">
        <v>0</v>
      </c>
      <c r="AE798" s="118" t="s">
        <v>875</v>
      </c>
      <c r="AF798" s="121">
        <v>0</v>
      </c>
      <c r="AG798" s="118" t="s">
        <v>876</v>
      </c>
      <c r="AH798" s="118" t="s">
        <v>53</v>
      </c>
      <c r="AI798" s="118" t="s">
        <v>345</v>
      </c>
      <c r="AJ798" s="118" t="s">
        <v>2483</v>
      </c>
      <c r="AK798" s="118">
        <v>20</v>
      </c>
      <c r="AL798" s="121">
        <v>21</v>
      </c>
      <c r="AM798" s="119"/>
      <c r="AN798" s="119"/>
      <c r="AO798" s="118">
        <v>0</v>
      </c>
      <c r="AP798" s="119"/>
      <c r="AQ798" s="119"/>
      <c r="AR798" s="119"/>
      <c r="AS798" s="119"/>
      <c r="AT798" s="119"/>
      <c r="AU798" s="118">
        <v>0</v>
      </c>
      <c r="AV798" s="122">
        <v>0</v>
      </c>
      <c r="AW798" s="118" t="s">
        <v>51</v>
      </c>
      <c r="AX798" s="119"/>
      <c r="AY798" s="119"/>
      <c r="AZ798" s="119"/>
      <c r="BA798" s="118" t="s">
        <v>2484</v>
      </c>
      <c r="BB798" s="118" t="s">
        <v>52</v>
      </c>
      <c r="BC798" s="118" t="s">
        <v>161</v>
      </c>
      <c r="BD798" s="118" t="s">
        <v>162</v>
      </c>
      <c r="BE798" s="118" t="s">
        <v>2485</v>
      </c>
      <c r="BF798" s="118">
        <v>3</v>
      </c>
      <c r="BG798" s="118" t="s">
        <v>232</v>
      </c>
      <c r="BH798" s="118" t="s">
        <v>164</v>
      </c>
      <c r="BI798" s="118" t="s">
        <v>164</v>
      </c>
      <c r="BJ798" s="118" t="s">
        <v>2486</v>
      </c>
      <c r="BK798" s="118" t="s">
        <v>963</v>
      </c>
      <c r="BL798" s="121">
        <v>4</v>
      </c>
      <c r="BM798" s="119" t="b">
        <f>KGP[[#This Row],[HU Quantity]]=KGP[[#This Row],[Requirement quantity]]</f>
        <v>1</v>
      </c>
      <c r="BN798" s="118" t="s">
        <v>2487</v>
      </c>
      <c r="BO798" s="119"/>
      <c r="BP798" s="119"/>
      <c r="BQ798" s="118" t="s">
        <v>165</v>
      </c>
      <c r="BR798" s="118" t="s">
        <v>690</v>
      </c>
      <c r="BS798" s="120">
        <v>45381</v>
      </c>
      <c r="BT798" s="123">
        <v>0</v>
      </c>
      <c r="BU798" s="123">
        <v>0</v>
      </c>
      <c r="BV798" s="120">
        <v>45432</v>
      </c>
      <c r="BW798" s="124">
        <v>0</v>
      </c>
      <c r="BX798" s="124">
        <v>0</v>
      </c>
      <c r="BY798" s="119"/>
      <c r="BZ798" s="119"/>
      <c r="CA798" s="118">
        <v>0</v>
      </c>
      <c r="CB798" s="122">
        <v>0</v>
      </c>
      <c r="CC798" s="118" t="s">
        <v>374</v>
      </c>
      <c r="CD798" s="122">
        <v>4</v>
      </c>
      <c r="CE798" s="118" t="s">
        <v>349</v>
      </c>
      <c r="CF798" s="119"/>
      <c r="CG798" s="118" t="s">
        <v>965</v>
      </c>
      <c r="CH798" s="122">
        <v>0</v>
      </c>
      <c r="CI798" s="125">
        <v>0</v>
      </c>
      <c r="CJ798" s="94">
        <f t="shared" si="84"/>
        <v>0.14285714285714285</v>
      </c>
      <c r="CK798" s="88">
        <f t="shared" si="85"/>
        <v>45378</v>
      </c>
      <c r="CL798" s="89">
        <f t="shared" si="86"/>
        <v>12</v>
      </c>
      <c r="CM798" s="89">
        <f t="shared" si="87"/>
        <v>40</v>
      </c>
      <c r="CN798" s="89" t="str">
        <f t="shared" si="88"/>
        <v>ON TIME</v>
      </c>
      <c r="CO798" s="100"/>
      <c r="CP798" s="89" t="str">
        <f>IF(CQ798="","",IF(CQ798&gt;'Colour coding'!$D$4,"After Turnround",IF(CQ798&gt;'Colour coding'!$D$3+7,"During Turnaround",IF(CQ798&lt;'Colour coding'!$D$3,"On Time"))))</f>
        <v>On Time</v>
      </c>
      <c r="CQ798" s="88">
        <f>_xlfn.MAXIFS('Monitor PO'!E:E,'Monitor PO'!K:K,KGP[[#This Row],[Material / Component]])</f>
        <v>0</v>
      </c>
      <c r="CR798" s="89" t="str">
        <f t="shared" si="89"/>
        <v>Need Purchasing</v>
      </c>
      <c r="CS798" s="89" t="str">
        <f>_xlfn.CONCAT(KGP[[#This Row],[Reservation]], KGP[[#This Row],[Requirement date (WO component)]],KGP[[#This Row],[Material / Component]],"000",,KGP[[#This Row],[WO number]])</f>
        <v>00001181694540610245442000200082341</v>
      </c>
      <c r="CT798" s="89" t="e">
        <f>VLOOKUP(KGP[[#This Row],[Key]],Reservation!B:B,1,)</f>
        <v>#N/A</v>
      </c>
      <c r="CU798" s="89" t="str">
        <f>_xlfn.CONCAT(KGP[[#This Row],[Reservation]],KGP[[#This Row],[Material / Component]],"000",,KGP[[#This Row],[WO number]])</f>
        <v>000011816910245442000200082341</v>
      </c>
      <c r="CV798" s="93">
        <f>IF(_xlfn.MAXIFS(Reservation!$F:$F,Reservation!$A:$A,KGP[[#This Row],[Logic]])&lt;KGP[[#This Row],[ETA @ Demand plant]],_xlfn.MAXIFS(Reservation!$F:$F,Reservation!$A:$A,KGP[[#This Row],[Logic]]),"")</f>
        <v>0</v>
      </c>
      <c r="CW798" s="89" t="e">
        <f>IF(KGP[[#This Row],[Any order which is ahead (Date)]]="","",VLOOKUP(_xlfn.CONCAT(KGP[[#This Row],[Reservation]],KGP[[#This Row],[Material / Component]],"000",,KGP[[#This Row],[WO number]]),Reservation!$A:$J,10,0))</f>
        <v>#N/A</v>
      </c>
      <c r="CX798" s="89">
        <f t="shared" si="90"/>
        <v>0</v>
      </c>
    </row>
    <row r="799" spans="1:102" s="77" customFormat="1" ht="15" x14ac:dyDescent="0.25">
      <c r="A799" s="118" t="s">
        <v>869</v>
      </c>
      <c r="B799" s="118" t="s">
        <v>50</v>
      </c>
      <c r="C799" s="119"/>
      <c r="D799" s="118" t="s">
        <v>55</v>
      </c>
      <c r="E799" s="120">
        <v>45290</v>
      </c>
      <c r="F799" s="120">
        <v>45293</v>
      </c>
      <c r="G799" s="120">
        <v>45406</v>
      </c>
      <c r="H799" s="120">
        <v>45366</v>
      </c>
      <c r="I799" s="120">
        <v>45404</v>
      </c>
      <c r="J799" s="120">
        <v>45407</v>
      </c>
      <c r="K799" s="118" t="s">
        <v>2286</v>
      </c>
      <c r="L799" s="119"/>
      <c r="M799" s="118" t="s">
        <v>2477</v>
      </c>
      <c r="N799" s="118" t="s">
        <v>171</v>
      </c>
      <c r="O799" s="118" t="s">
        <v>2478</v>
      </c>
      <c r="P799" s="118" t="s">
        <v>2479</v>
      </c>
      <c r="Q799" s="118" t="s">
        <v>2480</v>
      </c>
      <c r="R799" s="118" t="s">
        <v>344</v>
      </c>
      <c r="S799" s="120">
        <v>45406</v>
      </c>
      <c r="T799" s="119"/>
      <c r="U799" s="119"/>
      <c r="V799" s="118" t="s">
        <v>345</v>
      </c>
      <c r="W799" s="119"/>
      <c r="X799" s="118">
        <v>10</v>
      </c>
      <c r="Y799" s="118">
        <v>5</v>
      </c>
      <c r="Z799" s="118" t="s">
        <v>2492</v>
      </c>
      <c r="AA799" s="118" t="s">
        <v>2493</v>
      </c>
      <c r="AB799" s="121">
        <v>16</v>
      </c>
      <c r="AC799" s="121">
        <v>0</v>
      </c>
      <c r="AD799" s="121">
        <v>0</v>
      </c>
      <c r="AE799" s="118" t="s">
        <v>875</v>
      </c>
      <c r="AF799" s="121">
        <v>0</v>
      </c>
      <c r="AG799" s="118" t="s">
        <v>876</v>
      </c>
      <c r="AH799" s="118" t="s">
        <v>53</v>
      </c>
      <c r="AI799" s="118" t="s">
        <v>345</v>
      </c>
      <c r="AJ799" s="118" t="s">
        <v>2483</v>
      </c>
      <c r="AK799" s="118">
        <v>30</v>
      </c>
      <c r="AL799" s="121">
        <v>21</v>
      </c>
      <c r="AM799" s="119"/>
      <c r="AN799" s="119"/>
      <c r="AO799" s="118">
        <v>0</v>
      </c>
      <c r="AP799" s="119"/>
      <c r="AQ799" s="119"/>
      <c r="AR799" s="119"/>
      <c r="AS799" s="119"/>
      <c r="AT799" s="119"/>
      <c r="AU799" s="118">
        <v>0</v>
      </c>
      <c r="AV799" s="122">
        <v>0</v>
      </c>
      <c r="AW799" s="118" t="s">
        <v>51</v>
      </c>
      <c r="AX799" s="119"/>
      <c r="AY799" s="119"/>
      <c r="AZ799" s="119"/>
      <c r="BA799" s="118" t="s">
        <v>2484</v>
      </c>
      <c r="BB799" s="118" t="s">
        <v>52</v>
      </c>
      <c r="BC799" s="118" t="s">
        <v>161</v>
      </c>
      <c r="BD799" s="118" t="s">
        <v>162</v>
      </c>
      <c r="BE799" s="118" t="s">
        <v>2485</v>
      </c>
      <c r="BF799" s="118">
        <v>4</v>
      </c>
      <c r="BG799" s="118" t="s">
        <v>232</v>
      </c>
      <c r="BH799" s="118" t="s">
        <v>164</v>
      </c>
      <c r="BI799" s="118" t="s">
        <v>164</v>
      </c>
      <c r="BJ799" s="118" t="s">
        <v>2494</v>
      </c>
      <c r="BK799" s="118" t="s">
        <v>963</v>
      </c>
      <c r="BL799" s="121">
        <v>16</v>
      </c>
      <c r="BM799" s="119" t="b">
        <f>KGP[[#This Row],[HU Quantity]]=KGP[[#This Row],[Requirement quantity]]</f>
        <v>1</v>
      </c>
      <c r="BN799" s="118" t="s">
        <v>2495</v>
      </c>
      <c r="BO799" s="119"/>
      <c r="BP799" s="119"/>
      <c r="BQ799" s="118" t="s">
        <v>165</v>
      </c>
      <c r="BR799" s="118" t="s">
        <v>690</v>
      </c>
      <c r="BS799" s="120">
        <v>45381</v>
      </c>
      <c r="BT799" s="123">
        <v>0</v>
      </c>
      <c r="BU799" s="123">
        <v>0</v>
      </c>
      <c r="BV799" s="120">
        <v>45432</v>
      </c>
      <c r="BW799" s="124">
        <v>0</v>
      </c>
      <c r="BX799" s="124">
        <v>0</v>
      </c>
      <c r="BY799" s="119"/>
      <c r="BZ799" s="119"/>
      <c r="CA799" s="118">
        <v>0</v>
      </c>
      <c r="CB799" s="122">
        <v>0</v>
      </c>
      <c r="CC799" s="118" t="s">
        <v>374</v>
      </c>
      <c r="CD799" s="122">
        <v>16</v>
      </c>
      <c r="CE799" s="118" t="s">
        <v>349</v>
      </c>
      <c r="CF799" s="119"/>
      <c r="CG799" s="118" t="s">
        <v>965</v>
      </c>
      <c r="CH799" s="122">
        <v>0</v>
      </c>
      <c r="CI799" s="125">
        <v>0</v>
      </c>
      <c r="CJ799" s="94">
        <f t="shared" si="84"/>
        <v>0.14285714285714285</v>
      </c>
      <c r="CK799" s="88">
        <f t="shared" si="85"/>
        <v>45378</v>
      </c>
      <c r="CL799" s="89">
        <f t="shared" si="86"/>
        <v>12</v>
      </c>
      <c r="CM799" s="89">
        <f t="shared" si="87"/>
        <v>40</v>
      </c>
      <c r="CN799" s="89" t="str">
        <f t="shared" si="88"/>
        <v>ON TIME</v>
      </c>
      <c r="CO799" s="100"/>
      <c r="CP799" s="89" t="str">
        <f>IF(CQ799="","",IF(CQ799&gt;'Colour coding'!$D$4,"After Turnround",IF(CQ799&gt;'Colour coding'!$D$3+7,"During Turnaround",IF(CQ799&lt;'Colour coding'!$D$3,"On Time"))))</f>
        <v>On Time</v>
      </c>
      <c r="CQ799" s="88">
        <f>_xlfn.MAXIFS('Monitor PO'!E:E,'Monitor PO'!K:K,KGP[[#This Row],[Material / Component]])</f>
        <v>0</v>
      </c>
      <c r="CR799" s="89" t="str">
        <f t="shared" si="89"/>
        <v>Need Purchasing</v>
      </c>
      <c r="CS799" s="89" t="str">
        <f>_xlfn.CONCAT(KGP[[#This Row],[Reservation]], KGP[[#This Row],[Requirement date (WO component)]],KGP[[#This Row],[Material / Component]],"000",,KGP[[#This Row],[WO number]])</f>
        <v>00001181694540610299450000200082341</v>
      </c>
      <c r="CT799" s="89" t="e">
        <f>VLOOKUP(KGP[[#This Row],[Key]],Reservation!B:B,1,)</f>
        <v>#N/A</v>
      </c>
      <c r="CU799" s="89" t="str">
        <f>_xlfn.CONCAT(KGP[[#This Row],[Reservation]],KGP[[#This Row],[Material / Component]],"000",,KGP[[#This Row],[WO number]])</f>
        <v>000011816910299450000200082341</v>
      </c>
      <c r="CV799" s="93">
        <f>IF(_xlfn.MAXIFS(Reservation!$F:$F,Reservation!$A:$A,KGP[[#This Row],[Logic]])&lt;KGP[[#This Row],[ETA @ Demand plant]],_xlfn.MAXIFS(Reservation!$F:$F,Reservation!$A:$A,KGP[[#This Row],[Logic]]),"")</f>
        <v>0</v>
      </c>
      <c r="CW799" s="89" t="e">
        <f>IF(KGP[[#This Row],[Any order which is ahead (Date)]]="","",VLOOKUP(_xlfn.CONCAT(KGP[[#This Row],[Reservation]],KGP[[#This Row],[Material / Component]],"000",,KGP[[#This Row],[WO number]]),Reservation!$A:$J,10,0))</f>
        <v>#N/A</v>
      </c>
      <c r="CX799" s="89">
        <f t="shared" si="90"/>
        <v>0</v>
      </c>
    </row>
    <row r="800" spans="1:102" s="77" customFormat="1" ht="15" x14ac:dyDescent="0.25">
      <c r="A800" s="118" t="s">
        <v>869</v>
      </c>
      <c r="B800" s="118" t="s">
        <v>50</v>
      </c>
      <c r="C800" s="119"/>
      <c r="D800" s="118" t="s">
        <v>55</v>
      </c>
      <c r="E800" s="120">
        <v>45290</v>
      </c>
      <c r="F800" s="120">
        <v>45293</v>
      </c>
      <c r="G800" s="120">
        <v>45406</v>
      </c>
      <c r="H800" s="120">
        <v>45366</v>
      </c>
      <c r="I800" s="120">
        <v>45404</v>
      </c>
      <c r="J800" s="120">
        <v>45407</v>
      </c>
      <c r="K800" s="118" t="s">
        <v>2286</v>
      </c>
      <c r="L800" s="119"/>
      <c r="M800" s="118" t="s">
        <v>2477</v>
      </c>
      <c r="N800" s="118" t="s">
        <v>170</v>
      </c>
      <c r="O800" s="118" t="s">
        <v>2478</v>
      </c>
      <c r="P800" s="118" t="s">
        <v>2479</v>
      </c>
      <c r="Q800" s="118" t="s">
        <v>2480</v>
      </c>
      <c r="R800" s="118" t="s">
        <v>344</v>
      </c>
      <c r="S800" s="120">
        <v>45406</v>
      </c>
      <c r="T800" s="119"/>
      <c r="U800" s="119"/>
      <c r="V800" s="118" t="s">
        <v>345</v>
      </c>
      <c r="W800" s="119"/>
      <c r="X800" s="118">
        <v>10</v>
      </c>
      <c r="Y800" s="118">
        <v>5</v>
      </c>
      <c r="Z800" s="118" t="s">
        <v>2496</v>
      </c>
      <c r="AA800" s="118" t="s">
        <v>2497</v>
      </c>
      <c r="AB800" s="121">
        <v>2</v>
      </c>
      <c r="AC800" s="121">
        <v>6</v>
      </c>
      <c r="AD800" s="121">
        <v>8</v>
      </c>
      <c r="AE800" s="118" t="s">
        <v>875</v>
      </c>
      <c r="AF800" s="121">
        <v>0</v>
      </c>
      <c r="AG800" s="118" t="s">
        <v>876</v>
      </c>
      <c r="AH800" s="118" t="s">
        <v>53</v>
      </c>
      <c r="AI800" s="118" t="s">
        <v>345</v>
      </c>
      <c r="AJ800" s="118" t="s">
        <v>2483</v>
      </c>
      <c r="AK800" s="118">
        <v>40</v>
      </c>
      <c r="AL800" s="121">
        <v>21</v>
      </c>
      <c r="AM800" s="119"/>
      <c r="AN800" s="119"/>
      <c r="AO800" s="118">
        <v>0</v>
      </c>
      <c r="AP800" s="119"/>
      <c r="AQ800" s="119"/>
      <c r="AR800" s="119"/>
      <c r="AS800" s="119"/>
      <c r="AT800" s="119"/>
      <c r="AU800" s="118">
        <v>0</v>
      </c>
      <c r="AV800" s="122">
        <v>0</v>
      </c>
      <c r="AW800" s="118" t="s">
        <v>51</v>
      </c>
      <c r="AX800" s="119"/>
      <c r="AY800" s="119"/>
      <c r="AZ800" s="119"/>
      <c r="BA800" s="118" t="s">
        <v>2484</v>
      </c>
      <c r="BB800" s="118" t="s">
        <v>52</v>
      </c>
      <c r="BC800" s="118" t="s">
        <v>161</v>
      </c>
      <c r="BD800" s="118" t="s">
        <v>162</v>
      </c>
      <c r="BE800" s="118" t="s">
        <v>2485</v>
      </c>
      <c r="BF800" s="118">
        <v>5</v>
      </c>
      <c r="BG800" s="118" t="s">
        <v>232</v>
      </c>
      <c r="BH800" s="118" t="s">
        <v>164</v>
      </c>
      <c r="BI800" s="118" t="s">
        <v>164</v>
      </c>
      <c r="BJ800" s="118" t="s">
        <v>2498</v>
      </c>
      <c r="BK800" s="118" t="s">
        <v>963</v>
      </c>
      <c r="BL800" s="121">
        <v>2</v>
      </c>
      <c r="BM800" s="119" t="b">
        <f>KGP[[#This Row],[HU Quantity]]=KGP[[#This Row],[Requirement quantity]]</f>
        <v>1</v>
      </c>
      <c r="BN800" s="118" t="s">
        <v>2499</v>
      </c>
      <c r="BO800" s="119"/>
      <c r="BP800" s="119"/>
      <c r="BQ800" s="118" t="s">
        <v>165</v>
      </c>
      <c r="BR800" s="118" t="s">
        <v>690</v>
      </c>
      <c r="BS800" s="120">
        <v>45381</v>
      </c>
      <c r="BT800" s="123">
        <v>0</v>
      </c>
      <c r="BU800" s="123">
        <v>0</v>
      </c>
      <c r="BV800" s="120">
        <v>45432</v>
      </c>
      <c r="BW800" s="124">
        <v>0</v>
      </c>
      <c r="BX800" s="124">
        <v>0</v>
      </c>
      <c r="BY800" s="119"/>
      <c r="BZ800" s="119"/>
      <c r="CA800" s="118">
        <v>0</v>
      </c>
      <c r="CB800" s="122">
        <v>0</v>
      </c>
      <c r="CC800" s="118" t="s">
        <v>374</v>
      </c>
      <c r="CD800" s="122">
        <v>2</v>
      </c>
      <c r="CE800" s="118" t="s">
        <v>349</v>
      </c>
      <c r="CF800" s="119"/>
      <c r="CG800" s="118" t="s">
        <v>965</v>
      </c>
      <c r="CH800" s="122">
        <v>0</v>
      </c>
      <c r="CI800" s="125">
        <v>0</v>
      </c>
      <c r="CJ800" s="94">
        <f t="shared" si="84"/>
        <v>0.14285714285714285</v>
      </c>
      <c r="CK800" s="88">
        <f t="shared" si="85"/>
        <v>45378</v>
      </c>
      <c r="CL800" s="89">
        <f t="shared" si="86"/>
        <v>12</v>
      </c>
      <c r="CM800" s="89">
        <f t="shared" si="87"/>
        <v>40</v>
      </c>
      <c r="CN800" s="89" t="str">
        <f t="shared" si="88"/>
        <v>ON TIME</v>
      </c>
      <c r="CO800" s="100"/>
      <c r="CP800" s="89" t="str">
        <f>IF(CQ800="","",IF(CQ800&gt;'Colour coding'!$D$4,"After Turnround",IF(CQ800&gt;'Colour coding'!$D$3+7,"During Turnaround",IF(CQ800&lt;'Colour coding'!$D$3,"On Time"))))</f>
        <v>On Time</v>
      </c>
      <c r="CQ800" s="88">
        <f>_xlfn.MAXIFS('Monitor PO'!E:E,'Monitor PO'!K:K,KGP[[#This Row],[Material / Component]])</f>
        <v>0</v>
      </c>
      <c r="CR800" s="89" t="str">
        <f t="shared" si="89"/>
        <v>SOH</v>
      </c>
      <c r="CS800" s="89" t="str">
        <f>_xlfn.CONCAT(KGP[[#This Row],[Reservation]], KGP[[#This Row],[Requirement date (WO component)]],KGP[[#This Row],[Material / Component]],"000",,KGP[[#This Row],[WO number]])</f>
        <v>00001181694540610245445000200082341</v>
      </c>
      <c r="CT800" s="89" t="e">
        <f>VLOOKUP(KGP[[#This Row],[Key]],Reservation!B:B,1,)</f>
        <v>#N/A</v>
      </c>
      <c r="CU800" s="89" t="str">
        <f>_xlfn.CONCAT(KGP[[#This Row],[Reservation]],KGP[[#This Row],[Material / Component]],"000",,KGP[[#This Row],[WO number]])</f>
        <v>000011816910245445000200082341</v>
      </c>
      <c r="CV800" s="93">
        <f>IF(_xlfn.MAXIFS(Reservation!$F:$F,Reservation!$A:$A,KGP[[#This Row],[Logic]])&lt;KGP[[#This Row],[ETA @ Demand plant]],_xlfn.MAXIFS(Reservation!$F:$F,Reservation!$A:$A,KGP[[#This Row],[Logic]]),"")</f>
        <v>0</v>
      </c>
      <c r="CW800" s="89" t="e">
        <f>IF(KGP[[#This Row],[Any order which is ahead (Date)]]="","",VLOOKUP(_xlfn.CONCAT(KGP[[#This Row],[Reservation]],KGP[[#This Row],[Material / Component]],"000",,KGP[[#This Row],[WO number]]),Reservation!$A:$J,10,0))</f>
        <v>#N/A</v>
      </c>
      <c r="CX800" s="89">
        <f t="shared" si="90"/>
        <v>0</v>
      </c>
    </row>
    <row r="801" spans="1:102" s="77" customFormat="1" ht="15" x14ac:dyDescent="0.25">
      <c r="A801" s="118" t="s">
        <v>945</v>
      </c>
      <c r="B801" s="118" t="s">
        <v>50</v>
      </c>
      <c r="C801" s="119"/>
      <c r="D801" s="118" t="s">
        <v>55</v>
      </c>
      <c r="E801" s="120">
        <v>45290</v>
      </c>
      <c r="F801" s="120">
        <v>45293</v>
      </c>
      <c r="G801" s="120">
        <v>45417</v>
      </c>
      <c r="H801" s="120">
        <v>45425</v>
      </c>
      <c r="I801" s="120">
        <v>45417</v>
      </c>
      <c r="J801" s="120">
        <v>45418</v>
      </c>
      <c r="K801" s="118" t="s">
        <v>182</v>
      </c>
      <c r="L801" s="119"/>
      <c r="M801" s="118" t="s">
        <v>946</v>
      </c>
      <c r="N801" s="118" t="s">
        <v>216</v>
      </c>
      <c r="O801" s="118" t="s">
        <v>947</v>
      </c>
      <c r="P801" s="118" t="s">
        <v>948</v>
      </c>
      <c r="Q801" s="118" t="s">
        <v>949</v>
      </c>
      <c r="R801" s="118" t="s">
        <v>344</v>
      </c>
      <c r="S801" s="120">
        <v>45439</v>
      </c>
      <c r="T801" s="119"/>
      <c r="U801" s="119"/>
      <c r="V801" s="118" t="s">
        <v>345</v>
      </c>
      <c r="W801" s="119"/>
      <c r="X801" s="118">
        <v>10</v>
      </c>
      <c r="Y801" s="118">
        <v>5</v>
      </c>
      <c r="Z801" s="118" t="s">
        <v>2526</v>
      </c>
      <c r="AA801" s="118" t="s">
        <v>2527</v>
      </c>
      <c r="AB801" s="121">
        <v>10</v>
      </c>
      <c r="AC801" s="121">
        <v>1</v>
      </c>
      <c r="AD801" s="121">
        <v>0</v>
      </c>
      <c r="AE801" s="118" t="s">
        <v>858</v>
      </c>
      <c r="AF801" s="121">
        <v>0</v>
      </c>
      <c r="AG801" s="118" t="s">
        <v>876</v>
      </c>
      <c r="AH801" s="118" t="s">
        <v>53</v>
      </c>
      <c r="AI801" s="118" t="s">
        <v>345</v>
      </c>
      <c r="AJ801" s="118" t="s">
        <v>2528</v>
      </c>
      <c r="AK801" s="118">
        <v>10</v>
      </c>
      <c r="AL801" s="121">
        <v>21</v>
      </c>
      <c r="AM801" s="119"/>
      <c r="AN801" s="119"/>
      <c r="AO801" s="118">
        <v>0</v>
      </c>
      <c r="AP801" s="119"/>
      <c r="AQ801" s="119"/>
      <c r="AR801" s="119"/>
      <c r="AS801" s="119"/>
      <c r="AT801" s="119"/>
      <c r="AU801" s="118">
        <v>0</v>
      </c>
      <c r="AV801" s="122">
        <v>0</v>
      </c>
      <c r="AW801" s="118" t="s">
        <v>51</v>
      </c>
      <c r="AX801" s="119"/>
      <c r="AY801" s="119"/>
      <c r="AZ801" s="119"/>
      <c r="BA801" s="118" t="s">
        <v>2529</v>
      </c>
      <c r="BB801" s="118" t="s">
        <v>52</v>
      </c>
      <c r="BC801" s="118" t="s">
        <v>161</v>
      </c>
      <c r="BD801" s="118" t="s">
        <v>162</v>
      </c>
      <c r="BE801" s="118" t="s">
        <v>952</v>
      </c>
      <c r="BF801" s="118">
        <v>3</v>
      </c>
      <c r="BG801" s="118" t="s">
        <v>232</v>
      </c>
      <c r="BH801" s="118" t="s">
        <v>164</v>
      </c>
      <c r="BI801" s="118" t="s">
        <v>164</v>
      </c>
      <c r="BJ801" s="118" t="s">
        <v>2530</v>
      </c>
      <c r="BK801" s="118" t="s">
        <v>963</v>
      </c>
      <c r="BL801" s="121">
        <v>10</v>
      </c>
      <c r="BM801" s="119" t="b">
        <f>KGP[[#This Row],[HU Quantity]]=KGP[[#This Row],[Requirement quantity]]</f>
        <v>1</v>
      </c>
      <c r="BN801" s="118" t="s">
        <v>2531</v>
      </c>
      <c r="BO801" s="119"/>
      <c r="BP801" s="119"/>
      <c r="BQ801" s="118" t="s">
        <v>165</v>
      </c>
      <c r="BR801" s="119"/>
      <c r="BS801" s="120">
        <v>45381</v>
      </c>
      <c r="BT801" s="123">
        <v>0</v>
      </c>
      <c r="BU801" s="123">
        <v>22</v>
      </c>
      <c r="BV801" s="120">
        <v>45440</v>
      </c>
      <c r="BW801" s="124">
        <v>0</v>
      </c>
      <c r="BX801" s="124">
        <v>0</v>
      </c>
      <c r="BY801" s="119"/>
      <c r="BZ801" s="119"/>
      <c r="CA801" s="118">
        <v>0</v>
      </c>
      <c r="CB801" s="122">
        <v>0</v>
      </c>
      <c r="CC801" s="118" t="s">
        <v>374</v>
      </c>
      <c r="CD801" s="122">
        <v>10</v>
      </c>
      <c r="CE801" s="118" t="s">
        <v>349</v>
      </c>
      <c r="CF801" s="119"/>
      <c r="CG801" s="118" t="s">
        <v>965</v>
      </c>
      <c r="CH801" s="122">
        <v>0</v>
      </c>
      <c r="CI801" s="125">
        <v>0</v>
      </c>
      <c r="CJ801" s="94">
        <f t="shared" si="84"/>
        <v>0.33333333333333331</v>
      </c>
      <c r="CK801" s="88">
        <f t="shared" si="85"/>
        <v>45389</v>
      </c>
      <c r="CL801" s="89">
        <f t="shared" si="86"/>
        <v>-36</v>
      </c>
      <c r="CM801" s="89">
        <f t="shared" si="87"/>
        <v>-8</v>
      </c>
      <c r="CN801" s="89" t="str">
        <f t="shared" si="88"/>
        <v>Delayed</v>
      </c>
      <c r="CO801" s="100"/>
      <c r="CP801" s="89" t="str">
        <f>IF(CQ801="","",IF(CQ801&gt;'Colour coding'!$D$4,"After Turnround",IF(CQ801&gt;'Colour coding'!$D$3+7,"During Turnaround",IF(CQ801&lt;'Colour coding'!$D$3,"On Time"))))</f>
        <v>On Time</v>
      </c>
      <c r="CQ801" s="88">
        <f>_xlfn.MAXIFS('Monitor PO'!E:E,'Monitor PO'!K:K,KGP[[#This Row],[Material / Component]])</f>
        <v>0</v>
      </c>
      <c r="CR801" s="89" t="str">
        <f t="shared" si="89"/>
        <v>Need Purchasing</v>
      </c>
      <c r="CS801" s="89" t="str">
        <f>_xlfn.CONCAT(KGP[[#This Row],[Reservation]], KGP[[#This Row],[Requirement date (WO component)]],KGP[[#This Row],[Material / Component]],"000",,KGP[[#This Row],[WO number]])</f>
        <v>00001198274541710503159000200083040</v>
      </c>
      <c r="CT801" s="89" t="e">
        <f>VLOOKUP(KGP[[#This Row],[Key]],Reservation!B:B,1,)</f>
        <v>#N/A</v>
      </c>
      <c r="CU801" s="89" t="str">
        <f>_xlfn.CONCAT(KGP[[#This Row],[Reservation]],KGP[[#This Row],[Material / Component]],"000",,KGP[[#This Row],[WO number]])</f>
        <v>000011982710503159000200083040</v>
      </c>
      <c r="CV801" s="93">
        <f>IF(_xlfn.MAXIFS(Reservation!$F:$F,Reservation!$A:$A,KGP[[#This Row],[Logic]])&lt;KGP[[#This Row],[ETA @ Demand plant]],_xlfn.MAXIFS(Reservation!$F:$F,Reservation!$A:$A,KGP[[#This Row],[Logic]]),"")</f>
        <v>0</v>
      </c>
      <c r="CW801" s="89" t="e">
        <f>IF(KGP[[#This Row],[Any order which is ahead (Date)]]="","",VLOOKUP(_xlfn.CONCAT(KGP[[#This Row],[Reservation]],KGP[[#This Row],[Material / Component]],"000",,KGP[[#This Row],[WO number]]),Reservation!$A:$J,10,0))</f>
        <v>#N/A</v>
      </c>
      <c r="CX801" s="89">
        <f t="shared" si="90"/>
        <v>0</v>
      </c>
    </row>
    <row r="802" spans="1:102" s="77" customFormat="1" ht="15" x14ac:dyDescent="0.25">
      <c r="A802" s="118" t="s">
        <v>1219</v>
      </c>
      <c r="B802" s="118" t="s">
        <v>356</v>
      </c>
      <c r="C802" s="119"/>
      <c r="D802" s="118" t="s">
        <v>55</v>
      </c>
      <c r="E802" s="120">
        <v>45290</v>
      </c>
      <c r="F802" s="120">
        <v>45293</v>
      </c>
      <c r="G802" s="120">
        <v>45379</v>
      </c>
      <c r="H802" s="120">
        <v>45364</v>
      </c>
      <c r="I802" s="120">
        <v>45379</v>
      </c>
      <c r="J802" s="120">
        <v>45386</v>
      </c>
      <c r="K802" s="118" t="s">
        <v>56</v>
      </c>
      <c r="L802" s="119"/>
      <c r="M802" s="118" t="s">
        <v>2560</v>
      </c>
      <c r="N802" s="118" t="s">
        <v>216</v>
      </c>
      <c r="O802" s="118" t="s">
        <v>2561</v>
      </c>
      <c r="P802" s="118" t="s">
        <v>2562</v>
      </c>
      <c r="Q802" s="118" t="s">
        <v>2563</v>
      </c>
      <c r="R802" s="118" t="s">
        <v>344</v>
      </c>
      <c r="S802" s="120">
        <v>45379</v>
      </c>
      <c r="T802" s="119"/>
      <c r="U802" s="119"/>
      <c r="V802" s="118" t="s">
        <v>345</v>
      </c>
      <c r="W802" s="119"/>
      <c r="X802" s="118">
        <v>10</v>
      </c>
      <c r="Y802" s="118">
        <v>5</v>
      </c>
      <c r="Z802" s="118" t="s">
        <v>2564</v>
      </c>
      <c r="AA802" s="118" t="s">
        <v>2565</v>
      </c>
      <c r="AB802" s="121">
        <v>1</v>
      </c>
      <c r="AC802" s="121">
        <v>2</v>
      </c>
      <c r="AD802" s="121">
        <v>0</v>
      </c>
      <c r="AE802" s="118" t="s">
        <v>858</v>
      </c>
      <c r="AF802" s="121">
        <v>0</v>
      </c>
      <c r="AG802" s="118" t="s">
        <v>372</v>
      </c>
      <c r="AH802" s="118" t="s">
        <v>53</v>
      </c>
      <c r="AI802" s="118" t="s">
        <v>345</v>
      </c>
      <c r="AJ802" s="118" t="s">
        <v>2566</v>
      </c>
      <c r="AK802" s="118">
        <v>10</v>
      </c>
      <c r="AL802" s="121">
        <v>21</v>
      </c>
      <c r="AM802" s="119"/>
      <c r="AN802" s="119"/>
      <c r="AO802" s="118">
        <v>0</v>
      </c>
      <c r="AP802" s="119"/>
      <c r="AQ802" s="119"/>
      <c r="AR802" s="119"/>
      <c r="AS802" s="119"/>
      <c r="AT802" s="119"/>
      <c r="AU802" s="118">
        <v>0</v>
      </c>
      <c r="AV802" s="122">
        <v>0</v>
      </c>
      <c r="AW802" s="118" t="s">
        <v>203</v>
      </c>
      <c r="AX802" s="119"/>
      <c r="AY802" s="119"/>
      <c r="AZ802" s="119"/>
      <c r="BA802" s="119"/>
      <c r="BB802" s="118" t="s">
        <v>52</v>
      </c>
      <c r="BC802" s="118" t="s">
        <v>213</v>
      </c>
      <c r="BD802" s="118" t="s">
        <v>355</v>
      </c>
      <c r="BE802" s="118" t="s">
        <v>2567</v>
      </c>
      <c r="BF802" s="118">
        <v>1</v>
      </c>
      <c r="BG802" s="118" t="s">
        <v>163</v>
      </c>
      <c r="BH802" s="118" t="s">
        <v>164</v>
      </c>
      <c r="BI802" s="118" t="s">
        <v>164</v>
      </c>
      <c r="BJ802" s="118" t="s">
        <v>2568</v>
      </c>
      <c r="BK802" s="118" t="s">
        <v>2569</v>
      </c>
      <c r="BL802" s="121">
        <v>1</v>
      </c>
      <c r="BM802" s="119" t="b">
        <f>KGP[[#This Row],[HU Quantity]]=KGP[[#This Row],[Requirement quantity]]</f>
        <v>1</v>
      </c>
      <c r="BN802" s="119"/>
      <c r="BO802" s="119"/>
      <c r="BP802" s="119"/>
      <c r="BQ802" s="118" t="s">
        <v>165</v>
      </c>
      <c r="BR802" s="119"/>
      <c r="BS802" s="119"/>
      <c r="BT802" s="123">
        <v>0</v>
      </c>
      <c r="BU802" s="123">
        <v>0</v>
      </c>
      <c r="BV802" s="120">
        <v>45422</v>
      </c>
      <c r="BW802" s="124">
        <v>0</v>
      </c>
      <c r="BX802" s="124">
        <v>0</v>
      </c>
      <c r="BY802" s="119"/>
      <c r="BZ802" s="119"/>
      <c r="CA802" s="118">
        <v>0</v>
      </c>
      <c r="CB802" s="122">
        <v>0</v>
      </c>
      <c r="CC802" s="119"/>
      <c r="CD802" s="122">
        <v>0</v>
      </c>
      <c r="CE802" s="119"/>
      <c r="CF802" s="119"/>
      <c r="CG802" s="119"/>
      <c r="CH802" s="122">
        <v>0</v>
      </c>
      <c r="CI802" s="125">
        <v>0</v>
      </c>
      <c r="CJ802" s="94">
        <f t="shared" si="84"/>
        <v>0.5</v>
      </c>
      <c r="CK802" s="88">
        <f t="shared" si="85"/>
        <v>45351</v>
      </c>
      <c r="CL802" s="89">
        <f t="shared" si="86"/>
        <v>-13</v>
      </c>
      <c r="CM802" s="89">
        <f t="shared" si="87"/>
        <v>15</v>
      </c>
      <c r="CN802" s="89" t="str">
        <f t="shared" si="88"/>
        <v>ON TIME</v>
      </c>
      <c r="CO802" s="100"/>
      <c r="CP802" s="89" t="str">
        <f>IF(CQ802="","",IF(CQ802&gt;'Colour coding'!$D$4,"After Turnround",IF(CQ802&gt;'Colour coding'!$D$3+7,"During Turnaround",IF(CQ802&lt;'Colour coding'!$D$3,"On Time"))))</f>
        <v>On Time</v>
      </c>
      <c r="CQ802" s="88">
        <f>_xlfn.MAXIFS('Monitor PO'!E:E,'Monitor PO'!K:K,KGP[[#This Row],[Material / Component]])</f>
        <v>0</v>
      </c>
      <c r="CR802" s="89" t="str">
        <f t="shared" si="89"/>
        <v>SOH</v>
      </c>
      <c r="CS802" s="89" t="str">
        <f>_xlfn.CONCAT(KGP[[#This Row],[Reservation]], KGP[[#This Row],[Requirement date (WO component)]],KGP[[#This Row],[Material / Component]],"000",,KGP[[#This Row],[WO number]])</f>
        <v>00001206854537910535547000200083405</v>
      </c>
      <c r="CT802" s="89" t="e">
        <f>VLOOKUP(KGP[[#This Row],[Key]],Reservation!B:B,1,)</f>
        <v>#N/A</v>
      </c>
      <c r="CU802" s="89" t="str">
        <f>_xlfn.CONCAT(KGP[[#This Row],[Reservation]],KGP[[#This Row],[Material / Component]],"000",,KGP[[#This Row],[WO number]])</f>
        <v>000012068510535547000200083405</v>
      </c>
      <c r="CV802" s="93">
        <f>IF(_xlfn.MAXIFS(Reservation!$F:$F,Reservation!$A:$A,KGP[[#This Row],[Logic]])&lt;KGP[[#This Row],[ETA @ Demand plant]],_xlfn.MAXIFS(Reservation!$F:$F,Reservation!$A:$A,KGP[[#This Row],[Logic]]),"")</f>
        <v>0</v>
      </c>
      <c r="CW802" s="89" t="e">
        <f>IF(KGP[[#This Row],[Any order which is ahead (Date)]]="","",VLOOKUP(_xlfn.CONCAT(KGP[[#This Row],[Reservation]],KGP[[#This Row],[Material / Component]],"000",,KGP[[#This Row],[WO number]]),Reservation!$A:$J,10,0))</f>
        <v>#N/A</v>
      </c>
      <c r="CX802" s="89">
        <f t="shared" si="90"/>
        <v>0</v>
      </c>
    </row>
    <row r="803" spans="1:102" s="77" customFormat="1" ht="15" x14ac:dyDescent="0.25">
      <c r="A803" s="118" t="s">
        <v>1219</v>
      </c>
      <c r="B803" s="118" t="s">
        <v>356</v>
      </c>
      <c r="C803" s="119"/>
      <c r="D803" s="118" t="s">
        <v>55</v>
      </c>
      <c r="E803" s="120">
        <v>45290</v>
      </c>
      <c r="F803" s="120">
        <v>45293</v>
      </c>
      <c r="G803" s="120">
        <v>45379</v>
      </c>
      <c r="H803" s="120">
        <v>45364</v>
      </c>
      <c r="I803" s="120">
        <v>45379</v>
      </c>
      <c r="J803" s="120">
        <v>45386</v>
      </c>
      <c r="K803" s="118" t="s">
        <v>56</v>
      </c>
      <c r="L803" s="119"/>
      <c r="M803" s="118" t="s">
        <v>2560</v>
      </c>
      <c r="N803" s="118" t="s">
        <v>177</v>
      </c>
      <c r="O803" s="118" t="s">
        <v>2561</v>
      </c>
      <c r="P803" s="118" t="s">
        <v>2562</v>
      </c>
      <c r="Q803" s="118" t="s">
        <v>2563</v>
      </c>
      <c r="R803" s="118" t="s">
        <v>344</v>
      </c>
      <c r="S803" s="120">
        <v>45379</v>
      </c>
      <c r="T803" s="119"/>
      <c r="U803" s="119"/>
      <c r="V803" s="118" t="s">
        <v>345</v>
      </c>
      <c r="W803" s="119"/>
      <c r="X803" s="118">
        <v>10</v>
      </c>
      <c r="Y803" s="118">
        <v>5</v>
      </c>
      <c r="Z803" s="118" t="s">
        <v>2570</v>
      </c>
      <c r="AA803" s="118" t="s">
        <v>2571</v>
      </c>
      <c r="AB803" s="121">
        <v>1</v>
      </c>
      <c r="AC803" s="121">
        <v>1</v>
      </c>
      <c r="AD803" s="121">
        <v>1</v>
      </c>
      <c r="AE803" s="118" t="s">
        <v>858</v>
      </c>
      <c r="AF803" s="121">
        <v>0</v>
      </c>
      <c r="AG803" s="118" t="s">
        <v>347</v>
      </c>
      <c r="AH803" s="118" t="s">
        <v>53</v>
      </c>
      <c r="AI803" s="118" t="s">
        <v>345</v>
      </c>
      <c r="AJ803" s="118" t="s">
        <v>2566</v>
      </c>
      <c r="AK803" s="118">
        <v>20</v>
      </c>
      <c r="AL803" s="121">
        <v>21</v>
      </c>
      <c r="AM803" s="119"/>
      <c r="AN803" s="119"/>
      <c r="AO803" s="118">
        <v>0</v>
      </c>
      <c r="AP803" s="119"/>
      <c r="AQ803" s="119"/>
      <c r="AR803" s="119"/>
      <c r="AS803" s="119"/>
      <c r="AT803" s="119"/>
      <c r="AU803" s="118">
        <v>0</v>
      </c>
      <c r="AV803" s="122">
        <v>0</v>
      </c>
      <c r="AW803" s="118" t="s">
        <v>203</v>
      </c>
      <c r="AX803" s="119"/>
      <c r="AY803" s="119"/>
      <c r="AZ803" s="119"/>
      <c r="BA803" s="118" t="s">
        <v>2572</v>
      </c>
      <c r="BB803" s="118" t="s">
        <v>52</v>
      </c>
      <c r="BC803" s="118" t="s">
        <v>213</v>
      </c>
      <c r="BD803" s="118" t="s">
        <v>355</v>
      </c>
      <c r="BE803" s="118" t="s">
        <v>2567</v>
      </c>
      <c r="BF803" s="118">
        <v>2</v>
      </c>
      <c r="BG803" s="118" t="s">
        <v>163</v>
      </c>
      <c r="BH803" s="118" t="s">
        <v>164</v>
      </c>
      <c r="BI803" s="118" t="s">
        <v>164</v>
      </c>
      <c r="BJ803" s="118" t="s">
        <v>2573</v>
      </c>
      <c r="BK803" s="118" t="s">
        <v>2574</v>
      </c>
      <c r="BL803" s="121">
        <v>1</v>
      </c>
      <c r="BM803" s="119" t="b">
        <f>KGP[[#This Row],[HU Quantity]]=KGP[[#This Row],[Requirement quantity]]</f>
        <v>1</v>
      </c>
      <c r="BN803" s="118" t="s">
        <v>2575</v>
      </c>
      <c r="BO803" s="119"/>
      <c r="BP803" s="119"/>
      <c r="BQ803" s="118" t="s">
        <v>165</v>
      </c>
      <c r="BR803" s="119"/>
      <c r="BS803" s="119"/>
      <c r="BT803" s="123">
        <v>0</v>
      </c>
      <c r="BU803" s="123">
        <v>0</v>
      </c>
      <c r="BV803" s="120">
        <v>45422</v>
      </c>
      <c r="BW803" s="124">
        <v>0</v>
      </c>
      <c r="BX803" s="124">
        <v>0</v>
      </c>
      <c r="BY803" s="119"/>
      <c r="BZ803" s="119"/>
      <c r="CA803" s="118">
        <v>0</v>
      </c>
      <c r="CB803" s="122">
        <v>0</v>
      </c>
      <c r="CC803" s="119"/>
      <c r="CD803" s="122">
        <v>0</v>
      </c>
      <c r="CE803" s="119"/>
      <c r="CF803" s="119"/>
      <c r="CG803" s="119"/>
      <c r="CH803" s="122">
        <v>0</v>
      </c>
      <c r="CI803" s="125">
        <v>0</v>
      </c>
      <c r="CJ803" s="94">
        <f t="shared" si="84"/>
        <v>0.5</v>
      </c>
      <c r="CK803" s="88">
        <f t="shared" si="85"/>
        <v>45351</v>
      </c>
      <c r="CL803" s="89">
        <f t="shared" si="86"/>
        <v>-13</v>
      </c>
      <c r="CM803" s="89">
        <f t="shared" si="87"/>
        <v>15</v>
      </c>
      <c r="CN803" s="89" t="str">
        <f t="shared" si="88"/>
        <v>ON TIME</v>
      </c>
      <c r="CO803" s="100"/>
      <c r="CP803" s="89" t="str">
        <f>IF(CQ803="","",IF(CQ803&gt;'Colour coding'!$D$4,"After Turnround",IF(CQ803&gt;'Colour coding'!$D$3+7,"During Turnaround",IF(CQ803&lt;'Colour coding'!$D$3,"On Time"))))</f>
        <v>On Time</v>
      </c>
      <c r="CQ803" s="88">
        <f>_xlfn.MAXIFS('Monitor PO'!E:E,'Monitor PO'!K:K,KGP[[#This Row],[Material / Component]])</f>
        <v>0</v>
      </c>
      <c r="CR803" s="89" t="str">
        <f t="shared" si="89"/>
        <v>SOH</v>
      </c>
      <c r="CS803" s="89" t="str">
        <f>_xlfn.CONCAT(KGP[[#This Row],[Reservation]], KGP[[#This Row],[Requirement date (WO component)]],KGP[[#This Row],[Material / Component]],"000",,KGP[[#This Row],[WO number]])</f>
        <v>00001206854537910535548000200083405</v>
      </c>
      <c r="CT803" s="89" t="e">
        <f>VLOOKUP(KGP[[#This Row],[Key]],Reservation!B:B,1,)</f>
        <v>#N/A</v>
      </c>
      <c r="CU803" s="89" t="str">
        <f>_xlfn.CONCAT(KGP[[#This Row],[Reservation]],KGP[[#This Row],[Material / Component]],"000",,KGP[[#This Row],[WO number]])</f>
        <v>000012068510535548000200083405</v>
      </c>
      <c r="CV803" s="93">
        <f>IF(_xlfn.MAXIFS(Reservation!$F:$F,Reservation!$A:$A,KGP[[#This Row],[Logic]])&lt;KGP[[#This Row],[ETA @ Demand plant]],_xlfn.MAXIFS(Reservation!$F:$F,Reservation!$A:$A,KGP[[#This Row],[Logic]]),"")</f>
        <v>0</v>
      </c>
      <c r="CW803" s="89" t="e">
        <f>IF(KGP[[#This Row],[Any order which is ahead (Date)]]="","",VLOOKUP(_xlfn.CONCAT(KGP[[#This Row],[Reservation]],KGP[[#This Row],[Material / Component]],"000",,KGP[[#This Row],[WO number]]),Reservation!$A:$J,10,0))</f>
        <v>#N/A</v>
      </c>
      <c r="CX803" s="89">
        <f t="shared" si="90"/>
        <v>0</v>
      </c>
    </row>
    <row r="804" spans="1:102" s="77" customFormat="1" ht="15" x14ac:dyDescent="0.25">
      <c r="A804" s="118" t="s">
        <v>940</v>
      </c>
      <c r="B804" s="118" t="s">
        <v>50</v>
      </c>
      <c r="C804" s="119"/>
      <c r="D804" s="118" t="s">
        <v>55</v>
      </c>
      <c r="E804" s="120">
        <v>45290</v>
      </c>
      <c r="F804" s="120">
        <v>45293</v>
      </c>
      <c r="G804" s="120">
        <v>45386</v>
      </c>
      <c r="H804" s="120">
        <v>45385</v>
      </c>
      <c r="I804" s="120">
        <v>45386</v>
      </c>
      <c r="J804" s="120">
        <v>45386</v>
      </c>
      <c r="K804" s="118" t="s">
        <v>56</v>
      </c>
      <c r="L804" s="119"/>
      <c r="M804" s="118" t="s">
        <v>595</v>
      </c>
      <c r="N804" s="118" t="s">
        <v>222</v>
      </c>
      <c r="O804" s="118" t="s">
        <v>596</v>
      </c>
      <c r="P804" s="118" t="s">
        <v>597</v>
      </c>
      <c r="Q804" s="118" t="s">
        <v>598</v>
      </c>
      <c r="R804" s="118" t="s">
        <v>344</v>
      </c>
      <c r="S804" s="120">
        <v>45400</v>
      </c>
      <c r="T804" s="119"/>
      <c r="U804" s="119"/>
      <c r="V804" s="118" t="s">
        <v>345</v>
      </c>
      <c r="W804" s="119"/>
      <c r="X804" s="118">
        <v>10</v>
      </c>
      <c r="Y804" s="118">
        <v>5</v>
      </c>
      <c r="Z804" s="118" t="s">
        <v>610</v>
      </c>
      <c r="AA804" s="118" t="s">
        <v>611</v>
      </c>
      <c r="AB804" s="121">
        <v>1</v>
      </c>
      <c r="AC804" s="121">
        <v>0</v>
      </c>
      <c r="AD804" s="121">
        <v>1</v>
      </c>
      <c r="AE804" s="118" t="s">
        <v>941</v>
      </c>
      <c r="AF804" s="121">
        <v>0</v>
      </c>
      <c r="AG804" s="118" t="s">
        <v>347</v>
      </c>
      <c r="AH804" s="118" t="s">
        <v>53</v>
      </c>
      <c r="AI804" s="118" t="s">
        <v>345</v>
      </c>
      <c r="AJ804" s="118" t="s">
        <v>604</v>
      </c>
      <c r="AK804" s="118">
        <v>30</v>
      </c>
      <c r="AL804" s="121">
        <v>21</v>
      </c>
      <c r="AM804" s="119"/>
      <c r="AN804" s="119"/>
      <c r="AO804" s="118">
        <v>0</v>
      </c>
      <c r="AP804" s="119"/>
      <c r="AQ804" s="119"/>
      <c r="AR804" s="119"/>
      <c r="AS804" s="119"/>
      <c r="AT804" s="119"/>
      <c r="AU804" s="118">
        <v>0</v>
      </c>
      <c r="AV804" s="122">
        <v>0</v>
      </c>
      <c r="AW804" s="118" t="s">
        <v>51</v>
      </c>
      <c r="AX804" s="119"/>
      <c r="AY804" s="119"/>
      <c r="AZ804" s="119"/>
      <c r="BA804" s="118" t="s">
        <v>605</v>
      </c>
      <c r="BB804" s="118" t="s">
        <v>52</v>
      </c>
      <c r="BC804" s="118" t="s">
        <v>213</v>
      </c>
      <c r="BD804" s="118" t="s">
        <v>355</v>
      </c>
      <c r="BE804" s="118" t="s">
        <v>601</v>
      </c>
      <c r="BF804" s="118">
        <v>6</v>
      </c>
      <c r="BG804" s="118" t="s">
        <v>232</v>
      </c>
      <c r="BH804" s="118" t="s">
        <v>164</v>
      </c>
      <c r="BI804" s="118" t="s">
        <v>164</v>
      </c>
      <c r="BJ804" s="118" t="s">
        <v>2609</v>
      </c>
      <c r="BK804" s="118" t="s">
        <v>612</v>
      </c>
      <c r="BL804" s="121">
        <v>1</v>
      </c>
      <c r="BM804" s="119" t="b">
        <f>KGP[[#This Row],[HU Quantity]]=KGP[[#This Row],[Requirement quantity]]</f>
        <v>1</v>
      </c>
      <c r="BN804" s="119"/>
      <c r="BO804" s="119"/>
      <c r="BP804" s="119"/>
      <c r="BQ804" s="118" t="s">
        <v>165</v>
      </c>
      <c r="BR804" s="119"/>
      <c r="BS804" s="119"/>
      <c r="BT804" s="123">
        <v>0</v>
      </c>
      <c r="BU804" s="123">
        <v>14</v>
      </c>
      <c r="BV804" s="120">
        <v>45412</v>
      </c>
      <c r="BW804" s="124">
        <v>0</v>
      </c>
      <c r="BX804" s="124">
        <v>0</v>
      </c>
      <c r="BY804" s="119"/>
      <c r="BZ804" s="119"/>
      <c r="CA804" s="118">
        <v>0</v>
      </c>
      <c r="CB804" s="122">
        <v>0</v>
      </c>
      <c r="CC804" s="119"/>
      <c r="CD804" s="122">
        <v>0</v>
      </c>
      <c r="CE804" s="119"/>
      <c r="CF804" s="119"/>
      <c r="CG804" s="119"/>
      <c r="CH804" s="122">
        <v>0</v>
      </c>
      <c r="CI804" s="125">
        <v>0</v>
      </c>
      <c r="CJ804" s="94">
        <f t="shared" si="84"/>
        <v>0.16666666666666666</v>
      </c>
      <c r="CK804" s="88">
        <f t="shared" si="85"/>
        <v>45358</v>
      </c>
      <c r="CL804" s="89">
        <f t="shared" si="86"/>
        <v>-27</v>
      </c>
      <c r="CM804" s="89">
        <f t="shared" si="87"/>
        <v>1</v>
      </c>
      <c r="CN804" s="89" t="str">
        <f t="shared" si="88"/>
        <v>ON TIME</v>
      </c>
      <c r="CO804" s="100"/>
      <c r="CP804" s="89" t="str">
        <f>IF(CQ804="","",IF(CQ804&gt;'Colour coding'!$D$4,"After Turnround",IF(CQ804&gt;'Colour coding'!$D$3+7,"During Turnaround",IF(CQ804&lt;'Colour coding'!$D$3,"On Time"))))</f>
        <v>On Time</v>
      </c>
      <c r="CQ804" s="88">
        <f>_xlfn.MAXIFS('Monitor PO'!E:E,'Monitor PO'!K:K,KGP[[#This Row],[Material / Component]])</f>
        <v>0</v>
      </c>
      <c r="CR804" s="89" t="str">
        <f t="shared" si="89"/>
        <v>Need Purchasing</v>
      </c>
      <c r="CS804" s="89" t="str">
        <f>_xlfn.CONCAT(KGP[[#This Row],[Reservation]], KGP[[#This Row],[Requirement date (WO component)]],KGP[[#This Row],[Material / Component]],"000",,KGP[[#This Row],[WO number]])</f>
        <v>00001220404538610471895000200084031</v>
      </c>
      <c r="CT804" s="89" t="e">
        <f>VLOOKUP(KGP[[#This Row],[Key]],Reservation!B:B,1,)</f>
        <v>#N/A</v>
      </c>
      <c r="CU804" s="89" t="str">
        <f>_xlfn.CONCAT(KGP[[#This Row],[Reservation]],KGP[[#This Row],[Material / Component]],"000",,KGP[[#This Row],[WO number]])</f>
        <v>000012204010471895000200084031</v>
      </c>
      <c r="CV804" s="93">
        <f>IF(_xlfn.MAXIFS(Reservation!$F:$F,Reservation!$A:$A,KGP[[#This Row],[Logic]])&lt;KGP[[#This Row],[ETA @ Demand plant]],_xlfn.MAXIFS(Reservation!$F:$F,Reservation!$A:$A,KGP[[#This Row],[Logic]]),"")</f>
        <v>0</v>
      </c>
      <c r="CW804" s="89" t="e">
        <f>IF(KGP[[#This Row],[Any order which is ahead (Date)]]="","",VLOOKUP(_xlfn.CONCAT(KGP[[#This Row],[Reservation]],KGP[[#This Row],[Material / Component]],"000",,KGP[[#This Row],[WO number]]),Reservation!$A:$J,10,0))</f>
        <v>#N/A</v>
      </c>
      <c r="CX804" s="89">
        <f t="shared" si="90"/>
        <v>0</v>
      </c>
    </row>
    <row r="805" spans="1:102" s="77" customFormat="1" ht="15" x14ac:dyDescent="0.25">
      <c r="A805" s="118" t="s">
        <v>940</v>
      </c>
      <c r="B805" s="118" t="s">
        <v>50</v>
      </c>
      <c r="C805" s="119"/>
      <c r="D805" s="118" t="s">
        <v>55</v>
      </c>
      <c r="E805" s="120">
        <v>45290</v>
      </c>
      <c r="F805" s="120">
        <v>45293</v>
      </c>
      <c r="G805" s="120">
        <v>45386</v>
      </c>
      <c r="H805" s="120">
        <v>45385</v>
      </c>
      <c r="I805" s="120">
        <v>45386</v>
      </c>
      <c r="J805" s="120">
        <v>45386</v>
      </c>
      <c r="K805" s="118" t="s">
        <v>56</v>
      </c>
      <c r="L805" s="119"/>
      <c r="M805" s="118" t="s">
        <v>595</v>
      </c>
      <c r="N805" s="118" t="s">
        <v>217</v>
      </c>
      <c r="O805" s="118" t="s">
        <v>596</v>
      </c>
      <c r="P805" s="118" t="s">
        <v>597</v>
      </c>
      <c r="Q805" s="118" t="s">
        <v>598</v>
      </c>
      <c r="R805" s="118" t="s">
        <v>344</v>
      </c>
      <c r="S805" s="120">
        <v>45400</v>
      </c>
      <c r="T805" s="119"/>
      <c r="U805" s="119"/>
      <c r="V805" s="118" t="s">
        <v>345</v>
      </c>
      <c r="W805" s="119"/>
      <c r="X805" s="118">
        <v>10</v>
      </c>
      <c r="Y805" s="118">
        <v>5</v>
      </c>
      <c r="Z805" s="118" t="s">
        <v>607</v>
      </c>
      <c r="AA805" s="118" t="s">
        <v>608</v>
      </c>
      <c r="AB805" s="121">
        <v>1</v>
      </c>
      <c r="AC805" s="121">
        <v>0</v>
      </c>
      <c r="AD805" s="121">
        <v>1</v>
      </c>
      <c r="AE805" s="118" t="s">
        <v>941</v>
      </c>
      <c r="AF805" s="121">
        <v>0</v>
      </c>
      <c r="AG805" s="118" t="s">
        <v>347</v>
      </c>
      <c r="AH805" s="118" t="s">
        <v>53</v>
      </c>
      <c r="AI805" s="118" t="s">
        <v>345</v>
      </c>
      <c r="AJ805" s="118" t="s">
        <v>604</v>
      </c>
      <c r="AK805" s="118">
        <v>20</v>
      </c>
      <c r="AL805" s="121">
        <v>21</v>
      </c>
      <c r="AM805" s="119"/>
      <c r="AN805" s="119"/>
      <c r="AO805" s="118">
        <v>0</v>
      </c>
      <c r="AP805" s="119"/>
      <c r="AQ805" s="119"/>
      <c r="AR805" s="119"/>
      <c r="AS805" s="119"/>
      <c r="AT805" s="119"/>
      <c r="AU805" s="118">
        <v>0</v>
      </c>
      <c r="AV805" s="122">
        <v>0</v>
      </c>
      <c r="AW805" s="118" t="s">
        <v>51</v>
      </c>
      <c r="AX805" s="119"/>
      <c r="AY805" s="119"/>
      <c r="AZ805" s="119"/>
      <c r="BA805" s="118" t="s">
        <v>605</v>
      </c>
      <c r="BB805" s="118" t="s">
        <v>52</v>
      </c>
      <c r="BC805" s="118" t="s">
        <v>213</v>
      </c>
      <c r="BD805" s="118" t="s">
        <v>355</v>
      </c>
      <c r="BE805" s="118" t="s">
        <v>601</v>
      </c>
      <c r="BF805" s="118">
        <v>5</v>
      </c>
      <c r="BG805" s="118" t="s">
        <v>232</v>
      </c>
      <c r="BH805" s="118" t="s">
        <v>164</v>
      </c>
      <c r="BI805" s="118" t="s">
        <v>164</v>
      </c>
      <c r="BJ805" s="118" t="s">
        <v>2610</v>
      </c>
      <c r="BK805" s="118" t="s">
        <v>609</v>
      </c>
      <c r="BL805" s="121">
        <v>1</v>
      </c>
      <c r="BM805" s="119" t="b">
        <f>KGP[[#This Row],[HU Quantity]]=KGP[[#This Row],[Requirement quantity]]</f>
        <v>1</v>
      </c>
      <c r="BN805" s="119"/>
      <c r="BO805" s="119"/>
      <c r="BP805" s="119"/>
      <c r="BQ805" s="118" t="s">
        <v>165</v>
      </c>
      <c r="BR805" s="119"/>
      <c r="BS805" s="119"/>
      <c r="BT805" s="123">
        <v>0</v>
      </c>
      <c r="BU805" s="123">
        <v>14</v>
      </c>
      <c r="BV805" s="120">
        <v>45412</v>
      </c>
      <c r="BW805" s="124">
        <v>0</v>
      </c>
      <c r="BX805" s="124">
        <v>0</v>
      </c>
      <c r="BY805" s="119"/>
      <c r="BZ805" s="119"/>
      <c r="CA805" s="118">
        <v>0</v>
      </c>
      <c r="CB805" s="122">
        <v>0</v>
      </c>
      <c r="CC805" s="119"/>
      <c r="CD805" s="122">
        <v>0</v>
      </c>
      <c r="CE805" s="119"/>
      <c r="CF805" s="119"/>
      <c r="CG805" s="119"/>
      <c r="CH805" s="122">
        <v>0</v>
      </c>
      <c r="CI805" s="125">
        <v>0</v>
      </c>
      <c r="CJ805" s="94">
        <f t="shared" si="84"/>
        <v>0.16666666666666666</v>
      </c>
      <c r="CK805" s="88">
        <f t="shared" si="85"/>
        <v>45358</v>
      </c>
      <c r="CL805" s="89">
        <f t="shared" si="86"/>
        <v>-27</v>
      </c>
      <c r="CM805" s="89">
        <f t="shared" si="87"/>
        <v>1</v>
      </c>
      <c r="CN805" s="89" t="str">
        <f t="shared" si="88"/>
        <v>ON TIME</v>
      </c>
      <c r="CO805" s="100"/>
      <c r="CP805" s="89" t="str">
        <f>IF(CQ805="","",IF(CQ805&gt;'Colour coding'!$D$4,"After Turnround",IF(CQ805&gt;'Colour coding'!$D$3+7,"During Turnaround",IF(CQ805&lt;'Colour coding'!$D$3,"On Time"))))</f>
        <v>On Time</v>
      </c>
      <c r="CQ805" s="88">
        <f>_xlfn.MAXIFS('Monitor PO'!E:E,'Monitor PO'!K:K,KGP[[#This Row],[Material / Component]])</f>
        <v>0</v>
      </c>
      <c r="CR805" s="89" t="str">
        <f t="shared" si="89"/>
        <v>Need Purchasing</v>
      </c>
      <c r="CS805" s="89" t="str">
        <f>_xlfn.CONCAT(KGP[[#This Row],[Reservation]], KGP[[#This Row],[Requirement date (WO component)]],KGP[[#This Row],[Material / Component]],"000",,KGP[[#This Row],[WO number]])</f>
        <v>00001220404538610471894000200084031</v>
      </c>
      <c r="CT805" s="89" t="e">
        <f>VLOOKUP(KGP[[#This Row],[Key]],Reservation!B:B,1,)</f>
        <v>#N/A</v>
      </c>
      <c r="CU805" s="89" t="str">
        <f>_xlfn.CONCAT(KGP[[#This Row],[Reservation]],KGP[[#This Row],[Material / Component]],"000",,KGP[[#This Row],[WO number]])</f>
        <v>000012204010471894000200084031</v>
      </c>
      <c r="CV805" s="93">
        <f>IF(_xlfn.MAXIFS(Reservation!$F:$F,Reservation!$A:$A,KGP[[#This Row],[Logic]])&lt;KGP[[#This Row],[ETA @ Demand plant]],_xlfn.MAXIFS(Reservation!$F:$F,Reservation!$A:$A,KGP[[#This Row],[Logic]]),"")</f>
        <v>0</v>
      </c>
      <c r="CW805" s="89" t="e">
        <f>IF(KGP[[#This Row],[Any order which is ahead (Date)]]="","",VLOOKUP(_xlfn.CONCAT(KGP[[#This Row],[Reservation]],KGP[[#This Row],[Material / Component]],"000",,KGP[[#This Row],[WO number]]),Reservation!$A:$J,10,0))</f>
        <v>#N/A</v>
      </c>
      <c r="CX805" s="89">
        <f t="shared" si="90"/>
        <v>0</v>
      </c>
    </row>
    <row r="806" spans="1:102" s="77" customFormat="1" ht="15" x14ac:dyDescent="0.25">
      <c r="A806" s="118" t="s">
        <v>940</v>
      </c>
      <c r="B806" s="118" t="s">
        <v>50</v>
      </c>
      <c r="C806" s="119"/>
      <c r="D806" s="118" t="s">
        <v>55</v>
      </c>
      <c r="E806" s="120">
        <v>45290</v>
      </c>
      <c r="F806" s="120">
        <v>45293</v>
      </c>
      <c r="G806" s="120">
        <v>45386</v>
      </c>
      <c r="H806" s="120">
        <v>45385</v>
      </c>
      <c r="I806" s="120">
        <v>45386</v>
      </c>
      <c r="J806" s="120">
        <v>45386</v>
      </c>
      <c r="K806" s="118" t="s">
        <v>56</v>
      </c>
      <c r="L806" s="119"/>
      <c r="M806" s="118" t="s">
        <v>595</v>
      </c>
      <c r="N806" s="118" t="s">
        <v>332</v>
      </c>
      <c r="O806" s="118" t="s">
        <v>596</v>
      </c>
      <c r="P806" s="118" t="s">
        <v>597</v>
      </c>
      <c r="Q806" s="118" t="s">
        <v>598</v>
      </c>
      <c r="R806" s="118" t="s">
        <v>344</v>
      </c>
      <c r="S806" s="120">
        <v>45400</v>
      </c>
      <c r="T806" s="119"/>
      <c r="U806" s="119"/>
      <c r="V806" s="118" t="s">
        <v>345</v>
      </c>
      <c r="W806" s="119"/>
      <c r="X806" s="118">
        <v>10</v>
      </c>
      <c r="Y806" s="118">
        <v>5</v>
      </c>
      <c r="Z806" s="118" t="s">
        <v>602</v>
      </c>
      <c r="AA806" s="118" t="s">
        <v>603</v>
      </c>
      <c r="AB806" s="121">
        <v>1</v>
      </c>
      <c r="AC806" s="121">
        <v>0</v>
      </c>
      <c r="AD806" s="121">
        <v>1</v>
      </c>
      <c r="AE806" s="118" t="s">
        <v>941</v>
      </c>
      <c r="AF806" s="121">
        <v>0</v>
      </c>
      <c r="AG806" s="118" t="s">
        <v>347</v>
      </c>
      <c r="AH806" s="118" t="s">
        <v>53</v>
      </c>
      <c r="AI806" s="118" t="s">
        <v>345</v>
      </c>
      <c r="AJ806" s="118" t="s">
        <v>604</v>
      </c>
      <c r="AK806" s="118">
        <v>10</v>
      </c>
      <c r="AL806" s="121">
        <v>21</v>
      </c>
      <c r="AM806" s="119"/>
      <c r="AN806" s="119"/>
      <c r="AO806" s="118">
        <v>0</v>
      </c>
      <c r="AP806" s="119"/>
      <c r="AQ806" s="119"/>
      <c r="AR806" s="119"/>
      <c r="AS806" s="119"/>
      <c r="AT806" s="119"/>
      <c r="AU806" s="118">
        <v>0</v>
      </c>
      <c r="AV806" s="122">
        <v>0</v>
      </c>
      <c r="AW806" s="118" t="s">
        <v>51</v>
      </c>
      <c r="AX806" s="119"/>
      <c r="AY806" s="119"/>
      <c r="AZ806" s="119"/>
      <c r="BA806" s="118" t="s">
        <v>605</v>
      </c>
      <c r="BB806" s="118" t="s">
        <v>52</v>
      </c>
      <c r="BC806" s="118" t="s">
        <v>213</v>
      </c>
      <c r="BD806" s="118" t="s">
        <v>355</v>
      </c>
      <c r="BE806" s="118" t="s">
        <v>601</v>
      </c>
      <c r="BF806" s="118">
        <v>4</v>
      </c>
      <c r="BG806" s="118" t="s">
        <v>232</v>
      </c>
      <c r="BH806" s="118" t="s">
        <v>164</v>
      </c>
      <c r="BI806" s="118" t="s">
        <v>164</v>
      </c>
      <c r="BJ806" s="118" t="s">
        <v>2611</v>
      </c>
      <c r="BK806" s="118" t="s">
        <v>606</v>
      </c>
      <c r="BL806" s="121">
        <v>1</v>
      </c>
      <c r="BM806" s="119" t="b">
        <f>KGP[[#This Row],[HU Quantity]]=KGP[[#This Row],[Requirement quantity]]</f>
        <v>1</v>
      </c>
      <c r="BN806" s="119"/>
      <c r="BO806" s="119"/>
      <c r="BP806" s="119"/>
      <c r="BQ806" s="118" t="s">
        <v>165</v>
      </c>
      <c r="BR806" s="119"/>
      <c r="BS806" s="119"/>
      <c r="BT806" s="123">
        <v>0</v>
      </c>
      <c r="BU806" s="123">
        <v>14</v>
      </c>
      <c r="BV806" s="120">
        <v>45412</v>
      </c>
      <c r="BW806" s="124">
        <v>0</v>
      </c>
      <c r="BX806" s="124">
        <v>0</v>
      </c>
      <c r="BY806" s="119"/>
      <c r="BZ806" s="119"/>
      <c r="CA806" s="118">
        <v>0</v>
      </c>
      <c r="CB806" s="122">
        <v>0</v>
      </c>
      <c r="CC806" s="119"/>
      <c r="CD806" s="122">
        <v>0</v>
      </c>
      <c r="CE806" s="119"/>
      <c r="CF806" s="119"/>
      <c r="CG806" s="119"/>
      <c r="CH806" s="122">
        <v>0</v>
      </c>
      <c r="CI806" s="125">
        <v>0</v>
      </c>
      <c r="CJ806" s="94">
        <f t="shared" si="84"/>
        <v>0.16666666666666666</v>
      </c>
      <c r="CK806" s="88">
        <f t="shared" si="85"/>
        <v>45358</v>
      </c>
      <c r="CL806" s="89">
        <f t="shared" si="86"/>
        <v>-27</v>
      </c>
      <c r="CM806" s="89">
        <f t="shared" si="87"/>
        <v>1</v>
      </c>
      <c r="CN806" s="89" t="str">
        <f t="shared" si="88"/>
        <v>ON TIME</v>
      </c>
      <c r="CO806" s="100"/>
      <c r="CP806" s="89" t="str">
        <f>IF(CQ806="","",IF(CQ806&gt;'Colour coding'!$D$4,"After Turnround",IF(CQ806&gt;'Colour coding'!$D$3+7,"During Turnaround",IF(CQ806&lt;'Colour coding'!$D$3,"On Time"))))</f>
        <v>On Time</v>
      </c>
      <c r="CQ806" s="88">
        <f>_xlfn.MAXIFS('Monitor PO'!E:E,'Monitor PO'!K:K,KGP[[#This Row],[Material / Component]])</f>
        <v>0</v>
      </c>
      <c r="CR806" s="89" t="str">
        <f t="shared" si="89"/>
        <v>Need Purchasing</v>
      </c>
      <c r="CS806" s="89" t="str">
        <f>_xlfn.CONCAT(KGP[[#This Row],[Reservation]], KGP[[#This Row],[Requirement date (WO component)]],KGP[[#This Row],[Material / Component]],"000",,KGP[[#This Row],[WO number]])</f>
        <v>00001220404538610471890000200084031</v>
      </c>
      <c r="CT806" s="89" t="e">
        <f>VLOOKUP(KGP[[#This Row],[Key]],Reservation!B:B,1,)</f>
        <v>#N/A</v>
      </c>
      <c r="CU806" s="89" t="str">
        <f>_xlfn.CONCAT(KGP[[#This Row],[Reservation]],KGP[[#This Row],[Material / Component]],"000",,KGP[[#This Row],[WO number]])</f>
        <v>000012204010471890000200084031</v>
      </c>
      <c r="CV806" s="93">
        <f>IF(_xlfn.MAXIFS(Reservation!$F:$F,Reservation!$A:$A,KGP[[#This Row],[Logic]])&lt;KGP[[#This Row],[ETA @ Demand plant]],_xlfn.MAXIFS(Reservation!$F:$F,Reservation!$A:$A,KGP[[#This Row],[Logic]]),"")</f>
        <v>0</v>
      </c>
      <c r="CW806" s="89" t="e">
        <f>IF(KGP[[#This Row],[Any order which is ahead (Date)]]="","",VLOOKUP(_xlfn.CONCAT(KGP[[#This Row],[Reservation]],KGP[[#This Row],[Material / Component]],"000",,KGP[[#This Row],[WO number]]),Reservation!$A:$J,10,0))</f>
        <v>#N/A</v>
      </c>
      <c r="CX806" s="89">
        <f t="shared" si="90"/>
        <v>0</v>
      </c>
    </row>
    <row r="807" spans="1:102" s="77" customFormat="1" ht="15" x14ac:dyDescent="0.25">
      <c r="A807" s="118" t="s">
        <v>940</v>
      </c>
      <c r="B807" s="118" t="s">
        <v>356</v>
      </c>
      <c r="C807" s="119"/>
      <c r="D807" s="118" t="s">
        <v>55</v>
      </c>
      <c r="E807" s="120">
        <v>45290</v>
      </c>
      <c r="F807" s="120">
        <v>45293</v>
      </c>
      <c r="G807" s="120">
        <v>45358</v>
      </c>
      <c r="H807" s="120">
        <v>45342</v>
      </c>
      <c r="I807" s="120">
        <v>45358</v>
      </c>
      <c r="J807" s="120">
        <v>45370</v>
      </c>
      <c r="K807" s="118" t="s">
        <v>182</v>
      </c>
      <c r="L807" s="119"/>
      <c r="M807" s="118" t="s">
        <v>622</v>
      </c>
      <c r="N807" s="118" t="s">
        <v>176</v>
      </c>
      <c r="O807" s="118" t="s">
        <v>623</v>
      </c>
      <c r="P807" s="118" t="s">
        <v>624</v>
      </c>
      <c r="Q807" s="118" t="s">
        <v>613</v>
      </c>
      <c r="R807" s="118" t="s">
        <v>344</v>
      </c>
      <c r="S807" s="120">
        <v>45358</v>
      </c>
      <c r="T807" s="119"/>
      <c r="U807" s="119"/>
      <c r="V807" s="118" t="s">
        <v>345</v>
      </c>
      <c r="W807" s="119"/>
      <c r="X807" s="118">
        <v>10</v>
      </c>
      <c r="Y807" s="118">
        <v>5</v>
      </c>
      <c r="Z807" s="118" t="s">
        <v>617</v>
      </c>
      <c r="AA807" s="118" t="s">
        <v>618</v>
      </c>
      <c r="AB807" s="121">
        <v>1</v>
      </c>
      <c r="AC807" s="121">
        <v>2</v>
      </c>
      <c r="AD807" s="121">
        <v>1</v>
      </c>
      <c r="AE807" s="118" t="s">
        <v>908</v>
      </c>
      <c r="AF807" s="121">
        <v>0</v>
      </c>
      <c r="AG807" s="118" t="s">
        <v>361</v>
      </c>
      <c r="AH807" s="118" t="s">
        <v>53</v>
      </c>
      <c r="AI807" s="118" t="s">
        <v>345</v>
      </c>
      <c r="AJ807" s="118" t="s">
        <v>625</v>
      </c>
      <c r="AK807" s="118">
        <v>10</v>
      </c>
      <c r="AL807" s="121">
        <v>21</v>
      </c>
      <c r="AM807" s="119"/>
      <c r="AN807" s="119"/>
      <c r="AO807" s="118">
        <v>0</v>
      </c>
      <c r="AP807" s="119"/>
      <c r="AQ807" s="119"/>
      <c r="AR807" s="119"/>
      <c r="AS807" s="119"/>
      <c r="AT807" s="119"/>
      <c r="AU807" s="118">
        <v>0</v>
      </c>
      <c r="AV807" s="122">
        <v>0</v>
      </c>
      <c r="AW807" s="118" t="s">
        <v>51</v>
      </c>
      <c r="AX807" s="119"/>
      <c r="AY807" s="119"/>
      <c r="AZ807" s="119"/>
      <c r="BA807" s="118" t="s">
        <v>626</v>
      </c>
      <c r="BB807" s="118" t="s">
        <v>52</v>
      </c>
      <c r="BC807" s="118" t="s">
        <v>757</v>
      </c>
      <c r="BD807" s="118" t="s">
        <v>758</v>
      </c>
      <c r="BE807" s="118" t="s">
        <v>627</v>
      </c>
      <c r="BF807" s="118">
        <v>1</v>
      </c>
      <c r="BG807" s="118" t="s">
        <v>218</v>
      </c>
      <c r="BH807" s="118" t="s">
        <v>164</v>
      </c>
      <c r="BI807" s="118" t="s">
        <v>164</v>
      </c>
      <c r="BJ807" s="118" t="s">
        <v>628</v>
      </c>
      <c r="BK807" s="118" t="s">
        <v>1484</v>
      </c>
      <c r="BL807" s="121">
        <v>1</v>
      </c>
      <c r="BM807" s="119" t="b">
        <f>KGP[[#This Row],[HU Quantity]]=KGP[[#This Row],[Requirement quantity]]</f>
        <v>1</v>
      </c>
      <c r="BN807" s="118" t="s">
        <v>629</v>
      </c>
      <c r="BO807" s="119"/>
      <c r="BP807" s="119"/>
      <c r="BQ807" s="118" t="s">
        <v>165</v>
      </c>
      <c r="BR807" s="119"/>
      <c r="BS807" s="119"/>
      <c r="BT807" s="123">
        <v>0</v>
      </c>
      <c r="BU807" s="123">
        <v>0</v>
      </c>
      <c r="BV807" s="120">
        <v>45395</v>
      </c>
      <c r="BW807" s="124">
        <v>0</v>
      </c>
      <c r="BX807" s="124">
        <v>0</v>
      </c>
      <c r="BY807" s="119"/>
      <c r="BZ807" s="119"/>
      <c r="CA807" s="118">
        <v>0</v>
      </c>
      <c r="CB807" s="122">
        <v>0</v>
      </c>
      <c r="CC807" s="119"/>
      <c r="CD807" s="122">
        <v>0</v>
      </c>
      <c r="CE807" s="119"/>
      <c r="CF807" s="119"/>
      <c r="CG807" s="119"/>
      <c r="CH807" s="122">
        <v>0</v>
      </c>
      <c r="CI807" s="125">
        <v>0</v>
      </c>
      <c r="CJ807" s="94">
        <f t="shared" si="84"/>
        <v>0.5</v>
      </c>
      <c r="CK807" s="88">
        <f t="shared" si="85"/>
        <v>45330</v>
      </c>
      <c r="CL807" s="89">
        <f t="shared" si="86"/>
        <v>-12</v>
      </c>
      <c r="CM807" s="89">
        <f t="shared" si="87"/>
        <v>16</v>
      </c>
      <c r="CN807" s="89" t="str">
        <f t="shared" si="88"/>
        <v>ON TIME</v>
      </c>
      <c r="CO807" s="100"/>
      <c r="CP807" s="89" t="str">
        <f>IF(CQ807="","",IF(CQ807&gt;'Colour coding'!$D$4,"After Turnround",IF(CQ807&gt;'Colour coding'!$D$3+7,"During Turnaround",IF(CQ807&lt;'Colour coding'!$D$3,"On Time"))))</f>
        <v>On Time</v>
      </c>
      <c r="CQ807" s="88">
        <f>_xlfn.MAXIFS('Monitor PO'!E:E,'Monitor PO'!K:K,KGP[[#This Row],[Material / Component]])</f>
        <v>0</v>
      </c>
      <c r="CR807" s="89" t="str">
        <f t="shared" si="89"/>
        <v>SOH</v>
      </c>
      <c r="CS807" s="89" t="str">
        <f>_xlfn.CONCAT(KGP[[#This Row],[Reservation]], KGP[[#This Row],[Requirement date (WO component)]],KGP[[#This Row],[Material / Component]],"000",,KGP[[#This Row],[WO number]])</f>
        <v>00001234134535810574508000200085163</v>
      </c>
      <c r="CT807" s="89" t="str">
        <f>VLOOKUP(KGP[[#This Row],[Key]],Reservation!B:B,1,)</f>
        <v>00001234134535810574508000200085163</v>
      </c>
      <c r="CU807" s="89" t="str">
        <f>_xlfn.CONCAT(KGP[[#This Row],[Reservation]],KGP[[#This Row],[Material / Component]],"000",,KGP[[#This Row],[WO number]])</f>
        <v>000012341310574508000200085163</v>
      </c>
      <c r="CV807" s="93">
        <f>IF(_xlfn.MAXIFS(Reservation!$F:$F,Reservation!$A:$A,KGP[[#This Row],[Logic]])&lt;KGP[[#This Row],[ETA @ Demand plant]],_xlfn.MAXIFS(Reservation!$F:$F,Reservation!$A:$A,KGP[[#This Row],[Logic]]),"")</f>
        <v>0</v>
      </c>
      <c r="CW807" s="89" t="e">
        <f>IF(KGP[[#This Row],[Any order which is ahead (Date)]]="","",VLOOKUP(_xlfn.CONCAT(KGP[[#This Row],[Reservation]],KGP[[#This Row],[Material / Component]],"000",,KGP[[#This Row],[WO number]]),Reservation!$A:$J,10,0))</f>
        <v>#N/A</v>
      </c>
      <c r="CX807" s="89">
        <f t="shared" si="90"/>
        <v>0</v>
      </c>
    </row>
    <row r="808" spans="1:102" s="77" customFormat="1" ht="15" x14ac:dyDescent="0.25">
      <c r="A808" s="118" t="s">
        <v>940</v>
      </c>
      <c r="B808" s="118" t="s">
        <v>343</v>
      </c>
      <c r="C808" s="119"/>
      <c r="D808" s="118" t="s">
        <v>55</v>
      </c>
      <c r="E808" s="120">
        <v>45290</v>
      </c>
      <c r="F808" s="120">
        <v>45293</v>
      </c>
      <c r="G808" s="120">
        <v>45358</v>
      </c>
      <c r="H808" s="120">
        <v>45342</v>
      </c>
      <c r="I808" s="120">
        <v>45358</v>
      </c>
      <c r="J808" s="120">
        <v>45370</v>
      </c>
      <c r="K808" s="118" t="s">
        <v>182</v>
      </c>
      <c r="L808" s="119"/>
      <c r="M808" s="118" t="s">
        <v>622</v>
      </c>
      <c r="N808" s="118" t="s">
        <v>176</v>
      </c>
      <c r="O808" s="118" t="s">
        <v>623</v>
      </c>
      <c r="P808" s="118" t="s">
        <v>624</v>
      </c>
      <c r="Q808" s="118" t="s">
        <v>613</v>
      </c>
      <c r="R808" s="118" t="s">
        <v>344</v>
      </c>
      <c r="S808" s="120">
        <v>45358</v>
      </c>
      <c r="T808" s="119"/>
      <c r="U808" s="119"/>
      <c r="V808" s="118" t="s">
        <v>345</v>
      </c>
      <c r="W808" s="119"/>
      <c r="X808" s="118">
        <v>10</v>
      </c>
      <c r="Y808" s="118">
        <v>5</v>
      </c>
      <c r="Z808" s="118" t="s">
        <v>617</v>
      </c>
      <c r="AA808" s="118" t="s">
        <v>618</v>
      </c>
      <c r="AB808" s="121">
        <v>1</v>
      </c>
      <c r="AC808" s="121">
        <v>2</v>
      </c>
      <c r="AD808" s="121">
        <v>1</v>
      </c>
      <c r="AE808" s="118" t="s">
        <v>908</v>
      </c>
      <c r="AF808" s="121">
        <v>0</v>
      </c>
      <c r="AG808" s="118" t="s">
        <v>1486</v>
      </c>
      <c r="AH808" s="118" t="s">
        <v>53</v>
      </c>
      <c r="AI808" s="118" t="s">
        <v>345</v>
      </c>
      <c r="AJ808" s="118" t="s">
        <v>625</v>
      </c>
      <c r="AK808" s="118">
        <v>10</v>
      </c>
      <c r="AL808" s="121">
        <v>21</v>
      </c>
      <c r="AM808" s="119"/>
      <c r="AN808" s="119"/>
      <c r="AO808" s="118">
        <v>0</v>
      </c>
      <c r="AP808" s="119"/>
      <c r="AQ808" s="119"/>
      <c r="AR808" s="119"/>
      <c r="AS808" s="119"/>
      <c r="AT808" s="119"/>
      <c r="AU808" s="118">
        <v>0</v>
      </c>
      <c r="AV808" s="122">
        <v>0</v>
      </c>
      <c r="AW808" s="118" t="s">
        <v>51</v>
      </c>
      <c r="AX808" s="119"/>
      <c r="AY808" s="119"/>
      <c r="AZ808" s="119"/>
      <c r="BA808" s="118" t="s">
        <v>626</v>
      </c>
      <c r="BB808" s="118" t="s">
        <v>52</v>
      </c>
      <c r="BC808" s="118" t="s">
        <v>757</v>
      </c>
      <c r="BD808" s="118" t="s">
        <v>758</v>
      </c>
      <c r="BE808" s="118" t="s">
        <v>627</v>
      </c>
      <c r="BF808" s="118">
        <v>1</v>
      </c>
      <c r="BG808" s="118" t="s">
        <v>218</v>
      </c>
      <c r="BH808" s="118" t="s">
        <v>164</v>
      </c>
      <c r="BI808" s="118" t="s">
        <v>164</v>
      </c>
      <c r="BJ808" s="118" t="s">
        <v>628</v>
      </c>
      <c r="BK808" s="118" t="s">
        <v>420</v>
      </c>
      <c r="BL808" s="121">
        <v>1</v>
      </c>
      <c r="BM808" s="119" t="b">
        <f>KGP[[#This Row],[HU Quantity]]=KGP[[#This Row],[Requirement quantity]]</f>
        <v>1</v>
      </c>
      <c r="BN808" s="118" t="s">
        <v>629</v>
      </c>
      <c r="BO808" s="119"/>
      <c r="BP808" s="119"/>
      <c r="BQ808" s="118" t="s">
        <v>165</v>
      </c>
      <c r="BR808" s="119"/>
      <c r="BS808" s="119"/>
      <c r="BT808" s="123">
        <v>0</v>
      </c>
      <c r="BU808" s="123">
        <v>0</v>
      </c>
      <c r="BV808" s="120">
        <v>45395</v>
      </c>
      <c r="BW808" s="124">
        <v>0</v>
      </c>
      <c r="BX808" s="124">
        <v>0</v>
      </c>
      <c r="BY808" s="119"/>
      <c r="BZ808" s="119"/>
      <c r="CA808" s="118">
        <v>0</v>
      </c>
      <c r="CB808" s="122">
        <v>0</v>
      </c>
      <c r="CC808" s="118" t="s">
        <v>348</v>
      </c>
      <c r="CD808" s="122">
        <v>0</v>
      </c>
      <c r="CE808" s="118" t="s">
        <v>349</v>
      </c>
      <c r="CF808" s="119"/>
      <c r="CG808" s="118" t="s">
        <v>423</v>
      </c>
      <c r="CH808" s="122">
        <v>0</v>
      </c>
      <c r="CI808" s="125">
        <v>0</v>
      </c>
      <c r="CJ808" s="94">
        <f t="shared" si="84"/>
        <v>0.5</v>
      </c>
      <c r="CK808" s="88">
        <f t="shared" si="85"/>
        <v>45330</v>
      </c>
      <c r="CL808" s="89">
        <f t="shared" si="86"/>
        <v>-12</v>
      </c>
      <c r="CM808" s="89">
        <f t="shared" si="87"/>
        <v>16</v>
      </c>
      <c r="CN808" s="89" t="str">
        <f t="shared" si="88"/>
        <v>ON TIME</v>
      </c>
      <c r="CO808" s="100"/>
      <c r="CP808" s="89" t="str">
        <f>IF(CQ808="","",IF(CQ808&gt;'Colour coding'!$D$4,"After Turnround",IF(CQ808&gt;'Colour coding'!$D$3+7,"During Turnaround",IF(CQ808&lt;'Colour coding'!$D$3,"On Time"))))</f>
        <v>On Time</v>
      </c>
      <c r="CQ808" s="88">
        <f>_xlfn.MAXIFS('Monitor PO'!E:E,'Monitor PO'!K:K,KGP[[#This Row],[Material / Component]])</f>
        <v>0</v>
      </c>
      <c r="CR808" s="89" t="str">
        <f t="shared" si="89"/>
        <v>SOH</v>
      </c>
      <c r="CS808" s="89" t="str">
        <f>_xlfn.CONCAT(KGP[[#This Row],[Reservation]], KGP[[#This Row],[Requirement date (WO component)]],KGP[[#This Row],[Material / Component]],"000",,KGP[[#This Row],[WO number]])</f>
        <v>00001234134535810574508000200085163</v>
      </c>
      <c r="CT808" s="89" t="str">
        <f>VLOOKUP(KGP[[#This Row],[Key]],Reservation!B:B,1,)</f>
        <v>00001234134535810574508000200085163</v>
      </c>
      <c r="CU808" s="89" t="str">
        <f>_xlfn.CONCAT(KGP[[#This Row],[Reservation]],KGP[[#This Row],[Material / Component]],"000",,KGP[[#This Row],[WO number]])</f>
        <v>000012341310574508000200085163</v>
      </c>
      <c r="CV808" s="93">
        <f>IF(_xlfn.MAXIFS(Reservation!$F:$F,Reservation!$A:$A,KGP[[#This Row],[Logic]])&lt;KGP[[#This Row],[ETA @ Demand plant]],_xlfn.MAXIFS(Reservation!$F:$F,Reservation!$A:$A,KGP[[#This Row],[Logic]]),"")</f>
        <v>0</v>
      </c>
      <c r="CW808" s="89" t="e">
        <f>IF(KGP[[#This Row],[Any order which is ahead (Date)]]="","",VLOOKUP(_xlfn.CONCAT(KGP[[#This Row],[Reservation]],KGP[[#This Row],[Material / Component]],"000",,KGP[[#This Row],[WO number]]),Reservation!$A:$J,10,0))</f>
        <v>#N/A</v>
      </c>
      <c r="CX808" s="89">
        <f t="shared" si="90"/>
        <v>0</v>
      </c>
    </row>
    <row r="809" spans="1:102" s="77" customFormat="1" ht="15" x14ac:dyDescent="0.25">
      <c r="A809" s="118" t="s">
        <v>2019</v>
      </c>
      <c r="B809" s="118" t="s">
        <v>50</v>
      </c>
      <c r="C809" s="119"/>
      <c r="D809" s="118" t="s">
        <v>55</v>
      </c>
      <c r="E809" s="120">
        <v>45290</v>
      </c>
      <c r="F809" s="120">
        <v>45293</v>
      </c>
      <c r="G809" s="120">
        <v>45421</v>
      </c>
      <c r="H809" s="120">
        <v>45342</v>
      </c>
      <c r="I809" s="120">
        <v>45421</v>
      </c>
      <c r="J809" s="120">
        <v>45421</v>
      </c>
      <c r="K809" s="118" t="s">
        <v>182</v>
      </c>
      <c r="L809" s="119"/>
      <c r="M809" s="118" t="s">
        <v>2620</v>
      </c>
      <c r="N809" s="118" t="s">
        <v>176</v>
      </c>
      <c r="O809" s="118" t="s">
        <v>2621</v>
      </c>
      <c r="P809" s="118" t="s">
        <v>2622</v>
      </c>
      <c r="Q809" s="118" t="s">
        <v>2623</v>
      </c>
      <c r="R809" s="118" t="s">
        <v>344</v>
      </c>
      <c r="S809" s="120">
        <v>45421</v>
      </c>
      <c r="T809" s="119"/>
      <c r="U809" s="119"/>
      <c r="V809" s="118" t="s">
        <v>345</v>
      </c>
      <c r="W809" s="119"/>
      <c r="X809" s="118">
        <v>255</v>
      </c>
      <c r="Y809" s="118">
        <v>99</v>
      </c>
      <c r="Z809" s="118" t="s">
        <v>2629</v>
      </c>
      <c r="AA809" s="118" t="s">
        <v>2630</v>
      </c>
      <c r="AB809" s="121">
        <v>4</v>
      </c>
      <c r="AC809" s="121">
        <v>0</v>
      </c>
      <c r="AD809" s="121">
        <v>4</v>
      </c>
      <c r="AE809" s="118" t="s">
        <v>908</v>
      </c>
      <c r="AF809" s="121">
        <v>0</v>
      </c>
      <c r="AG809" s="118" t="s">
        <v>347</v>
      </c>
      <c r="AH809" s="118" t="s">
        <v>53</v>
      </c>
      <c r="AI809" s="118" t="s">
        <v>345</v>
      </c>
      <c r="AJ809" s="118" t="s">
        <v>2631</v>
      </c>
      <c r="AK809" s="118">
        <v>10</v>
      </c>
      <c r="AL809" s="121">
        <v>21</v>
      </c>
      <c r="AM809" s="119"/>
      <c r="AN809" s="119"/>
      <c r="AO809" s="118">
        <v>0</v>
      </c>
      <c r="AP809" s="119"/>
      <c r="AQ809" s="119"/>
      <c r="AR809" s="119"/>
      <c r="AS809" s="119"/>
      <c r="AT809" s="119"/>
      <c r="AU809" s="118">
        <v>0</v>
      </c>
      <c r="AV809" s="122">
        <v>0</v>
      </c>
      <c r="AW809" s="118" t="s">
        <v>51</v>
      </c>
      <c r="AX809" s="119"/>
      <c r="AY809" s="119"/>
      <c r="AZ809" s="119"/>
      <c r="BA809" s="118" t="s">
        <v>2632</v>
      </c>
      <c r="BB809" s="118" t="s">
        <v>52</v>
      </c>
      <c r="BC809" s="118" t="s">
        <v>213</v>
      </c>
      <c r="BD809" s="118" t="s">
        <v>355</v>
      </c>
      <c r="BE809" s="118" t="s">
        <v>2627</v>
      </c>
      <c r="BF809" s="118">
        <v>1</v>
      </c>
      <c r="BG809" s="118" t="s">
        <v>232</v>
      </c>
      <c r="BH809" s="118" t="s">
        <v>164</v>
      </c>
      <c r="BI809" s="118" t="s">
        <v>164</v>
      </c>
      <c r="BJ809" s="118" t="s">
        <v>2633</v>
      </c>
      <c r="BK809" s="118" t="s">
        <v>2634</v>
      </c>
      <c r="BL809" s="121">
        <v>4</v>
      </c>
      <c r="BM809" s="119" t="b">
        <f>KGP[[#This Row],[HU Quantity]]=KGP[[#This Row],[Requirement quantity]]</f>
        <v>1</v>
      </c>
      <c r="BN809" s="119"/>
      <c r="BO809" s="119"/>
      <c r="BP809" s="119"/>
      <c r="BQ809" s="118" t="s">
        <v>165</v>
      </c>
      <c r="BR809" s="119"/>
      <c r="BS809" s="119"/>
      <c r="BT809" s="123">
        <v>0</v>
      </c>
      <c r="BU809" s="123">
        <v>0</v>
      </c>
      <c r="BV809" s="120">
        <v>45344</v>
      </c>
      <c r="BW809" s="124">
        <v>0</v>
      </c>
      <c r="BX809" s="124">
        <v>0</v>
      </c>
      <c r="BY809" s="119"/>
      <c r="BZ809" s="119"/>
      <c r="CA809" s="118">
        <v>0</v>
      </c>
      <c r="CB809" s="122">
        <v>0</v>
      </c>
      <c r="CC809" s="119"/>
      <c r="CD809" s="122">
        <v>0</v>
      </c>
      <c r="CE809" s="119"/>
      <c r="CF809" s="119"/>
      <c r="CG809" s="119"/>
      <c r="CH809" s="122">
        <v>0</v>
      </c>
      <c r="CI809" s="125">
        <v>0</v>
      </c>
      <c r="CJ809" s="94">
        <f t="shared" si="84"/>
        <v>0.5</v>
      </c>
      <c r="CK809" s="88">
        <f t="shared" si="85"/>
        <v>45393</v>
      </c>
      <c r="CL809" s="89">
        <f t="shared" si="86"/>
        <v>51</v>
      </c>
      <c r="CM809" s="89">
        <f t="shared" si="87"/>
        <v>79</v>
      </c>
      <c r="CN809" s="89" t="str">
        <f t="shared" si="88"/>
        <v>ON TIME</v>
      </c>
      <c r="CO809" s="100"/>
      <c r="CP809" s="89" t="str">
        <f>IF(CQ809="","",IF(CQ809&gt;'Colour coding'!$D$4,"After Turnround",IF(CQ809&gt;'Colour coding'!$D$3+7,"During Turnaround",IF(CQ809&lt;'Colour coding'!$D$3,"On Time"))))</f>
        <v>On Time</v>
      </c>
      <c r="CQ809" s="88">
        <f>_xlfn.MAXIFS('Monitor PO'!E:E,'Monitor PO'!K:K,KGP[[#This Row],[Material / Component]])</f>
        <v>0</v>
      </c>
      <c r="CR809" s="89" t="str">
        <f t="shared" si="89"/>
        <v>Need Purchasing</v>
      </c>
      <c r="CS809" s="89" t="str">
        <f>_xlfn.CONCAT(KGP[[#This Row],[Reservation]], KGP[[#This Row],[Requirement date (WO component)]],KGP[[#This Row],[Material / Component]],"000",,KGP[[#This Row],[WO number]])</f>
        <v>00001252504542110206294000200086992</v>
      </c>
      <c r="CT809" s="89" t="e">
        <f>VLOOKUP(KGP[[#This Row],[Key]],Reservation!B:B,1,)</f>
        <v>#N/A</v>
      </c>
      <c r="CU809" s="89" t="str">
        <f>_xlfn.CONCAT(KGP[[#This Row],[Reservation]],KGP[[#This Row],[Material / Component]],"000",,KGP[[#This Row],[WO number]])</f>
        <v>000012525010206294000200086992</v>
      </c>
      <c r="CV809" s="93">
        <f>IF(_xlfn.MAXIFS(Reservation!$F:$F,Reservation!$A:$A,KGP[[#This Row],[Logic]])&lt;KGP[[#This Row],[ETA @ Demand plant]],_xlfn.MAXIFS(Reservation!$F:$F,Reservation!$A:$A,KGP[[#This Row],[Logic]]),"")</f>
        <v>0</v>
      </c>
      <c r="CW809" s="89" t="e">
        <f>IF(KGP[[#This Row],[Any order which is ahead (Date)]]="","",VLOOKUP(_xlfn.CONCAT(KGP[[#This Row],[Reservation]],KGP[[#This Row],[Material / Component]],"000",,KGP[[#This Row],[WO number]]),Reservation!$A:$J,10,0))</f>
        <v>#N/A</v>
      </c>
      <c r="CX809" s="89">
        <f t="shared" si="90"/>
        <v>0</v>
      </c>
    </row>
    <row r="810" spans="1:102" s="77" customFormat="1" ht="15" x14ac:dyDescent="0.25">
      <c r="A810" s="118" t="s">
        <v>945</v>
      </c>
      <c r="B810" s="118" t="s">
        <v>50</v>
      </c>
      <c r="C810" s="119"/>
      <c r="D810" s="118" t="s">
        <v>55</v>
      </c>
      <c r="E810" s="120">
        <v>45290</v>
      </c>
      <c r="F810" s="120">
        <v>45293</v>
      </c>
      <c r="G810" s="120">
        <v>45408</v>
      </c>
      <c r="H810" s="120">
        <v>45341</v>
      </c>
      <c r="I810" s="120">
        <v>45408</v>
      </c>
      <c r="J810" s="120">
        <v>45408</v>
      </c>
      <c r="K810" s="118" t="s">
        <v>182</v>
      </c>
      <c r="L810" s="119"/>
      <c r="M810" s="118" t="s">
        <v>2642</v>
      </c>
      <c r="N810" s="118" t="s">
        <v>176</v>
      </c>
      <c r="O810" s="118" t="s">
        <v>2643</v>
      </c>
      <c r="P810" s="118" t="s">
        <v>2644</v>
      </c>
      <c r="Q810" s="118" t="s">
        <v>2645</v>
      </c>
      <c r="R810" s="118" t="s">
        <v>344</v>
      </c>
      <c r="S810" s="120">
        <v>45408</v>
      </c>
      <c r="T810" s="119"/>
      <c r="U810" s="119"/>
      <c r="V810" s="118" t="s">
        <v>345</v>
      </c>
      <c r="W810" s="119"/>
      <c r="X810" s="118">
        <v>20</v>
      </c>
      <c r="Y810" s="118">
        <v>20</v>
      </c>
      <c r="Z810" s="118" t="s">
        <v>2654</v>
      </c>
      <c r="AA810" s="118" t="s">
        <v>2655</v>
      </c>
      <c r="AB810" s="121">
        <v>1</v>
      </c>
      <c r="AC810" s="121">
        <v>0</v>
      </c>
      <c r="AD810" s="121">
        <v>0</v>
      </c>
      <c r="AE810" s="118" t="s">
        <v>858</v>
      </c>
      <c r="AF810" s="121">
        <v>0</v>
      </c>
      <c r="AG810" s="118" t="s">
        <v>876</v>
      </c>
      <c r="AH810" s="118" t="s">
        <v>53</v>
      </c>
      <c r="AI810" s="118" t="s">
        <v>345</v>
      </c>
      <c r="AJ810" s="118" t="s">
        <v>2648</v>
      </c>
      <c r="AK810" s="118">
        <v>10</v>
      </c>
      <c r="AL810" s="121">
        <v>21</v>
      </c>
      <c r="AM810" s="119"/>
      <c r="AN810" s="119"/>
      <c r="AO810" s="118">
        <v>0</v>
      </c>
      <c r="AP810" s="119"/>
      <c r="AQ810" s="119"/>
      <c r="AR810" s="119"/>
      <c r="AS810" s="119"/>
      <c r="AT810" s="119"/>
      <c r="AU810" s="118">
        <v>0</v>
      </c>
      <c r="AV810" s="122">
        <v>0</v>
      </c>
      <c r="AW810" s="118" t="s">
        <v>204</v>
      </c>
      <c r="AX810" s="119"/>
      <c r="AY810" s="119"/>
      <c r="AZ810" s="119"/>
      <c r="BA810" s="118" t="s">
        <v>2656</v>
      </c>
      <c r="BB810" s="118" t="s">
        <v>52</v>
      </c>
      <c r="BC810" s="118" t="s">
        <v>213</v>
      </c>
      <c r="BD810" s="118" t="s">
        <v>355</v>
      </c>
      <c r="BE810" s="118" t="s">
        <v>2649</v>
      </c>
      <c r="BF810" s="118">
        <v>1</v>
      </c>
      <c r="BG810" s="118" t="s">
        <v>163</v>
      </c>
      <c r="BH810" s="118" t="s">
        <v>164</v>
      </c>
      <c r="BI810" s="118" t="s">
        <v>164</v>
      </c>
      <c r="BJ810" s="118" t="s">
        <v>2657</v>
      </c>
      <c r="BK810" s="118" t="s">
        <v>963</v>
      </c>
      <c r="BL810" s="121">
        <v>1</v>
      </c>
      <c r="BM810" s="119" t="b">
        <f>KGP[[#This Row],[HU Quantity]]=KGP[[#This Row],[Requirement quantity]]</f>
        <v>1</v>
      </c>
      <c r="BN810" s="118" t="s">
        <v>2658</v>
      </c>
      <c r="BO810" s="119"/>
      <c r="BP810" s="119"/>
      <c r="BQ810" s="118" t="s">
        <v>165</v>
      </c>
      <c r="BR810" s="119"/>
      <c r="BS810" s="120">
        <v>45381</v>
      </c>
      <c r="BT810" s="123">
        <v>0</v>
      </c>
      <c r="BU810" s="123">
        <v>0</v>
      </c>
      <c r="BV810" s="120">
        <v>45159</v>
      </c>
      <c r="BW810" s="124">
        <v>0</v>
      </c>
      <c r="BX810" s="124">
        <v>0</v>
      </c>
      <c r="BY810" s="119"/>
      <c r="BZ810" s="119"/>
      <c r="CA810" s="118">
        <v>0</v>
      </c>
      <c r="CB810" s="122">
        <v>0</v>
      </c>
      <c r="CC810" s="118" t="s">
        <v>374</v>
      </c>
      <c r="CD810" s="122">
        <v>1</v>
      </c>
      <c r="CE810" s="118" t="s">
        <v>349</v>
      </c>
      <c r="CF810" s="119"/>
      <c r="CG810" s="118" t="s">
        <v>965</v>
      </c>
      <c r="CH810" s="122">
        <v>0</v>
      </c>
      <c r="CI810" s="125">
        <v>0</v>
      </c>
      <c r="CJ810" s="94">
        <f t="shared" si="84"/>
        <v>0.14285714285714285</v>
      </c>
      <c r="CK810" s="88">
        <f t="shared" si="85"/>
        <v>45380</v>
      </c>
      <c r="CL810" s="89">
        <f t="shared" si="86"/>
        <v>39</v>
      </c>
      <c r="CM810" s="89">
        <f t="shared" si="87"/>
        <v>67</v>
      </c>
      <c r="CN810" s="89" t="str">
        <f t="shared" si="88"/>
        <v>ON TIME</v>
      </c>
      <c r="CO810" s="100"/>
      <c r="CP810" s="89" t="str">
        <f>IF(CQ810="","",IF(CQ810&gt;'Colour coding'!$D$4,"After Turnround",IF(CQ810&gt;'Colour coding'!$D$3+7,"During Turnaround",IF(CQ810&lt;'Colour coding'!$D$3,"On Time"))))</f>
        <v>On Time</v>
      </c>
      <c r="CQ810" s="88">
        <f>_xlfn.MAXIFS('Monitor PO'!E:E,'Monitor PO'!K:K,KGP[[#This Row],[Material / Component]])</f>
        <v>0</v>
      </c>
      <c r="CR810" s="89" t="str">
        <f t="shared" si="89"/>
        <v>Need Purchasing</v>
      </c>
      <c r="CS810" s="89" t="str">
        <f>_xlfn.CONCAT(KGP[[#This Row],[Reservation]], KGP[[#This Row],[Requirement date (WO component)]],KGP[[#This Row],[Material / Component]],"000",,KGP[[#This Row],[WO number]])</f>
        <v>00001275994540810493401000200089401</v>
      </c>
      <c r="CT810" s="89" t="e">
        <f>VLOOKUP(KGP[[#This Row],[Key]],Reservation!B:B,1,)</f>
        <v>#N/A</v>
      </c>
      <c r="CU810" s="89" t="str">
        <f>_xlfn.CONCAT(KGP[[#This Row],[Reservation]],KGP[[#This Row],[Material / Component]],"000",,KGP[[#This Row],[WO number]])</f>
        <v>000012759910493401000200089401</v>
      </c>
      <c r="CV810" s="93">
        <f>IF(_xlfn.MAXIFS(Reservation!$F:$F,Reservation!$A:$A,KGP[[#This Row],[Logic]])&lt;KGP[[#This Row],[ETA @ Demand plant]],_xlfn.MAXIFS(Reservation!$F:$F,Reservation!$A:$A,KGP[[#This Row],[Logic]]),"")</f>
        <v>0</v>
      </c>
      <c r="CW810" s="89" t="e">
        <f>IF(KGP[[#This Row],[Any order which is ahead (Date)]]="","",VLOOKUP(_xlfn.CONCAT(KGP[[#This Row],[Reservation]],KGP[[#This Row],[Material / Component]],"000",,KGP[[#This Row],[WO number]]),Reservation!$A:$J,10,0))</f>
        <v>#N/A</v>
      </c>
      <c r="CX810" s="89">
        <f t="shared" si="90"/>
        <v>0</v>
      </c>
    </row>
    <row r="811" spans="1:102" s="77" customFormat="1" ht="15" x14ac:dyDescent="0.25">
      <c r="A811" s="118" t="s">
        <v>940</v>
      </c>
      <c r="B811" s="118" t="s">
        <v>50</v>
      </c>
      <c r="C811" s="119"/>
      <c r="D811" s="118" t="s">
        <v>55</v>
      </c>
      <c r="E811" s="120">
        <v>45290</v>
      </c>
      <c r="F811" s="120">
        <v>45293</v>
      </c>
      <c r="G811" s="120">
        <v>45391</v>
      </c>
      <c r="H811" s="120">
        <v>45372</v>
      </c>
      <c r="I811" s="120">
        <v>45379</v>
      </c>
      <c r="J811" s="120">
        <v>45403</v>
      </c>
      <c r="K811" s="118" t="s">
        <v>182</v>
      </c>
      <c r="L811" s="119"/>
      <c r="M811" s="118" t="s">
        <v>2662</v>
      </c>
      <c r="N811" s="118" t="s">
        <v>167</v>
      </c>
      <c r="O811" s="118" t="s">
        <v>2663</v>
      </c>
      <c r="P811" s="118" t="s">
        <v>2664</v>
      </c>
      <c r="Q811" s="118" t="s">
        <v>2665</v>
      </c>
      <c r="R811" s="118" t="s">
        <v>344</v>
      </c>
      <c r="S811" s="120">
        <v>45391</v>
      </c>
      <c r="T811" s="119"/>
      <c r="U811" s="119"/>
      <c r="V811" s="118" t="s">
        <v>345</v>
      </c>
      <c r="W811" s="119"/>
      <c r="X811" s="118">
        <v>10</v>
      </c>
      <c r="Y811" s="118">
        <v>5</v>
      </c>
      <c r="Z811" s="118" t="s">
        <v>2666</v>
      </c>
      <c r="AA811" s="118" t="s">
        <v>2667</v>
      </c>
      <c r="AB811" s="121">
        <v>1</v>
      </c>
      <c r="AC811" s="121">
        <v>1</v>
      </c>
      <c r="AD811" s="121">
        <v>14</v>
      </c>
      <c r="AE811" s="118" t="s">
        <v>941</v>
      </c>
      <c r="AF811" s="121">
        <v>0</v>
      </c>
      <c r="AG811" s="118" t="s">
        <v>347</v>
      </c>
      <c r="AH811" s="118" t="s">
        <v>53</v>
      </c>
      <c r="AI811" s="118" t="s">
        <v>345</v>
      </c>
      <c r="AJ811" s="118" t="s">
        <v>2668</v>
      </c>
      <c r="AK811" s="118">
        <v>80</v>
      </c>
      <c r="AL811" s="121">
        <v>21</v>
      </c>
      <c r="AM811" s="119"/>
      <c r="AN811" s="119"/>
      <c r="AO811" s="118">
        <v>0</v>
      </c>
      <c r="AP811" s="119"/>
      <c r="AQ811" s="119"/>
      <c r="AR811" s="119"/>
      <c r="AS811" s="119"/>
      <c r="AT811" s="119"/>
      <c r="AU811" s="118">
        <v>0</v>
      </c>
      <c r="AV811" s="122">
        <v>0</v>
      </c>
      <c r="AW811" s="118" t="s">
        <v>51</v>
      </c>
      <c r="AX811" s="119"/>
      <c r="AY811" s="119"/>
      <c r="AZ811" s="119"/>
      <c r="BA811" s="118" t="s">
        <v>2669</v>
      </c>
      <c r="BB811" s="118" t="s">
        <v>52</v>
      </c>
      <c r="BC811" s="118" t="s">
        <v>213</v>
      </c>
      <c r="BD811" s="118" t="s">
        <v>355</v>
      </c>
      <c r="BE811" s="118" t="s">
        <v>2670</v>
      </c>
      <c r="BF811" s="118">
        <v>17</v>
      </c>
      <c r="BG811" s="118" t="s">
        <v>294</v>
      </c>
      <c r="BH811" s="118" t="s">
        <v>164</v>
      </c>
      <c r="BI811" s="118" t="s">
        <v>164</v>
      </c>
      <c r="BJ811" s="118" t="s">
        <v>2671</v>
      </c>
      <c r="BK811" s="118" t="s">
        <v>2672</v>
      </c>
      <c r="BL811" s="121">
        <v>1</v>
      </c>
      <c r="BM811" s="119" t="b">
        <f>KGP[[#This Row],[HU Quantity]]=KGP[[#This Row],[Requirement quantity]]</f>
        <v>1</v>
      </c>
      <c r="BN811" s="119"/>
      <c r="BO811" s="119"/>
      <c r="BP811" s="119"/>
      <c r="BQ811" s="118" t="s">
        <v>165</v>
      </c>
      <c r="BR811" s="119"/>
      <c r="BS811" s="119"/>
      <c r="BT811" s="123">
        <v>0</v>
      </c>
      <c r="BU811" s="123">
        <v>0</v>
      </c>
      <c r="BV811" s="120">
        <v>45584</v>
      </c>
      <c r="BW811" s="124">
        <v>0</v>
      </c>
      <c r="BX811" s="124">
        <v>0</v>
      </c>
      <c r="BY811" s="119"/>
      <c r="BZ811" s="119"/>
      <c r="CA811" s="118">
        <v>0</v>
      </c>
      <c r="CB811" s="122">
        <v>0</v>
      </c>
      <c r="CC811" s="119"/>
      <c r="CD811" s="122">
        <v>0</v>
      </c>
      <c r="CE811" s="119"/>
      <c r="CF811" s="119"/>
      <c r="CG811" s="119"/>
      <c r="CH811" s="122">
        <v>0</v>
      </c>
      <c r="CI811" s="125">
        <v>0</v>
      </c>
      <c r="CJ811" s="94">
        <f t="shared" si="84"/>
        <v>1.9230769230769232E-2</v>
      </c>
      <c r="CK811" s="88">
        <f t="shared" si="85"/>
        <v>45363</v>
      </c>
      <c r="CL811" s="89">
        <f t="shared" si="86"/>
        <v>-9</v>
      </c>
      <c r="CM811" s="89">
        <f t="shared" si="87"/>
        <v>19</v>
      </c>
      <c r="CN811" s="89" t="str">
        <f t="shared" si="88"/>
        <v>ON TIME</v>
      </c>
      <c r="CO811" s="100"/>
      <c r="CP811" s="89" t="str">
        <f>IF(CQ811="","",IF(CQ811&gt;'Colour coding'!$D$4,"After Turnround",IF(CQ811&gt;'Colour coding'!$D$3+7,"During Turnaround",IF(CQ811&lt;'Colour coding'!$D$3,"On Time"))))</f>
        <v>On Time</v>
      </c>
      <c r="CQ811" s="88">
        <f>_xlfn.MAXIFS('Monitor PO'!E:E,'Monitor PO'!K:K,KGP[[#This Row],[Material / Component]])</f>
        <v>0</v>
      </c>
      <c r="CR811" s="89" t="str">
        <f t="shared" si="89"/>
        <v>SOH</v>
      </c>
      <c r="CS811" s="89" t="str">
        <f>_xlfn.CONCAT(KGP[[#This Row],[Reservation]], KGP[[#This Row],[Requirement date (WO component)]],KGP[[#This Row],[Material / Component]],"000",,KGP[[#This Row],[WO number]])</f>
        <v>00001287344539110447461000200090465</v>
      </c>
      <c r="CT811" s="89" t="e">
        <f>VLOOKUP(KGP[[#This Row],[Key]],Reservation!B:B,1,)</f>
        <v>#N/A</v>
      </c>
      <c r="CU811" s="89" t="str">
        <f>_xlfn.CONCAT(KGP[[#This Row],[Reservation]],KGP[[#This Row],[Material / Component]],"000",,KGP[[#This Row],[WO number]])</f>
        <v>000012873410447461000200090465</v>
      </c>
      <c r="CV811" s="93">
        <f>IF(_xlfn.MAXIFS(Reservation!$F:$F,Reservation!$A:$A,KGP[[#This Row],[Logic]])&lt;KGP[[#This Row],[ETA @ Demand plant]],_xlfn.MAXIFS(Reservation!$F:$F,Reservation!$A:$A,KGP[[#This Row],[Logic]]),"")</f>
        <v>0</v>
      </c>
      <c r="CW811" s="89" t="e">
        <f>IF(KGP[[#This Row],[Any order which is ahead (Date)]]="","",VLOOKUP(_xlfn.CONCAT(KGP[[#This Row],[Reservation]],KGP[[#This Row],[Material / Component]],"000",,KGP[[#This Row],[WO number]]),Reservation!$A:$J,10,0))</f>
        <v>#N/A</v>
      </c>
      <c r="CX811" s="89">
        <f t="shared" si="90"/>
        <v>0</v>
      </c>
    </row>
    <row r="812" spans="1:102" s="77" customFormat="1" ht="15" x14ac:dyDescent="0.25">
      <c r="A812" s="118" t="s">
        <v>940</v>
      </c>
      <c r="B812" s="118" t="s">
        <v>50</v>
      </c>
      <c r="C812" s="119"/>
      <c r="D812" s="118" t="s">
        <v>55</v>
      </c>
      <c r="E812" s="120">
        <v>45290</v>
      </c>
      <c r="F812" s="120">
        <v>45293</v>
      </c>
      <c r="G812" s="120">
        <v>45391</v>
      </c>
      <c r="H812" s="120">
        <v>45372</v>
      </c>
      <c r="I812" s="120">
        <v>45379</v>
      </c>
      <c r="J812" s="120">
        <v>45403</v>
      </c>
      <c r="K812" s="118" t="s">
        <v>182</v>
      </c>
      <c r="L812" s="119"/>
      <c r="M812" s="118" t="s">
        <v>2662</v>
      </c>
      <c r="N812" s="118" t="s">
        <v>170</v>
      </c>
      <c r="O812" s="118" t="s">
        <v>2663</v>
      </c>
      <c r="P812" s="118" t="s">
        <v>2664</v>
      </c>
      <c r="Q812" s="118" t="s">
        <v>2665</v>
      </c>
      <c r="R812" s="118" t="s">
        <v>344</v>
      </c>
      <c r="S812" s="120">
        <v>45391</v>
      </c>
      <c r="T812" s="119"/>
      <c r="U812" s="119"/>
      <c r="V812" s="118" t="s">
        <v>345</v>
      </c>
      <c r="W812" s="119"/>
      <c r="X812" s="118">
        <v>10</v>
      </c>
      <c r="Y812" s="118">
        <v>5</v>
      </c>
      <c r="Z812" s="118" t="s">
        <v>2673</v>
      </c>
      <c r="AA812" s="118" t="s">
        <v>2674</v>
      </c>
      <c r="AB812" s="121">
        <v>1</v>
      </c>
      <c r="AC812" s="121">
        <v>2</v>
      </c>
      <c r="AD812" s="121">
        <v>2</v>
      </c>
      <c r="AE812" s="118" t="s">
        <v>941</v>
      </c>
      <c r="AF812" s="121">
        <v>0</v>
      </c>
      <c r="AG812" s="118" t="s">
        <v>347</v>
      </c>
      <c r="AH812" s="118" t="s">
        <v>53</v>
      </c>
      <c r="AI812" s="118" t="s">
        <v>345</v>
      </c>
      <c r="AJ812" s="118" t="s">
        <v>2668</v>
      </c>
      <c r="AK812" s="118">
        <v>20</v>
      </c>
      <c r="AL812" s="121">
        <v>21</v>
      </c>
      <c r="AM812" s="119"/>
      <c r="AN812" s="119"/>
      <c r="AO812" s="118">
        <v>0</v>
      </c>
      <c r="AP812" s="119"/>
      <c r="AQ812" s="119"/>
      <c r="AR812" s="119"/>
      <c r="AS812" s="119"/>
      <c r="AT812" s="119"/>
      <c r="AU812" s="118">
        <v>0</v>
      </c>
      <c r="AV812" s="122">
        <v>0</v>
      </c>
      <c r="AW812" s="118" t="s">
        <v>51</v>
      </c>
      <c r="AX812" s="119"/>
      <c r="AY812" s="119"/>
      <c r="AZ812" s="119"/>
      <c r="BA812" s="118" t="s">
        <v>2669</v>
      </c>
      <c r="BB812" s="118" t="s">
        <v>52</v>
      </c>
      <c r="BC812" s="118" t="s">
        <v>213</v>
      </c>
      <c r="BD812" s="118" t="s">
        <v>355</v>
      </c>
      <c r="BE812" s="118" t="s">
        <v>2670</v>
      </c>
      <c r="BF812" s="118">
        <v>10</v>
      </c>
      <c r="BG812" s="118" t="s">
        <v>294</v>
      </c>
      <c r="BH812" s="118" t="s">
        <v>164</v>
      </c>
      <c r="BI812" s="118" t="s">
        <v>164</v>
      </c>
      <c r="BJ812" s="118" t="s">
        <v>2675</v>
      </c>
      <c r="BK812" s="118" t="s">
        <v>2676</v>
      </c>
      <c r="BL812" s="121">
        <v>1</v>
      </c>
      <c r="BM812" s="119" t="b">
        <f>KGP[[#This Row],[HU Quantity]]=KGP[[#This Row],[Requirement quantity]]</f>
        <v>1</v>
      </c>
      <c r="BN812" s="119"/>
      <c r="BO812" s="119"/>
      <c r="BP812" s="119"/>
      <c r="BQ812" s="118" t="s">
        <v>165</v>
      </c>
      <c r="BR812" s="118" t="s">
        <v>178</v>
      </c>
      <c r="BS812" s="119"/>
      <c r="BT812" s="123">
        <v>0</v>
      </c>
      <c r="BU812" s="123">
        <v>0</v>
      </c>
      <c r="BV812" s="120">
        <v>45584</v>
      </c>
      <c r="BW812" s="124">
        <v>0</v>
      </c>
      <c r="BX812" s="124">
        <v>0</v>
      </c>
      <c r="BY812" s="119"/>
      <c r="BZ812" s="119"/>
      <c r="CA812" s="118">
        <v>0</v>
      </c>
      <c r="CB812" s="122">
        <v>0</v>
      </c>
      <c r="CC812" s="119"/>
      <c r="CD812" s="122">
        <v>0</v>
      </c>
      <c r="CE812" s="119"/>
      <c r="CF812" s="119"/>
      <c r="CG812" s="119"/>
      <c r="CH812" s="122">
        <v>0</v>
      </c>
      <c r="CI812" s="125">
        <v>0</v>
      </c>
      <c r="CJ812" s="94">
        <f t="shared" si="84"/>
        <v>1.9230769230769232E-2</v>
      </c>
      <c r="CK812" s="88">
        <f t="shared" si="85"/>
        <v>45363</v>
      </c>
      <c r="CL812" s="89">
        <f t="shared" si="86"/>
        <v>-9</v>
      </c>
      <c r="CM812" s="89">
        <f t="shared" si="87"/>
        <v>19</v>
      </c>
      <c r="CN812" s="89" t="str">
        <f t="shared" si="88"/>
        <v>ON TIME</v>
      </c>
      <c r="CO812" s="100"/>
      <c r="CP812" s="89" t="str">
        <f>IF(CQ812="","",IF(CQ812&gt;'Colour coding'!$D$4,"After Turnround",IF(CQ812&gt;'Colour coding'!$D$3+7,"During Turnaround",IF(CQ812&lt;'Colour coding'!$D$3,"On Time"))))</f>
        <v>On Time</v>
      </c>
      <c r="CQ812" s="88">
        <f>_xlfn.MAXIFS('Monitor PO'!E:E,'Monitor PO'!K:K,KGP[[#This Row],[Material / Component]])</f>
        <v>0</v>
      </c>
      <c r="CR812" s="89" t="str">
        <f t="shared" si="89"/>
        <v>SOH</v>
      </c>
      <c r="CS812" s="89" t="str">
        <f>_xlfn.CONCAT(KGP[[#This Row],[Reservation]], KGP[[#This Row],[Requirement date (WO component)]],KGP[[#This Row],[Material / Component]],"000",,KGP[[#This Row],[WO number]])</f>
        <v>00001287344539110569059000200090465</v>
      </c>
      <c r="CT812" s="89" t="str">
        <f>VLOOKUP(KGP[[#This Row],[Key]],Reservation!B:B,1,)</f>
        <v>00001287344539110569059000200090465</v>
      </c>
      <c r="CU812" s="89" t="str">
        <f>_xlfn.CONCAT(KGP[[#This Row],[Reservation]],KGP[[#This Row],[Material / Component]],"000",,KGP[[#This Row],[WO number]])</f>
        <v>000012873410569059000200090465</v>
      </c>
      <c r="CV812" s="93">
        <f>IF(_xlfn.MAXIFS(Reservation!$F:$F,Reservation!$A:$A,KGP[[#This Row],[Logic]])&lt;KGP[[#This Row],[ETA @ Demand plant]],_xlfn.MAXIFS(Reservation!$F:$F,Reservation!$A:$A,KGP[[#This Row],[Logic]]),"")</f>
        <v>0</v>
      </c>
      <c r="CW812" s="89" t="e">
        <f>IF(KGP[[#This Row],[Any order which is ahead (Date)]]="","",VLOOKUP(_xlfn.CONCAT(KGP[[#This Row],[Reservation]],KGP[[#This Row],[Material / Component]],"000",,KGP[[#This Row],[WO number]]),Reservation!$A:$J,10,0))</f>
        <v>#N/A</v>
      </c>
      <c r="CX812" s="89">
        <f t="shared" si="90"/>
        <v>0</v>
      </c>
    </row>
    <row r="813" spans="1:102" s="77" customFormat="1" ht="15" x14ac:dyDescent="0.25">
      <c r="A813" s="118" t="s">
        <v>940</v>
      </c>
      <c r="B813" s="118" t="s">
        <v>50</v>
      </c>
      <c r="C813" s="119"/>
      <c r="D813" s="118" t="s">
        <v>55</v>
      </c>
      <c r="E813" s="120">
        <v>45290</v>
      </c>
      <c r="F813" s="120">
        <v>45293</v>
      </c>
      <c r="G813" s="120">
        <v>45391</v>
      </c>
      <c r="H813" s="120">
        <v>45372</v>
      </c>
      <c r="I813" s="120">
        <v>45379</v>
      </c>
      <c r="J813" s="120">
        <v>45403</v>
      </c>
      <c r="K813" s="118" t="s">
        <v>182</v>
      </c>
      <c r="L813" s="119"/>
      <c r="M813" s="118" t="s">
        <v>2662</v>
      </c>
      <c r="N813" s="118" t="s">
        <v>2677</v>
      </c>
      <c r="O813" s="118" t="s">
        <v>2663</v>
      </c>
      <c r="P813" s="118" t="s">
        <v>2664</v>
      </c>
      <c r="Q813" s="118" t="s">
        <v>2665</v>
      </c>
      <c r="R813" s="118" t="s">
        <v>344</v>
      </c>
      <c r="S813" s="120">
        <v>45391</v>
      </c>
      <c r="T813" s="119"/>
      <c r="U813" s="119"/>
      <c r="V813" s="118" t="s">
        <v>345</v>
      </c>
      <c r="W813" s="119"/>
      <c r="X813" s="118">
        <v>10</v>
      </c>
      <c r="Y813" s="118">
        <v>5</v>
      </c>
      <c r="Z813" s="118" t="s">
        <v>2678</v>
      </c>
      <c r="AA813" s="118" t="s">
        <v>2679</v>
      </c>
      <c r="AB813" s="121">
        <v>48</v>
      </c>
      <c r="AC813" s="121">
        <v>0</v>
      </c>
      <c r="AD813" s="121">
        <v>100</v>
      </c>
      <c r="AE813" s="118" t="s">
        <v>941</v>
      </c>
      <c r="AF813" s="121">
        <v>0</v>
      </c>
      <c r="AG813" s="118" t="s">
        <v>347</v>
      </c>
      <c r="AH813" s="118" t="s">
        <v>53</v>
      </c>
      <c r="AI813" s="118" t="s">
        <v>345</v>
      </c>
      <c r="AJ813" s="118" t="s">
        <v>2668</v>
      </c>
      <c r="AK813" s="118">
        <v>320</v>
      </c>
      <c r="AL813" s="121">
        <v>21</v>
      </c>
      <c r="AM813" s="119"/>
      <c r="AN813" s="119"/>
      <c r="AO813" s="118">
        <v>0</v>
      </c>
      <c r="AP813" s="119"/>
      <c r="AQ813" s="119"/>
      <c r="AR813" s="119"/>
      <c r="AS813" s="119"/>
      <c r="AT813" s="119"/>
      <c r="AU813" s="118">
        <v>0</v>
      </c>
      <c r="AV813" s="122">
        <v>0</v>
      </c>
      <c r="AW813" s="118" t="s">
        <v>51</v>
      </c>
      <c r="AX813" s="119"/>
      <c r="AY813" s="119"/>
      <c r="AZ813" s="119"/>
      <c r="BA813" s="118" t="s">
        <v>2680</v>
      </c>
      <c r="BB813" s="118" t="s">
        <v>52</v>
      </c>
      <c r="BC813" s="118" t="s">
        <v>213</v>
      </c>
      <c r="BD813" s="118" t="s">
        <v>355</v>
      </c>
      <c r="BE813" s="118" t="s">
        <v>2670</v>
      </c>
      <c r="BF813" s="118">
        <v>50</v>
      </c>
      <c r="BG813" s="118" t="s">
        <v>294</v>
      </c>
      <c r="BH813" s="118" t="s">
        <v>164</v>
      </c>
      <c r="BI813" s="118" t="s">
        <v>164</v>
      </c>
      <c r="BJ813" s="118" t="s">
        <v>2681</v>
      </c>
      <c r="BK813" s="118" t="s">
        <v>2574</v>
      </c>
      <c r="BL813" s="121">
        <v>48</v>
      </c>
      <c r="BM813" s="119" t="b">
        <f>KGP[[#This Row],[HU Quantity]]=KGP[[#This Row],[Requirement quantity]]</f>
        <v>1</v>
      </c>
      <c r="BN813" s="118" t="s">
        <v>2682</v>
      </c>
      <c r="BO813" s="119"/>
      <c r="BP813" s="119"/>
      <c r="BQ813" s="118" t="s">
        <v>165</v>
      </c>
      <c r="BR813" s="119"/>
      <c r="BS813" s="119"/>
      <c r="BT813" s="123">
        <v>0</v>
      </c>
      <c r="BU813" s="123">
        <v>0</v>
      </c>
      <c r="BV813" s="120">
        <v>45584</v>
      </c>
      <c r="BW813" s="124">
        <v>0</v>
      </c>
      <c r="BX813" s="124">
        <v>0</v>
      </c>
      <c r="BY813" s="119"/>
      <c r="BZ813" s="119"/>
      <c r="CA813" s="118">
        <v>0</v>
      </c>
      <c r="CB813" s="122">
        <v>0</v>
      </c>
      <c r="CC813" s="119"/>
      <c r="CD813" s="122">
        <v>0</v>
      </c>
      <c r="CE813" s="119"/>
      <c r="CF813" s="119"/>
      <c r="CG813" s="119"/>
      <c r="CH813" s="122">
        <v>0</v>
      </c>
      <c r="CI813" s="125">
        <v>0</v>
      </c>
      <c r="CJ813" s="94">
        <f t="shared" si="84"/>
        <v>1.9230769230769232E-2</v>
      </c>
      <c r="CK813" s="88">
        <f t="shared" si="85"/>
        <v>45363</v>
      </c>
      <c r="CL813" s="89">
        <f t="shared" si="86"/>
        <v>-9</v>
      </c>
      <c r="CM813" s="89">
        <f t="shared" si="87"/>
        <v>19</v>
      </c>
      <c r="CN813" s="89" t="str">
        <f t="shared" si="88"/>
        <v>ON TIME</v>
      </c>
      <c r="CO813" s="100"/>
      <c r="CP813" s="89" t="str">
        <f>IF(CQ813="","",IF(CQ813&gt;'Colour coding'!$D$4,"After Turnround",IF(CQ813&gt;'Colour coding'!$D$3+7,"During Turnaround",IF(CQ813&lt;'Colour coding'!$D$3,"On Time"))))</f>
        <v>On Time</v>
      </c>
      <c r="CQ813" s="88">
        <f>_xlfn.MAXIFS('Monitor PO'!E:E,'Monitor PO'!K:K,KGP[[#This Row],[Material / Component]])</f>
        <v>0</v>
      </c>
      <c r="CR813" s="89" t="str">
        <f t="shared" si="89"/>
        <v>Need Purchasing</v>
      </c>
      <c r="CS813" s="89" t="str">
        <f>_xlfn.CONCAT(KGP[[#This Row],[Reservation]], KGP[[#This Row],[Requirement date (WO component)]],KGP[[#This Row],[Material / Component]],"000",,KGP[[#This Row],[WO number]])</f>
        <v>00001287344539110590781000200090465</v>
      </c>
      <c r="CT813" s="89" t="e">
        <f>VLOOKUP(KGP[[#This Row],[Key]],Reservation!B:B,1,)</f>
        <v>#N/A</v>
      </c>
      <c r="CU813" s="89" t="str">
        <f>_xlfn.CONCAT(KGP[[#This Row],[Reservation]],KGP[[#This Row],[Material / Component]],"000",,KGP[[#This Row],[WO number]])</f>
        <v>000012873410590781000200090465</v>
      </c>
      <c r="CV813" s="93">
        <f>IF(_xlfn.MAXIFS(Reservation!$F:$F,Reservation!$A:$A,KGP[[#This Row],[Logic]])&lt;KGP[[#This Row],[ETA @ Demand plant]],_xlfn.MAXIFS(Reservation!$F:$F,Reservation!$A:$A,KGP[[#This Row],[Logic]]),"")</f>
        <v>0</v>
      </c>
      <c r="CW813" s="89" t="e">
        <f>IF(KGP[[#This Row],[Any order which is ahead (Date)]]="","",VLOOKUP(_xlfn.CONCAT(KGP[[#This Row],[Reservation]],KGP[[#This Row],[Material / Component]],"000",,KGP[[#This Row],[WO number]]),Reservation!$A:$J,10,0))</f>
        <v>#N/A</v>
      </c>
      <c r="CX813" s="89">
        <f t="shared" si="90"/>
        <v>0</v>
      </c>
    </row>
    <row r="814" spans="1:102" s="77" customFormat="1" ht="15" x14ac:dyDescent="0.25">
      <c r="A814" s="118" t="s">
        <v>940</v>
      </c>
      <c r="B814" s="118" t="s">
        <v>356</v>
      </c>
      <c r="C814" s="119"/>
      <c r="D814" s="118" t="s">
        <v>55</v>
      </c>
      <c r="E814" s="120">
        <v>45290</v>
      </c>
      <c r="F814" s="120">
        <v>45293</v>
      </c>
      <c r="G814" s="120">
        <v>45379</v>
      </c>
      <c r="H814" s="120">
        <v>45364</v>
      </c>
      <c r="I814" s="120">
        <v>45379</v>
      </c>
      <c r="J814" s="120">
        <v>45403</v>
      </c>
      <c r="K814" s="118" t="s">
        <v>182</v>
      </c>
      <c r="L814" s="119"/>
      <c r="M814" s="118" t="s">
        <v>2662</v>
      </c>
      <c r="N814" s="118" t="s">
        <v>2683</v>
      </c>
      <c r="O814" s="118" t="s">
        <v>2663</v>
      </c>
      <c r="P814" s="118" t="s">
        <v>2664</v>
      </c>
      <c r="Q814" s="118" t="s">
        <v>2684</v>
      </c>
      <c r="R814" s="118" t="s">
        <v>344</v>
      </c>
      <c r="S814" s="120">
        <v>45379</v>
      </c>
      <c r="T814" s="119"/>
      <c r="U814" s="119"/>
      <c r="V814" s="118" t="s">
        <v>345</v>
      </c>
      <c r="W814" s="119"/>
      <c r="X814" s="118">
        <v>10</v>
      </c>
      <c r="Y814" s="118">
        <v>5</v>
      </c>
      <c r="Z814" s="118" t="s">
        <v>2685</v>
      </c>
      <c r="AA814" s="118" t="s">
        <v>2686</v>
      </c>
      <c r="AB814" s="121">
        <v>4</v>
      </c>
      <c r="AC814" s="121">
        <v>0</v>
      </c>
      <c r="AD814" s="121">
        <v>4</v>
      </c>
      <c r="AE814" s="118" t="s">
        <v>941</v>
      </c>
      <c r="AF814" s="121">
        <v>0</v>
      </c>
      <c r="AG814" s="118" t="s">
        <v>347</v>
      </c>
      <c r="AH814" s="118" t="s">
        <v>53</v>
      </c>
      <c r="AI814" s="118" t="s">
        <v>345</v>
      </c>
      <c r="AJ814" s="118" t="s">
        <v>2668</v>
      </c>
      <c r="AK814" s="118">
        <v>10</v>
      </c>
      <c r="AL814" s="121">
        <v>21</v>
      </c>
      <c r="AM814" s="119"/>
      <c r="AN814" s="119"/>
      <c r="AO814" s="118">
        <v>0</v>
      </c>
      <c r="AP814" s="119"/>
      <c r="AQ814" s="119"/>
      <c r="AR814" s="119"/>
      <c r="AS814" s="119"/>
      <c r="AT814" s="119"/>
      <c r="AU814" s="118">
        <v>0</v>
      </c>
      <c r="AV814" s="122">
        <v>0</v>
      </c>
      <c r="AW814" s="118" t="s">
        <v>51</v>
      </c>
      <c r="AX814" s="119"/>
      <c r="AY814" s="119"/>
      <c r="AZ814" s="119"/>
      <c r="BA814" s="118" t="s">
        <v>2687</v>
      </c>
      <c r="BB814" s="118" t="s">
        <v>52</v>
      </c>
      <c r="BC814" s="118" t="s">
        <v>213</v>
      </c>
      <c r="BD814" s="118" t="s">
        <v>355</v>
      </c>
      <c r="BE814" s="118" t="s">
        <v>2670</v>
      </c>
      <c r="BF814" s="118">
        <v>1</v>
      </c>
      <c r="BG814" s="118" t="s">
        <v>294</v>
      </c>
      <c r="BH814" s="118" t="s">
        <v>164</v>
      </c>
      <c r="BI814" s="118" t="s">
        <v>164</v>
      </c>
      <c r="BJ814" s="118" t="s">
        <v>2688</v>
      </c>
      <c r="BK814" s="118" t="s">
        <v>2574</v>
      </c>
      <c r="BL814" s="121">
        <v>4</v>
      </c>
      <c r="BM814" s="119" t="b">
        <f>KGP[[#This Row],[HU Quantity]]=KGP[[#This Row],[Requirement quantity]]</f>
        <v>1</v>
      </c>
      <c r="BN814" s="118" t="s">
        <v>2689</v>
      </c>
      <c r="BO814" s="119"/>
      <c r="BP814" s="119"/>
      <c r="BQ814" s="118" t="s">
        <v>165</v>
      </c>
      <c r="BR814" s="119"/>
      <c r="BS814" s="119"/>
      <c r="BT814" s="123">
        <v>0</v>
      </c>
      <c r="BU814" s="123">
        <v>0</v>
      </c>
      <c r="BV814" s="120">
        <v>45584</v>
      </c>
      <c r="BW814" s="124">
        <v>0</v>
      </c>
      <c r="BX814" s="124">
        <v>0</v>
      </c>
      <c r="BY814" s="119"/>
      <c r="BZ814" s="119"/>
      <c r="CA814" s="118">
        <v>0</v>
      </c>
      <c r="CB814" s="122">
        <v>0</v>
      </c>
      <c r="CC814" s="119"/>
      <c r="CD814" s="122">
        <v>0</v>
      </c>
      <c r="CE814" s="119"/>
      <c r="CF814" s="119"/>
      <c r="CG814" s="119"/>
      <c r="CH814" s="122">
        <v>0</v>
      </c>
      <c r="CI814" s="125">
        <v>0</v>
      </c>
      <c r="CJ814" s="94">
        <f t="shared" si="84"/>
        <v>1.9230769230769232E-2</v>
      </c>
      <c r="CK814" s="88">
        <f t="shared" si="85"/>
        <v>45351</v>
      </c>
      <c r="CL814" s="89">
        <f t="shared" si="86"/>
        <v>-13</v>
      </c>
      <c r="CM814" s="89">
        <f t="shared" si="87"/>
        <v>15</v>
      </c>
      <c r="CN814" s="89" t="str">
        <f t="shared" si="88"/>
        <v>ON TIME</v>
      </c>
      <c r="CO814" s="100"/>
      <c r="CP814" s="89" t="str">
        <f>IF(CQ814="","",IF(CQ814&gt;'Colour coding'!$D$4,"After Turnround",IF(CQ814&gt;'Colour coding'!$D$3+7,"During Turnaround",IF(CQ814&lt;'Colour coding'!$D$3,"On Time"))))</f>
        <v>On Time</v>
      </c>
      <c r="CQ814" s="88">
        <f>_xlfn.MAXIFS('Monitor PO'!E:E,'Monitor PO'!K:K,KGP[[#This Row],[Material / Component]])</f>
        <v>0</v>
      </c>
      <c r="CR814" s="89" t="str">
        <f t="shared" si="89"/>
        <v>Need Purchasing</v>
      </c>
      <c r="CS814" s="89" t="str">
        <f>_xlfn.CONCAT(KGP[[#This Row],[Reservation]], KGP[[#This Row],[Requirement date (WO component)]],KGP[[#This Row],[Material / Component]],"000",,KGP[[#This Row],[WO number]])</f>
        <v>00001287344537910590626000200090465</v>
      </c>
      <c r="CT814" s="89" t="e">
        <f>VLOOKUP(KGP[[#This Row],[Key]],Reservation!B:B,1,)</f>
        <v>#N/A</v>
      </c>
      <c r="CU814" s="89" t="str">
        <f>_xlfn.CONCAT(KGP[[#This Row],[Reservation]],KGP[[#This Row],[Material / Component]],"000",,KGP[[#This Row],[WO number]])</f>
        <v>000012873410590626000200090465</v>
      </c>
      <c r="CV814" s="93">
        <f>IF(_xlfn.MAXIFS(Reservation!$F:$F,Reservation!$A:$A,KGP[[#This Row],[Logic]])&lt;KGP[[#This Row],[ETA @ Demand plant]],_xlfn.MAXIFS(Reservation!$F:$F,Reservation!$A:$A,KGP[[#This Row],[Logic]]),"")</f>
        <v>0</v>
      </c>
      <c r="CW814" s="89" t="e">
        <f>IF(KGP[[#This Row],[Any order which is ahead (Date)]]="","",VLOOKUP(_xlfn.CONCAT(KGP[[#This Row],[Reservation]],KGP[[#This Row],[Material / Component]],"000",,KGP[[#This Row],[WO number]]),Reservation!$A:$J,10,0))</f>
        <v>#N/A</v>
      </c>
      <c r="CX814" s="89">
        <f t="shared" si="90"/>
        <v>0</v>
      </c>
    </row>
    <row r="815" spans="1:102" s="77" customFormat="1" ht="15" x14ac:dyDescent="0.25">
      <c r="A815" s="118" t="s">
        <v>940</v>
      </c>
      <c r="B815" s="118" t="s">
        <v>50</v>
      </c>
      <c r="C815" s="119"/>
      <c r="D815" s="118" t="s">
        <v>55</v>
      </c>
      <c r="E815" s="120">
        <v>45290</v>
      </c>
      <c r="F815" s="120">
        <v>45293</v>
      </c>
      <c r="G815" s="120">
        <v>45391</v>
      </c>
      <c r="H815" s="120">
        <v>45372</v>
      </c>
      <c r="I815" s="120">
        <v>45379</v>
      </c>
      <c r="J815" s="120">
        <v>45403</v>
      </c>
      <c r="K815" s="118" t="s">
        <v>182</v>
      </c>
      <c r="L815" s="119"/>
      <c r="M815" s="118" t="s">
        <v>2662</v>
      </c>
      <c r="N815" s="118" t="s">
        <v>2690</v>
      </c>
      <c r="O815" s="118" t="s">
        <v>2663</v>
      </c>
      <c r="P815" s="118" t="s">
        <v>2664</v>
      </c>
      <c r="Q815" s="118" t="s">
        <v>2665</v>
      </c>
      <c r="R815" s="118" t="s">
        <v>344</v>
      </c>
      <c r="S815" s="120">
        <v>45391</v>
      </c>
      <c r="T815" s="119"/>
      <c r="U815" s="119"/>
      <c r="V815" s="118" t="s">
        <v>345</v>
      </c>
      <c r="W815" s="119"/>
      <c r="X815" s="118">
        <v>10</v>
      </c>
      <c r="Y815" s="118">
        <v>5</v>
      </c>
      <c r="Z815" s="118" t="s">
        <v>2691</v>
      </c>
      <c r="AA815" s="118" t="s">
        <v>2692</v>
      </c>
      <c r="AB815" s="121">
        <v>64</v>
      </c>
      <c r="AC815" s="121">
        <v>0</v>
      </c>
      <c r="AD815" s="121">
        <v>128</v>
      </c>
      <c r="AE815" s="118" t="s">
        <v>858</v>
      </c>
      <c r="AF815" s="121">
        <v>0</v>
      </c>
      <c r="AG815" s="118" t="s">
        <v>347</v>
      </c>
      <c r="AH815" s="118" t="s">
        <v>53</v>
      </c>
      <c r="AI815" s="118" t="s">
        <v>345</v>
      </c>
      <c r="AJ815" s="118" t="s">
        <v>2668</v>
      </c>
      <c r="AK815" s="118">
        <v>330</v>
      </c>
      <c r="AL815" s="121">
        <v>21</v>
      </c>
      <c r="AM815" s="119"/>
      <c r="AN815" s="119"/>
      <c r="AO815" s="118">
        <v>0</v>
      </c>
      <c r="AP815" s="119"/>
      <c r="AQ815" s="119"/>
      <c r="AR815" s="119"/>
      <c r="AS815" s="119"/>
      <c r="AT815" s="119"/>
      <c r="AU815" s="118">
        <v>0</v>
      </c>
      <c r="AV815" s="122">
        <v>0</v>
      </c>
      <c r="AW815" s="118" t="s">
        <v>51</v>
      </c>
      <c r="AX815" s="119"/>
      <c r="AY815" s="119"/>
      <c r="AZ815" s="119"/>
      <c r="BA815" s="118" t="s">
        <v>2680</v>
      </c>
      <c r="BB815" s="118" t="s">
        <v>52</v>
      </c>
      <c r="BC815" s="118" t="s">
        <v>213</v>
      </c>
      <c r="BD815" s="118" t="s">
        <v>355</v>
      </c>
      <c r="BE815" s="118" t="s">
        <v>2670</v>
      </c>
      <c r="BF815" s="118">
        <v>51</v>
      </c>
      <c r="BG815" s="118" t="s">
        <v>294</v>
      </c>
      <c r="BH815" s="118" t="s">
        <v>164</v>
      </c>
      <c r="BI815" s="118" t="s">
        <v>164</v>
      </c>
      <c r="BJ815" s="118" t="s">
        <v>2693</v>
      </c>
      <c r="BK815" s="118" t="s">
        <v>2574</v>
      </c>
      <c r="BL815" s="121">
        <v>64</v>
      </c>
      <c r="BM815" s="119" t="b">
        <f>KGP[[#This Row],[HU Quantity]]=KGP[[#This Row],[Requirement quantity]]</f>
        <v>1</v>
      </c>
      <c r="BN815" s="118" t="s">
        <v>2694</v>
      </c>
      <c r="BO815" s="119"/>
      <c r="BP815" s="119"/>
      <c r="BQ815" s="118" t="s">
        <v>165</v>
      </c>
      <c r="BR815" s="119"/>
      <c r="BS815" s="119"/>
      <c r="BT815" s="123">
        <v>0</v>
      </c>
      <c r="BU815" s="123">
        <v>0</v>
      </c>
      <c r="BV815" s="120">
        <v>45584</v>
      </c>
      <c r="BW815" s="124">
        <v>0</v>
      </c>
      <c r="BX815" s="124">
        <v>0</v>
      </c>
      <c r="BY815" s="119"/>
      <c r="BZ815" s="119"/>
      <c r="CA815" s="118">
        <v>0</v>
      </c>
      <c r="CB815" s="122">
        <v>0</v>
      </c>
      <c r="CC815" s="119"/>
      <c r="CD815" s="122">
        <v>0</v>
      </c>
      <c r="CE815" s="119"/>
      <c r="CF815" s="119"/>
      <c r="CG815" s="119"/>
      <c r="CH815" s="122">
        <v>0</v>
      </c>
      <c r="CI815" s="125">
        <v>0</v>
      </c>
      <c r="CJ815" s="94">
        <f t="shared" si="84"/>
        <v>1.9230769230769232E-2</v>
      </c>
      <c r="CK815" s="88">
        <f t="shared" si="85"/>
        <v>45363</v>
      </c>
      <c r="CL815" s="89">
        <f t="shared" si="86"/>
        <v>-9</v>
      </c>
      <c r="CM815" s="89">
        <f t="shared" si="87"/>
        <v>19</v>
      </c>
      <c r="CN815" s="89" t="str">
        <f t="shared" si="88"/>
        <v>ON TIME</v>
      </c>
      <c r="CO815" s="100"/>
      <c r="CP815" s="89" t="str">
        <f>IF(CQ815="","",IF(CQ815&gt;'Colour coding'!$D$4,"After Turnround",IF(CQ815&gt;'Colour coding'!$D$3+7,"During Turnaround",IF(CQ815&lt;'Colour coding'!$D$3,"On Time"))))</f>
        <v>On Time</v>
      </c>
      <c r="CQ815" s="88">
        <f>_xlfn.MAXIFS('Monitor PO'!E:E,'Monitor PO'!K:K,KGP[[#This Row],[Material / Component]])</f>
        <v>0</v>
      </c>
      <c r="CR815" s="89" t="str">
        <f t="shared" si="89"/>
        <v>Need Purchasing</v>
      </c>
      <c r="CS815" s="89" t="str">
        <f>_xlfn.CONCAT(KGP[[#This Row],[Reservation]], KGP[[#This Row],[Requirement date (WO component)]],KGP[[#This Row],[Material / Component]],"000",,KGP[[#This Row],[WO number]])</f>
        <v>00001287344539110590782000200090465</v>
      </c>
      <c r="CT815" s="89" t="e">
        <f>VLOOKUP(KGP[[#This Row],[Key]],Reservation!B:B,1,)</f>
        <v>#N/A</v>
      </c>
      <c r="CU815" s="89" t="str">
        <f>_xlfn.CONCAT(KGP[[#This Row],[Reservation]],KGP[[#This Row],[Material / Component]],"000",,KGP[[#This Row],[WO number]])</f>
        <v>000012873410590782000200090465</v>
      </c>
      <c r="CV815" s="93">
        <f>IF(_xlfn.MAXIFS(Reservation!$F:$F,Reservation!$A:$A,KGP[[#This Row],[Logic]])&lt;KGP[[#This Row],[ETA @ Demand plant]],_xlfn.MAXIFS(Reservation!$F:$F,Reservation!$A:$A,KGP[[#This Row],[Logic]]),"")</f>
        <v>0</v>
      </c>
      <c r="CW815" s="89" t="e">
        <f>IF(KGP[[#This Row],[Any order which is ahead (Date)]]="","",VLOOKUP(_xlfn.CONCAT(KGP[[#This Row],[Reservation]],KGP[[#This Row],[Material / Component]],"000",,KGP[[#This Row],[WO number]]),Reservation!$A:$J,10,0))</f>
        <v>#N/A</v>
      </c>
      <c r="CX815" s="89">
        <f t="shared" si="90"/>
        <v>0</v>
      </c>
    </row>
    <row r="816" spans="1:102" s="77" customFormat="1" ht="15" x14ac:dyDescent="0.25">
      <c r="A816" s="118" t="s">
        <v>940</v>
      </c>
      <c r="B816" s="118" t="s">
        <v>50</v>
      </c>
      <c r="C816" s="119"/>
      <c r="D816" s="118" t="s">
        <v>55</v>
      </c>
      <c r="E816" s="120">
        <v>45290</v>
      </c>
      <c r="F816" s="120">
        <v>45293</v>
      </c>
      <c r="G816" s="120">
        <v>45391</v>
      </c>
      <c r="H816" s="120">
        <v>45372</v>
      </c>
      <c r="I816" s="120">
        <v>45379</v>
      </c>
      <c r="J816" s="120">
        <v>45403</v>
      </c>
      <c r="K816" s="118" t="s">
        <v>182</v>
      </c>
      <c r="L816" s="119"/>
      <c r="M816" s="118" t="s">
        <v>2662</v>
      </c>
      <c r="N816" s="118" t="s">
        <v>195</v>
      </c>
      <c r="O816" s="118" t="s">
        <v>2663</v>
      </c>
      <c r="P816" s="118" t="s">
        <v>2664</v>
      </c>
      <c r="Q816" s="118" t="s">
        <v>2665</v>
      </c>
      <c r="R816" s="118" t="s">
        <v>344</v>
      </c>
      <c r="S816" s="120">
        <v>45391</v>
      </c>
      <c r="T816" s="119"/>
      <c r="U816" s="119"/>
      <c r="V816" s="118" t="s">
        <v>345</v>
      </c>
      <c r="W816" s="119"/>
      <c r="X816" s="118">
        <v>10</v>
      </c>
      <c r="Y816" s="118">
        <v>5</v>
      </c>
      <c r="Z816" s="118" t="s">
        <v>2666</v>
      </c>
      <c r="AA816" s="118" t="s">
        <v>2667</v>
      </c>
      <c r="AB816" s="121">
        <v>1</v>
      </c>
      <c r="AC816" s="121">
        <v>1</v>
      </c>
      <c r="AD816" s="121">
        <v>14</v>
      </c>
      <c r="AE816" s="118" t="s">
        <v>858</v>
      </c>
      <c r="AF816" s="121">
        <v>0</v>
      </c>
      <c r="AG816" s="118" t="s">
        <v>347</v>
      </c>
      <c r="AH816" s="118" t="s">
        <v>53</v>
      </c>
      <c r="AI816" s="118" t="s">
        <v>345</v>
      </c>
      <c r="AJ816" s="118" t="s">
        <v>2668</v>
      </c>
      <c r="AK816" s="118">
        <v>130</v>
      </c>
      <c r="AL816" s="121">
        <v>21</v>
      </c>
      <c r="AM816" s="119"/>
      <c r="AN816" s="119"/>
      <c r="AO816" s="118">
        <v>0</v>
      </c>
      <c r="AP816" s="119"/>
      <c r="AQ816" s="119"/>
      <c r="AR816" s="119"/>
      <c r="AS816" s="119"/>
      <c r="AT816" s="119"/>
      <c r="AU816" s="118">
        <v>0</v>
      </c>
      <c r="AV816" s="122">
        <v>0</v>
      </c>
      <c r="AW816" s="118" t="s">
        <v>51</v>
      </c>
      <c r="AX816" s="119"/>
      <c r="AY816" s="119"/>
      <c r="AZ816" s="119"/>
      <c r="BA816" s="118" t="s">
        <v>2669</v>
      </c>
      <c r="BB816" s="118" t="s">
        <v>52</v>
      </c>
      <c r="BC816" s="118" t="s">
        <v>213</v>
      </c>
      <c r="BD816" s="118" t="s">
        <v>355</v>
      </c>
      <c r="BE816" s="118" t="s">
        <v>2670</v>
      </c>
      <c r="BF816" s="118">
        <v>22</v>
      </c>
      <c r="BG816" s="118" t="s">
        <v>294</v>
      </c>
      <c r="BH816" s="118" t="s">
        <v>164</v>
      </c>
      <c r="BI816" s="118" t="s">
        <v>164</v>
      </c>
      <c r="BJ816" s="118" t="s">
        <v>2695</v>
      </c>
      <c r="BK816" s="118" t="s">
        <v>2696</v>
      </c>
      <c r="BL816" s="121">
        <v>1</v>
      </c>
      <c r="BM816" s="119" t="b">
        <f>KGP[[#This Row],[HU Quantity]]=KGP[[#This Row],[Requirement quantity]]</f>
        <v>1</v>
      </c>
      <c r="BN816" s="119"/>
      <c r="BO816" s="119"/>
      <c r="BP816" s="119"/>
      <c r="BQ816" s="118" t="s">
        <v>165</v>
      </c>
      <c r="BR816" s="119"/>
      <c r="BS816" s="119"/>
      <c r="BT816" s="123">
        <v>0</v>
      </c>
      <c r="BU816" s="123">
        <v>0</v>
      </c>
      <c r="BV816" s="120">
        <v>45584</v>
      </c>
      <c r="BW816" s="124">
        <v>0</v>
      </c>
      <c r="BX816" s="124">
        <v>0</v>
      </c>
      <c r="BY816" s="119"/>
      <c r="BZ816" s="119"/>
      <c r="CA816" s="118">
        <v>0</v>
      </c>
      <c r="CB816" s="122">
        <v>0</v>
      </c>
      <c r="CC816" s="119"/>
      <c r="CD816" s="122">
        <v>0</v>
      </c>
      <c r="CE816" s="119"/>
      <c r="CF816" s="119"/>
      <c r="CG816" s="119"/>
      <c r="CH816" s="122">
        <v>0</v>
      </c>
      <c r="CI816" s="125">
        <v>0</v>
      </c>
      <c r="CJ816" s="94">
        <f t="shared" si="84"/>
        <v>1.9230769230769232E-2</v>
      </c>
      <c r="CK816" s="88">
        <f t="shared" si="85"/>
        <v>45363</v>
      </c>
      <c r="CL816" s="89">
        <f t="shared" si="86"/>
        <v>-9</v>
      </c>
      <c r="CM816" s="89">
        <f t="shared" si="87"/>
        <v>19</v>
      </c>
      <c r="CN816" s="89" t="str">
        <f t="shared" si="88"/>
        <v>ON TIME</v>
      </c>
      <c r="CO816" s="100"/>
      <c r="CP816" s="89" t="str">
        <f>IF(CQ816="","",IF(CQ816&gt;'Colour coding'!$D$4,"After Turnround",IF(CQ816&gt;'Colour coding'!$D$3+7,"During Turnaround",IF(CQ816&lt;'Colour coding'!$D$3,"On Time"))))</f>
        <v>On Time</v>
      </c>
      <c r="CQ816" s="88">
        <f>_xlfn.MAXIFS('Monitor PO'!E:E,'Monitor PO'!K:K,KGP[[#This Row],[Material / Component]])</f>
        <v>0</v>
      </c>
      <c r="CR816" s="89" t="str">
        <f t="shared" si="89"/>
        <v>SOH</v>
      </c>
      <c r="CS816" s="89" t="str">
        <f>_xlfn.CONCAT(KGP[[#This Row],[Reservation]], KGP[[#This Row],[Requirement date (WO component)]],KGP[[#This Row],[Material / Component]],"000",,KGP[[#This Row],[WO number]])</f>
        <v>00001287344539110447461000200090465</v>
      </c>
      <c r="CT816" s="89" t="e">
        <f>VLOOKUP(KGP[[#This Row],[Key]],Reservation!B:B,1,)</f>
        <v>#N/A</v>
      </c>
      <c r="CU816" s="89" t="str">
        <f>_xlfn.CONCAT(KGP[[#This Row],[Reservation]],KGP[[#This Row],[Material / Component]],"000",,KGP[[#This Row],[WO number]])</f>
        <v>000012873410447461000200090465</v>
      </c>
      <c r="CV816" s="93">
        <f>IF(_xlfn.MAXIFS(Reservation!$F:$F,Reservation!$A:$A,KGP[[#This Row],[Logic]])&lt;KGP[[#This Row],[ETA @ Demand plant]],_xlfn.MAXIFS(Reservation!$F:$F,Reservation!$A:$A,KGP[[#This Row],[Logic]]),"")</f>
        <v>0</v>
      </c>
      <c r="CW816" s="89" t="e">
        <f>IF(KGP[[#This Row],[Any order which is ahead (Date)]]="","",VLOOKUP(_xlfn.CONCAT(KGP[[#This Row],[Reservation]],KGP[[#This Row],[Material / Component]],"000",,KGP[[#This Row],[WO number]]),Reservation!$A:$J,10,0))</f>
        <v>#N/A</v>
      </c>
      <c r="CX816" s="89">
        <f t="shared" si="90"/>
        <v>0</v>
      </c>
    </row>
    <row r="817" spans="1:102" s="77" customFormat="1" ht="15" x14ac:dyDescent="0.25">
      <c r="A817" s="118" t="s">
        <v>940</v>
      </c>
      <c r="B817" s="118" t="s">
        <v>50</v>
      </c>
      <c r="C817" s="119"/>
      <c r="D817" s="118" t="s">
        <v>55</v>
      </c>
      <c r="E817" s="120">
        <v>45290</v>
      </c>
      <c r="F817" s="120">
        <v>45293</v>
      </c>
      <c r="G817" s="120">
        <v>45391</v>
      </c>
      <c r="H817" s="120">
        <v>45372</v>
      </c>
      <c r="I817" s="120">
        <v>45379</v>
      </c>
      <c r="J817" s="120">
        <v>45403</v>
      </c>
      <c r="K817" s="118" t="s">
        <v>182</v>
      </c>
      <c r="L817" s="119"/>
      <c r="M817" s="118" t="s">
        <v>2662</v>
      </c>
      <c r="N817" s="118" t="s">
        <v>2697</v>
      </c>
      <c r="O817" s="118" t="s">
        <v>2663</v>
      </c>
      <c r="P817" s="118" t="s">
        <v>2664</v>
      </c>
      <c r="Q817" s="118" t="s">
        <v>2665</v>
      </c>
      <c r="R817" s="118" t="s">
        <v>344</v>
      </c>
      <c r="S817" s="120">
        <v>45391</v>
      </c>
      <c r="T817" s="119"/>
      <c r="U817" s="119"/>
      <c r="V817" s="118" t="s">
        <v>345</v>
      </c>
      <c r="W817" s="119"/>
      <c r="X817" s="118">
        <v>10</v>
      </c>
      <c r="Y817" s="118">
        <v>5</v>
      </c>
      <c r="Z817" s="118" t="s">
        <v>2698</v>
      </c>
      <c r="AA817" s="118" t="s">
        <v>2699</v>
      </c>
      <c r="AB817" s="121">
        <v>64</v>
      </c>
      <c r="AC817" s="121">
        <v>0</v>
      </c>
      <c r="AD817" s="121">
        <v>128</v>
      </c>
      <c r="AE817" s="118" t="s">
        <v>941</v>
      </c>
      <c r="AF817" s="121">
        <v>0</v>
      </c>
      <c r="AG817" s="118" t="s">
        <v>347</v>
      </c>
      <c r="AH817" s="118" t="s">
        <v>53</v>
      </c>
      <c r="AI817" s="118" t="s">
        <v>345</v>
      </c>
      <c r="AJ817" s="118" t="s">
        <v>2668</v>
      </c>
      <c r="AK817" s="118">
        <v>340</v>
      </c>
      <c r="AL817" s="121">
        <v>21</v>
      </c>
      <c r="AM817" s="119"/>
      <c r="AN817" s="119"/>
      <c r="AO817" s="118">
        <v>0</v>
      </c>
      <c r="AP817" s="119"/>
      <c r="AQ817" s="119"/>
      <c r="AR817" s="119"/>
      <c r="AS817" s="119"/>
      <c r="AT817" s="119"/>
      <c r="AU817" s="118">
        <v>0</v>
      </c>
      <c r="AV817" s="122">
        <v>0</v>
      </c>
      <c r="AW817" s="118" t="s">
        <v>51</v>
      </c>
      <c r="AX817" s="119"/>
      <c r="AY817" s="119"/>
      <c r="AZ817" s="119"/>
      <c r="BA817" s="118" t="s">
        <v>2680</v>
      </c>
      <c r="BB817" s="118" t="s">
        <v>52</v>
      </c>
      <c r="BC817" s="118" t="s">
        <v>213</v>
      </c>
      <c r="BD817" s="118" t="s">
        <v>355</v>
      </c>
      <c r="BE817" s="118" t="s">
        <v>2670</v>
      </c>
      <c r="BF817" s="118">
        <v>52</v>
      </c>
      <c r="BG817" s="118" t="s">
        <v>294</v>
      </c>
      <c r="BH817" s="118" t="s">
        <v>164</v>
      </c>
      <c r="BI817" s="118" t="s">
        <v>164</v>
      </c>
      <c r="BJ817" s="118" t="s">
        <v>2700</v>
      </c>
      <c r="BK817" s="118" t="s">
        <v>2574</v>
      </c>
      <c r="BL817" s="121">
        <v>64</v>
      </c>
      <c r="BM817" s="119" t="b">
        <f>KGP[[#This Row],[HU Quantity]]=KGP[[#This Row],[Requirement quantity]]</f>
        <v>1</v>
      </c>
      <c r="BN817" s="118" t="s">
        <v>2701</v>
      </c>
      <c r="BO817" s="119"/>
      <c r="BP817" s="119"/>
      <c r="BQ817" s="118" t="s">
        <v>165</v>
      </c>
      <c r="BR817" s="119"/>
      <c r="BS817" s="119"/>
      <c r="BT817" s="123">
        <v>0</v>
      </c>
      <c r="BU817" s="123">
        <v>0</v>
      </c>
      <c r="BV817" s="120">
        <v>45584</v>
      </c>
      <c r="BW817" s="124">
        <v>0</v>
      </c>
      <c r="BX817" s="124">
        <v>0</v>
      </c>
      <c r="BY817" s="119"/>
      <c r="BZ817" s="119"/>
      <c r="CA817" s="118">
        <v>0</v>
      </c>
      <c r="CB817" s="122">
        <v>0</v>
      </c>
      <c r="CC817" s="119"/>
      <c r="CD817" s="122">
        <v>0</v>
      </c>
      <c r="CE817" s="119"/>
      <c r="CF817" s="119"/>
      <c r="CG817" s="119"/>
      <c r="CH817" s="122">
        <v>0</v>
      </c>
      <c r="CI817" s="125">
        <v>0</v>
      </c>
      <c r="CJ817" s="94">
        <f t="shared" si="84"/>
        <v>1.9230769230769232E-2</v>
      </c>
      <c r="CK817" s="88">
        <f t="shared" si="85"/>
        <v>45363</v>
      </c>
      <c r="CL817" s="89">
        <f t="shared" si="86"/>
        <v>-9</v>
      </c>
      <c r="CM817" s="89">
        <f t="shared" si="87"/>
        <v>19</v>
      </c>
      <c r="CN817" s="89" t="str">
        <f t="shared" si="88"/>
        <v>ON TIME</v>
      </c>
      <c r="CO817" s="100"/>
      <c r="CP817" s="89" t="str">
        <f>IF(CQ817="","",IF(CQ817&gt;'Colour coding'!$D$4,"After Turnround",IF(CQ817&gt;'Colour coding'!$D$3+7,"During Turnaround",IF(CQ817&lt;'Colour coding'!$D$3,"On Time"))))</f>
        <v>On Time</v>
      </c>
      <c r="CQ817" s="88">
        <f>_xlfn.MAXIFS('Monitor PO'!E:E,'Monitor PO'!K:K,KGP[[#This Row],[Material / Component]])</f>
        <v>0</v>
      </c>
      <c r="CR817" s="89" t="str">
        <f t="shared" si="89"/>
        <v>Need Purchasing</v>
      </c>
      <c r="CS817" s="89" t="str">
        <f>_xlfn.CONCAT(KGP[[#This Row],[Reservation]], KGP[[#This Row],[Requirement date (WO component)]],KGP[[#This Row],[Material / Component]],"000",,KGP[[#This Row],[WO number]])</f>
        <v>00001287344539110590783000200090465</v>
      </c>
      <c r="CT817" s="89" t="e">
        <f>VLOOKUP(KGP[[#This Row],[Key]],Reservation!B:B,1,)</f>
        <v>#N/A</v>
      </c>
      <c r="CU817" s="89" t="str">
        <f>_xlfn.CONCAT(KGP[[#This Row],[Reservation]],KGP[[#This Row],[Material / Component]],"000",,KGP[[#This Row],[WO number]])</f>
        <v>000012873410590783000200090465</v>
      </c>
      <c r="CV817" s="93">
        <f>IF(_xlfn.MAXIFS(Reservation!$F:$F,Reservation!$A:$A,KGP[[#This Row],[Logic]])&lt;KGP[[#This Row],[ETA @ Demand plant]],_xlfn.MAXIFS(Reservation!$F:$F,Reservation!$A:$A,KGP[[#This Row],[Logic]]),"")</f>
        <v>0</v>
      </c>
      <c r="CW817" s="89" t="e">
        <f>IF(KGP[[#This Row],[Any order which is ahead (Date)]]="","",VLOOKUP(_xlfn.CONCAT(KGP[[#This Row],[Reservation]],KGP[[#This Row],[Material / Component]],"000",,KGP[[#This Row],[WO number]]),Reservation!$A:$J,10,0))</f>
        <v>#N/A</v>
      </c>
      <c r="CX817" s="89">
        <f t="shared" si="90"/>
        <v>0</v>
      </c>
    </row>
    <row r="818" spans="1:102" s="77" customFormat="1" ht="15" x14ac:dyDescent="0.25">
      <c r="A818" s="118" t="s">
        <v>940</v>
      </c>
      <c r="B818" s="118" t="s">
        <v>50</v>
      </c>
      <c r="C818" s="119"/>
      <c r="D818" s="118" t="s">
        <v>55</v>
      </c>
      <c r="E818" s="120">
        <v>45290</v>
      </c>
      <c r="F818" s="120">
        <v>45293</v>
      </c>
      <c r="G818" s="120">
        <v>45391</v>
      </c>
      <c r="H818" s="120">
        <v>45372</v>
      </c>
      <c r="I818" s="120">
        <v>45379</v>
      </c>
      <c r="J818" s="120">
        <v>45403</v>
      </c>
      <c r="K818" s="118" t="s">
        <v>182</v>
      </c>
      <c r="L818" s="119"/>
      <c r="M818" s="118" t="s">
        <v>2662</v>
      </c>
      <c r="N818" s="118" t="s">
        <v>172</v>
      </c>
      <c r="O818" s="118" t="s">
        <v>2663</v>
      </c>
      <c r="P818" s="118" t="s">
        <v>2664</v>
      </c>
      <c r="Q818" s="118" t="s">
        <v>2665</v>
      </c>
      <c r="R818" s="118" t="s">
        <v>344</v>
      </c>
      <c r="S818" s="120">
        <v>45391</v>
      </c>
      <c r="T818" s="119"/>
      <c r="U818" s="119"/>
      <c r="V818" s="118" t="s">
        <v>345</v>
      </c>
      <c r="W818" s="119"/>
      <c r="X818" s="118">
        <v>10</v>
      </c>
      <c r="Y818" s="118">
        <v>5</v>
      </c>
      <c r="Z818" s="118" t="s">
        <v>2666</v>
      </c>
      <c r="AA818" s="118" t="s">
        <v>2667</v>
      </c>
      <c r="AB818" s="121">
        <v>1</v>
      </c>
      <c r="AC818" s="121">
        <v>1</v>
      </c>
      <c r="AD818" s="121">
        <v>14</v>
      </c>
      <c r="AE818" s="118" t="s">
        <v>941</v>
      </c>
      <c r="AF818" s="121">
        <v>0</v>
      </c>
      <c r="AG818" s="118" t="s">
        <v>347</v>
      </c>
      <c r="AH818" s="118" t="s">
        <v>53</v>
      </c>
      <c r="AI818" s="118" t="s">
        <v>345</v>
      </c>
      <c r="AJ818" s="118" t="s">
        <v>2668</v>
      </c>
      <c r="AK818" s="118">
        <v>30</v>
      </c>
      <c r="AL818" s="121">
        <v>21</v>
      </c>
      <c r="AM818" s="119"/>
      <c r="AN818" s="119"/>
      <c r="AO818" s="118">
        <v>0</v>
      </c>
      <c r="AP818" s="119"/>
      <c r="AQ818" s="119"/>
      <c r="AR818" s="119"/>
      <c r="AS818" s="119"/>
      <c r="AT818" s="119"/>
      <c r="AU818" s="118">
        <v>0</v>
      </c>
      <c r="AV818" s="122">
        <v>0</v>
      </c>
      <c r="AW818" s="118" t="s">
        <v>51</v>
      </c>
      <c r="AX818" s="119"/>
      <c r="AY818" s="119"/>
      <c r="AZ818" s="119"/>
      <c r="BA818" s="118" t="s">
        <v>2669</v>
      </c>
      <c r="BB818" s="118" t="s">
        <v>52</v>
      </c>
      <c r="BC818" s="118" t="s">
        <v>213</v>
      </c>
      <c r="BD818" s="118" t="s">
        <v>355</v>
      </c>
      <c r="BE818" s="118" t="s">
        <v>2670</v>
      </c>
      <c r="BF818" s="118">
        <v>12</v>
      </c>
      <c r="BG818" s="118" t="s">
        <v>294</v>
      </c>
      <c r="BH818" s="118" t="s">
        <v>164</v>
      </c>
      <c r="BI818" s="118" t="s">
        <v>164</v>
      </c>
      <c r="BJ818" s="118" t="s">
        <v>2702</v>
      </c>
      <c r="BK818" s="118" t="s">
        <v>2703</v>
      </c>
      <c r="BL818" s="121">
        <v>1</v>
      </c>
      <c r="BM818" s="119" t="b">
        <f>KGP[[#This Row],[HU Quantity]]=KGP[[#This Row],[Requirement quantity]]</f>
        <v>1</v>
      </c>
      <c r="BN818" s="119"/>
      <c r="BO818" s="119"/>
      <c r="BP818" s="119"/>
      <c r="BQ818" s="118" t="s">
        <v>165</v>
      </c>
      <c r="BR818" s="119"/>
      <c r="BS818" s="119"/>
      <c r="BT818" s="123">
        <v>0</v>
      </c>
      <c r="BU818" s="123">
        <v>0</v>
      </c>
      <c r="BV818" s="120">
        <v>45584</v>
      </c>
      <c r="BW818" s="124">
        <v>0</v>
      </c>
      <c r="BX818" s="124">
        <v>0</v>
      </c>
      <c r="BY818" s="119"/>
      <c r="BZ818" s="119"/>
      <c r="CA818" s="118">
        <v>0</v>
      </c>
      <c r="CB818" s="122">
        <v>0</v>
      </c>
      <c r="CC818" s="119"/>
      <c r="CD818" s="122">
        <v>0</v>
      </c>
      <c r="CE818" s="119"/>
      <c r="CF818" s="119"/>
      <c r="CG818" s="119"/>
      <c r="CH818" s="122">
        <v>0</v>
      </c>
      <c r="CI818" s="125">
        <v>0</v>
      </c>
      <c r="CJ818" s="94">
        <f t="shared" si="84"/>
        <v>1.9230769230769232E-2</v>
      </c>
      <c r="CK818" s="88">
        <f t="shared" si="85"/>
        <v>45363</v>
      </c>
      <c r="CL818" s="89">
        <f t="shared" si="86"/>
        <v>-9</v>
      </c>
      <c r="CM818" s="89">
        <f t="shared" si="87"/>
        <v>19</v>
      </c>
      <c r="CN818" s="89" t="str">
        <f t="shared" si="88"/>
        <v>ON TIME</v>
      </c>
      <c r="CO818" s="100"/>
      <c r="CP818" s="89" t="str">
        <f>IF(CQ818="","",IF(CQ818&gt;'Colour coding'!$D$4,"After Turnround",IF(CQ818&gt;'Colour coding'!$D$3+7,"During Turnaround",IF(CQ818&lt;'Colour coding'!$D$3,"On Time"))))</f>
        <v>On Time</v>
      </c>
      <c r="CQ818" s="88">
        <f>_xlfn.MAXIFS('Monitor PO'!E:E,'Monitor PO'!K:K,KGP[[#This Row],[Material / Component]])</f>
        <v>0</v>
      </c>
      <c r="CR818" s="89" t="str">
        <f t="shared" si="89"/>
        <v>SOH</v>
      </c>
      <c r="CS818" s="89" t="str">
        <f>_xlfn.CONCAT(KGP[[#This Row],[Reservation]], KGP[[#This Row],[Requirement date (WO component)]],KGP[[#This Row],[Material / Component]],"000",,KGP[[#This Row],[WO number]])</f>
        <v>00001287344539110447461000200090465</v>
      </c>
      <c r="CT818" s="89" t="e">
        <f>VLOOKUP(KGP[[#This Row],[Key]],Reservation!B:B,1,)</f>
        <v>#N/A</v>
      </c>
      <c r="CU818" s="89" t="str">
        <f>_xlfn.CONCAT(KGP[[#This Row],[Reservation]],KGP[[#This Row],[Material / Component]],"000",,KGP[[#This Row],[WO number]])</f>
        <v>000012873410447461000200090465</v>
      </c>
      <c r="CV818" s="93">
        <f>IF(_xlfn.MAXIFS(Reservation!$F:$F,Reservation!$A:$A,KGP[[#This Row],[Logic]])&lt;KGP[[#This Row],[ETA @ Demand plant]],_xlfn.MAXIFS(Reservation!$F:$F,Reservation!$A:$A,KGP[[#This Row],[Logic]]),"")</f>
        <v>0</v>
      </c>
      <c r="CW818" s="89" t="e">
        <f>IF(KGP[[#This Row],[Any order which is ahead (Date)]]="","",VLOOKUP(_xlfn.CONCAT(KGP[[#This Row],[Reservation]],KGP[[#This Row],[Material / Component]],"000",,KGP[[#This Row],[WO number]]),Reservation!$A:$J,10,0))</f>
        <v>#N/A</v>
      </c>
      <c r="CX818" s="89">
        <f t="shared" si="90"/>
        <v>0</v>
      </c>
    </row>
    <row r="819" spans="1:102" s="77" customFormat="1" ht="15" x14ac:dyDescent="0.25">
      <c r="A819" s="118" t="s">
        <v>940</v>
      </c>
      <c r="B819" s="118" t="s">
        <v>50</v>
      </c>
      <c r="C819" s="119"/>
      <c r="D819" s="118" t="s">
        <v>55</v>
      </c>
      <c r="E819" s="120">
        <v>45290</v>
      </c>
      <c r="F819" s="120">
        <v>45293</v>
      </c>
      <c r="G819" s="120">
        <v>45391</v>
      </c>
      <c r="H819" s="120">
        <v>45372</v>
      </c>
      <c r="I819" s="120">
        <v>45379</v>
      </c>
      <c r="J819" s="120">
        <v>45403</v>
      </c>
      <c r="K819" s="118" t="s">
        <v>182</v>
      </c>
      <c r="L819" s="119"/>
      <c r="M819" s="118" t="s">
        <v>2662</v>
      </c>
      <c r="N819" s="118" t="s">
        <v>2704</v>
      </c>
      <c r="O819" s="118" t="s">
        <v>2663</v>
      </c>
      <c r="P819" s="118" t="s">
        <v>2664</v>
      </c>
      <c r="Q819" s="118" t="s">
        <v>2665</v>
      </c>
      <c r="R819" s="118" t="s">
        <v>344</v>
      </c>
      <c r="S819" s="120">
        <v>45391</v>
      </c>
      <c r="T819" s="119"/>
      <c r="U819" s="119"/>
      <c r="V819" s="118" t="s">
        <v>345</v>
      </c>
      <c r="W819" s="119"/>
      <c r="X819" s="118">
        <v>10</v>
      </c>
      <c r="Y819" s="118">
        <v>5</v>
      </c>
      <c r="Z819" s="118" t="s">
        <v>2705</v>
      </c>
      <c r="AA819" s="118" t="s">
        <v>2706</v>
      </c>
      <c r="AB819" s="121">
        <v>72</v>
      </c>
      <c r="AC819" s="121">
        <v>0</v>
      </c>
      <c r="AD819" s="121">
        <v>144</v>
      </c>
      <c r="AE819" s="118" t="s">
        <v>941</v>
      </c>
      <c r="AF819" s="121">
        <v>0</v>
      </c>
      <c r="AG819" s="118" t="s">
        <v>347</v>
      </c>
      <c r="AH819" s="118" t="s">
        <v>53</v>
      </c>
      <c r="AI819" s="118" t="s">
        <v>345</v>
      </c>
      <c r="AJ819" s="118" t="s">
        <v>2668</v>
      </c>
      <c r="AK819" s="118">
        <v>240</v>
      </c>
      <c r="AL819" s="121">
        <v>21</v>
      </c>
      <c r="AM819" s="119"/>
      <c r="AN819" s="119"/>
      <c r="AO819" s="118">
        <v>0</v>
      </c>
      <c r="AP819" s="119"/>
      <c r="AQ819" s="119"/>
      <c r="AR819" s="119"/>
      <c r="AS819" s="119"/>
      <c r="AT819" s="119"/>
      <c r="AU819" s="118">
        <v>0</v>
      </c>
      <c r="AV819" s="122">
        <v>0</v>
      </c>
      <c r="AW819" s="118" t="s">
        <v>51</v>
      </c>
      <c r="AX819" s="119"/>
      <c r="AY819" s="119"/>
      <c r="AZ819" s="119"/>
      <c r="BA819" s="118" t="s">
        <v>2680</v>
      </c>
      <c r="BB819" s="118" t="s">
        <v>52</v>
      </c>
      <c r="BC819" s="118" t="s">
        <v>213</v>
      </c>
      <c r="BD819" s="118" t="s">
        <v>355</v>
      </c>
      <c r="BE819" s="118" t="s">
        <v>2670</v>
      </c>
      <c r="BF819" s="118">
        <v>42</v>
      </c>
      <c r="BG819" s="118" t="s">
        <v>294</v>
      </c>
      <c r="BH819" s="118" t="s">
        <v>164</v>
      </c>
      <c r="BI819" s="118" t="s">
        <v>164</v>
      </c>
      <c r="BJ819" s="118" t="s">
        <v>2707</v>
      </c>
      <c r="BK819" s="118" t="s">
        <v>2574</v>
      </c>
      <c r="BL819" s="121">
        <v>72</v>
      </c>
      <c r="BM819" s="119" t="b">
        <f>KGP[[#This Row],[HU Quantity]]=KGP[[#This Row],[Requirement quantity]]</f>
        <v>1</v>
      </c>
      <c r="BN819" s="118" t="s">
        <v>2708</v>
      </c>
      <c r="BO819" s="119"/>
      <c r="BP819" s="119"/>
      <c r="BQ819" s="118" t="s">
        <v>165</v>
      </c>
      <c r="BR819" s="119"/>
      <c r="BS819" s="119"/>
      <c r="BT819" s="123">
        <v>0</v>
      </c>
      <c r="BU819" s="123">
        <v>0</v>
      </c>
      <c r="BV819" s="120">
        <v>45584</v>
      </c>
      <c r="BW819" s="124">
        <v>0</v>
      </c>
      <c r="BX819" s="124">
        <v>0</v>
      </c>
      <c r="BY819" s="119"/>
      <c r="BZ819" s="119"/>
      <c r="CA819" s="118">
        <v>0</v>
      </c>
      <c r="CB819" s="122">
        <v>0</v>
      </c>
      <c r="CC819" s="119"/>
      <c r="CD819" s="122">
        <v>0</v>
      </c>
      <c r="CE819" s="119"/>
      <c r="CF819" s="119"/>
      <c r="CG819" s="119"/>
      <c r="CH819" s="122">
        <v>0</v>
      </c>
      <c r="CI819" s="125">
        <v>0</v>
      </c>
      <c r="CJ819" s="94">
        <f t="shared" si="84"/>
        <v>1.9230769230769232E-2</v>
      </c>
      <c r="CK819" s="88">
        <f t="shared" si="85"/>
        <v>45363</v>
      </c>
      <c r="CL819" s="89">
        <f t="shared" si="86"/>
        <v>-9</v>
      </c>
      <c r="CM819" s="89">
        <f t="shared" si="87"/>
        <v>19</v>
      </c>
      <c r="CN819" s="89" t="str">
        <f t="shared" si="88"/>
        <v>ON TIME</v>
      </c>
      <c r="CO819" s="100"/>
      <c r="CP819" s="89" t="str">
        <f>IF(CQ819="","",IF(CQ819&gt;'Colour coding'!$D$4,"After Turnround",IF(CQ819&gt;'Colour coding'!$D$3+7,"During Turnaround",IF(CQ819&lt;'Colour coding'!$D$3,"On Time"))))</f>
        <v>On Time</v>
      </c>
      <c r="CQ819" s="88">
        <f>_xlfn.MAXIFS('Monitor PO'!E:E,'Monitor PO'!K:K,KGP[[#This Row],[Material / Component]])</f>
        <v>0</v>
      </c>
      <c r="CR819" s="89" t="str">
        <f t="shared" si="89"/>
        <v>Need Purchasing</v>
      </c>
      <c r="CS819" s="89" t="str">
        <f>_xlfn.CONCAT(KGP[[#This Row],[Reservation]], KGP[[#This Row],[Requirement date (WO component)]],KGP[[#This Row],[Material / Component]],"000",,KGP[[#This Row],[WO number]])</f>
        <v>00001287344539110526668000200090465</v>
      </c>
      <c r="CT819" s="89" t="e">
        <f>VLOOKUP(KGP[[#This Row],[Key]],Reservation!B:B,1,)</f>
        <v>#N/A</v>
      </c>
      <c r="CU819" s="89" t="str">
        <f>_xlfn.CONCAT(KGP[[#This Row],[Reservation]],KGP[[#This Row],[Material / Component]],"000",,KGP[[#This Row],[WO number]])</f>
        <v>000012873410526668000200090465</v>
      </c>
      <c r="CV819" s="93">
        <f>IF(_xlfn.MAXIFS(Reservation!$F:$F,Reservation!$A:$A,KGP[[#This Row],[Logic]])&lt;KGP[[#This Row],[ETA @ Demand plant]],_xlfn.MAXIFS(Reservation!$F:$F,Reservation!$A:$A,KGP[[#This Row],[Logic]]),"")</f>
        <v>0</v>
      </c>
      <c r="CW819" s="89" t="e">
        <f>IF(KGP[[#This Row],[Any order which is ahead (Date)]]="","",VLOOKUP(_xlfn.CONCAT(KGP[[#This Row],[Reservation]],KGP[[#This Row],[Material / Component]],"000",,KGP[[#This Row],[WO number]]),Reservation!$A:$J,10,0))</f>
        <v>#N/A</v>
      </c>
      <c r="CX819" s="89">
        <f t="shared" si="90"/>
        <v>0</v>
      </c>
    </row>
    <row r="820" spans="1:102" s="77" customFormat="1" ht="15" x14ac:dyDescent="0.25">
      <c r="A820" s="118" t="s">
        <v>940</v>
      </c>
      <c r="B820" s="118" t="s">
        <v>50</v>
      </c>
      <c r="C820" s="119"/>
      <c r="D820" s="118" t="s">
        <v>55</v>
      </c>
      <c r="E820" s="120">
        <v>45290</v>
      </c>
      <c r="F820" s="120">
        <v>45293</v>
      </c>
      <c r="G820" s="120">
        <v>45391</v>
      </c>
      <c r="H820" s="120">
        <v>45372</v>
      </c>
      <c r="I820" s="120">
        <v>45379</v>
      </c>
      <c r="J820" s="120">
        <v>45403</v>
      </c>
      <c r="K820" s="118" t="s">
        <v>182</v>
      </c>
      <c r="L820" s="119"/>
      <c r="M820" s="118" t="s">
        <v>2662</v>
      </c>
      <c r="N820" s="118" t="s">
        <v>189</v>
      </c>
      <c r="O820" s="118" t="s">
        <v>2663</v>
      </c>
      <c r="P820" s="118" t="s">
        <v>2664</v>
      </c>
      <c r="Q820" s="118" t="s">
        <v>2665</v>
      </c>
      <c r="R820" s="118" t="s">
        <v>344</v>
      </c>
      <c r="S820" s="120">
        <v>45391</v>
      </c>
      <c r="T820" s="119"/>
      <c r="U820" s="119"/>
      <c r="V820" s="118" t="s">
        <v>345</v>
      </c>
      <c r="W820" s="119"/>
      <c r="X820" s="118">
        <v>10</v>
      </c>
      <c r="Y820" s="118">
        <v>5</v>
      </c>
      <c r="Z820" s="118" t="s">
        <v>2718</v>
      </c>
      <c r="AA820" s="118" t="s">
        <v>2719</v>
      </c>
      <c r="AB820" s="121">
        <v>1</v>
      </c>
      <c r="AC820" s="121">
        <v>2</v>
      </c>
      <c r="AD820" s="121">
        <v>2</v>
      </c>
      <c r="AE820" s="118" t="s">
        <v>941</v>
      </c>
      <c r="AF820" s="121">
        <v>0</v>
      </c>
      <c r="AG820" s="118" t="s">
        <v>347</v>
      </c>
      <c r="AH820" s="118" t="s">
        <v>53</v>
      </c>
      <c r="AI820" s="118" t="s">
        <v>345</v>
      </c>
      <c r="AJ820" s="118" t="s">
        <v>2668</v>
      </c>
      <c r="AK820" s="118">
        <v>110</v>
      </c>
      <c r="AL820" s="121">
        <v>21</v>
      </c>
      <c r="AM820" s="119"/>
      <c r="AN820" s="119"/>
      <c r="AO820" s="118">
        <v>0</v>
      </c>
      <c r="AP820" s="119"/>
      <c r="AQ820" s="119"/>
      <c r="AR820" s="119"/>
      <c r="AS820" s="119"/>
      <c r="AT820" s="119"/>
      <c r="AU820" s="118">
        <v>0</v>
      </c>
      <c r="AV820" s="122">
        <v>0</v>
      </c>
      <c r="AW820" s="118" t="s">
        <v>51</v>
      </c>
      <c r="AX820" s="119"/>
      <c r="AY820" s="119"/>
      <c r="AZ820" s="119"/>
      <c r="BA820" s="118" t="s">
        <v>2680</v>
      </c>
      <c r="BB820" s="118" t="s">
        <v>52</v>
      </c>
      <c r="BC820" s="118" t="s">
        <v>213</v>
      </c>
      <c r="BD820" s="118" t="s">
        <v>355</v>
      </c>
      <c r="BE820" s="118" t="s">
        <v>2670</v>
      </c>
      <c r="BF820" s="118">
        <v>20</v>
      </c>
      <c r="BG820" s="118" t="s">
        <v>294</v>
      </c>
      <c r="BH820" s="118" t="s">
        <v>164</v>
      </c>
      <c r="BI820" s="118" t="s">
        <v>164</v>
      </c>
      <c r="BJ820" s="118" t="s">
        <v>2720</v>
      </c>
      <c r="BK820" s="118" t="s">
        <v>2574</v>
      </c>
      <c r="BL820" s="121">
        <v>1</v>
      </c>
      <c r="BM820" s="119" t="b">
        <f>KGP[[#This Row],[HU Quantity]]=KGP[[#This Row],[Requirement quantity]]</f>
        <v>1</v>
      </c>
      <c r="BN820" s="118" t="s">
        <v>2721</v>
      </c>
      <c r="BO820" s="119"/>
      <c r="BP820" s="119"/>
      <c r="BQ820" s="118" t="s">
        <v>165</v>
      </c>
      <c r="BR820" s="119"/>
      <c r="BS820" s="119"/>
      <c r="BT820" s="123">
        <v>0</v>
      </c>
      <c r="BU820" s="123">
        <v>0</v>
      </c>
      <c r="BV820" s="120">
        <v>45584</v>
      </c>
      <c r="BW820" s="124">
        <v>0</v>
      </c>
      <c r="BX820" s="124">
        <v>0</v>
      </c>
      <c r="BY820" s="119"/>
      <c r="BZ820" s="119"/>
      <c r="CA820" s="118">
        <v>0</v>
      </c>
      <c r="CB820" s="122">
        <v>0</v>
      </c>
      <c r="CC820" s="119"/>
      <c r="CD820" s="122">
        <v>0</v>
      </c>
      <c r="CE820" s="119"/>
      <c r="CF820" s="119"/>
      <c r="CG820" s="119"/>
      <c r="CH820" s="122">
        <v>0</v>
      </c>
      <c r="CI820" s="125">
        <v>0</v>
      </c>
      <c r="CJ820" s="94">
        <f t="shared" si="84"/>
        <v>1.9230769230769232E-2</v>
      </c>
      <c r="CK820" s="88">
        <f t="shared" si="85"/>
        <v>45363</v>
      </c>
      <c r="CL820" s="89">
        <f t="shared" si="86"/>
        <v>-9</v>
      </c>
      <c r="CM820" s="89">
        <f t="shared" si="87"/>
        <v>19</v>
      </c>
      <c r="CN820" s="89" t="str">
        <f t="shared" si="88"/>
        <v>ON TIME</v>
      </c>
      <c r="CO820" s="100"/>
      <c r="CP820" s="89" t="str">
        <f>IF(CQ820="","",IF(CQ820&gt;'Colour coding'!$D$4,"After Turnround",IF(CQ820&gt;'Colour coding'!$D$3+7,"During Turnaround",IF(CQ820&lt;'Colour coding'!$D$3,"On Time"))))</f>
        <v>On Time</v>
      </c>
      <c r="CQ820" s="88">
        <f>_xlfn.MAXIFS('Monitor PO'!E:E,'Monitor PO'!K:K,KGP[[#This Row],[Material / Component]])</f>
        <v>0</v>
      </c>
      <c r="CR820" s="89" t="str">
        <f t="shared" si="89"/>
        <v>SOH</v>
      </c>
      <c r="CS820" s="89" t="str">
        <f>_xlfn.CONCAT(KGP[[#This Row],[Reservation]], KGP[[#This Row],[Requirement date (WO component)]],KGP[[#This Row],[Material / Component]],"000",,KGP[[#This Row],[WO number]])</f>
        <v>00001287344539110355246000200090465</v>
      </c>
      <c r="CT820" s="89" t="str">
        <f>VLOOKUP(KGP[[#This Row],[Key]],Reservation!B:B,1,)</f>
        <v>00001287344539110355246000200090465</v>
      </c>
      <c r="CU820" s="89" t="str">
        <f>_xlfn.CONCAT(KGP[[#This Row],[Reservation]],KGP[[#This Row],[Material / Component]],"000",,KGP[[#This Row],[WO number]])</f>
        <v>000012873410355246000200090465</v>
      </c>
      <c r="CV820" s="93">
        <f>IF(_xlfn.MAXIFS(Reservation!$F:$F,Reservation!$A:$A,KGP[[#This Row],[Logic]])&lt;KGP[[#This Row],[ETA @ Demand plant]],_xlfn.MAXIFS(Reservation!$F:$F,Reservation!$A:$A,KGP[[#This Row],[Logic]]),"")</f>
        <v>0</v>
      </c>
      <c r="CW820" s="89" t="e">
        <f>IF(KGP[[#This Row],[Any order which is ahead (Date)]]="","",VLOOKUP(_xlfn.CONCAT(KGP[[#This Row],[Reservation]],KGP[[#This Row],[Material / Component]],"000",,KGP[[#This Row],[WO number]]),Reservation!$A:$J,10,0))</f>
        <v>#N/A</v>
      </c>
      <c r="CX820" s="89">
        <f t="shared" si="90"/>
        <v>0</v>
      </c>
    </row>
    <row r="821" spans="1:102" s="77" customFormat="1" ht="15" x14ac:dyDescent="0.25">
      <c r="A821" s="118" t="s">
        <v>940</v>
      </c>
      <c r="B821" s="118" t="s">
        <v>50</v>
      </c>
      <c r="C821" s="119"/>
      <c r="D821" s="118" t="s">
        <v>55</v>
      </c>
      <c r="E821" s="120">
        <v>45290</v>
      </c>
      <c r="F821" s="120">
        <v>45293</v>
      </c>
      <c r="G821" s="120">
        <v>45391</v>
      </c>
      <c r="H821" s="120">
        <v>45372</v>
      </c>
      <c r="I821" s="120">
        <v>45379</v>
      </c>
      <c r="J821" s="120">
        <v>45403</v>
      </c>
      <c r="K821" s="118" t="s">
        <v>182</v>
      </c>
      <c r="L821" s="119"/>
      <c r="M821" s="118" t="s">
        <v>2662</v>
      </c>
      <c r="N821" s="118" t="s">
        <v>2722</v>
      </c>
      <c r="O821" s="118" t="s">
        <v>2663</v>
      </c>
      <c r="P821" s="118" t="s">
        <v>2664</v>
      </c>
      <c r="Q821" s="118" t="s">
        <v>2665</v>
      </c>
      <c r="R821" s="118" t="s">
        <v>344</v>
      </c>
      <c r="S821" s="120">
        <v>45391</v>
      </c>
      <c r="T821" s="119"/>
      <c r="U821" s="119"/>
      <c r="V821" s="118" t="s">
        <v>345</v>
      </c>
      <c r="W821" s="119"/>
      <c r="X821" s="118">
        <v>10</v>
      </c>
      <c r="Y821" s="118">
        <v>5</v>
      </c>
      <c r="Z821" s="118" t="s">
        <v>2723</v>
      </c>
      <c r="AA821" s="118" t="s">
        <v>2724</v>
      </c>
      <c r="AB821" s="121">
        <v>12</v>
      </c>
      <c r="AC821" s="121">
        <v>1</v>
      </c>
      <c r="AD821" s="121">
        <v>24</v>
      </c>
      <c r="AE821" s="118" t="s">
        <v>941</v>
      </c>
      <c r="AF821" s="121">
        <v>0</v>
      </c>
      <c r="AG821" s="118" t="s">
        <v>347</v>
      </c>
      <c r="AH821" s="118" t="s">
        <v>53</v>
      </c>
      <c r="AI821" s="118" t="s">
        <v>345</v>
      </c>
      <c r="AJ821" s="118" t="s">
        <v>2668</v>
      </c>
      <c r="AK821" s="118">
        <v>230</v>
      </c>
      <c r="AL821" s="121">
        <v>21</v>
      </c>
      <c r="AM821" s="119"/>
      <c r="AN821" s="119"/>
      <c r="AO821" s="118">
        <v>0</v>
      </c>
      <c r="AP821" s="119"/>
      <c r="AQ821" s="119"/>
      <c r="AR821" s="119"/>
      <c r="AS821" s="119"/>
      <c r="AT821" s="119"/>
      <c r="AU821" s="118">
        <v>0</v>
      </c>
      <c r="AV821" s="122">
        <v>0</v>
      </c>
      <c r="AW821" s="118" t="s">
        <v>51</v>
      </c>
      <c r="AX821" s="119"/>
      <c r="AY821" s="119"/>
      <c r="AZ821" s="119"/>
      <c r="BA821" s="118" t="s">
        <v>2680</v>
      </c>
      <c r="BB821" s="118" t="s">
        <v>52</v>
      </c>
      <c r="BC821" s="118" t="s">
        <v>213</v>
      </c>
      <c r="BD821" s="118" t="s">
        <v>355</v>
      </c>
      <c r="BE821" s="118" t="s">
        <v>2670</v>
      </c>
      <c r="BF821" s="118">
        <v>41</v>
      </c>
      <c r="BG821" s="118" t="s">
        <v>294</v>
      </c>
      <c r="BH821" s="118" t="s">
        <v>164</v>
      </c>
      <c r="BI821" s="118" t="s">
        <v>164</v>
      </c>
      <c r="BJ821" s="118" t="s">
        <v>2725</v>
      </c>
      <c r="BK821" s="118" t="s">
        <v>2574</v>
      </c>
      <c r="BL821" s="121">
        <v>12</v>
      </c>
      <c r="BM821" s="119" t="b">
        <f>KGP[[#This Row],[HU Quantity]]=KGP[[#This Row],[Requirement quantity]]</f>
        <v>1</v>
      </c>
      <c r="BN821" s="118" t="s">
        <v>2726</v>
      </c>
      <c r="BO821" s="119"/>
      <c r="BP821" s="119"/>
      <c r="BQ821" s="118" t="s">
        <v>165</v>
      </c>
      <c r="BR821" s="119"/>
      <c r="BS821" s="119"/>
      <c r="BT821" s="123">
        <v>0</v>
      </c>
      <c r="BU821" s="123">
        <v>0</v>
      </c>
      <c r="BV821" s="120">
        <v>45584</v>
      </c>
      <c r="BW821" s="124">
        <v>0</v>
      </c>
      <c r="BX821" s="124">
        <v>0</v>
      </c>
      <c r="BY821" s="119"/>
      <c r="BZ821" s="119"/>
      <c r="CA821" s="118">
        <v>0</v>
      </c>
      <c r="CB821" s="122">
        <v>0</v>
      </c>
      <c r="CC821" s="119"/>
      <c r="CD821" s="122">
        <v>0</v>
      </c>
      <c r="CE821" s="119"/>
      <c r="CF821" s="119"/>
      <c r="CG821" s="119"/>
      <c r="CH821" s="122">
        <v>0</v>
      </c>
      <c r="CI821" s="125">
        <v>0</v>
      </c>
      <c r="CJ821" s="94">
        <f t="shared" si="84"/>
        <v>1.9230769230769232E-2</v>
      </c>
      <c r="CK821" s="88">
        <f t="shared" si="85"/>
        <v>45363</v>
      </c>
      <c r="CL821" s="89">
        <f t="shared" si="86"/>
        <v>-9</v>
      </c>
      <c r="CM821" s="89">
        <f t="shared" si="87"/>
        <v>19</v>
      </c>
      <c r="CN821" s="89" t="str">
        <f t="shared" si="88"/>
        <v>ON TIME</v>
      </c>
      <c r="CO821" s="100"/>
      <c r="CP821" s="89" t="str">
        <f>IF(CQ821="","",IF(CQ821&gt;'Colour coding'!$D$4,"After Turnround",IF(CQ821&gt;'Colour coding'!$D$3+7,"During Turnaround",IF(CQ821&lt;'Colour coding'!$D$3,"On Time"))))</f>
        <v>On Time</v>
      </c>
      <c r="CQ821" s="88">
        <f>_xlfn.MAXIFS('Monitor PO'!E:E,'Monitor PO'!K:K,KGP[[#This Row],[Material / Component]])</f>
        <v>0</v>
      </c>
      <c r="CR821" s="89" t="str">
        <f t="shared" si="89"/>
        <v>Need Purchasing</v>
      </c>
      <c r="CS821" s="89" t="str">
        <f>_xlfn.CONCAT(KGP[[#This Row],[Reservation]], KGP[[#This Row],[Requirement date (WO component)]],KGP[[#This Row],[Material / Component]],"000",,KGP[[#This Row],[WO number]])</f>
        <v>00001287344539110400603000200090465</v>
      </c>
      <c r="CT821" s="89" t="e">
        <f>VLOOKUP(KGP[[#This Row],[Key]],Reservation!B:B,1,)</f>
        <v>#N/A</v>
      </c>
      <c r="CU821" s="89" t="str">
        <f>_xlfn.CONCAT(KGP[[#This Row],[Reservation]],KGP[[#This Row],[Material / Component]],"000",,KGP[[#This Row],[WO number]])</f>
        <v>000012873410400603000200090465</v>
      </c>
      <c r="CV821" s="93">
        <f>IF(_xlfn.MAXIFS(Reservation!$F:$F,Reservation!$A:$A,KGP[[#This Row],[Logic]])&lt;KGP[[#This Row],[ETA @ Demand plant]],_xlfn.MAXIFS(Reservation!$F:$F,Reservation!$A:$A,KGP[[#This Row],[Logic]]),"")</f>
        <v>0</v>
      </c>
      <c r="CW821" s="89" t="e">
        <f>IF(KGP[[#This Row],[Any order which is ahead (Date)]]="","",VLOOKUP(_xlfn.CONCAT(KGP[[#This Row],[Reservation]],KGP[[#This Row],[Material / Component]],"000",,KGP[[#This Row],[WO number]]),Reservation!$A:$J,10,0))</f>
        <v>#N/A</v>
      </c>
      <c r="CX821" s="89">
        <f t="shared" si="90"/>
        <v>0</v>
      </c>
    </row>
    <row r="822" spans="1:102" s="77" customFormat="1" ht="15" x14ac:dyDescent="0.25">
      <c r="A822" s="118" t="s">
        <v>940</v>
      </c>
      <c r="B822" s="118" t="s">
        <v>50</v>
      </c>
      <c r="C822" s="119"/>
      <c r="D822" s="118" t="s">
        <v>55</v>
      </c>
      <c r="E822" s="120">
        <v>45290</v>
      </c>
      <c r="F822" s="120">
        <v>45293</v>
      </c>
      <c r="G822" s="120">
        <v>45391</v>
      </c>
      <c r="H822" s="120">
        <v>45372</v>
      </c>
      <c r="I822" s="120">
        <v>45379</v>
      </c>
      <c r="J822" s="120">
        <v>45403</v>
      </c>
      <c r="K822" s="118" t="s">
        <v>182</v>
      </c>
      <c r="L822" s="119"/>
      <c r="M822" s="118" t="s">
        <v>2662</v>
      </c>
      <c r="N822" s="118" t="s">
        <v>2730</v>
      </c>
      <c r="O822" s="118" t="s">
        <v>2663</v>
      </c>
      <c r="P822" s="118" t="s">
        <v>2664</v>
      </c>
      <c r="Q822" s="118" t="s">
        <v>2665</v>
      </c>
      <c r="R822" s="118" t="s">
        <v>344</v>
      </c>
      <c r="S822" s="120">
        <v>45391</v>
      </c>
      <c r="T822" s="119"/>
      <c r="U822" s="119"/>
      <c r="V822" s="118" t="s">
        <v>345</v>
      </c>
      <c r="W822" s="119"/>
      <c r="X822" s="118">
        <v>10</v>
      </c>
      <c r="Y822" s="118">
        <v>5</v>
      </c>
      <c r="Z822" s="118" t="s">
        <v>2731</v>
      </c>
      <c r="AA822" s="118" t="s">
        <v>2732</v>
      </c>
      <c r="AB822" s="121">
        <v>1</v>
      </c>
      <c r="AC822" s="121">
        <v>0</v>
      </c>
      <c r="AD822" s="121">
        <v>4</v>
      </c>
      <c r="AE822" s="118" t="s">
        <v>941</v>
      </c>
      <c r="AF822" s="121">
        <v>0</v>
      </c>
      <c r="AG822" s="118" t="s">
        <v>347</v>
      </c>
      <c r="AH822" s="118" t="s">
        <v>53</v>
      </c>
      <c r="AI822" s="118" t="s">
        <v>345</v>
      </c>
      <c r="AJ822" s="118" t="s">
        <v>2668</v>
      </c>
      <c r="AK822" s="118">
        <v>310</v>
      </c>
      <c r="AL822" s="121">
        <v>21</v>
      </c>
      <c r="AM822" s="119"/>
      <c r="AN822" s="119"/>
      <c r="AO822" s="118">
        <v>0</v>
      </c>
      <c r="AP822" s="119"/>
      <c r="AQ822" s="119"/>
      <c r="AR822" s="119"/>
      <c r="AS822" s="119"/>
      <c r="AT822" s="119"/>
      <c r="AU822" s="118">
        <v>0</v>
      </c>
      <c r="AV822" s="122">
        <v>0</v>
      </c>
      <c r="AW822" s="118" t="s">
        <v>51</v>
      </c>
      <c r="AX822" s="119"/>
      <c r="AY822" s="119"/>
      <c r="AZ822" s="119"/>
      <c r="BA822" s="118" t="s">
        <v>2680</v>
      </c>
      <c r="BB822" s="118" t="s">
        <v>52</v>
      </c>
      <c r="BC822" s="118" t="s">
        <v>213</v>
      </c>
      <c r="BD822" s="118" t="s">
        <v>355</v>
      </c>
      <c r="BE822" s="118" t="s">
        <v>2670</v>
      </c>
      <c r="BF822" s="118">
        <v>49</v>
      </c>
      <c r="BG822" s="118" t="s">
        <v>294</v>
      </c>
      <c r="BH822" s="118" t="s">
        <v>164</v>
      </c>
      <c r="BI822" s="118" t="s">
        <v>164</v>
      </c>
      <c r="BJ822" s="118" t="s">
        <v>2733</v>
      </c>
      <c r="BK822" s="118" t="s">
        <v>2574</v>
      </c>
      <c r="BL822" s="121">
        <v>1</v>
      </c>
      <c r="BM822" s="119" t="b">
        <f>KGP[[#This Row],[HU Quantity]]=KGP[[#This Row],[Requirement quantity]]</f>
        <v>1</v>
      </c>
      <c r="BN822" s="118" t="s">
        <v>2734</v>
      </c>
      <c r="BO822" s="119"/>
      <c r="BP822" s="119"/>
      <c r="BQ822" s="118" t="s">
        <v>165</v>
      </c>
      <c r="BR822" s="119"/>
      <c r="BS822" s="119"/>
      <c r="BT822" s="123">
        <v>0</v>
      </c>
      <c r="BU822" s="123">
        <v>0</v>
      </c>
      <c r="BV822" s="120">
        <v>45584</v>
      </c>
      <c r="BW822" s="124">
        <v>0</v>
      </c>
      <c r="BX822" s="124">
        <v>0</v>
      </c>
      <c r="BY822" s="119"/>
      <c r="BZ822" s="119"/>
      <c r="CA822" s="118">
        <v>0</v>
      </c>
      <c r="CB822" s="122">
        <v>0</v>
      </c>
      <c r="CC822" s="119"/>
      <c r="CD822" s="122">
        <v>0</v>
      </c>
      <c r="CE822" s="119"/>
      <c r="CF822" s="119"/>
      <c r="CG822" s="119"/>
      <c r="CH822" s="122">
        <v>0</v>
      </c>
      <c r="CI822" s="125">
        <v>0</v>
      </c>
      <c r="CJ822" s="94">
        <f t="shared" si="84"/>
        <v>1.9230769230769232E-2</v>
      </c>
      <c r="CK822" s="88">
        <f t="shared" si="85"/>
        <v>45363</v>
      </c>
      <c r="CL822" s="89">
        <f t="shared" si="86"/>
        <v>-9</v>
      </c>
      <c r="CM822" s="89">
        <f t="shared" si="87"/>
        <v>19</v>
      </c>
      <c r="CN822" s="89" t="str">
        <f t="shared" si="88"/>
        <v>ON TIME</v>
      </c>
      <c r="CO822" s="100"/>
      <c r="CP822" s="89" t="str">
        <f>IF(CQ822="","",IF(CQ822&gt;'Colour coding'!$D$4,"After Turnround",IF(CQ822&gt;'Colour coding'!$D$3+7,"During Turnaround",IF(CQ822&lt;'Colour coding'!$D$3,"On Time"))))</f>
        <v>On Time</v>
      </c>
      <c r="CQ822" s="88">
        <f>_xlfn.MAXIFS('Monitor PO'!E:E,'Monitor PO'!K:K,KGP[[#This Row],[Material / Component]])</f>
        <v>0</v>
      </c>
      <c r="CR822" s="89" t="str">
        <f t="shared" si="89"/>
        <v>Need Purchasing</v>
      </c>
      <c r="CS822" s="89" t="str">
        <f>_xlfn.CONCAT(KGP[[#This Row],[Reservation]], KGP[[#This Row],[Requirement date (WO component)]],KGP[[#This Row],[Material / Component]],"000",,KGP[[#This Row],[WO number]])</f>
        <v>00001287344539110590362000200090465</v>
      </c>
      <c r="CT822" s="89" t="e">
        <f>VLOOKUP(KGP[[#This Row],[Key]],Reservation!B:B,1,)</f>
        <v>#N/A</v>
      </c>
      <c r="CU822" s="89" t="str">
        <f>_xlfn.CONCAT(KGP[[#This Row],[Reservation]],KGP[[#This Row],[Material / Component]],"000",,KGP[[#This Row],[WO number]])</f>
        <v>000012873410590362000200090465</v>
      </c>
      <c r="CV822" s="93">
        <f>IF(_xlfn.MAXIFS(Reservation!$F:$F,Reservation!$A:$A,KGP[[#This Row],[Logic]])&lt;KGP[[#This Row],[ETA @ Demand plant]],_xlfn.MAXIFS(Reservation!$F:$F,Reservation!$A:$A,KGP[[#This Row],[Logic]]),"")</f>
        <v>0</v>
      </c>
      <c r="CW822" s="89" t="e">
        <f>IF(KGP[[#This Row],[Any order which is ahead (Date)]]="","",VLOOKUP(_xlfn.CONCAT(KGP[[#This Row],[Reservation]],KGP[[#This Row],[Material / Component]],"000",,KGP[[#This Row],[WO number]]),Reservation!$A:$J,10,0))</f>
        <v>#N/A</v>
      </c>
      <c r="CX822" s="89">
        <f t="shared" si="90"/>
        <v>0</v>
      </c>
    </row>
    <row r="823" spans="1:102" s="77" customFormat="1" ht="15" x14ac:dyDescent="0.25">
      <c r="A823" s="118" t="s">
        <v>940</v>
      </c>
      <c r="B823" s="118" t="s">
        <v>50</v>
      </c>
      <c r="C823" s="119"/>
      <c r="D823" s="118" t="s">
        <v>55</v>
      </c>
      <c r="E823" s="120">
        <v>45290</v>
      </c>
      <c r="F823" s="120">
        <v>45293</v>
      </c>
      <c r="G823" s="120">
        <v>45391</v>
      </c>
      <c r="H823" s="120">
        <v>45372</v>
      </c>
      <c r="I823" s="120">
        <v>45379</v>
      </c>
      <c r="J823" s="120">
        <v>45403</v>
      </c>
      <c r="K823" s="118" t="s">
        <v>182</v>
      </c>
      <c r="L823" s="119"/>
      <c r="M823" s="118" t="s">
        <v>2662</v>
      </c>
      <c r="N823" s="118" t="s">
        <v>2735</v>
      </c>
      <c r="O823" s="118" t="s">
        <v>2663</v>
      </c>
      <c r="P823" s="118" t="s">
        <v>2664</v>
      </c>
      <c r="Q823" s="118" t="s">
        <v>2665</v>
      </c>
      <c r="R823" s="118" t="s">
        <v>344</v>
      </c>
      <c r="S823" s="120">
        <v>45391</v>
      </c>
      <c r="T823" s="119"/>
      <c r="U823" s="119"/>
      <c r="V823" s="118" t="s">
        <v>345</v>
      </c>
      <c r="W823" s="119"/>
      <c r="X823" s="118">
        <v>10</v>
      </c>
      <c r="Y823" s="118">
        <v>5</v>
      </c>
      <c r="Z823" s="118" t="s">
        <v>2736</v>
      </c>
      <c r="AA823" s="118" t="s">
        <v>2737</v>
      </c>
      <c r="AB823" s="121">
        <v>2</v>
      </c>
      <c r="AC823" s="121">
        <v>0</v>
      </c>
      <c r="AD823" s="121">
        <v>4</v>
      </c>
      <c r="AE823" s="118" t="s">
        <v>941</v>
      </c>
      <c r="AF823" s="121">
        <v>0</v>
      </c>
      <c r="AG823" s="118" t="s">
        <v>347</v>
      </c>
      <c r="AH823" s="118" t="s">
        <v>53</v>
      </c>
      <c r="AI823" s="118" t="s">
        <v>345</v>
      </c>
      <c r="AJ823" s="118" t="s">
        <v>2668</v>
      </c>
      <c r="AK823" s="118">
        <v>220</v>
      </c>
      <c r="AL823" s="121">
        <v>21</v>
      </c>
      <c r="AM823" s="119"/>
      <c r="AN823" s="119"/>
      <c r="AO823" s="118">
        <v>0</v>
      </c>
      <c r="AP823" s="119"/>
      <c r="AQ823" s="119"/>
      <c r="AR823" s="119"/>
      <c r="AS823" s="119"/>
      <c r="AT823" s="119"/>
      <c r="AU823" s="118">
        <v>0</v>
      </c>
      <c r="AV823" s="122">
        <v>0</v>
      </c>
      <c r="AW823" s="118" t="s">
        <v>51</v>
      </c>
      <c r="AX823" s="119"/>
      <c r="AY823" s="119"/>
      <c r="AZ823" s="119"/>
      <c r="BA823" s="118" t="s">
        <v>2680</v>
      </c>
      <c r="BB823" s="118" t="s">
        <v>52</v>
      </c>
      <c r="BC823" s="118" t="s">
        <v>213</v>
      </c>
      <c r="BD823" s="118" t="s">
        <v>355</v>
      </c>
      <c r="BE823" s="118" t="s">
        <v>2670</v>
      </c>
      <c r="BF823" s="118">
        <v>40</v>
      </c>
      <c r="BG823" s="118" t="s">
        <v>294</v>
      </c>
      <c r="BH823" s="118" t="s">
        <v>164</v>
      </c>
      <c r="BI823" s="118" t="s">
        <v>164</v>
      </c>
      <c r="BJ823" s="118" t="s">
        <v>2738</v>
      </c>
      <c r="BK823" s="118" t="s">
        <v>2574</v>
      </c>
      <c r="BL823" s="121">
        <v>2</v>
      </c>
      <c r="BM823" s="119" t="b">
        <f>KGP[[#This Row],[HU Quantity]]=KGP[[#This Row],[Requirement quantity]]</f>
        <v>1</v>
      </c>
      <c r="BN823" s="118" t="s">
        <v>2739</v>
      </c>
      <c r="BO823" s="119"/>
      <c r="BP823" s="119"/>
      <c r="BQ823" s="118" t="s">
        <v>165</v>
      </c>
      <c r="BR823" s="119"/>
      <c r="BS823" s="119"/>
      <c r="BT823" s="123">
        <v>0</v>
      </c>
      <c r="BU823" s="123">
        <v>0</v>
      </c>
      <c r="BV823" s="120">
        <v>45584</v>
      </c>
      <c r="BW823" s="124">
        <v>0</v>
      </c>
      <c r="BX823" s="124">
        <v>0</v>
      </c>
      <c r="BY823" s="119"/>
      <c r="BZ823" s="119"/>
      <c r="CA823" s="118">
        <v>0</v>
      </c>
      <c r="CB823" s="122">
        <v>0</v>
      </c>
      <c r="CC823" s="119"/>
      <c r="CD823" s="122">
        <v>0</v>
      </c>
      <c r="CE823" s="119"/>
      <c r="CF823" s="119"/>
      <c r="CG823" s="119"/>
      <c r="CH823" s="122">
        <v>0</v>
      </c>
      <c r="CI823" s="125">
        <v>0</v>
      </c>
      <c r="CJ823" s="94">
        <f t="shared" si="84"/>
        <v>1.9230769230769232E-2</v>
      </c>
      <c r="CK823" s="88">
        <f t="shared" si="85"/>
        <v>45363</v>
      </c>
      <c r="CL823" s="89">
        <f t="shared" si="86"/>
        <v>-9</v>
      </c>
      <c r="CM823" s="89">
        <f t="shared" si="87"/>
        <v>19</v>
      </c>
      <c r="CN823" s="89" t="str">
        <f t="shared" si="88"/>
        <v>ON TIME</v>
      </c>
      <c r="CO823" s="100"/>
      <c r="CP823" s="89" t="str">
        <f>IF(CQ823="","",IF(CQ823&gt;'Colour coding'!$D$4,"After Turnround",IF(CQ823&gt;'Colour coding'!$D$3+7,"During Turnaround",IF(CQ823&lt;'Colour coding'!$D$3,"On Time"))))</f>
        <v>On Time</v>
      </c>
      <c r="CQ823" s="88">
        <f>_xlfn.MAXIFS('Monitor PO'!E:E,'Monitor PO'!K:K,KGP[[#This Row],[Material / Component]])</f>
        <v>0</v>
      </c>
      <c r="CR823" s="89" t="str">
        <f t="shared" si="89"/>
        <v>Need Purchasing</v>
      </c>
      <c r="CS823" s="89" t="str">
        <f>_xlfn.CONCAT(KGP[[#This Row],[Reservation]], KGP[[#This Row],[Requirement date (WO component)]],KGP[[#This Row],[Material / Component]],"000",,KGP[[#This Row],[WO number]])</f>
        <v>00001287344539110061194000200090465</v>
      </c>
      <c r="CT823" s="89" t="e">
        <f>VLOOKUP(KGP[[#This Row],[Key]],Reservation!B:B,1,)</f>
        <v>#N/A</v>
      </c>
      <c r="CU823" s="89" t="str">
        <f>_xlfn.CONCAT(KGP[[#This Row],[Reservation]],KGP[[#This Row],[Material / Component]],"000",,KGP[[#This Row],[WO number]])</f>
        <v>000012873410061194000200090465</v>
      </c>
      <c r="CV823" s="93">
        <f>IF(_xlfn.MAXIFS(Reservation!$F:$F,Reservation!$A:$A,KGP[[#This Row],[Logic]])&lt;KGP[[#This Row],[ETA @ Demand plant]],_xlfn.MAXIFS(Reservation!$F:$F,Reservation!$A:$A,KGP[[#This Row],[Logic]]),"")</f>
        <v>0</v>
      </c>
      <c r="CW823" s="89" t="e">
        <f>IF(KGP[[#This Row],[Any order which is ahead (Date)]]="","",VLOOKUP(_xlfn.CONCAT(KGP[[#This Row],[Reservation]],KGP[[#This Row],[Material / Component]],"000",,KGP[[#This Row],[WO number]]),Reservation!$A:$J,10,0))</f>
        <v>#N/A</v>
      </c>
      <c r="CX823" s="89">
        <f t="shared" si="90"/>
        <v>0</v>
      </c>
    </row>
    <row r="824" spans="1:102" s="77" customFormat="1" ht="15" x14ac:dyDescent="0.25">
      <c r="A824" s="118" t="s">
        <v>940</v>
      </c>
      <c r="B824" s="118" t="s">
        <v>50</v>
      </c>
      <c r="C824" s="119"/>
      <c r="D824" s="118" t="s">
        <v>55</v>
      </c>
      <c r="E824" s="120">
        <v>45290</v>
      </c>
      <c r="F824" s="120">
        <v>45293</v>
      </c>
      <c r="G824" s="120">
        <v>45391</v>
      </c>
      <c r="H824" s="120">
        <v>45372</v>
      </c>
      <c r="I824" s="120">
        <v>45379</v>
      </c>
      <c r="J824" s="120">
        <v>45403</v>
      </c>
      <c r="K824" s="118" t="s">
        <v>182</v>
      </c>
      <c r="L824" s="119"/>
      <c r="M824" s="118" t="s">
        <v>2662</v>
      </c>
      <c r="N824" s="118" t="s">
        <v>180</v>
      </c>
      <c r="O824" s="118" t="s">
        <v>2663</v>
      </c>
      <c r="P824" s="118" t="s">
        <v>2664</v>
      </c>
      <c r="Q824" s="118" t="s">
        <v>2665</v>
      </c>
      <c r="R824" s="118" t="s">
        <v>344</v>
      </c>
      <c r="S824" s="120">
        <v>45391</v>
      </c>
      <c r="T824" s="119"/>
      <c r="U824" s="119"/>
      <c r="V824" s="118" t="s">
        <v>345</v>
      </c>
      <c r="W824" s="119"/>
      <c r="X824" s="118">
        <v>10</v>
      </c>
      <c r="Y824" s="118">
        <v>5</v>
      </c>
      <c r="Z824" s="118" t="s">
        <v>2718</v>
      </c>
      <c r="AA824" s="118" t="s">
        <v>2719</v>
      </c>
      <c r="AB824" s="121">
        <v>1</v>
      </c>
      <c r="AC824" s="121">
        <v>2</v>
      </c>
      <c r="AD824" s="121">
        <v>2</v>
      </c>
      <c r="AE824" s="118" t="s">
        <v>941</v>
      </c>
      <c r="AF824" s="121">
        <v>0</v>
      </c>
      <c r="AG824" s="118" t="s">
        <v>347</v>
      </c>
      <c r="AH824" s="118" t="s">
        <v>53</v>
      </c>
      <c r="AI824" s="118" t="s">
        <v>345</v>
      </c>
      <c r="AJ824" s="118" t="s">
        <v>2668</v>
      </c>
      <c r="AK824" s="118">
        <v>90</v>
      </c>
      <c r="AL824" s="121">
        <v>21</v>
      </c>
      <c r="AM824" s="119"/>
      <c r="AN824" s="119"/>
      <c r="AO824" s="118">
        <v>0</v>
      </c>
      <c r="AP824" s="119"/>
      <c r="AQ824" s="119"/>
      <c r="AR824" s="119"/>
      <c r="AS824" s="119"/>
      <c r="AT824" s="119"/>
      <c r="AU824" s="118">
        <v>0</v>
      </c>
      <c r="AV824" s="122">
        <v>0</v>
      </c>
      <c r="AW824" s="118" t="s">
        <v>51</v>
      </c>
      <c r="AX824" s="119"/>
      <c r="AY824" s="119"/>
      <c r="AZ824" s="119"/>
      <c r="BA824" s="118" t="s">
        <v>2680</v>
      </c>
      <c r="BB824" s="118" t="s">
        <v>52</v>
      </c>
      <c r="BC824" s="118" t="s">
        <v>213</v>
      </c>
      <c r="BD824" s="118" t="s">
        <v>355</v>
      </c>
      <c r="BE824" s="118" t="s">
        <v>2670</v>
      </c>
      <c r="BF824" s="118">
        <v>18</v>
      </c>
      <c r="BG824" s="118" t="s">
        <v>294</v>
      </c>
      <c r="BH824" s="118" t="s">
        <v>164</v>
      </c>
      <c r="BI824" s="118" t="s">
        <v>164</v>
      </c>
      <c r="BJ824" s="118" t="s">
        <v>2745</v>
      </c>
      <c r="BK824" s="118" t="s">
        <v>2574</v>
      </c>
      <c r="BL824" s="121">
        <v>1</v>
      </c>
      <c r="BM824" s="119" t="b">
        <f>KGP[[#This Row],[HU Quantity]]=KGP[[#This Row],[Requirement quantity]]</f>
        <v>1</v>
      </c>
      <c r="BN824" s="118" t="s">
        <v>2746</v>
      </c>
      <c r="BO824" s="119"/>
      <c r="BP824" s="119"/>
      <c r="BQ824" s="118" t="s">
        <v>165</v>
      </c>
      <c r="BR824" s="119"/>
      <c r="BS824" s="119"/>
      <c r="BT824" s="123">
        <v>0</v>
      </c>
      <c r="BU824" s="123">
        <v>0</v>
      </c>
      <c r="BV824" s="120">
        <v>45584</v>
      </c>
      <c r="BW824" s="124">
        <v>0</v>
      </c>
      <c r="BX824" s="124">
        <v>0</v>
      </c>
      <c r="BY824" s="119"/>
      <c r="BZ824" s="119"/>
      <c r="CA824" s="118">
        <v>0</v>
      </c>
      <c r="CB824" s="122">
        <v>0</v>
      </c>
      <c r="CC824" s="119"/>
      <c r="CD824" s="122">
        <v>0</v>
      </c>
      <c r="CE824" s="119"/>
      <c r="CF824" s="119"/>
      <c r="CG824" s="119"/>
      <c r="CH824" s="122">
        <v>0</v>
      </c>
      <c r="CI824" s="125">
        <v>0</v>
      </c>
      <c r="CJ824" s="94">
        <f t="shared" si="84"/>
        <v>1.9230769230769232E-2</v>
      </c>
      <c r="CK824" s="88">
        <f t="shared" si="85"/>
        <v>45363</v>
      </c>
      <c r="CL824" s="89">
        <f t="shared" si="86"/>
        <v>-9</v>
      </c>
      <c r="CM824" s="89">
        <f t="shared" si="87"/>
        <v>19</v>
      </c>
      <c r="CN824" s="89" t="str">
        <f t="shared" si="88"/>
        <v>ON TIME</v>
      </c>
      <c r="CO824" s="100"/>
      <c r="CP824" s="89" t="str">
        <f>IF(CQ824="","",IF(CQ824&gt;'Colour coding'!$D$4,"After Turnround",IF(CQ824&gt;'Colour coding'!$D$3+7,"During Turnaround",IF(CQ824&lt;'Colour coding'!$D$3,"On Time"))))</f>
        <v>On Time</v>
      </c>
      <c r="CQ824" s="88">
        <f>_xlfn.MAXIFS('Monitor PO'!E:E,'Monitor PO'!K:K,KGP[[#This Row],[Material / Component]])</f>
        <v>0</v>
      </c>
      <c r="CR824" s="89" t="str">
        <f t="shared" si="89"/>
        <v>SOH</v>
      </c>
      <c r="CS824" s="89" t="str">
        <f>_xlfn.CONCAT(KGP[[#This Row],[Reservation]], KGP[[#This Row],[Requirement date (WO component)]],KGP[[#This Row],[Material / Component]],"000",,KGP[[#This Row],[WO number]])</f>
        <v>00001287344539110355246000200090465</v>
      </c>
      <c r="CT824" s="89" t="str">
        <f>VLOOKUP(KGP[[#This Row],[Key]],Reservation!B:B,1,)</f>
        <v>00001287344539110355246000200090465</v>
      </c>
      <c r="CU824" s="89" t="str">
        <f>_xlfn.CONCAT(KGP[[#This Row],[Reservation]],KGP[[#This Row],[Material / Component]],"000",,KGP[[#This Row],[WO number]])</f>
        <v>000012873410355246000200090465</v>
      </c>
      <c r="CV824" s="93">
        <f>IF(_xlfn.MAXIFS(Reservation!$F:$F,Reservation!$A:$A,KGP[[#This Row],[Logic]])&lt;KGP[[#This Row],[ETA @ Demand plant]],_xlfn.MAXIFS(Reservation!$F:$F,Reservation!$A:$A,KGP[[#This Row],[Logic]]),"")</f>
        <v>0</v>
      </c>
      <c r="CW824" s="89" t="e">
        <f>IF(KGP[[#This Row],[Any order which is ahead (Date)]]="","",VLOOKUP(_xlfn.CONCAT(KGP[[#This Row],[Reservation]],KGP[[#This Row],[Material / Component]],"000",,KGP[[#This Row],[WO number]]),Reservation!$A:$J,10,0))</f>
        <v>#N/A</v>
      </c>
      <c r="CX824" s="89">
        <f t="shared" si="90"/>
        <v>0</v>
      </c>
    </row>
    <row r="825" spans="1:102" s="77" customFormat="1" ht="15" x14ac:dyDescent="0.25">
      <c r="A825" s="118" t="s">
        <v>940</v>
      </c>
      <c r="B825" s="118" t="s">
        <v>50</v>
      </c>
      <c r="C825" s="119"/>
      <c r="D825" s="118" t="s">
        <v>55</v>
      </c>
      <c r="E825" s="120">
        <v>45290</v>
      </c>
      <c r="F825" s="120">
        <v>45293</v>
      </c>
      <c r="G825" s="120">
        <v>45391</v>
      </c>
      <c r="H825" s="120">
        <v>45372</v>
      </c>
      <c r="I825" s="120">
        <v>45379</v>
      </c>
      <c r="J825" s="120">
        <v>45403</v>
      </c>
      <c r="K825" s="118" t="s">
        <v>182</v>
      </c>
      <c r="L825" s="119"/>
      <c r="M825" s="118" t="s">
        <v>2662</v>
      </c>
      <c r="N825" s="118" t="s">
        <v>2747</v>
      </c>
      <c r="O825" s="118" t="s">
        <v>2663</v>
      </c>
      <c r="P825" s="118" t="s">
        <v>2664</v>
      </c>
      <c r="Q825" s="118" t="s">
        <v>2665</v>
      </c>
      <c r="R825" s="118" t="s">
        <v>344</v>
      </c>
      <c r="S825" s="120">
        <v>45391</v>
      </c>
      <c r="T825" s="119"/>
      <c r="U825" s="119"/>
      <c r="V825" s="118" t="s">
        <v>345</v>
      </c>
      <c r="W825" s="119"/>
      <c r="X825" s="118">
        <v>10</v>
      </c>
      <c r="Y825" s="118">
        <v>5</v>
      </c>
      <c r="Z825" s="118" t="s">
        <v>2748</v>
      </c>
      <c r="AA825" s="118" t="s">
        <v>2749</v>
      </c>
      <c r="AB825" s="121">
        <v>12</v>
      </c>
      <c r="AC825" s="121">
        <v>0</v>
      </c>
      <c r="AD825" s="121">
        <v>24</v>
      </c>
      <c r="AE825" s="118" t="s">
        <v>941</v>
      </c>
      <c r="AF825" s="121">
        <v>0</v>
      </c>
      <c r="AG825" s="118" t="s">
        <v>347</v>
      </c>
      <c r="AH825" s="118" t="s">
        <v>53</v>
      </c>
      <c r="AI825" s="118" t="s">
        <v>345</v>
      </c>
      <c r="AJ825" s="118" t="s">
        <v>2668</v>
      </c>
      <c r="AK825" s="118">
        <v>210</v>
      </c>
      <c r="AL825" s="121">
        <v>21</v>
      </c>
      <c r="AM825" s="119"/>
      <c r="AN825" s="119"/>
      <c r="AO825" s="118">
        <v>0</v>
      </c>
      <c r="AP825" s="119"/>
      <c r="AQ825" s="119"/>
      <c r="AR825" s="119"/>
      <c r="AS825" s="119"/>
      <c r="AT825" s="119"/>
      <c r="AU825" s="118">
        <v>0</v>
      </c>
      <c r="AV825" s="122">
        <v>0</v>
      </c>
      <c r="AW825" s="118" t="s">
        <v>51</v>
      </c>
      <c r="AX825" s="119"/>
      <c r="AY825" s="119"/>
      <c r="AZ825" s="119"/>
      <c r="BA825" s="118" t="s">
        <v>2680</v>
      </c>
      <c r="BB825" s="118" t="s">
        <v>52</v>
      </c>
      <c r="BC825" s="118" t="s">
        <v>213</v>
      </c>
      <c r="BD825" s="118" t="s">
        <v>355</v>
      </c>
      <c r="BE825" s="118" t="s">
        <v>2670</v>
      </c>
      <c r="BF825" s="118">
        <v>39</v>
      </c>
      <c r="BG825" s="118" t="s">
        <v>294</v>
      </c>
      <c r="BH825" s="118" t="s">
        <v>164</v>
      </c>
      <c r="BI825" s="118" t="s">
        <v>164</v>
      </c>
      <c r="BJ825" s="118" t="s">
        <v>2750</v>
      </c>
      <c r="BK825" s="118" t="s">
        <v>2574</v>
      </c>
      <c r="BL825" s="121">
        <v>12</v>
      </c>
      <c r="BM825" s="119" t="b">
        <f>KGP[[#This Row],[HU Quantity]]=KGP[[#This Row],[Requirement quantity]]</f>
        <v>1</v>
      </c>
      <c r="BN825" s="118" t="s">
        <v>2751</v>
      </c>
      <c r="BO825" s="119"/>
      <c r="BP825" s="119"/>
      <c r="BQ825" s="118" t="s">
        <v>165</v>
      </c>
      <c r="BR825" s="119"/>
      <c r="BS825" s="119"/>
      <c r="BT825" s="123">
        <v>0</v>
      </c>
      <c r="BU825" s="123">
        <v>0</v>
      </c>
      <c r="BV825" s="120">
        <v>45584</v>
      </c>
      <c r="BW825" s="124">
        <v>0</v>
      </c>
      <c r="BX825" s="124">
        <v>0</v>
      </c>
      <c r="BY825" s="119"/>
      <c r="BZ825" s="119"/>
      <c r="CA825" s="118">
        <v>0</v>
      </c>
      <c r="CB825" s="122">
        <v>0</v>
      </c>
      <c r="CC825" s="119"/>
      <c r="CD825" s="122">
        <v>0</v>
      </c>
      <c r="CE825" s="119"/>
      <c r="CF825" s="119"/>
      <c r="CG825" s="119"/>
      <c r="CH825" s="122">
        <v>0</v>
      </c>
      <c r="CI825" s="125">
        <v>0</v>
      </c>
      <c r="CJ825" s="94">
        <f t="shared" si="84"/>
        <v>1.9230769230769232E-2</v>
      </c>
      <c r="CK825" s="88">
        <f t="shared" si="85"/>
        <v>45363</v>
      </c>
      <c r="CL825" s="89">
        <f t="shared" si="86"/>
        <v>-9</v>
      </c>
      <c r="CM825" s="89">
        <f t="shared" si="87"/>
        <v>19</v>
      </c>
      <c r="CN825" s="89" t="str">
        <f t="shared" si="88"/>
        <v>ON TIME</v>
      </c>
      <c r="CO825" s="100"/>
      <c r="CP825" s="89" t="str">
        <f>IF(CQ825="","",IF(CQ825&gt;'Colour coding'!$D$4,"After Turnround",IF(CQ825&gt;'Colour coding'!$D$3+7,"During Turnaround",IF(CQ825&lt;'Colour coding'!$D$3,"On Time"))))</f>
        <v>On Time</v>
      </c>
      <c r="CQ825" s="88">
        <f>_xlfn.MAXIFS('Monitor PO'!E:E,'Monitor PO'!K:K,KGP[[#This Row],[Material / Component]])</f>
        <v>0</v>
      </c>
      <c r="CR825" s="89" t="str">
        <f t="shared" si="89"/>
        <v>Need Purchasing</v>
      </c>
      <c r="CS825" s="89" t="str">
        <f>_xlfn.CONCAT(KGP[[#This Row],[Reservation]], KGP[[#This Row],[Requirement date (WO component)]],KGP[[#This Row],[Material / Component]],"000",,KGP[[#This Row],[WO number]])</f>
        <v>00001287344539110058537000200090465</v>
      </c>
      <c r="CT825" s="89" t="e">
        <f>VLOOKUP(KGP[[#This Row],[Key]],Reservation!B:B,1,)</f>
        <v>#N/A</v>
      </c>
      <c r="CU825" s="89" t="str">
        <f>_xlfn.CONCAT(KGP[[#This Row],[Reservation]],KGP[[#This Row],[Material / Component]],"000",,KGP[[#This Row],[WO number]])</f>
        <v>000012873410058537000200090465</v>
      </c>
      <c r="CV825" s="93">
        <f>IF(_xlfn.MAXIFS(Reservation!$F:$F,Reservation!$A:$A,KGP[[#This Row],[Logic]])&lt;KGP[[#This Row],[ETA @ Demand plant]],_xlfn.MAXIFS(Reservation!$F:$F,Reservation!$A:$A,KGP[[#This Row],[Logic]]),"")</f>
        <v>0</v>
      </c>
      <c r="CW825" s="89" t="e">
        <f>IF(KGP[[#This Row],[Any order which is ahead (Date)]]="","",VLOOKUP(_xlfn.CONCAT(KGP[[#This Row],[Reservation]],KGP[[#This Row],[Material / Component]],"000",,KGP[[#This Row],[WO number]]),Reservation!$A:$J,10,0))</f>
        <v>#N/A</v>
      </c>
      <c r="CX825" s="89">
        <f t="shared" si="90"/>
        <v>0</v>
      </c>
    </row>
    <row r="826" spans="1:102" s="77" customFormat="1" ht="15" x14ac:dyDescent="0.25">
      <c r="A826" s="118" t="s">
        <v>940</v>
      </c>
      <c r="B826" s="118" t="s">
        <v>50</v>
      </c>
      <c r="C826" s="119"/>
      <c r="D826" s="118" t="s">
        <v>55</v>
      </c>
      <c r="E826" s="120">
        <v>45290</v>
      </c>
      <c r="F826" s="120">
        <v>45293</v>
      </c>
      <c r="G826" s="120">
        <v>45391</v>
      </c>
      <c r="H826" s="120">
        <v>45372</v>
      </c>
      <c r="I826" s="120">
        <v>45379</v>
      </c>
      <c r="J826" s="120">
        <v>45403</v>
      </c>
      <c r="K826" s="118" t="s">
        <v>182</v>
      </c>
      <c r="L826" s="119"/>
      <c r="M826" s="118" t="s">
        <v>2662</v>
      </c>
      <c r="N826" s="118" t="s">
        <v>2759</v>
      </c>
      <c r="O826" s="118" t="s">
        <v>2663</v>
      </c>
      <c r="P826" s="118" t="s">
        <v>2664</v>
      </c>
      <c r="Q826" s="118" t="s">
        <v>2665</v>
      </c>
      <c r="R826" s="118" t="s">
        <v>344</v>
      </c>
      <c r="S826" s="120">
        <v>45391</v>
      </c>
      <c r="T826" s="119"/>
      <c r="U826" s="119"/>
      <c r="V826" s="118" t="s">
        <v>345</v>
      </c>
      <c r="W826" s="119"/>
      <c r="X826" s="118">
        <v>10</v>
      </c>
      <c r="Y826" s="118">
        <v>5</v>
      </c>
      <c r="Z826" s="118" t="s">
        <v>2731</v>
      </c>
      <c r="AA826" s="118" t="s">
        <v>2732</v>
      </c>
      <c r="AB826" s="121">
        <v>1</v>
      </c>
      <c r="AC826" s="121">
        <v>0</v>
      </c>
      <c r="AD826" s="121">
        <v>4</v>
      </c>
      <c r="AE826" s="118" t="s">
        <v>941</v>
      </c>
      <c r="AF826" s="121">
        <v>0</v>
      </c>
      <c r="AG826" s="118" t="s">
        <v>347</v>
      </c>
      <c r="AH826" s="118" t="s">
        <v>53</v>
      </c>
      <c r="AI826" s="118" t="s">
        <v>345</v>
      </c>
      <c r="AJ826" s="118" t="s">
        <v>2668</v>
      </c>
      <c r="AK826" s="118">
        <v>300</v>
      </c>
      <c r="AL826" s="121">
        <v>21</v>
      </c>
      <c r="AM826" s="119"/>
      <c r="AN826" s="119"/>
      <c r="AO826" s="118">
        <v>0</v>
      </c>
      <c r="AP826" s="119"/>
      <c r="AQ826" s="119"/>
      <c r="AR826" s="119"/>
      <c r="AS826" s="119"/>
      <c r="AT826" s="119"/>
      <c r="AU826" s="118">
        <v>0</v>
      </c>
      <c r="AV826" s="122">
        <v>0</v>
      </c>
      <c r="AW826" s="118" t="s">
        <v>51</v>
      </c>
      <c r="AX826" s="119"/>
      <c r="AY826" s="119"/>
      <c r="AZ826" s="119"/>
      <c r="BA826" s="118" t="s">
        <v>2680</v>
      </c>
      <c r="BB826" s="118" t="s">
        <v>52</v>
      </c>
      <c r="BC826" s="118" t="s">
        <v>213</v>
      </c>
      <c r="BD826" s="118" t="s">
        <v>355</v>
      </c>
      <c r="BE826" s="118" t="s">
        <v>2670</v>
      </c>
      <c r="BF826" s="118">
        <v>48</v>
      </c>
      <c r="BG826" s="118" t="s">
        <v>294</v>
      </c>
      <c r="BH826" s="118" t="s">
        <v>164</v>
      </c>
      <c r="BI826" s="118" t="s">
        <v>164</v>
      </c>
      <c r="BJ826" s="118" t="s">
        <v>2760</v>
      </c>
      <c r="BK826" s="118" t="s">
        <v>2574</v>
      </c>
      <c r="BL826" s="121">
        <v>1</v>
      </c>
      <c r="BM826" s="119" t="b">
        <f>KGP[[#This Row],[HU Quantity]]=KGP[[#This Row],[Requirement quantity]]</f>
        <v>1</v>
      </c>
      <c r="BN826" s="118" t="s">
        <v>2761</v>
      </c>
      <c r="BO826" s="119"/>
      <c r="BP826" s="119"/>
      <c r="BQ826" s="118" t="s">
        <v>165</v>
      </c>
      <c r="BR826" s="119"/>
      <c r="BS826" s="119"/>
      <c r="BT826" s="123">
        <v>0</v>
      </c>
      <c r="BU826" s="123">
        <v>0</v>
      </c>
      <c r="BV826" s="120">
        <v>45584</v>
      </c>
      <c r="BW826" s="124">
        <v>0</v>
      </c>
      <c r="BX826" s="124">
        <v>0</v>
      </c>
      <c r="BY826" s="119"/>
      <c r="BZ826" s="119"/>
      <c r="CA826" s="118">
        <v>0</v>
      </c>
      <c r="CB826" s="122">
        <v>0</v>
      </c>
      <c r="CC826" s="119"/>
      <c r="CD826" s="122">
        <v>0</v>
      </c>
      <c r="CE826" s="119"/>
      <c r="CF826" s="119"/>
      <c r="CG826" s="119"/>
      <c r="CH826" s="122">
        <v>0</v>
      </c>
      <c r="CI826" s="125">
        <v>0</v>
      </c>
      <c r="CJ826" s="94">
        <f t="shared" si="84"/>
        <v>1.9230769230769232E-2</v>
      </c>
      <c r="CK826" s="88">
        <f t="shared" si="85"/>
        <v>45363</v>
      </c>
      <c r="CL826" s="89">
        <f t="shared" si="86"/>
        <v>-9</v>
      </c>
      <c r="CM826" s="89">
        <f t="shared" si="87"/>
        <v>19</v>
      </c>
      <c r="CN826" s="89" t="str">
        <f t="shared" si="88"/>
        <v>ON TIME</v>
      </c>
      <c r="CO826" s="100"/>
      <c r="CP826" s="89" t="str">
        <f>IF(CQ826="","",IF(CQ826&gt;'Colour coding'!$D$4,"After Turnround",IF(CQ826&gt;'Colour coding'!$D$3+7,"During Turnaround",IF(CQ826&lt;'Colour coding'!$D$3,"On Time"))))</f>
        <v>On Time</v>
      </c>
      <c r="CQ826" s="88">
        <f>_xlfn.MAXIFS('Monitor PO'!E:E,'Monitor PO'!K:K,KGP[[#This Row],[Material / Component]])</f>
        <v>0</v>
      </c>
      <c r="CR826" s="89" t="str">
        <f t="shared" si="89"/>
        <v>Need Purchasing</v>
      </c>
      <c r="CS826" s="89" t="str">
        <f>_xlfn.CONCAT(KGP[[#This Row],[Reservation]], KGP[[#This Row],[Requirement date (WO component)]],KGP[[#This Row],[Material / Component]],"000",,KGP[[#This Row],[WO number]])</f>
        <v>00001287344539110590362000200090465</v>
      </c>
      <c r="CT826" s="89" t="e">
        <f>VLOOKUP(KGP[[#This Row],[Key]],Reservation!B:B,1,)</f>
        <v>#N/A</v>
      </c>
      <c r="CU826" s="89" t="str">
        <f>_xlfn.CONCAT(KGP[[#This Row],[Reservation]],KGP[[#This Row],[Material / Component]],"000",,KGP[[#This Row],[WO number]])</f>
        <v>000012873410590362000200090465</v>
      </c>
      <c r="CV826" s="93">
        <f>IF(_xlfn.MAXIFS(Reservation!$F:$F,Reservation!$A:$A,KGP[[#This Row],[Logic]])&lt;KGP[[#This Row],[ETA @ Demand plant]],_xlfn.MAXIFS(Reservation!$F:$F,Reservation!$A:$A,KGP[[#This Row],[Logic]]),"")</f>
        <v>0</v>
      </c>
      <c r="CW826" s="89" t="e">
        <f>IF(KGP[[#This Row],[Any order which is ahead (Date)]]="","",VLOOKUP(_xlfn.CONCAT(KGP[[#This Row],[Reservation]],KGP[[#This Row],[Material / Component]],"000",,KGP[[#This Row],[WO number]]),Reservation!$A:$J,10,0))</f>
        <v>#N/A</v>
      </c>
      <c r="CX826" s="89">
        <f t="shared" si="90"/>
        <v>0</v>
      </c>
    </row>
    <row r="827" spans="1:102" s="77" customFormat="1" ht="15" x14ac:dyDescent="0.25">
      <c r="A827" s="118" t="s">
        <v>940</v>
      </c>
      <c r="B827" s="118" t="s">
        <v>50</v>
      </c>
      <c r="C827" s="119"/>
      <c r="D827" s="118" t="s">
        <v>55</v>
      </c>
      <c r="E827" s="120">
        <v>45290</v>
      </c>
      <c r="F827" s="120">
        <v>45293</v>
      </c>
      <c r="G827" s="120">
        <v>45391</v>
      </c>
      <c r="H827" s="120">
        <v>45372</v>
      </c>
      <c r="I827" s="120">
        <v>45379</v>
      </c>
      <c r="J827" s="120">
        <v>45403</v>
      </c>
      <c r="K827" s="118" t="s">
        <v>182</v>
      </c>
      <c r="L827" s="119"/>
      <c r="M827" s="118" t="s">
        <v>2662</v>
      </c>
      <c r="N827" s="118" t="s">
        <v>168</v>
      </c>
      <c r="O827" s="118" t="s">
        <v>2663</v>
      </c>
      <c r="P827" s="118" t="s">
        <v>2664</v>
      </c>
      <c r="Q827" s="118" t="s">
        <v>2665</v>
      </c>
      <c r="R827" s="118" t="s">
        <v>344</v>
      </c>
      <c r="S827" s="120">
        <v>45391</v>
      </c>
      <c r="T827" s="119"/>
      <c r="U827" s="119"/>
      <c r="V827" s="118" t="s">
        <v>345</v>
      </c>
      <c r="W827" s="119"/>
      <c r="X827" s="118">
        <v>10</v>
      </c>
      <c r="Y827" s="118">
        <v>5</v>
      </c>
      <c r="Z827" s="118" t="s">
        <v>2666</v>
      </c>
      <c r="AA827" s="118" t="s">
        <v>2667</v>
      </c>
      <c r="AB827" s="121">
        <v>1</v>
      </c>
      <c r="AC827" s="121">
        <v>1</v>
      </c>
      <c r="AD827" s="121">
        <v>14</v>
      </c>
      <c r="AE827" s="118" t="s">
        <v>941</v>
      </c>
      <c r="AF827" s="121">
        <v>0</v>
      </c>
      <c r="AG827" s="118" t="s">
        <v>347</v>
      </c>
      <c r="AH827" s="118" t="s">
        <v>53</v>
      </c>
      <c r="AI827" s="118" t="s">
        <v>345</v>
      </c>
      <c r="AJ827" s="118" t="s">
        <v>2668</v>
      </c>
      <c r="AK827" s="118">
        <v>60</v>
      </c>
      <c r="AL827" s="121">
        <v>21</v>
      </c>
      <c r="AM827" s="119"/>
      <c r="AN827" s="119"/>
      <c r="AO827" s="118">
        <v>0</v>
      </c>
      <c r="AP827" s="119"/>
      <c r="AQ827" s="119"/>
      <c r="AR827" s="119"/>
      <c r="AS827" s="119"/>
      <c r="AT827" s="119"/>
      <c r="AU827" s="118">
        <v>0</v>
      </c>
      <c r="AV827" s="122">
        <v>0</v>
      </c>
      <c r="AW827" s="118" t="s">
        <v>51</v>
      </c>
      <c r="AX827" s="119"/>
      <c r="AY827" s="119"/>
      <c r="AZ827" s="119"/>
      <c r="BA827" s="118" t="s">
        <v>2669</v>
      </c>
      <c r="BB827" s="118" t="s">
        <v>52</v>
      </c>
      <c r="BC827" s="118" t="s">
        <v>213</v>
      </c>
      <c r="BD827" s="118" t="s">
        <v>355</v>
      </c>
      <c r="BE827" s="118" t="s">
        <v>2670</v>
      </c>
      <c r="BF827" s="118">
        <v>15</v>
      </c>
      <c r="BG827" s="118" t="s">
        <v>294</v>
      </c>
      <c r="BH827" s="118" t="s">
        <v>164</v>
      </c>
      <c r="BI827" s="118" t="s">
        <v>164</v>
      </c>
      <c r="BJ827" s="118" t="s">
        <v>2770</v>
      </c>
      <c r="BK827" s="118" t="s">
        <v>2771</v>
      </c>
      <c r="BL827" s="121">
        <v>1</v>
      </c>
      <c r="BM827" s="119" t="b">
        <f>KGP[[#This Row],[HU Quantity]]=KGP[[#This Row],[Requirement quantity]]</f>
        <v>1</v>
      </c>
      <c r="BN827" s="119"/>
      <c r="BO827" s="119"/>
      <c r="BP827" s="119"/>
      <c r="BQ827" s="118" t="s">
        <v>165</v>
      </c>
      <c r="BR827" s="119"/>
      <c r="BS827" s="119"/>
      <c r="BT827" s="123">
        <v>0</v>
      </c>
      <c r="BU827" s="123">
        <v>0</v>
      </c>
      <c r="BV827" s="120">
        <v>45584</v>
      </c>
      <c r="BW827" s="124">
        <v>0</v>
      </c>
      <c r="BX827" s="124">
        <v>0</v>
      </c>
      <c r="BY827" s="119"/>
      <c r="BZ827" s="119"/>
      <c r="CA827" s="118">
        <v>0</v>
      </c>
      <c r="CB827" s="122">
        <v>0</v>
      </c>
      <c r="CC827" s="119"/>
      <c r="CD827" s="122">
        <v>0</v>
      </c>
      <c r="CE827" s="119"/>
      <c r="CF827" s="119"/>
      <c r="CG827" s="119"/>
      <c r="CH827" s="122">
        <v>0</v>
      </c>
      <c r="CI827" s="125">
        <v>0</v>
      </c>
      <c r="CJ827" s="94">
        <f t="shared" si="84"/>
        <v>1.9230769230769232E-2</v>
      </c>
      <c r="CK827" s="88">
        <f t="shared" si="85"/>
        <v>45363</v>
      </c>
      <c r="CL827" s="89">
        <f t="shared" si="86"/>
        <v>-9</v>
      </c>
      <c r="CM827" s="89">
        <f t="shared" si="87"/>
        <v>19</v>
      </c>
      <c r="CN827" s="89" t="str">
        <f t="shared" si="88"/>
        <v>ON TIME</v>
      </c>
      <c r="CO827" s="100"/>
      <c r="CP827" s="89" t="str">
        <f>IF(CQ827="","",IF(CQ827&gt;'Colour coding'!$D$4,"After Turnround",IF(CQ827&gt;'Colour coding'!$D$3+7,"During Turnaround",IF(CQ827&lt;'Colour coding'!$D$3,"On Time"))))</f>
        <v>On Time</v>
      </c>
      <c r="CQ827" s="88">
        <f>_xlfn.MAXIFS('Monitor PO'!E:E,'Monitor PO'!K:K,KGP[[#This Row],[Material / Component]])</f>
        <v>0</v>
      </c>
      <c r="CR827" s="89" t="str">
        <f t="shared" si="89"/>
        <v>SOH</v>
      </c>
      <c r="CS827" s="89" t="str">
        <f>_xlfn.CONCAT(KGP[[#This Row],[Reservation]], KGP[[#This Row],[Requirement date (WO component)]],KGP[[#This Row],[Material / Component]],"000",,KGP[[#This Row],[WO number]])</f>
        <v>00001287344539110447461000200090465</v>
      </c>
      <c r="CT827" s="89" t="e">
        <f>VLOOKUP(KGP[[#This Row],[Key]],Reservation!B:B,1,)</f>
        <v>#N/A</v>
      </c>
      <c r="CU827" s="89" t="str">
        <f>_xlfn.CONCAT(KGP[[#This Row],[Reservation]],KGP[[#This Row],[Material / Component]],"000",,KGP[[#This Row],[WO number]])</f>
        <v>000012873410447461000200090465</v>
      </c>
      <c r="CV827" s="93">
        <f>IF(_xlfn.MAXIFS(Reservation!$F:$F,Reservation!$A:$A,KGP[[#This Row],[Logic]])&lt;KGP[[#This Row],[ETA @ Demand plant]],_xlfn.MAXIFS(Reservation!$F:$F,Reservation!$A:$A,KGP[[#This Row],[Logic]]),"")</f>
        <v>0</v>
      </c>
      <c r="CW827" s="89" t="e">
        <f>IF(KGP[[#This Row],[Any order which is ahead (Date)]]="","",VLOOKUP(_xlfn.CONCAT(KGP[[#This Row],[Reservation]],KGP[[#This Row],[Material / Component]],"000",,KGP[[#This Row],[WO number]]),Reservation!$A:$J,10,0))</f>
        <v>#N/A</v>
      </c>
      <c r="CX827" s="89">
        <f t="shared" si="90"/>
        <v>0</v>
      </c>
    </row>
    <row r="828" spans="1:102" s="77" customFormat="1" ht="15" x14ac:dyDescent="0.25">
      <c r="A828" s="118" t="s">
        <v>940</v>
      </c>
      <c r="B828" s="118" t="s">
        <v>50</v>
      </c>
      <c r="C828" s="119"/>
      <c r="D828" s="118" t="s">
        <v>55</v>
      </c>
      <c r="E828" s="120">
        <v>45290</v>
      </c>
      <c r="F828" s="120">
        <v>45293</v>
      </c>
      <c r="G828" s="120">
        <v>45391</v>
      </c>
      <c r="H828" s="120">
        <v>45372</v>
      </c>
      <c r="I828" s="120">
        <v>45379</v>
      </c>
      <c r="J828" s="120">
        <v>45403</v>
      </c>
      <c r="K828" s="118" t="s">
        <v>182</v>
      </c>
      <c r="L828" s="119"/>
      <c r="M828" s="118" t="s">
        <v>2662</v>
      </c>
      <c r="N828" s="118" t="s">
        <v>169</v>
      </c>
      <c r="O828" s="118" t="s">
        <v>2663</v>
      </c>
      <c r="P828" s="118" t="s">
        <v>2664</v>
      </c>
      <c r="Q828" s="118" t="s">
        <v>2665</v>
      </c>
      <c r="R828" s="118" t="s">
        <v>344</v>
      </c>
      <c r="S828" s="120">
        <v>45391</v>
      </c>
      <c r="T828" s="119"/>
      <c r="U828" s="119"/>
      <c r="V828" s="118" t="s">
        <v>345</v>
      </c>
      <c r="W828" s="119"/>
      <c r="X828" s="118">
        <v>10</v>
      </c>
      <c r="Y828" s="118">
        <v>5</v>
      </c>
      <c r="Z828" s="118" t="s">
        <v>2666</v>
      </c>
      <c r="AA828" s="118" t="s">
        <v>2667</v>
      </c>
      <c r="AB828" s="121">
        <v>1</v>
      </c>
      <c r="AC828" s="121">
        <v>1</v>
      </c>
      <c r="AD828" s="121">
        <v>14</v>
      </c>
      <c r="AE828" s="118" t="s">
        <v>941</v>
      </c>
      <c r="AF828" s="121">
        <v>0</v>
      </c>
      <c r="AG828" s="118" t="s">
        <v>347</v>
      </c>
      <c r="AH828" s="118" t="s">
        <v>53</v>
      </c>
      <c r="AI828" s="118" t="s">
        <v>345</v>
      </c>
      <c r="AJ828" s="118" t="s">
        <v>2668</v>
      </c>
      <c r="AK828" s="118">
        <v>50</v>
      </c>
      <c r="AL828" s="121">
        <v>21</v>
      </c>
      <c r="AM828" s="119"/>
      <c r="AN828" s="119"/>
      <c r="AO828" s="118">
        <v>0</v>
      </c>
      <c r="AP828" s="119"/>
      <c r="AQ828" s="119"/>
      <c r="AR828" s="119"/>
      <c r="AS828" s="119"/>
      <c r="AT828" s="119"/>
      <c r="AU828" s="118">
        <v>0</v>
      </c>
      <c r="AV828" s="122">
        <v>0</v>
      </c>
      <c r="AW828" s="118" t="s">
        <v>51</v>
      </c>
      <c r="AX828" s="119"/>
      <c r="AY828" s="119"/>
      <c r="AZ828" s="119"/>
      <c r="BA828" s="118" t="s">
        <v>2669</v>
      </c>
      <c r="BB828" s="118" t="s">
        <v>52</v>
      </c>
      <c r="BC828" s="118" t="s">
        <v>213</v>
      </c>
      <c r="BD828" s="118" t="s">
        <v>355</v>
      </c>
      <c r="BE828" s="118" t="s">
        <v>2670</v>
      </c>
      <c r="BF828" s="118">
        <v>14</v>
      </c>
      <c r="BG828" s="118" t="s">
        <v>294</v>
      </c>
      <c r="BH828" s="118" t="s">
        <v>164</v>
      </c>
      <c r="BI828" s="118" t="s">
        <v>164</v>
      </c>
      <c r="BJ828" s="118" t="s">
        <v>2772</v>
      </c>
      <c r="BK828" s="118" t="s">
        <v>2773</v>
      </c>
      <c r="BL828" s="121">
        <v>1</v>
      </c>
      <c r="BM828" s="119" t="b">
        <f>KGP[[#This Row],[HU Quantity]]=KGP[[#This Row],[Requirement quantity]]</f>
        <v>1</v>
      </c>
      <c r="BN828" s="119"/>
      <c r="BO828" s="119"/>
      <c r="BP828" s="119"/>
      <c r="BQ828" s="118" t="s">
        <v>165</v>
      </c>
      <c r="BR828" s="119"/>
      <c r="BS828" s="119"/>
      <c r="BT828" s="123">
        <v>0</v>
      </c>
      <c r="BU828" s="123">
        <v>0</v>
      </c>
      <c r="BV828" s="120">
        <v>45584</v>
      </c>
      <c r="BW828" s="124">
        <v>0</v>
      </c>
      <c r="BX828" s="124">
        <v>0</v>
      </c>
      <c r="BY828" s="119"/>
      <c r="BZ828" s="119"/>
      <c r="CA828" s="118">
        <v>0</v>
      </c>
      <c r="CB828" s="122">
        <v>0</v>
      </c>
      <c r="CC828" s="119"/>
      <c r="CD828" s="122">
        <v>0</v>
      </c>
      <c r="CE828" s="119"/>
      <c r="CF828" s="119"/>
      <c r="CG828" s="119"/>
      <c r="CH828" s="122">
        <v>0</v>
      </c>
      <c r="CI828" s="125">
        <v>0</v>
      </c>
      <c r="CJ828" s="94">
        <f t="shared" si="84"/>
        <v>1.9230769230769232E-2</v>
      </c>
      <c r="CK828" s="88">
        <f t="shared" si="85"/>
        <v>45363</v>
      </c>
      <c r="CL828" s="89">
        <f t="shared" si="86"/>
        <v>-9</v>
      </c>
      <c r="CM828" s="89">
        <f t="shared" si="87"/>
        <v>19</v>
      </c>
      <c r="CN828" s="89" t="str">
        <f t="shared" si="88"/>
        <v>ON TIME</v>
      </c>
      <c r="CO828" s="100"/>
      <c r="CP828" s="89" t="str">
        <f>IF(CQ828="","",IF(CQ828&gt;'Colour coding'!$D$4,"After Turnround",IF(CQ828&gt;'Colour coding'!$D$3+7,"During Turnaround",IF(CQ828&lt;'Colour coding'!$D$3,"On Time"))))</f>
        <v>On Time</v>
      </c>
      <c r="CQ828" s="88">
        <f>_xlfn.MAXIFS('Monitor PO'!E:E,'Monitor PO'!K:K,KGP[[#This Row],[Material / Component]])</f>
        <v>0</v>
      </c>
      <c r="CR828" s="89" t="str">
        <f t="shared" si="89"/>
        <v>SOH</v>
      </c>
      <c r="CS828" s="89" t="str">
        <f>_xlfn.CONCAT(KGP[[#This Row],[Reservation]], KGP[[#This Row],[Requirement date (WO component)]],KGP[[#This Row],[Material / Component]],"000",,KGP[[#This Row],[WO number]])</f>
        <v>00001287344539110447461000200090465</v>
      </c>
      <c r="CT828" s="89" t="e">
        <f>VLOOKUP(KGP[[#This Row],[Key]],Reservation!B:B,1,)</f>
        <v>#N/A</v>
      </c>
      <c r="CU828" s="89" t="str">
        <f>_xlfn.CONCAT(KGP[[#This Row],[Reservation]],KGP[[#This Row],[Material / Component]],"000",,KGP[[#This Row],[WO number]])</f>
        <v>000012873410447461000200090465</v>
      </c>
      <c r="CV828" s="93">
        <f>IF(_xlfn.MAXIFS(Reservation!$F:$F,Reservation!$A:$A,KGP[[#This Row],[Logic]])&lt;KGP[[#This Row],[ETA @ Demand plant]],_xlfn.MAXIFS(Reservation!$F:$F,Reservation!$A:$A,KGP[[#This Row],[Logic]]),"")</f>
        <v>0</v>
      </c>
      <c r="CW828" s="89" t="e">
        <f>IF(KGP[[#This Row],[Any order which is ahead (Date)]]="","",VLOOKUP(_xlfn.CONCAT(KGP[[#This Row],[Reservation]],KGP[[#This Row],[Material / Component]],"000",,KGP[[#This Row],[WO number]]),Reservation!$A:$J,10,0))</f>
        <v>#N/A</v>
      </c>
      <c r="CX828" s="89">
        <f t="shared" si="90"/>
        <v>0</v>
      </c>
    </row>
    <row r="829" spans="1:102" s="77" customFormat="1" ht="15" x14ac:dyDescent="0.25">
      <c r="A829" s="118" t="s">
        <v>940</v>
      </c>
      <c r="B829" s="118" t="s">
        <v>50</v>
      </c>
      <c r="C829" s="119"/>
      <c r="D829" s="118" t="s">
        <v>55</v>
      </c>
      <c r="E829" s="120">
        <v>45290</v>
      </c>
      <c r="F829" s="120">
        <v>45293</v>
      </c>
      <c r="G829" s="120">
        <v>45391</v>
      </c>
      <c r="H829" s="120">
        <v>45372</v>
      </c>
      <c r="I829" s="120">
        <v>45379</v>
      </c>
      <c r="J829" s="120">
        <v>45403</v>
      </c>
      <c r="K829" s="118" t="s">
        <v>182</v>
      </c>
      <c r="L829" s="119"/>
      <c r="M829" s="118" t="s">
        <v>2662</v>
      </c>
      <c r="N829" s="118" t="s">
        <v>160</v>
      </c>
      <c r="O829" s="118" t="s">
        <v>2663</v>
      </c>
      <c r="P829" s="118" t="s">
        <v>2664</v>
      </c>
      <c r="Q829" s="118" t="s">
        <v>2665</v>
      </c>
      <c r="R829" s="118" t="s">
        <v>344</v>
      </c>
      <c r="S829" s="120">
        <v>45391</v>
      </c>
      <c r="T829" s="119"/>
      <c r="U829" s="119"/>
      <c r="V829" s="118" t="s">
        <v>345</v>
      </c>
      <c r="W829" s="119"/>
      <c r="X829" s="118">
        <v>10</v>
      </c>
      <c r="Y829" s="118">
        <v>5</v>
      </c>
      <c r="Z829" s="118" t="s">
        <v>2666</v>
      </c>
      <c r="AA829" s="118" t="s">
        <v>2667</v>
      </c>
      <c r="AB829" s="121">
        <v>1</v>
      </c>
      <c r="AC829" s="121">
        <v>1</v>
      </c>
      <c r="AD829" s="121">
        <v>14</v>
      </c>
      <c r="AE829" s="118" t="s">
        <v>941</v>
      </c>
      <c r="AF829" s="121">
        <v>0</v>
      </c>
      <c r="AG829" s="118" t="s">
        <v>347</v>
      </c>
      <c r="AH829" s="118" t="s">
        <v>53</v>
      </c>
      <c r="AI829" s="118" t="s">
        <v>345</v>
      </c>
      <c r="AJ829" s="118" t="s">
        <v>2668</v>
      </c>
      <c r="AK829" s="118">
        <v>70</v>
      </c>
      <c r="AL829" s="121">
        <v>21</v>
      </c>
      <c r="AM829" s="119"/>
      <c r="AN829" s="119"/>
      <c r="AO829" s="118">
        <v>0</v>
      </c>
      <c r="AP829" s="119"/>
      <c r="AQ829" s="119"/>
      <c r="AR829" s="119"/>
      <c r="AS829" s="119"/>
      <c r="AT829" s="119"/>
      <c r="AU829" s="118">
        <v>0</v>
      </c>
      <c r="AV829" s="122">
        <v>0</v>
      </c>
      <c r="AW829" s="118" t="s">
        <v>51</v>
      </c>
      <c r="AX829" s="119"/>
      <c r="AY829" s="119"/>
      <c r="AZ829" s="119"/>
      <c r="BA829" s="118" t="s">
        <v>2669</v>
      </c>
      <c r="BB829" s="118" t="s">
        <v>52</v>
      </c>
      <c r="BC829" s="118" t="s">
        <v>213</v>
      </c>
      <c r="BD829" s="118" t="s">
        <v>355</v>
      </c>
      <c r="BE829" s="118" t="s">
        <v>2670</v>
      </c>
      <c r="BF829" s="118">
        <v>16</v>
      </c>
      <c r="BG829" s="118" t="s">
        <v>294</v>
      </c>
      <c r="BH829" s="118" t="s">
        <v>164</v>
      </c>
      <c r="BI829" s="118" t="s">
        <v>164</v>
      </c>
      <c r="BJ829" s="118" t="s">
        <v>2778</v>
      </c>
      <c r="BK829" s="118" t="s">
        <v>2779</v>
      </c>
      <c r="BL829" s="121">
        <v>1</v>
      </c>
      <c r="BM829" s="119" t="b">
        <f>KGP[[#This Row],[HU Quantity]]=KGP[[#This Row],[Requirement quantity]]</f>
        <v>1</v>
      </c>
      <c r="BN829" s="119"/>
      <c r="BO829" s="119"/>
      <c r="BP829" s="119"/>
      <c r="BQ829" s="118" t="s">
        <v>165</v>
      </c>
      <c r="BR829" s="119"/>
      <c r="BS829" s="119"/>
      <c r="BT829" s="123">
        <v>0</v>
      </c>
      <c r="BU829" s="123">
        <v>0</v>
      </c>
      <c r="BV829" s="120">
        <v>45584</v>
      </c>
      <c r="BW829" s="124">
        <v>0</v>
      </c>
      <c r="BX829" s="124">
        <v>0</v>
      </c>
      <c r="BY829" s="119"/>
      <c r="BZ829" s="119"/>
      <c r="CA829" s="118">
        <v>0</v>
      </c>
      <c r="CB829" s="122">
        <v>0</v>
      </c>
      <c r="CC829" s="119"/>
      <c r="CD829" s="122">
        <v>0</v>
      </c>
      <c r="CE829" s="119"/>
      <c r="CF829" s="119"/>
      <c r="CG829" s="119"/>
      <c r="CH829" s="122">
        <v>0</v>
      </c>
      <c r="CI829" s="125">
        <v>0</v>
      </c>
      <c r="CJ829" s="94">
        <f t="shared" si="84"/>
        <v>1.9230769230769232E-2</v>
      </c>
      <c r="CK829" s="88">
        <f t="shared" si="85"/>
        <v>45363</v>
      </c>
      <c r="CL829" s="89">
        <f t="shared" si="86"/>
        <v>-9</v>
      </c>
      <c r="CM829" s="89">
        <f t="shared" si="87"/>
        <v>19</v>
      </c>
      <c r="CN829" s="89" t="str">
        <f t="shared" si="88"/>
        <v>ON TIME</v>
      </c>
      <c r="CO829" s="100"/>
      <c r="CP829" s="89" t="str">
        <f>IF(CQ829="","",IF(CQ829&gt;'Colour coding'!$D$4,"After Turnround",IF(CQ829&gt;'Colour coding'!$D$3+7,"During Turnaround",IF(CQ829&lt;'Colour coding'!$D$3,"On Time"))))</f>
        <v>On Time</v>
      </c>
      <c r="CQ829" s="88">
        <f>_xlfn.MAXIFS('Monitor PO'!E:E,'Monitor PO'!K:K,KGP[[#This Row],[Material / Component]])</f>
        <v>0</v>
      </c>
      <c r="CR829" s="89" t="str">
        <f t="shared" si="89"/>
        <v>SOH</v>
      </c>
      <c r="CS829" s="89" t="str">
        <f>_xlfn.CONCAT(KGP[[#This Row],[Reservation]], KGP[[#This Row],[Requirement date (WO component)]],KGP[[#This Row],[Material / Component]],"000",,KGP[[#This Row],[WO number]])</f>
        <v>00001287344539110447461000200090465</v>
      </c>
      <c r="CT829" s="89" t="e">
        <f>VLOOKUP(KGP[[#This Row],[Key]],Reservation!B:B,1,)</f>
        <v>#N/A</v>
      </c>
      <c r="CU829" s="89" t="str">
        <f>_xlfn.CONCAT(KGP[[#This Row],[Reservation]],KGP[[#This Row],[Material / Component]],"000",,KGP[[#This Row],[WO number]])</f>
        <v>000012873410447461000200090465</v>
      </c>
      <c r="CV829" s="93">
        <f>IF(_xlfn.MAXIFS(Reservation!$F:$F,Reservation!$A:$A,KGP[[#This Row],[Logic]])&lt;KGP[[#This Row],[ETA @ Demand plant]],_xlfn.MAXIFS(Reservation!$F:$F,Reservation!$A:$A,KGP[[#This Row],[Logic]]),"")</f>
        <v>0</v>
      </c>
      <c r="CW829" s="89" t="e">
        <f>IF(KGP[[#This Row],[Any order which is ahead (Date)]]="","",VLOOKUP(_xlfn.CONCAT(KGP[[#This Row],[Reservation]],KGP[[#This Row],[Material / Component]],"000",,KGP[[#This Row],[WO number]]),Reservation!$A:$J,10,0))</f>
        <v>#N/A</v>
      </c>
      <c r="CX829" s="89">
        <f t="shared" si="90"/>
        <v>0</v>
      </c>
    </row>
    <row r="830" spans="1:102" s="77" customFormat="1" ht="15" x14ac:dyDescent="0.25">
      <c r="A830" s="118" t="s">
        <v>940</v>
      </c>
      <c r="B830" s="118" t="s">
        <v>50</v>
      </c>
      <c r="C830" s="119"/>
      <c r="D830" s="118" t="s">
        <v>55</v>
      </c>
      <c r="E830" s="120">
        <v>45290</v>
      </c>
      <c r="F830" s="120">
        <v>45293</v>
      </c>
      <c r="G830" s="120">
        <v>45391</v>
      </c>
      <c r="H830" s="120">
        <v>45372</v>
      </c>
      <c r="I830" s="120">
        <v>45379</v>
      </c>
      <c r="J830" s="120">
        <v>45403</v>
      </c>
      <c r="K830" s="118" t="s">
        <v>182</v>
      </c>
      <c r="L830" s="119"/>
      <c r="M830" s="118" t="s">
        <v>2662</v>
      </c>
      <c r="N830" s="118" t="s">
        <v>166</v>
      </c>
      <c r="O830" s="118" t="s">
        <v>2663</v>
      </c>
      <c r="P830" s="118" t="s">
        <v>2664</v>
      </c>
      <c r="Q830" s="118" t="s">
        <v>2665</v>
      </c>
      <c r="R830" s="118" t="s">
        <v>344</v>
      </c>
      <c r="S830" s="120">
        <v>45391</v>
      </c>
      <c r="T830" s="119"/>
      <c r="U830" s="119"/>
      <c r="V830" s="118" t="s">
        <v>345</v>
      </c>
      <c r="W830" s="119"/>
      <c r="X830" s="118">
        <v>10</v>
      </c>
      <c r="Y830" s="118">
        <v>5</v>
      </c>
      <c r="Z830" s="118" t="s">
        <v>2666</v>
      </c>
      <c r="AA830" s="118" t="s">
        <v>2667</v>
      </c>
      <c r="AB830" s="121">
        <v>1</v>
      </c>
      <c r="AC830" s="121">
        <v>1</v>
      </c>
      <c r="AD830" s="121">
        <v>14</v>
      </c>
      <c r="AE830" s="118" t="s">
        <v>941</v>
      </c>
      <c r="AF830" s="121">
        <v>0</v>
      </c>
      <c r="AG830" s="118" t="s">
        <v>347</v>
      </c>
      <c r="AH830" s="118" t="s">
        <v>53</v>
      </c>
      <c r="AI830" s="118" t="s">
        <v>345</v>
      </c>
      <c r="AJ830" s="118" t="s">
        <v>2668</v>
      </c>
      <c r="AK830" s="118">
        <v>40</v>
      </c>
      <c r="AL830" s="121">
        <v>21</v>
      </c>
      <c r="AM830" s="119"/>
      <c r="AN830" s="119"/>
      <c r="AO830" s="118">
        <v>0</v>
      </c>
      <c r="AP830" s="119"/>
      <c r="AQ830" s="119"/>
      <c r="AR830" s="119"/>
      <c r="AS830" s="119"/>
      <c r="AT830" s="119"/>
      <c r="AU830" s="118">
        <v>0</v>
      </c>
      <c r="AV830" s="122">
        <v>0</v>
      </c>
      <c r="AW830" s="118" t="s">
        <v>51</v>
      </c>
      <c r="AX830" s="119"/>
      <c r="AY830" s="119"/>
      <c r="AZ830" s="119"/>
      <c r="BA830" s="118" t="s">
        <v>2669</v>
      </c>
      <c r="BB830" s="118" t="s">
        <v>52</v>
      </c>
      <c r="BC830" s="118" t="s">
        <v>213</v>
      </c>
      <c r="BD830" s="118" t="s">
        <v>355</v>
      </c>
      <c r="BE830" s="118" t="s">
        <v>2670</v>
      </c>
      <c r="BF830" s="118">
        <v>13</v>
      </c>
      <c r="BG830" s="118" t="s">
        <v>294</v>
      </c>
      <c r="BH830" s="118" t="s">
        <v>164</v>
      </c>
      <c r="BI830" s="118" t="s">
        <v>164</v>
      </c>
      <c r="BJ830" s="118" t="s">
        <v>2780</v>
      </c>
      <c r="BK830" s="118" t="s">
        <v>2781</v>
      </c>
      <c r="BL830" s="121">
        <v>1</v>
      </c>
      <c r="BM830" s="119" t="b">
        <f>KGP[[#This Row],[HU Quantity]]=KGP[[#This Row],[Requirement quantity]]</f>
        <v>1</v>
      </c>
      <c r="BN830" s="119"/>
      <c r="BO830" s="119"/>
      <c r="BP830" s="119"/>
      <c r="BQ830" s="118" t="s">
        <v>165</v>
      </c>
      <c r="BR830" s="119"/>
      <c r="BS830" s="119"/>
      <c r="BT830" s="123">
        <v>0</v>
      </c>
      <c r="BU830" s="123">
        <v>0</v>
      </c>
      <c r="BV830" s="120">
        <v>45584</v>
      </c>
      <c r="BW830" s="124">
        <v>0</v>
      </c>
      <c r="BX830" s="124">
        <v>0</v>
      </c>
      <c r="BY830" s="119"/>
      <c r="BZ830" s="119"/>
      <c r="CA830" s="118">
        <v>0</v>
      </c>
      <c r="CB830" s="122">
        <v>0</v>
      </c>
      <c r="CC830" s="119"/>
      <c r="CD830" s="122">
        <v>0</v>
      </c>
      <c r="CE830" s="119"/>
      <c r="CF830" s="119"/>
      <c r="CG830" s="119"/>
      <c r="CH830" s="122">
        <v>0</v>
      </c>
      <c r="CI830" s="125">
        <v>0</v>
      </c>
      <c r="CJ830" s="94">
        <f t="shared" si="84"/>
        <v>1.9230769230769232E-2</v>
      </c>
      <c r="CK830" s="88">
        <f t="shared" si="85"/>
        <v>45363</v>
      </c>
      <c r="CL830" s="89">
        <f t="shared" si="86"/>
        <v>-9</v>
      </c>
      <c r="CM830" s="89">
        <f t="shared" si="87"/>
        <v>19</v>
      </c>
      <c r="CN830" s="89" t="str">
        <f t="shared" si="88"/>
        <v>ON TIME</v>
      </c>
      <c r="CO830" s="100"/>
      <c r="CP830" s="89" t="str">
        <f>IF(CQ830="","",IF(CQ830&gt;'Colour coding'!$D$4,"After Turnround",IF(CQ830&gt;'Colour coding'!$D$3+7,"During Turnaround",IF(CQ830&lt;'Colour coding'!$D$3,"On Time"))))</f>
        <v>On Time</v>
      </c>
      <c r="CQ830" s="88">
        <f>_xlfn.MAXIFS('Monitor PO'!E:E,'Monitor PO'!K:K,KGP[[#This Row],[Material / Component]])</f>
        <v>0</v>
      </c>
      <c r="CR830" s="89" t="str">
        <f t="shared" si="89"/>
        <v>SOH</v>
      </c>
      <c r="CS830" s="89" t="str">
        <f>_xlfn.CONCAT(KGP[[#This Row],[Reservation]], KGP[[#This Row],[Requirement date (WO component)]],KGP[[#This Row],[Material / Component]],"000",,KGP[[#This Row],[WO number]])</f>
        <v>00001287344539110447461000200090465</v>
      </c>
      <c r="CT830" s="89" t="e">
        <f>VLOOKUP(KGP[[#This Row],[Key]],Reservation!B:B,1,)</f>
        <v>#N/A</v>
      </c>
      <c r="CU830" s="89" t="str">
        <f>_xlfn.CONCAT(KGP[[#This Row],[Reservation]],KGP[[#This Row],[Material / Component]],"000",,KGP[[#This Row],[WO number]])</f>
        <v>000012873410447461000200090465</v>
      </c>
      <c r="CV830" s="93">
        <f>IF(_xlfn.MAXIFS(Reservation!$F:$F,Reservation!$A:$A,KGP[[#This Row],[Logic]])&lt;KGP[[#This Row],[ETA @ Demand plant]],_xlfn.MAXIFS(Reservation!$F:$F,Reservation!$A:$A,KGP[[#This Row],[Logic]]),"")</f>
        <v>0</v>
      </c>
      <c r="CW830" s="89" t="e">
        <f>IF(KGP[[#This Row],[Any order which is ahead (Date)]]="","",VLOOKUP(_xlfn.CONCAT(KGP[[#This Row],[Reservation]],KGP[[#This Row],[Material / Component]],"000",,KGP[[#This Row],[WO number]]),Reservation!$A:$J,10,0))</f>
        <v>#N/A</v>
      </c>
      <c r="CX830" s="89">
        <f t="shared" si="90"/>
        <v>0</v>
      </c>
    </row>
    <row r="831" spans="1:102" s="77" customFormat="1" ht="15" x14ac:dyDescent="0.25">
      <c r="A831" s="118" t="s">
        <v>940</v>
      </c>
      <c r="B831" s="118" t="s">
        <v>50</v>
      </c>
      <c r="C831" s="119"/>
      <c r="D831" s="118" t="s">
        <v>55</v>
      </c>
      <c r="E831" s="120">
        <v>45290</v>
      </c>
      <c r="F831" s="120">
        <v>45293</v>
      </c>
      <c r="G831" s="120">
        <v>45391</v>
      </c>
      <c r="H831" s="120">
        <v>45372</v>
      </c>
      <c r="I831" s="120">
        <v>45379</v>
      </c>
      <c r="J831" s="120">
        <v>45403</v>
      </c>
      <c r="K831" s="118" t="s">
        <v>182</v>
      </c>
      <c r="L831" s="119"/>
      <c r="M831" s="118" t="s">
        <v>2662</v>
      </c>
      <c r="N831" s="118" t="s">
        <v>332</v>
      </c>
      <c r="O831" s="118" t="s">
        <v>2663</v>
      </c>
      <c r="P831" s="118" t="s">
        <v>2664</v>
      </c>
      <c r="Q831" s="118" t="s">
        <v>2665</v>
      </c>
      <c r="R831" s="118" t="s">
        <v>344</v>
      </c>
      <c r="S831" s="120">
        <v>45391</v>
      </c>
      <c r="T831" s="119"/>
      <c r="U831" s="119"/>
      <c r="V831" s="118" t="s">
        <v>345</v>
      </c>
      <c r="W831" s="119"/>
      <c r="X831" s="118">
        <v>10</v>
      </c>
      <c r="Y831" s="118">
        <v>5</v>
      </c>
      <c r="Z831" s="118" t="s">
        <v>2673</v>
      </c>
      <c r="AA831" s="118" t="s">
        <v>2674</v>
      </c>
      <c r="AB831" s="121">
        <v>1</v>
      </c>
      <c r="AC831" s="121">
        <v>2</v>
      </c>
      <c r="AD831" s="121">
        <v>2</v>
      </c>
      <c r="AE831" s="118" t="s">
        <v>858</v>
      </c>
      <c r="AF831" s="121">
        <v>0</v>
      </c>
      <c r="AG831" s="118" t="s">
        <v>347</v>
      </c>
      <c r="AH831" s="118" t="s">
        <v>53</v>
      </c>
      <c r="AI831" s="118" t="s">
        <v>345</v>
      </c>
      <c r="AJ831" s="118" t="s">
        <v>2668</v>
      </c>
      <c r="AK831" s="118">
        <v>250</v>
      </c>
      <c r="AL831" s="121">
        <v>21</v>
      </c>
      <c r="AM831" s="119"/>
      <c r="AN831" s="119"/>
      <c r="AO831" s="118">
        <v>0</v>
      </c>
      <c r="AP831" s="119"/>
      <c r="AQ831" s="119"/>
      <c r="AR831" s="119"/>
      <c r="AS831" s="119"/>
      <c r="AT831" s="119"/>
      <c r="AU831" s="118">
        <v>0</v>
      </c>
      <c r="AV831" s="122">
        <v>0</v>
      </c>
      <c r="AW831" s="118" t="s">
        <v>51</v>
      </c>
      <c r="AX831" s="119"/>
      <c r="AY831" s="119"/>
      <c r="AZ831" s="119"/>
      <c r="BA831" s="118" t="s">
        <v>2669</v>
      </c>
      <c r="BB831" s="118" t="s">
        <v>52</v>
      </c>
      <c r="BC831" s="118" t="s">
        <v>213</v>
      </c>
      <c r="BD831" s="118" t="s">
        <v>355</v>
      </c>
      <c r="BE831" s="118" t="s">
        <v>2670</v>
      </c>
      <c r="BF831" s="118">
        <v>43</v>
      </c>
      <c r="BG831" s="118" t="s">
        <v>294</v>
      </c>
      <c r="BH831" s="118" t="s">
        <v>164</v>
      </c>
      <c r="BI831" s="118" t="s">
        <v>164</v>
      </c>
      <c r="BJ831" s="118" t="s">
        <v>2783</v>
      </c>
      <c r="BK831" s="118" t="s">
        <v>2784</v>
      </c>
      <c r="BL831" s="121">
        <v>1</v>
      </c>
      <c r="BM831" s="119" t="b">
        <f>KGP[[#This Row],[HU Quantity]]=KGP[[#This Row],[Requirement quantity]]</f>
        <v>1</v>
      </c>
      <c r="BN831" s="119"/>
      <c r="BO831" s="119"/>
      <c r="BP831" s="119"/>
      <c r="BQ831" s="118" t="s">
        <v>165</v>
      </c>
      <c r="BR831" s="119"/>
      <c r="BS831" s="119"/>
      <c r="BT831" s="123">
        <v>0</v>
      </c>
      <c r="BU831" s="123">
        <v>0</v>
      </c>
      <c r="BV831" s="120">
        <v>45584</v>
      </c>
      <c r="BW831" s="124">
        <v>0</v>
      </c>
      <c r="BX831" s="124">
        <v>0</v>
      </c>
      <c r="BY831" s="119"/>
      <c r="BZ831" s="119"/>
      <c r="CA831" s="118">
        <v>0</v>
      </c>
      <c r="CB831" s="122">
        <v>0</v>
      </c>
      <c r="CC831" s="119"/>
      <c r="CD831" s="122">
        <v>0</v>
      </c>
      <c r="CE831" s="119"/>
      <c r="CF831" s="119"/>
      <c r="CG831" s="119"/>
      <c r="CH831" s="122">
        <v>0</v>
      </c>
      <c r="CI831" s="125">
        <v>0</v>
      </c>
      <c r="CJ831" s="94">
        <f t="shared" si="84"/>
        <v>1.9230769230769232E-2</v>
      </c>
      <c r="CK831" s="88">
        <f t="shared" si="85"/>
        <v>45363</v>
      </c>
      <c r="CL831" s="89">
        <f t="shared" si="86"/>
        <v>-9</v>
      </c>
      <c r="CM831" s="89">
        <f t="shared" si="87"/>
        <v>19</v>
      </c>
      <c r="CN831" s="89" t="str">
        <f t="shared" si="88"/>
        <v>ON TIME</v>
      </c>
      <c r="CO831" s="100"/>
      <c r="CP831" s="89" t="str">
        <f>IF(CQ831="","",IF(CQ831&gt;'Colour coding'!$D$4,"After Turnround",IF(CQ831&gt;'Colour coding'!$D$3+7,"During Turnaround",IF(CQ831&lt;'Colour coding'!$D$3,"On Time"))))</f>
        <v>On Time</v>
      </c>
      <c r="CQ831" s="88">
        <f>_xlfn.MAXIFS('Monitor PO'!E:E,'Monitor PO'!K:K,KGP[[#This Row],[Material / Component]])</f>
        <v>0</v>
      </c>
      <c r="CR831" s="89" t="str">
        <f t="shared" si="89"/>
        <v>SOH</v>
      </c>
      <c r="CS831" s="89" t="str">
        <f>_xlfn.CONCAT(KGP[[#This Row],[Reservation]], KGP[[#This Row],[Requirement date (WO component)]],KGP[[#This Row],[Material / Component]],"000",,KGP[[#This Row],[WO number]])</f>
        <v>00001287344539110569059000200090465</v>
      </c>
      <c r="CT831" s="89" t="str">
        <f>VLOOKUP(KGP[[#This Row],[Key]],Reservation!B:B,1,)</f>
        <v>00001287344539110569059000200090465</v>
      </c>
      <c r="CU831" s="89" t="str">
        <f>_xlfn.CONCAT(KGP[[#This Row],[Reservation]],KGP[[#This Row],[Material / Component]],"000",,KGP[[#This Row],[WO number]])</f>
        <v>000012873410569059000200090465</v>
      </c>
      <c r="CV831" s="93">
        <f>IF(_xlfn.MAXIFS(Reservation!$F:$F,Reservation!$A:$A,KGP[[#This Row],[Logic]])&lt;KGP[[#This Row],[ETA @ Demand plant]],_xlfn.MAXIFS(Reservation!$F:$F,Reservation!$A:$A,KGP[[#This Row],[Logic]]),"")</f>
        <v>0</v>
      </c>
      <c r="CW831" s="89" t="e">
        <f>IF(KGP[[#This Row],[Any order which is ahead (Date)]]="","",VLOOKUP(_xlfn.CONCAT(KGP[[#This Row],[Reservation]],KGP[[#This Row],[Material / Component]],"000",,KGP[[#This Row],[WO number]]),Reservation!$A:$J,10,0))</f>
        <v>#N/A</v>
      </c>
      <c r="CX831" s="89">
        <f t="shared" si="90"/>
        <v>0</v>
      </c>
    </row>
    <row r="832" spans="1:102" s="77" customFormat="1" ht="15" x14ac:dyDescent="0.25">
      <c r="A832" s="118" t="s">
        <v>940</v>
      </c>
      <c r="B832" s="118" t="s">
        <v>50</v>
      </c>
      <c r="C832" s="119"/>
      <c r="D832" s="118" t="s">
        <v>55</v>
      </c>
      <c r="E832" s="120">
        <v>45290</v>
      </c>
      <c r="F832" s="120">
        <v>45293</v>
      </c>
      <c r="G832" s="120">
        <v>45395</v>
      </c>
      <c r="H832" s="120">
        <v>45372</v>
      </c>
      <c r="I832" s="120">
        <v>45382</v>
      </c>
      <c r="J832" s="120">
        <v>45406</v>
      </c>
      <c r="K832" s="118" t="s">
        <v>182</v>
      </c>
      <c r="L832" s="119"/>
      <c r="M832" s="118" t="s">
        <v>2790</v>
      </c>
      <c r="N832" s="118" t="s">
        <v>160</v>
      </c>
      <c r="O832" s="118" t="s">
        <v>2791</v>
      </c>
      <c r="P832" s="118" t="s">
        <v>2792</v>
      </c>
      <c r="Q832" s="118" t="s">
        <v>2665</v>
      </c>
      <c r="R832" s="118" t="s">
        <v>344</v>
      </c>
      <c r="S832" s="120">
        <v>45395</v>
      </c>
      <c r="T832" s="119"/>
      <c r="U832" s="119"/>
      <c r="V832" s="118" t="s">
        <v>345</v>
      </c>
      <c r="W832" s="119"/>
      <c r="X832" s="118">
        <v>10</v>
      </c>
      <c r="Y832" s="118">
        <v>5</v>
      </c>
      <c r="Z832" s="118" t="s">
        <v>2666</v>
      </c>
      <c r="AA832" s="118" t="s">
        <v>2667</v>
      </c>
      <c r="AB832" s="121">
        <v>1</v>
      </c>
      <c r="AC832" s="121">
        <v>1</v>
      </c>
      <c r="AD832" s="121">
        <v>14</v>
      </c>
      <c r="AE832" s="118" t="s">
        <v>858</v>
      </c>
      <c r="AF832" s="121">
        <v>0</v>
      </c>
      <c r="AG832" s="118" t="s">
        <v>347</v>
      </c>
      <c r="AH832" s="118" t="s">
        <v>53</v>
      </c>
      <c r="AI832" s="118" t="s">
        <v>345</v>
      </c>
      <c r="AJ832" s="118" t="s">
        <v>2795</v>
      </c>
      <c r="AK832" s="118">
        <v>60</v>
      </c>
      <c r="AL832" s="121">
        <v>21</v>
      </c>
      <c r="AM832" s="119"/>
      <c r="AN832" s="119"/>
      <c r="AO832" s="118">
        <v>0</v>
      </c>
      <c r="AP832" s="119"/>
      <c r="AQ832" s="119"/>
      <c r="AR832" s="119"/>
      <c r="AS832" s="119"/>
      <c r="AT832" s="119"/>
      <c r="AU832" s="118">
        <v>0</v>
      </c>
      <c r="AV832" s="122">
        <v>0</v>
      </c>
      <c r="AW832" s="118" t="s">
        <v>51</v>
      </c>
      <c r="AX832" s="119"/>
      <c r="AY832" s="119"/>
      <c r="AZ832" s="119"/>
      <c r="BA832" s="118" t="s">
        <v>2796</v>
      </c>
      <c r="BB832" s="118" t="s">
        <v>52</v>
      </c>
      <c r="BC832" s="118" t="s">
        <v>213</v>
      </c>
      <c r="BD832" s="118" t="s">
        <v>214</v>
      </c>
      <c r="BE832" s="118" t="s">
        <v>2793</v>
      </c>
      <c r="BF832" s="118">
        <v>17</v>
      </c>
      <c r="BG832" s="118" t="s">
        <v>294</v>
      </c>
      <c r="BH832" s="118" t="s">
        <v>164</v>
      </c>
      <c r="BI832" s="118" t="s">
        <v>164</v>
      </c>
      <c r="BJ832" s="118" t="s">
        <v>2797</v>
      </c>
      <c r="BK832" s="118" t="s">
        <v>2798</v>
      </c>
      <c r="BL832" s="121">
        <v>1</v>
      </c>
      <c r="BM832" s="119" t="b">
        <f>KGP[[#This Row],[HU Quantity]]=KGP[[#This Row],[Requirement quantity]]</f>
        <v>1</v>
      </c>
      <c r="BN832" s="119"/>
      <c r="BO832" s="119"/>
      <c r="BP832" s="119"/>
      <c r="BQ832" s="118" t="s">
        <v>165</v>
      </c>
      <c r="BR832" s="119"/>
      <c r="BS832" s="119"/>
      <c r="BT832" s="123">
        <v>0</v>
      </c>
      <c r="BU832" s="123">
        <v>0</v>
      </c>
      <c r="BV832" s="120">
        <v>45587</v>
      </c>
      <c r="BW832" s="124">
        <v>0</v>
      </c>
      <c r="BX832" s="124">
        <v>0</v>
      </c>
      <c r="BY832" s="119"/>
      <c r="BZ832" s="119"/>
      <c r="CA832" s="118">
        <v>0</v>
      </c>
      <c r="CB832" s="122">
        <v>0</v>
      </c>
      <c r="CC832" s="119"/>
      <c r="CD832" s="122">
        <v>0</v>
      </c>
      <c r="CE832" s="119"/>
      <c r="CF832" s="119"/>
      <c r="CG832" s="119"/>
      <c r="CH832" s="122">
        <v>0</v>
      </c>
      <c r="CI832" s="125">
        <v>0</v>
      </c>
      <c r="CJ832" s="94">
        <f t="shared" si="84"/>
        <v>1.9230769230769232E-2</v>
      </c>
      <c r="CK832" s="88">
        <f t="shared" si="85"/>
        <v>45367</v>
      </c>
      <c r="CL832" s="89">
        <f t="shared" si="86"/>
        <v>-5</v>
      </c>
      <c r="CM832" s="89">
        <f t="shared" si="87"/>
        <v>23</v>
      </c>
      <c r="CN832" s="89" t="str">
        <f t="shared" si="88"/>
        <v>ON TIME</v>
      </c>
      <c r="CO832" s="100"/>
      <c r="CP832" s="89" t="str">
        <f>IF(CQ832="","",IF(CQ832&gt;'Colour coding'!$D$4,"After Turnround",IF(CQ832&gt;'Colour coding'!$D$3+7,"During Turnaround",IF(CQ832&lt;'Colour coding'!$D$3,"On Time"))))</f>
        <v>On Time</v>
      </c>
      <c r="CQ832" s="88">
        <f>_xlfn.MAXIFS('Monitor PO'!E:E,'Monitor PO'!K:K,KGP[[#This Row],[Material / Component]])</f>
        <v>0</v>
      </c>
      <c r="CR832" s="89" t="str">
        <f t="shared" si="89"/>
        <v>SOH</v>
      </c>
      <c r="CS832" s="89" t="str">
        <f>_xlfn.CONCAT(KGP[[#This Row],[Reservation]], KGP[[#This Row],[Requirement date (WO component)]],KGP[[#This Row],[Material / Component]],"000",,KGP[[#This Row],[WO number]])</f>
        <v>00001296914539510447461000200091461</v>
      </c>
      <c r="CT832" s="89" t="e">
        <f>VLOOKUP(KGP[[#This Row],[Key]],Reservation!B:B,1,)</f>
        <v>#N/A</v>
      </c>
      <c r="CU832" s="89" t="str">
        <f>_xlfn.CONCAT(KGP[[#This Row],[Reservation]],KGP[[#This Row],[Material / Component]],"000",,KGP[[#This Row],[WO number]])</f>
        <v>000012969110447461000200091461</v>
      </c>
      <c r="CV832" s="93">
        <f>IF(_xlfn.MAXIFS(Reservation!$F:$F,Reservation!$A:$A,KGP[[#This Row],[Logic]])&lt;KGP[[#This Row],[ETA @ Demand plant]],_xlfn.MAXIFS(Reservation!$F:$F,Reservation!$A:$A,KGP[[#This Row],[Logic]]),"")</f>
        <v>0</v>
      </c>
      <c r="CW832" s="89" t="e">
        <f>IF(KGP[[#This Row],[Any order which is ahead (Date)]]="","",VLOOKUP(_xlfn.CONCAT(KGP[[#This Row],[Reservation]],KGP[[#This Row],[Material / Component]],"000",,KGP[[#This Row],[WO number]]),Reservation!$A:$J,10,0))</f>
        <v>#N/A</v>
      </c>
      <c r="CX832" s="89">
        <f t="shared" si="90"/>
        <v>0</v>
      </c>
    </row>
    <row r="833" spans="1:102" s="77" customFormat="1" ht="15" x14ac:dyDescent="0.25">
      <c r="A833" s="118" t="s">
        <v>940</v>
      </c>
      <c r="B833" s="118" t="s">
        <v>50</v>
      </c>
      <c r="C833" s="119"/>
      <c r="D833" s="118" t="s">
        <v>55</v>
      </c>
      <c r="E833" s="120">
        <v>45290</v>
      </c>
      <c r="F833" s="120">
        <v>45293</v>
      </c>
      <c r="G833" s="120">
        <v>45395</v>
      </c>
      <c r="H833" s="120">
        <v>45372</v>
      </c>
      <c r="I833" s="120">
        <v>45382</v>
      </c>
      <c r="J833" s="120">
        <v>45406</v>
      </c>
      <c r="K833" s="118" t="s">
        <v>182</v>
      </c>
      <c r="L833" s="119"/>
      <c r="M833" s="118" t="s">
        <v>2790</v>
      </c>
      <c r="N833" s="118" t="s">
        <v>2730</v>
      </c>
      <c r="O833" s="118" t="s">
        <v>2791</v>
      </c>
      <c r="P833" s="118" t="s">
        <v>2792</v>
      </c>
      <c r="Q833" s="118" t="s">
        <v>2665</v>
      </c>
      <c r="R833" s="118" t="s">
        <v>344</v>
      </c>
      <c r="S833" s="120">
        <v>45395</v>
      </c>
      <c r="T833" s="119"/>
      <c r="U833" s="119"/>
      <c r="V833" s="118" t="s">
        <v>345</v>
      </c>
      <c r="W833" s="119"/>
      <c r="X833" s="118">
        <v>10</v>
      </c>
      <c r="Y833" s="118">
        <v>5</v>
      </c>
      <c r="Z833" s="118" t="s">
        <v>2731</v>
      </c>
      <c r="AA833" s="118" t="s">
        <v>2732</v>
      </c>
      <c r="AB833" s="121">
        <v>1</v>
      </c>
      <c r="AC833" s="121">
        <v>0</v>
      </c>
      <c r="AD833" s="121">
        <v>4</v>
      </c>
      <c r="AE833" s="118" t="s">
        <v>941</v>
      </c>
      <c r="AF833" s="121">
        <v>0</v>
      </c>
      <c r="AG833" s="118" t="s">
        <v>347</v>
      </c>
      <c r="AH833" s="118" t="s">
        <v>53</v>
      </c>
      <c r="AI833" s="118" t="s">
        <v>345</v>
      </c>
      <c r="AJ833" s="118" t="s">
        <v>2795</v>
      </c>
      <c r="AK833" s="118">
        <v>220</v>
      </c>
      <c r="AL833" s="121">
        <v>21</v>
      </c>
      <c r="AM833" s="119"/>
      <c r="AN833" s="119"/>
      <c r="AO833" s="118">
        <v>0</v>
      </c>
      <c r="AP833" s="119"/>
      <c r="AQ833" s="119"/>
      <c r="AR833" s="119"/>
      <c r="AS833" s="119"/>
      <c r="AT833" s="119"/>
      <c r="AU833" s="118">
        <v>0</v>
      </c>
      <c r="AV833" s="122">
        <v>0</v>
      </c>
      <c r="AW833" s="118" t="s">
        <v>51</v>
      </c>
      <c r="AX833" s="119"/>
      <c r="AY833" s="119"/>
      <c r="AZ833" s="119"/>
      <c r="BA833" s="118" t="s">
        <v>2801</v>
      </c>
      <c r="BB833" s="118" t="s">
        <v>52</v>
      </c>
      <c r="BC833" s="118" t="s">
        <v>213</v>
      </c>
      <c r="BD833" s="118" t="s">
        <v>214</v>
      </c>
      <c r="BE833" s="118" t="s">
        <v>2793</v>
      </c>
      <c r="BF833" s="118">
        <v>48</v>
      </c>
      <c r="BG833" s="118" t="s">
        <v>294</v>
      </c>
      <c r="BH833" s="118" t="s">
        <v>164</v>
      </c>
      <c r="BI833" s="118" t="s">
        <v>164</v>
      </c>
      <c r="BJ833" s="118" t="s">
        <v>2802</v>
      </c>
      <c r="BK833" s="118" t="s">
        <v>2574</v>
      </c>
      <c r="BL833" s="121">
        <v>1</v>
      </c>
      <c r="BM833" s="119" t="b">
        <f>KGP[[#This Row],[HU Quantity]]=KGP[[#This Row],[Requirement quantity]]</f>
        <v>1</v>
      </c>
      <c r="BN833" s="118" t="s">
        <v>2803</v>
      </c>
      <c r="BO833" s="119"/>
      <c r="BP833" s="119"/>
      <c r="BQ833" s="118" t="s">
        <v>165</v>
      </c>
      <c r="BR833" s="119"/>
      <c r="BS833" s="119"/>
      <c r="BT833" s="123">
        <v>0</v>
      </c>
      <c r="BU833" s="123">
        <v>0</v>
      </c>
      <c r="BV833" s="120">
        <v>45587</v>
      </c>
      <c r="BW833" s="124">
        <v>0</v>
      </c>
      <c r="BX833" s="124">
        <v>0</v>
      </c>
      <c r="BY833" s="119"/>
      <c r="BZ833" s="119"/>
      <c r="CA833" s="118">
        <v>0</v>
      </c>
      <c r="CB833" s="122">
        <v>0</v>
      </c>
      <c r="CC833" s="119"/>
      <c r="CD833" s="122">
        <v>0</v>
      </c>
      <c r="CE833" s="119"/>
      <c r="CF833" s="119"/>
      <c r="CG833" s="119"/>
      <c r="CH833" s="122">
        <v>0</v>
      </c>
      <c r="CI833" s="125">
        <v>0</v>
      </c>
      <c r="CJ833" s="94">
        <f t="shared" si="84"/>
        <v>1.9230769230769232E-2</v>
      </c>
      <c r="CK833" s="88">
        <f t="shared" si="85"/>
        <v>45367</v>
      </c>
      <c r="CL833" s="89">
        <f t="shared" si="86"/>
        <v>-5</v>
      </c>
      <c r="CM833" s="89">
        <f t="shared" si="87"/>
        <v>23</v>
      </c>
      <c r="CN833" s="89" t="str">
        <f t="shared" si="88"/>
        <v>ON TIME</v>
      </c>
      <c r="CO833" s="100"/>
      <c r="CP833" s="89" t="str">
        <f>IF(CQ833="","",IF(CQ833&gt;'Colour coding'!$D$4,"After Turnround",IF(CQ833&gt;'Colour coding'!$D$3+7,"During Turnaround",IF(CQ833&lt;'Colour coding'!$D$3,"On Time"))))</f>
        <v>On Time</v>
      </c>
      <c r="CQ833" s="88">
        <f>_xlfn.MAXIFS('Monitor PO'!E:E,'Monitor PO'!K:K,KGP[[#This Row],[Material / Component]])</f>
        <v>0</v>
      </c>
      <c r="CR833" s="89" t="str">
        <f t="shared" si="89"/>
        <v>Need Purchasing</v>
      </c>
      <c r="CS833" s="89" t="str">
        <f>_xlfn.CONCAT(KGP[[#This Row],[Reservation]], KGP[[#This Row],[Requirement date (WO component)]],KGP[[#This Row],[Material / Component]],"000",,KGP[[#This Row],[WO number]])</f>
        <v>00001296914539510590362000200091461</v>
      </c>
      <c r="CT833" s="89" t="e">
        <f>VLOOKUP(KGP[[#This Row],[Key]],Reservation!B:B,1,)</f>
        <v>#N/A</v>
      </c>
      <c r="CU833" s="89" t="str">
        <f>_xlfn.CONCAT(KGP[[#This Row],[Reservation]],KGP[[#This Row],[Material / Component]],"000",,KGP[[#This Row],[WO number]])</f>
        <v>000012969110590362000200091461</v>
      </c>
      <c r="CV833" s="93">
        <f>IF(_xlfn.MAXIFS(Reservation!$F:$F,Reservation!$A:$A,KGP[[#This Row],[Logic]])&lt;KGP[[#This Row],[ETA @ Demand plant]],_xlfn.MAXIFS(Reservation!$F:$F,Reservation!$A:$A,KGP[[#This Row],[Logic]]),"")</f>
        <v>0</v>
      </c>
      <c r="CW833" s="89" t="e">
        <f>IF(KGP[[#This Row],[Any order which is ahead (Date)]]="","",VLOOKUP(_xlfn.CONCAT(KGP[[#This Row],[Reservation]],KGP[[#This Row],[Material / Component]],"000",,KGP[[#This Row],[WO number]]),Reservation!$A:$J,10,0))</f>
        <v>#N/A</v>
      </c>
      <c r="CX833" s="89">
        <f t="shared" si="90"/>
        <v>0</v>
      </c>
    </row>
    <row r="834" spans="1:102" s="77" customFormat="1" ht="15" x14ac:dyDescent="0.25">
      <c r="A834" s="118" t="s">
        <v>940</v>
      </c>
      <c r="B834" s="118" t="s">
        <v>50</v>
      </c>
      <c r="C834" s="119"/>
      <c r="D834" s="118" t="s">
        <v>55</v>
      </c>
      <c r="E834" s="120">
        <v>45290</v>
      </c>
      <c r="F834" s="120">
        <v>45293</v>
      </c>
      <c r="G834" s="120">
        <v>45395</v>
      </c>
      <c r="H834" s="120">
        <v>45372</v>
      </c>
      <c r="I834" s="120">
        <v>45382</v>
      </c>
      <c r="J834" s="120">
        <v>45406</v>
      </c>
      <c r="K834" s="118" t="s">
        <v>182</v>
      </c>
      <c r="L834" s="119"/>
      <c r="M834" s="118" t="s">
        <v>2790</v>
      </c>
      <c r="N834" s="118" t="s">
        <v>2690</v>
      </c>
      <c r="O834" s="118" t="s">
        <v>2791</v>
      </c>
      <c r="P834" s="118" t="s">
        <v>2792</v>
      </c>
      <c r="Q834" s="118" t="s">
        <v>2665</v>
      </c>
      <c r="R834" s="118" t="s">
        <v>344</v>
      </c>
      <c r="S834" s="120">
        <v>45395</v>
      </c>
      <c r="T834" s="119"/>
      <c r="U834" s="119"/>
      <c r="V834" s="118" t="s">
        <v>345</v>
      </c>
      <c r="W834" s="119"/>
      <c r="X834" s="118">
        <v>10</v>
      </c>
      <c r="Y834" s="118">
        <v>5</v>
      </c>
      <c r="Z834" s="118" t="s">
        <v>2698</v>
      </c>
      <c r="AA834" s="118" t="s">
        <v>2699</v>
      </c>
      <c r="AB834" s="121">
        <v>64</v>
      </c>
      <c r="AC834" s="121">
        <v>0</v>
      </c>
      <c r="AD834" s="121">
        <v>128</v>
      </c>
      <c r="AE834" s="118" t="s">
        <v>858</v>
      </c>
      <c r="AF834" s="121">
        <v>0</v>
      </c>
      <c r="AG834" s="118" t="s">
        <v>347</v>
      </c>
      <c r="AH834" s="118" t="s">
        <v>53</v>
      </c>
      <c r="AI834" s="118" t="s">
        <v>345</v>
      </c>
      <c r="AJ834" s="118" t="s">
        <v>2795</v>
      </c>
      <c r="AK834" s="118">
        <v>260</v>
      </c>
      <c r="AL834" s="121">
        <v>21</v>
      </c>
      <c r="AM834" s="119"/>
      <c r="AN834" s="119"/>
      <c r="AO834" s="118">
        <v>0</v>
      </c>
      <c r="AP834" s="119"/>
      <c r="AQ834" s="119"/>
      <c r="AR834" s="119"/>
      <c r="AS834" s="119"/>
      <c r="AT834" s="119"/>
      <c r="AU834" s="118">
        <v>0</v>
      </c>
      <c r="AV834" s="122">
        <v>0</v>
      </c>
      <c r="AW834" s="118" t="s">
        <v>51</v>
      </c>
      <c r="AX834" s="119"/>
      <c r="AY834" s="119"/>
      <c r="AZ834" s="119"/>
      <c r="BA834" s="118" t="s">
        <v>2801</v>
      </c>
      <c r="BB834" s="118" t="s">
        <v>52</v>
      </c>
      <c r="BC834" s="118" t="s">
        <v>213</v>
      </c>
      <c r="BD834" s="118" t="s">
        <v>214</v>
      </c>
      <c r="BE834" s="118" t="s">
        <v>2793</v>
      </c>
      <c r="BF834" s="118">
        <v>52</v>
      </c>
      <c r="BG834" s="118" t="s">
        <v>294</v>
      </c>
      <c r="BH834" s="118" t="s">
        <v>164</v>
      </c>
      <c r="BI834" s="118" t="s">
        <v>164</v>
      </c>
      <c r="BJ834" s="118" t="s">
        <v>2805</v>
      </c>
      <c r="BK834" s="118" t="s">
        <v>2574</v>
      </c>
      <c r="BL834" s="121">
        <v>64</v>
      </c>
      <c r="BM834" s="119" t="b">
        <f>KGP[[#This Row],[HU Quantity]]=KGP[[#This Row],[Requirement quantity]]</f>
        <v>1</v>
      </c>
      <c r="BN834" s="118" t="s">
        <v>2806</v>
      </c>
      <c r="BO834" s="119"/>
      <c r="BP834" s="119"/>
      <c r="BQ834" s="118" t="s">
        <v>165</v>
      </c>
      <c r="BR834" s="119"/>
      <c r="BS834" s="119"/>
      <c r="BT834" s="123">
        <v>0</v>
      </c>
      <c r="BU834" s="123">
        <v>0</v>
      </c>
      <c r="BV834" s="120">
        <v>45587</v>
      </c>
      <c r="BW834" s="124">
        <v>0</v>
      </c>
      <c r="BX834" s="124">
        <v>0</v>
      </c>
      <c r="BY834" s="119"/>
      <c r="BZ834" s="119"/>
      <c r="CA834" s="118">
        <v>0</v>
      </c>
      <c r="CB834" s="122">
        <v>0</v>
      </c>
      <c r="CC834" s="119"/>
      <c r="CD834" s="122">
        <v>0</v>
      </c>
      <c r="CE834" s="119"/>
      <c r="CF834" s="119"/>
      <c r="CG834" s="119"/>
      <c r="CH834" s="122">
        <v>0</v>
      </c>
      <c r="CI834" s="125">
        <v>0</v>
      </c>
      <c r="CJ834" s="94">
        <f t="shared" ref="CJ834:CJ873" si="91">1/COUNTIF(M:M,M834)</f>
        <v>1.9230769230769232E-2</v>
      </c>
      <c r="CK834" s="88">
        <f t="shared" ref="CK834:CK873" si="92">G834-28</f>
        <v>45367</v>
      </c>
      <c r="CL834" s="89">
        <f t="shared" ref="CL834:CL873" si="93">IF(ISBLANK(H834),0,CK834-H834)</f>
        <v>-5</v>
      </c>
      <c r="CM834" s="89">
        <f t="shared" ref="CM834:CM873" si="94">IF(ISBLANK(H834),0,G834-H834)</f>
        <v>23</v>
      </c>
      <c r="CN834" s="89" t="str">
        <f t="shared" ref="CN834:CN873" si="95">IF(ISNUMBER(CM834), IF(CM834&gt;0,"ON TIME",IF(CM834&lt;0,"Delayed","Missing Staging Date")))</f>
        <v>ON TIME</v>
      </c>
      <c r="CO834" s="100"/>
      <c r="CP834" s="89" t="str">
        <f>IF(CQ834="","",IF(CQ834&gt;'Colour coding'!$D$4,"After Turnround",IF(CQ834&gt;'Colour coding'!$D$3+7,"During Turnaround",IF(CQ834&lt;'Colour coding'!$D$3,"On Time"))))</f>
        <v>On Time</v>
      </c>
      <c r="CQ834" s="88">
        <f>_xlfn.MAXIFS('Monitor PO'!E:E,'Monitor PO'!K:K,KGP[[#This Row],[Material / Component]])</f>
        <v>0</v>
      </c>
      <c r="CR834" s="89" t="str">
        <f t="shared" ref="CR834:CR873" si="96">IF(ISBLANK(Z834), "Delivered Pre S4H",IF(AC834&gt;=AB834,"SOH","Need Purchasing"))</f>
        <v>Need Purchasing</v>
      </c>
      <c r="CS834" s="89" t="str">
        <f>_xlfn.CONCAT(KGP[[#This Row],[Reservation]], KGP[[#This Row],[Requirement date (WO component)]],KGP[[#This Row],[Material / Component]],"000",,KGP[[#This Row],[WO number]])</f>
        <v>00001296914539510590783000200091461</v>
      </c>
      <c r="CT834" s="89" t="e">
        <f>VLOOKUP(KGP[[#This Row],[Key]],Reservation!B:B,1,)</f>
        <v>#N/A</v>
      </c>
      <c r="CU834" s="89" t="str">
        <f>_xlfn.CONCAT(KGP[[#This Row],[Reservation]],KGP[[#This Row],[Material / Component]],"000",,KGP[[#This Row],[WO number]])</f>
        <v>000012969110590783000200091461</v>
      </c>
      <c r="CV834" s="93">
        <f>IF(_xlfn.MAXIFS(Reservation!$F:$F,Reservation!$A:$A,KGP[[#This Row],[Logic]])&lt;KGP[[#This Row],[ETA @ Demand plant]],_xlfn.MAXIFS(Reservation!$F:$F,Reservation!$A:$A,KGP[[#This Row],[Logic]]),"")</f>
        <v>0</v>
      </c>
      <c r="CW834" s="89" t="e">
        <f>IF(KGP[[#This Row],[Any order which is ahead (Date)]]="","",VLOOKUP(_xlfn.CONCAT(KGP[[#This Row],[Reservation]],KGP[[#This Row],[Material / Component]],"000",,KGP[[#This Row],[WO number]]),Reservation!$A:$J,10,0))</f>
        <v>#N/A</v>
      </c>
      <c r="CX834" s="89">
        <f t="shared" ref="CX834:CX873" si="97">IFERROR(IF(OR(IFERROR(SEARCH("SP13",AH834),FALSE),IFERROR(SEARCH("SP11",AH834),FALSE)),1,0),0)</f>
        <v>0</v>
      </c>
    </row>
    <row r="835" spans="1:102" s="77" customFormat="1" ht="15" x14ac:dyDescent="0.25">
      <c r="A835" s="118" t="s">
        <v>940</v>
      </c>
      <c r="B835" s="118" t="s">
        <v>50</v>
      </c>
      <c r="C835" s="119"/>
      <c r="D835" s="118" t="s">
        <v>55</v>
      </c>
      <c r="E835" s="120">
        <v>45290</v>
      </c>
      <c r="F835" s="120">
        <v>45293</v>
      </c>
      <c r="G835" s="120">
        <v>45395</v>
      </c>
      <c r="H835" s="120">
        <v>45372</v>
      </c>
      <c r="I835" s="120">
        <v>45382</v>
      </c>
      <c r="J835" s="120">
        <v>45406</v>
      </c>
      <c r="K835" s="118" t="s">
        <v>182</v>
      </c>
      <c r="L835" s="119"/>
      <c r="M835" s="118" t="s">
        <v>2790</v>
      </c>
      <c r="N835" s="118" t="s">
        <v>2722</v>
      </c>
      <c r="O835" s="118" t="s">
        <v>2791</v>
      </c>
      <c r="P835" s="118" t="s">
        <v>2792</v>
      </c>
      <c r="Q835" s="118" t="s">
        <v>2665</v>
      </c>
      <c r="R835" s="118" t="s">
        <v>344</v>
      </c>
      <c r="S835" s="120">
        <v>45395</v>
      </c>
      <c r="T835" s="119"/>
      <c r="U835" s="119"/>
      <c r="V835" s="118" t="s">
        <v>345</v>
      </c>
      <c r="W835" s="119"/>
      <c r="X835" s="118">
        <v>10</v>
      </c>
      <c r="Y835" s="118">
        <v>5</v>
      </c>
      <c r="Z835" s="118" t="s">
        <v>2723</v>
      </c>
      <c r="AA835" s="118" t="s">
        <v>2724</v>
      </c>
      <c r="AB835" s="121">
        <v>12</v>
      </c>
      <c r="AC835" s="121">
        <v>1</v>
      </c>
      <c r="AD835" s="121">
        <v>24</v>
      </c>
      <c r="AE835" s="118" t="s">
        <v>858</v>
      </c>
      <c r="AF835" s="121">
        <v>0</v>
      </c>
      <c r="AG835" s="118" t="s">
        <v>347</v>
      </c>
      <c r="AH835" s="118" t="s">
        <v>53</v>
      </c>
      <c r="AI835" s="118" t="s">
        <v>345</v>
      </c>
      <c r="AJ835" s="118" t="s">
        <v>2795</v>
      </c>
      <c r="AK835" s="118">
        <v>150</v>
      </c>
      <c r="AL835" s="121">
        <v>21</v>
      </c>
      <c r="AM835" s="119"/>
      <c r="AN835" s="119"/>
      <c r="AO835" s="118">
        <v>0</v>
      </c>
      <c r="AP835" s="119"/>
      <c r="AQ835" s="119"/>
      <c r="AR835" s="119"/>
      <c r="AS835" s="119"/>
      <c r="AT835" s="119"/>
      <c r="AU835" s="118">
        <v>0</v>
      </c>
      <c r="AV835" s="122">
        <v>0</v>
      </c>
      <c r="AW835" s="118" t="s">
        <v>51</v>
      </c>
      <c r="AX835" s="119"/>
      <c r="AY835" s="119"/>
      <c r="AZ835" s="119"/>
      <c r="BA835" s="118" t="s">
        <v>2801</v>
      </c>
      <c r="BB835" s="118" t="s">
        <v>52</v>
      </c>
      <c r="BC835" s="118" t="s">
        <v>213</v>
      </c>
      <c r="BD835" s="118" t="s">
        <v>214</v>
      </c>
      <c r="BE835" s="118" t="s">
        <v>2793</v>
      </c>
      <c r="BF835" s="118">
        <v>41</v>
      </c>
      <c r="BG835" s="118" t="s">
        <v>294</v>
      </c>
      <c r="BH835" s="118" t="s">
        <v>164</v>
      </c>
      <c r="BI835" s="118" t="s">
        <v>164</v>
      </c>
      <c r="BJ835" s="118" t="s">
        <v>2807</v>
      </c>
      <c r="BK835" s="118" t="s">
        <v>2574</v>
      </c>
      <c r="BL835" s="121">
        <v>12</v>
      </c>
      <c r="BM835" s="119" t="b">
        <f>KGP[[#This Row],[HU Quantity]]=KGP[[#This Row],[Requirement quantity]]</f>
        <v>1</v>
      </c>
      <c r="BN835" s="118" t="s">
        <v>2808</v>
      </c>
      <c r="BO835" s="119"/>
      <c r="BP835" s="119"/>
      <c r="BQ835" s="118" t="s">
        <v>165</v>
      </c>
      <c r="BR835" s="119"/>
      <c r="BS835" s="119"/>
      <c r="BT835" s="123">
        <v>0</v>
      </c>
      <c r="BU835" s="123">
        <v>0</v>
      </c>
      <c r="BV835" s="120">
        <v>45587</v>
      </c>
      <c r="BW835" s="124">
        <v>0</v>
      </c>
      <c r="BX835" s="124">
        <v>0</v>
      </c>
      <c r="BY835" s="119"/>
      <c r="BZ835" s="119"/>
      <c r="CA835" s="118">
        <v>0</v>
      </c>
      <c r="CB835" s="122">
        <v>0</v>
      </c>
      <c r="CC835" s="119"/>
      <c r="CD835" s="122">
        <v>0</v>
      </c>
      <c r="CE835" s="119"/>
      <c r="CF835" s="119"/>
      <c r="CG835" s="119"/>
      <c r="CH835" s="122">
        <v>0</v>
      </c>
      <c r="CI835" s="125">
        <v>0</v>
      </c>
      <c r="CJ835" s="94">
        <f t="shared" si="91"/>
        <v>1.9230769230769232E-2</v>
      </c>
      <c r="CK835" s="88">
        <f t="shared" si="92"/>
        <v>45367</v>
      </c>
      <c r="CL835" s="89">
        <f t="shared" si="93"/>
        <v>-5</v>
      </c>
      <c r="CM835" s="89">
        <f t="shared" si="94"/>
        <v>23</v>
      </c>
      <c r="CN835" s="89" t="str">
        <f t="shared" si="95"/>
        <v>ON TIME</v>
      </c>
      <c r="CO835" s="100"/>
      <c r="CP835" s="89" t="str">
        <f>IF(CQ835="","",IF(CQ835&gt;'Colour coding'!$D$4,"After Turnround",IF(CQ835&gt;'Colour coding'!$D$3+7,"During Turnaround",IF(CQ835&lt;'Colour coding'!$D$3,"On Time"))))</f>
        <v>On Time</v>
      </c>
      <c r="CQ835" s="88">
        <f>_xlfn.MAXIFS('Monitor PO'!E:E,'Monitor PO'!K:K,KGP[[#This Row],[Material / Component]])</f>
        <v>0</v>
      </c>
      <c r="CR835" s="89" t="str">
        <f t="shared" si="96"/>
        <v>Need Purchasing</v>
      </c>
      <c r="CS835" s="89" t="str">
        <f>_xlfn.CONCAT(KGP[[#This Row],[Reservation]], KGP[[#This Row],[Requirement date (WO component)]],KGP[[#This Row],[Material / Component]],"000",,KGP[[#This Row],[WO number]])</f>
        <v>00001296914539510400603000200091461</v>
      </c>
      <c r="CT835" s="89" t="e">
        <f>VLOOKUP(KGP[[#This Row],[Key]],Reservation!B:B,1,)</f>
        <v>#N/A</v>
      </c>
      <c r="CU835" s="89" t="str">
        <f>_xlfn.CONCAT(KGP[[#This Row],[Reservation]],KGP[[#This Row],[Material / Component]],"000",,KGP[[#This Row],[WO number]])</f>
        <v>000012969110400603000200091461</v>
      </c>
      <c r="CV835" s="93">
        <f>IF(_xlfn.MAXIFS(Reservation!$F:$F,Reservation!$A:$A,KGP[[#This Row],[Logic]])&lt;KGP[[#This Row],[ETA @ Demand plant]],_xlfn.MAXIFS(Reservation!$F:$F,Reservation!$A:$A,KGP[[#This Row],[Logic]]),"")</f>
        <v>0</v>
      </c>
      <c r="CW835" s="89" t="e">
        <f>IF(KGP[[#This Row],[Any order which is ahead (Date)]]="","",VLOOKUP(_xlfn.CONCAT(KGP[[#This Row],[Reservation]],KGP[[#This Row],[Material / Component]],"000",,KGP[[#This Row],[WO number]]),Reservation!$A:$J,10,0))</f>
        <v>#N/A</v>
      </c>
      <c r="CX835" s="89">
        <f t="shared" si="97"/>
        <v>0</v>
      </c>
    </row>
    <row r="836" spans="1:102" s="77" customFormat="1" ht="15" x14ac:dyDescent="0.25">
      <c r="A836" s="118" t="s">
        <v>940</v>
      </c>
      <c r="B836" s="118" t="s">
        <v>50</v>
      </c>
      <c r="C836" s="119"/>
      <c r="D836" s="118" t="s">
        <v>55</v>
      </c>
      <c r="E836" s="120">
        <v>45290</v>
      </c>
      <c r="F836" s="120">
        <v>45293</v>
      </c>
      <c r="G836" s="120">
        <v>45395</v>
      </c>
      <c r="H836" s="120">
        <v>45372</v>
      </c>
      <c r="I836" s="120">
        <v>45382</v>
      </c>
      <c r="J836" s="120">
        <v>45406</v>
      </c>
      <c r="K836" s="118" t="s">
        <v>182</v>
      </c>
      <c r="L836" s="119"/>
      <c r="M836" s="118" t="s">
        <v>2790</v>
      </c>
      <c r="N836" s="118" t="s">
        <v>2809</v>
      </c>
      <c r="O836" s="118" t="s">
        <v>2791</v>
      </c>
      <c r="P836" s="118" t="s">
        <v>2792</v>
      </c>
      <c r="Q836" s="118" t="s">
        <v>2665</v>
      </c>
      <c r="R836" s="118" t="s">
        <v>344</v>
      </c>
      <c r="S836" s="120">
        <v>45395</v>
      </c>
      <c r="T836" s="119"/>
      <c r="U836" s="119"/>
      <c r="V836" s="118" t="s">
        <v>345</v>
      </c>
      <c r="W836" s="119"/>
      <c r="X836" s="118">
        <v>10</v>
      </c>
      <c r="Y836" s="118">
        <v>5</v>
      </c>
      <c r="Z836" s="118" t="s">
        <v>2705</v>
      </c>
      <c r="AA836" s="118" t="s">
        <v>2706</v>
      </c>
      <c r="AB836" s="121">
        <v>72</v>
      </c>
      <c r="AC836" s="121">
        <v>0</v>
      </c>
      <c r="AD836" s="121">
        <v>144</v>
      </c>
      <c r="AE836" s="118" t="s">
        <v>858</v>
      </c>
      <c r="AF836" s="121">
        <v>0</v>
      </c>
      <c r="AG836" s="118" t="s">
        <v>347</v>
      </c>
      <c r="AH836" s="118" t="s">
        <v>53</v>
      </c>
      <c r="AI836" s="118" t="s">
        <v>345</v>
      </c>
      <c r="AJ836" s="118" t="s">
        <v>2795</v>
      </c>
      <c r="AK836" s="118">
        <v>160</v>
      </c>
      <c r="AL836" s="121">
        <v>21</v>
      </c>
      <c r="AM836" s="119"/>
      <c r="AN836" s="119"/>
      <c r="AO836" s="118">
        <v>0</v>
      </c>
      <c r="AP836" s="119"/>
      <c r="AQ836" s="119"/>
      <c r="AR836" s="119"/>
      <c r="AS836" s="119"/>
      <c r="AT836" s="119"/>
      <c r="AU836" s="118">
        <v>0</v>
      </c>
      <c r="AV836" s="122">
        <v>0</v>
      </c>
      <c r="AW836" s="118" t="s">
        <v>51</v>
      </c>
      <c r="AX836" s="119"/>
      <c r="AY836" s="119"/>
      <c r="AZ836" s="119"/>
      <c r="BA836" s="118" t="s">
        <v>2801</v>
      </c>
      <c r="BB836" s="118" t="s">
        <v>52</v>
      </c>
      <c r="BC836" s="118" t="s">
        <v>213</v>
      </c>
      <c r="BD836" s="118" t="s">
        <v>214</v>
      </c>
      <c r="BE836" s="118" t="s">
        <v>2793</v>
      </c>
      <c r="BF836" s="118">
        <v>42</v>
      </c>
      <c r="BG836" s="118" t="s">
        <v>294</v>
      </c>
      <c r="BH836" s="118" t="s">
        <v>164</v>
      </c>
      <c r="BI836" s="118" t="s">
        <v>164</v>
      </c>
      <c r="BJ836" s="118" t="s">
        <v>2810</v>
      </c>
      <c r="BK836" s="118" t="s">
        <v>2574</v>
      </c>
      <c r="BL836" s="121">
        <v>72</v>
      </c>
      <c r="BM836" s="119" t="b">
        <f>KGP[[#This Row],[HU Quantity]]=KGP[[#This Row],[Requirement quantity]]</f>
        <v>1</v>
      </c>
      <c r="BN836" s="118" t="s">
        <v>2811</v>
      </c>
      <c r="BO836" s="119"/>
      <c r="BP836" s="119"/>
      <c r="BQ836" s="118" t="s">
        <v>165</v>
      </c>
      <c r="BR836" s="119"/>
      <c r="BS836" s="119"/>
      <c r="BT836" s="123">
        <v>0</v>
      </c>
      <c r="BU836" s="123">
        <v>0</v>
      </c>
      <c r="BV836" s="120">
        <v>45587</v>
      </c>
      <c r="BW836" s="124">
        <v>0</v>
      </c>
      <c r="BX836" s="124">
        <v>0</v>
      </c>
      <c r="BY836" s="119"/>
      <c r="BZ836" s="119"/>
      <c r="CA836" s="118">
        <v>0</v>
      </c>
      <c r="CB836" s="122">
        <v>0</v>
      </c>
      <c r="CC836" s="119"/>
      <c r="CD836" s="122">
        <v>0</v>
      </c>
      <c r="CE836" s="119"/>
      <c r="CF836" s="119"/>
      <c r="CG836" s="119"/>
      <c r="CH836" s="122">
        <v>0</v>
      </c>
      <c r="CI836" s="125">
        <v>0</v>
      </c>
      <c r="CJ836" s="94">
        <f t="shared" si="91"/>
        <v>1.9230769230769232E-2</v>
      </c>
      <c r="CK836" s="88">
        <f t="shared" si="92"/>
        <v>45367</v>
      </c>
      <c r="CL836" s="89">
        <f t="shared" si="93"/>
        <v>-5</v>
      </c>
      <c r="CM836" s="89">
        <f t="shared" si="94"/>
        <v>23</v>
      </c>
      <c r="CN836" s="89" t="str">
        <f t="shared" si="95"/>
        <v>ON TIME</v>
      </c>
      <c r="CO836" s="100"/>
      <c r="CP836" s="89" t="str">
        <f>IF(CQ836="","",IF(CQ836&gt;'Colour coding'!$D$4,"After Turnround",IF(CQ836&gt;'Colour coding'!$D$3+7,"During Turnaround",IF(CQ836&lt;'Colour coding'!$D$3,"On Time"))))</f>
        <v>On Time</v>
      </c>
      <c r="CQ836" s="88">
        <f>_xlfn.MAXIFS('Monitor PO'!E:E,'Monitor PO'!K:K,KGP[[#This Row],[Material / Component]])</f>
        <v>0</v>
      </c>
      <c r="CR836" s="89" t="str">
        <f t="shared" si="96"/>
        <v>Need Purchasing</v>
      </c>
      <c r="CS836" s="89" t="str">
        <f>_xlfn.CONCAT(KGP[[#This Row],[Reservation]], KGP[[#This Row],[Requirement date (WO component)]],KGP[[#This Row],[Material / Component]],"000",,KGP[[#This Row],[WO number]])</f>
        <v>00001296914539510526668000200091461</v>
      </c>
      <c r="CT836" s="89" t="e">
        <f>VLOOKUP(KGP[[#This Row],[Key]],Reservation!B:B,1,)</f>
        <v>#N/A</v>
      </c>
      <c r="CU836" s="89" t="str">
        <f>_xlfn.CONCAT(KGP[[#This Row],[Reservation]],KGP[[#This Row],[Material / Component]],"000",,KGP[[#This Row],[WO number]])</f>
        <v>000012969110526668000200091461</v>
      </c>
      <c r="CV836" s="93">
        <f>IF(_xlfn.MAXIFS(Reservation!$F:$F,Reservation!$A:$A,KGP[[#This Row],[Logic]])&lt;KGP[[#This Row],[ETA @ Demand plant]],_xlfn.MAXIFS(Reservation!$F:$F,Reservation!$A:$A,KGP[[#This Row],[Logic]]),"")</f>
        <v>0</v>
      </c>
      <c r="CW836" s="89" t="e">
        <f>IF(KGP[[#This Row],[Any order which is ahead (Date)]]="","",VLOOKUP(_xlfn.CONCAT(KGP[[#This Row],[Reservation]],KGP[[#This Row],[Material / Component]],"000",,KGP[[#This Row],[WO number]]),Reservation!$A:$J,10,0))</f>
        <v>#N/A</v>
      </c>
      <c r="CX836" s="89">
        <f t="shared" si="97"/>
        <v>0</v>
      </c>
    </row>
    <row r="837" spans="1:102" s="77" customFormat="1" ht="15" x14ac:dyDescent="0.25">
      <c r="A837" s="118" t="s">
        <v>940</v>
      </c>
      <c r="B837" s="118" t="s">
        <v>50</v>
      </c>
      <c r="C837" s="119"/>
      <c r="D837" s="118" t="s">
        <v>55</v>
      </c>
      <c r="E837" s="120">
        <v>45290</v>
      </c>
      <c r="F837" s="120">
        <v>45293</v>
      </c>
      <c r="G837" s="120">
        <v>45395</v>
      </c>
      <c r="H837" s="120">
        <v>45372</v>
      </c>
      <c r="I837" s="120">
        <v>45382</v>
      </c>
      <c r="J837" s="120">
        <v>45406</v>
      </c>
      <c r="K837" s="118" t="s">
        <v>182</v>
      </c>
      <c r="L837" s="119"/>
      <c r="M837" s="118" t="s">
        <v>2790</v>
      </c>
      <c r="N837" s="118" t="s">
        <v>166</v>
      </c>
      <c r="O837" s="118" t="s">
        <v>2791</v>
      </c>
      <c r="P837" s="118" t="s">
        <v>2792</v>
      </c>
      <c r="Q837" s="118" t="s">
        <v>2665</v>
      </c>
      <c r="R837" s="118" t="s">
        <v>344</v>
      </c>
      <c r="S837" s="120">
        <v>45395</v>
      </c>
      <c r="T837" s="119"/>
      <c r="U837" s="119"/>
      <c r="V837" s="118" t="s">
        <v>345</v>
      </c>
      <c r="W837" s="119"/>
      <c r="X837" s="118">
        <v>10</v>
      </c>
      <c r="Y837" s="118">
        <v>5</v>
      </c>
      <c r="Z837" s="118" t="s">
        <v>2666</v>
      </c>
      <c r="AA837" s="118" t="s">
        <v>2667</v>
      </c>
      <c r="AB837" s="121">
        <v>1</v>
      </c>
      <c r="AC837" s="121">
        <v>1</v>
      </c>
      <c r="AD837" s="121">
        <v>14</v>
      </c>
      <c r="AE837" s="118" t="s">
        <v>941</v>
      </c>
      <c r="AF837" s="121">
        <v>0</v>
      </c>
      <c r="AG837" s="118" t="s">
        <v>347</v>
      </c>
      <c r="AH837" s="118" t="s">
        <v>53</v>
      </c>
      <c r="AI837" s="118" t="s">
        <v>345</v>
      </c>
      <c r="AJ837" s="118" t="s">
        <v>2795</v>
      </c>
      <c r="AK837" s="118">
        <v>30</v>
      </c>
      <c r="AL837" s="121">
        <v>21</v>
      </c>
      <c r="AM837" s="119"/>
      <c r="AN837" s="119"/>
      <c r="AO837" s="118">
        <v>0</v>
      </c>
      <c r="AP837" s="119"/>
      <c r="AQ837" s="119"/>
      <c r="AR837" s="119"/>
      <c r="AS837" s="119"/>
      <c r="AT837" s="119"/>
      <c r="AU837" s="118">
        <v>0</v>
      </c>
      <c r="AV837" s="122">
        <v>0</v>
      </c>
      <c r="AW837" s="118" t="s">
        <v>51</v>
      </c>
      <c r="AX837" s="119"/>
      <c r="AY837" s="119"/>
      <c r="AZ837" s="119"/>
      <c r="BA837" s="118" t="s">
        <v>2796</v>
      </c>
      <c r="BB837" s="118" t="s">
        <v>52</v>
      </c>
      <c r="BC837" s="118" t="s">
        <v>213</v>
      </c>
      <c r="BD837" s="118" t="s">
        <v>214</v>
      </c>
      <c r="BE837" s="118" t="s">
        <v>2793</v>
      </c>
      <c r="BF837" s="118">
        <v>14</v>
      </c>
      <c r="BG837" s="118" t="s">
        <v>294</v>
      </c>
      <c r="BH837" s="118" t="s">
        <v>164</v>
      </c>
      <c r="BI837" s="118" t="s">
        <v>164</v>
      </c>
      <c r="BJ837" s="118" t="s">
        <v>2814</v>
      </c>
      <c r="BK837" s="118" t="s">
        <v>2815</v>
      </c>
      <c r="BL837" s="121">
        <v>1</v>
      </c>
      <c r="BM837" s="119" t="b">
        <f>KGP[[#This Row],[HU Quantity]]=KGP[[#This Row],[Requirement quantity]]</f>
        <v>1</v>
      </c>
      <c r="BN837" s="119"/>
      <c r="BO837" s="119"/>
      <c r="BP837" s="119"/>
      <c r="BQ837" s="118" t="s">
        <v>165</v>
      </c>
      <c r="BR837" s="119"/>
      <c r="BS837" s="119"/>
      <c r="BT837" s="123">
        <v>0</v>
      </c>
      <c r="BU837" s="123">
        <v>0</v>
      </c>
      <c r="BV837" s="120">
        <v>45587</v>
      </c>
      <c r="BW837" s="124">
        <v>0</v>
      </c>
      <c r="BX837" s="124">
        <v>0</v>
      </c>
      <c r="BY837" s="119"/>
      <c r="BZ837" s="119"/>
      <c r="CA837" s="118">
        <v>0</v>
      </c>
      <c r="CB837" s="122">
        <v>0</v>
      </c>
      <c r="CC837" s="119"/>
      <c r="CD837" s="122">
        <v>0</v>
      </c>
      <c r="CE837" s="119"/>
      <c r="CF837" s="119"/>
      <c r="CG837" s="119"/>
      <c r="CH837" s="122">
        <v>0</v>
      </c>
      <c r="CI837" s="125">
        <v>0</v>
      </c>
      <c r="CJ837" s="94">
        <f t="shared" si="91"/>
        <v>1.9230769230769232E-2</v>
      </c>
      <c r="CK837" s="88">
        <f t="shared" si="92"/>
        <v>45367</v>
      </c>
      <c r="CL837" s="89">
        <f t="shared" si="93"/>
        <v>-5</v>
      </c>
      <c r="CM837" s="89">
        <f t="shared" si="94"/>
        <v>23</v>
      </c>
      <c r="CN837" s="89" t="str">
        <f t="shared" si="95"/>
        <v>ON TIME</v>
      </c>
      <c r="CO837" s="100"/>
      <c r="CP837" s="89" t="str">
        <f>IF(CQ837="","",IF(CQ837&gt;'Colour coding'!$D$4,"After Turnround",IF(CQ837&gt;'Colour coding'!$D$3+7,"During Turnaround",IF(CQ837&lt;'Colour coding'!$D$3,"On Time"))))</f>
        <v>On Time</v>
      </c>
      <c r="CQ837" s="88">
        <f>_xlfn.MAXIFS('Monitor PO'!E:E,'Monitor PO'!K:K,KGP[[#This Row],[Material / Component]])</f>
        <v>0</v>
      </c>
      <c r="CR837" s="89" t="str">
        <f t="shared" si="96"/>
        <v>SOH</v>
      </c>
      <c r="CS837" s="89" t="str">
        <f>_xlfn.CONCAT(KGP[[#This Row],[Reservation]], KGP[[#This Row],[Requirement date (WO component)]],KGP[[#This Row],[Material / Component]],"000",,KGP[[#This Row],[WO number]])</f>
        <v>00001296914539510447461000200091461</v>
      </c>
      <c r="CT837" s="89" t="e">
        <f>VLOOKUP(KGP[[#This Row],[Key]],Reservation!B:B,1,)</f>
        <v>#N/A</v>
      </c>
      <c r="CU837" s="89" t="str">
        <f>_xlfn.CONCAT(KGP[[#This Row],[Reservation]],KGP[[#This Row],[Material / Component]],"000",,KGP[[#This Row],[WO number]])</f>
        <v>000012969110447461000200091461</v>
      </c>
      <c r="CV837" s="93">
        <f>IF(_xlfn.MAXIFS(Reservation!$F:$F,Reservation!$A:$A,KGP[[#This Row],[Logic]])&lt;KGP[[#This Row],[ETA @ Demand plant]],_xlfn.MAXIFS(Reservation!$F:$F,Reservation!$A:$A,KGP[[#This Row],[Logic]]),"")</f>
        <v>0</v>
      </c>
      <c r="CW837" s="89" t="e">
        <f>IF(KGP[[#This Row],[Any order which is ahead (Date)]]="","",VLOOKUP(_xlfn.CONCAT(KGP[[#This Row],[Reservation]],KGP[[#This Row],[Material / Component]],"000",,KGP[[#This Row],[WO number]]),Reservation!$A:$J,10,0))</f>
        <v>#N/A</v>
      </c>
      <c r="CX837" s="89">
        <f t="shared" si="97"/>
        <v>0</v>
      </c>
    </row>
    <row r="838" spans="1:102" s="77" customFormat="1" ht="15" x14ac:dyDescent="0.25">
      <c r="A838" s="118" t="s">
        <v>940</v>
      </c>
      <c r="B838" s="118" t="s">
        <v>50</v>
      </c>
      <c r="C838" s="119"/>
      <c r="D838" s="118" t="s">
        <v>55</v>
      </c>
      <c r="E838" s="120">
        <v>45290</v>
      </c>
      <c r="F838" s="120">
        <v>45293</v>
      </c>
      <c r="G838" s="120">
        <v>45395</v>
      </c>
      <c r="H838" s="120">
        <v>45372</v>
      </c>
      <c r="I838" s="120">
        <v>45382</v>
      </c>
      <c r="J838" s="120">
        <v>45406</v>
      </c>
      <c r="K838" s="118" t="s">
        <v>182</v>
      </c>
      <c r="L838" s="119"/>
      <c r="M838" s="118" t="s">
        <v>2790</v>
      </c>
      <c r="N838" s="118" t="s">
        <v>2704</v>
      </c>
      <c r="O838" s="118" t="s">
        <v>2791</v>
      </c>
      <c r="P838" s="118" t="s">
        <v>2792</v>
      </c>
      <c r="Q838" s="118" t="s">
        <v>2665</v>
      </c>
      <c r="R838" s="118" t="s">
        <v>344</v>
      </c>
      <c r="S838" s="120">
        <v>45395</v>
      </c>
      <c r="T838" s="119"/>
      <c r="U838" s="119"/>
      <c r="V838" s="118" t="s">
        <v>345</v>
      </c>
      <c r="W838" s="119"/>
      <c r="X838" s="118">
        <v>10</v>
      </c>
      <c r="Y838" s="118">
        <v>5</v>
      </c>
      <c r="Z838" s="118" t="s">
        <v>2691</v>
      </c>
      <c r="AA838" s="118" t="s">
        <v>2692</v>
      </c>
      <c r="AB838" s="121">
        <v>64</v>
      </c>
      <c r="AC838" s="121">
        <v>0</v>
      </c>
      <c r="AD838" s="121">
        <v>128</v>
      </c>
      <c r="AE838" s="118" t="s">
        <v>941</v>
      </c>
      <c r="AF838" s="121">
        <v>0</v>
      </c>
      <c r="AG838" s="118" t="s">
        <v>347</v>
      </c>
      <c r="AH838" s="118" t="s">
        <v>53</v>
      </c>
      <c r="AI838" s="118" t="s">
        <v>345</v>
      </c>
      <c r="AJ838" s="118" t="s">
        <v>2795</v>
      </c>
      <c r="AK838" s="118">
        <v>250</v>
      </c>
      <c r="AL838" s="121">
        <v>21</v>
      </c>
      <c r="AM838" s="119"/>
      <c r="AN838" s="119"/>
      <c r="AO838" s="118">
        <v>0</v>
      </c>
      <c r="AP838" s="119"/>
      <c r="AQ838" s="119"/>
      <c r="AR838" s="119"/>
      <c r="AS838" s="119"/>
      <c r="AT838" s="119"/>
      <c r="AU838" s="118">
        <v>0</v>
      </c>
      <c r="AV838" s="122">
        <v>0</v>
      </c>
      <c r="AW838" s="118" t="s">
        <v>51</v>
      </c>
      <c r="AX838" s="119"/>
      <c r="AY838" s="119"/>
      <c r="AZ838" s="119"/>
      <c r="BA838" s="118" t="s">
        <v>2801</v>
      </c>
      <c r="BB838" s="118" t="s">
        <v>52</v>
      </c>
      <c r="BC838" s="118" t="s">
        <v>213</v>
      </c>
      <c r="BD838" s="118" t="s">
        <v>214</v>
      </c>
      <c r="BE838" s="118" t="s">
        <v>2793</v>
      </c>
      <c r="BF838" s="118">
        <v>51</v>
      </c>
      <c r="BG838" s="118" t="s">
        <v>294</v>
      </c>
      <c r="BH838" s="118" t="s">
        <v>164</v>
      </c>
      <c r="BI838" s="118" t="s">
        <v>164</v>
      </c>
      <c r="BJ838" s="118" t="s">
        <v>2817</v>
      </c>
      <c r="BK838" s="118" t="s">
        <v>2574</v>
      </c>
      <c r="BL838" s="121">
        <v>64</v>
      </c>
      <c r="BM838" s="119" t="b">
        <f>KGP[[#This Row],[HU Quantity]]=KGP[[#This Row],[Requirement quantity]]</f>
        <v>1</v>
      </c>
      <c r="BN838" s="118" t="s">
        <v>2818</v>
      </c>
      <c r="BO838" s="119"/>
      <c r="BP838" s="119"/>
      <c r="BQ838" s="118" t="s">
        <v>165</v>
      </c>
      <c r="BR838" s="119"/>
      <c r="BS838" s="119"/>
      <c r="BT838" s="123">
        <v>0</v>
      </c>
      <c r="BU838" s="123">
        <v>0</v>
      </c>
      <c r="BV838" s="120">
        <v>45587</v>
      </c>
      <c r="BW838" s="124">
        <v>0</v>
      </c>
      <c r="BX838" s="124">
        <v>0</v>
      </c>
      <c r="BY838" s="119"/>
      <c r="BZ838" s="119"/>
      <c r="CA838" s="118">
        <v>0</v>
      </c>
      <c r="CB838" s="122">
        <v>0</v>
      </c>
      <c r="CC838" s="119"/>
      <c r="CD838" s="122">
        <v>0</v>
      </c>
      <c r="CE838" s="119"/>
      <c r="CF838" s="119"/>
      <c r="CG838" s="119"/>
      <c r="CH838" s="122">
        <v>0</v>
      </c>
      <c r="CI838" s="125">
        <v>0</v>
      </c>
      <c r="CJ838" s="94">
        <f t="shared" si="91"/>
        <v>1.9230769230769232E-2</v>
      </c>
      <c r="CK838" s="88">
        <f t="shared" si="92"/>
        <v>45367</v>
      </c>
      <c r="CL838" s="89">
        <f t="shared" si="93"/>
        <v>-5</v>
      </c>
      <c r="CM838" s="89">
        <f t="shared" si="94"/>
        <v>23</v>
      </c>
      <c r="CN838" s="89" t="str">
        <f t="shared" si="95"/>
        <v>ON TIME</v>
      </c>
      <c r="CO838" s="100"/>
      <c r="CP838" s="89" t="str">
        <f>IF(CQ838="","",IF(CQ838&gt;'Colour coding'!$D$4,"After Turnround",IF(CQ838&gt;'Colour coding'!$D$3+7,"During Turnaround",IF(CQ838&lt;'Colour coding'!$D$3,"On Time"))))</f>
        <v>On Time</v>
      </c>
      <c r="CQ838" s="88">
        <f>_xlfn.MAXIFS('Monitor PO'!E:E,'Monitor PO'!K:K,KGP[[#This Row],[Material / Component]])</f>
        <v>0</v>
      </c>
      <c r="CR838" s="89" t="str">
        <f t="shared" si="96"/>
        <v>Need Purchasing</v>
      </c>
      <c r="CS838" s="89" t="str">
        <f>_xlfn.CONCAT(KGP[[#This Row],[Reservation]], KGP[[#This Row],[Requirement date (WO component)]],KGP[[#This Row],[Material / Component]],"000",,KGP[[#This Row],[WO number]])</f>
        <v>00001296914539510590782000200091461</v>
      </c>
      <c r="CT838" s="89" t="e">
        <f>VLOOKUP(KGP[[#This Row],[Key]],Reservation!B:B,1,)</f>
        <v>#N/A</v>
      </c>
      <c r="CU838" s="89" t="str">
        <f>_xlfn.CONCAT(KGP[[#This Row],[Reservation]],KGP[[#This Row],[Material / Component]],"000",,KGP[[#This Row],[WO number]])</f>
        <v>000012969110590782000200091461</v>
      </c>
      <c r="CV838" s="93">
        <f>IF(_xlfn.MAXIFS(Reservation!$F:$F,Reservation!$A:$A,KGP[[#This Row],[Logic]])&lt;KGP[[#This Row],[ETA @ Demand plant]],_xlfn.MAXIFS(Reservation!$F:$F,Reservation!$A:$A,KGP[[#This Row],[Logic]]),"")</f>
        <v>0</v>
      </c>
      <c r="CW838" s="89" t="e">
        <f>IF(KGP[[#This Row],[Any order which is ahead (Date)]]="","",VLOOKUP(_xlfn.CONCAT(KGP[[#This Row],[Reservation]],KGP[[#This Row],[Material / Component]],"000",,KGP[[#This Row],[WO number]]),Reservation!$A:$J,10,0))</f>
        <v>#N/A</v>
      </c>
      <c r="CX838" s="89">
        <f t="shared" si="97"/>
        <v>0</v>
      </c>
    </row>
    <row r="839" spans="1:102" s="77" customFormat="1" ht="15" x14ac:dyDescent="0.25">
      <c r="A839" s="118" t="s">
        <v>940</v>
      </c>
      <c r="B839" s="118" t="s">
        <v>50</v>
      </c>
      <c r="C839" s="119"/>
      <c r="D839" s="118" t="s">
        <v>55</v>
      </c>
      <c r="E839" s="120">
        <v>45290</v>
      </c>
      <c r="F839" s="120">
        <v>45293</v>
      </c>
      <c r="G839" s="120">
        <v>45395</v>
      </c>
      <c r="H839" s="120">
        <v>45372</v>
      </c>
      <c r="I839" s="120">
        <v>45382</v>
      </c>
      <c r="J839" s="120">
        <v>45406</v>
      </c>
      <c r="K839" s="118" t="s">
        <v>182</v>
      </c>
      <c r="L839" s="119"/>
      <c r="M839" s="118" t="s">
        <v>2790</v>
      </c>
      <c r="N839" s="118" t="s">
        <v>2735</v>
      </c>
      <c r="O839" s="118" t="s">
        <v>2791</v>
      </c>
      <c r="P839" s="118" t="s">
        <v>2792</v>
      </c>
      <c r="Q839" s="118" t="s">
        <v>2665</v>
      </c>
      <c r="R839" s="118" t="s">
        <v>344</v>
      </c>
      <c r="S839" s="120">
        <v>45395</v>
      </c>
      <c r="T839" s="119"/>
      <c r="U839" s="119"/>
      <c r="V839" s="118" t="s">
        <v>345</v>
      </c>
      <c r="W839" s="119"/>
      <c r="X839" s="118">
        <v>10</v>
      </c>
      <c r="Y839" s="118">
        <v>5</v>
      </c>
      <c r="Z839" s="118" t="s">
        <v>2736</v>
      </c>
      <c r="AA839" s="118" t="s">
        <v>2737</v>
      </c>
      <c r="AB839" s="121">
        <v>2</v>
      </c>
      <c r="AC839" s="121">
        <v>0</v>
      </c>
      <c r="AD839" s="121">
        <v>4</v>
      </c>
      <c r="AE839" s="118" t="s">
        <v>858</v>
      </c>
      <c r="AF839" s="121">
        <v>0</v>
      </c>
      <c r="AG839" s="118" t="s">
        <v>347</v>
      </c>
      <c r="AH839" s="118" t="s">
        <v>53</v>
      </c>
      <c r="AI839" s="118" t="s">
        <v>345</v>
      </c>
      <c r="AJ839" s="118" t="s">
        <v>2795</v>
      </c>
      <c r="AK839" s="118">
        <v>140</v>
      </c>
      <c r="AL839" s="121">
        <v>21</v>
      </c>
      <c r="AM839" s="119"/>
      <c r="AN839" s="119"/>
      <c r="AO839" s="118">
        <v>0</v>
      </c>
      <c r="AP839" s="119"/>
      <c r="AQ839" s="119"/>
      <c r="AR839" s="119"/>
      <c r="AS839" s="119"/>
      <c r="AT839" s="119"/>
      <c r="AU839" s="118">
        <v>0</v>
      </c>
      <c r="AV839" s="122">
        <v>0</v>
      </c>
      <c r="AW839" s="118" t="s">
        <v>51</v>
      </c>
      <c r="AX839" s="119"/>
      <c r="AY839" s="119"/>
      <c r="AZ839" s="119"/>
      <c r="BA839" s="118" t="s">
        <v>2801</v>
      </c>
      <c r="BB839" s="118" t="s">
        <v>52</v>
      </c>
      <c r="BC839" s="118" t="s">
        <v>213</v>
      </c>
      <c r="BD839" s="118" t="s">
        <v>214</v>
      </c>
      <c r="BE839" s="118" t="s">
        <v>2793</v>
      </c>
      <c r="BF839" s="118">
        <v>40</v>
      </c>
      <c r="BG839" s="118" t="s">
        <v>294</v>
      </c>
      <c r="BH839" s="118" t="s">
        <v>164</v>
      </c>
      <c r="BI839" s="118" t="s">
        <v>164</v>
      </c>
      <c r="BJ839" s="118" t="s">
        <v>2819</v>
      </c>
      <c r="BK839" s="118" t="s">
        <v>2574</v>
      </c>
      <c r="BL839" s="121">
        <v>2</v>
      </c>
      <c r="BM839" s="119" t="b">
        <f>KGP[[#This Row],[HU Quantity]]=KGP[[#This Row],[Requirement quantity]]</f>
        <v>1</v>
      </c>
      <c r="BN839" s="118" t="s">
        <v>2820</v>
      </c>
      <c r="BO839" s="119"/>
      <c r="BP839" s="119"/>
      <c r="BQ839" s="118" t="s">
        <v>165</v>
      </c>
      <c r="BR839" s="119"/>
      <c r="BS839" s="119"/>
      <c r="BT839" s="123">
        <v>0</v>
      </c>
      <c r="BU839" s="123">
        <v>0</v>
      </c>
      <c r="BV839" s="120">
        <v>45587</v>
      </c>
      <c r="BW839" s="124">
        <v>0</v>
      </c>
      <c r="BX839" s="124">
        <v>0</v>
      </c>
      <c r="BY839" s="119"/>
      <c r="BZ839" s="119"/>
      <c r="CA839" s="118">
        <v>0</v>
      </c>
      <c r="CB839" s="122">
        <v>0</v>
      </c>
      <c r="CC839" s="119"/>
      <c r="CD839" s="122">
        <v>0</v>
      </c>
      <c r="CE839" s="119"/>
      <c r="CF839" s="119"/>
      <c r="CG839" s="119"/>
      <c r="CH839" s="122">
        <v>0</v>
      </c>
      <c r="CI839" s="125">
        <v>0</v>
      </c>
      <c r="CJ839" s="94">
        <f t="shared" si="91"/>
        <v>1.9230769230769232E-2</v>
      </c>
      <c r="CK839" s="88">
        <f t="shared" si="92"/>
        <v>45367</v>
      </c>
      <c r="CL839" s="89">
        <f t="shared" si="93"/>
        <v>-5</v>
      </c>
      <c r="CM839" s="89">
        <f t="shared" si="94"/>
        <v>23</v>
      </c>
      <c r="CN839" s="89" t="str">
        <f t="shared" si="95"/>
        <v>ON TIME</v>
      </c>
      <c r="CO839" s="100"/>
      <c r="CP839" s="89" t="str">
        <f>IF(CQ839="","",IF(CQ839&gt;'Colour coding'!$D$4,"After Turnround",IF(CQ839&gt;'Colour coding'!$D$3+7,"During Turnaround",IF(CQ839&lt;'Colour coding'!$D$3,"On Time"))))</f>
        <v>On Time</v>
      </c>
      <c r="CQ839" s="88">
        <f>_xlfn.MAXIFS('Monitor PO'!E:E,'Monitor PO'!K:K,KGP[[#This Row],[Material / Component]])</f>
        <v>0</v>
      </c>
      <c r="CR839" s="89" t="str">
        <f t="shared" si="96"/>
        <v>Need Purchasing</v>
      </c>
      <c r="CS839" s="89" t="str">
        <f>_xlfn.CONCAT(KGP[[#This Row],[Reservation]], KGP[[#This Row],[Requirement date (WO component)]],KGP[[#This Row],[Material / Component]],"000",,KGP[[#This Row],[WO number]])</f>
        <v>00001296914539510061194000200091461</v>
      </c>
      <c r="CT839" s="89" t="e">
        <f>VLOOKUP(KGP[[#This Row],[Key]],Reservation!B:B,1,)</f>
        <v>#N/A</v>
      </c>
      <c r="CU839" s="89" t="str">
        <f>_xlfn.CONCAT(KGP[[#This Row],[Reservation]],KGP[[#This Row],[Material / Component]],"000",,KGP[[#This Row],[WO number]])</f>
        <v>000012969110061194000200091461</v>
      </c>
      <c r="CV839" s="93">
        <f>IF(_xlfn.MAXIFS(Reservation!$F:$F,Reservation!$A:$A,KGP[[#This Row],[Logic]])&lt;KGP[[#This Row],[ETA @ Demand plant]],_xlfn.MAXIFS(Reservation!$F:$F,Reservation!$A:$A,KGP[[#This Row],[Logic]]),"")</f>
        <v>0</v>
      </c>
      <c r="CW839" s="89" t="e">
        <f>IF(KGP[[#This Row],[Any order which is ahead (Date)]]="","",VLOOKUP(_xlfn.CONCAT(KGP[[#This Row],[Reservation]],KGP[[#This Row],[Material / Component]],"000",,KGP[[#This Row],[WO number]]),Reservation!$A:$J,10,0))</f>
        <v>#N/A</v>
      </c>
      <c r="CX839" s="89">
        <f t="shared" si="97"/>
        <v>0</v>
      </c>
    </row>
    <row r="840" spans="1:102" s="77" customFormat="1" ht="15" x14ac:dyDescent="0.25">
      <c r="A840" s="118" t="s">
        <v>940</v>
      </c>
      <c r="B840" s="118" t="s">
        <v>50</v>
      </c>
      <c r="C840" s="119"/>
      <c r="D840" s="118" t="s">
        <v>55</v>
      </c>
      <c r="E840" s="120">
        <v>45290</v>
      </c>
      <c r="F840" s="120">
        <v>45293</v>
      </c>
      <c r="G840" s="120">
        <v>45395</v>
      </c>
      <c r="H840" s="120">
        <v>45372</v>
      </c>
      <c r="I840" s="120">
        <v>45382</v>
      </c>
      <c r="J840" s="120">
        <v>45406</v>
      </c>
      <c r="K840" s="118" t="s">
        <v>182</v>
      </c>
      <c r="L840" s="119"/>
      <c r="M840" s="118" t="s">
        <v>2790</v>
      </c>
      <c r="N840" s="118" t="s">
        <v>167</v>
      </c>
      <c r="O840" s="118" t="s">
        <v>2791</v>
      </c>
      <c r="P840" s="118" t="s">
        <v>2792</v>
      </c>
      <c r="Q840" s="118" t="s">
        <v>2665</v>
      </c>
      <c r="R840" s="118" t="s">
        <v>344</v>
      </c>
      <c r="S840" s="120">
        <v>45395</v>
      </c>
      <c r="T840" s="119"/>
      <c r="U840" s="119"/>
      <c r="V840" s="118" t="s">
        <v>345</v>
      </c>
      <c r="W840" s="119"/>
      <c r="X840" s="118">
        <v>10</v>
      </c>
      <c r="Y840" s="118">
        <v>5</v>
      </c>
      <c r="Z840" s="118" t="s">
        <v>2666</v>
      </c>
      <c r="AA840" s="118" t="s">
        <v>2667</v>
      </c>
      <c r="AB840" s="121">
        <v>1</v>
      </c>
      <c r="AC840" s="121">
        <v>1</v>
      </c>
      <c r="AD840" s="121">
        <v>14</v>
      </c>
      <c r="AE840" s="118" t="s">
        <v>858</v>
      </c>
      <c r="AF840" s="121">
        <v>0</v>
      </c>
      <c r="AG840" s="118" t="s">
        <v>347</v>
      </c>
      <c r="AH840" s="118" t="s">
        <v>53</v>
      </c>
      <c r="AI840" s="118" t="s">
        <v>345</v>
      </c>
      <c r="AJ840" s="118" t="s">
        <v>2795</v>
      </c>
      <c r="AK840" s="118">
        <v>70</v>
      </c>
      <c r="AL840" s="121">
        <v>21</v>
      </c>
      <c r="AM840" s="119"/>
      <c r="AN840" s="119"/>
      <c r="AO840" s="118">
        <v>0</v>
      </c>
      <c r="AP840" s="119"/>
      <c r="AQ840" s="119"/>
      <c r="AR840" s="119"/>
      <c r="AS840" s="119"/>
      <c r="AT840" s="119"/>
      <c r="AU840" s="118">
        <v>0</v>
      </c>
      <c r="AV840" s="122">
        <v>0</v>
      </c>
      <c r="AW840" s="118" t="s">
        <v>51</v>
      </c>
      <c r="AX840" s="119"/>
      <c r="AY840" s="119"/>
      <c r="AZ840" s="119"/>
      <c r="BA840" s="118" t="s">
        <v>2796</v>
      </c>
      <c r="BB840" s="118" t="s">
        <v>52</v>
      </c>
      <c r="BC840" s="118" t="s">
        <v>213</v>
      </c>
      <c r="BD840" s="118" t="s">
        <v>214</v>
      </c>
      <c r="BE840" s="118" t="s">
        <v>2793</v>
      </c>
      <c r="BF840" s="118">
        <v>18</v>
      </c>
      <c r="BG840" s="118" t="s">
        <v>294</v>
      </c>
      <c r="BH840" s="118" t="s">
        <v>164</v>
      </c>
      <c r="BI840" s="118" t="s">
        <v>164</v>
      </c>
      <c r="BJ840" s="118" t="s">
        <v>2822</v>
      </c>
      <c r="BK840" s="118" t="s">
        <v>2823</v>
      </c>
      <c r="BL840" s="121">
        <v>1</v>
      </c>
      <c r="BM840" s="119" t="b">
        <f>KGP[[#This Row],[HU Quantity]]=KGP[[#This Row],[Requirement quantity]]</f>
        <v>1</v>
      </c>
      <c r="BN840" s="119"/>
      <c r="BO840" s="119"/>
      <c r="BP840" s="119"/>
      <c r="BQ840" s="118" t="s">
        <v>165</v>
      </c>
      <c r="BR840" s="119"/>
      <c r="BS840" s="119"/>
      <c r="BT840" s="123">
        <v>0</v>
      </c>
      <c r="BU840" s="123">
        <v>0</v>
      </c>
      <c r="BV840" s="120">
        <v>45587</v>
      </c>
      <c r="BW840" s="124">
        <v>0</v>
      </c>
      <c r="BX840" s="124">
        <v>0</v>
      </c>
      <c r="BY840" s="119"/>
      <c r="BZ840" s="119"/>
      <c r="CA840" s="118">
        <v>0</v>
      </c>
      <c r="CB840" s="122">
        <v>0</v>
      </c>
      <c r="CC840" s="119"/>
      <c r="CD840" s="122">
        <v>0</v>
      </c>
      <c r="CE840" s="119"/>
      <c r="CF840" s="119"/>
      <c r="CG840" s="119"/>
      <c r="CH840" s="122">
        <v>0</v>
      </c>
      <c r="CI840" s="125">
        <v>0</v>
      </c>
      <c r="CJ840" s="94">
        <f t="shared" si="91"/>
        <v>1.9230769230769232E-2</v>
      </c>
      <c r="CK840" s="88">
        <f t="shared" si="92"/>
        <v>45367</v>
      </c>
      <c r="CL840" s="89">
        <f t="shared" si="93"/>
        <v>-5</v>
      </c>
      <c r="CM840" s="89">
        <f t="shared" si="94"/>
        <v>23</v>
      </c>
      <c r="CN840" s="89" t="str">
        <f t="shared" si="95"/>
        <v>ON TIME</v>
      </c>
      <c r="CO840" s="100"/>
      <c r="CP840" s="89" t="str">
        <f>IF(CQ840="","",IF(CQ840&gt;'Colour coding'!$D$4,"After Turnround",IF(CQ840&gt;'Colour coding'!$D$3+7,"During Turnaround",IF(CQ840&lt;'Colour coding'!$D$3,"On Time"))))</f>
        <v>On Time</v>
      </c>
      <c r="CQ840" s="88">
        <f>_xlfn.MAXIFS('Monitor PO'!E:E,'Monitor PO'!K:K,KGP[[#This Row],[Material / Component]])</f>
        <v>0</v>
      </c>
      <c r="CR840" s="89" t="str">
        <f t="shared" si="96"/>
        <v>SOH</v>
      </c>
      <c r="CS840" s="89" t="str">
        <f>_xlfn.CONCAT(KGP[[#This Row],[Reservation]], KGP[[#This Row],[Requirement date (WO component)]],KGP[[#This Row],[Material / Component]],"000",,KGP[[#This Row],[WO number]])</f>
        <v>00001296914539510447461000200091461</v>
      </c>
      <c r="CT840" s="89" t="e">
        <f>VLOOKUP(KGP[[#This Row],[Key]],Reservation!B:B,1,)</f>
        <v>#N/A</v>
      </c>
      <c r="CU840" s="89" t="str">
        <f>_xlfn.CONCAT(KGP[[#This Row],[Reservation]],KGP[[#This Row],[Material / Component]],"000",,KGP[[#This Row],[WO number]])</f>
        <v>000012969110447461000200091461</v>
      </c>
      <c r="CV840" s="93">
        <f>IF(_xlfn.MAXIFS(Reservation!$F:$F,Reservation!$A:$A,KGP[[#This Row],[Logic]])&lt;KGP[[#This Row],[ETA @ Demand plant]],_xlfn.MAXIFS(Reservation!$F:$F,Reservation!$A:$A,KGP[[#This Row],[Logic]]),"")</f>
        <v>0</v>
      </c>
      <c r="CW840" s="89" t="e">
        <f>IF(KGP[[#This Row],[Any order which is ahead (Date)]]="","",VLOOKUP(_xlfn.CONCAT(KGP[[#This Row],[Reservation]],KGP[[#This Row],[Material / Component]],"000",,KGP[[#This Row],[WO number]]),Reservation!$A:$J,10,0))</f>
        <v>#N/A</v>
      </c>
      <c r="CX840" s="89">
        <f t="shared" si="97"/>
        <v>0</v>
      </c>
    </row>
    <row r="841" spans="1:102" s="77" customFormat="1" ht="15" x14ac:dyDescent="0.25">
      <c r="A841" s="118" t="s">
        <v>940</v>
      </c>
      <c r="B841" s="118" t="s">
        <v>50</v>
      </c>
      <c r="C841" s="119"/>
      <c r="D841" s="118" t="s">
        <v>55</v>
      </c>
      <c r="E841" s="120">
        <v>45290</v>
      </c>
      <c r="F841" s="120">
        <v>45293</v>
      </c>
      <c r="G841" s="120">
        <v>45395</v>
      </c>
      <c r="H841" s="120">
        <v>45372</v>
      </c>
      <c r="I841" s="120">
        <v>45382</v>
      </c>
      <c r="J841" s="120">
        <v>45406</v>
      </c>
      <c r="K841" s="118" t="s">
        <v>182</v>
      </c>
      <c r="L841" s="119"/>
      <c r="M841" s="118" t="s">
        <v>2790</v>
      </c>
      <c r="N841" s="118" t="s">
        <v>168</v>
      </c>
      <c r="O841" s="118" t="s">
        <v>2791</v>
      </c>
      <c r="P841" s="118" t="s">
        <v>2792</v>
      </c>
      <c r="Q841" s="118" t="s">
        <v>2665</v>
      </c>
      <c r="R841" s="118" t="s">
        <v>344</v>
      </c>
      <c r="S841" s="120">
        <v>45395</v>
      </c>
      <c r="T841" s="119"/>
      <c r="U841" s="119"/>
      <c r="V841" s="118" t="s">
        <v>345</v>
      </c>
      <c r="W841" s="119"/>
      <c r="X841" s="118">
        <v>10</v>
      </c>
      <c r="Y841" s="118">
        <v>5</v>
      </c>
      <c r="Z841" s="118" t="s">
        <v>2666</v>
      </c>
      <c r="AA841" s="118" t="s">
        <v>2667</v>
      </c>
      <c r="AB841" s="121">
        <v>1</v>
      </c>
      <c r="AC841" s="121">
        <v>1</v>
      </c>
      <c r="AD841" s="121">
        <v>14</v>
      </c>
      <c r="AE841" s="118" t="s">
        <v>858</v>
      </c>
      <c r="AF841" s="121">
        <v>0</v>
      </c>
      <c r="AG841" s="118" t="s">
        <v>347</v>
      </c>
      <c r="AH841" s="118" t="s">
        <v>53</v>
      </c>
      <c r="AI841" s="118" t="s">
        <v>345</v>
      </c>
      <c r="AJ841" s="118" t="s">
        <v>2795</v>
      </c>
      <c r="AK841" s="118">
        <v>50</v>
      </c>
      <c r="AL841" s="121">
        <v>21</v>
      </c>
      <c r="AM841" s="119"/>
      <c r="AN841" s="119"/>
      <c r="AO841" s="118">
        <v>0</v>
      </c>
      <c r="AP841" s="119"/>
      <c r="AQ841" s="119"/>
      <c r="AR841" s="119"/>
      <c r="AS841" s="119"/>
      <c r="AT841" s="119"/>
      <c r="AU841" s="118">
        <v>0</v>
      </c>
      <c r="AV841" s="122">
        <v>0</v>
      </c>
      <c r="AW841" s="118" t="s">
        <v>51</v>
      </c>
      <c r="AX841" s="119"/>
      <c r="AY841" s="119"/>
      <c r="AZ841" s="119"/>
      <c r="BA841" s="118" t="s">
        <v>2796</v>
      </c>
      <c r="BB841" s="118" t="s">
        <v>52</v>
      </c>
      <c r="BC841" s="118" t="s">
        <v>213</v>
      </c>
      <c r="BD841" s="118" t="s">
        <v>214</v>
      </c>
      <c r="BE841" s="118" t="s">
        <v>2793</v>
      </c>
      <c r="BF841" s="118">
        <v>16</v>
      </c>
      <c r="BG841" s="118" t="s">
        <v>294</v>
      </c>
      <c r="BH841" s="118" t="s">
        <v>164</v>
      </c>
      <c r="BI841" s="118" t="s">
        <v>164</v>
      </c>
      <c r="BJ841" s="118" t="s">
        <v>2824</v>
      </c>
      <c r="BK841" s="118" t="s">
        <v>2825</v>
      </c>
      <c r="BL841" s="121">
        <v>1</v>
      </c>
      <c r="BM841" s="119" t="b">
        <f>KGP[[#This Row],[HU Quantity]]=KGP[[#This Row],[Requirement quantity]]</f>
        <v>1</v>
      </c>
      <c r="BN841" s="119"/>
      <c r="BO841" s="119"/>
      <c r="BP841" s="119"/>
      <c r="BQ841" s="118" t="s">
        <v>165</v>
      </c>
      <c r="BR841" s="119"/>
      <c r="BS841" s="119"/>
      <c r="BT841" s="123">
        <v>0</v>
      </c>
      <c r="BU841" s="123">
        <v>0</v>
      </c>
      <c r="BV841" s="120">
        <v>45587</v>
      </c>
      <c r="BW841" s="124">
        <v>0</v>
      </c>
      <c r="BX841" s="124">
        <v>0</v>
      </c>
      <c r="BY841" s="119"/>
      <c r="BZ841" s="119"/>
      <c r="CA841" s="118">
        <v>0</v>
      </c>
      <c r="CB841" s="122">
        <v>0</v>
      </c>
      <c r="CC841" s="119"/>
      <c r="CD841" s="122">
        <v>0</v>
      </c>
      <c r="CE841" s="119"/>
      <c r="CF841" s="119"/>
      <c r="CG841" s="119"/>
      <c r="CH841" s="122">
        <v>0</v>
      </c>
      <c r="CI841" s="125">
        <v>0</v>
      </c>
      <c r="CJ841" s="94">
        <f t="shared" si="91"/>
        <v>1.9230769230769232E-2</v>
      </c>
      <c r="CK841" s="88">
        <f t="shared" si="92"/>
        <v>45367</v>
      </c>
      <c r="CL841" s="89">
        <f t="shared" si="93"/>
        <v>-5</v>
      </c>
      <c r="CM841" s="89">
        <f t="shared" si="94"/>
        <v>23</v>
      </c>
      <c r="CN841" s="89" t="str">
        <f t="shared" si="95"/>
        <v>ON TIME</v>
      </c>
      <c r="CO841" s="100"/>
      <c r="CP841" s="89" t="str">
        <f>IF(CQ841="","",IF(CQ841&gt;'Colour coding'!$D$4,"After Turnround",IF(CQ841&gt;'Colour coding'!$D$3+7,"During Turnaround",IF(CQ841&lt;'Colour coding'!$D$3,"On Time"))))</f>
        <v>On Time</v>
      </c>
      <c r="CQ841" s="88">
        <f>_xlfn.MAXIFS('Monitor PO'!E:E,'Monitor PO'!K:K,KGP[[#This Row],[Material / Component]])</f>
        <v>0</v>
      </c>
      <c r="CR841" s="89" t="str">
        <f t="shared" si="96"/>
        <v>SOH</v>
      </c>
      <c r="CS841" s="89" t="str">
        <f>_xlfn.CONCAT(KGP[[#This Row],[Reservation]], KGP[[#This Row],[Requirement date (WO component)]],KGP[[#This Row],[Material / Component]],"000",,KGP[[#This Row],[WO number]])</f>
        <v>00001296914539510447461000200091461</v>
      </c>
      <c r="CT841" s="89" t="e">
        <f>VLOOKUP(KGP[[#This Row],[Key]],Reservation!B:B,1,)</f>
        <v>#N/A</v>
      </c>
      <c r="CU841" s="89" t="str">
        <f>_xlfn.CONCAT(KGP[[#This Row],[Reservation]],KGP[[#This Row],[Material / Component]],"000",,KGP[[#This Row],[WO number]])</f>
        <v>000012969110447461000200091461</v>
      </c>
      <c r="CV841" s="93">
        <f>IF(_xlfn.MAXIFS(Reservation!$F:$F,Reservation!$A:$A,KGP[[#This Row],[Logic]])&lt;KGP[[#This Row],[ETA @ Demand plant]],_xlfn.MAXIFS(Reservation!$F:$F,Reservation!$A:$A,KGP[[#This Row],[Logic]]),"")</f>
        <v>0</v>
      </c>
      <c r="CW841" s="89" t="e">
        <f>IF(KGP[[#This Row],[Any order which is ahead (Date)]]="","",VLOOKUP(_xlfn.CONCAT(KGP[[#This Row],[Reservation]],KGP[[#This Row],[Material / Component]],"000",,KGP[[#This Row],[WO number]]),Reservation!$A:$J,10,0))</f>
        <v>#N/A</v>
      </c>
      <c r="CX841" s="89">
        <f t="shared" si="97"/>
        <v>0</v>
      </c>
    </row>
    <row r="842" spans="1:102" s="77" customFormat="1" ht="15" x14ac:dyDescent="0.25">
      <c r="A842" s="118" t="s">
        <v>940</v>
      </c>
      <c r="B842" s="118" t="s">
        <v>50</v>
      </c>
      <c r="C842" s="119"/>
      <c r="D842" s="118" t="s">
        <v>55</v>
      </c>
      <c r="E842" s="120">
        <v>45290</v>
      </c>
      <c r="F842" s="120">
        <v>45293</v>
      </c>
      <c r="G842" s="120">
        <v>45395</v>
      </c>
      <c r="H842" s="120">
        <v>45372</v>
      </c>
      <c r="I842" s="120">
        <v>45382</v>
      </c>
      <c r="J842" s="120">
        <v>45406</v>
      </c>
      <c r="K842" s="118" t="s">
        <v>182</v>
      </c>
      <c r="L842" s="119"/>
      <c r="M842" s="118" t="s">
        <v>2790</v>
      </c>
      <c r="N842" s="118" t="s">
        <v>2697</v>
      </c>
      <c r="O842" s="118" t="s">
        <v>2791</v>
      </c>
      <c r="P842" s="118" t="s">
        <v>2792</v>
      </c>
      <c r="Q842" s="118" t="s">
        <v>2665</v>
      </c>
      <c r="R842" s="118" t="s">
        <v>344</v>
      </c>
      <c r="S842" s="120">
        <v>45395</v>
      </c>
      <c r="T842" s="119"/>
      <c r="U842" s="119"/>
      <c r="V842" s="118" t="s">
        <v>345</v>
      </c>
      <c r="W842" s="119"/>
      <c r="X842" s="118">
        <v>10</v>
      </c>
      <c r="Y842" s="118">
        <v>5</v>
      </c>
      <c r="Z842" s="118" t="s">
        <v>2678</v>
      </c>
      <c r="AA842" s="118" t="s">
        <v>2679</v>
      </c>
      <c r="AB842" s="121">
        <v>48</v>
      </c>
      <c r="AC842" s="121">
        <v>0</v>
      </c>
      <c r="AD842" s="121">
        <v>100</v>
      </c>
      <c r="AE842" s="118" t="s">
        <v>941</v>
      </c>
      <c r="AF842" s="121">
        <v>0</v>
      </c>
      <c r="AG842" s="118" t="s">
        <v>347</v>
      </c>
      <c r="AH842" s="118" t="s">
        <v>53</v>
      </c>
      <c r="AI842" s="118" t="s">
        <v>345</v>
      </c>
      <c r="AJ842" s="118" t="s">
        <v>2795</v>
      </c>
      <c r="AK842" s="118">
        <v>240</v>
      </c>
      <c r="AL842" s="121">
        <v>21</v>
      </c>
      <c r="AM842" s="119"/>
      <c r="AN842" s="119"/>
      <c r="AO842" s="118">
        <v>0</v>
      </c>
      <c r="AP842" s="119"/>
      <c r="AQ842" s="119"/>
      <c r="AR842" s="119"/>
      <c r="AS842" s="119"/>
      <c r="AT842" s="119"/>
      <c r="AU842" s="118">
        <v>0</v>
      </c>
      <c r="AV842" s="122">
        <v>0</v>
      </c>
      <c r="AW842" s="118" t="s">
        <v>51</v>
      </c>
      <c r="AX842" s="119"/>
      <c r="AY842" s="119"/>
      <c r="AZ842" s="119"/>
      <c r="BA842" s="118" t="s">
        <v>2801</v>
      </c>
      <c r="BB842" s="118" t="s">
        <v>52</v>
      </c>
      <c r="BC842" s="118" t="s">
        <v>213</v>
      </c>
      <c r="BD842" s="118" t="s">
        <v>214</v>
      </c>
      <c r="BE842" s="118" t="s">
        <v>2793</v>
      </c>
      <c r="BF842" s="118">
        <v>50</v>
      </c>
      <c r="BG842" s="118" t="s">
        <v>294</v>
      </c>
      <c r="BH842" s="118" t="s">
        <v>164</v>
      </c>
      <c r="BI842" s="118" t="s">
        <v>164</v>
      </c>
      <c r="BJ842" s="118" t="s">
        <v>2826</v>
      </c>
      <c r="BK842" s="118" t="s">
        <v>2574</v>
      </c>
      <c r="BL842" s="121">
        <v>48</v>
      </c>
      <c r="BM842" s="119" t="b">
        <f>KGP[[#This Row],[HU Quantity]]=KGP[[#This Row],[Requirement quantity]]</f>
        <v>1</v>
      </c>
      <c r="BN842" s="118" t="s">
        <v>2827</v>
      </c>
      <c r="BO842" s="119"/>
      <c r="BP842" s="119"/>
      <c r="BQ842" s="118" t="s">
        <v>165</v>
      </c>
      <c r="BR842" s="119"/>
      <c r="BS842" s="119"/>
      <c r="BT842" s="123">
        <v>0</v>
      </c>
      <c r="BU842" s="123">
        <v>0</v>
      </c>
      <c r="BV842" s="120">
        <v>45587</v>
      </c>
      <c r="BW842" s="124">
        <v>0</v>
      </c>
      <c r="BX842" s="124">
        <v>0</v>
      </c>
      <c r="BY842" s="119"/>
      <c r="BZ842" s="119"/>
      <c r="CA842" s="118">
        <v>0</v>
      </c>
      <c r="CB842" s="122">
        <v>0</v>
      </c>
      <c r="CC842" s="119"/>
      <c r="CD842" s="122">
        <v>0</v>
      </c>
      <c r="CE842" s="119"/>
      <c r="CF842" s="119"/>
      <c r="CG842" s="119"/>
      <c r="CH842" s="122">
        <v>0</v>
      </c>
      <c r="CI842" s="125">
        <v>0</v>
      </c>
      <c r="CJ842" s="94">
        <f t="shared" si="91"/>
        <v>1.9230769230769232E-2</v>
      </c>
      <c r="CK842" s="88">
        <f t="shared" si="92"/>
        <v>45367</v>
      </c>
      <c r="CL842" s="89">
        <f t="shared" si="93"/>
        <v>-5</v>
      </c>
      <c r="CM842" s="89">
        <f t="shared" si="94"/>
        <v>23</v>
      </c>
      <c r="CN842" s="89" t="str">
        <f t="shared" si="95"/>
        <v>ON TIME</v>
      </c>
      <c r="CO842" s="100"/>
      <c r="CP842" s="89" t="str">
        <f>IF(CQ842="","",IF(CQ842&gt;'Colour coding'!$D$4,"After Turnround",IF(CQ842&gt;'Colour coding'!$D$3+7,"During Turnaround",IF(CQ842&lt;'Colour coding'!$D$3,"On Time"))))</f>
        <v>On Time</v>
      </c>
      <c r="CQ842" s="88">
        <f>_xlfn.MAXIFS('Monitor PO'!E:E,'Monitor PO'!K:K,KGP[[#This Row],[Material / Component]])</f>
        <v>0</v>
      </c>
      <c r="CR842" s="89" t="str">
        <f t="shared" si="96"/>
        <v>Need Purchasing</v>
      </c>
      <c r="CS842" s="89" t="str">
        <f>_xlfn.CONCAT(KGP[[#This Row],[Reservation]], KGP[[#This Row],[Requirement date (WO component)]],KGP[[#This Row],[Material / Component]],"000",,KGP[[#This Row],[WO number]])</f>
        <v>00001296914539510590781000200091461</v>
      </c>
      <c r="CT842" s="89" t="e">
        <f>VLOOKUP(KGP[[#This Row],[Key]],Reservation!B:B,1,)</f>
        <v>#N/A</v>
      </c>
      <c r="CU842" s="89" t="str">
        <f>_xlfn.CONCAT(KGP[[#This Row],[Reservation]],KGP[[#This Row],[Material / Component]],"000",,KGP[[#This Row],[WO number]])</f>
        <v>000012969110590781000200091461</v>
      </c>
      <c r="CV842" s="93">
        <f>IF(_xlfn.MAXIFS(Reservation!$F:$F,Reservation!$A:$A,KGP[[#This Row],[Logic]])&lt;KGP[[#This Row],[ETA @ Demand plant]],_xlfn.MAXIFS(Reservation!$F:$F,Reservation!$A:$A,KGP[[#This Row],[Logic]]),"")</f>
        <v>0</v>
      </c>
      <c r="CW842" s="89" t="e">
        <f>IF(KGP[[#This Row],[Any order which is ahead (Date)]]="","",VLOOKUP(_xlfn.CONCAT(KGP[[#This Row],[Reservation]],KGP[[#This Row],[Material / Component]],"000",,KGP[[#This Row],[WO number]]),Reservation!$A:$J,10,0))</f>
        <v>#N/A</v>
      </c>
      <c r="CX842" s="89">
        <f t="shared" si="97"/>
        <v>0</v>
      </c>
    </row>
    <row r="843" spans="1:102" s="77" customFormat="1" ht="15" x14ac:dyDescent="0.25">
      <c r="A843" s="118" t="s">
        <v>940</v>
      </c>
      <c r="B843" s="118" t="s">
        <v>50</v>
      </c>
      <c r="C843" s="119"/>
      <c r="D843" s="118" t="s">
        <v>55</v>
      </c>
      <c r="E843" s="120">
        <v>45290</v>
      </c>
      <c r="F843" s="120">
        <v>45293</v>
      </c>
      <c r="G843" s="120">
        <v>45395</v>
      </c>
      <c r="H843" s="120">
        <v>45372</v>
      </c>
      <c r="I843" s="120">
        <v>45382</v>
      </c>
      <c r="J843" s="120">
        <v>45406</v>
      </c>
      <c r="K843" s="118" t="s">
        <v>182</v>
      </c>
      <c r="L843" s="119"/>
      <c r="M843" s="118" t="s">
        <v>2790</v>
      </c>
      <c r="N843" s="118" t="s">
        <v>2830</v>
      </c>
      <c r="O843" s="118" t="s">
        <v>2791</v>
      </c>
      <c r="P843" s="118" t="s">
        <v>2792</v>
      </c>
      <c r="Q843" s="118" t="s">
        <v>2665</v>
      </c>
      <c r="R843" s="118" t="s">
        <v>344</v>
      </c>
      <c r="S843" s="120">
        <v>45395</v>
      </c>
      <c r="T843" s="119"/>
      <c r="U843" s="119"/>
      <c r="V843" s="118" t="s">
        <v>345</v>
      </c>
      <c r="W843" s="119"/>
      <c r="X843" s="118">
        <v>10</v>
      </c>
      <c r="Y843" s="118">
        <v>5</v>
      </c>
      <c r="Z843" s="118" t="s">
        <v>2831</v>
      </c>
      <c r="AA843" s="118" t="s">
        <v>2832</v>
      </c>
      <c r="AB843" s="121">
        <v>4</v>
      </c>
      <c r="AC843" s="121">
        <v>0</v>
      </c>
      <c r="AD843" s="121">
        <v>4</v>
      </c>
      <c r="AE843" s="118" t="s">
        <v>858</v>
      </c>
      <c r="AF843" s="121">
        <v>0</v>
      </c>
      <c r="AG843" s="118" t="s">
        <v>347</v>
      </c>
      <c r="AH843" s="118" t="s">
        <v>53</v>
      </c>
      <c r="AI843" s="118" t="s">
        <v>345</v>
      </c>
      <c r="AJ843" s="118" t="s">
        <v>2795</v>
      </c>
      <c r="AK843" s="118">
        <v>120</v>
      </c>
      <c r="AL843" s="121">
        <v>21</v>
      </c>
      <c r="AM843" s="119"/>
      <c r="AN843" s="119"/>
      <c r="AO843" s="118">
        <v>0</v>
      </c>
      <c r="AP843" s="119"/>
      <c r="AQ843" s="119"/>
      <c r="AR843" s="119"/>
      <c r="AS843" s="119"/>
      <c r="AT843" s="119"/>
      <c r="AU843" s="118">
        <v>0</v>
      </c>
      <c r="AV843" s="122">
        <v>0</v>
      </c>
      <c r="AW843" s="118" t="s">
        <v>51</v>
      </c>
      <c r="AX843" s="119"/>
      <c r="AY843" s="119"/>
      <c r="AZ843" s="119"/>
      <c r="BA843" s="118" t="s">
        <v>2801</v>
      </c>
      <c r="BB843" s="118" t="s">
        <v>52</v>
      </c>
      <c r="BC843" s="118" t="s">
        <v>213</v>
      </c>
      <c r="BD843" s="118" t="s">
        <v>214</v>
      </c>
      <c r="BE843" s="118" t="s">
        <v>2793</v>
      </c>
      <c r="BF843" s="118">
        <v>38</v>
      </c>
      <c r="BG843" s="118" t="s">
        <v>294</v>
      </c>
      <c r="BH843" s="118" t="s">
        <v>164</v>
      </c>
      <c r="BI843" s="118" t="s">
        <v>164</v>
      </c>
      <c r="BJ843" s="118" t="s">
        <v>2833</v>
      </c>
      <c r="BK843" s="118" t="s">
        <v>2574</v>
      </c>
      <c r="BL843" s="121">
        <v>4</v>
      </c>
      <c r="BM843" s="119" t="b">
        <f>KGP[[#This Row],[HU Quantity]]=KGP[[#This Row],[Requirement quantity]]</f>
        <v>1</v>
      </c>
      <c r="BN843" s="118" t="s">
        <v>2834</v>
      </c>
      <c r="BO843" s="119"/>
      <c r="BP843" s="119"/>
      <c r="BQ843" s="118" t="s">
        <v>165</v>
      </c>
      <c r="BR843" s="119"/>
      <c r="BS843" s="119"/>
      <c r="BT843" s="123">
        <v>0</v>
      </c>
      <c r="BU843" s="123">
        <v>0</v>
      </c>
      <c r="BV843" s="120">
        <v>45587</v>
      </c>
      <c r="BW843" s="124">
        <v>0</v>
      </c>
      <c r="BX843" s="124">
        <v>0</v>
      </c>
      <c r="BY843" s="119"/>
      <c r="BZ843" s="119"/>
      <c r="CA843" s="118">
        <v>0</v>
      </c>
      <c r="CB843" s="122">
        <v>0</v>
      </c>
      <c r="CC843" s="119"/>
      <c r="CD843" s="122">
        <v>0</v>
      </c>
      <c r="CE843" s="119"/>
      <c r="CF843" s="119"/>
      <c r="CG843" s="119"/>
      <c r="CH843" s="122">
        <v>0</v>
      </c>
      <c r="CI843" s="125">
        <v>0</v>
      </c>
      <c r="CJ843" s="94">
        <f t="shared" si="91"/>
        <v>1.9230769230769232E-2</v>
      </c>
      <c r="CK843" s="88">
        <f t="shared" si="92"/>
        <v>45367</v>
      </c>
      <c r="CL843" s="89">
        <f t="shared" si="93"/>
        <v>-5</v>
      </c>
      <c r="CM843" s="89">
        <f t="shared" si="94"/>
        <v>23</v>
      </c>
      <c r="CN843" s="89" t="str">
        <f t="shared" si="95"/>
        <v>ON TIME</v>
      </c>
      <c r="CO843" s="100"/>
      <c r="CP843" s="89" t="str">
        <f>IF(CQ843="","",IF(CQ843&gt;'Colour coding'!$D$4,"After Turnround",IF(CQ843&gt;'Colour coding'!$D$3+7,"During Turnaround",IF(CQ843&lt;'Colour coding'!$D$3,"On Time"))))</f>
        <v>On Time</v>
      </c>
      <c r="CQ843" s="88">
        <f>_xlfn.MAXIFS('Monitor PO'!E:E,'Monitor PO'!K:K,KGP[[#This Row],[Material / Component]])</f>
        <v>0</v>
      </c>
      <c r="CR843" s="89" t="str">
        <f t="shared" si="96"/>
        <v>Need Purchasing</v>
      </c>
      <c r="CS843" s="89" t="str">
        <f>_xlfn.CONCAT(KGP[[#This Row],[Reservation]], KGP[[#This Row],[Requirement date (WO component)]],KGP[[#This Row],[Material / Component]],"000",,KGP[[#This Row],[WO number]])</f>
        <v>00001296914539510590576000200091461</v>
      </c>
      <c r="CT843" s="89" t="e">
        <f>VLOOKUP(KGP[[#This Row],[Key]],Reservation!B:B,1,)</f>
        <v>#N/A</v>
      </c>
      <c r="CU843" s="89" t="str">
        <f>_xlfn.CONCAT(KGP[[#This Row],[Reservation]],KGP[[#This Row],[Material / Component]],"000",,KGP[[#This Row],[WO number]])</f>
        <v>000012969110590576000200091461</v>
      </c>
      <c r="CV843" s="93">
        <f>IF(_xlfn.MAXIFS(Reservation!$F:$F,Reservation!$A:$A,KGP[[#This Row],[Logic]])&lt;KGP[[#This Row],[ETA @ Demand plant]],_xlfn.MAXIFS(Reservation!$F:$F,Reservation!$A:$A,KGP[[#This Row],[Logic]]),"")</f>
        <v>0</v>
      </c>
      <c r="CW843" s="89" t="e">
        <f>IF(KGP[[#This Row],[Any order which is ahead (Date)]]="","",VLOOKUP(_xlfn.CONCAT(KGP[[#This Row],[Reservation]],KGP[[#This Row],[Material / Component]],"000",,KGP[[#This Row],[WO number]]),Reservation!$A:$J,10,0))</f>
        <v>#N/A</v>
      </c>
      <c r="CX843" s="89">
        <f t="shared" si="97"/>
        <v>0</v>
      </c>
    </row>
    <row r="844" spans="1:102" s="77" customFormat="1" ht="15" x14ac:dyDescent="0.25">
      <c r="A844" s="118" t="s">
        <v>940</v>
      </c>
      <c r="B844" s="118" t="s">
        <v>50</v>
      </c>
      <c r="C844" s="119"/>
      <c r="D844" s="118" t="s">
        <v>55</v>
      </c>
      <c r="E844" s="120">
        <v>45290</v>
      </c>
      <c r="F844" s="120">
        <v>45293</v>
      </c>
      <c r="G844" s="120">
        <v>45395</v>
      </c>
      <c r="H844" s="120">
        <v>45372</v>
      </c>
      <c r="I844" s="120">
        <v>45382</v>
      </c>
      <c r="J844" s="120">
        <v>45406</v>
      </c>
      <c r="K844" s="118" t="s">
        <v>182</v>
      </c>
      <c r="L844" s="119"/>
      <c r="M844" s="118" t="s">
        <v>2790</v>
      </c>
      <c r="N844" s="118" t="s">
        <v>2677</v>
      </c>
      <c r="O844" s="118" t="s">
        <v>2791</v>
      </c>
      <c r="P844" s="118" t="s">
        <v>2792</v>
      </c>
      <c r="Q844" s="118" t="s">
        <v>2665</v>
      </c>
      <c r="R844" s="118" t="s">
        <v>344</v>
      </c>
      <c r="S844" s="120">
        <v>45395</v>
      </c>
      <c r="T844" s="119"/>
      <c r="U844" s="119"/>
      <c r="V844" s="118" t="s">
        <v>345</v>
      </c>
      <c r="W844" s="119"/>
      <c r="X844" s="118">
        <v>10</v>
      </c>
      <c r="Y844" s="118">
        <v>5</v>
      </c>
      <c r="Z844" s="118" t="s">
        <v>2748</v>
      </c>
      <c r="AA844" s="118" t="s">
        <v>2749</v>
      </c>
      <c r="AB844" s="121">
        <v>12</v>
      </c>
      <c r="AC844" s="121">
        <v>0</v>
      </c>
      <c r="AD844" s="121">
        <v>24</v>
      </c>
      <c r="AE844" s="118" t="s">
        <v>858</v>
      </c>
      <c r="AF844" s="121">
        <v>0</v>
      </c>
      <c r="AG844" s="118" t="s">
        <v>347</v>
      </c>
      <c r="AH844" s="118" t="s">
        <v>53</v>
      </c>
      <c r="AI844" s="118" t="s">
        <v>345</v>
      </c>
      <c r="AJ844" s="118" t="s">
        <v>2795</v>
      </c>
      <c r="AK844" s="118">
        <v>130</v>
      </c>
      <c r="AL844" s="121">
        <v>21</v>
      </c>
      <c r="AM844" s="119"/>
      <c r="AN844" s="119"/>
      <c r="AO844" s="118">
        <v>0</v>
      </c>
      <c r="AP844" s="119"/>
      <c r="AQ844" s="119"/>
      <c r="AR844" s="119"/>
      <c r="AS844" s="119"/>
      <c r="AT844" s="119"/>
      <c r="AU844" s="118">
        <v>0</v>
      </c>
      <c r="AV844" s="122">
        <v>0</v>
      </c>
      <c r="AW844" s="118" t="s">
        <v>51</v>
      </c>
      <c r="AX844" s="119"/>
      <c r="AY844" s="119"/>
      <c r="AZ844" s="119"/>
      <c r="BA844" s="118" t="s">
        <v>2801</v>
      </c>
      <c r="BB844" s="118" t="s">
        <v>52</v>
      </c>
      <c r="BC844" s="118" t="s">
        <v>213</v>
      </c>
      <c r="BD844" s="118" t="s">
        <v>214</v>
      </c>
      <c r="BE844" s="118" t="s">
        <v>2793</v>
      </c>
      <c r="BF844" s="118">
        <v>39</v>
      </c>
      <c r="BG844" s="118" t="s">
        <v>294</v>
      </c>
      <c r="BH844" s="118" t="s">
        <v>164</v>
      </c>
      <c r="BI844" s="118" t="s">
        <v>164</v>
      </c>
      <c r="BJ844" s="118" t="s">
        <v>2835</v>
      </c>
      <c r="BK844" s="118" t="s">
        <v>2574</v>
      </c>
      <c r="BL844" s="121">
        <v>12</v>
      </c>
      <c r="BM844" s="119" t="b">
        <f>KGP[[#This Row],[HU Quantity]]=KGP[[#This Row],[Requirement quantity]]</f>
        <v>1</v>
      </c>
      <c r="BN844" s="118" t="s">
        <v>2836</v>
      </c>
      <c r="BO844" s="119"/>
      <c r="BP844" s="119"/>
      <c r="BQ844" s="118" t="s">
        <v>165</v>
      </c>
      <c r="BR844" s="119"/>
      <c r="BS844" s="119"/>
      <c r="BT844" s="123">
        <v>0</v>
      </c>
      <c r="BU844" s="123">
        <v>0</v>
      </c>
      <c r="BV844" s="120">
        <v>45587</v>
      </c>
      <c r="BW844" s="124">
        <v>0</v>
      </c>
      <c r="BX844" s="124">
        <v>0</v>
      </c>
      <c r="BY844" s="119"/>
      <c r="BZ844" s="119"/>
      <c r="CA844" s="118">
        <v>0</v>
      </c>
      <c r="CB844" s="122">
        <v>0</v>
      </c>
      <c r="CC844" s="119"/>
      <c r="CD844" s="122">
        <v>0</v>
      </c>
      <c r="CE844" s="119"/>
      <c r="CF844" s="119"/>
      <c r="CG844" s="119"/>
      <c r="CH844" s="122">
        <v>0</v>
      </c>
      <c r="CI844" s="125">
        <v>0</v>
      </c>
      <c r="CJ844" s="94">
        <f t="shared" si="91"/>
        <v>1.9230769230769232E-2</v>
      </c>
      <c r="CK844" s="88">
        <f t="shared" si="92"/>
        <v>45367</v>
      </c>
      <c r="CL844" s="89">
        <f t="shared" si="93"/>
        <v>-5</v>
      </c>
      <c r="CM844" s="89">
        <f t="shared" si="94"/>
        <v>23</v>
      </c>
      <c r="CN844" s="89" t="str">
        <f t="shared" si="95"/>
        <v>ON TIME</v>
      </c>
      <c r="CO844" s="100"/>
      <c r="CP844" s="89" t="str">
        <f>IF(CQ844="","",IF(CQ844&gt;'Colour coding'!$D$4,"After Turnround",IF(CQ844&gt;'Colour coding'!$D$3+7,"During Turnaround",IF(CQ844&lt;'Colour coding'!$D$3,"On Time"))))</f>
        <v>On Time</v>
      </c>
      <c r="CQ844" s="88">
        <f>_xlfn.MAXIFS('Monitor PO'!E:E,'Monitor PO'!K:K,KGP[[#This Row],[Material / Component]])</f>
        <v>0</v>
      </c>
      <c r="CR844" s="89" t="str">
        <f t="shared" si="96"/>
        <v>Need Purchasing</v>
      </c>
      <c r="CS844" s="89" t="str">
        <f>_xlfn.CONCAT(KGP[[#This Row],[Reservation]], KGP[[#This Row],[Requirement date (WO component)]],KGP[[#This Row],[Material / Component]],"000",,KGP[[#This Row],[WO number]])</f>
        <v>00001296914539510058537000200091461</v>
      </c>
      <c r="CT844" s="89" t="e">
        <f>VLOOKUP(KGP[[#This Row],[Key]],Reservation!B:B,1,)</f>
        <v>#N/A</v>
      </c>
      <c r="CU844" s="89" t="str">
        <f>_xlfn.CONCAT(KGP[[#This Row],[Reservation]],KGP[[#This Row],[Material / Component]],"000",,KGP[[#This Row],[WO number]])</f>
        <v>000012969110058537000200091461</v>
      </c>
      <c r="CV844" s="93">
        <f>IF(_xlfn.MAXIFS(Reservation!$F:$F,Reservation!$A:$A,KGP[[#This Row],[Logic]])&lt;KGP[[#This Row],[ETA @ Demand plant]],_xlfn.MAXIFS(Reservation!$F:$F,Reservation!$A:$A,KGP[[#This Row],[Logic]]),"")</f>
        <v>0</v>
      </c>
      <c r="CW844" s="89" t="e">
        <f>IF(KGP[[#This Row],[Any order which is ahead (Date)]]="","",VLOOKUP(_xlfn.CONCAT(KGP[[#This Row],[Reservation]],KGP[[#This Row],[Material / Component]],"000",,KGP[[#This Row],[WO number]]),Reservation!$A:$J,10,0))</f>
        <v>#N/A</v>
      </c>
      <c r="CX844" s="89">
        <f t="shared" si="97"/>
        <v>0</v>
      </c>
    </row>
    <row r="845" spans="1:102" s="77" customFormat="1" ht="15" x14ac:dyDescent="0.25">
      <c r="A845" s="118" t="s">
        <v>940</v>
      </c>
      <c r="B845" s="118" t="s">
        <v>50</v>
      </c>
      <c r="C845" s="119"/>
      <c r="D845" s="118" t="s">
        <v>55</v>
      </c>
      <c r="E845" s="120">
        <v>45290</v>
      </c>
      <c r="F845" s="120">
        <v>45293</v>
      </c>
      <c r="G845" s="120">
        <v>45395</v>
      </c>
      <c r="H845" s="120">
        <v>45372</v>
      </c>
      <c r="I845" s="120">
        <v>45382</v>
      </c>
      <c r="J845" s="120">
        <v>45406</v>
      </c>
      <c r="K845" s="118" t="s">
        <v>182</v>
      </c>
      <c r="L845" s="119"/>
      <c r="M845" s="118" t="s">
        <v>2790</v>
      </c>
      <c r="N845" s="118" t="s">
        <v>195</v>
      </c>
      <c r="O845" s="118" t="s">
        <v>2791</v>
      </c>
      <c r="P845" s="118" t="s">
        <v>2792</v>
      </c>
      <c r="Q845" s="118" t="s">
        <v>2665</v>
      </c>
      <c r="R845" s="118" t="s">
        <v>344</v>
      </c>
      <c r="S845" s="120">
        <v>45395</v>
      </c>
      <c r="T845" s="119"/>
      <c r="U845" s="119"/>
      <c r="V845" s="118" t="s">
        <v>345</v>
      </c>
      <c r="W845" s="119"/>
      <c r="X845" s="118">
        <v>10</v>
      </c>
      <c r="Y845" s="118">
        <v>5</v>
      </c>
      <c r="Z845" s="118" t="s">
        <v>2666</v>
      </c>
      <c r="AA845" s="118" t="s">
        <v>2667</v>
      </c>
      <c r="AB845" s="121">
        <v>1</v>
      </c>
      <c r="AC845" s="121">
        <v>1</v>
      </c>
      <c r="AD845" s="121">
        <v>14</v>
      </c>
      <c r="AE845" s="118" t="s">
        <v>858</v>
      </c>
      <c r="AF845" s="121">
        <v>0</v>
      </c>
      <c r="AG845" s="118" t="s">
        <v>347</v>
      </c>
      <c r="AH845" s="118" t="s">
        <v>53</v>
      </c>
      <c r="AI845" s="118" t="s">
        <v>345</v>
      </c>
      <c r="AJ845" s="118" t="s">
        <v>2795</v>
      </c>
      <c r="AK845" s="118">
        <v>100</v>
      </c>
      <c r="AL845" s="121">
        <v>21</v>
      </c>
      <c r="AM845" s="119"/>
      <c r="AN845" s="119"/>
      <c r="AO845" s="118">
        <v>0</v>
      </c>
      <c r="AP845" s="119"/>
      <c r="AQ845" s="119"/>
      <c r="AR845" s="119"/>
      <c r="AS845" s="119"/>
      <c r="AT845" s="119"/>
      <c r="AU845" s="118">
        <v>0</v>
      </c>
      <c r="AV845" s="122">
        <v>0</v>
      </c>
      <c r="AW845" s="118" t="s">
        <v>51</v>
      </c>
      <c r="AX845" s="119"/>
      <c r="AY845" s="119"/>
      <c r="AZ845" s="119"/>
      <c r="BA845" s="118" t="s">
        <v>2796</v>
      </c>
      <c r="BB845" s="118" t="s">
        <v>52</v>
      </c>
      <c r="BC845" s="118" t="s">
        <v>213</v>
      </c>
      <c r="BD845" s="118" t="s">
        <v>214</v>
      </c>
      <c r="BE845" s="118" t="s">
        <v>2793</v>
      </c>
      <c r="BF845" s="118">
        <v>23</v>
      </c>
      <c r="BG845" s="118" t="s">
        <v>294</v>
      </c>
      <c r="BH845" s="118" t="s">
        <v>164</v>
      </c>
      <c r="BI845" s="118" t="s">
        <v>164</v>
      </c>
      <c r="BJ845" s="118" t="s">
        <v>2840</v>
      </c>
      <c r="BK845" s="118" t="s">
        <v>2841</v>
      </c>
      <c r="BL845" s="121">
        <v>1</v>
      </c>
      <c r="BM845" s="119" t="b">
        <f>KGP[[#This Row],[HU Quantity]]=KGP[[#This Row],[Requirement quantity]]</f>
        <v>1</v>
      </c>
      <c r="BN845" s="119"/>
      <c r="BO845" s="119"/>
      <c r="BP845" s="119"/>
      <c r="BQ845" s="118" t="s">
        <v>165</v>
      </c>
      <c r="BR845" s="119"/>
      <c r="BS845" s="119"/>
      <c r="BT845" s="123">
        <v>0</v>
      </c>
      <c r="BU845" s="123">
        <v>0</v>
      </c>
      <c r="BV845" s="120">
        <v>45587</v>
      </c>
      <c r="BW845" s="124">
        <v>0</v>
      </c>
      <c r="BX845" s="124">
        <v>0</v>
      </c>
      <c r="BY845" s="119"/>
      <c r="BZ845" s="119"/>
      <c r="CA845" s="118">
        <v>0</v>
      </c>
      <c r="CB845" s="122">
        <v>0</v>
      </c>
      <c r="CC845" s="119"/>
      <c r="CD845" s="122">
        <v>0</v>
      </c>
      <c r="CE845" s="119"/>
      <c r="CF845" s="119"/>
      <c r="CG845" s="119"/>
      <c r="CH845" s="122">
        <v>0</v>
      </c>
      <c r="CI845" s="125">
        <v>0</v>
      </c>
      <c r="CJ845" s="94">
        <f t="shared" si="91"/>
        <v>1.9230769230769232E-2</v>
      </c>
      <c r="CK845" s="88">
        <f t="shared" si="92"/>
        <v>45367</v>
      </c>
      <c r="CL845" s="89">
        <f t="shared" si="93"/>
        <v>-5</v>
      </c>
      <c r="CM845" s="89">
        <f t="shared" si="94"/>
        <v>23</v>
      </c>
      <c r="CN845" s="89" t="str">
        <f t="shared" si="95"/>
        <v>ON TIME</v>
      </c>
      <c r="CO845" s="100"/>
      <c r="CP845" s="89" t="str">
        <f>IF(CQ845="","",IF(CQ845&gt;'Colour coding'!$D$4,"After Turnround",IF(CQ845&gt;'Colour coding'!$D$3+7,"During Turnaround",IF(CQ845&lt;'Colour coding'!$D$3,"On Time"))))</f>
        <v>On Time</v>
      </c>
      <c r="CQ845" s="88">
        <f>_xlfn.MAXIFS('Monitor PO'!E:E,'Monitor PO'!K:K,KGP[[#This Row],[Material / Component]])</f>
        <v>0</v>
      </c>
      <c r="CR845" s="89" t="str">
        <f t="shared" si="96"/>
        <v>SOH</v>
      </c>
      <c r="CS845" s="89" t="str">
        <f>_xlfn.CONCAT(KGP[[#This Row],[Reservation]], KGP[[#This Row],[Requirement date (WO component)]],KGP[[#This Row],[Material / Component]],"000",,KGP[[#This Row],[WO number]])</f>
        <v>00001296914539510447461000200091461</v>
      </c>
      <c r="CT845" s="89" t="e">
        <f>VLOOKUP(KGP[[#This Row],[Key]],Reservation!B:B,1,)</f>
        <v>#N/A</v>
      </c>
      <c r="CU845" s="89" t="str">
        <f>_xlfn.CONCAT(KGP[[#This Row],[Reservation]],KGP[[#This Row],[Material / Component]],"000",,KGP[[#This Row],[WO number]])</f>
        <v>000012969110447461000200091461</v>
      </c>
      <c r="CV845" s="93">
        <f>IF(_xlfn.MAXIFS(Reservation!$F:$F,Reservation!$A:$A,KGP[[#This Row],[Logic]])&lt;KGP[[#This Row],[ETA @ Demand plant]],_xlfn.MAXIFS(Reservation!$F:$F,Reservation!$A:$A,KGP[[#This Row],[Logic]]),"")</f>
        <v>0</v>
      </c>
      <c r="CW845" s="89" t="e">
        <f>IF(KGP[[#This Row],[Any order which is ahead (Date)]]="","",VLOOKUP(_xlfn.CONCAT(KGP[[#This Row],[Reservation]],KGP[[#This Row],[Material / Component]],"000",,KGP[[#This Row],[WO number]]),Reservation!$A:$J,10,0))</f>
        <v>#N/A</v>
      </c>
      <c r="CX845" s="89">
        <f t="shared" si="97"/>
        <v>0</v>
      </c>
    </row>
    <row r="846" spans="1:102" s="77" customFormat="1" ht="15" x14ac:dyDescent="0.25">
      <c r="A846" s="118" t="s">
        <v>940</v>
      </c>
      <c r="B846" s="118" t="s">
        <v>50</v>
      </c>
      <c r="C846" s="119"/>
      <c r="D846" s="118" t="s">
        <v>55</v>
      </c>
      <c r="E846" s="120">
        <v>45290</v>
      </c>
      <c r="F846" s="120">
        <v>45293</v>
      </c>
      <c r="G846" s="120">
        <v>45395</v>
      </c>
      <c r="H846" s="120">
        <v>45372</v>
      </c>
      <c r="I846" s="120">
        <v>45382</v>
      </c>
      <c r="J846" s="120">
        <v>45406</v>
      </c>
      <c r="K846" s="118" t="s">
        <v>182</v>
      </c>
      <c r="L846" s="119"/>
      <c r="M846" s="118" t="s">
        <v>2790</v>
      </c>
      <c r="N846" s="118" t="s">
        <v>2759</v>
      </c>
      <c r="O846" s="118" t="s">
        <v>2791</v>
      </c>
      <c r="P846" s="118" t="s">
        <v>2792</v>
      </c>
      <c r="Q846" s="118" t="s">
        <v>2665</v>
      </c>
      <c r="R846" s="118" t="s">
        <v>344</v>
      </c>
      <c r="S846" s="120">
        <v>45395</v>
      </c>
      <c r="T846" s="119"/>
      <c r="U846" s="119"/>
      <c r="V846" s="118" t="s">
        <v>345</v>
      </c>
      <c r="W846" s="119"/>
      <c r="X846" s="118">
        <v>10</v>
      </c>
      <c r="Y846" s="118">
        <v>5</v>
      </c>
      <c r="Z846" s="118" t="s">
        <v>2731</v>
      </c>
      <c r="AA846" s="118" t="s">
        <v>2732</v>
      </c>
      <c r="AB846" s="121">
        <v>1</v>
      </c>
      <c r="AC846" s="121">
        <v>0</v>
      </c>
      <c r="AD846" s="121">
        <v>4</v>
      </c>
      <c r="AE846" s="118" t="s">
        <v>941</v>
      </c>
      <c r="AF846" s="121">
        <v>0</v>
      </c>
      <c r="AG846" s="118" t="s">
        <v>347</v>
      </c>
      <c r="AH846" s="118" t="s">
        <v>53</v>
      </c>
      <c r="AI846" s="118" t="s">
        <v>345</v>
      </c>
      <c r="AJ846" s="118" t="s">
        <v>2795</v>
      </c>
      <c r="AK846" s="118">
        <v>230</v>
      </c>
      <c r="AL846" s="121">
        <v>21</v>
      </c>
      <c r="AM846" s="119"/>
      <c r="AN846" s="119"/>
      <c r="AO846" s="118">
        <v>0</v>
      </c>
      <c r="AP846" s="119"/>
      <c r="AQ846" s="119"/>
      <c r="AR846" s="119"/>
      <c r="AS846" s="119"/>
      <c r="AT846" s="119"/>
      <c r="AU846" s="118">
        <v>0</v>
      </c>
      <c r="AV846" s="122">
        <v>0</v>
      </c>
      <c r="AW846" s="118" t="s">
        <v>51</v>
      </c>
      <c r="AX846" s="119"/>
      <c r="AY846" s="119"/>
      <c r="AZ846" s="119"/>
      <c r="BA846" s="118" t="s">
        <v>2801</v>
      </c>
      <c r="BB846" s="118" t="s">
        <v>52</v>
      </c>
      <c r="BC846" s="118" t="s">
        <v>213</v>
      </c>
      <c r="BD846" s="118" t="s">
        <v>214</v>
      </c>
      <c r="BE846" s="118" t="s">
        <v>2793</v>
      </c>
      <c r="BF846" s="118">
        <v>49</v>
      </c>
      <c r="BG846" s="118" t="s">
        <v>294</v>
      </c>
      <c r="BH846" s="118" t="s">
        <v>164</v>
      </c>
      <c r="BI846" s="118" t="s">
        <v>164</v>
      </c>
      <c r="BJ846" s="118" t="s">
        <v>2842</v>
      </c>
      <c r="BK846" s="118" t="s">
        <v>2574</v>
      </c>
      <c r="BL846" s="121">
        <v>1</v>
      </c>
      <c r="BM846" s="119" t="b">
        <f>KGP[[#This Row],[HU Quantity]]=KGP[[#This Row],[Requirement quantity]]</f>
        <v>1</v>
      </c>
      <c r="BN846" s="118" t="s">
        <v>2843</v>
      </c>
      <c r="BO846" s="119"/>
      <c r="BP846" s="119"/>
      <c r="BQ846" s="118" t="s">
        <v>165</v>
      </c>
      <c r="BR846" s="119"/>
      <c r="BS846" s="119"/>
      <c r="BT846" s="123">
        <v>0</v>
      </c>
      <c r="BU846" s="123">
        <v>0</v>
      </c>
      <c r="BV846" s="120">
        <v>45587</v>
      </c>
      <c r="BW846" s="124">
        <v>0</v>
      </c>
      <c r="BX846" s="124">
        <v>0</v>
      </c>
      <c r="BY846" s="119"/>
      <c r="BZ846" s="119"/>
      <c r="CA846" s="118">
        <v>0</v>
      </c>
      <c r="CB846" s="122">
        <v>0</v>
      </c>
      <c r="CC846" s="119"/>
      <c r="CD846" s="122">
        <v>0</v>
      </c>
      <c r="CE846" s="119"/>
      <c r="CF846" s="119"/>
      <c r="CG846" s="119"/>
      <c r="CH846" s="122">
        <v>0</v>
      </c>
      <c r="CI846" s="125">
        <v>0</v>
      </c>
      <c r="CJ846" s="94">
        <f t="shared" si="91"/>
        <v>1.9230769230769232E-2</v>
      </c>
      <c r="CK846" s="88">
        <f t="shared" si="92"/>
        <v>45367</v>
      </c>
      <c r="CL846" s="89">
        <f t="shared" si="93"/>
        <v>-5</v>
      </c>
      <c r="CM846" s="89">
        <f t="shared" si="94"/>
        <v>23</v>
      </c>
      <c r="CN846" s="89" t="str">
        <f t="shared" si="95"/>
        <v>ON TIME</v>
      </c>
      <c r="CO846" s="100"/>
      <c r="CP846" s="89" t="str">
        <f>IF(CQ846="","",IF(CQ846&gt;'Colour coding'!$D$4,"After Turnround",IF(CQ846&gt;'Colour coding'!$D$3+7,"During Turnaround",IF(CQ846&lt;'Colour coding'!$D$3,"On Time"))))</f>
        <v>On Time</v>
      </c>
      <c r="CQ846" s="88">
        <f>_xlfn.MAXIFS('Monitor PO'!E:E,'Monitor PO'!K:K,KGP[[#This Row],[Material / Component]])</f>
        <v>0</v>
      </c>
      <c r="CR846" s="89" t="str">
        <f t="shared" si="96"/>
        <v>Need Purchasing</v>
      </c>
      <c r="CS846" s="89" t="str">
        <f>_xlfn.CONCAT(KGP[[#This Row],[Reservation]], KGP[[#This Row],[Requirement date (WO component)]],KGP[[#This Row],[Material / Component]],"000",,KGP[[#This Row],[WO number]])</f>
        <v>00001296914539510590362000200091461</v>
      </c>
      <c r="CT846" s="89" t="e">
        <f>VLOOKUP(KGP[[#This Row],[Key]],Reservation!B:B,1,)</f>
        <v>#N/A</v>
      </c>
      <c r="CU846" s="89" t="str">
        <f>_xlfn.CONCAT(KGP[[#This Row],[Reservation]],KGP[[#This Row],[Material / Component]],"000",,KGP[[#This Row],[WO number]])</f>
        <v>000012969110590362000200091461</v>
      </c>
      <c r="CV846" s="93">
        <f>IF(_xlfn.MAXIFS(Reservation!$F:$F,Reservation!$A:$A,KGP[[#This Row],[Logic]])&lt;KGP[[#This Row],[ETA @ Demand plant]],_xlfn.MAXIFS(Reservation!$F:$F,Reservation!$A:$A,KGP[[#This Row],[Logic]]),"")</f>
        <v>0</v>
      </c>
      <c r="CW846" s="89" t="e">
        <f>IF(KGP[[#This Row],[Any order which is ahead (Date)]]="","",VLOOKUP(_xlfn.CONCAT(KGP[[#This Row],[Reservation]],KGP[[#This Row],[Material / Component]],"000",,KGP[[#This Row],[WO number]]),Reservation!$A:$J,10,0))</f>
        <v>#N/A</v>
      </c>
      <c r="CX846" s="89">
        <f t="shared" si="97"/>
        <v>0</v>
      </c>
    </row>
    <row r="847" spans="1:102" s="77" customFormat="1" ht="15" x14ac:dyDescent="0.25">
      <c r="A847" s="118" t="s">
        <v>940</v>
      </c>
      <c r="B847" s="118" t="s">
        <v>50</v>
      </c>
      <c r="C847" s="119"/>
      <c r="D847" s="118" t="s">
        <v>55</v>
      </c>
      <c r="E847" s="120">
        <v>45290</v>
      </c>
      <c r="F847" s="120">
        <v>45293</v>
      </c>
      <c r="G847" s="120">
        <v>45395</v>
      </c>
      <c r="H847" s="120">
        <v>45372</v>
      </c>
      <c r="I847" s="120">
        <v>45382</v>
      </c>
      <c r="J847" s="120">
        <v>45406</v>
      </c>
      <c r="K847" s="118" t="s">
        <v>182</v>
      </c>
      <c r="L847" s="119"/>
      <c r="M847" s="118" t="s">
        <v>2790</v>
      </c>
      <c r="N847" s="118" t="s">
        <v>172</v>
      </c>
      <c r="O847" s="118" t="s">
        <v>2791</v>
      </c>
      <c r="P847" s="118" t="s">
        <v>2792</v>
      </c>
      <c r="Q847" s="118" t="s">
        <v>2665</v>
      </c>
      <c r="R847" s="118" t="s">
        <v>344</v>
      </c>
      <c r="S847" s="120">
        <v>45395</v>
      </c>
      <c r="T847" s="119"/>
      <c r="U847" s="119"/>
      <c r="V847" s="118" t="s">
        <v>345</v>
      </c>
      <c r="W847" s="119"/>
      <c r="X847" s="118">
        <v>10</v>
      </c>
      <c r="Y847" s="118">
        <v>5</v>
      </c>
      <c r="Z847" s="118" t="s">
        <v>2666</v>
      </c>
      <c r="AA847" s="118" t="s">
        <v>2667</v>
      </c>
      <c r="AB847" s="121">
        <v>1</v>
      </c>
      <c r="AC847" s="121">
        <v>1</v>
      </c>
      <c r="AD847" s="121">
        <v>14</v>
      </c>
      <c r="AE847" s="118" t="s">
        <v>858</v>
      </c>
      <c r="AF847" s="121">
        <v>0</v>
      </c>
      <c r="AG847" s="118" t="s">
        <v>347</v>
      </c>
      <c r="AH847" s="118" t="s">
        <v>53</v>
      </c>
      <c r="AI847" s="118" t="s">
        <v>345</v>
      </c>
      <c r="AJ847" s="118" t="s">
        <v>2795</v>
      </c>
      <c r="AK847" s="118">
        <v>20</v>
      </c>
      <c r="AL847" s="121">
        <v>21</v>
      </c>
      <c r="AM847" s="119"/>
      <c r="AN847" s="119"/>
      <c r="AO847" s="118">
        <v>0</v>
      </c>
      <c r="AP847" s="119"/>
      <c r="AQ847" s="119"/>
      <c r="AR847" s="119"/>
      <c r="AS847" s="119"/>
      <c r="AT847" s="119"/>
      <c r="AU847" s="118">
        <v>0</v>
      </c>
      <c r="AV847" s="122">
        <v>0</v>
      </c>
      <c r="AW847" s="118" t="s">
        <v>51</v>
      </c>
      <c r="AX847" s="119"/>
      <c r="AY847" s="119"/>
      <c r="AZ847" s="119"/>
      <c r="BA847" s="118" t="s">
        <v>2796</v>
      </c>
      <c r="BB847" s="118" t="s">
        <v>52</v>
      </c>
      <c r="BC847" s="118" t="s">
        <v>213</v>
      </c>
      <c r="BD847" s="118" t="s">
        <v>214</v>
      </c>
      <c r="BE847" s="118" t="s">
        <v>2793</v>
      </c>
      <c r="BF847" s="118">
        <v>13</v>
      </c>
      <c r="BG847" s="118" t="s">
        <v>294</v>
      </c>
      <c r="BH847" s="118" t="s">
        <v>164</v>
      </c>
      <c r="BI847" s="118" t="s">
        <v>164</v>
      </c>
      <c r="BJ847" s="118" t="s">
        <v>2844</v>
      </c>
      <c r="BK847" s="118" t="s">
        <v>2845</v>
      </c>
      <c r="BL847" s="121">
        <v>1</v>
      </c>
      <c r="BM847" s="119" t="b">
        <f>KGP[[#This Row],[HU Quantity]]=KGP[[#This Row],[Requirement quantity]]</f>
        <v>1</v>
      </c>
      <c r="BN847" s="119"/>
      <c r="BO847" s="119"/>
      <c r="BP847" s="119"/>
      <c r="BQ847" s="118" t="s">
        <v>165</v>
      </c>
      <c r="BR847" s="119"/>
      <c r="BS847" s="119"/>
      <c r="BT847" s="123">
        <v>0</v>
      </c>
      <c r="BU847" s="123">
        <v>0</v>
      </c>
      <c r="BV847" s="120">
        <v>45587</v>
      </c>
      <c r="BW847" s="124">
        <v>0</v>
      </c>
      <c r="BX847" s="124">
        <v>0</v>
      </c>
      <c r="BY847" s="119"/>
      <c r="BZ847" s="119"/>
      <c r="CA847" s="118">
        <v>0</v>
      </c>
      <c r="CB847" s="122">
        <v>0</v>
      </c>
      <c r="CC847" s="119"/>
      <c r="CD847" s="122">
        <v>0</v>
      </c>
      <c r="CE847" s="119"/>
      <c r="CF847" s="119"/>
      <c r="CG847" s="119"/>
      <c r="CH847" s="122">
        <v>0</v>
      </c>
      <c r="CI847" s="125">
        <v>0</v>
      </c>
      <c r="CJ847" s="94">
        <f t="shared" si="91"/>
        <v>1.9230769230769232E-2</v>
      </c>
      <c r="CK847" s="88">
        <f t="shared" si="92"/>
        <v>45367</v>
      </c>
      <c r="CL847" s="89">
        <f t="shared" si="93"/>
        <v>-5</v>
      </c>
      <c r="CM847" s="89">
        <f t="shared" si="94"/>
        <v>23</v>
      </c>
      <c r="CN847" s="89" t="str">
        <f t="shared" si="95"/>
        <v>ON TIME</v>
      </c>
      <c r="CO847" s="100"/>
      <c r="CP847" s="89" t="str">
        <f>IF(CQ847="","",IF(CQ847&gt;'Colour coding'!$D$4,"After Turnround",IF(CQ847&gt;'Colour coding'!$D$3+7,"During Turnaround",IF(CQ847&lt;'Colour coding'!$D$3,"On Time"))))</f>
        <v>On Time</v>
      </c>
      <c r="CQ847" s="88">
        <f>_xlfn.MAXIFS('Monitor PO'!E:E,'Monitor PO'!K:K,KGP[[#This Row],[Material / Component]])</f>
        <v>0</v>
      </c>
      <c r="CR847" s="89" t="str">
        <f t="shared" si="96"/>
        <v>SOH</v>
      </c>
      <c r="CS847" s="89" t="str">
        <f>_xlfn.CONCAT(KGP[[#This Row],[Reservation]], KGP[[#This Row],[Requirement date (WO component)]],KGP[[#This Row],[Material / Component]],"000",,KGP[[#This Row],[WO number]])</f>
        <v>00001296914539510447461000200091461</v>
      </c>
      <c r="CT847" s="89" t="e">
        <f>VLOOKUP(KGP[[#This Row],[Key]],Reservation!B:B,1,)</f>
        <v>#N/A</v>
      </c>
      <c r="CU847" s="89" t="str">
        <f>_xlfn.CONCAT(KGP[[#This Row],[Reservation]],KGP[[#This Row],[Material / Component]],"000",,KGP[[#This Row],[WO number]])</f>
        <v>000012969110447461000200091461</v>
      </c>
      <c r="CV847" s="93">
        <f>IF(_xlfn.MAXIFS(Reservation!$F:$F,Reservation!$A:$A,KGP[[#This Row],[Logic]])&lt;KGP[[#This Row],[ETA @ Demand plant]],_xlfn.MAXIFS(Reservation!$F:$F,Reservation!$A:$A,KGP[[#This Row],[Logic]]),"")</f>
        <v>0</v>
      </c>
      <c r="CW847" s="89" t="e">
        <f>IF(KGP[[#This Row],[Any order which is ahead (Date)]]="","",VLOOKUP(_xlfn.CONCAT(KGP[[#This Row],[Reservation]],KGP[[#This Row],[Material / Component]],"000",,KGP[[#This Row],[WO number]]),Reservation!$A:$J,10,0))</f>
        <v>#N/A</v>
      </c>
      <c r="CX847" s="89">
        <f t="shared" si="97"/>
        <v>0</v>
      </c>
    </row>
    <row r="848" spans="1:102" s="77" customFormat="1" ht="15" x14ac:dyDescent="0.25">
      <c r="A848" s="118" t="s">
        <v>940</v>
      </c>
      <c r="B848" s="118" t="s">
        <v>50</v>
      </c>
      <c r="C848" s="119"/>
      <c r="D848" s="118" t="s">
        <v>55</v>
      </c>
      <c r="E848" s="120">
        <v>45290</v>
      </c>
      <c r="F848" s="120">
        <v>45293</v>
      </c>
      <c r="G848" s="120">
        <v>45395</v>
      </c>
      <c r="H848" s="120">
        <v>45372</v>
      </c>
      <c r="I848" s="120">
        <v>45382</v>
      </c>
      <c r="J848" s="120">
        <v>45406</v>
      </c>
      <c r="K848" s="118" t="s">
        <v>182</v>
      </c>
      <c r="L848" s="119"/>
      <c r="M848" s="118" t="s">
        <v>2790</v>
      </c>
      <c r="N848" s="118" t="s">
        <v>169</v>
      </c>
      <c r="O848" s="118" t="s">
        <v>2791</v>
      </c>
      <c r="P848" s="118" t="s">
        <v>2792</v>
      </c>
      <c r="Q848" s="118" t="s">
        <v>2665</v>
      </c>
      <c r="R848" s="118" t="s">
        <v>344</v>
      </c>
      <c r="S848" s="120">
        <v>45395</v>
      </c>
      <c r="T848" s="119"/>
      <c r="U848" s="119"/>
      <c r="V848" s="118" t="s">
        <v>345</v>
      </c>
      <c r="W848" s="119"/>
      <c r="X848" s="118">
        <v>10</v>
      </c>
      <c r="Y848" s="118">
        <v>5</v>
      </c>
      <c r="Z848" s="118" t="s">
        <v>2666</v>
      </c>
      <c r="AA848" s="118" t="s">
        <v>2667</v>
      </c>
      <c r="AB848" s="121">
        <v>1</v>
      </c>
      <c r="AC848" s="121">
        <v>1</v>
      </c>
      <c r="AD848" s="121">
        <v>14</v>
      </c>
      <c r="AE848" s="118" t="s">
        <v>858</v>
      </c>
      <c r="AF848" s="121">
        <v>0</v>
      </c>
      <c r="AG848" s="118" t="s">
        <v>347</v>
      </c>
      <c r="AH848" s="118" t="s">
        <v>53</v>
      </c>
      <c r="AI848" s="118" t="s">
        <v>345</v>
      </c>
      <c r="AJ848" s="118" t="s">
        <v>2795</v>
      </c>
      <c r="AK848" s="118">
        <v>40</v>
      </c>
      <c r="AL848" s="121">
        <v>21</v>
      </c>
      <c r="AM848" s="119"/>
      <c r="AN848" s="119"/>
      <c r="AO848" s="118">
        <v>0</v>
      </c>
      <c r="AP848" s="119"/>
      <c r="AQ848" s="119"/>
      <c r="AR848" s="119"/>
      <c r="AS848" s="119"/>
      <c r="AT848" s="119"/>
      <c r="AU848" s="118">
        <v>0</v>
      </c>
      <c r="AV848" s="122">
        <v>0</v>
      </c>
      <c r="AW848" s="118" t="s">
        <v>51</v>
      </c>
      <c r="AX848" s="119"/>
      <c r="AY848" s="119"/>
      <c r="AZ848" s="119"/>
      <c r="BA848" s="118" t="s">
        <v>2796</v>
      </c>
      <c r="BB848" s="118" t="s">
        <v>52</v>
      </c>
      <c r="BC848" s="118" t="s">
        <v>213</v>
      </c>
      <c r="BD848" s="118" t="s">
        <v>214</v>
      </c>
      <c r="BE848" s="118" t="s">
        <v>2793</v>
      </c>
      <c r="BF848" s="118">
        <v>15</v>
      </c>
      <c r="BG848" s="118" t="s">
        <v>294</v>
      </c>
      <c r="BH848" s="118" t="s">
        <v>164</v>
      </c>
      <c r="BI848" s="118" t="s">
        <v>164</v>
      </c>
      <c r="BJ848" s="118" t="s">
        <v>2847</v>
      </c>
      <c r="BK848" s="118" t="s">
        <v>2848</v>
      </c>
      <c r="BL848" s="121">
        <v>1</v>
      </c>
      <c r="BM848" s="119" t="b">
        <f>KGP[[#This Row],[HU Quantity]]=KGP[[#This Row],[Requirement quantity]]</f>
        <v>1</v>
      </c>
      <c r="BN848" s="119"/>
      <c r="BO848" s="119"/>
      <c r="BP848" s="119"/>
      <c r="BQ848" s="118" t="s">
        <v>165</v>
      </c>
      <c r="BR848" s="119"/>
      <c r="BS848" s="119"/>
      <c r="BT848" s="123">
        <v>0</v>
      </c>
      <c r="BU848" s="123">
        <v>0</v>
      </c>
      <c r="BV848" s="120">
        <v>45587</v>
      </c>
      <c r="BW848" s="124">
        <v>0</v>
      </c>
      <c r="BX848" s="124">
        <v>0</v>
      </c>
      <c r="BY848" s="119"/>
      <c r="BZ848" s="119"/>
      <c r="CA848" s="118">
        <v>0</v>
      </c>
      <c r="CB848" s="122">
        <v>0</v>
      </c>
      <c r="CC848" s="119"/>
      <c r="CD848" s="122">
        <v>0</v>
      </c>
      <c r="CE848" s="119"/>
      <c r="CF848" s="119"/>
      <c r="CG848" s="119"/>
      <c r="CH848" s="122">
        <v>0</v>
      </c>
      <c r="CI848" s="125">
        <v>0</v>
      </c>
      <c r="CJ848" s="94">
        <f t="shared" si="91"/>
        <v>1.9230769230769232E-2</v>
      </c>
      <c r="CK848" s="88">
        <f t="shared" si="92"/>
        <v>45367</v>
      </c>
      <c r="CL848" s="89">
        <f t="shared" si="93"/>
        <v>-5</v>
      </c>
      <c r="CM848" s="89">
        <f t="shared" si="94"/>
        <v>23</v>
      </c>
      <c r="CN848" s="89" t="str">
        <f t="shared" si="95"/>
        <v>ON TIME</v>
      </c>
      <c r="CO848" s="100"/>
      <c r="CP848" s="89" t="str">
        <f>IF(CQ848="","",IF(CQ848&gt;'Colour coding'!$D$4,"After Turnround",IF(CQ848&gt;'Colour coding'!$D$3+7,"During Turnaround",IF(CQ848&lt;'Colour coding'!$D$3,"On Time"))))</f>
        <v>On Time</v>
      </c>
      <c r="CQ848" s="88">
        <f>_xlfn.MAXIFS('Monitor PO'!E:E,'Monitor PO'!K:K,KGP[[#This Row],[Material / Component]])</f>
        <v>0</v>
      </c>
      <c r="CR848" s="89" t="str">
        <f t="shared" si="96"/>
        <v>SOH</v>
      </c>
      <c r="CS848" s="89" t="str">
        <f>_xlfn.CONCAT(KGP[[#This Row],[Reservation]], KGP[[#This Row],[Requirement date (WO component)]],KGP[[#This Row],[Material / Component]],"000",,KGP[[#This Row],[WO number]])</f>
        <v>00001296914539510447461000200091461</v>
      </c>
      <c r="CT848" s="89" t="e">
        <f>VLOOKUP(KGP[[#This Row],[Key]],Reservation!B:B,1,)</f>
        <v>#N/A</v>
      </c>
      <c r="CU848" s="89" t="str">
        <f>_xlfn.CONCAT(KGP[[#This Row],[Reservation]],KGP[[#This Row],[Material / Component]],"000",,KGP[[#This Row],[WO number]])</f>
        <v>000012969110447461000200091461</v>
      </c>
      <c r="CV848" s="93">
        <f>IF(_xlfn.MAXIFS(Reservation!$F:$F,Reservation!$A:$A,KGP[[#This Row],[Logic]])&lt;KGP[[#This Row],[ETA @ Demand plant]],_xlfn.MAXIFS(Reservation!$F:$F,Reservation!$A:$A,KGP[[#This Row],[Logic]]),"")</f>
        <v>0</v>
      </c>
      <c r="CW848" s="89" t="e">
        <f>IF(KGP[[#This Row],[Any order which is ahead (Date)]]="","",VLOOKUP(_xlfn.CONCAT(KGP[[#This Row],[Reservation]],KGP[[#This Row],[Material / Component]],"000",,KGP[[#This Row],[WO number]]),Reservation!$A:$J,10,0))</f>
        <v>#N/A</v>
      </c>
      <c r="CX848" s="89">
        <f t="shared" si="97"/>
        <v>0</v>
      </c>
    </row>
    <row r="849" spans="1:102" s="77" customFormat="1" ht="15" x14ac:dyDescent="0.25">
      <c r="A849" s="118" t="s">
        <v>940</v>
      </c>
      <c r="B849" s="118" t="s">
        <v>356</v>
      </c>
      <c r="C849" s="119"/>
      <c r="D849" s="118" t="s">
        <v>55</v>
      </c>
      <c r="E849" s="120">
        <v>45290</v>
      </c>
      <c r="F849" s="120">
        <v>45293</v>
      </c>
      <c r="G849" s="120">
        <v>45379</v>
      </c>
      <c r="H849" s="120">
        <v>45342</v>
      </c>
      <c r="I849" s="120">
        <v>45379</v>
      </c>
      <c r="J849" s="120">
        <v>45401</v>
      </c>
      <c r="K849" s="118" t="s">
        <v>182</v>
      </c>
      <c r="L849" s="119"/>
      <c r="M849" s="118" t="s">
        <v>634</v>
      </c>
      <c r="N849" s="118" t="s">
        <v>172</v>
      </c>
      <c r="O849" s="118" t="s">
        <v>635</v>
      </c>
      <c r="P849" s="118" t="s">
        <v>636</v>
      </c>
      <c r="Q849" s="118" t="s">
        <v>637</v>
      </c>
      <c r="R849" s="118" t="s">
        <v>344</v>
      </c>
      <c r="S849" s="120">
        <v>45340</v>
      </c>
      <c r="T849" s="119"/>
      <c r="U849" s="119"/>
      <c r="V849" s="118" t="s">
        <v>345</v>
      </c>
      <c r="W849" s="120">
        <v>45340</v>
      </c>
      <c r="X849" s="118">
        <v>20</v>
      </c>
      <c r="Y849" s="118">
        <v>20</v>
      </c>
      <c r="Z849" s="118" t="s">
        <v>655</v>
      </c>
      <c r="AA849" s="118" t="s">
        <v>656</v>
      </c>
      <c r="AB849" s="121">
        <v>4</v>
      </c>
      <c r="AC849" s="121">
        <v>0</v>
      </c>
      <c r="AD849" s="121">
        <v>4</v>
      </c>
      <c r="AE849" s="118" t="s">
        <v>941</v>
      </c>
      <c r="AF849" s="121">
        <v>14</v>
      </c>
      <c r="AG849" s="118" t="s">
        <v>361</v>
      </c>
      <c r="AH849" s="118" t="s">
        <v>379</v>
      </c>
      <c r="AI849" s="118" t="s">
        <v>345</v>
      </c>
      <c r="AJ849" s="118" t="s">
        <v>640</v>
      </c>
      <c r="AK849" s="118">
        <v>40</v>
      </c>
      <c r="AL849" s="121">
        <v>14</v>
      </c>
      <c r="AM849" s="118" t="s">
        <v>215</v>
      </c>
      <c r="AN849" s="118" t="s">
        <v>641</v>
      </c>
      <c r="AO849" s="118">
        <v>12</v>
      </c>
      <c r="AP849" s="120">
        <v>45315</v>
      </c>
      <c r="AQ849" s="120">
        <v>45337</v>
      </c>
      <c r="AR849" s="118" t="s">
        <v>272</v>
      </c>
      <c r="AS849" s="118" t="s">
        <v>642</v>
      </c>
      <c r="AT849" s="118" t="s">
        <v>657</v>
      </c>
      <c r="AU849" s="118">
        <v>30</v>
      </c>
      <c r="AV849" s="122">
        <v>4</v>
      </c>
      <c r="AW849" s="118" t="s">
        <v>51</v>
      </c>
      <c r="AX849" s="120">
        <v>45322</v>
      </c>
      <c r="AY849" s="119"/>
      <c r="AZ849" s="118" t="s">
        <v>658</v>
      </c>
      <c r="BA849" s="118" t="s">
        <v>645</v>
      </c>
      <c r="BB849" s="118" t="s">
        <v>52</v>
      </c>
      <c r="BC849" s="118" t="s">
        <v>213</v>
      </c>
      <c r="BD849" s="118" t="s">
        <v>214</v>
      </c>
      <c r="BE849" s="118" t="s">
        <v>646</v>
      </c>
      <c r="BF849" s="118">
        <v>12</v>
      </c>
      <c r="BG849" s="118" t="s">
        <v>294</v>
      </c>
      <c r="BH849" s="119"/>
      <c r="BI849" s="119"/>
      <c r="BJ849" s="118" t="s">
        <v>659</v>
      </c>
      <c r="BK849" s="118" t="s">
        <v>660</v>
      </c>
      <c r="BL849" s="121">
        <v>4</v>
      </c>
      <c r="BM849" s="119" t="b">
        <f>KGP[[#This Row],[HU Quantity]]=KGP[[#This Row],[Requirement quantity]]</f>
        <v>1</v>
      </c>
      <c r="BN849" s="119"/>
      <c r="BO849" s="119"/>
      <c r="BP849" s="119"/>
      <c r="BQ849" s="118" t="s">
        <v>165</v>
      </c>
      <c r="BR849" s="119"/>
      <c r="BS849" s="119"/>
      <c r="BT849" s="123">
        <v>0</v>
      </c>
      <c r="BU849" s="123">
        <v>0</v>
      </c>
      <c r="BV849" s="120">
        <v>45375</v>
      </c>
      <c r="BW849" s="124">
        <v>0</v>
      </c>
      <c r="BX849" s="124">
        <v>0</v>
      </c>
      <c r="BY849" s="120">
        <v>45340</v>
      </c>
      <c r="BZ849" s="119"/>
      <c r="CA849" s="118">
        <v>0</v>
      </c>
      <c r="CB849" s="122">
        <v>0</v>
      </c>
      <c r="CC849" s="119"/>
      <c r="CD849" s="122">
        <v>0</v>
      </c>
      <c r="CE849" s="119"/>
      <c r="CF849" s="119"/>
      <c r="CG849" s="119"/>
      <c r="CH849" s="122">
        <v>0</v>
      </c>
      <c r="CI849" s="125">
        <v>0</v>
      </c>
      <c r="CJ849" s="94">
        <f t="shared" si="91"/>
        <v>0.1</v>
      </c>
      <c r="CK849" s="88">
        <f t="shared" si="92"/>
        <v>45351</v>
      </c>
      <c r="CL849" s="89">
        <f t="shared" si="93"/>
        <v>9</v>
      </c>
      <c r="CM849" s="89">
        <f t="shared" si="94"/>
        <v>37</v>
      </c>
      <c r="CN849" s="89" t="str">
        <f t="shared" si="95"/>
        <v>ON TIME</v>
      </c>
      <c r="CO849" s="100"/>
      <c r="CP849" s="89" t="str">
        <f>IF(CQ849="","",IF(CQ849&gt;'Colour coding'!$D$4,"After Turnround",IF(CQ849&gt;'Colour coding'!$D$3+7,"During Turnaround",IF(CQ849&lt;'Colour coding'!$D$3,"On Time"))))</f>
        <v>On Time</v>
      </c>
      <c r="CQ849" s="88">
        <f>_xlfn.MAXIFS('Monitor PO'!E:E,'Monitor PO'!K:K,KGP[[#This Row],[Material / Component]])</f>
        <v>0</v>
      </c>
      <c r="CR849" s="89" t="str">
        <f t="shared" si="96"/>
        <v>Need Purchasing</v>
      </c>
      <c r="CS849" s="89" t="str">
        <f>_xlfn.CONCAT(KGP[[#This Row],[Reservation]], KGP[[#This Row],[Requirement date (WO component)]],KGP[[#This Row],[Material / Component]],"000",,KGP[[#This Row],[WO number]])</f>
        <v>00000843624537970000267000600001447</v>
      </c>
      <c r="CT849" s="89" t="e">
        <f>VLOOKUP(KGP[[#This Row],[Key]],Reservation!B:B,1,)</f>
        <v>#N/A</v>
      </c>
      <c r="CU849" s="89" t="str">
        <f>_xlfn.CONCAT(KGP[[#This Row],[Reservation]],KGP[[#This Row],[Material / Component]],"000",,KGP[[#This Row],[WO number]])</f>
        <v>000008436270000267000600001447</v>
      </c>
      <c r="CV849" s="93">
        <f>IF(_xlfn.MAXIFS(Reservation!$F:$F,Reservation!$A:$A,KGP[[#This Row],[Logic]])&lt;KGP[[#This Row],[ETA @ Demand plant]],_xlfn.MAXIFS(Reservation!$F:$F,Reservation!$A:$A,KGP[[#This Row],[Logic]]),"")</f>
        <v>0</v>
      </c>
      <c r="CW849" s="89" t="e">
        <f>IF(KGP[[#This Row],[Any order which is ahead (Date)]]="","",VLOOKUP(_xlfn.CONCAT(KGP[[#This Row],[Reservation]],KGP[[#This Row],[Material / Component]],"000",,KGP[[#This Row],[WO number]]),Reservation!$A:$J,10,0))</f>
        <v>#N/A</v>
      </c>
      <c r="CX849" s="89">
        <f t="shared" si="97"/>
        <v>0</v>
      </c>
    </row>
    <row r="850" spans="1:102" s="77" customFormat="1" ht="15" x14ac:dyDescent="0.25">
      <c r="A850" s="118" t="s">
        <v>940</v>
      </c>
      <c r="B850" s="118" t="s">
        <v>356</v>
      </c>
      <c r="C850" s="119"/>
      <c r="D850" s="118" t="s">
        <v>55</v>
      </c>
      <c r="E850" s="120">
        <v>45290</v>
      </c>
      <c r="F850" s="120">
        <v>45293</v>
      </c>
      <c r="G850" s="120">
        <v>45379</v>
      </c>
      <c r="H850" s="120">
        <v>45342</v>
      </c>
      <c r="I850" s="120">
        <v>45379</v>
      </c>
      <c r="J850" s="120">
        <v>45401</v>
      </c>
      <c r="K850" s="118" t="s">
        <v>182</v>
      </c>
      <c r="L850" s="119"/>
      <c r="M850" s="118" t="s">
        <v>634</v>
      </c>
      <c r="N850" s="118" t="s">
        <v>173</v>
      </c>
      <c r="O850" s="118" t="s">
        <v>635</v>
      </c>
      <c r="P850" s="118" t="s">
        <v>636</v>
      </c>
      <c r="Q850" s="118" t="s">
        <v>637</v>
      </c>
      <c r="R850" s="118" t="s">
        <v>344</v>
      </c>
      <c r="S850" s="120">
        <v>45396</v>
      </c>
      <c r="T850" s="119"/>
      <c r="U850" s="119"/>
      <c r="V850" s="118" t="s">
        <v>345</v>
      </c>
      <c r="W850" s="120">
        <v>45369</v>
      </c>
      <c r="X850" s="118">
        <v>20</v>
      </c>
      <c r="Y850" s="118">
        <v>20</v>
      </c>
      <c r="Z850" s="118" t="s">
        <v>649</v>
      </c>
      <c r="AA850" s="118" t="s">
        <v>650</v>
      </c>
      <c r="AB850" s="121">
        <v>3</v>
      </c>
      <c r="AC850" s="121">
        <v>0</v>
      </c>
      <c r="AD850" s="121">
        <v>3</v>
      </c>
      <c r="AE850" s="118" t="s">
        <v>941</v>
      </c>
      <c r="AF850" s="121">
        <v>56</v>
      </c>
      <c r="AG850" s="118" t="s">
        <v>361</v>
      </c>
      <c r="AH850" s="118" t="s">
        <v>379</v>
      </c>
      <c r="AI850" s="118" t="s">
        <v>345</v>
      </c>
      <c r="AJ850" s="118" t="s">
        <v>640</v>
      </c>
      <c r="AK850" s="118">
        <v>30</v>
      </c>
      <c r="AL850" s="121">
        <v>56</v>
      </c>
      <c r="AM850" s="118" t="s">
        <v>215</v>
      </c>
      <c r="AN850" s="118" t="s">
        <v>641</v>
      </c>
      <c r="AO850" s="118">
        <v>11</v>
      </c>
      <c r="AP850" s="120">
        <v>45303</v>
      </c>
      <c r="AQ850" s="120">
        <v>45366</v>
      </c>
      <c r="AR850" s="118" t="s">
        <v>272</v>
      </c>
      <c r="AS850" s="118" t="s">
        <v>642</v>
      </c>
      <c r="AT850" s="118" t="s">
        <v>651</v>
      </c>
      <c r="AU850" s="118">
        <v>20</v>
      </c>
      <c r="AV850" s="122">
        <v>3</v>
      </c>
      <c r="AW850" s="118" t="s">
        <v>51</v>
      </c>
      <c r="AX850" s="120">
        <v>45324</v>
      </c>
      <c r="AY850" s="119"/>
      <c r="AZ850" s="118" t="s">
        <v>652</v>
      </c>
      <c r="BA850" s="118" t="s">
        <v>645</v>
      </c>
      <c r="BB850" s="118" t="s">
        <v>52</v>
      </c>
      <c r="BC850" s="118" t="s">
        <v>213</v>
      </c>
      <c r="BD850" s="118" t="s">
        <v>214</v>
      </c>
      <c r="BE850" s="118" t="s">
        <v>646</v>
      </c>
      <c r="BF850" s="118">
        <v>11</v>
      </c>
      <c r="BG850" s="118" t="s">
        <v>294</v>
      </c>
      <c r="BH850" s="119"/>
      <c r="BI850" s="119"/>
      <c r="BJ850" s="118" t="s">
        <v>653</v>
      </c>
      <c r="BK850" s="118" t="s">
        <v>654</v>
      </c>
      <c r="BL850" s="121">
        <v>3</v>
      </c>
      <c r="BM850" s="119" t="b">
        <f>KGP[[#This Row],[HU Quantity]]=KGP[[#This Row],[Requirement quantity]]</f>
        <v>1</v>
      </c>
      <c r="BN850" s="119"/>
      <c r="BO850" s="119"/>
      <c r="BP850" s="119"/>
      <c r="BQ850" s="118" t="s">
        <v>165</v>
      </c>
      <c r="BR850" s="119"/>
      <c r="BS850" s="119"/>
      <c r="BT850" s="123">
        <v>27</v>
      </c>
      <c r="BU850" s="123">
        <v>0</v>
      </c>
      <c r="BV850" s="120">
        <v>45375</v>
      </c>
      <c r="BW850" s="124">
        <v>0</v>
      </c>
      <c r="BX850" s="124">
        <v>0</v>
      </c>
      <c r="BY850" s="120">
        <v>45369</v>
      </c>
      <c r="BZ850" s="119"/>
      <c r="CA850" s="118">
        <v>0</v>
      </c>
      <c r="CB850" s="122">
        <v>0</v>
      </c>
      <c r="CC850" s="119"/>
      <c r="CD850" s="122">
        <v>0</v>
      </c>
      <c r="CE850" s="119"/>
      <c r="CF850" s="119"/>
      <c r="CG850" s="119"/>
      <c r="CH850" s="122">
        <v>0</v>
      </c>
      <c r="CI850" s="125">
        <v>0</v>
      </c>
      <c r="CJ850" s="94">
        <f t="shared" si="91"/>
        <v>0.1</v>
      </c>
      <c r="CK850" s="88">
        <f t="shared" si="92"/>
        <v>45351</v>
      </c>
      <c r="CL850" s="89">
        <f t="shared" si="93"/>
        <v>9</v>
      </c>
      <c r="CM850" s="89">
        <f t="shared" si="94"/>
        <v>37</v>
      </c>
      <c r="CN850" s="89" t="str">
        <f t="shared" si="95"/>
        <v>ON TIME</v>
      </c>
      <c r="CO850" s="100"/>
      <c r="CP850" s="89" t="str">
        <f>IF(CQ850="","",IF(CQ850&gt;'Colour coding'!$D$4,"After Turnround",IF(CQ850&gt;'Colour coding'!$D$3+7,"During Turnaround",IF(CQ850&lt;'Colour coding'!$D$3,"On Time"))))</f>
        <v>On Time</v>
      </c>
      <c r="CQ850" s="88">
        <f>_xlfn.MAXIFS('Monitor PO'!E:E,'Monitor PO'!K:K,KGP[[#This Row],[Material / Component]])</f>
        <v>0</v>
      </c>
      <c r="CR850" s="89" t="str">
        <f t="shared" si="96"/>
        <v>Need Purchasing</v>
      </c>
      <c r="CS850" s="89" t="str">
        <f>_xlfn.CONCAT(KGP[[#This Row],[Reservation]], KGP[[#This Row],[Requirement date (WO component)]],KGP[[#This Row],[Material / Component]],"000",,KGP[[#This Row],[WO number]])</f>
        <v>00000843624537970000266000600001447</v>
      </c>
      <c r="CT850" s="89" t="e">
        <f>VLOOKUP(KGP[[#This Row],[Key]],Reservation!B:B,1,)</f>
        <v>#N/A</v>
      </c>
      <c r="CU850" s="89" t="str">
        <f>_xlfn.CONCAT(KGP[[#This Row],[Reservation]],KGP[[#This Row],[Material / Component]],"000",,KGP[[#This Row],[WO number]])</f>
        <v>000008436270000266000600001447</v>
      </c>
      <c r="CV850" s="93">
        <f>IF(_xlfn.MAXIFS(Reservation!$F:$F,Reservation!$A:$A,KGP[[#This Row],[Logic]])&lt;KGP[[#This Row],[ETA @ Demand plant]],_xlfn.MAXIFS(Reservation!$F:$F,Reservation!$A:$A,KGP[[#This Row],[Logic]]),"")</f>
        <v>0</v>
      </c>
      <c r="CW850" s="89" t="e">
        <f>IF(KGP[[#This Row],[Any order which is ahead (Date)]]="","",VLOOKUP(_xlfn.CONCAT(KGP[[#This Row],[Reservation]],KGP[[#This Row],[Material / Component]],"000",,KGP[[#This Row],[WO number]]),Reservation!$A:$J,10,0))</f>
        <v>#N/A</v>
      </c>
      <c r="CX850" s="89">
        <f t="shared" si="97"/>
        <v>0</v>
      </c>
    </row>
    <row r="851" spans="1:102" s="77" customFormat="1" ht="15" x14ac:dyDescent="0.25">
      <c r="A851" s="118" t="s">
        <v>940</v>
      </c>
      <c r="B851" s="118" t="s">
        <v>356</v>
      </c>
      <c r="C851" s="119"/>
      <c r="D851" s="118" t="s">
        <v>55</v>
      </c>
      <c r="E851" s="120">
        <v>45290</v>
      </c>
      <c r="F851" s="120">
        <v>45293</v>
      </c>
      <c r="G851" s="120">
        <v>45379</v>
      </c>
      <c r="H851" s="120">
        <v>45342</v>
      </c>
      <c r="I851" s="120">
        <v>45379</v>
      </c>
      <c r="J851" s="120">
        <v>45401</v>
      </c>
      <c r="K851" s="118" t="s">
        <v>182</v>
      </c>
      <c r="L851" s="119"/>
      <c r="M851" s="118" t="s">
        <v>634</v>
      </c>
      <c r="N851" s="118" t="s">
        <v>166</v>
      </c>
      <c r="O851" s="118" t="s">
        <v>635</v>
      </c>
      <c r="P851" s="118" t="s">
        <v>636</v>
      </c>
      <c r="Q851" s="118" t="s">
        <v>637</v>
      </c>
      <c r="R851" s="118" t="s">
        <v>344</v>
      </c>
      <c r="S851" s="120">
        <v>45340</v>
      </c>
      <c r="T851" s="119"/>
      <c r="U851" s="119"/>
      <c r="V851" s="118" t="s">
        <v>345</v>
      </c>
      <c r="W851" s="120">
        <v>45340</v>
      </c>
      <c r="X851" s="118">
        <v>20</v>
      </c>
      <c r="Y851" s="118">
        <v>20</v>
      </c>
      <c r="Z851" s="118" t="s">
        <v>661</v>
      </c>
      <c r="AA851" s="118" t="s">
        <v>662</v>
      </c>
      <c r="AB851" s="121">
        <v>4</v>
      </c>
      <c r="AC851" s="121">
        <v>0</v>
      </c>
      <c r="AD851" s="121">
        <v>4</v>
      </c>
      <c r="AE851" s="118" t="s">
        <v>941</v>
      </c>
      <c r="AF851" s="121">
        <v>14</v>
      </c>
      <c r="AG851" s="118" t="s">
        <v>361</v>
      </c>
      <c r="AH851" s="118" t="s">
        <v>379</v>
      </c>
      <c r="AI851" s="118" t="s">
        <v>345</v>
      </c>
      <c r="AJ851" s="118" t="s">
        <v>640</v>
      </c>
      <c r="AK851" s="118">
        <v>50</v>
      </c>
      <c r="AL851" s="121">
        <v>14</v>
      </c>
      <c r="AM851" s="118" t="s">
        <v>215</v>
      </c>
      <c r="AN851" s="118" t="s">
        <v>641</v>
      </c>
      <c r="AO851" s="118">
        <v>13</v>
      </c>
      <c r="AP851" s="120">
        <v>45315</v>
      </c>
      <c r="AQ851" s="120">
        <v>45337</v>
      </c>
      <c r="AR851" s="118" t="s">
        <v>272</v>
      </c>
      <c r="AS851" s="118" t="s">
        <v>642</v>
      </c>
      <c r="AT851" s="118" t="s">
        <v>663</v>
      </c>
      <c r="AU851" s="118">
        <v>40</v>
      </c>
      <c r="AV851" s="122">
        <v>4</v>
      </c>
      <c r="AW851" s="118" t="s">
        <v>51</v>
      </c>
      <c r="AX851" s="120">
        <v>45322</v>
      </c>
      <c r="AY851" s="119"/>
      <c r="AZ851" s="118" t="s">
        <v>658</v>
      </c>
      <c r="BA851" s="118" t="s">
        <v>645</v>
      </c>
      <c r="BB851" s="118" t="s">
        <v>52</v>
      </c>
      <c r="BC851" s="118" t="s">
        <v>213</v>
      </c>
      <c r="BD851" s="118" t="s">
        <v>214</v>
      </c>
      <c r="BE851" s="118" t="s">
        <v>646</v>
      </c>
      <c r="BF851" s="118">
        <v>13</v>
      </c>
      <c r="BG851" s="118" t="s">
        <v>294</v>
      </c>
      <c r="BH851" s="119"/>
      <c r="BI851" s="119"/>
      <c r="BJ851" s="118" t="s">
        <v>664</v>
      </c>
      <c r="BK851" s="118" t="s">
        <v>665</v>
      </c>
      <c r="BL851" s="121">
        <v>4</v>
      </c>
      <c r="BM851" s="119" t="b">
        <f>KGP[[#This Row],[HU Quantity]]=KGP[[#This Row],[Requirement quantity]]</f>
        <v>1</v>
      </c>
      <c r="BN851" s="119"/>
      <c r="BO851" s="119"/>
      <c r="BP851" s="119"/>
      <c r="BQ851" s="118" t="s">
        <v>165</v>
      </c>
      <c r="BR851" s="119"/>
      <c r="BS851" s="119"/>
      <c r="BT851" s="123">
        <v>0</v>
      </c>
      <c r="BU851" s="123">
        <v>0</v>
      </c>
      <c r="BV851" s="120">
        <v>45375</v>
      </c>
      <c r="BW851" s="124">
        <v>0</v>
      </c>
      <c r="BX851" s="124">
        <v>0</v>
      </c>
      <c r="BY851" s="120">
        <v>45340</v>
      </c>
      <c r="BZ851" s="119"/>
      <c r="CA851" s="118">
        <v>0</v>
      </c>
      <c r="CB851" s="122">
        <v>0</v>
      </c>
      <c r="CC851" s="119"/>
      <c r="CD851" s="122">
        <v>0</v>
      </c>
      <c r="CE851" s="119"/>
      <c r="CF851" s="119"/>
      <c r="CG851" s="119"/>
      <c r="CH851" s="122">
        <v>0</v>
      </c>
      <c r="CI851" s="125">
        <v>0</v>
      </c>
      <c r="CJ851" s="94">
        <f t="shared" si="91"/>
        <v>0.1</v>
      </c>
      <c r="CK851" s="88">
        <f t="shared" si="92"/>
        <v>45351</v>
      </c>
      <c r="CL851" s="89">
        <f t="shared" si="93"/>
        <v>9</v>
      </c>
      <c r="CM851" s="89">
        <f t="shared" si="94"/>
        <v>37</v>
      </c>
      <c r="CN851" s="89" t="str">
        <f t="shared" si="95"/>
        <v>ON TIME</v>
      </c>
      <c r="CO851" s="100"/>
      <c r="CP851" s="89" t="str">
        <f>IF(CQ851="","",IF(CQ851&gt;'Colour coding'!$D$4,"After Turnround",IF(CQ851&gt;'Colour coding'!$D$3+7,"During Turnaround",IF(CQ851&lt;'Colour coding'!$D$3,"On Time"))))</f>
        <v>On Time</v>
      </c>
      <c r="CQ851" s="88">
        <f>_xlfn.MAXIFS('Monitor PO'!E:E,'Monitor PO'!K:K,KGP[[#This Row],[Material / Component]])</f>
        <v>0</v>
      </c>
      <c r="CR851" s="89" t="str">
        <f t="shared" si="96"/>
        <v>Need Purchasing</v>
      </c>
      <c r="CS851" s="89" t="str">
        <f>_xlfn.CONCAT(KGP[[#This Row],[Reservation]], KGP[[#This Row],[Requirement date (WO component)]],KGP[[#This Row],[Material / Component]],"000",,KGP[[#This Row],[WO number]])</f>
        <v>00000843624537970000268000600001447</v>
      </c>
      <c r="CT851" s="89" t="e">
        <f>VLOOKUP(KGP[[#This Row],[Key]],Reservation!B:B,1,)</f>
        <v>#N/A</v>
      </c>
      <c r="CU851" s="89" t="str">
        <f>_xlfn.CONCAT(KGP[[#This Row],[Reservation]],KGP[[#This Row],[Material / Component]],"000",,KGP[[#This Row],[WO number]])</f>
        <v>000008436270000268000600001447</v>
      </c>
      <c r="CV851" s="93">
        <f>IF(_xlfn.MAXIFS(Reservation!$F:$F,Reservation!$A:$A,KGP[[#This Row],[Logic]])&lt;KGP[[#This Row],[ETA @ Demand plant]],_xlfn.MAXIFS(Reservation!$F:$F,Reservation!$A:$A,KGP[[#This Row],[Logic]]),"")</f>
        <v>0</v>
      </c>
      <c r="CW851" s="89" t="e">
        <f>IF(KGP[[#This Row],[Any order which is ahead (Date)]]="","",VLOOKUP(_xlfn.CONCAT(KGP[[#This Row],[Reservation]],KGP[[#This Row],[Material / Component]],"000",,KGP[[#This Row],[WO number]]),Reservation!$A:$J,10,0))</f>
        <v>#N/A</v>
      </c>
      <c r="CX851" s="89">
        <f t="shared" si="97"/>
        <v>0</v>
      </c>
    </row>
    <row r="852" spans="1:102" s="77" customFormat="1" ht="15" x14ac:dyDescent="0.25">
      <c r="A852" s="118" t="s">
        <v>940</v>
      </c>
      <c r="B852" s="118" t="s">
        <v>356</v>
      </c>
      <c r="C852" s="119"/>
      <c r="D852" s="118" t="s">
        <v>55</v>
      </c>
      <c r="E852" s="120">
        <v>45290</v>
      </c>
      <c r="F852" s="120">
        <v>45293</v>
      </c>
      <c r="G852" s="120">
        <v>45379</v>
      </c>
      <c r="H852" s="120">
        <v>45342</v>
      </c>
      <c r="I852" s="120">
        <v>45379</v>
      </c>
      <c r="J852" s="120">
        <v>45401</v>
      </c>
      <c r="K852" s="118" t="s">
        <v>182</v>
      </c>
      <c r="L852" s="119"/>
      <c r="M852" s="118" t="s">
        <v>634</v>
      </c>
      <c r="N852" s="118" t="s">
        <v>169</v>
      </c>
      <c r="O852" s="118" t="s">
        <v>635</v>
      </c>
      <c r="P852" s="118" t="s">
        <v>636</v>
      </c>
      <c r="Q852" s="118" t="s">
        <v>637</v>
      </c>
      <c r="R852" s="118" t="s">
        <v>344</v>
      </c>
      <c r="S852" s="120">
        <v>45340</v>
      </c>
      <c r="T852" s="119"/>
      <c r="U852" s="119"/>
      <c r="V852" s="118" t="s">
        <v>345</v>
      </c>
      <c r="W852" s="120">
        <v>45340</v>
      </c>
      <c r="X852" s="118">
        <v>20</v>
      </c>
      <c r="Y852" s="118">
        <v>20</v>
      </c>
      <c r="Z852" s="118" t="s">
        <v>638</v>
      </c>
      <c r="AA852" s="118" t="s">
        <v>639</v>
      </c>
      <c r="AB852" s="121">
        <v>3</v>
      </c>
      <c r="AC852" s="121">
        <v>0</v>
      </c>
      <c r="AD852" s="121">
        <v>3</v>
      </c>
      <c r="AE852" s="118" t="s">
        <v>941</v>
      </c>
      <c r="AF852" s="121">
        <v>14</v>
      </c>
      <c r="AG852" s="118" t="s">
        <v>361</v>
      </c>
      <c r="AH852" s="118" t="s">
        <v>379</v>
      </c>
      <c r="AI852" s="118" t="s">
        <v>345</v>
      </c>
      <c r="AJ852" s="118" t="s">
        <v>640</v>
      </c>
      <c r="AK852" s="118">
        <v>20</v>
      </c>
      <c r="AL852" s="121">
        <v>14</v>
      </c>
      <c r="AM852" s="118" t="s">
        <v>215</v>
      </c>
      <c r="AN852" s="118" t="s">
        <v>641</v>
      </c>
      <c r="AO852" s="118">
        <v>10</v>
      </c>
      <c r="AP852" s="120">
        <v>45315</v>
      </c>
      <c r="AQ852" s="120">
        <v>45337</v>
      </c>
      <c r="AR852" s="118" t="s">
        <v>272</v>
      </c>
      <c r="AS852" s="118" t="s">
        <v>642</v>
      </c>
      <c r="AT852" s="118" t="s">
        <v>643</v>
      </c>
      <c r="AU852" s="118">
        <v>10</v>
      </c>
      <c r="AV852" s="122">
        <v>3</v>
      </c>
      <c r="AW852" s="118" t="s">
        <v>51</v>
      </c>
      <c r="AX852" s="120">
        <v>45308</v>
      </c>
      <c r="AY852" s="119"/>
      <c r="AZ852" s="118" t="s">
        <v>644</v>
      </c>
      <c r="BA852" s="118" t="s">
        <v>645</v>
      </c>
      <c r="BB852" s="118" t="s">
        <v>52</v>
      </c>
      <c r="BC852" s="118" t="s">
        <v>213</v>
      </c>
      <c r="BD852" s="118" t="s">
        <v>214</v>
      </c>
      <c r="BE852" s="118" t="s">
        <v>646</v>
      </c>
      <c r="BF852" s="118">
        <v>10</v>
      </c>
      <c r="BG852" s="118" t="s">
        <v>294</v>
      </c>
      <c r="BH852" s="119"/>
      <c r="BI852" s="119"/>
      <c r="BJ852" s="118" t="s">
        <v>647</v>
      </c>
      <c r="BK852" s="118" t="s">
        <v>648</v>
      </c>
      <c r="BL852" s="121">
        <v>3</v>
      </c>
      <c r="BM852" s="119" t="b">
        <f>KGP[[#This Row],[HU Quantity]]=KGP[[#This Row],[Requirement quantity]]</f>
        <v>1</v>
      </c>
      <c r="BN852" s="119"/>
      <c r="BO852" s="119"/>
      <c r="BP852" s="119"/>
      <c r="BQ852" s="118" t="s">
        <v>165</v>
      </c>
      <c r="BR852" s="119"/>
      <c r="BS852" s="119"/>
      <c r="BT852" s="123">
        <v>0</v>
      </c>
      <c r="BU852" s="123">
        <v>0</v>
      </c>
      <c r="BV852" s="120">
        <v>45375</v>
      </c>
      <c r="BW852" s="124">
        <v>0</v>
      </c>
      <c r="BX852" s="124">
        <v>0</v>
      </c>
      <c r="BY852" s="120">
        <v>45340</v>
      </c>
      <c r="BZ852" s="119"/>
      <c r="CA852" s="118">
        <v>0</v>
      </c>
      <c r="CB852" s="122">
        <v>0</v>
      </c>
      <c r="CC852" s="119"/>
      <c r="CD852" s="122">
        <v>0</v>
      </c>
      <c r="CE852" s="119"/>
      <c r="CF852" s="119"/>
      <c r="CG852" s="119"/>
      <c r="CH852" s="122">
        <v>0</v>
      </c>
      <c r="CI852" s="125">
        <v>0</v>
      </c>
      <c r="CJ852" s="94">
        <f t="shared" si="91"/>
        <v>0.1</v>
      </c>
      <c r="CK852" s="88">
        <f t="shared" si="92"/>
        <v>45351</v>
      </c>
      <c r="CL852" s="89">
        <f t="shared" si="93"/>
        <v>9</v>
      </c>
      <c r="CM852" s="89">
        <f t="shared" si="94"/>
        <v>37</v>
      </c>
      <c r="CN852" s="89" t="str">
        <f t="shared" si="95"/>
        <v>ON TIME</v>
      </c>
      <c r="CO852" s="100"/>
      <c r="CP852" s="89" t="str">
        <f>IF(CQ852="","",IF(CQ852&gt;'Colour coding'!$D$4,"After Turnround",IF(CQ852&gt;'Colour coding'!$D$3+7,"During Turnaround",IF(CQ852&lt;'Colour coding'!$D$3,"On Time"))))</f>
        <v>On Time</v>
      </c>
      <c r="CQ852" s="88">
        <f>_xlfn.MAXIFS('Monitor PO'!E:E,'Monitor PO'!K:K,KGP[[#This Row],[Material / Component]])</f>
        <v>0</v>
      </c>
      <c r="CR852" s="89" t="str">
        <f t="shared" si="96"/>
        <v>Need Purchasing</v>
      </c>
      <c r="CS852" s="89" t="str">
        <f>_xlfn.CONCAT(KGP[[#This Row],[Reservation]], KGP[[#This Row],[Requirement date (WO component)]],KGP[[#This Row],[Material / Component]],"000",,KGP[[#This Row],[WO number]])</f>
        <v>00000843624537970000265000600001447</v>
      </c>
      <c r="CT852" s="89" t="e">
        <f>VLOOKUP(KGP[[#This Row],[Key]],Reservation!B:B,1,)</f>
        <v>#N/A</v>
      </c>
      <c r="CU852" s="89" t="str">
        <f>_xlfn.CONCAT(KGP[[#This Row],[Reservation]],KGP[[#This Row],[Material / Component]],"000",,KGP[[#This Row],[WO number]])</f>
        <v>000008436270000265000600001447</v>
      </c>
      <c r="CV852" s="93">
        <f>IF(_xlfn.MAXIFS(Reservation!$F:$F,Reservation!$A:$A,KGP[[#This Row],[Logic]])&lt;KGP[[#This Row],[ETA @ Demand plant]],_xlfn.MAXIFS(Reservation!$F:$F,Reservation!$A:$A,KGP[[#This Row],[Logic]]),"")</f>
        <v>0</v>
      </c>
      <c r="CW852" s="89" t="e">
        <f>IF(KGP[[#This Row],[Any order which is ahead (Date)]]="","",VLOOKUP(_xlfn.CONCAT(KGP[[#This Row],[Reservation]],KGP[[#This Row],[Material / Component]],"000",,KGP[[#This Row],[WO number]]),Reservation!$A:$J,10,0))</f>
        <v>#N/A</v>
      </c>
      <c r="CX852" s="89">
        <f t="shared" si="97"/>
        <v>0</v>
      </c>
    </row>
    <row r="853" spans="1:102" s="77" customFormat="1" ht="15" x14ac:dyDescent="0.25">
      <c r="A853" s="118" t="s">
        <v>851</v>
      </c>
      <c r="B853" s="118" t="s">
        <v>1485</v>
      </c>
      <c r="C853" s="119"/>
      <c r="D853" s="118" t="s">
        <v>55</v>
      </c>
      <c r="E853" s="120">
        <v>45290</v>
      </c>
      <c r="F853" s="120">
        <v>45293</v>
      </c>
      <c r="G853" s="120">
        <v>45379</v>
      </c>
      <c r="H853" s="120">
        <v>45313</v>
      </c>
      <c r="I853" s="120">
        <v>45324</v>
      </c>
      <c r="J853" s="120">
        <v>45382</v>
      </c>
      <c r="K853" s="118" t="s">
        <v>682</v>
      </c>
      <c r="L853" s="119"/>
      <c r="M853" s="118" t="s">
        <v>2868</v>
      </c>
      <c r="N853" s="118" t="s">
        <v>174</v>
      </c>
      <c r="O853" s="118" t="s">
        <v>2869</v>
      </c>
      <c r="P853" s="118" t="s">
        <v>2870</v>
      </c>
      <c r="Q853" s="118" t="s">
        <v>2895</v>
      </c>
      <c r="R853" s="118" t="s">
        <v>344</v>
      </c>
      <c r="S853" s="120">
        <v>45379</v>
      </c>
      <c r="T853" s="119"/>
      <c r="U853" s="119"/>
      <c r="V853" s="118" t="s">
        <v>345</v>
      </c>
      <c r="W853" s="119"/>
      <c r="X853" s="118">
        <v>20</v>
      </c>
      <c r="Y853" s="118">
        <v>20</v>
      </c>
      <c r="Z853" s="118" t="s">
        <v>2896</v>
      </c>
      <c r="AA853" s="118" t="s">
        <v>2897</v>
      </c>
      <c r="AB853" s="121">
        <v>1</v>
      </c>
      <c r="AC853" s="121">
        <v>0</v>
      </c>
      <c r="AD853" s="121">
        <v>1</v>
      </c>
      <c r="AE853" s="118" t="s">
        <v>941</v>
      </c>
      <c r="AF853" s="121">
        <v>0</v>
      </c>
      <c r="AG853" s="118" t="s">
        <v>347</v>
      </c>
      <c r="AH853" s="118" t="s">
        <v>53</v>
      </c>
      <c r="AI853" s="118" t="s">
        <v>345</v>
      </c>
      <c r="AJ853" s="118" t="s">
        <v>2874</v>
      </c>
      <c r="AK853" s="118">
        <v>10</v>
      </c>
      <c r="AL853" s="121">
        <v>21</v>
      </c>
      <c r="AM853" s="119"/>
      <c r="AN853" s="119"/>
      <c r="AO853" s="118">
        <v>0</v>
      </c>
      <c r="AP853" s="119"/>
      <c r="AQ853" s="119"/>
      <c r="AR853" s="119"/>
      <c r="AS853" s="119"/>
      <c r="AT853" s="119"/>
      <c r="AU853" s="118">
        <v>0</v>
      </c>
      <c r="AV853" s="122">
        <v>0</v>
      </c>
      <c r="AW853" s="118" t="s">
        <v>51</v>
      </c>
      <c r="AX853" s="119"/>
      <c r="AY853" s="119"/>
      <c r="AZ853" s="119"/>
      <c r="BA853" s="118" t="s">
        <v>2898</v>
      </c>
      <c r="BB853" s="118" t="s">
        <v>52</v>
      </c>
      <c r="BC853" s="118" t="s">
        <v>213</v>
      </c>
      <c r="BD853" s="118" t="s">
        <v>214</v>
      </c>
      <c r="BE853" s="118" t="s">
        <v>2877</v>
      </c>
      <c r="BF853" s="118">
        <v>1</v>
      </c>
      <c r="BG853" s="118" t="s">
        <v>218</v>
      </c>
      <c r="BH853" s="119"/>
      <c r="BI853" s="119"/>
      <c r="BJ853" s="118" t="s">
        <v>2899</v>
      </c>
      <c r="BK853" s="118" t="s">
        <v>2900</v>
      </c>
      <c r="BL853" s="121">
        <v>1</v>
      </c>
      <c r="BM853" s="119" t="b">
        <f>KGP[[#This Row],[HU Quantity]]=KGP[[#This Row],[Requirement quantity]]</f>
        <v>1</v>
      </c>
      <c r="BN853" s="118" t="s">
        <v>2901</v>
      </c>
      <c r="BO853" s="119"/>
      <c r="BP853" s="119"/>
      <c r="BQ853" s="118" t="s">
        <v>165</v>
      </c>
      <c r="BR853" s="118" t="s">
        <v>690</v>
      </c>
      <c r="BS853" s="119"/>
      <c r="BT853" s="123">
        <v>0</v>
      </c>
      <c r="BU853" s="123">
        <v>0</v>
      </c>
      <c r="BV853" s="120">
        <v>45445</v>
      </c>
      <c r="BW853" s="124">
        <v>0</v>
      </c>
      <c r="BX853" s="124">
        <v>0</v>
      </c>
      <c r="BY853" s="119"/>
      <c r="BZ853" s="119"/>
      <c r="CA853" s="118">
        <v>0</v>
      </c>
      <c r="CB853" s="122">
        <v>0</v>
      </c>
      <c r="CC853" s="118" t="s">
        <v>348</v>
      </c>
      <c r="CD853" s="122">
        <v>0</v>
      </c>
      <c r="CE853" s="118" t="s">
        <v>349</v>
      </c>
      <c r="CF853" s="119"/>
      <c r="CG853" s="118" t="s">
        <v>2902</v>
      </c>
      <c r="CH853" s="122">
        <v>0</v>
      </c>
      <c r="CI853" s="125">
        <v>0</v>
      </c>
      <c r="CJ853" s="94">
        <f t="shared" si="91"/>
        <v>0.1111111111111111</v>
      </c>
      <c r="CK853" s="88">
        <f t="shared" si="92"/>
        <v>45351</v>
      </c>
      <c r="CL853" s="89">
        <f t="shared" si="93"/>
        <v>38</v>
      </c>
      <c r="CM853" s="89">
        <f t="shared" si="94"/>
        <v>66</v>
      </c>
      <c r="CN853" s="89" t="str">
        <f t="shared" si="95"/>
        <v>ON TIME</v>
      </c>
      <c r="CO853" s="100"/>
      <c r="CP853" s="89" t="str">
        <f>IF(CQ853="","",IF(CQ853&gt;'Colour coding'!$D$4,"After Turnround",IF(CQ853&gt;'Colour coding'!$D$3+7,"During Turnaround",IF(CQ853&lt;'Colour coding'!$D$3,"On Time"))))</f>
        <v>On Time</v>
      </c>
      <c r="CQ853" s="88">
        <f>_xlfn.MAXIFS('Monitor PO'!E:E,'Monitor PO'!K:K,KGP[[#This Row],[Material / Component]])</f>
        <v>0</v>
      </c>
      <c r="CR853" s="89" t="str">
        <f t="shared" si="96"/>
        <v>Need Purchasing</v>
      </c>
      <c r="CS853" s="89" t="str">
        <f>_xlfn.CONCAT(KGP[[#This Row],[Reservation]], KGP[[#This Row],[Requirement date (WO component)]],KGP[[#This Row],[Material / Component]],"000",,KGP[[#This Row],[WO number]])</f>
        <v>00000845794537910616642000600001724</v>
      </c>
      <c r="CT853" s="89" t="e">
        <f>VLOOKUP(KGP[[#This Row],[Key]],Reservation!B:B,1,)</f>
        <v>#N/A</v>
      </c>
      <c r="CU853" s="89" t="str">
        <f>_xlfn.CONCAT(KGP[[#This Row],[Reservation]],KGP[[#This Row],[Material / Component]],"000",,KGP[[#This Row],[WO number]])</f>
        <v>000008457910616642000600001724</v>
      </c>
      <c r="CV853" s="93">
        <f>IF(_xlfn.MAXIFS(Reservation!$F:$F,Reservation!$A:$A,KGP[[#This Row],[Logic]])&lt;KGP[[#This Row],[ETA @ Demand plant]],_xlfn.MAXIFS(Reservation!$F:$F,Reservation!$A:$A,KGP[[#This Row],[Logic]]),"")</f>
        <v>0</v>
      </c>
      <c r="CW853" s="89" t="e">
        <f>IF(KGP[[#This Row],[Any order which is ahead (Date)]]="","",VLOOKUP(_xlfn.CONCAT(KGP[[#This Row],[Reservation]],KGP[[#This Row],[Material / Component]],"000",,KGP[[#This Row],[WO number]]),Reservation!$A:$J,10,0))</f>
        <v>#N/A</v>
      </c>
      <c r="CX853" s="89">
        <f t="shared" si="97"/>
        <v>0</v>
      </c>
    </row>
    <row r="854" spans="1:102" s="77" customFormat="1" ht="15" x14ac:dyDescent="0.25">
      <c r="A854" s="118" t="s">
        <v>851</v>
      </c>
      <c r="B854" s="118" t="s">
        <v>356</v>
      </c>
      <c r="C854" s="119"/>
      <c r="D854" s="118" t="s">
        <v>55</v>
      </c>
      <c r="E854" s="120">
        <v>45290</v>
      </c>
      <c r="F854" s="120">
        <v>45293</v>
      </c>
      <c r="G854" s="120">
        <v>45379</v>
      </c>
      <c r="H854" s="120">
        <v>45364</v>
      </c>
      <c r="I854" s="120">
        <v>45324</v>
      </c>
      <c r="J854" s="120">
        <v>45382</v>
      </c>
      <c r="K854" s="118" t="s">
        <v>682</v>
      </c>
      <c r="L854" s="119"/>
      <c r="M854" s="118" t="s">
        <v>2868</v>
      </c>
      <c r="N854" s="118" t="s">
        <v>175</v>
      </c>
      <c r="O854" s="118" t="s">
        <v>2869</v>
      </c>
      <c r="P854" s="118" t="s">
        <v>2870</v>
      </c>
      <c r="Q854" s="118" t="s">
        <v>2871</v>
      </c>
      <c r="R854" s="118" t="s">
        <v>344</v>
      </c>
      <c r="S854" s="120">
        <v>45398</v>
      </c>
      <c r="T854" s="119"/>
      <c r="U854" s="119"/>
      <c r="V854" s="118" t="s">
        <v>345</v>
      </c>
      <c r="W854" s="120">
        <v>45381</v>
      </c>
      <c r="X854" s="118">
        <v>20</v>
      </c>
      <c r="Y854" s="118">
        <v>20</v>
      </c>
      <c r="Z854" s="118" t="s">
        <v>2906</v>
      </c>
      <c r="AA854" s="118" t="s">
        <v>2907</v>
      </c>
      <c r="AB854" s="121">
        <v>100</v>
      </c>
      <c r="AC854" s="121">
        <v>100</v>
      </c>
      <c r="AD854" s="121">
        <v>0</v>
      </c>
      <c r="AE854" s="118" t="s">
        <v>898</v>
      </c>
      <c r="AF854" s="121">
        <v>7</v>
      </c>
      <c r="AG854" s="118" t="s">
        <v>996</v>
      </c>
      <c r="AH854" s="118" t="s">
        <v>379</v>
      </c>
      <c r="AI854" s="118" t="s">
        <v>345</v>
      </c>
      <c r="AJ854" s="118" t="s">
        <v>2874</v>
      </c>
      <c r="AK854" s="118">
        <v>50</v>
      </c>
      <c r="AL854" s="121">
        <v>7</v>
      </c>
      <c r="AM854" s="118" t="s">
        <v>215</v>
      </c>
      <c r="AN854" s="118" t="s">
        <v>2875</v>
      </c>
      <c r="AO854" s="118">
        <v>13</v>
      </c>
      <c r="AP854" s="120">
        <v>45364</v>
      </c>
      <c r="AQ854" s="120">
        <v>45378</v>
      </c>
      <c r="AR854" s="118" t="s">
        <v>1600</v>
      </c>
      <c r="AS854" s="118" t="s">
        <v>2876</v>
      </c>
      <c r="AT854" s="118" t="s">
        <v>2908</v>
      </c>
      <c r="AU854" s="118">
        <v>10</v>
      </c>
      <c r="AV854" s="122">
        <v>100</v>
      </c>
      <c r="AW854" s="118" t="s">
        <v>51</v>
      </c>
      <c r="AX854" s="120">
        <v>45378</v>
      </c>
      <c r="AY854" s="119"/>
      <c r="AZ854" s="118" t="s">
        <v>2882</v>
      </c>
      <c r="BA854" s="119"/>
      <c r="BB854" s="118" t="s">
        <v>52</v>
      </c>
      <c r="BC854" s="118" t="s">
        <v>213</v>
      </c>
      <c r="BD854" s="118" t="s">
        <v>214</v>
      </c>
      <c r="BE854" s="118" t="s">
        <v>2877</v>
      </c>
      <c r="BF854" s="118">
        <v>13</v>
      </c>
      <c r="BG854" s="118" t="s">
        <v>218</v>
      </c>
      <c r="BH854" s="119"/>
      <c r="BI854" s="119"/>
      <c r="BJ854" s="118" t="s">
        <v>2909</v>
      </c>
      <c r="BK854" s="118" t="s">
        <v>2910</v>
      </c>
      <c r="BL854" s="121">
        <v>100</v>
      </c>
      <c r="BM854" s="119" t="b">
        <f>KGP[[#This Row],[HU Quantity]]=KGP[[#This Row],[Requirement quantity]]</f>
        <v>1</v>
      </c>
      <c r="BN854" s="119"/>
      <c r="BO854" s="119"/>
      <c r="BP854" s="119"/>
      <c r="BQ854" s="118" t="s">
        <v>165</v>
      </c>
      <c r="BR854" s="118" t="s">
        <v>690</v>
      </c>
      <c r="BS854" s="119"/>
      <c r="BT854" s="123">
        <v>17</v>
      </c>
      <c r="BU854" s="123">
        <v>0</v>
      </c>
      <c r="BV854" s="120">
        <v>45445</v>
      </c>
      <c r="BW854" s="124">
        <v>0</v>
      </c>
      <c r="BX854" s="124">
        <v>0</v>
      </c>
      <c r="BY854" s="120">
        <v>45381</v>
      </c>
      <c r="BZ854" s="119"/>
      <c r="CA854" s="118">
        <v>0</v>
      </c>
      <c r="CB854" s="122">
        <v>0</v>
      </c>
      <c r="CC854" s="119"/>
      <c r="CD854" s="122">
        <v>0</v>
      </c>
      <c r="CE854" s="119"/>
      <c r="CF854" s="119"/>
      <c r="CG854" s="119"/>
      <c r="CH854" s="122">
        <v>0</v>
      </c>
      <c r="CI854" s="125">
        <v>0</v>
      </c>
      <c r="CJ854" s="94">
        <f t="shared" si="91"/>
        <v>0.1111111111111111</v>
      </c>
      <c r="CK854" s="88">
        <f t="shared" si="92"/>
        <v>45351</v>
      </c>
      <c r="CL854" s="89">
        <f t="shared" si="93"/>
        <v>-13</v>
      </c>
      <c r="CM854" s="89">
        <f t="shared" si="94"/>
        <v>15</v>
      </c>
      <c r="CN854" s="89" t="str">
        <f t="shared" si="95"/>
        <v>ON TIME</v>
      </c>
      <c r="CO854" s="100"/>
      <c r="CP854" s="89" t="str">
        <f>IF(CQ854="","",IF(CQ854&gt;'Colour coding'!$D$4,"After Turnround",IF(CQ854&gt;'Colour coding'!$D$3+7,"During Turnaround",IF(CQ854&lt;'Colour coding'!$D$3,"On Time"))))</f>
        <v>On Time</v>
      </c>
      <c r="CQ854" s="88">
        <f>_xlfn.MAXIFS('Monitor PO'!E:E,'Monitor PO'!K:K,KGP[[#This Row],[Material / Component]])</f>
        <v>0</v>
      </c>
      <c r="CR854" s="89" t="str">
        <f t="shared" si="96"/>
        <v>SOH</v>
      </c>
      <c r="CS854" s="89" t="str">
        <f>_xlfn.CONCAT(KGP[[#This Row],[Reservation]], KGP[[#This Row],[Requirement date (WO component)]],KGP[[#This Row],[Material / Component]],"000",,KGP[[#This Row],[WO number]])</f>
        <v>00000845794537970003898000600001724</v>
      </c>
      <c r="CT854" s="89" t="e">
        <f>VLOOKUP(KGP[[#This Row],[Key]],Reservation!B:B,1,)</f>
        <v>#N/A</v>
      </c>
      <c r="CU854" s="89" t="str">
        <f>_xlfn.CONCAT(KGP[[#This Row],[Reservation]],KGP[[#This Row],[Material / Component]],"000",,KGP[[#This Row],[WO number]])</f>
        <v>000008457970003898000600001724</v>
      </c>
      <c r="CV854" s="93">
        <f>IF(_xlfn.MAXIFS(Reservation!$F:$F,Reservation!$A:$A,KGP[[#This Row],[Logic]])&lt;KGP[[#This Row],[ETA @ Demand plant]],_xlfn.MAXIFS(Reservation!$F:$F,Reservation!$A:$A,KGP[[#This Row],[Logic]]),"")</f>
        <v>0</v>
      </c>
      <c r="CW854" s="89" t="e">
        <f>IF(KGP[[#This Row],[Any order which is ahead (Date)]]="","",VLOOKUP(_xlfn.CONCAT(KGP[[#This Row],[Reservation]],KGP[[#This Row],[Material / Component]],"000",,KGP[[#This Row],[WO number]]),Reservation!$A:$J,10,0))</f>
        <v>#N/A</v>
      </c>
      <c r="CX854" s="89">
        <f t="shared" si="97"/>
        <v>0</v>
      </c>
    </row>
    <row r="855" spans="1:102" s="77" customFormat="1" x14ac:dyDescent="0.2">
      <c r="A855" s="133" t="s">
        <v>851</v>
      </c>
      <c r="B855" s="133" t="s">
        <v>381</v>
      </c>
      <c r="C855" s="134"/>
      <c r="D855" s="133" t="s">
        <v>55</v>
      </c>
      <c r="E855" s="135">
        <v>45290</v>
      </c>
      <c r="F855" s="135">
        <v>45293</v>
      </c>
      <c r="G855" s="135">
        <v>45421</v>
      </c>
      <c r="H855" s="134"/>
      <c r="I855" s="135">
        <v>45421</v>
      </c>
      <c r="J855" s="135">
        <v>45421</v>
      </c>
      <c r="K855" s="133" t="s">
        <v>182</v>
      </c>
      <c r="L855" s="134"/>
      <c r="M855" s="133" t="s">
        <v>966</v>
      </c>
      <c r="N855" s="133" t="s">
        <v>176</v>
      </c>
      <c r="O855" s="133" t="s">
        <v>967</v>
      </c>
      <c r="P855" s="133" t="s">
        <v>968</v>
      </c>
      <c r="Q855" s="133" t="s">
        <v>969</v>
      </c>
      <c r="R855" s="133" t="s">
        <v>344</v>
      </c>
      <c r="S855" s="135">
        <v>45421</v>
      </c>
      <c r="T855" s="134"/>
      <c r="U855" s="134"/>
      <c r="V855" s="133" t="s">
        <v>345</v>
      </c>
      <c r="W855" s="134"/>
      <c r="X855" s="133">
        <v>30</v>
      </c>
      <c r="Y855" s="133">
        <v>30</v>
      </c>
      <c r="Z855" s="133" t="s">
        <v>970</v>
      </c>
      <c r="AA855" s="133" t="s">
        <v>971</v>
      </c>
      <c r="AB855" s="136">
        <v>1</v>
      </c>
      <c r="AC855" s="136">
        <v>0</v>
      </c>
      <c r="AD855" s="136">
        <v>0</v>
      </c>
      <c r="AE855" s="133" t="s">
        <v>898</v>
      </c>
      <c r="AF855" s="136">
        <v>0</v>
      </c>
      <c r="AG855" s="134"/>
      <c r="AH855" s="133" t="s">
        <v>53</v>
      </c>
      <c r="AI855" s="134"/>
      <c r="AJ855" s="134"/>
      <c r="AK855" s="133">
        <v>0</v>
      </c>
      <c r="AL855" s="136">
        <v>0</v>
      </c>
      <c r="AM855" s="134"/>
      <c r="AN855" s="134"/>
      <c r="AO855" s="133">
        <v>0</v>
      </c>
      <c r="AP855" s="134"/>
      <c r="AQ855" s="134"/>
      <c r="AR855" s="134"/>
      <c r="AS855" s="134"/>
      <c r="AT855" s="134"/>
      <c r="AU855" s="133">
        <v>0</v>
      </c>
      <c r="AV855" s="137">
        <v>0</v>
      </c>
      <c r="AW855" s="133" t="s">
        <v>51</v>
      </c>
      <c r="AX855" s="134"/>
      <c r="AY855" s="134"/>
      <c r="AZ855" s="134"/>
      <c r="BA855" s="134"/>
      <c r="BB855" s="133" t="s">
        <v>52</v>
      </c>
      <c r="BC855" s="133" t="s">
        <v>161</v>
      </c>
      <c r="BD855" s="133" t="s">
        <v>162</v>
      </c>
      <c r="BE855" s="133" t="s">
        <v>972</v>
      </c>
      <c r="BF855" s="133">
        <v>1</v>
      </c>
      <c r="BG855" s="133" t="s">
        <v>294</v>
      </c>
      <c r="BH855" s="133" t="s">
        <v>164</v>
      </c>
      <c r="BI855" s="133" t="s">
        <v>164</v>
      </c>
      <c r="BJ855" s="134"/>
      <c r="BK855" s="134"/>
      <c r="BL855" s="136">
        <v>0</v>
      </c>
      <c r="BM855" s="134" t="b">
        <f>KGP[[#This Row],[HU Quantity]]=KGP[[#This Row],[Requirement quantity]]</f>
        <v>0</v>
      </c>
      <c r="BN855" s="134"/>
      <c r="BO855" s="134"/>
      <c r="BP855" s="134"/>
      <c r="BQ855" s="133" t="s">
        <v>165</v>
      </c>
      <c r="BR855" s="134"/>
      <c r="BS855" s="134"/>
      <c r="BT855" s="138">
        <v>0</v>
      </c>
      <c r="BU855" s="138">
        <v>0</v>
      </c>
      <c r="BV855" s="135">
        <v>45531</v>
      </c>
      <c r="BW855" s="139">
        <v>0</v>
      </c>
      <c r="BX855" s="139">
        <v>0</v>
      </c>
      <c r="BY855" s="134"/>
      <c r="BZ855" s="134"/>
      <c r="CA855" s="133">
        <v>0</v>
      </c>
      <c r="CB855" s="137">
        <v>0</v>
      </c>
      <c r="CC855" s="134"/>
      <c r="CD855" s="137">
        <v>0</v>
      </c>
      <c r="CE855" s="134"/>
      <c r="CF855" s="134"/>
      <c r="CG855" s="134"/>
      <c r="CH855" s="137">
        <v>0</v>
      </c>
      <c r="CI855" s="35">
        <v>0</v>
      </c>
      <c r="CJ855" s="148">
        <f t="shared" si="91"/>
        <v>1</v>
      </c>
      <c r="CK855" s="88">
        <f t="shared" si="92"/>
        <v>45393</v>
      </c>
      <c r="CL855" s="89">
        <f t="shared" si="93"/>
        <v>0</v>
      </c>
      <c r="CM855" s="90">
        <f t="shared" si="94"/>
        <v>0</v>
      </c>
      <c r="CN855" s="90" t="str">
        <f t="shared" si="95"/>
        <v>Missing Staging Date</v>
      </c>
      <c r="CO855" s="100" t="str" cm="1">
        <f t="array" ref="CO855">IFERROR(_xlfn.TEXTJOIN(", ",,_xlfn._xlws.FILTER('Monitor PO'!A:A,'Monitor PO'!K:K=Z855)),"")</f>
        <v/>
      </c>
      <c r="CP855" s="92" t="str">
        <f>IF(CQ855="","",IF(CQ855&gt;'Colour coding'!$D$4,"After Turnround",IF(CQ855&gt;'Colour coding'!$D$3+7,"During Turnaround",IF(CQ855&lt;'Colour coding'!$D$3,"On Time"))))</f>
        <v>On Time</v>
      </c>
      <c r="CQ855" s="88">
        <f>_xlfn.MAXIFS('Monitor PO'!E:E,'Monitor PO'!K:K,KGP[[#This Row],[Material / Component]])</f>
        <v>0</v>
      </c>
      <c r="CR855" s="89" t="str">
        <f t="shared" si="96"/>
        <v>Need Purchasing</v>
      </c>
      <c r="CS855" s="89" t="str">
        <f>_xlfn.CONCAT(KGP[[#This Row],[Reservation]], KGP[[#This Row],[Requirement date (WO component)]],KGP[[#This Row],[Material / Component]],"000",,KGP[[#This Row],[WO number]])</f>
        <v>00001302574542110291291000100031885</v>
      </c>
      <c r="CT855" s="89" t="e">
        <f>VLOOKUP(KGP[[#This Row],[Key]],Reservation!B:B,1,)</f>
        <v>#N/A</v>
      </c>
      <c r="CU855" s="89" t="str">
        <f>_xlfn.CONCAT(KGP[[#This Row],[Reservation]],KGP[[#This Row],[Material / Component]],"000",,KGP[[#This Row],[WO number]])</f>
        <v>000013025710291291000100031885</v>
      </c>
      <c r="CV855" s="93">
        <f>IF(_xlfn.MAXIFS(Reservation!$F:$F,Reservation!$A:$A,KGP[[#This Row],[Logic]])&lt;KGP[[#This Row],[ETA @ Demand plant]],_xlfn.MAXIFS(Reservation!$F:$F,Reservation!$A:$A,KGP[[#This Row],[Logic]]),"")</f>
        <v>0</v>
      </c>
      <c r="CW855" s="89" t="e">
        <f>IF(KGP[[#This Row],[Any order which is ahead (Date)]]="","",VLOOKUP(_xlfn.CONCAT(KGP[[#This Row],[Reservation]],KGP[[#This Row],[Material / Component]],"000",,KGP[[#This Row],[WO number]]),Reservation!$A:$J,10,0))</f>
        <v>#N/A</v>
      </c>
      <c r="CX855" s="89">
        <f t="shared" si="97"/>
        <v>0</v>
      </c>
    </row>
    <row r="856" spans="1:102" s="77" customFormat="1" x14ac:dyDescent="0.2">
      <c r="A856" s="133" t="s">
        <v>940</v>
      </c>
      <c r="B856" s="133" t="s">
        <v>381</v>
      </c>
      <c r="C856" s="134"/>
      <c r="D856" s="133" t="s">
        <v>55</v>
      </c>
      <c r="E856" s="135">
        <v>45290</v>
      </c>
      <c r="F856" s="135">
        <v>45301</v>
      </c>
      <c r="G856" s="135">
        <v>45379</v>
      </c>
      <c r="H856" s="134"/>
      <c r="I856" s="135">
        <v>45379</v>
      </c>
      <c r="J856" s="135">
        <v>45379</v>
      </c>
      <c r="K856" s="133" t="s">
        <v>56</v>
      </c>
      <c r="L856" s="134"/>
      <c r="M856" s="133" t="s">
        <v>1295</v>
      </c>
      <c r="N856" s="133" t="s">
        <v>175</v>
      </c>
      <c r="O856" s="133" t="s">
        <v>1296</v>
      </c>
      <c r="P856" s="133" t="s">
        <v>1297</v>
      </c>
      <c r="Q856" s="133" t="s">
        <v>1298</v>
      </c>
      <c r="R856" s="133" t="s">
        <v>344</v>
      </c>
      <c r="S856" s="135">
        <v>45379</v>
      </c>
      <c r="T856" s="134"/>
      <c r="U856" s="134"/>
      <c r="V856" s="133" t="s">
        <v>345</v>
      </c>
      <c r="W856" s="134"/>
      <c r="X856" s="133">
        <v>20</v>
      </c>
      <c r="Y856" s="133">
        <v>20</v>
      </c>
      <c r="Z856" s="133" t="s">
        <v>1299</v>
      </c>
      <c r="AA856" s="133" t="s">
        <v>1300</v>
      </c>
      <c r="AB856" s="136">
        <v>1</v>
      </c>
      <c r="AC856" s="136">
        <v>0</v>
      </c>
      <c r="AD856" s="136">
        <v>0</v>
      </c>
      <c r="AE856" s="133" t="s">
        <v>930</v>
      </c>
      <c r="AF856" s="136">
        <v>0</v>
      </c>
      <c r="AG856" s="134"/>
      <c r="AH856" s="133" t="s">
        <v>53</v>
      </c>
      <c r="AI856" s="134"/>
      <c r="AJ856" s="134"/>
      <c r="AK856" s="133">
        <v>0</v>
      </c>
      <c r="AL856" s="136">
        <v>0</v>
      </c>
      <c r="AM856" s="134"/>
      <c r="AN856" s="134"/>
      <c r="AO856" s="133">
        <v>0</v>
      </c>
      <c r="AP856" s="134"/>
      <c r="AQ856" s="134"/>
      <c r="AR856" s="134"/>
      <c r="AS856" s="134"/>
      <c r="AT856" s="134"/>
      <c r="AU856" s="133">
        <v>0</v>
      </c>
      <c r="AV856" s="137">
        <v>0</v>
      </c>
      <c r="AW856" s="133" t="s">
        <v>51</v>
      </c>
      <c r="AX856" s="134"/>
      <c r="AY856" s="134"/>
      <c r="AZ856" s="134"/>
      <c r="BA856" s="134"/>
      <c r="BB856" s="133" t="s">
        <v>52</v>
      </c>
      <c r="BC856" s="133" t="s">
        <v>213</v>
      </c>
      <c r="BD856" s="133" t="s">
        <v>355</v>
      </c>
      <c r="BE856" s="133" t="s">
        <v>1301</v>
      </c>
      <c r="BF856" s="133">
        <v>2</v>
      </c>
      <c r="BG856" s="133" t="s">
        <v>294</v>
      </c>
      <c r="BH856" s="133" t="s">
        <v>164</v>
      </c>
      <c r="BI856" s="133" t="s">
        <v>164</v>
      </c>
      <c r="BJ856" s="134"/>
      <c r="BK856" s="134"/>
      <c r="BL856" s="136">
        <v>0</v>
      </c>
      <c r="BM856" s="134" t="b">
        <f>KGP[[#This Row],[HU Quantity]]=KGP[[#This Row],[Requirement quantity]]</f>
        <v>0</v>
      </c>
      <c r="BN856" s="134"/>
      <c r="BO856" s="134"/>
      <c r="BP856" s="134"/>
      <c r="BQ856" s="133" t="s">
        <v>165</v>
      </c>
      <c r="BR856" s="134"/>
      <c r="BS856" s="134"/>
      <c r="BT856" s="138">
        <v>0</v>
      </c>
      <c r="BU856" s="138">
        <v>0</v>
      </c>
      <c r="BV856" s="135">
        <v>45657</v>
      </c>
      <c r="BW856" s="139">
        <v>0</v>
      </c>
      <c r="BX856" s="139">
        <v>0</v>
      </c>
      <c r="BY856" s="134"/>
      <c r="BZ856" s="134"/>
      <c r="CA856" s="133">
        <v>0</v>
      </c>
      <c r="CB856" s="137">
        <v>0</v>
      </c>
      <c r="CC856" s="134"/>
      <c r="CD856" s="137">
        <v>0</v>
      </c>
      <c r="CE856" s="134"/>
      <c r="CF856" s="134"/>
      <c r="CG856" s="134"/>
      <c r="CH856" s="137">
        <v>0</v>
      </c>
      <c r="CI856" s="35">
        <v>0</v>
      </c>
      <c r="CJ856" s="148">
        <f t="shared" si="91"/>
        <v>0.5</v>
      </c>
      <c r="CK856" s="88">
        <f t="shared" si="92"/>
        <v>45351</v>
      </c>
      <c r="CL856" s="89">
        <f t="shared" si="93"/>
        <v>0</v>
      </c>
      <c r="CM856" s="90">
        <f t="shared" si="94"/>
        <v>0</v>
      </c>
      <c r="CN856" s="90" t="str">
        <f t="shared" si="95"/>
        <v>Missing Staging Date</v>
      </c>
      <c r="CO856" s="100" t="str" cm="1">
        <f t="array" ref="CO856">IFERROR(_xlfn.TEXTJOIN(", ",,_xlfn._xlws.FILTER('Monitor PO'!A:A,'Monitor PO'!K:K=Z856)),"")</f>
        <v/>
      </c>
      <c r="CP856" s="92" t="str">
        <f>IF(CQ856="","",IF(CQ856&gt;'Colour coding'!$D$4,"After Turnround",IF(CQ856&gt;'Colour coding'!$D$3+7,"During Turnaround",IF(CQ856&lt;'Colour coding'!$D$3,"On Time"))))</f>
        <v>On Time</v>
      </c>
      <c r="CQ856" s="88">
        <f>_xlfn.MAXIFS('Monitor PO'!E:E,'Monitor PO'!K:K,KGP[[#This Row],[Material / Component]])</f>
        <v>0</v>
      </c>
      <c r="CR856" s="89" t="str">
        <f t="shared" si="96"/>
        <v>Need Purchasing</v>
      </c>
      <c r="CS856" s="89" t="str">
        <f>_xlfn.CONCAT(KGP[[#This Row],[Reservation]], KGP[[#This Row],[Requirement date (WO component)]],KGP[[#This Row],[Material / Component]],"000",,KGP[[#This Row],[WO number]])</f>
        <v>00001323524537910605607000100033880</v>
      </c>
      <c r="CT856" s="89" t="e">
        <f>VLOOKUP(KGP[[#This Row],[Key]],Reservation!B:B,1,)</f>
        <v>#N/A</v>
      </c>
      <c r="CU856" s="89" t="str">
        <f>_xlfn.CONCAT(KGP[[#This Row],[Reservation]],KGP[[#This Row],[Material / Component]],"000",,KGP[[#This Row],[WO number]])</f>
        <v>000013235210605607000100033880</v>
      </c>
      <c r="CV856" s="93">
        <f>IF(_xlfn.MAXIFS(Reservation!$F:$F,Reservation!$A:$A,KGP[[#This Row],[Logic]])&lt;KGP[[#This Row],[ETA @ Demand plant]],_xlfn.MAXIFS(Reservation!$F:$F,Reservation!$A:$A,KGP[[#This Row],[Logic]]),"")</f>
        <v>0</v>
      </c>
      <c r="CW856" s="89" t="e">
        <f>IF(KGP[[#This Row],[Any order which is ahead (Date)]]="","",VLOOKUP(_xlfn.CONCAT(KGP[[#This Row],[Reservation]],KGP[[#This Row],[Material / Component]],"000",,KGP[[#This Row],[WO number]]),Reservation!$A:$J,10,0))</f>
        <v>#N/A</v>
      </c>
      <c r="CX856" s="89">
        <f t="shared" si="97"/>
        <v>0</v>
      </c>
    </row>
    <row r="857" spans="1:102" s="77" customFormat="1" hidden="1" x14ac:dyDescent="0.2">
      <c r="A857" s="133" t="s">
        <v>940</v>
      </c>
      <c r="B857" s="133" t="s">
        <v>381</v>
      </c>
      <c r="C857" s="134"/>
      <c r="D857" s="133" t="s">
        <v>55</v>
      </c>
      <c r="E857" s="135">
        <v>45290</v>
      </c>
      <c r="F857" s="135">
        <v>45293</v>
      </c>
      <c r="G857" s="135">
        <v>45379</v>
      </c>
      <c r="H857" s="134"/>
      <c r="I857" s="135">
        <v>45379</v>
      </c>
      <c r="J857" s="135">
        <v>45386</v>
      </c>
      <c r="K857" s="133" t="s">
        <v>182</v>
      </c>
      <c r="L857" s="134"/>
      <c r="M857" s="133" t="s">
        <v>403</v>
      </c>
      <c r="N857" s="133" t="s">
        <v>198</v>
      </c>
      <c r="O857" s="133" t="s">
        <v>1474</v>
      </c>
      <c r="P857" s="133" t="s">
        <v>566</v>
      </c>
      <c r="Q857" s="133" t="s">
        <v>404</v>
      </c>
      <c r="R857" s="133" t="s">
        <v>344</v>
      </c>
      <c r="S857" s="134"/>
      <c r="T857" s="134"/>
      <c r="U857" s="134"/>
      <c r="V857" s="133" t="s">
        <v>345</v>
      </c>
      <c r="W857" s="134"/>
      <c r="X857" s="133">
        <v>20</v>
      </c>
      <c r="Y857" s="133">
        <v>20</v>
      </c>
      <c r="Z857" s="133" t="s">
        <v>435</v>
      </c>
      <c r="AA857" s="133" t="s">
        <v>436</v>
      </c>
      <c r="AB857" s="136">
        <v>1</v>
      </c>
      <c r="AC857" s="136">
        <v>0</v>
      </c>
      <c r="AD857" s="136">
        <v>0</v>
      </c>
      <c r="AE857" s="133" t="s">
        <v>1475</v>
      </c>
      <c r="AF857" s="136">
        <v>0</v>
      </c>
      <c r="AG857" s="134"/>
      <c r="AH857" s="133" t="s">
        <v>231</v>
      </c>
      <c r="AI857" s="134"/>
      <c r="AJ857" s="134"/>
      <c r="AK857" s="133">
        <v>0</v>
      </c>
      <c r="AL857" s="136">
        <v>0</v>
      </c>
      <c r="AM857" s="134"/>
      <c r="AN857" s="134"/>
      <c r="AO857" s="133">
        <v>0</v>
      </c>
      <c r="AP857" s="134"/>
      <c r="AQ857" s="134"/>
      <c r="AR857" s="134"/>
      <c r="AS857" s="134"/>
      <c r="AT857" s="134"/>
      <c r="AU857" s="133">
        <v>0</v>
      </c>
      <c r="AV857" s="137">
        <v>0</v>
      </c>
      <c r="AW857" s="133" t="s">
        <v>51</v>
      </c>
      <c r="AX857" s="134"/>
      <c r="AY857" s="134"/>
      <c r="AZ857" s="134"/>
      <c r="BA857" s="134"/>
      <c r="BB857" s="133" t="s">
        <v>52</v>
      </c>
      <c r="BC857" s="133" t="s">
        <v>213</v>
      </c>
      <c r="BD857" s="133" t="s">
        <v>214</v>
      </c>
      <c r="BE857" s="133" t="s">
        <v>408</v>
      </c>
      <c r="BF857" s="133">
        <v>13</v>
      </c>
      <c r="BG857" s="133" t="s">
        <v>218</v>
      </c>
      <c r="BH857" s="133" t="s">
        <v>164</v>
      </c>
      <c r="BI857" s="134"/>
      <c r="BJ857" s="134"/>
      <c r="BK857" s="134"/>
      <c r="BL857" s="136">
        <v>0</v>
      </c>
      <c r="BM857" s="134" t="b">
        <f>KGP[[#This Row],[HU Quantity]]=KGP[[#This Row],[Requirement quantity]]</f>
        <v>0</v>
      </c>
      <c r="BN857" s="134"/>
      <c r="BO857" s="134"/>
      <c r="BP857" s="134"/>
      <c r="BQ857" s="133" t="s">
        <v>165</v>
      </c>
      <c r="BR857" s="133" t="s">
        <v>434</v>
      </c>
      <c r="BS857" s="134"/>
      <c r="BT857" s="138">
        <v>0</v>
      </c>
      <c r="BU857" s="138">
        <v>0</v>
      </c>
      <c r="BV857" s="135">
        <v>45473</v>
      </c>
      <c r="BW857" s="139">
        <v>0</v>
      </c>
      <c r="BX857" s="139">
        <v>0</v>
      </c>
      <c r="BY857" s="134"/>
      <c r="BZ857" s="134"/>
      <c r="CA857" s="133">
        <v>0</v>
      </c>
      <c r="CB857" s="137">
        <v>0</v>
      </c>
      <c r="CC857" s="134"/>
      <c r="CD857" s="137">
        <v>0</v>
      </c>
      <c r="CE857" s="134"/>
      <c r="CF857" s="134"/>
      <c r="CG857" s="134"/>
      <c r="CH857" s="137">
        <v>0</v>
      </c>
      <c r="CI857" s="35">
        <v>0</v>
      </c>
      <c r="CJ857" s="94">
        <f t="shared" si="91"/>
        <v>3.8461538461538464E-2</v>
      </c>
      <c r="CK857" s="88">
        <f t="shared" si="92"/>
        <v>45351</v>
      </c>
      <c r="CL857" s="89">
        <f t="shared" si="93"/>
        <v>0</v>
      </c>
      <c r="CM857" s="89">
        <f t="shared" si="94"/>
        <v>0</v>
      </c>
      <c r="CN857" s="89" t="str">
        <f t="shared" si="95"/>
        <v>Missing Staging Date</v>
      </c>
      <c r="CO857" s="100" t="str" cm="1">
        <f t="array" ref="CO857">IFERROR(_xlfn.TEXTJOIN(", ",,_xlfn._xlws.FILTER('Monitor PO'!A:A,'Monitor PO'!K:K=Z857)),"")</f>
        <v/>
      </c>
      <c r="CP857" s="92" t="str">
        <f>IF(CQ857="","",IF(CQ857&gt;'Colour coding'!$D$4,"After Turnround",IF(CQ857&gt;'Colour coding'!$D$3+7,"During Turnaround",IF(CQ857&lt;'Colour coding'!$D$3,"On Time"))))</f>
        <v>On Time</v>
      </c>
      <c r="CQ857" s="88">
        <f>_xlfn.MAXIFS('Monitor PO'!E:E,'Monitor PO'!K:K,KGP[[#This Row],[Material / Component]])</f>
        <v>0</v>
      </c>
      <c r="CR857" s="89" t="str">
        <f t="shared" si="96"/>
        <v>Need Purchasing</v>
      </c>
      <c r="CS857" s="89" t="str">
        <f>_xlfn.CONCAT(KGP[[#This Row],[Reservation]], KGP[[#This Row],[Requirement date (WO component)]],KGP[[#This Row],[Material / Component]],"000",,KGP[[#This Row],[WO number]])</f>
        <v>00001334014537910616558000100034857</v>
      </c>
      <c r="CT857" s="89" t="e">
        <f>VLOOKUP(KGP[[#This Row],[Key]],Reservation!B:B,1,)</f>
        <v>#N/A</v>
      </c>
      <c r="CU857" s="89" t="str">
        <f>_xlfn.CONCAT(KGP[[#This Row],[Reservation]],KGP[[#This Row],[Material / Component]],"000",,KGP[[#This Row],[WO number]])</f>
        <v>000013340110616558000100034857</v>
      </c>
      <c r="CV857" s="93" t="str">
        <f>IF(_xlfn.MAXIFS(Reservation!$F:$F,Reservation!$A:$A,KGP[[#This Row],[Logic]])&lt;KGP[[#This Row],[ETA @ Demand plant]],_xlfn.MAXIFS(Reservation!$F:$F,Reservation!$A:$A,KGP[[#This Row],[Logic]]),"")</f>
        <v/>
      </c>
      <c r="CW857" s="89" t="str">
        <f>IF(KGP[[#This Row],[Any order which is ahead (Date)]]="","",VLOOKUP(_xlfn.CONCAT(KGP[[#This Row],[Reservation]],KGP[[#This Row],[Material / Component]],"000",,KGP[[#This Row],[WO number]]),Reservation!$A:$J,10,0))</f>
        <v/>
      </c>
      <c r="CX857" s="89">
        <f t="shared" si="97"/>
        <v>1</v>
      </c>
    </row>
    <row r="858" spans="1:102" s="77" customFormat="1" hidden="1" x14ac:dyDescent="0.2">
      <c r="A858" s="133" t="s">
        <v>940</v>
      </c>
      <c r="B858" s="133" t="s">
        <v>381</v>
      </c>
      <c r="C858" s="134"/>
      <c r="D858" s="133" t="s">
        <v>55</v>
      </c>
      <c r="E858" s="135">
        <v>45290</v>
      </c>
      <c r="F858" s="135">
        <v>45293</v>
      </c>
      <c r="G858" s="135">
        <v>45379</v>
      </c>
      <c r="H858" s="134"/>
      <c r="I858" s="135">
        <v>45379</v>
      </c>
      <c r="J858" s="135">
        <v>45386</v>
      </c>
      <c r="K858" s="133" t="s">
        <v>182</v>
      </c>
      <c r="L858" s="134"/>
      <c r="M858" s="133" t="s">
        <v>403</v>
      </c>
      <c r="N858" s="133" t="s">
        <v>192</v>
      </c>
      <c r="O858" s="133" t="s">
        <v>1474</v>
      </c>
      <c r="P858" s="133" t="s">
        <v>566</v>
      </c>
      <c r="Q858" s="133" t="s">
        <v>404</v>
      </c>
      <c r="R858" s="133" t="s">
        <v>344</v>
      </c>
      <c r="S858" s="134"/>
      <c r="T858" s="134"/>
      <c r="U858" s="134"/>
      <c r="V858" s="133" t="s">
        <v>345</v>
      </c>
      <c r="W858" s="134"/>
      <c r="X858" s="133">
        <v>20</v>
      </c>
      <c r="Y858" s="133">
        <v>20</v>
      </c>
      <c r="Z858" s="133" t="s">
        <v>465</v>
      </c>
      <c r="AA858" s="133" t="s">
        <v>466</v>
      </c>
      <c r="AB858" s="136">
        <v>1</v>
      </c>
      <c r="AC858" s="136">
        <v>0</v>
      </c>
      <c r="AD858" s="136">
        <v>0</v>
      </c>
      <c r="AE858" s="133" t="s">
        <v>1475</v>
      </c>
      <c r="AF858" s="136">
        <v>0</v>
      </c>
      <c r="AG858" s="134"/>
      <c r="AH858" s="133" t="s">
        <v>231</v>
      </c>
      <c r="AI858" s="134"/>
      <c r="AJ858" s="134"/>
      <c r="AK858" s="133">
        <v>0</v>
      </c>
      <c r="AL858" s="136">
        <v>0</v>
      </c>
      <c r="AM858" s="134"/>
      <c r="AN858" s="134"/>
      <c r="AO858" s="133">
        <v>0</v>
      </c>
      <c r="AP858" s="134"/>
      <c r="AQ858" s="134"/>
      <c r="AR858" s="134"/>
      <c r="AS858" s="134"/>
      <c r="AT858" s="134"/>
      <c r="AU858" s="133">
        <v>0</v>
      </c>
      <c r="AV858" s="137">
        <v>0</v>
      </c>
      <c r="AW858" s="133" t="s">
        <v>51</v>
      </c>
      <c r="AX858" s="134"/>
      <c r="AY858" s="134"/>
      <c r="AZ858" s="134"/>
      <c r="BA858" s="134"/>
      <c r="BB858" s="133" t="s">
        <v>52</v>
      </c>
      <c r="BC858" s="133" t="s">
        <v>213</v>
      </c>
      <c r="BD858" s="133" t="s">
        <v>214</v>
      </c>
      <c r="BE858" s="133" t="s">
        <v>408</v>
      </c>
      <c r="BF858" s="133">
        <v>11</v>
      </c>
      <c r="BG858" s="133" t="s">
        <v>218</v>
      </c>
      <c r="BH858" s="133" t="s">
        <v>164</v>
      </c>
      <c r="BI858" s="134"/>
      <c r="BJ858" s="134"/>
      <c r="BK858" s="134"/>
      <c r="BL858" s="136">
        <v>0</v>
      </c>
      <c r="BM858" s="134" t="b">
        <f>KGP[[#This Row],[HU Quantity]]=KGP[[#This Row],[Requirement quantity]]</f>
        <v>0</v>
      </c>
      <c r="BN858" s="134"/>
      <c r="BO858" s="134"/>
      <c r="BP858" s="134"/>
      <c r="BQ858" s="133" t="s">
        <v>165</v>
      </c>
      <c r="BR858" s="133" t="s">
        <v>434</v>
      </c>
      <c r="BS858" s="134"/>
      <c r="BT858" s="138">
        <v>0</v>
      </c>
      <c r="BU858" s="138">
        <v>0</v>
      </c>
      <c r="BV858" s="135">
        <v>45473</v>
      </c>
      <c r="BW858" s="139">
        <v>0</v>
      </c>
      <c r="BX858" s="139">
        <v>0</v>
      </c>
      <c r="BY858" s="134"/>
      <c r="BZ858" s="134"/>
      <c r="CA858" s="133">
        <v>0</v>
      </c>
      <c r="CB858" s="137">
        <v>0</v>
      </c>
      <c r="CC858" s="134"/>
      <c r="CD858" s="137">
        <v>0</v>
      </c>
      <c r="CE858" s="134"/>
      <c r="CF858" s="134"/>
      <c r="CG858" s="134"/>
      <c r="CH858" s="137">
        <v>0</v>
      </c>
      <c r="CI858" s="35">
        <v>0</v>
      </c>
      <c r="CJ858" s="94">
        <f t="shared" si="91"/>
        <v>3.8461538461538464E-2</v>
      </c>
      <c r="CK858" s="88">
        <f t="shared" si="92"/>
        <v>45351</v>
      </c>
      <c r="CL858" s="89">
        <f t="shared" si="93"/>
        <v>0</v>
      </c>
      <c r="CM858" s="89">
        <f t="shared" si="94"/>
        <v>0</v>
      </c>
      <c r="CN858" s="89" t="str">
        <f t="shared" si="95"/>
        <v>Missing Staging Date</v>
      </c>
      <c r="CO858" s="100" t="str" cm="1">
        <f t="array" ref="CO858">IFERROR(_xlfn.TEXTJOIN(", ",,_xlfn._xlws.FILTER('Monitor PO'!A:A,'Monitor PO'!K:K=Z858)),"")</f>
        <v/>
      </c>
      <c r="CP858" s="92" t="str">
        <f>IF(CQ858="","",IF(CQ858&gt;'Colour coding'!$D$4,"After Turnround",IF(CQ858&gt;'Colour coding'!$D$3+7,"During Turnaround",IF(CQ858&lt;'Colour coding'!$D$3,"On Time"))))</f>
        <v>On Time</v>
      </c>
      <c r="CQ858" s="88">
        <f>_xlfn.MAXIFS('Monitor PO'!E:E,'Monitor PO'!K:K,KGP[[#This Row],[Material / Component]])</f>
        <v>0</v>
      </c>
      <c r="CR858" s="89" t="str">
        <f t="shared" si="96"/>
        <v>Need Purchasing</v>
      </c>
      <c r="CS858" s="89" t="str">
        <f>_xlfn.CONCAT(KGP[[#This Row],[Reservation]], KGP[[#This Row],[Requirement date (WO component)]],KGP[[#This Row],[Material / Component]],"000",,KGP[[#This Row],[WO number]])</f>
        <v>00001334014537910616556000100034857</v>
      </c>
      <c r="CT858" s="89" t="e">
        <f>VLOOKUP(KGP[[#This Row],[Key]],Reservation!B:B,1,)</f>
        <v>#N/A</v>
      </c>
      <c r="CU858" s="89" t="str">
        <f>_xlfn.CONCAT(KGP[[#This Row],[Reservation]],KGP[[#This Row],[Material / Component]],"000",,KGP[[#This Row],[WO number]])</f>
        <v>000013340110616556000100034857</v>
      </c>
      <c r="CV858" s="93" t="str">
        <f>IF(_xlfn.MAXIFS(Reservation!$F:$F,Reservation!$A:$A,KGP[[#This Row],[Logic]])&lt;KGP[[#This Row],[ETA @ Demand plant]],_xlfn.MAXIFS(Reservation!$F:$F,Reservation!$A:$A,KGP[[#This Row],[Logic]]),"")</f>
        <v/>
      </c>
      <c r="CW858" s="89" t="str">
        <f>IF(KGP[[#This Row],[Any order which is ahead (Date)]]="","",VLOOKUP(_xlfn.CONCAT(KGP[[#This Row],[Reservation]],KGP[[#This Row],[Material / Component]],"000",,KGP[[#This Row],[WO number]]),Reservation!$A:$J,10,0))</f>
        <v/>
      </c>
      <c r="CX858" s="89">
        <f t="shared" si="97"/>
        <v>1</v>
      </c>
    </row>
    <row r="859" spans="1:102" s="77" customFormat="1" hidden="1" x14ac:dyDescent="0.2">
      <c r="A859" s="133" t="s">
        <v>940</v>
      </c>
      <c r="B859" s="133" t="s">
        <v>381</v>
      </c>
      <c r="C859" s="134"/>
      <c r="D859" s="133" t="s">
        <v>55</v>
      </c>
      <c r="E859" s="135">
        <v>45290</v>
      </c>
      <c r="F859" s="135">
        <v>45293</v>
      </c>
      <c r="G859" s="135">
        <v>45379</v>
      </c>
      <c r="H859" s="134"/>
      <c r="I859" s="135">
        <v>45379</v>
      </c>
      <c r="J859" s="135">
        <v>45386</v>
      </c>
      <c r="K859" s="133" t="s">
        <v>182</v>
      </c>
      <c r="L859" s="134"/>
      <c r="M859" s="133" t="s">
        <v>403</v>
      </c>
      <c r="N859" s="133" t="s">
        <v>189</v>
      </c>
      <c r="O859" s="133" t="s">
        <v>1474</v>
      </c>
      <c r="P859" s="133" t="s">
        <v>566</v>
      </c>
      <c r="Q859" s="133" t="s">
        <v>404</v>
      </c>
      <c r="R859" s="133" t="s">
        <v>344</v>
      </c>
      <c r="S859" s="134"/>
      <c r="T859" s="134"/>
      <c r="U859" s="134"/>
      <c r="V859" s="133" t="s">
        <v>345</v>
      </c>
      <c r="W859" s="134"/>
      <c r="X859" s="133">
        <v>20</v>
      </c>
      <c r="Y859" s="133">
        <v>20</v>
      </c>
      <c r="Z859" s="133" t="s">
        <v>463</v>
      </c>
      <c r="AA859" s="133" t="s">
        <v>464</v>
      </c>
      <c r="AB859" s="136">
        <v>4</v>
      </c>
      <c r="AC859" s="136">
        <v>0</v>
      </c>
      <c r="AD859" s="136">
        <v>0</v>
      </c>
      <c r="AE859" s="133" t="s">
        <v>1475</v>
      </c>
      <c r="AF859" s="136">
        <v>0</v>
      </c>
      <c r="AG859" s="134"/>
      <c r="AH859" s="133" t="s">
        <v>231</v>
      </c>
      <c r="AI859" s="134"/>
      <c r="AJ859" s="134"/>
      <c r="AK859" s="133">
        <v>0</v>
      </c>
      <c r="AL859" s="136">
        <v>0</v>
      </c>
      <c r="AM859" s="134"/>
      <c r="AN859" s="134"/>
      <c r="AO859" s="133">
        <v>0</v>
      </c>
      <c r="AP859" s="134"/>
      <c r="AQ859" s="134"/>
      <c r="AR859" s="134"/>
      <c r="AS859" s="134"/>
      <c r="AT859" s="134"/>
      <c r="AU859" s="133">
        <v>0</v>
      </c>
      <c r="AV859" s="137">
        <v>0</v>
      </c>
      <c r="AW859" s="133" t="s">
        <v>51</v>
      </c>
      <c r="AX859" s="134"/>
      <c r="AY859" s="134"/>
      <c r="AZ859" s="134"/>
      <c r="BA859" s="134"/>
      <c r="BB859" s="133" t="s">
        <v>52</v>
      </c>
      <c r="BC859" s="133" t="s">
        <v>213</v>
      </c>
      <c r="BD859" s="133" t="s">
        <v>214</v>
      </c>
      <c r="BE859" s="133" t="s">
        <v>408</v>
      </c>
      <c r="BF859" s="133">
        <v>10</v>
      </c>
      <c r="BG859" s="133" t="s">
        <v>218</v>
      </c>
      <c r="BH859" s="133" t="s">
        <v>164</v>
      </c>
      <c r="BI859" s="134"/>
      <c r="BJ859" s="134"/>
      <c r="BK859" s="134"/>
      <c r="BL859" s="136">
        <v>0</v>
      </c>
      <c r="BM859" s="134" t="b">
        <f>KGP[[#This Row],[HU Quantity]]=KGP[[#This Row],[Requirement quantity]]</f>
        <v>0</v>
      </c>
      <c r="BN859" s="134"/>
      <c r="BO859" s="134"/>
      <c r="BP859" s="134"/>
      <c r="BQ859" s="133" t="s">
        <v>165</v>
      </c>
      <c r="BR859" s="133" t="s">
        <v>434</v>
      </c>
      <c r="BS859" s="134"/>
      <c r="BT859" s="138">
        <v>0</v>
      </c>
      <c r="BU859" s="138">
        <v>0</v>
      </c>
      <c r="BV859" s="135">
        <v>45473</v>
      </c>
      <c r="BW859" s="139">
        <v>0</v>
      </c>
      <c r="BX859" s="139">
        <v>0</v>
      </c>
      <c r="BY859" s="134"/>
      <c r="BZ859" s="134"/>
      <c r="CA859" s="133">
        <v>0</v>
      </c>
      <c r="CB859" s="137">
        <v>0</v>
      </c>
      <c r="CC859" s="134"/>
      <c r="CD859" s="137">
        <v>0</v>
      </c>
      <c r="CE859" s="134"/>
      <c r="CF859" s="134"/>
      <c r="CG859" s="134"/>
      <c r="CH859" s="137">
        <v>0</v>
      </c>
      <c r="CI859" s="35">
        <v>0</v>
      </c>
      <c r="CJ859" s="94">
        <f t="shared" si="91"/>
        <v>3.8461538461538464E-2</v>
      </c>
      <c r="CK859" s="88">
        <f t="shared" si="92"/>
        <v>45351</v>
      </c>
      <c r="CL859" s="89">
        <f t="shared" si="93"/>
        <v>0</v>
      </c>
      <c r="CM859" s="89">
        <f t="shared" si="94"/>
        <v>0</v>
      </c>
      <c r="CN859" s="89" t="str">
        <f t="shared" si="95"/>
        <v>Missing Staging Date</v>
      </c>
      <c r="CO859" s="100" t="str" cm="1">
        <f t="array" ref="CO859">IFERROR(_xlfn.TEXTJOIN(", ",,_xlfn._xlws.FILTER('Monitor PO'!A:A,'Monitor PO'!K:K=Z859)),"")</f>
        <v/>
      </c>
      <c r="CP859" s="92" t="str">
        <f>IF(CQ859="","",IF(CQ859&gt;'Colour coding'!$D$4,"After Turnround",IF(CQ859&gt;'Colour coding'!$D$3+7,"During Turnaround",IF(CQ859&lt;'Colour coding'!$D$3,"On Time"))))</f>
        <v>On Time</v>
      </c>
      <c r="CQ859" s="88">
        <f>_xlfn.MAXIFS('Monitor PO'!E:E,'Monitor PO'!K:K,KGP[[#This Row],[Material / Component]])</f>
        <v>0</v>
      </c>
      <c r="CR859" s="89" t="str">
        <f t="shared" si="96"/>
        <v>Need Purchasing</v>
      </c>
      <c r="CS859" s="89" t="str">
        <f>_xlfn.CONCAT(KGP[[#This Row],[Reservation]], KGP[[#This Row],[Requirement date (WO component)]],KGP[[#This Row],[Material / Component]],"000",,KGP[[#This Row],[WO number]])</f>
        <v>00001334014537910616555000100034857</v>
      </c>
      <c r="CT859" s="89" t="e">
        <f>VLOOKUP(KGP[[#This Row],[Key]],Reservation!B:B,1,)</f>
        <v>#N/A</v>
      </c>
      <c r="CU859" s="89" t="str">
        <f>_xlfn.CONCAT(KGP[[#This Row],[Reservation]],KGP[[#This Row],[Material / Component]],"000",,KGP[[#This Row],[WO number]])</f>
        <v>000013340110616555000100034857</v>
      </c>
      <c r="CV859" s="93" t="str">
        <f>IF(_xlfn.MAXIFS(Reservation!$F:$F,Reservation!$A:$A,KGP[[#This Row],[Logic]])&lt;KGP[[#This Row],[ETA @ Demand plant]],_xlfn.MAXIFS(Reservation!$F:$F,Reservation!$A:$A,KGP[[#This Row],[Logic]]),"")</f>
        <v/>
      </c>
      <c r="CW859" s="89" t="str">
        <f>IF(KGP[[#This Row],[Any order which is ahead (Date)]]="","",VLOOKUP(_xlfn.CONCAT(KGP[[#This Row],[Reservation]],KGP[[#This Row],[Material / Component]],"000",,KGP[[#This Row],[WO number]]),Reservation!$A:$J,10,0))</f>
        <v/>
      </c>
      <c r="CX859" s="89">
        <f t="shared" si="97"/>
        <v>1</v>
      </c>
    </row>
    <row r="860" spans="1:102" s="77" customFormat="1" hidden="1" x14ac:dyDescent="0.2">
      <c r="A860" s="133" t="s">
        <v>940</v>
      </c>
      <c r="B860" s="133" t="s">
        <v>381</v>
      </c>
      <c r="C860" s="134"/>
      <c r="D860" s="133" t="s">
        <v>55</v>
      </c>
      <c r="E860" s="135">
        <v>45290</v>
      </c>
      <c r="F860" s="135">
        <v>45293</v>
      </c>
      <c r="G860" s="135">
        <v>45379</v>
      </c>
      <c r="H860" s="134"/>
      <c r="I860" s="135">
        <v>45379</v>
      </c>
      <c r="J860" s="135">
        <v>45386</v>
      </c>
      <c r="K860" s="133" t="s">
        <v>182</v>
      </c>
      <c r="L860" s="134"/>
      <c r="M860" s="133" t="s">
        <v>403</v>
      </c>
      <c r="N860" s="133" t="s">
        <v>195</v>
      </c>
      <c r="O860" s="133" t="s">
        <v>1474</v>
      </c>
      <c r="P860" s="133" t="s">
        <v>566</v>
      </c>
      <c r="Q860" s="133" t="s">
        <v>404</v>
      </c>
      <c r="R860" s="133" t="s">
        <v>344</v>
      </c>
      <c r="S860" s="134"/>
      <c r="T860" s="134"/>
      <c r="U860" s="134"/>
      <c r="V860" s="133" t="s">
        <v>345</v>
      </c>
      <c r="W860" s="134"/>
      <c r="X860" s="133">
        <v>20</v>
      </c>
      <c r="Y860" s="133">
        <v>20</v>
      </c>
      <c r="Z860" s="133" t="s">
        <v>432</v>
      </c>
      <c r="AA860" s="133" t="s">
        <v>433</v>
      </c>
      <c r="AB860" s="136">
        <v>1</v>
      </c>
      <c r="AC860" s="136">
        <v>0</v>
      </c>
      <c r="AD860" s="136">
        <v>0</v>
      </c>
      <c r="AE860" s="133" t="s">
        <v>1475</v>
      </c>
      <c r="AF860" s="136">
        <v>0</v>
      </c>
      <c r="AG860" s="134"/>
      <c r="AH860" s="133" t="s">
        <v>231</v>
      </c>
      <c r="AI860" s="134"/>
      <c r="AJ860" s="134"/>
      <c r="AK860" s="133">
        <v>0</v>
      </c>
      <c r="AL860" s="136">
        <v>0</v>
      </c>
      <c r="AM860" s="134"/>
      <c r="AN860" s="134"/>
      <c r="AO860" s="133">
        <v>0</v>
      </c>
      <c r="AP860" s="134"/>
      <c r="AQ860" s="134"/>
      <c r="AR860" s="134"/>
      <c r="AS860" s="134"/>
      <c r="AT860" s="134"/>
      <c r="AU860" s="133">
        <v>0</v>
      </c>
      <c r="AV860" s="137">
        <v>0</v>
      </c>
      <c r="AW860" s="133" t="s">
        <v>51</v>
      </c>
      <c r="AX860" s="134"/>
      <c r="AY860" s="134"/>
      <c r="AZ860" s="134"/>
      <c r="BA860" s="134"/>
      <c r="BB860" s="133" t="s">
        <v>52</v>
      </c>
      <c r="BC860" s="133" t="s">
        <v>213</v>
      </c>
      <c r="BD860" s="133" t="s">
        <v>214</v>
      </c>
      <c r="BE860" s="133" t="s">
        <v>408</v>
      </c>
      <c r="BF860" s="133">
        <v>12</v>
      </c>
      <c r="BG860" s="133" t="s">
        <v>218</v>
      </c>
      <c r="BH860" s="133" t="s">
        <v>164</v>
      </c>
      <c r="BI860" s="134"/>
      <c r="BJ860" s="134"/>
      <c r="BK860" s="134"/>
      <c r="BL860" s="136">
        <v>0</v>
      </c>
      <c r="BM860" s="134" t="b">
        <f>KGP[[#This Row],[HU Quantity]]=KGP[[#This Row],[Requirement quantity]]</f>
        <v>0</v>
      </c>
      <c r="BN860" s="134"/>
      <c r="BO860" s="134"/>
      <c r="BP860" s="134"/>
      <c r="BQ860" s="133" t="s">
        <v>165</v>
      </c>
      <c r="BR860" s="133" t="s">
        <v>434</v>
      </c>
      <c r="BS860" s="134"/>
      <c r="BT860" s="138">
        <v>0</v>
      </c>
      <c r="BU860" s="138">
        <v>0</v>
      </c>
      <c r="BV860" s="135">
        <v>45473</v>
      </c>
      <c r="BW860" s="139">
        <v>0</v>
      </c>
      <c r="BX860" s="139">
        <v>0</v>
      </c>
      <c r="BY860" s="134"/>
      <c r="BZ860" s="134"/>
      <c r="CA860" s="133">
        <v>0</v>
      </c>
      <c r="CB860" s="137">
        <v>0</v>
      </c>
      <c r="CC860" s="134"/>
      <c r="CD860" s="137">
        <v>0</v>
      </c>
      <c r="CE860" s="134"/>
      <c r="CF860" s="134"/>
      <c r="CG860" s="134"/>
      <c r="CH860" s="137">
        <v>0</v>
      </c>
      <c r="CI860" s="35">
        <v>0</v>
      </c>
      <c r="CJ860" s="94">
        <f t="shared" si="91"/>
        <v>3.8461538461538464E-2</v>
      </c>
      <c r="CK860" s="88">
        <f t="shared" si="92"/>
        <v>45351</v>
      </c>
      <c r="CL860" s="89">
        <f t="shared" si="93"/>
        <v>0</v>
      </c>
      <c r="CM860" s="89">
        <f t="shared" si="94"/>
        <v>0</v>
      </c>
      <c r="CN860" s="89" t="str">
        <f t="shared" si="95"/>
        <v>Missing Staging Date</v>
      </c>
      <c r="CO860" s="100" t="str" cm="1">
        <f t="array" ref="CO860">IFERROR(_xlfn.TEXTJOIN(", ",,_xlfn._xlws.FILTER('Monitor PO'!A:A,'Monitor PO'!K:K=Z860)),"")</f>
        <v/>
      </c>
      <c r="CP860" s="92" t="str">
        <f>IF(CQ860="","",IF(CQ860&gt;'Colour coding'!$D$4,"After Turnround",IF(CQ860&gt;'Colour coding'!$D$3+7,"During Turnaround",IF(CQ860&lt;'Colour coding'!$D$3,"On Time"))))</f>
        <v>On Time</v>
      </c>
      <c r="CQ860" s="88">
        <f>_xlfn.MAXIFS('Monitor PO'!E:E,'Monitor PO'!K:K,KGP[[#This Row],[Material / Component]])</f>
        <v>0</v>
      </c>
      <c r="CR860" s="89" t="str">
        <f t="shared" si="96"/>
        <v>Need Purchasing</v>
      </c>
      <c r="CS860" s="89" t="str">
        <f>_xlfn.CONCAT(KGP[[#This Row],[Reservation]], KGP[[#This Row],[Requirement date (WO component)]],KGP[[#This Row],[Material / Component]],"000",,KGP[[#This Row],[WO number]])</f>
        <v>00001334014537910616557000100034857</v>
      </c>
      <c r="CT860" s="89" t="e">
        <f>VLOOKUP(KGP[[#This Row],[Key]],Reservation!B:B,1,)</f>
        <v>#N/A</v>
      </c>
      <c r="CU860" s="89" t="str">
        <f>_xlfn.CONCAT(KGP[[#This Row],[Reservation]],KGP[[#This Row],[Material / Component]],"000",,KGP[[#This Row],[WO number]])</f>
        <v>000013340110616557000100034857</v>
      </c>
      <c r="CV860" s="93" t="str">
        <f>IF(_xlfn.MAXIFS(Reservation!$F:$F,Reservation!$A:$A,KGP[[#This Row],[Logic]])&lt;KGP[[#This Row],[ETA @ Demand plant]],_xlfn.MAXIFS(Reservation!$F:$F,Reservation!$A:$A,KGP[[#This Row],[Logic]]),"")</f>
        <v/>
      </c>
      <c r="CW860" s="89" t="str">
        <f>IF(KGP[[#This Row],[Any order which is ahead (Date)]]="","",VLOOKUP(_xlfn.CONCAT(KGP[[#This Row],[Reservation]],KGP[[#This Row],[Material / Component]],"000",,KGP[[#This Row],[WO number]]),Reservation!$A:$J,10,0))</f>
        <v/>
      </c>
      <c r="CX860" s="89">
        <f t="shared" si="97"/>
        <v>1</v>
      </c>
    </row>
    <row r="861" spans="1:102" s="77" customFormat="1" x14ac:dyDescent="0.2">
      <c r="A861" s="133" t="s">
        <v>940</v>
      </c>
      <c r="B861" s="133" t="s">
        <v>381</v>
      </c>
      <c r="C861" s="134"/>
      <c r="D861" s="133" t="s">
        <v>55</v>
      </c>
      <c r="E861" s="135">
        <v>45290</v>
      </c>
      <c r="F861" s="135">
        <v>45293</v>
      </c>
      <c r="G861" s="135">
        <v>45379</v>
      </c>
      <c r="H861" s="134"/>
      <c r="I861" s="135">
        <v>45379</v>
      </c>
      <c r="J861" s="135">
        <v>45386</v>
      </c>
      <c r="K861" s="133" t="s">
        <v>182</v>
      </c>
      <c r="L861" s="134"/>
      <c r="M861" s="133" t="s">
        <v>403</v>
      </c>
      <c r="N861" s="133" t="s">
        <v>167</v>
      </c>
      <c r="O861" s="133" t="s">
        <v>1474</v>
      </c>
      <c r="P861" s="133" t="s">
        <v>566</v>
      </c>
      <c r="Q861" s="133" t="s">
        <v>404</v>
      </c>
      <c r="R861" s="133" t="s">
        <v>344</v>
      </c>
      <c r="S861" s="135">
        <v>45379</v>
      </c>
      <c r="T861" s="134"/>
      <c r="U861" s="134"/>
      <c r="V861" s="133" t="s">
        <v>345</v>
      </c>
      <c r="W861" s="134"/>
      <c r="X861" s="133">
        <v>20</v>
      </c>
      <c r="Y861" s="133">
        <v>20</v>
      </c>
      <c r="Z861" s="133" t="s">
        <v>427</v>
      </c>
      <c r="AA861" s="133" t="s">
        <v>428</v>
      </c>
      <c r="AB861" s="136">
        <v>2</v>
      </c>
      <c r="AC861" s="136">
        <v>0</v>
      </c>
      <c r="AD861" s="136">
        <v>0</v>
      </c>
      <c r="AE861" s="133" t="s">
        <v>1461</v>
      </c>
      <c r="AF861" s="136">
        <v>0</v>
      </c>
      <c r="AG861" s="134"/>
      <c r="AH861" s="133" t="s">
        <v>53</v>
      </c>
      <c r="AI861" s="134"/>
      <c r="AJ861" s="134"/>
      <c r="AK861" s="133">
        <v>0</v>
      </c>
      <c r="AL861" s="136">
        <v>0</v>
      </c>
      <c r="AM861" s="134"/>
      <c r="AN861" s="134"/>
      <c r="AO861" s="133">
        <v>0</v>
      </c>
      <c r="AP861" s="134"/>
      <c r="AQ861" s="134"/>
      <c r="AR861" s="134"/>
      <c r="AS861" s="134"/>
      <c r="AT861" s="134"/>
      <c r="AU861" s="133">
        <v>0</v>
      </c>
      <c r="AV861" s="137">
        <v>0</v>
      </c>
      <c r="AW861" s="133" t="s">
        <v>51</v>
      </c>
      <c r="AX861" s="134"/>
      <c r="AY861" s="134"/>
      <c r="AZ861" s="134"/>
      <c r="BA861" s="134"/>
      <c r="BB861" s="133" t="s">
        <v>52</v>
      </c>
      <c r="BC861" s="133" t="s">
        <v>213</v>
      </c>
      <c r="BD861" s="133" t="s">
        <v>214</v>
      </c>
      <c r="BE861" s="133" t="s">
        <v>408</v>
      </c>
      <c r="BF861" s="133">
        <v>8</v>
      </c>
      <c r="BG861" s="133" t="s">
        <v>218</v>
      </c>
      <c r="BH861" s="133" t="s">
        <v>164</v>
      </c>
      <c r="BI861" s="133" t="s">
        <v>164</v>
      </c>
      <c r="BJ861" s="134"/>
      <c r="BK861" s="134"/>
      <c r="BL861" s="136">
        <v>0</v>
      </c>
      <c r="BM861" s="134" t="b">
        <f>KGP[[#This Row],[HU Quantity]]=KGP[[#This Row],[Requirement quantity]]</f>
        <v>0</v>
      </c>
      <c r="BN861" s="134"/>
      <c r="BO861" s="134"/>
      <c r="BP861" s="134"/>
      <c r="BQ861" s="133" t="s">
        <v>165</v>
      </c>
      <c r="BR861" s="133" t="s">
        <v>422</v>
      </c>
      <c r="BS861" s="134"/>
      <c r="BT861" s="138">
        <v>0</v>
      </c>
      <c r="BU861" s="138">
        <v>0</v>
      </c>
      <c r="BV861" s="135">
        <v>45473</v>
      </c>
      <c r="BW861" s="139">
        <v>0</v>
      </c>
      <c r="BX861" s="139">
        <v>0</v>
      </c>
      <c r="BY861" s="134"/>
      <c r="BZ861" s="134"/>
      <c r="CA861" s="133">
        <v>0</v>
      </c>
      <c r="CB861" s="137">
        <v>0</v>
      </c>
      <c r="CC861" s="134"/>
      <c r="CD861" s="137">
        <v>0</v>
      </c>
      <c r="CE861" s="134"/>
      <c r="CF861" s="134"/>
      <c r="CG861" s="134"/>
      <c r="CH861" s="137">
        <v>0</v>
      </c>
      <c r="CI861" s="35">
        <v>0</v>
      </c>
      <c r="CJ861" s="94">
        <f t="shared" si="91"/>
        <v>3.8461538461538464E-2</v>
      </c>
      <c r="CK861" s="88">
        <f t="shared" si="92"/>
        <v>45351</v>
      </c>
      <c r="CL861" s="89">
        <f t="shared" si="93"/>
        <v>0</v>
      </c>
      <c r="CM861" s="89">
        <f t="shared" si="94"/>
        <v>0</v>
      </c>
      <c r="CN861" s="89" t="str">
        <f t="shared" si="95"/>
        <v>Missing Staging Date</v>
      </c>
      <c r="CO861" s="100" t="str" cm="1">
        <f t="array" ref="CO861">IFERROR(_xlfn.TEXTJOIN(", ",,_xlfn._xlws.FILTER('Monitor PO'!A:A,'Monitor PO'!K:K=Z861)),"")</f>
        <v/>
      </c>
      <c r="CP861" s="92" t="str">
        <f>IF(CQ861="","",IF(CQ861&gt;'Colour coding'!$D$4,"After Turnround",IF(CQ861&gt;'Colour coding'!$D$3+7,"During Turnaround",IF(CQ861&lt;'Colour coding'!$D$3,"On Time"))))</f>
        <v>On Time</v>
      </c>
      <c r="CQ861" s="88">
        <f>_xlfn.MAXIFS('Monitor PO'!E:E,'Monitor PO'!K:K,KGP[[#This Row],[Material / Component]])</f>
        <v>0</v>
      </c>
      <c r="CR861" s="89" t="str">
        <f t="shared" si="96"/>
        <v>Need Purchasing</v>
      </c>
      <c r="CS861" s="89" t="str">
        <f>_xlfn.CONCAT(KGP[[#This Row],[Reservation]], KGP[[#This Row],[Requirement date (WO component)]],KGP[[#This Row],[Material / Component]],"000",,KGP[[#This Row],[WO number]])</f>
        <v>00001334014537910534877000100034857</v>
      </c>
      <c r="CT861" s="89" t="e">
        <f>VLOOKUP(KGP[[#This Row],[Key]],Reservation!B:B,1,)</f>
        <v>#N/A</v>
      </c>
      <c r="CU861" s="89" t="str">
        <f>_xlfn.CONCAT(KGP[[#This Row],[Reservation]],KGP[[#This Row],[Material / Component]],"000",,KGP[[#This Row],[WO number]])</f>
        <v>000013340110534877000100034857</v>
      </c>
      <c r="CV861" s="93">
        <f>IF(_xlfn.MAXIFS(Reservation!$F:$F,Reservation!$A:$A,KGP[[#This Row],[Logic]])&lt;KGP[[#This Row],[ETA @ Demand plant]],_xlfn.MAXIFS(Reservation!$F:$F,Reservation!$A:$A,KGP[[#This Row],[Logic]]),"")</f>
        <v>0</v>
      </c>
      <c r="CW861" s="89" t="e">
        <f>IF(KGP[[#This Row],[Any order which is ahead (Date)]]="","",VLOOKUP(_xlfn.CONCAT(KGP[[#This Row],[Reservation]],KGP[[#This Row],[Material / Component]],"000",,KGP[[#This Row],[WO number]]),Reservation!$A:$J,10,0))</f>
        <v>#N/A</v>
      </c>
      <c r="CX861" s="89">
        <f t="shared" si="97"/>
        <v>0</v>
      </c>
    </row>
    <row r="862" spans="1:102" s="77" customFormat="1" x14ac:dyDescent="0.2">
      <c r="A862" s="133" t="s">
        <v>945</v>
      </c>
      <c r="B862" s="133" t="s">
        <v>381</v>
      </c>
      <c r="C862" s="134"/>
      <c r="D862" s="133" t="s">
        <v>55</v>
      </c>
      <c r="E862" s="135">
        <v>45290</v>
      </c>
      <c r="F862" s="135">
        <v>45292</v>
      </c>
      <c r="G862" s="135">
        <v>45406</v>
      </c>
      <c r="H862" s="134"/>
      <c r="I862" s="135">
        <v>45406</v>
      </c>
      <c r="J862" s="135">
        <v>45406</v>
      </c>
      <c r="K862" s="133" t="s">
        <v>56</v>
      </c>
      <c r="L862" s="134"/>
      <c r="M862" s="133" t="s">
        <v>1753</v>
      </c>
      <c r="N862" s="133" t="s">
        <v>175</v>
      </c>
      <c r="O862" s="133" t="s">
        <v>1754</v>
      </c>
      <c r="P862" s="133" t="s">
        <v>1755</v>
      </c>
      <c r="Q862" s="133" t="s">
        <v>1756</v>
      </c>
      <c r="R862" s="133" t="s">
        <v>344</v>
      </c>
      <c r="S862" s="135">
        <v>45406</v>
      </c>
      <c r="T862" s="134"/>
      <c r="U862" s="134"/>
      <c r="V862" s="133" t="s">
        <v>345</v>
      </c>
      <c r="W862" s="134"/>
      <c r="X862" s="133">
        <v>20</v>
      </c>
      <c r="Y862" s="133">
        <v>20</v>
      </c>
      <c r="Z862" s="133" t="s">
        <v>1757</v>
      </c>
      <c r="AA862" s="133" t="s">
        <v>1758</v>
      </c>
      <c r="AB862" s="136">
        <v>1</v>
      </c>
      <c r="AC862" s="136">
        <v>7</v>
      </c>
      <c r="AD862" s="136">
        <v>0</v>
      </c>
      <c r="AE862" s="133" t="s">
        <v>858</v>
      </c>
      <c r="AF862" s="136">
        <v>0</v>
      </c>
      <c r="AG862" s="134"/>
      <c r="AH862" s="133" t="s">
        <v>53</v>
      </c>
      <c r="AI862" s="134"/>
      <c r="AJ862" s="134"/>
      <c r="AK862" s="133">
        <v>0</v>
      </c>
      <c r="AL862" s="136">
        <v>0</v>
      </c>
      <c r="AM862" s="134"/>
      <c r="AN862" s="134"/>
      <c r="AO862" s="133">
        <v>0</v>
      </c>
      <c r="AP862" s="134"/>
      <c r="AQ862" s="134"/>
      <c r="AR862" s="134"/>
      <c r="AS862" s="134"/>
      <c r="AT862" s="134"/>
      <c r="AU862" s="133">
        <v>0</v>
      </c>
      <c r="AV862" s="137">
        <v>0</v>
      </c>
      <c r="AW862" s="133" t="s">
        <v>51</v>
      </c>
      <c r="AX862" s="134"/>
      <c r="AY862" s="134"/>
      <c r="AZ862" s="134"/>
      <c r="BA862" s="134"/>
      <c r="BB862" s="133" t="s">
        <v>52</v>
      </c>
      <c r="BC862" s="133" t="s">
        <v>161</v>
      </c>
      <c r="BD862" s="133" t="s">
        <v>162</v>
      </c>
      <c r="BE862" s="133" t="s">
        <v>1759</v>
      </c>
      <c r="BF862" s="133">
        <v>6</v>
      </c>
      <c r="BG862" s="133" t="s">
        <v>294</v>
      </c>
      <c r="BH862" s="133" t="s">
        <v>164</v>
      </c>
      <c r="BI862" s="133" t="s">
        <v>164</v>
      </c>
      <c r="BJ862" s="134"/>
      <c r="BK862" s="134"/>
      <c r="BL862" s="136">
        <v>0</v>
      </c>
      <c r="BM862" s="134" t="b">
        <f>KGP[[#This Row],[HU Quantity]]=KGP[[#This Row],[Requirement quantity]]</f>
        <v>0</v>
      </c>
      <c r="BN862" s="134"/>
      <c r="BO862" s="134"/>
      <c r="BP862" s="134"/>
      <c r="BQ862" s="133" t="s">
        <v>165</v>
      </c>
      <c r="BR862" s="134"/>
      <c r="BS862" s="134"/>
      <c r="BT862" s="138">
        <v>0</v>
      </c>
      <c r="BU862" s="138">
        <v>0</v>
      </c>
      <c r="BV862" s="135">
        <v>45188</v>
      </c>
      <c r="BW862" s="139">
        <v>0</v>
      </c>
      <c r="BX862" s="139">
        <v>0</v>
      </c>
      <c r="BY862" s="134"/>
      <c r="BZ862" s="134"/>
      <c r="CA862" s="133">
        <v>0</v>
      </c>
      <c r="CB862" s="137">
        <v>0</v>
      </c>
      <c r="CC862" s="134"/>
      <c r="CD862" s="137">
        <v>0</v>
      </c>
      <c r="CE862" s="134"/>
      <c r="CF862" s="134"/>
      <c r="CG862" s="134"/>
      <c r="CH862" s="137">
        <v>0</v>
      </c>
      <c r="CI862" s="35">
        <v>0</v>
      </c>
      <c r="CJ862" s="94">
        <f t="shared" si="91"/>
        <v>0.5</v>
      </c>
      <c r="CK862" s="88">
        <f t="shared" si="92"/>
        <v>45378</v>
      </c>
      <c r="CL862" s="89">
        <f t="shared" si="93"/>
        <v>0</v>
      </c>
      <c r="CM862" s="89">
        <f t="shared" si="94"/>
        <v>0</v>
      </c>
      <c r="CN862" s="89" t="str">
        <f t="shared" si="95"/>
        <v>Missing Staging Date</v>
      </c>
      <c r="CO862" s="100" t="str" cm="1">
        <f t="array" ref="CO862">IFERROR(_xlfn.TEXTJOIN(", ",,_xlfn._xlws.FILTER('Monitor PO'!A:A,'Monitor PO'!K:K=Z862)),"")</f>
        <v/>
      </c>
      <c r="CP862" s="92" t="str">
        <f>IF(CQ862="","",IF(CQ862&gt;'Colour coding'!$D$4,"After Turnround",IF(CQ862&gt;'Colour coding'!$D$3+7,"During Turnaround",IF(CQ862&lt;'Colour coding'!$D$3,"On Time"))))</f>
        <v>On Time</v>
      </c>
      <c r="CQ862" s="88">
        <f>_xlfn.MAXIFS('Monitor PO'!E:E,'Monitor PO'!K:K,KGP[[#This Row],[Material / Component]])</f>
        <v>0</v>
      </c>
      <c r="CR862" s="89" t="str">
        <f t="shared" si="96"/>
        <v>SOH</v>
      </c>
      <c r="CS862" s="89" t="str">
        <f>_xlfn.CONCAT(KGP[[#This Row],[Reservation]], KGP[[#This Row],[Requirement date (WO component)]],KGP[[#This Row],[Material / Component]],"000",,KGP[[#This Row],[WO number]])</f>
        <v>00001360714540610580017000100037559</v>
      </c>
      <c r="CT862" s="89" t="e">
        <f>VLOOKUP(KGP[[#This Row],[Key]],Reservation!B:B,1,)</f>
        <v>#N/A</v>
      </c>
      <c r="CU862" s="89" t="str">
        <f>_xlfn.CONCAT(KGP[[#This Row],[Reservation]],KGP[[#This Row],[Material / Component]],"000",,KGP[[#This Row],[WO number]])</f>
        <v>000013607110580017000100037559</v>
      </c>
      <c r="CV862" s="93">
        <f>IF(_xlfn.MAXIFS(Reservation!$F:$F,Reservation!$A:$A,KGP[[#This Row],[Logic]])&lt;KGP[[#This Row],[ETA @ Demand plant]],_xlfn.MAXIFS(Reservation!$F:$F,Reservation!$A:$A,KGP[[#This Row],[Logic]]),"")</f>
        <v>0</v>
      </c>
      <c r="CW862" s="89" t="e">
        <f>IF(KGP[[#This Row],[Any order which is ahead (Date)]]="","",VLOOKUP(_xlfn.CONCAT(KGP[[#This Row],[Reservation]],KGP[[#This Row],[Material / Component]],"000",,KGP[[#This Row],[WO number]]),Reservation!$A:$J,10,0))</f>
        <v>#N/A</v>
      </c>
      <c r="CX862" s="89">
        <f t="shared" si="97"/>
        <v>0</v>
      </c>
    </row>
    <row r="863" spans="1:102" s="77" customFormat="1" x14ac:dyDescent="0.2">
      <c r="A863" s="133" t="s">
        <v>869</v>
      </c>
      <c r="B863" s="133" t="s">
        <v>381</v>
      </c>
      <c r="C863" s="134"/>
      <c r="D863" s="133" t="s">
        <v>55</v>
      </c>
      <c r="E863" s="135">
        <v>45290</v>
      </c>
      <c r="F863" s="135">
        <v>45293</v>
      </c>
      <c r="G863" s="135">
        <v>45408</v>
      </c>
      <c r="H863" s="134"/>
      <c r="I863" s="135">
        <v>45407</v>
      </c>
      <c r="J863" s="135">
        <v>45413</v>
      </c>
      <c r="K863" s="133" t="s">
        <v>350</v>
      </c>
      <c r="L863" s="134"/>
      <c r="M863" s="133" t="s">
        <v>2121</v>
      </c>
      <c r="N863" s="133" t="s">
        <v>169</v>
      </c>
      <c r="O863" s="133" t="s">
        <v>2122</v>
      </c>
      <c r="P863" s="133" t="s">
        <v>2123</v>
      </c>
      <c r="Q863" s="133" t="s">
        <v>2124</v>
      </c>
      <c r="R863" s="133" t="s">
        <v>344</v>
      </c>
      <c r="S863" s="135">
        <v>45408</v>
      </c>
      <c r="T863" s="134"/>
      <c r="U863" s="134"/>
      <c r="V863" s="133" t="s">
        <v>345</v>
      </c>
      <c r="W863" s="134"/>
      <c r="X863" s="133">
        <v>20</v>
      </c>
      <c r="Y863" s="133">
        <v>20</v>
      </c>
      <c r="Z863" s="133" t="s">
        <v>2125</v>
      </c>
      <c r="AA863" s="133" t="s">
        <v>2126</v>
      </c>
      <c r="AB863" s="136">
        <v>20</v>
      </c>
      <c r="AC863" s="136">
        <v>0</v>
      </c>
      <c r="AD863" s="136">
        <v>0</v>
      </c>
      <c r="AE863" s="133" t="s">
        <v>2127</v>
      </c>
      <c r="AF863" s="136">
        <v>0</v>
      </c>
      <c r="AG863" s="134"/>
      <c r="AH863" s="133" t="s">
        <v>53</v>
      </c>
      <c r="AI863" s="134"/>
      <c r="AJ863" s="134"/>
      <c r="AK863" s="133">
        <v>0</v>
      </c>
      <c r="AL863" s="136">
        <v>0</v>
      </c>
      <c r="AM863" s="134"/>
      <c r="AN863" s="134"/>
      <c r="AO863" s="133">
        <v>0</v>
      </c>
      <c r="AP863" s="134"/>
      <c r="AQ863" s="134"/>
      <c r="AR863" s="134"/>
      <c r="AS863" s="134"/>
      <c r="AT863" s="134"/>
      <c r="AU863" s="133">
        <v>0</v>
      </c>
      <c r="AV863" s="137">
        <v>0</v>
      </c>
      <c r="AW863" s="133" t="s">
        <v>59</v>
      </c>
      <c r="AX863" s="134"/>
      <c r="AY863" s="134"/>
      <c r="AZ863" s="134"/>
      <c r="BA863" s="134"/>
      <c r="BB863" s="133" t="s">
        <v>52</v>
      </c>
      <c r="BC863" s="133" t="s">
        <v>161</v>
      </c>
      <c r="BD863" s="133" t="s">
        <v>162</v>
      </c>
      <c r="BE863" s="133" t="s">
        <v>2128</v>
      </c>
      <c r="BF863" s="133">
        <v>8</v>
      </c>
      <c r="BG863" s="133" t="s">
        <v>294</v>
      </c>
      <c r="BH863" s="133" t="s">
        <v>164</v>
      </c>
      <c r="BI863" s="133" t="s">
        <v>164</v>
      </c>
      <c r="BJ863" s="134"/>
      <c r="BK863" s="134"/>
      <c r="BL863" s="136">
        <v>0</v>
      </c>
      <c r="BM863" s="134" t="b">
        <f>KGP[[#This Row],[HU Quantity]]=KGP[[#This Row],[Requirement quantity]]</f>
        <v>0</v>
      </c>
      <c r="BN863" s="134"/>
      <c r="BO863" s="134"/>
      <c r="BP863" s="134"/>
      <c r="BQ863" s="133" t="s">
        <v>165</v>
      </c>
      <c r="BR863" s="133" t="s">
        <v>2129</v>
      </c>
      <c r="BS863" s="134"/>
      <c r="BT863" s="138">
        <v>0</v>
      </c>
      <c r="BU863" s="138">
        <v>0</v>
      </c>
      <c r="BV863" s="135">
        <v>45291</v>
      </c>
      <c r="BW863" s="139">
        <v>0</v>
      </c>
      <c r="BX863" s="139">
        <v>0</v>
      </c>
      <c r="BY863" s="134"/>
      <c r="BZ863" s="134"/>
      <c r="CA863" s="133">
        <v>0</v>
      </c>
      <c r="CB863" s="137">
        <v>0</v>
      </c>
      <c r="CC863" s="134"/>
      <c r="CD863" s="137">
        <v>0</v>
      </c>
      <c r="CE863" s="134"/>
      <c r="CF863" s="134"/>
      <c r="CG863" s="134"/>
      <c r="CH863" s="137">
        <v>0</v>
      </c>
      <c r="CI863" s="35">
        <v>0</v>
      </c>
      <c r="CJ863" s="94">
        <f t="shared" si="91"/>
        <v>0.125</v>
      </c>
      <c r="CK863" s="88">
        <f t="shared" si="92"/>
        <v>45380</v>
      </c>
      <c r="CL863" s="89">
        <f t="shared" si="93"/>
        <v>0</v>
      </c>
      <c r="CM863" s="89">
        <f t="shared" si="94"/>
        <v>0</v>
      </c>
      <c r="CN863" s="89" t="str">
        <f t="shared" si="95"/>
        <v>Missing Staging Date</v>
      </c>
      <c r="CO863" s="100" t="str" cm="1">
        <f t="array" ref="CO863">IFERROR(_xlfn.TEXTJOIN(", ",,_xlfn._xlws.FILTER('Monitor PO'!A:A,'Monitor PO'!K:K=Z863)),"")</f>
        <v/>
      </c>
      <c r="CP863" s="92" t="str">
        <f>IF(CQ863="","",IF(CQ863&gt;'Colour coding'!$D$4,"After Turnround",IF(CQ863&gt;'Colour coding'!$D$3+7,"During Turnaround",IF(CQ863&lt;'Colour coding'!$D$3,"On Time"))))</f>
        <v>On Time</v>
      </c>
      <c r="CQ863" s="88">
        <f>_xlfn.MAXIFS('Monitor PO'!E:E,'Monitor PO'!K:K,KGP[[#This Row],[Material / Component]])</f>
        <v>0</v>
      </c>
      <c r="CR863" s="89" t="str">
        <f t="shared" si="96"/>
        <v>Need Purchasing</v>
      </c>
      <c r="CS863" s="89" t="str">
        <f>_xlfn.CONCAT(KGP[[#This Row],[Reservation]], KGP[[#This Row],[Requirement date (WO component)]],KGP[[#This Row],[Material / Component]],"000",,KGP[[#This Row],[WO number]])</f>
        <v>00001374934540810440803000100038989</v>
      </c>
      <c r="CT863" s="89" t="e">
        <f>VLOOKUP(KGP[[#This Row],[Key]],Reservation!B:B,1,)</f>
        <v>#N/A</v>
      </c>
      <c r="CU863" s="89" t="str">
        <f>_xlfn.CONCAT(KGP[[#This Row],[Reservation]],KGP[[#This Row],[Material / Component]],"000",,KGP[[#This Row],[WO number]])</f>
        <v>000013749310440803000100038989</v>
      </c>
      <c r="CV863" s="93">
        <f>IF(_xlfn.MAXIFS(Reservation!$F:$F,Reservation!$A:$A,KGP[[#This Row],[Logic]])&lt;KGP[[#This Row],[ETA @ Demand plant]],_xlfn.MAXIFS(Reservation!$F:$F,Reservation!$A:$A,KGP[[#This Row],[Logic]]),"")</f>
        <v>0</v>
      </c>
      <c r="CW863" s="89" t="e">
        <f>IF(KGP[[#This Row],[Any order which is ahead (Date)]]="","",VLOOKUP(_xlfn.CONCAT(KGP[[#This Row],[Reservation]],KGP[[#This Row],[Material / Component]],"000",,KGP[[#This Row],[WO number]]),Reservation!$A:$J,10,0))</f>
        <v>#N/A</v>
      </c>
      <c r="CX863" s="89">
        <f t="shared" si="97"/>
        <v>0</v>
      </c>
    </row>
    <row r="864" spans="1:102" s="77" customFormat="1" x14ac:dyDescent="0.2">
      <c r="A864" s="133" t="s">
        <v>851</v>
      </c>
      <c r="B864" s="133" t="s">
        <v>381</v>
      </c>
      <c r="C864" s="134"/>
      <c r="D864" s="133" t="s">
        <v>55</v>
      </c>
      <c r="E864" s="135">
        <v>45356</v>
      </c>
      <c r="F864" s="135">
        <v>45357</v>
      </c>
      <c r="G864" s="135">
        <v>45358</v>
      </c>
      <c r="H864" s="134"/>
      <c r="I864" s="135">
        <v>45360</v>
      </c>
      <c r="J864" s="135">
        <v>45360</v>
      </c>
      <c r="K864" s="133" t="s">
        <v>56</v>
      </c>
      <c r="L864" s="134"/>
      <c r="M864" s="133" t="s">
        <v>567</v>
      </c>
      <c r="N864" s="133" t="s">
        <v>175</v>
      </c>
      <c r="O864" s="133" t="s">
        <v>568</v>
      </c>
      <c r="P864" s="133" t="s">
        <v>569</v>
      </c>
      <c r="Q864" s="133" t="s">
        <v>570</v>
      </c>
      <c r="R864" s="133" t="s">
        <v>344</v>
      </c>
      <c r="S864" s="135">
        <v>45358</v>
      </c>
      <c r="T864" s="134"/>
      <c r="U864" s="134"/>
      <c r="V864" s="133" t="s">
        <v>345</v>
      </c>
      <c r="W864" s="134"/>
      <c r="X864" s="133">
        <v>20</v>
      </c>
      <c r="Y864" s="133">
        <v>20</v>
      </c>
      <c r="Z864" s="133" t="s">
        <v>383</v>
      </c>
      <c r="AA864" s="133" t="s">
        <v>384</v>
      </c>
      <c r="AB864" s="136">
        <v>1</v>
      </c>
      <c r="AC864" s="136">
        <v>0</v>
      </c>
      <c r="AD864" s="136">
        <v>0</v>
      </c>
      <c r="AE864" s="133" t="s">
        <v>2346</v>
      </c>
      <c r="AF864" s="136">
        <v>0</v>
      </c>
      <c r="AG864" s="134"/>
      <c r="AH864" s="133" t="s">
        <v>53</v>
      </c>
      <c r="AI864" s="134"/>
      <c r="AJ864" s="134"/>
      <c r="AK864" s="133">
        <v>0</v>
      </c>
      <c r="AL864" s="136">
        <v>0</v>
      </c>
      <c r="AM864" s="134"/>
      <c r="AN864" s="134"/>
      <c r="AO864" s="133">
        <v>0</v>
      </c>
      <c r="AP864" s="134"/>
      <c r="AQ864" s="134"/>
      <c r="AR864" s="134"/>
      <c r="AS864" s="134"/>
      <c r="AT864" s="134"/>
      <c r="AU864" s="133">
        <v>0</v>
      </c>
      <c r="AV864" s="137">
        <v>0</v>
      </c>
      <c r="AW864" s="133" t="s">
        <v>51</v>
      </c>
      <c r="AX864" s="134"/>
      <c r="AY864" s="134"/>
      <c r="AZ864" s="134"/>
      <c r="BA864" s="134"/>
      <c r="BB864" s="133" t="s">
        <v>52</v>
      </c>
      <c r="BC864" s="133" t="s">
        <v>213</v>
      </c>
      <c r="BD864" s="133" t="s">
        <v>214</v>
      </c>
      <c r="BE864" s="133" t="s">
        <v>571</v>
      </c>
      <c r="BF864" s="133">
        <v>2</v>
      </c>
      <c r="BG864" s="133" t="s">
        <v>294</v>
      </c>
      <c r="BH864" s="133" t="s">
        <v>164</v>
      </c>
      <c r="BI864" s="133" t="s">
        <v>164</v>
      </c>
      <c r="BJ864" s="134"/>
      <c r="BK864" s="134"/>
      <c r="BL864" s="136">
        <v>0</v>
      </c>
      <c r="BM864" s="134" t="b">
        <f>KGP[[#This Row],[HU Quantity]]=KGP[[#This Row],[Requirement quantity]]</f>
        <v>0</v>
      </c>
      <c r="BN864" s="134"/>
      <c r="BO864" s="134"/>
      <c r="BP864" s="134"/>
      <c r="BQ864" s="133" t="s">
        <v>165</v>
      </c>
      <c r="BR864" s="134"/>
      <c r="BS864" s="134"/>
      <c r="BT864" s="138">
        <v>0</v>
      </c>
      <c r="BU864" s="138">
        <v>0</v>
      </c>
      <c r="BV864" s="135">
        <v>45538</v>
      </c>
      <c r="BW864" s="139">
        <v>0</v>
      </c>
      <c r="BX864" s="139">
        <v>0</v>
      </c>
      <c r="BY864" s="134"/>
      <c r="BZ864" s="134"/>
      <c r="CA864" s="133">
        <v>0</v>
      </c>
      <c r="CB864" s="137">
        <v>0</v>
      </c>
      <c r="CC864" s="134"/>
      <c r="CD864" s="137">
        <v>0</v>
      </c>
      <c r="CE864" s="134"/>
      <c r="CF864" s="134"/>
      <c r="CG864" s="134"/>
      <c r="CH864" s="137">
        <v>0</v>
      </c>
      <c r="CI864" s="35">
        <v>0</v>
      </c>
      <c r="CJ864" s="94">
        <f t="shared" si="91"/>
        <v>0.33333333333333331</v>
      </c>
      <c r="CK864" s="88">
        <f t="shared" si="92"/>
        <v>45330</v>
      </c>
      <c r="CL864" s="89">
        <f t="shared" si="93"/>
        <v>0</v>
      </c>
      <c r="CM864" s="89">
        <f t="shared" si="94"/>
        <v>0</v>
      </c>
      <c r="CN864" s="89" t="str">
        <f t="shared" si="95"/>
        <v>Missing Staging Date</v>
      </c>
      <c r="CO864" s="100"/>
      <c r="CP864" s="89" t="str">
        <f>IF(CQ864="","",IF(CQ864&gt;'Colour coding'!$D$4,"After Turnround",IF(CQ864&gt;'Colour coding'!$D$3+7,"During Turnaround",IF(CQ864&lt;'Colour coding'!$D$3,"On Time"))))</f>
        <v>On Time</v>
      </c>
      <c r="CQ864" s="88">
        <f>_xlfn.MAXIFS('Monitor PO'!E:E,'Monitor PO'!K:K,KGP[[#This Row],[Material / Component]])</f>
        <v>0</v>
      </c>
      <c r="CR864" s="89" t="str">
        <f t="shared" si="96"/>
        <v>Need Purchasing</v>
      </c>
      <c r="CS864" s="89" t="str">
        <f>_xlfn.CONCAT(KGP[[#This Row],[Reservation]], KGP[[#This Row],[Requirement date (WO component)]],KGP[[#This Row],[Material / Component]],"000",,KGP[[#This Row],[WO number]])</f>
        <v>00002252564535810605690000100074097</v>
      </c>
      <c r="CT864" s="89" t="e">
        <f>VLOOKUP(KGP[[#This Row],[Key]],Reservation!B:B,1,)</f>
        <v>#N/A</v>
      </c>
      <c r="CU864" s="89" t="str">
        <f>_xlfn.CONCAT(KGP[[#This Row],[Reservation]],KGP[[#This Row],[Material / Component]],"000",,KGP[[#This Row],[WO number]])</f>
        <v>000022525610605690000100074097</v>
      </c>
      <c r="CV864" s="93">
        <f>IF(_xlfn.MAXIFS(Reservation!$F:$F,Reservation!$A:$A,KGP[[#This Row],[Logic]])&lt;KGP[[#This Row],[ETA @ Demand plant]],_xlfn.MAXIFS(Reservation!$F:$F,Reservation!$A:$A,KGP[[#This Row],[Logic]]),"")</f>
        <v>0</v>
      </c>
      <c r="CW864" s="89" t="e">
        <f>IF(KGP[[#This Row],[Any order which is ahead (Date)]]="","",VLOOKUP(_xlfn.CONCAT(KGP[[#This Row],[Reservation]],KGP[[#This Row],[Material / Component]],"000",,KGP[[#This Row],[WO number]]),Reservation!$A:$J,10,0))</f>
        <v>#N/A</v>
      </c>
      <c r="CX864" s="89">
        <f t="shared" si="97"/>
        <v>0</v>
      </c>
    </row>
    <row r="865" spans="1:102" s="77" customFormat="1" x14ac:dyDescent="0.2">
      <c r="A865" s="133" t="s">
        <v>851</v>
      </c>
      <c r="B865" s="133" t="s">
        <v>381</v>
      </c>
      <c r="C865" s="134"/>
      <c r="D865" s="133" t="s">
        <v>55</v>
      </c>
      <c r="E865" s="135">
        <v>45356</v>
      </c>
      <c r="F865" s="135">
        <v>45357</v>
      </c>
      <c r="G865" s="135">
        <v>45358</v>
      </c>
      <c r="H865" s="134"/>
      <c r="I865" s="135">
        <v>45360</v>
      </c>
      <c r="J865" s="135">
        <v>45360</v>
      </c>
      <c r="K865" s="133" t="s">
        <v>56</v>
      </c>
      <c r="L865" s="134"/>
      <c r="M865" s="133" t="s">
        <v>567</v>
      </c>
      <c r="N865" s="133" t="s">
        <v>174</v>
      </c>
      <c r="O865" s="133" t="s">
        <v>568</v>
      </c>
      <c r="P865" s="133" t="s">
        <v>569</v>
      </c>
      <c r="Q865" s="133" t="s">
        <v>570</v>
      </c>
      <c r="R865" s="133" t="s">
        <v>344</v>
      </c>
      <c r="S865" s="135">
        <v>45358</v>
      </c>
      <c r="T865" s="134"/>
      <c r="U865" s="134"/>
      <c r="V865" s="133" t="s">
        <v>345</v>
      </c>
      <c r="W865" s="134"/>
      <c r="X865" s="133">
        <v>20</v>
      </c>
      <c r="Y865" s="133">
        <v>20</v>
      </c>
      <c r="Z865" s="133" t="s">
        <v>385</v>
      </c>
      <c r="AA865" s="133" t="s">
        <v>386</v>
      </c>
      <c r="AB865" s="136">
        <v>1</v>
      </c>
      <c r="AC865" s="136">
        <v>0</v>
      </c>
      <c r="AD865" s="136">
        <v>0</v>
      </c>
      <c r="AE865" s="133" t="s">
        <v>2346</v>
      </c>
      <c r="AF865" s="136">
        <v>0</v>
      </c>
      <c r="AG865" s="134"/>
      <c r="AH865" s="133" t="s">
        <v>53</v>
      </c>
      <c r="AI865" s="134"/>
      <c r="AJ865" s="134"/>
      <c r="AK865" s="133">
        <v>0</v>
      </c>
      <c r="AL865" s="136">
        <v>0</v>
      </c>
      <c r="AM865" s="134"/>
      <c r="AN865" s="134"/>
      <c r="AO865" s="133">
        <v>0</v>
      </c>
      <c r="AP865" s="134"/>
      <c r="AQ865" s="134"/>
      <c r="AR865" s="134"/>
      <c r="AS865" s="134"/>
      <c r="AT865" s="134"/>
      <c r="AU865" s="133">
        <v>0</v>
      </c>
      <c r="AV865" s="137">
        <v>0</v>
      </c>
      <c r="AW865" s="133" t="s">
        <v>51</v>
      </c>
      <c r="AX865" s="134"/>
      <c r="AY865" s="134"/>
      <c r="AZ865" s="134"/>
      <c r="BA865" s="134"/>
      <c r="BB865" s="133" t="s">
        <v>52</v>
      </c>
      <c r="BC865" s="133" t="s">
        <v>213</v>
      </c>
      <c r="BD865" s="133" t="s">
        <v>214</v>
      </c>
      <c r="BE865" s="133" t="s">
        <v>571</v>
      </c>
      <c r="BF865" s="133">
        <v>3</v>
      </c>
      <c r="BG865" s="133" t="s">
        <v>294</v>
      </c>
      <c r="BH865" s="133" t="s">
        <v>164</v>
      </c>
      <c r="BI865" s="133" t="s">
        <v>164</v>
      </c>
      <c r="BJ865" s="134"/>
      <c r="BK865" s="134"/>
      <c r="BL865" s="136">
        <v>0</v>
      </c>
      <c r="BM865" s="134" t="b">
        <f>KGP[[#This Row],[HU Quantity]]=KGP[[#This Row],[Requirement quantity]]</f>
        <v>0</v>
      </c>
      <c r="BN865" s="134"/>
      <c r="BO865" s="134"/>
      <c r="BP865" s="134"/>
      <c r="BQ865" s="133" t="s">
        <v>165</v>
      </c>
      <c r="BR865" s="134"/>
      <c r="BS865" s="134"/>
      <c r="BT865" s="138">
        <v>0</v>
      </c>
      <c r="BU865" s="138">
        <v>0</v>
      </c>
      <c r="BV865" s="135">
        <v>45538</v>
      </c>
      <c r="BW865" s="139">
        <v>0</v>
      </c>
      <c r="BX865" s="139">
        <v>0</v>
      </c>
      <c r="BY865" s="134"/>
      <c r="BZ865" s="134"/>
      <c r="CA865" s="133">
        <v>0</v>
      </c>
      <c r="CB865" s="137">
        <v>0</v>
      </c>
      <c r="CC865" s="134"/>
      <c r="CD865" s="137">
        <v>0</v>
      </c>
      <c r="CE865" s="134"/>
      <c r="CF865" s="134"/>
      <c r="CG865" s="134"/>
      <c r="CH865" s="137">
        <v>0</v>
      </c>
      <c r="CI865" s="35">
        <v>0</v>
      </c>
      <c r="CJ865" s="94">
        <f t="shared" si="91"/>
        <v>0.33333333333333331</v>
      </c>
      <c r="CK865" s="88">
        <f t="shared" si="92"/>
        <v>45330</v>
      </c>
      <c r="CL865" s="89">
        <f t="shared" si="93"/>
        <v>0</v>
      </c>
      <c r="CM865" s="89">
        <f t="shared" si="94"/>
        <v>0</v>
      </c>
      <c r="CN865" s="89" t="str">
        <f t="shared" si="95"/>
        <v>Missing Staging Date</v>
      </c>
      <c r="CO865" s="100"/>
      <c r="CP865" s="89" t="str">
        <f>IF(CQ865="","",IF(CQ865&gt;'Colour coding'!$D$4,"After Turnround",IF(CQ865&gt;'Colour coding'!$D$3+7,"During Turnaround",IF(CQ865&lt;'Colour coding'!$D$3,"On Time"))))</f>
        <v>On Time</v>
      </c>
      <c r="CQ865" s="88">
        <f>_xlfn.MAXIFS('Monitor PO'!E:E,'Monitor PO'!K:K,KGP[[#This Row],[Material / Component]])</f>
        <v>0</v>
      </c>
      <c r="CR865" s="89" t="str">
        <f t="shared" si="96"/>
        <v>Need Purchasing</v>
      </c>
      <c r="CS865" s="89" t="str">
        <f>_xlfn.CONCAT(KGP[[#This Row],[Reservation]], KGP[[#This Row],[Requirement date (WO component)]],KGP[[#This Row],[Material / Component]],"000",,KGP[[#This Row],[WO number]])</f>
        <v>00002252564535810541467000100074097</v>
      </c>
      <c r="CT865" s="89" t="e">
        <f>VLOOKUP(KGP[[#This Row],[Key]],Reservation!B:B,1,)</f>
        <v>#N/A</v>
      </c>
      <c r="CU865" s="89" t="str">
        <f>_xlfn.CONCAT(KGP[[#This Row],[Reservation]],KGP[[#This Row],[Material / Component]],"000",,KGP[[#This Row],[WO number]])</f>
        <v>000022525610541467000100074097</v>
      </c>
      <c r="CV865" s="93">
        <f>IF(_xlfn.MAXIFS(Reservation!$F:$F,Reservation!$A:$A,KGP[[#This Row],[Logic]])&lt;KGP[[#This Row],[ETA @ Demand plant]],_xlfn.MAXIFS(Reservation!$F:$F,Reservation!$A:$A,KGP[[#This Row],[Logic]]),"")</f>
        <v>0</v>
      </c>
      <c r="CW865" s="89" t="e">
        <f>IF(KGP[[#This Row],[Any order which is ahead (Date)]]="","",VLOOKUP(_xlfn.CONCAT(KGP[[#This Row],[Reservation]],KGP[[#This Row],[Material / Component]],"000",,KGP[[#This Row],[WO number]]),Reservation!$A:$J,10,0))</f>
        <v>#N/A</v>
      </c>
      <c r="CX865" s="89">
        <f t="shared" si="97"/>
        <v>0</v>
      </c>
    </row>
    <row r="866" spans="1:102" s="77" customFormat="1" x14ac:dyDescent="0.2">
      <c r="A866" s="133" t="s">
        <v>851</v>
      </c>
      <c r="B866" s="133" t="s">
        <v>381</v>
      </c>
      <c r="C866" s="134"/>
      <c r="D866" s="133" t="s">
        <v>55</v>
      </c>
      <c r="E866" s="135">
        <v>45356</v>
      </c>
      <c r="F866" s="135">
        <v>45357</v>
      </c>
      <c r="G866" s="135">
        <v>45358</v>
      </c>
      <c r="H866" s="134"/>
      <c r="I866" s="135">
        <v>45360</v>
      </c>
      <c r="J866" s="135">
        <v>45360</v>
      </c>
      <c r="K866" s="133" t="s">
        <v>56</v>
      </c>
      <c r="L866" s="134"/>
      <c r="M866" s="133" t="s">
        <v>567</v>
      </c>
      <c r="N866" s="133" t="s">
        <v>176</v>
      </c>
      <c r="O866" s="133" t="s">
        <v>568</v>
      </c>
      <c r="P866" s="133" t="s">
        <v>569</v>
      </c>
      <c r="Q866" s="133" t="s">
        <v>570</v>
      </c>
      <c r="R866" s="133" t="s">
        <v>344</v>
      </c>
      <c r="S866" s="135">
        <v>45358</v>
      </c>
      <c r="T866" s="134"/>
      <c r="U866" s="134"/>
      <c r="V866" s="133" t="s">
        <v>345</v>
      </c>
      <c r="W866" s="134"/>
      <c r="X866" s="133">
        <v>20</v>
      </c>
      <c r="Y866" s="133">
        <v>20</v>
      </c>
      <c r="Z866" s="133" t="s">
        <v>387</v>
      </c>
      <c r="AA866" s="133" t="s">
        <v>388</v>
      </c>
      <c r="AB866" s="136">
        <v>1</v>
      </c>
      <c r="AC866" s="136">
        <v>0</v>
      </c>
      <c r="AD866" s="136">
        <v>0</v>
      </c>
      <c r="AE866" s="133" t="s">
        <v>2346</v>
      </c>
      <c r="AF866" s="136">
        <v>0</v>
      </c>
      <c r="AG866" s="134"/>
      <c r="AH866" s="133" t="s">
        <v>53</v>
      </c>
      <c r="AI866" s="134"/>
      <c r="AJ866" s="134"/>
      <c r="AK866" s="133">
        <v>0</v>
      </c>
      <c r="AL866" s="136">
        <v>0</v>
      </c>
      <c r="AM866" s="134"/>
      <c r="AN866" s="134"/>
      <c r="AO866" s="133">
        <v>0</v>
      </c>
      <c r="AP866" s="134"/>
      <c r="AQ866" s="134"/>
      <c r="AR866" s="134"/>
      <c r="AS866" s="134"/>
      <c r="AT866" s="134"/>
      <c r="AU866" s="133">
        <v>0</v>
      </c>
      <c r="AV866" s="137">
        <v>0</v>
      </c>
      <c r="AW866" s="133" t="s">
        <v>51</v>
      </c>
      <c r="AX866" s="134"/>
      <c r="AY866" s="134"/>
      <c r="AZ866" s="134"/>
      <c r="BA866" s="134"/>
      <c r="BB866" s="133" t="s">
        <v>52</v>
      </c>
      <c r="BC866" s="133" t="s">
        <v>213</v>
      </c>
      <c r="BD866" s="133" t="s">
        <v>214</v>
      </c>
      <c r="BE866" s="133" t="s">
        <v>571</v>
      </c>
      <c r="BF866" s="133">
        <v>1</v>
      </c>
      <c r="BG866" s="133" t="s">
        <v>294</v>
      </c>
      <c r="BH866" s="133" t="s">
        <v>164</v>
      </c>
      <c r="BI866" s="133" t="s">
        <v>164</v>
      </c>
      <c r="BJ866" s="134"/>
      <c r="BK866" s="134"/>
      <c r="BL866" s="136">
        <v>0</v>
      </c>
      <c r="BM866" s="134" t="b">
        <f>KGP[[#This Row],[HU Quantity]]=KGP[[#This Row],[Requirement quantity]]</f>
        <v>0</v>
      </c>
      <c r="BN866" s="134"/>
      <c r="BO866" s="134"/>
      <c r="BP866" s="134"/>
      <c r="BQ866" s="133" t="s">
        <v>165</v>
      </c>
      <c r="BR866" s="134"/>
      <c r="BS866" s="134"/>
      <c r="BT866" s="138">
        <v>0</v>
      </c>
      <c r="BU866" s="138">
        <v>0</v>
      </c>
      <c r="BV866" s="135">
        <v>45538</v>
      </c>
      <c r="BW866" s="139">
        <v>0</v>
      </c>
      <c r="BX866" s="139">
        <v>0</v>
      </c>
      <c r="BY866" s="134"/>
      <c r="BZ866" s="134"/>
      <c r="CA866" s="133">
        <v>0</v>
      </c>
      <c r="CB866" s="137">
        <v>0</v>
      </c>
      <c r="CC866" s="134"/>
      <c r="CD866" s="137">
        <v>0</v>
      </c>
      <c r="CE866" s="134"/>
      <c r="CF866" s="134"/>
      <c r="CG866" s="134"/>
      <c r="CH866" s="137">
        <v>0</v>
      </c>
      <c r="CI866" s="35">
        <v>0</v>
      </c>
      <c r="CJ866" s="94">
        <f t="shared" si="91"/>
        <v>0.33333333333333331</v>
      </c>
      <c r="CK866" s="88">
        <f t="shared" si="92"/>
        <v>45330</v>
      </c>
      <c r="CL866" s="89">
        <f t="shared" si="93"/>
        <v>0</v>
      </c>
      <c r="CM866" s="89">
        <f t="shared" si="94"/>
        <v>0</v>
      </c>
      <c r="CN866" s="89" t="str">
        <f t="shared" si="95"/>
        <v>Missing Staging Date</v>
      </c>
      <c r="CO866" s="100"/>
      <c r="CP866" s="89" t="str">
        <f>IF(CQ866="","",IF(CQ866&gt;'Colour coding'!$D$4,"After Turnround",IF(CQ866&gt;'Colour coding'!$D$3+7,"During Turnaround",IF(CQ866&lt;'Colour coding'!$D$3,"On Time"))))</f>
        <v>On Time</v>
      </c>
      <c r="CQ866" s="88">
        <f>_xlfn.MAXIFS('Monitor PO'!E:E,'Monitor PO'!K:K,KGP[[#This Row],[Material / Component]])</f>
        <v>0</v>
      </c>
      <c r="CR866" s="89" t="str">
        <f t="shared" si="96"/>
        <v>Need Purchasing</v>
      </c>
      <c r="CS866" s="89" t="str">
        <f>_xlfn.CONCAT(KGP[[#This Row],[Reservation]], KGP[[#This Row],[Requirement date (WO component)]],KGP[[#This Row],[Material / Component]],"000",,KGP[[#This Row],[WO number]])</f>
        <v>00002252564535810605691000100074097</v>
      </c>
      <c r="CT866" s="89" t="e">
        <f>VLOOKUP(KGP[[#This Row],[Key]],Reservation!B:B,1,)</f>
        <v>#N/A</v>
      </c>
      <c r="CU866" s="89" t="str">
        <f>_xlfn.CONCAT(KGP[[#This Row],[Reservation]],KGP[[#This Row],[Material / Component]],"000",,KGP[[#This Row],[WO number]])</f>
        <v>000022525610605691000100074097</v>
      </c>
      <c r="CV866" s="93">
        <f>IF(_xlfn.MAXIFS(Reservation!$F:$F,Reservation!$A:$A,KGP[[#This Row],[Logic]])&lt;KGP[[#This Row],[ETA @ Demand plant]],_xlfn.MAXIFS(Reservation!$F:$F,Reservation!$A:$A,KGP[[#This Row],[Logic]]),"")</f>
        <v>0</v>
      </c>
      <c r="CW866" s="89" t="e">
        <f>IF(KGP[[#This Row],[Any order which is ahead (Date)]]="","",VLOOKUP(_xlfn.CONCAT(KGP[[#This Row],[Reservation]],KGP[[#This Row],[Material / Component]],"000",,KGP[[#This Row],[WO number]]),Reservation!$A:$J,10,0))</f>
        <v>#N/A</v>
      </c>
      <c r="CX866" s="89">
        <f t="shared" si="97"/>
        <v>0</v>
      </c>
    </row>
    <row r="867" spans="1:102" s="77" customFormat="1" x14ac:dyDescent="0.2">
      <c r="A867" s="133" t="s">
        <v>940</v>
      </c>
      <c r="B867" s="133" t="s">
        <v>381</v>
      </c>
      <c r="C867" s="134"/>
      <c r="D867" s="133" t="s">
        <v>55</v>
      </c>
      <c r="E867" s="135">
        <v>45290</v>
      </c>
      <c r="F867" s="135">
        <v>45293</v>
      </c>
      <c r="G867" s="135">
        <v>45391</v>
      </c>
      <c r="H867" s="134"/>
      <c r="I867" s="135">
        <v>45379</v>
      </c>
      <c r="J867" s="135">
        <v>45403</v>
      </c>
      <c r="K867" s="133" t="s">
        <v>182</v>
      </c>
      <c r="L867" s="134"/>
      <c r="M867" s="133" t="s">
        <v>2662</v>
      </c>
      <c r="N867" s="133" t="s">
        <v>173</v>
      </c>
      <c r="O867" s="133" t="s">
        <v>2663</v>
      </c>
      <c r="P867" s="133" t="s">
        <v>2664</v>
      </c>
      <c r="Q867" s="133" t="s">
        <v>2665</v>
      </c>
      <c r="R867" s="133" t="s">
        <v>344</v>
      </c>
      <c r="S867" s="135">
        <v>45391</v>
      </c>
      <c r="T867" s="134"/>
      <c r="U867" s="134"/>
      <c r="V867" s="133" t="s">
        <v>345</v>
      </c>
      <c r="W867" s="134"/>
      <c r="X867" s="133">
        <v>10</v>
      </c>
      <c r="Y867" s="133">
        <v>5</v>
      </c>
      <c r="Z867" s="133" t="s">
        <v>2711</v>
      </c>
      <c r="AA867" s="133" t="s">
        <v>2712</v>
      </c>
      <c r="AB867" s="136">
        <v>1</v>
      </c>
      <c r="AC867" s="136">
        <v>2</v>
      </c>
      <c r="AD867" s="136">
        <v>0</v>
      </c>
      <c r="AE867" s="133" t="s">
        <v>941</v>
      </c>
      <c r="AF867" s="136">
        <v>0</v>
      </c>
      <c r="AG867" s="134"/>
      <c r="AH867" s="133" t="s">
        <v>53</v>
      </c>
      <c r="AI867" s="134"/>
      <c r="AJ867" s="134"/>
      <c r="AK867" s="133">
        <v>0</v>
      </c>
      <c r="AL867" s="136">
        <v>0</v>
      </c>
      <c r="AM867" s="134"/>
      <c r="AN867" s="134"/>
      <c r="AO867" s="133">
        <v>0</v>
      </c>
      <c r="AP867" s="134"/>
      <c r="AQ867" s="134"/>
      <c r="AR867" s="134"/>
      <c r="AS867" s="134"/>
      <c r="AT867" s="134"/>
      <c r="AU867" s="133">
        <v>0</v>
      </c>
      <c r="AV867" s="137">
        <v>0</v>
      </c>
      <c r="AW867" s="133" t="s">
        <v>51</v>
      </c>
      <c r="AX867" s="134"/>
      <c r="AY867" s="134"/>
      <c r="AZ867" s="134"/>
      <c r="BA867" s="134"/>
      <c r="BB867" s="133" t="s">
        <v>52</v>
      </c>
      <c r="BC867" s="133" t="s">
        <v>213</v>
      </c>
      <c r="BD867" s="133" t="s">
        <v>355</v>
      </c>
      <c r="BE867" s="133" t="s">
        <v>2670</v>
      </c>
      <c r="BF867" s="133">
        <v>11</v>
      </c>
      <c r="BG867" s="133" t="s">
        <v>294</v>
      </c>
      <c r="BH867" s="133" t="s">
        <v>164</v>
      </c>
      <c r="BI867" s="133" t="s">
        <v>164</v>
      </c>
      <c r="BJ867" s="134"/>
      <c r="BK867" s="134"/>
      <c r="BL867" s="136">
        <v>0</v>
      </c>
      <c r="BM867" s="134" t="b">
        <f>KGP[[#This Row],[HU Quantity]]=KGP[[#This Row],[Requirement quantity]]</f>
        <v>0</v>
      </c>
      <c r="BN867" s="134"/>
      <c r="BO867" s="134"/>
      <c r="BP867" s="134"/>
      <c r="BQ867" s="133" t="s">
        <v>165</v>
      </c>
      <c r="BR867" s="133" t="s">
        <v>2744</v>
      </c>
      <c r="BS867" s="134"/>
      <c r="BT867" s="138">
        <v>0</v>
      </c>
      <c r="BU867" s="138">
        <v>0</v>
      </c>
      <c r="BV867" s="135">
        <v>45584</v>
      </c>
      <c r="BW867" s="139">
        <v>0</v>
      </c>
      <c r="BX867" s="139">
        <v>0</v>
      </c>
      <c r="BY867" s="134"/>
      <c r="BZ867" s="134"/>
      <c r="CA867" s="133">
        <v>0</v>
      </c>
      <c r="CB867" s="137">
        <v>0</v>
      </c>
      <c r="CC867" s="134"/>
      <c r="CD867" s="137">
        <v>0</v>
      </c>
      <c r="CE867" s="134"/>
      <c r="CF867" s="134"/>
      <c r="CG867" s="134"/>
      <c r="CH867" s="137">
        <v>0</v>
      </c>
      <c r="CI867" s="35">
        <v>0</v>
      </c>
      <c r="CJ867" s="94">
        <f t="shared" si="91"/>
        <v>1.9230769230769232E-2</v>
      </c>
      <c r="CK867" s="88">
        <f t="shared" si="92"/>
        <v>45363</v>
      </c>
      <c r="CL867" s="89">
        <f t="shared" si="93"/>
        <v>0</v>
      </c>
      <c r="CM867" s="89">
        <f t="shared" si="94"/>
        <v>0</v>
      </c>
      <c r="CN867" s="89" t="str">
        <f t="shared" si="95"/>
        <v>Missing Staging Date</v>
      </c>
      <c r="CO867" s="100"/>
      <c r="CP867" s="89" t="str">
        <f>IF(CQ867="","",IF(CQ867&gt;'Colour coding'!$D$4,"After Turnround",IF(CQ867&gt;'Colour coding'!$D$3+7,"During Turnaround",IF(CQ867&lt;'Colour coding'!$D$3,"On Time"))))</f>
        <v>On Time</v>
      </c>
      <c r="CQ867" s="88">
        <f>_xlfn.MAXIFS('Monitor PO'!E:E,'Monitor PO'!K:K,KGP[[#This Row],[Material / Component]])</f>
        <v>0</v>
      </c>
      <c r="CR867" s="89" t="str">
        <f t="shared" si="96"/>
        <v>SOH</v>
      </c>
      <c r="CS867" s="89" t="str">
        <f>_xlfn.CONCAT(KGP[[#This Row],[Reservation]], KGP[[#This Row],[Requirement date (WO component)]],KGP[[#This Row],[Material / Component]],"000",,KGP[[#This Row],[WO number]])</f>
        <v>00001287344539110447458000200090465</v>
      </c>
      <c r="CT867" s="89" t="str">
        <f>VLOOKUP(KGP[[#This Row],[Key]],Reservation!B:B,1,)</f>
        <v>00001287344539110447458000200090465</v>
      </c>
      <c r="CU867" s="89" t="str">
        <f>_xlfn.CONCAT(KGP[[#This Row],[Reservation]],KGP[[#This Row],[Material / Component]],"000",,KGP[[#This Row],[WO number]])</f>
        <v>000012873410447458000200090465</v>
      </c>
      <c r="CV867" s="93">
        <f>IF(_xlfn.MAXIFS(Reservation!$F:$F,Reservation!$A:$A,KGP[[#This Row],[Logic]])&lt;KGP[[#This Row],[ETA @ Demand plant]],_xlfn.MAXIFS(Reservation!$F:$F,Reservation!$A:$A,KGP[[#This Row],[Logic]]),"")</f>
        <v>0</v>
      </c>
      <c r="CW867" s="89" t="e">
        <f>IF(KGP[[#This Row],[Any order which is ahead (Date)]]="","",VLOOKUP(_xlfn.CONCAT(KGP[[#This Row],[Reservation]],KGP[[#This Row],[Material / Component]],"000",,KGP[[#This Row],[WO number]]),Reservation!$A:$J,10,0))</f>
        <v>#N/A</v>
      </c>
      <c r="CX867" s="89">
        <f t="shared" si="97"/>
        <v>0</v>
      </c>
    </row>
    <row r="868" spans="1:102" s="77" customFormat="1" x14ac:dyDescent="0.2">
      <c r="A868" s="133" t="s">
        <v>940</v>
      </c>
      <c r="B868" s="133" t="s">
        <v>381</v>
      </c>
      <c r="C868" s="134"/>
      <c r="D868" s="133" t="s">
        <v>55</v>
      </c>
      <c r="E868" s="135">
        <v>45290</v>
      </c>
      <c r="F868" s="135">
        <v>45293</v>
      </c>
      <c r="G868" s="135">
        <v>45395</v>
      </c>
      <c r="H868" s="134"/>
      <c r="I868" s="135">
        <v>45382</v>
      </c>
      <c r="J868" s="135">
        <v>45406</v>
      </c>
      <c r="K868" s="133" t="s">
        <v>182</v>
      </c>
      <c r="L868" s="134"/>
      <c r="M868" s="133" t="s">
        <v>2790</v>
      </c>
      <c r="N868" s="133" t="s">
        <v>173</v>
      </c>
      <c r="O868" s="133" t="s">
        <v>2791</v>
      </c>
      <c r="P868" s="133" t="s">
        <v>2792</v>
      </c>
      <c r="Q868" s="133" t="s">
        <v>2665</v>
      </c>
      <c r="R868" s="133" t="s">
        <v>344</v>
      </c>
      <c r="S868" s="135">
        <v>45395</v>
      </c>
      <c r="T868" s="134"/>
      <c r="U868" s="134"/>
      <c r="V868" s="133" t="s">
        <v>345</v>
      </c>
      <c r="W868" s="134"/>
      <c r="X868" s="133">
        <v>10</v>
      </c>
      <c r="Y868" s="133">
        <v>5</v>
      </c>
      <c r="Z868" s="133" t="s">
        <v>2711</v>
      </c>
      <c r="AA868" s="133" t="s">
        <v>2712</v>
      </c>
      <c r="AB868" s="136">
        <v>1</v>
      </c>
      <c r="AC868" s="136">
        <v>2</v>
      </c>
      <c r="AD868" s="136">
        <v>0</v>
      </c>
      <c r="AE868" s="133" t="s">
        <v>858</v>
      </c>
      <c r="AF868" s="136">
        <v>0</v>
      </c>
      <c r="AG868" s="134"/>
      <c r="AH868" s="133" t="s">
        <v>53</v>
      </c>
      <c r="AI868" s="134"/>
      <c r="AJ868" s="134"/>
      <c r="AK868" s="133">
        <v>0</v>
      </c>
      <c r="AL868" s="136">
        <v>0</v>
      </c>
      <c r="AM868" s="134"/>
      <c r="AN868" s="134"/>
      <c r="AO868" s="133">
        <v>0</v>
      </c>
      <c r="AP868" s="134"/>
      <c r="AQ868" s="134"/>
      <c r="AR868" s="134"/>
      <c r="AS868" s="134"/>
      <c r="AT868" s="134"/>
      <c r="AU868" s="133">
        <v>0</v>
      </c>
      <c r="AV868" s="137">
        <v>0</v>
      </c>
      <c r="AW868" s="133" t="s">
        <v>51</v>
      </c>
      <c r="AX868" s="134"/>
      <c r="AY868" s="134"/>
      <c r="AZ868" s="134"/>
      <c r="BA868" s="134"/>
      <c r="BB868" s="133" t="s">
        <v>52</v>
      </c>
      <c r="BC868" s="133" t="s">
        <v>213</v>
      </c>
      <c r="BD868" s="133" t="s">
        <v>214</v>
      </c>
      <c r="BE868" s="133" t="s">
        <v>2793</v>
      </c>
      <c r="BF868" s="133">
        <v>12</v>
      </c>
      <c r="BG868" s="133" t="s">
        <v>294</v>
      </c>
      <c r="BH868" s="133" t="s">
        <v>164</v>
      </c>
      <c r="BI868" s="133" t="s">
        <v>164</v>
      </c>
      <c r="BJ868" s="134"/>
      <c r="BK868" s="134"/>
      <c r="BL868" s="136">
        <v>0</v>
      </c>
      <c r="BM868" s="134" t="b">
        <f>KGP[[#This Row],[HU Quantity]]=KGP[[#This Row],[Requirement quantity]]</f>
        <v>0</v>
      </c>
      <c r="BN868" s="134"/>
      <c r="BO868" s="134"/>
      <c r="BP868" s="134"/>
      <c r="BQ868" s="133" t="s">
        <v>165</v>
      </c>
      <c r="BR868" s="133" t="s">
        <v>2794</v>
      </c>
      <c r="BS868" s="134"/>
      <c r="BT868" s="138">
        <v>0</v>
      </c>
      <c r="BU868" s="138">
        <v>0</v>
      </c>
      <c r="BV868" s="135">
        <v>45587</v>
      </c>
      <c r="BW868" s="139">
        <v>0</v>
      </c>
      <c r="BX868" s="139">
        <v>0</v>
      </c>
      <c r="BY868" s="134"/>
      <c r="BZ868" s="134"/>
      <c r="CA868" s="133">
        <v>0</v>
      </c>
      <c r="CB868" s="137">
        <v>0</v>
      </c>
      <c r="CC868" s="134"/>
      <c r="CD868" s="137">
        <v>0</v>
      </c>
      <c r="CE868" s="134"/>
      <c r="CF868" s="134"/>
      <c r="CG868" s="134"/>
      <c r="CH868" s="137">
        <v>0</v>
      </c>
      <c r="CI868" s="35">
        <v>0</v>
      </c>
      <c r="CJ868" s="94">
        <f t="shared" si="91"/>
        <v>1.9230769230769232E-2</v>
      </c>
      <c r="CK868" s="88">
        <f t="shared" si="92"/>
        <v>45367</v>
      </c>
      <c r="CL868" s="89">
        <f t="shared" si="93"/>
        <v>0</v>
      </c>
      <c r="CM868" s="89">
        <f t="shared" si="94"/>
        <v>0</v>
      </c>
      <c r="CN868" s="89" t="str">
        <f t="shared" si="95"/>
        <v>Missing Staging Date</v>
      </c>
      <c r="CO868" s="100"/>
      <c r="CP868" s="89" t="str">
        <f>IF(CQ868="","",IF(CQ868&gt;'Colour coding'!$D$4,"After Turnround",IF(CQ868&gt;'Colour coding'!$D$3+7,"During Turnaround",IF(CQ868&lt;'Colour coding'!$D$3,"On Time"))))</f>
        <v>On Time</v>
      </c>
      <c r="CQ868" s="88">
        <f>_xlfn.MAXIFS('Monitor PO'!E:E,'Monitor PO'!K:K,KGP[[#This Row],[Material / Component]])</f>
        <v>0</v>
      </c>
      <c r="CR868" s="89" t="str">
        <f t="shared" si="96"/>
        <v>SOH</v>
      </c>
      <c r="CS868" s="89" t="str">
        <f>_xlfn.CONCAT(KGP[[#This Row],[Reservation]], KGP[[#This Row],[Requirement date (WO component)]],KGP[[#This Row],[Material / Component]],"000",,KGP[[#This Row],[WO number]])</f>
        <v>00001296914539510447458000200091461</v>
      </c>
      <c r="CT868" s="89" t="e">
        <f>VLOOKUP(KGP[[#This Row],[Key]],Reservation!B:B,1,)</f>
        <v>#N/A</v>
      </c>
      <c r="CU868" s="89" t="str">
        <f>_xlfn.CONCAT(KGP[[#This Row],[Reservation]],KGP[[#This Row],[Material / Component]],"000",,KGP[[#This Row],[WO number]])</f>
        <v>000012969110447458000200091461</v>
      </c>
      <c r="CV868" s="93">
        <f>IF(_xlfn.MAXIFS(Reservation!$F:$F,Reservation!$A:$A,KGP[[#This Row],[Logic]])&lt;KGP[[#This Row],[ETA @ Demand plant]],_xlfn.MAXIFS(Reservation!$F:$F,Reservation!$A:$A,KGP[[#This Row],[Logic]]),"")</f>
        <v>0</v>
      </c>
      <c r="CW868" s="89" t="e">
        <f>IF(KGP[[#This Row],[Any order which is ahead (Date)]]="","",VLOOKUP(_xlfn.CONCAT(KGP[[#This Row],[Reservation]],KGP[[#This Row],[Material / Component]],"000",,KGP[[#This Row],[WO number]]),Reservation!$A:$J,10,0))</f>
        <v>#N/A</v>
      </c>
      <c r="CX868" s="89">
        <f t="shared" si="97"/>
        <v>0</v>
      </c>
    </row>
    <row r="869" spans="1:102" s="77" customFormat="1" hidden="1" x14ac:dyDescent="0.2">
      <c r="A869" s="133" t="s">
        <v>940</v>
      </c>
      <c r="B869" s="133" t="s">
        <v>381</v>
      </c>
      <c r="C869" s="134"/>
      <c r="D869" s="133" t="s">
        <v>55</v>
      </c>
      <c r="E869" s="135">
        <v>45290</v>
      </c>
      <c r="F869" s="135">
        <v>45293</v>
      </c>
      <c r="G869" s="135">
        <v>45379</v>
      </c>
      <c r="H869" s="134"/>
      <c r="I869" s="135">
        <v>45379</v>
      </c>
      <c r="J869" s="135">
        <v>45401</v>
      </c>
      <c r="K869" s="133" t="s">
        <v>182</v>
      </c>
      <c r="L869" s="134"/>
      <c r="M869" s="133" t="s">
        <v>634</v>
      </c>
      <c r="N869" s="133" t="s">
        <v>167</v>
      </c>
      <c r="O869" s="133" t="s">
        <v>635</v>
      </c>
      <c r="P869" s="133" t="s">
        <v>636</v>
      </c>
      <c r="Q869" s="133" t="s">
        <v>637</v>
      </c>
      <c r="R869" s="133" t="s">
        <v>344</v>
      </c>
      <c r="S869" s="134"/>
      <c r="T869" s="134"/>
      <c r="U869" s="134"/>
      <c r="V869" s="133" t="s">
        <v>345</v>
      </c>
      <c r="W869" s="134"/>
      <c r="X869" s="133">
        <v>20</v>
      </c>
      <c r="Y869" s="133">
        <v>20</v>
      </c>
      <c r="Z869" s="133" t="s">
        <v>666</v>
      </c>
      <c r="AA869" s="133" t="s">
        <v>667</v>
      </c>
      <c r="AB869" s="136">
        <v>1</v>
      </c>
      <c r="AC869" s="136">
        <v>0</v>
      </c>
      <c r="AD869" s="136">
        <v>0</v>
      </c>
      <c r="AE869" s="133" t="s">
        <v>941</v>
      </c>
      <c r="AF869" s="136">
        <v>0</v>
      </c>
      <c r="AG869" s="134"/>
      <c r="AH869" s="133" t="s">
        <v>379</v>
      </c>
      <c r="AI869" s="134"/>
      <c r="AJ869" s="134"/>
      <c r="AK869" s="133">
        <v>0</v>
      </c>
      <c r="AL869" s="136">
        <v>0</v>
      </c>
      <c r="AM869" s="134"/>
      <c r="AN869" s="134"/>
      <c r="AO869" s="133">
        <v>0</v>
      </c>
      <c r="AP869" s="134"/>
      <c r="AQ869" s="134"/>
      <c r="AR869" s="134"/>
      <c r="AS869" s="134"/>
      <c r="AT869" s="134"/>
      <c r="AU869" s="133">
        <v>0</v>
      </c>
      <c r="AV869" s="137">
        <v>0</v>
      </c>
      <c r="AW869" s="133" t="s">
        <v>51</v>
      </c>
      <c r="AX869" s="134"/>
      <c r="AY869" s="134"/>
      <c r="AZ869" s="134"/>
      <c r="BA869" s="134"/>
      <c r="BB869" s="133" t="s">
        <v>52</v>
      </c>
      <c r="BC869" s="133" t="s">
        <v>213</v>
      </c>
      <c r="BD869" s="133" t="s">
        <v>214</v>
      </c>
      <c r="BE869" s="133" t="s">
        <v>646</v>
      </c>
      <c r="BF869" s="133">
        <v>19</v>
      </c>
      <c r="BG869" s="133" t="s">
        <v>294</v>
      </c>
      <c r="BH869" s="134"/>
      <c r="BI869" s="134"/>
      <c r="BJ869" s="134"/>
      <c r="BK869" s="134"/>
      <c r="BL869" s="136">
        <v>0</v>
      </c>
      <c r="BM869" s="134" t="b">
        <f>KGP[[#This Row],[HU Quantity]]=KGP[[#This Row],[Requirement quantity]]</f>
        <v>0</v>
      </c>
      <c r="BN869" s="134"/>
      <c r="BO869" s="134"/>
      <c r="BP869" s="134"/>
      <c r="BQ869" s="133" t="s">
        <v>165</v>
      </c>
      <c r="BR869" s="134"/>
      <c r="BS869" s="134"/>
      <c r="BT869" s="138">
        <v>0</v>
      </c>
      <c r="BU869" s="138">
        <v>0</v>
      </c>
      <c r="BV869" s="135">
        <v>45375</v>
      </c>
      <c r="BW869" s="139">
        <v>0</v>
      </c>
      <c r="BX869" s="139">
        <v>0</v>
      </c>
      <c r="BY869" s="134"/>
      <c r="BZ869" s="134"/>
      <c r="CA869" s="133">
        <v>0</v>
      </c>
      <c r="CB869" s="137">
        <v>0</v>
      </c>
      <c r="CC869" s="134"/>
      <c r="CD869" s="137">
        <v>0</v>
      </c>
      <c r="CE869" s="134"/>
      <c r="CF869" s="134"/>
      <c r="CG869" s="134"/>
      <c r="CH869" s="137">
        <v>0</v>
      </c>
      <c r="CI869" s="35">
        <v>0</v>
      </c>
      <c r="CJ869" s="94">
        <f t="shared" si="91"/>
        <v>0.1</v>
      </c>
      <c r="CK869" s="88">
        <f t="shared" si="92"/>
        <v>45351</v>
      </c>
      <c r="CL869" s="89">
        <f t="shared" si="93"/>
        <v>0</v>
      </c>
      <c r="CM869" s="89">
        <f t="shared" si="94"/>
        <v>0</v>
      </c>
      <c r="CN869" s="89" t="str">
        <f t="shared" si="95"/>
        <v>Missing Staging Date</v>
      </c>
      <c r="CO869" s="100"/>
      <c r="CP869" s="89" t="str">
        <f>IF(CQ869="","",IF(CQ869&gt;'Colour coding'!$D$4,"After Turnround",IF(CQ869&gt;'Colour coding'!$D$3+7,"During Turnaround",IF(CQ869&lt;'Colour coding'!$D$3,"On Time"))))</f>
        <v>On Time</v>
      </c>
      <c r="CQ869" s="88">
        <f>_xlfn.MAXIFS('Monitor PO'!E:E,'Monitor PO'!K:K,KGP[[#This Row],[Material / Component]])</f>
        <v>0</v>
      </c>
      <c r="CR869" s="89" t="str">
        <f t="shared" si="96"/>
        <v>Need Purchasing</v>
      </c>
      <c r="CS869" s="89" t="str">
        <f>_xlfn.CONCAT(KGP[[#This Row],[Reservation]], KGP[[#This Row],[Requirement date (WO component)]],KGP[[#This Row],[Material / Component]],"000",,KGP[[#This Row],[WO number]])</f>
        <v>00000843624537970003694000600001447</v>
      </c>
      <c r="CT869" s="89" t="e">
        <f>VLOOKUP(KGP[[#This Row],[Key]],Reservation!B:B,1,)</f>
        <v>#N/A</v>
      </c>
      <c r="CU869" s="89" t="str">
        <f>_xlfn.CONCAT(KGP[[#This Row],[Reservation]],KGP[[#This Row],[Material / Component]],"000",,KGP[[#This Row],[WO number]])</f>
        <v>000008436270003694000600001447</v>
      </c>
      <c r="CV869" s="93" t="str">
        <f>IF(_xlfn.MAXIFS(Reservation!$F:$F,Reservation!$A:$A,KGP[[#This Row],[Logic]])&lt;KGP[[#This Row],[ETA @ Demand plant]],_xlfn.MAXIFS(Reservation!$F:$F,Reservation!$A:$A,KGP[[#This Row],[Logic]]),"")</f>
        <v/>
      </c>
      <c r="CW869" s="89" t="str">
        <f>IF(KGP[[#This Row],[Any order which is ahead (Date)]]="","",VLOOKUP(_xlfn.CONCAT(KGP[[#This Row],[Reservation]],KGP[[#This Row],[Material / Component]],"000",,KGP[[#This Row],[WO number]]),Reservation!$A:$J,10,0))</f>
        <v/>
      </c>
      <c r="CX869" s="89">
        <f t="shared" si="97"/>
        <v>0</v>
      </c>
    </row>
    <row r="870" spans="1:102" s="77" customFormat="1" hidden="1" x14ac:dyDescent="0.2">
      <c r="A870" s="133" t="s">
        <v>940</v>
      </c>
      <c r="B870" s="133" t="s">
        <v>381</v>
      </c>
      <c r="C870" s="134"/>
      <c r="D870" s="133" t="s">
        <v>55</v>
      </c>
      <c r="E870" s="135">
        <v>45290</v>
      </c>
      <c r="F870" s="135">
        <v>45293</v>
      </c>
      <c r="G870" s="135">
        <v>45379</v>
      </c>
      <c r="H870" s="134"/>
      <c r="I870" s="135">
        <v>45379</v>
      </c>
      <c r="J870" s="135">
        <v>45401</v>
      </c>
      <c r="K870" s="133" t="s">
        <v>182</v>
      </c>
      <c r="L870" s="134"/>
      <c r="M870" s="133" t="s">
        <v>634</v>
      </c>
      <c r="N870" s="133" t="s">
        <v>160</v>
      </c>
      <c r="O870" s="133" t="s">
        <v>635</v>
      </c>
      <c r="P870" s="133" t="s">
        <v>636</v>
      </c>
      <c r="Q870" s="133" t="s">
        <v>637</v>
      </c>
      <c r="R870" s="133" t="s">
        <v>344</v>
      </c>
      <c r="S870" s="134"/>
      <c r="T870" s="134"/>
      <c r="U870" s="134"/>
      <c r="V870" s="133" t="s">
        <v>345</v>
      </c>
      <c r="W870" s="134"/>
      <c r="X870" s="133">
        <v>20</v>
      </c>
      <c r="Y870" s="133">
        <v>20</v>
      </c>
      <c r="Z870" s="133" t="s">
        <v>666</v>
      </c>
      <c r="AA870" s="133" t="s">
        <v>667</v>
      </c>
      <c r="AB870" s="136">
        <v>1</v>
      </c>
      <c r="AC870" s="136">
        <v>0</v>
      </c>
      <c r="AD870" s="136">
        <v>0</v>
      </c>
      <c r="AE870" s="133" t="s">
        <v>941</v>
      </c>
      <c r="AF870" s="136">
        <v>0</v>
      </c>
      <c r="AG870" s="134"/>
      <c r="AH870" s="133" t="s">
        <v>379</v>
      </c>
      <c r="AI870" s="134"/>
      <c r="AJ870" s="134"/>
      <c r="AK870" s="133">
        <v>0</v>
      </c>
      <c r="AL870" s="136">
        <v>0</v>
      </c>
      <c r="AM870" s="134"/>
      <c r="AN870" s="134"/>
      <c r="AO870" s="133">
        <v>0</v>
      </c>
      <c r="AP870" s="134"/>
      <c r="AQ870" s="134"/>
      <c r="AR870" s="134"/>
      <c r="AS870" s="134"/>
      <c r="AT870" s="134"/>
      <c r="AU870" s="133">
        <v>0</v>
      </c>
      <c r="AV870" s="137">
        <v>0</v>
      </c>
      <c r="AW870" s="133" t="s">
        <v>51</v>
      </c>
      <c r="AX870" s="134"/>
      <c r="AY870" s="134"/>
      <c r="AZ870" s="134"/>
      <c r="BA870" s="134"/>
      <c r="BB870" s="133" t="s">
        <v>52</v>
      </c>
      <c r="BC870" s="133" t="s">
        <v>213</v>
      </c>
      <c r="BD870" s="133" t="s">
        <v>214</v>
      </c>
      <c r="BE870" s="133" t="s">
        <v>646</v>
      </c>
      <c r="BF870" s="133">
        <v>16</v>
      </c>
      <c r="BG870" s="133" t="s">
        <v>294</v>
      </c>
      <c r="BH870" s="134"/>
      <c r="BI870" s="134"/>
      <c r="BJ870" s="134"/>
      <c r="BK870" s="134"/>
      <c r="BL870" s="136">
        <v>0</v>
      </c>
      <c r="BM870" s="134" t="b">
        <f>KGP[[#This Row],[HU Quantity]]=KGP[[#This Row],[Requirement quantity]]</f>
        <v>0</v>
      </c>
      <c r="BN870" s="134"/>
      <c r="BO870" s="134"/>
      <c r="BP870" s="134"/>
      <c r="BQ870" s="133" t="s">
        <v>165</v>
      </c>
      <c r="BR870" s="134"/>
      <c r="BS870" s="134"/>
      <c r="BT870" s="138">
        <v>0</v>
      </c>
      <c r="BU870" s="138">
        <v>0</v>
      </c>
      <c r="BV870" s="135">
        <v>45375</v>
      </c>
      <c r="BW870" s="139">
        <v>0</v>
      </c>
      <c r="BX870" s="139">
        <v>0</v>
      </c>
      <c r="BY870" s="134"/>
      <c r="BZ870" s="134"/>
      <c r="CA870" s="133">
        <v>0</v>
      </c>
      <c r="CB870" s="137">
        <v>0</v>
      </c>
      <c r="CC870" s="134"/>
      <c r="CD870" s="137">
        <v>0</v>
      </c>
      <c r="CE870" s="134"/>
      <c r="CF870" s="134"/>
      <c r="CG870" s="134"/>
      <c r="CH870" s="137">
        <v>0</v>
      </c>
      <c r="CI870" s="35">
        <v>0</v>
      </c>
      <c r="CJ870" s="94">
        <f t="shared" si="91"/>
        <v>0.1</v>
      </c>
      <c r="CK870" s="88">
        <f t="shared" si="92"/>
        <v>45351</v>
      </c>
      <c r="CL870" s="89">
        <f t="shared" si="93"/>
        <v>0</v>
      </c>
      <c r="CM870" s="89">
        <f t="shared" si="94"/>
        <v>0</v>
      </c>
      <c r="CN870" s="89" t="str">
        <f t="shared" si="95"/>
        <v>Missing Staging Date</v>
      </c>
      <c r="CO870" s="100"/>
      <c r="CP870" s="89" t="str">
        <f>IF(CQ870="","",IF(CQ870&gt;'Colour coding'!$D$4,"After Turnround",IF(CQ870&gt;'Colour coding'!$D$3+7,"During Turnaround",IF(CQ870&lt;'Colour coding'!$D$3,"On Time"))))</f>
        <v>On Time</v>
      </c>
      <c r="CQ870" s="88">
        <f>_xlfn.MAXIFS('Monitor PO'!E:E,'Monitor PO'!K:K,KGP[[#This Row],[Material / Component]])</f>
        <v>0</v>
      </c>
      <c r="CR870" s="89" t="str">
        <f t="shared" si="96"/>
        <v>Need Purchasing</v>
      </c>
      <c r="CS870" s="89" t="str">
        <f>_xlfn.CONCAT(KGP[[#This Row],[Reservation]], KGP[[#This Row],[Requirement date (WO component)]],KGP[[#This Row],[Material / Component]],"000",,KGP[[#This Row],[WO number]])</f>
        <v>00000843624537970003694000600001447</v>
      </c>
      <c r="CT870" s="89" t="e">
        <f>VLOOKUP(KGP[[#This Row],[Key]],Reservation!B:B,1,)</f>
        <v>#N/A</v>
      </c>
      <c r="CU870" s="89" t="str">
        <f>_xlfn.CONCAT(KGP[[#This Row],[Reservation]],KGP[[#This Row],[Material / Component]],"000",,KGP[[#This Row],[WO number]])</f>
        <v>000008436270003694000600001447</v>
      </c>
      <c r="CV870" s="93" t="str">
        <f>IF(_xlfn.MAXIFS(Reservation!$F:$F,Reservation!$A:$A,KGP[[#This Row],[Logic]])&lt;KGP[[#This Row],[ETA @ Demand plant]],_xlfn.MAXIFS(Reservation!$F:$F,Reservation!$A:$A,KGP[[#This Row],[Logic]]),"")</f>
        <v/>
      </c>
      <c r="CW870" s="89" t="str">
        <f>IF(KGP[[#This Row],[Any order which is ahead (Date)]]="","",VLOOKUP(_xlfn.CONCAT(KGP[[#This Row],[Reservation]],KGP[[#This Row],[Material / Component]],"000",,KGP[[#This Row],[WO number]]),Reservation!$A:$J,10,0))</f>
        <v/>
      </c>
      <c r="CX870" s="89">
        <f t="shared" si="97"/>
        <v>0</v>
      </c>
    </row>
    <row r="871" spans="1:102" s="77" customFormat="1" hidden="1" x14ac:dyDescent="0.2">
      <c r="A871" s="133" t="s">
        <v>940</v>
      </c>
      <c r="B871" s="133" t="s">
        <v>381</v>
      </c>
      <c r="C871" s="134"/>
      <c r="D871" s="133" t="s">
        <v>55</v>
      </c>
      <c r="E871" s="135">
        <v>45290</v>
      </c>
      <c r="F871" s="135">
        <v>45292</v>
      </c>
      <c r="G871" s="135">
        <v>45387</v>
      </c>
      <c r="H871" s="134"/>
      <c r="I871" s="135">
        <v>45387</v>
      </c>
      <c r="J871" s="135">
        <v>45394</v>
      </c>
      <c r="K871" s="133" t="s">
        <v>182</v>
      </c>
      <c r="L871" s="134"/>
      <c r="M871" s="133" t="s">
        <v>698</v>
      </c>
      <c r="N871" s="133" t="s">
        <v>765</v>
      </c>
      <c r="O871" s="133" t="s">
        <v>700</v>
      </c>
      <c r="P871" s="133" t="s">
        <v>359</v>
      </c>
      <c r="Q871" s="133" t="s">
        <v>701</v>
      </c>
      <c r="R871" s="133" t="s">
        <v>344</v>
      </c>
      <c r="S871" s="134"/>
      <c r="T871" s="134"/>
      <c r="U871" s="134"/>
      <c r="V871" s="134"/>
      <c r="W871" s="134"/>
      <c r="X871" s="133">
        <v>20</v>
      </c>
      <c r="Y871" s="133">
        <v>20</v>
      </c>
      <c r="Z871" s="134"/>
      <c r="AA871" s="134"/>
      <c r="AB871" s="136">
        <v>1</v>
      </c>
      <c r="AC871" s="136">
        <v>0</v>
      </c>
      <c r="AD871" s="136">
        <v>0</v>
      </c>
      <c r="AE871" s="133" t="s">
        <v>1461</v>
      </c>
      <c r="AF871" s="136">
        <v>0</v>
      </c>
      <c r="AG871" s="134"/>
      <c r="AH871" s="134"/>
      <c r="AI871" s="134"/>
      <c r="AJ871" s="134"/>
      <c r="AK871" s="133">
        <v>0</v>
      </c>
      <c r="AL871" s="136">
        <v>0</v>
      </c>
      <c r="AM871" s="134"/>
      <c r="AN871" s="134"/>
      <c r="AO871" s="133">
        <v>0</v>
      </c>
      <c r="AP871" s="134"/>
      <c r="AQ871" s="134"/>
      <c r="AR871" s="134"/>
      <c r="AS871" s="134"/>
      <c r="AT871" s="134"/>
      <c r="AU871" s="133">
        <v>0</v>
      </c>
      <c r="AV871" s="137">
        <v>0</v>
      </c>
      <c r="AW871" s="133" t="s">
        <v>51</v>
      </c>
      <c r="AX871" s="134"/>
      <c r="AY871" s="134"/>
      <c r="AZ871" s="134"/>
      <c r="BA871" s="134"/>
      <c r="BB871" s="133" t="s">
        <v>52</v>
      </c>
      <c r="BC871" s="133" t="s">
        <v>213</v>
      </c>
      <c r="BD871" s="133" t="s">
        <v>214</v>
      </c>
      <c r="BE871" s="133" t="s">
        <v>708</v>
      </c>
      <c r="BF871" s="133">
        <v>33</v>
      </c>
      <c r="BG871" s="133" t="s">
        <v>294</v>
      </c>
      <c r="BH871" s="134"/>
      <c r="BI871" s="134"/>
      <c r="BJ871" s="134"/>
      <c r="BK871" s="134"/>
      <c r="BL871" s="136">
        <v>0</v>
      </c>
      <c r="BM871" s="134" t="b">
        <f>KGP[[#This Row],[HU Quantity]]=KGP[[#This Row],[Requirement quantity]]</f>
        <v>0</v>
      </c>
      <c r="BN871" s="134"/>
      <c r="BO871" s="134"/>
      <c r="BP871" s="134"/>
      <c r="BQ871" s="133" t="s">
        <v>165</v>
      </c>
      <c r="BR871" s="133" t="s">
        <v>766</v>
      </c>
      <c r="BS871" s="134"/>
      <c r="BT871" s="138">
        <v>0</v>
      </c>
      <c r="BU871" s="138">
        <v>0</v>
      </c>
      <c r="BV871" s="135">
        <v>45473</v>
      </c>
      <c r="BW871" s="139">
        <v>0</v>
      </c>
      <c r="BX871" s="139">
        <v>0</v>
      </c>
      <c r="BY871" s="134"/>
      <c r="BZ871" s="134"/>
      <c r="CA871" s="133">
        <v>0</v>
      </c>
      <c r="CB871" s="137">
        <v>0</v>
      </c>
      <c r="CC871" s="134"/>
      <c r="CD871" s="137">
        <v>0</v>
      </c>
      <c r="CE871" s="134"/>
      <c r="CF871" s="134"/>
      <c r="CG871" s="134"/>
      <c r="CH871" s="137">
        <v>0</v>
      </c>
      <c r="CI871" s="35">
        <v>0</v>
      </c>
      <c r="CJ871" s="94">
        <f t="shared" si="91"/>
        <v>2.0408163265306121E-2</v>
      </c>
      <c r="CK871" s="88">
        <f t="shared" si="92"/>
        <v>45359</v>
      </c>
      <c r="CL871" s="89">
        <f t="shared" si="93"/>
        <v>0</v>
      </c>
      <c r="CM871" s="89">
        <f t="shared" si="94"/>
        <v>0</v>
      </c>
      <c r="CN871" s="89" t="str">
        <f t="shared" si="95"/>
        <v>Missing Staging Date</v>
      </c>
      <c r="CO871" s="100"/>
      <c r="CP871" s="89" t="str">
        <f>IF(CQ871="","",IF(CQ871&gt;'Colour coding'!$D$4,"After Turnround",IF(CQ871&gt;'Colour coding'!$D$3+7,"During Turnaround",IF(CQ871&lt;'Colour coding'!$D$3,"On Time"))))</f>
        <v>On Time</v>
      </c>
      <c r="CQ871" s="88">
        <f>_xlfn.MAXIFS('Monitor PO'!E:E,'Monitor PO'!K:K,KGP[[#This Row],[Material / Component]])</f>
        <v>0</v>
      </c>
      <c r="CR871" s="89" t="str">
        <f t="shared" si="96"/>
        <v>Delivered Pre S4H</v>
      </c>
      <c r="CS871" s="89" t="str">
        <f>_xlfn.CONCAT(KGP[[#This Row],[Reservation]], KGP[[#This Row],[Requirement date (WO component)]],KGP[[#This Row],[Material / Component]],"000",,KGP[[#This Row],[WO number]])</f>
        <v>000013609845387000100037574</v>
      </c>
      <c r="CT871" s="89" t="e">
        <f>VLOOKUP(KGP[[#This Row],[Key]],Reservation!B:B,1,)</f>
        <v>#N/A</v>
      </c>
      <c r="CU871" s="89" t="str">
        <f>_xlfn.CONCAT(KGP[[#This Row],[Reservation]],KGP[[#This Row],[Material / Component]],"000",,KGP[[#This Row],[WO number]])</f>
        <v>0000136098000100037574</v>
      </c>
      <c r="CV871" s="93" t="str">
        <f>IF(_xlfn.MAXIFS(Reservation!$F:$F,Reservation!$A:$A,KGP[[#This Row],[Logic]])&lt;KGP[[#This Row],[ETA @ Demand plant]],_xlfn.MAXIFS(Reservation!$F:$F,Reservation!$A:$A,KGP[[#This Row],[Logic]]),"")</f>
        <v/>
      </c>
      <c r="CW871" s="89" t="str">
        <f>IF(KGP[[#This Row],[Any order which is ahead (Date)]]="","",VLOOKUP(_xlfn.CONCAT(KGP[[#This Row],[Reservation]],KGP[[#This Row],[Material / Component]],"000",,KGP[[#This Row],[WO number]]),Reservation!$A:$J,10,0))</f>
        <v/>
      </c>
      <c r="CX871" s="89">
        <f t="shared" si="97"/>
        <v>0</v>
      </c>
    </row>
    <row r="872" spans="1:102" s="77" customFormat="1" hidden="1" x14ac:dyDescent="0.2">
      <c r="A872" s="133" t="s">
        <v>940</v>
      </c>
      <c r="B872" s="133" t="s">
        <v>381</v>
      </c>
      <c r="C872" s="134"/>
      <c r="D872" s="133" t="s">
        <v>55</v>
      </c>
      <c r="E872" s="135">
        <v>45290</v>
      </c>
      <c r="F872" s="135">
        <v>45292</v>
      </c>
      <c r="G872" s="135">
        <v>45340</v>
      </c>
      <c r="H872" s="134"/>
      <c r="I872" s="135">
        <v>45387</v>
      </c>
      <c r="J872" s="135">
        <v>45394</v>
      </c>
      <c r="K872" s="133" t="s">
        <v>182</v>
      </c>
      <c r="L872" s="134"/>
      <c r="M872" s="133" t="s">
        <v>698</v>
      </c>
      <c r="N872" s="133" t="s">
        <v>256</v>
      </c>
      <c r="O872" s="133" t="s">
        <v>700</v>
      </c>
      <c r="P872" s="133" t="s">
        <v>359</v>
      </c>
      <c r="Q872" s="133" t="s">
        <v>761</v>
      </c>
      <c r="R872" s="133" t="s">
        <v>344</v>
      </c>
      <c r="S872" s="134"/>
      <c r="T872" s="134"/>
      <c r="U872" s="134"/>
      <c r="V872" s="134"/>
      <c r="W872" s="134"/>
      <c r="X872" s="133">
        <v>20</v>
      </c>
      <c r="Y872" s="133">
        <v>20</v>
      </c>
      <c r="Z872" s="134"/>
      <c r="AA872" s="134"/>
      <c r="AB872" s="136">
        <v>24</v>
      </c>
      <c r="AC872" s="136">
        <v>0</v>
      </c>
      <c r="AD872" s="136">
        <v>0</v>
      </c>
      <c r="AE872" s="133" t="s">
        <v>1461</v>
      </c>
      <c r="AF872" s="136">
        <v>0</v>
      </c>
      <c r="AG872" s="134"/>
      <c r="AH872" s="134"/>
      <c r="AI872" s="134"/>
      <c r="AJ872" s="134"/>
      <c r="AK872" s="133">
        <v>0</v>
      </c>
      <c r="AL872" s="136">
        <v>0</v>
      </c>
      <c r="AM872" s="134"/>
      <c r="AN872" s="134"/>
      <c r="AO872" s="133">
        <v>0</v>
      </c>
      <c r="AP872" s="134"/>
      <c r="AQ872" s="134"/>
      <c r="AR872" s="134"/>
      <c r="AS872" s="134"/>
      <c r="AT872" s="134"/>
      <c r="AU872" s="133">
        <v>0</v>
      </c>
      <c r="AV872" s="137">
        <v>0</v>
      </c>
      <c r="AW872" s="133" t="s">
        <v>51</v>
      </c>
      <c r="AX872" s="134"/>
      <c r="AY872" s="134"/>
      <c r="AZ872" s="134"/>
      <c r="BA872" s="134"/>
      <c r="BB872" s="133" t="s">
        <v>52</v>
      </c>
      <c r="BC872" s="133" t="s">
        <v>213</v>
      </c>
      <c r="BD872" s="133" t="s">
        <v>214</v>
      </c>
      <c r="BE872" s="133" t="s">
        <v>708</v>
      </c>
      <c r="BF872" s="133">
        <v>35</v>
      </c>
      <c r="BG872" s="133" t="s">
        <v>294</v>
      </c>
      <c r="BH872" s="134"/>
      <c r="BI872" s="134"/>
      <c r="BJ872" s="134"/>
      <c r="BK872" s="134"/>
      <c r="BL872" s="136">
        <v>0</v>
      </c>
      <c r="BM872" s="134" t="b">
        <f>KGP[[#This Row],[HU Quantity]]=KGP[[#This Row],[Requirement quantity]]</f>
        <v>0</v>
      </c>
      <c r="BN872" s="134"/>
      <c r="BO872" s="134"/>
      <c r="BP872" s="134"/>
      <c r="BQ872" s="133" t="s">
        <v>165</v>
      </c>
      <c r="BR872" s="133" t="s">
        <v>763</v>
      </c>
      <c r="BS872" s="134"/>
      <c r="BT872" s="138">
        <v>0</v>
      </c>
      <c r="BU872" s="138">
        <v>0</v>
      </c>
      <c r="BV872" s="135">
        <v>45473</v>
      </c>
      <c r="BW872" s="139">
        <v>0</v>
      </c>
      <c r="BX872" s="139">
        <v>0</v>
      </c>
      <c r="BY872" s="134"/>
      <c r="BZ872" s="134"/>
      <c r="CA872" s="133">
        <v>0</v>
      </c>
      <c r="CB872" s="137">
        <v>0</v>
      </c>
      <c r="CC872" s="134"/>
      <c r="CD872" s="137">
        <v>0</v>
      </c>
      <c r="CE872" s="134"/>
      <c r="CF872" s="134"/>
      <c r="CG872" s="134"/>
      <c r="CH872" s="137">
        <v>0</v>
      </c>
      <c r="CI872" s="35">
        <v>0</v>
      </c>
      <c r="CJ872" s="94">
        <f t="shared" si="91"/>
        <v>2.0408163265306121E-2</v>
      </c>
      <c r="CK872" s="88">
        <f t="shared" si="92"/>
        <v>45312</v>
      </c>
      <c r="CL872" s="89">
        <f t="shared" si="93"/>
        <v>0</v>
      </c>
      <c r="CM872" s="89">
        <f t="shared" si="94"/>
        <v>0</v>
      </c>
      <c r="CN872" s="89" t="str">
        <f t="shared" si="95"/>
        <v>Missing Staging Date</v>
      </c>
      <c r="CO872" s="100"/>
      <c r="CP872" s="89" t="str">
        <f>IF(CQ872="","",IF(CQ872&gt;'Colour coding'!$D$4,"After Turnround",IF(CQ872&gt;'Colour coding'!$D$3+7,"During Turnaround",IF(CQ872&lt;'Colour coding'!$D$3,"On Time"))))</f>
        <v>On Time</v>
      </c>
      <c r="CQ872" s="88">
        <f>_xlfn.MAXIFS('Monitor PO'!E:E,'Monitor PO'!K:K,KGP[[#This Row],[Material / Component]])</f>
        <v>0</v>
      </c>
      <c r="CR872" s="89" t="str">
        <f t="shared" si="96"/>
        <v>Delivered Pre S4H</v>
      </c>
      <c r="CS872" s="89" t="str">
        <f>_xlfn.CONCAT(KGP[[#This Row],[Reservation]], KGP[[#This Row],[Requirement date (WO component)]],KGP[[#This Row],[Material / Component]],"000",,KGP[[#This Row],[WO number]])</f>
        <v>000013609845340000100037574</v>
      </c>
      <c r="CT872" s="89" t="e">
        <f>VLOOKUP(KGP[[#This Row],[Key]],Reservation!B:B,1,)</f>
        <v>#N/A</v>
      </c>
      <c r="CU872" s="89" t="str">
        <f>_xlfn.CONCAT(KGP[[#This Row],[Reservation]],KGP[[#This Row],[Material / Component]],"000",,KGP[[#This Row],[WO number]])</f>
        <v>0000136098000100037574</v>
      </c>
      <c r="CV872" s="93" t="str">
        <f>IF(_xlfn.MAXIFS(Reservation!$F:$F,Reservation!$A:$A,KGP[[#This Row],[Logic]])&lt;KGP[[#This Row],[ETA @ Demand plant]],_xlfn.MAXIFS(Reservation!$F:$F,Reservation!$A:$A,KGP[[#This Row],[Logic]]),"")</f>
        <v/>
      </c>
      <c r="CW872" s="89" t="str">
        <f>IF(KGP[[#This Row],[Any order which is ahead (Date)]]="","",VLOOKUP(_xlfn.CONCAT(KGP[[#This Row],[Reservation]],KGP[[#This Row],[Material / Component]],"000",,KGP[[#This Row],[WO number]]),Reservation!$A:$J,10,0))</f>
        <v/>
      </c>
      <c r="CX872" s="89">
        <f t="shared" si="97"/>
        <v>0</v>
      </c>
    </row>
    <row r="873" spans="1:102" s="77" customFormat="1" hidden="1" x14ac:dyDescent="0.2">
      <c r="A873" s="133" t="s">
        <v>940</v>
      </c>
      <c r="B873" s="133" t="s">
        <v>381</v>
      </c>
      <c r="C873" s="134"/>
      <c r="D873" s="133" t="s">
        <v>55</v>
      </c>
      <c r="E873" s="135">
        <v>45290</v>
      </c>
      <c r="F873" s="135">
        <v>45292</v>
      </c>
      <c r="G873" s="135">
        <v>45387</v>
      </c>
      <c r="H873" s="134"/>
      <c r="I873" s="135">
        <v>45387</v>
      </c>
      <c r="J873" s="135">
        <v>45394</v>
      </c>
      <c r="K873" s="133" t="s">
        <v>182</v>
      </c>
      <c r="L873" s="134"/>
      <c r="M873" s="133" t="s">
        <v>698</v>
      </c>
      <c r="N873" s="133" t="s">
        <v>175</v>
      </c>
      <c r="O873" s="133" t="s">
        <v>700</v>
      </c>
      <c r="P873" s="133" t="s">
        <v>359</v>
      </c>
      <c r="Q873" s="133" t="s">
        <v>759</v>
      </c>
      <c r="R873" s="133" t="s">
        <v>344</v>
      </c>
      <c r="S873" s="134"/>
      <c r="T873" s="134"/>
      <c r="U873" s="134"/>
      <c r="V873" s="134"/>
      <c r="W873" s="134"/>
      <c r="X873" s="133">
        <v>20</v>
      </c>
      <c r="Y873" s="133">
        <v>20</v>
      </c>
      <c r="Z873" s="134"/>
      <c r="AA873" s="134"/>
      <c r="AB873" s="136">
        <v>1</v>
      </c>
      <c r="AC873" s="136">
        <v>0</v>
      </c>
      <c r="AD873" s="136">
        <v>0</v>
      </c>
      <c r="AE873" s="133" t="s">
        <v>1461</v>
      </c>
      <c r="AF873" s="136">
        <v>0</v>
      </c>
      <c r="AG873" s="134"/>
      <c r="AH873" s="134"/>
      <c r="AI873" s="134"/>
      <c r="AJ873" s="134"/>
      <c r="AK873" s="133">
        <v>0</v>
      </c>
      <c r="AL873" s="136">
        <v>0</v>
      </c>
      <c r="AM873" s="134"/>
      <c r="AN873" s="134"/>
      <c r="AO873" s="133">
        <v>0</v>
      </c>
      <c r="AP873" s="134"/>
      <c r="AQ873" s="134"/>
      <c r="AR873" s="134"/>
      <c r="AS873" s="134"/>
      <c r="AT873" s="134"/>
      <c r="AU873" s="133">
        <v>0</v>
      </c>
      <c r="AV873" s="137">
        <v>0</v>
      </c>
      <c r="AW873" s="133" t="s">
        <v>51</v>
      </c>
      <c r="AX873" s="134"/>
      <c r="AY873" s="134"/>
      <c r="AZ873" s="134"/>
      <c r="BA873" s="134"/>
      <c r="BB873" s="133" t="s">
        <v>52</v>
      </c>
      <c r="BC873" s="133" t="s">
        <v>213</v>
      </c>
      <c r="BD873" s="133" t="s">
        <v>214</v>
      </c>
      <c r="BE873" s="133" t="s">
        <v>708</v>
      </c>
      <c r="BF873" s="133">
        <v>59</v>
      </c>
      <c r="BG873" s="133" t="s">
        <v>294</v>
      </c>
      <c r="BH873" s="134"/>
      <c r="BI873" s="134"/>
      <c r="BJ873" s="134"/>
      <c r="BK873" s="134"/>
      <c r="BL873" s="136">
        <v>0</v>
      </c>
      <c r="BM873" s="134" t="b">
        <f>KGP[[#This Row],[HU Quantity]]=KGP[[#This Row],[Requirement quantity]]</f>
        <v>0</v>
      </c>
      <c r="BN873" s="134"/>
      <c r="BO873" s="134"/>
      <c r="BP873" s="134"/>
      <c r="BQ873" s="133" t="s">
        <v>165</v>
      </c>
      <c r="BR873" s="134"/>
      <c r="BS873" s="134"/>
      <c r="BT873" s="138">
        <v>0</v>
      </c>
      <c r="BU873" s="138">
        <v>0</v>
      </c>
      <c r="BV873" s="135">
        <v>45473</v>
      </c>
      <c r="BW873" s="139">
        <v>0</v>
      </c>
      <c r="BX873" s="139">
        <v>0</v>
      </c>
      <c r="BY873" s="134"/>
      <c r="BZ873" s="134"/>
      <c r="CA873" s="133">
        <v>0</v>
      </c>
      <c r="CB873" s="137">
        <v>0</v>
      </c>
      <c r="CC873" s="134"/>
      <c r="CD873" s="137">
        <v>0</v>
      </c>
      <c r="CE873" s="134"/>
      <c r="CF873" s="134"/>
      <c r="CG873" s="134"/>
      <c r="CH873" s="137">
        <v>0</v>
      </c>
      <c r="CI873" s="35">
        <v>0</v>
      </c>
      <c r="CJ873" s="94">
        <f t="shared" si="91"/>
        <v>2.0408163265306121E-2</v>
      </c>
      <c r="CK873" s="88">
        <f t="shared" si="92"/>
        <v>45359</v>
      </c>
      <c r="CL873" s="89">
        <f t="shared" si="93"/>
        <v>0</v>
      </c>
      <c r="CM873" s="89">
        <f t="shared" si="94"/>
        <v>0</v>
      </c>
      <c r="CN873" s="89" t="str">
        <f t="shared" si="95"/>
        <v>Missing Staging Date</v>
      </c>
      <c r="CO873" s="100"/>
      <c r="CP873" s="89" t="str">
        <f>IF(CQ873="","",IF(CQ873&gt;'Colour coding'!$D$4,"After Turnround",IF(CQ873&gt;'Colour coding'!$D$3+7,"During Turnaround",IF(CQ873&lt;'Colour coding'!$D$3,"On Time"))))</f>
        <v>On Time</v>
      </c>
      <c r="CQ873" s="88">
        <f>_xlfn.MAXIFS('Monitor PO'!E:E,'Monitor PO'!K:K,KGP[[#This Row],[Material / Component]])</f>
        <v>0</v>
      </c>
      <c r="CR873" s="89" t="str">
        <f t="shared" si="96"/>
        <v>Delivered Pre S4H</v>
      </c>
      <c r="CS873" s="89" t="str">
        <f>_xlfn.CONCAT(KGP[[#This Row],[Reservation]], KGP[[#This Row],[Requirement date (WO component)]],KGP[[#This Row],[Material / Component]],"000",,KGP[[#This Row],[WO number]])</f>
        <v>000013609845387000100037574</v>
      </c>
      <c r="CT873" s="89" t="e">
        <f>VLOOKUP(KGP[[#This Row],[Key]],Reservation!B:B,1,)</f>
        <v>#N/A</v>
      </c>
      <c r="CU873" s="89" t="str">
        <f>_xlfn.CONCAT(KGP[[#This Row],[Reservation]],KGP[[#This Row],[Material / Component]],"000",,KGP[[#This Row],[WO number]])</f>
        <v>0000136098000100037574</v>
      </c>
      <c r="CV873" s="93" t="str">
        <f>IF(_xlfn.MAXIFS(Reservation!$F:$F,Reservation!$A:$A,KGP[[#This Row],[Logic]])&lt;KGP[[#This Row],[ETA @ Demand plant]],_xlfn.MAXIFS(Reservation!$F:$F,Reservation!$A:$A,KGP[[#This Row],[Logic]]),"")</f>
        <v/>
      </c>
      <c r="CW873" s="89" t="str">
        <f>IF(KGP[[#This Row],[Any order which is ahead (Date)]]="","",VLOOKUP(_xlfn.CONCAT(KGP[[#This Row],[Reservation]],KGP[[#This Row],[Material / Component]],"000",,KGP[[#This Row],[WO number]]),Reservation!$A:$J,10,0))</f>
        <v/>
      </c>
      <c r="CX873" s="89">
        <f t="shared" si="97"/>
        <v>0</v>
      </c>
    </row>
    <row r="874" spans="1:102" s="77" customFormat="1" ht="12" x14ac:dyDescent="0.2">
      <c r="AB874" s="80"/>
      <c r="AC874" s="80"/>
      <c r="AD874" s="80"/>
      <c r="AO874" s="80"/>
      <c r="AP874" s="80"/>
      <c r="AQ874" s="80"/>
      <c r="AR874" s="80"/>
      <c r="AS874" s="80"/>
      <c r="AX874" s="78"/>
      <c r="BL874" s="80"/>
      <c r="CJ874" s="90"/>
      <c r="CK874" s="90"/>
      <c r="CL874" s="90"/>
      <c r="CM874" s="90"/>
      <c r="CN874" s="90"/>
      <c r="CO874" s="90"/>
      <c r="CP874" s="90"/>
      <c r="CQ874" s="90"/>
      <c r="CR874" s="90"/>
      <c r="CS874" s="90"/>
      <c r="CT874" s="90"/>
      <c r="CU874" s="90"/>
      <c r="CV874" s="90"/>
      <c r="CW874" s="90"/>
      <c r="CX874" s="90"/>
    </row>
    <row r="875" spans="1:102" s="77" customFormat="1" ht="12" x14ac:dyDescent="0.2">
      <c r="AB875" s="80"/>
      <c r="AC875" s="80"/>
      <c r="AD875" s="80"/>
      <c r="AO875" s="80"/>
      <c r="AP875" s="80"/>
      <c r="AQ875" s="80"/>
      <c r="AR875" s="80"/>
      <c r="AS875" s="80"/>
      <c r="AX875" s="78"/>
      <c r="BL875" s="80"/>
      <c r="CJ875" s="90"/>
      <c r="CK875" s="90"/>
      <c r="CL875" s="90"/>
      <c r="CM875" s="90"/>
      <c r="CN875" s="90"/>
      <c r="CO875" s="90"/>
      <c r="CP875" s="90"/>
      <c r="CQ875" s="90"/>
      <c r="CR875" s="90"/>
      <c r="CS875" s="90"/>
      <c r="CT875" s="90"/>
      <c r="CU875" s="90"/>
      <c r="CV875" s="90"/>
      <c r="CW875" s="90"/>
      <c r="CX875" s="90"/>
    </row>
    <row r="876" spans="1:102" s="77" customFormat="1" ht="12" x14ac:dyDescent="0.2">
      <c r="AB876" s="80"/>
      <c r="AC876" s="80"/>
      <c r="AD876" s="80"/>
      <c r="AO876" s="80"/>
      <c r="AP876" s="80"/>
      <c r="AQ876" s="80"/>
      <c r="AR876" s="80"/>
      <c r="AS876" s="80"/>
      <c r="AX876" s="78"/>
      <c r="BL876" s="80"/>
      <c r="CJ876" s="90"/>
      <c r="CK876" s="90"/>
      <c r="CL876" s="90"/>
      <c r="CM876" s="90"/>
      <c r="CN876" s="90"/>
      <c r="CO876" s="90"/>
      <c r="CP876" s="90"/>
      <c r="CQ876" s="90"/>
      <c r="CR876" s="90"/>
      <c r="CS876" s="90"/>
      <c r="CT876" s="90"/>
      <c r="CU876" s="90"/>
      <c r="CV876" s="90"/>
      <c r="CW876" s="90"/>
      <c r="CX876" s="90"/>
    </row>
    <row r="877" spans="1:102" s="77" customFormat="1" ht="12" x14ac:dyDescent="0.2">
      <c r="AB877" s="80"/>
      <c r="AC877" s="80"/>
      <c r="AD877" s="80"/>
      <c r="AO877" s="80"/>
      <c r="AP877" s="80"/>
      <c r="AQ877" s="80"/>
      <c r="AR877" s="80"/>
      <c r="AS877" s="80"/>
      <c r="AX877" s="78"/>
      <c r="BL877" s="80"/>
      <c r="CJ877" s="90"/>
      <c r="CK877" s="90"/>
      <c r="CL877" s="90"/>
      <c r="CM877" s="90"/>
      <c r="CN877" s="90"/>
      <c r="CO877" s="90"/>
      <c r="CP877" s="90"/>
      <c r="CQ877" s="90"/>
      <c r="CR877" s="90"/>
      <c r="CS877" s="90"/>
      <c r="CT877" s="90"/>
      <c r="CU877" s="90"/>
      <c r="CV877" s="90"/>
      <c r="CW877" s="90"/>
      <c r="CX877" s="90"/>
    </row>
    <row r="878" spans="1:102" s="77" customFormat="1" ht="12" x14ac:dyDescent="0.2">
      <c r="AB878" s="80"/>
      <c r="AC878" s="80"/>
      <c r="AD878" s="80"/>
      <c r="AO878" s="80"/>
      <c r="AP878" s="80"/>
      <c r="AQ878" s="80"/>
      <c r="AR878" s="80"/>
      <c r="AS878" s="80"/>
      <c r="AX878" s="78"/>
      <c r="BL878" s="80"/>
      <c r="CJ878" s="90"/>
      <c r="CK878" s="90"/>
      <c r="CL878" s="90"/>
      <c r="CM878" s="90"/>
      <c r="CN878" s="90"/>
      <c r="CO878" s="90"/>
      <c r="CP878" s="90"/>
      <c r="CQ878" s="90"/>
      <c r="CR878" s="90"/>
      <c r="CS878" s="90"/>
      <c r="CT878" s="90"/>
      <c r="CU878" s="90"/>
      <c r="CV878" s="90"/>
      <c r="CW878" s="90"/>
      <c r="CX878" s="90"/>
    </row>
    <row r="879" spans="1:102" s="77" customFormat="1" ht="12" x14ac:dyDescent="0.2">
      <c r="AB879" s="80"/>
      <c r="AC879" s="80"/>
      <c r="AD879" s="80"/>
      <c r="AO879" s="80"/>
      <c r="AP879" s="80"/>
      <c r="AQ879" s="80"/>
      <c r="AR879" s="80"/>
      <c r="AS879" s="80"/>
      <c r="AX879" s="78"/>
      <c r="BL879" s="80"/>
      <c r="CJ879" s="90"/>
      <c r="CK879" s="90"/>
      <c r="CL879" s="90"/>
      <c r="CM879" s="90"/>
      <c r="CN879" s="90"/>
      <c r="CO879" s="90"/>
      <c r="CP879" s="90"/>
      <c r="CQ879" s="90"/>
      <c r="CR879" s="90"/>
      <c r="CS879" s="90"/>
      <c r="CT879" s="90"/>
      <c r="CU879" s="90"/>
      <c r="CV879" s="90"/>
      <c r="CW879" s="90"/>
      <c r="CX879" s="90"/>
    </row>
    <row r="880" spans="1:102" s="77" customFormat="1" ht="12" x14ac:dyDescent="0.2">
      <c r="AB880" s="80"/>
      <c r="AC880" s="80"/>
      <c r="AD880" s="80"/>
      <c r="AO880" s="80"/>
      <c r="AP880" s="80"/>
      <c r="AQ880" s="80"/>
      <c r="AR880" s="80"/>
      <c r="AS880" s="80"/>
      <c r="AX880" s="78"/>
      <c r="BL880" s="80"/>
      <c r="CJ880" s="90"/>
      <c r="CK880" s="90"/>
      <c r="CL880" s="90"/>
      <c r="CM880" s="90"/>
      <c r="CN880" s="90"/>
      <c r="CO880" s="90"/>
      <c r="CP880" s="90"/>
      <c r="CQ880" s="90"/>
      <c r="CR880" s="90"/>
      <c r="CS880" s="90"/>
      <c r="CT880" s="90"/>
      <c r="CU880" s="90"/>
      <c r="CV880" s="90"/>
      <c r="CW880" s="90"/>
      <c r="CX880" s="90"/>
    </row>
    <row r="881" spans="28:102" s="77" customFormat="1" ht="12" x14ac:dyDescent="0.2">
      <c r="AB881" s="80"/>
      <c r="AC881" s="80"/>
      <c r="AD881" s="80"/>
      <c r="AO881" s="80"/>
      <c r="AP881" s="80"/>
      <c r="AQ881" s="80"/>
      <c r="AR881" s="80"/>
      <c r="AS881" s="80"/>
      <c r="AX881" s="78"/>
      <c r="BL881" s="80"/>
      <c r="CJ881" s="90"/>
      <c r="CK881" s="90"/>
      <c r="CL881" s="90"/>
      <c r="CM881" s="90"/>
      <c r="CN881" s="90"/>
      <c r="CO881" s="90"/>
      <c r="CP881" s="90"/>
      <c r="CQ881" s="90"/>
      <c r="CR881" s="90"/>
      <c r="CS881" s="90"/>
      <c r="CT881" s="90"/>
      <c r="CU881" s="90"/>
      <c r="CV881" s="90"/>
      <c r="CW881" s="90"/>
      <c r="CX881" s="90"/>
    </row>
    <row r="882" spans="28:102" s="77" customFormat="1" ht="12" x14ac:dyDescent="0.2">
      <c r="AB882" s="80"/>
      <c r="AC882" s="80"/>
      <c r="AD882" s="80"/>
      <c r="AO882" s="80"/>
      <c r="AP882" s="80"/>
      <c r="AQ882" s="80"/>
      <c r="AR882" s="80"/>
      <c r="AS882" s="80"/>
      <c r="AX882" s="78"/>
      <c r="BL882" s="80"/>
      <c r="CJ882" s="90"/>
      <c r="CK882" s="90"/>
      <c r="CL882" s="90"/>
      <c r="CM882" s="90"/>
      <c r="CN882" s="90"/>
      <c r="CO882" s="90"/>
      <c r="CP882" s="90"/>
      <c r="CQ882" s="90"/>
      <c r="CR882" s="90"/>
      <c r="CS882" s="90"/>
      <c r="CT882" s="90"/>
      <c r="CU882" s="90"/>
      <c r="CV882" s="90"/>
      <c r="CW882" s="90"/>
      <c r="CX882" s="90"/>
    </row>
    <row r="883" spans="28:102" s="77" customFormat="1" ht="12" x14ac:dyDescent="0.2">
      <c r="AB883" s="80"/>
      <c r="AC883" s="80"/>
      <c r="AD883" s="80"/>
      <c r="AO883" s="80"/>
      <c r="AP883" s="80"/>
      <c r="AQ883" s="80"/>
      <c r="AR883" s="80"/>
      <c r="AS883" s="80"/>
      <c r="AX883" s="78"/>
      <c r="BL883" s="80"/>
      <c r="CJ883" s="90"/>
      <c r="CK883" s="90"/>
      <c r="CL883" s="90"/>
      <c r="CM883" s="90"/>
      <c r="CN883" s="90"/>
      <c r="CO883" s="90"/>
      <c r="CP883" s="90"/>
      <c r="CQ883" s="90"/>
      <c r="CR883" s="90"/>
      <c r="CS883" s="90"/>
      <c r="CT883" s="90"/>
      <c r="CU883" s="90"/>
      <c r="CV883" s="90"/>
      <c r="CW883" s="90"/>
      <c r="CX883" s="90"/>
    </row>
    <row r="884" spans="28:102" s="77" customFormat="1" ht="12" x14ac:dyDescent="0.2">
      <c r="AB884" s="80"/>
      <c r="AC884" s="80"/>
      <c r="AD884" s="80"/>
      <c r="AO884" s="80"/>
      <c r="AP884" s="80"/>
      <c r="AQ884" s="80"/>
      <c r="AR884" s="80"/>
      <c r="AS884" s="80"/>
      <c r="AX884" s="78"/>
      <c r="BL884" s="80"/>
      <c r="CJ884" s="90"/>
      <c r="CK884" s="90"/>
      <c r="CL884" s="90"/>
      <c r="CM884" s="90"/>
      <c r="CN884" s="90"/>
      <c r="CO884" s="90"/>
      <c r="CP884" s="90"/>
      <c r="CQ884" s="90"/>
      <c r="CR884" s="90"/>
      <c r="CS884" s="90"/>
      <c r="CT884" s="90"/>
      <c r="CU884" s="90"/>
      <c r="CV884" s="90"/>
      <c r="CW884" s="90"/>
      <c r="CX884" s="90"/>
    </row>
    <row r="885" spans="28:102" s="77" customFormat="1" ht="12" x14ac:dyDescent="0.2">
      <c r="AB885" s="80"/>
      <c r="AC885" s="80"/>
      <c r="AD885" s="80"/>
      <c r="AO885" s="80"/>
      <c r="AP885" s="80"/>
      <c r="AQ885" s="80"/>
      <c r="AR885" s="80"/>
      <c r="AS885" s="80"/>
      <c r="AX885" s="78"/>
      <c r="BL885" s="80"/>
      <c r="CJ885" s="90"/>
      <c r="CK885" s="90"/>
      <c r="CL885" s="90"/>
      <c r="CM885" s="90"/>
      <c r="CN885" s="90"/>
      <c r="CO885" s="90"/>
      <c r="CP885" s="90"/>
      <c r="CQ885" s="90"/>
      <c r="CR885" s="90"/>
      <c r="CS885" s="90"/>
      <c r="CT885" s="90"/>
      <c r="CU885" s="90"/>
      <c r="CV885" s="90"/>
      <c r="CW885" s="90"/>
      <c r="CX885" s="90"/>
    </row>
    <row r="886" spans="28:102" s="77" customFormat="1" ht="12" x14ac:dyDescent="0.2">
      <c r="AB886" s="80"/>
      <c r="AC886" s="80"/>
      <c r="AD886" s="80"/>
      <c r="AO886" s="80"/>
      <c r="AP886" s="80"/>
      <c r="AQ886" s="80"/>
      <c r="AR886" s="80"/>
      <c r="AS886" s="80"/>
      <c r="AX886" s="78"/>
      <c r="BL886" s="80"/>
      <c r="CJ886" s="90"/>
      <c r="CK886" s="90"/>
      <c r="CL886" s="90"/>
      <c r="CM886" s="90"/>
      <c r="CN886" s="90"/>
      <c r="CO886" s="90"/>
      <c r="CP886" s="90"/>
      <c r="CQ886" s="90"/>
      <c r="CR886" s="90"/>
      <c r="CS886" s="90"/>
      <c r="CT886" s="90"/>
      <c r="CU886" s="90"/>
      <c r="CV886" s="90"/>
      <c r="CW886" s="90"/>
      <c r="CX886" s="90"/>
    </row>
    <row r="887" spans="28:102" s="77" customFormat="1" ht="12" x14ac:dyDescent="0.2">
      <c r="AB887" s="80"/>
      <c r="AC887" s="80"/>
      <c r="AD887" s="80"/>
      <c r="AO887" s="80"/>
      <c r="AP887" s="80"/>
      <c r="AQ887" s="80"/>
      <c r="AR887" s="80"/>
      <c r="AS887" s="80"/>
      <c r="AX887" s="78"/>
      <c r="BL887" s="80"/>
      <c r="CJ887" s="90"/>
      <c r="CK887" s="90"/>
      <c r="CL887" s="90"/>
      <c r="CM887" s="90"/>
      <c r="CN887" s="90"/>
      <c r="CO887" s="90"/>
      <c r="CP887" s="90"/>
      <c r="CQ887" s="90"/>
      <c r="CR887" s="90"/>
      <c r="CS887" s="90"/>
      <c r="CT887" s="90"/>
      <c r="CU887" s="90"/>
      <c r="CV887" s="90"/>
      <c r="CW887" s="90"/>
      <c r="CX887" s="90"/>
    </row>
    <row r="888" spans="28:102" s="77" customFormat="1" ht="12" x14ac:dyDescent="0.2">
      <c r="AB888" s="80"/>
      <c r="AC888" s="80"/>
      <c r="AD888" s="80"/>
      <c r="AO888" s="80"/>
      <c r="AP888" s="80"/>
      <c r="AQ888" s="80"/>
      <c r="AR888" s="80"/>
      <c r="AS888" s="80"/>
      <c r="AX888" s="78"/>
      <c r="BL888" s="80"/>
      <c r="CJ888" s="90"/>
      <c r="CK888" s="90"/>
      <c r="CL888" s="90"/>
      <c r="CM888" s="90"/>
      <c r="CN888" s="90"/>
      <c r="CO888" s="90"/>
      <c r="CP888" s="90"/>
      <c r="CQ888" s="90"/>
      <c r="CR888" s="90"/>
      <c r="CS888" s="90"/>
      <c r="CT888" s="90"/>
      <c r="CU888" s="90"/>
      <c r="CV888" s="90"/>
      <c r="CW888" s="90"/>
      <c r="CX888" s="90"/>
    </row>
    <row r="889" spans="28:102" s="77" customFormat="1" ht="12" x14ac:dyDescent="0.2">
      <c r="AB889" s="80"/>
      <c r="AC889" s="80"/>
      <c r="AD889" s="80"/>
      <c r="AO889" s="80"/>
      <c r="AP889" s="80"/>
      <c r="AQ889" s="80"/>
      <c r="AR889" s="80"/>
      <c r="AS889" s="80"/>
      <c r="AX889" s="78"/>
      <c r="BL889" s="80"/>
      <c r="CJ889" s="90"/>
      <c r="CK889" s="90"/>
      <c r="CL889" s="90"/>
      <c r="CM889" s="90"/>
      <c r="CN889" s="90"/>
      <c r="CO889" s="90"/>
      <c r="CP889" s="90"/>
      <c r="CQ889" s="90"/>
      <c r="CR889" s="90"/>
      <c r="CS889" s="90"/>
      <c r="CT889" s="90"/>
      <c r="CU889" s="90"/>
      <c r="CV889" s="90"/>
      <c r="CW889" s="90"/>
      <c r="CX889" s="90"/>
    </row>
    <row r="890" spans="28:102" s="77" customFormat="1" ht="12" x14ac:dyDescent="0.2">
      <c r="AB890" s="80"/>
      <c r="AC890" s="80"/>
      <c r="AD890" s="80"/>
      <c r="AO890" s="80"/>
      <c r="AP890" s="80"/>
      <c r="AQ890" s="80"/>
      <c r="AR890" s="80"/>
      <c r="AS890" s="80"/>
      <c r="AX890" s="78"/>
      <c r="BL890" s="80"/>
      <c r="CJ890" s="90"/>
      <c r="CK890" s="90"/>
      <c r="CL890" s="90"/>
      <c r="CM890" s="90"/>
      <c r="CN890" s="90"/>
      <c r="CO890" s="90"/>
      <c r="CP890" s="90"/>
      <c r="CQ890" s="90"/>
      <c r="CR890" s="90"/>
      <c r="CS890" s="90"/>
      <c r="CT890" s="90"/>
      <c r="CU890" s="90"/>
      <c r="CV890" s="90"/>
      <c r="CW890" s="90"/>
      <c r="CX890" s="90"/>
    </row>
    <row r="891" spans="28:102" s="77" customFormat="1" ht="12" x14ac:dyDescent="0.2">
      <c r="AB891" s="80"/>
      <c r="AC891" s="80"/>
      <c r="AD891" s="80"/>
      <c r="AO891" s="80"/>
      <c r="AP891" s="80"/>
      <c r="AQ891" s="80"/>
      <c r="AR891" s="80"/>
      <c r="AS891" s="80"/>
      <c r="AX891" s="78"/>
      <c r="BL891" s="80"/>
      <c r="CJ891" s="90"/>
      <c r="CK891" s="90"/>
      <c r="CL891" s="90"/>
      <c r="CM891" s="90"/>
      <c r="CN891" s="90"/>
      <c r="CO891" s="90"/>
      <c r="CP891" s="90"/>
      <c r="CQ891" s="90"/>
      <c r="CR891" s="90"/>
      <c r="CS891" s="90"/>
      <c r="CT891" s="90"/>
      <c r="CU891" s="90"/>
      <c r="CV891" s="90"/>
      <c r="CW891" s="90"/>
      <c r="CX891" s="90"/>
    </row>
    <row r="892" spans="28:102" s="77" customFormat="1" ht="12" x14ac:dyDescent="0.2">
      <c r="AB892" s="80"/>
      <c r="AC892" s="80"/>
      <c r="AD892" s="80"/>
      <c r="AO892" s="80"/>
      <c r="AP892" s="80"/>
      <c r="AQ892" s="80"/>
      <c r="AR892" s="80"/>
      <c r="AS892" s="80"/>
      <c r="AX892" s="78"/>
      <c r="BL892" s="80"/>
      <c r="CJ892" s="90"/>
      <c r="CK892" s="90"/>
      <c r="CL892" s="90"/>
      <c r="CM892" s="90"/>
      <c r="CN892" s="90"/>
      <c r="CO892" s="90"/>
      <c r="CP892" s="90"/>
      <c r="CQ892" s="90"/>
      <c r="CR892" s="90"/>
      <c r="CS892" s="90"/>
      <c r="CT892" s="90"/>
      <c r="CU892" s="90"/>
      <c r="CV892" s="90"/>
      <c r="CW892" s="90"/>
      <c r="CX892" s="90"/>
    </row>
    <row r="893" spans="28:102" s="77" customFormat="1" ht="12" x14ac:dyDescent="0.2">
      <c r="AB893" s="80"/>
      <c r="AC893" s="80"/>
      <c r="AD893" s="80"/>
      <c r="AO893" s="80"/>
      <c r="AP893" s="80"/>
      <c r="AQ893" s="80"/>
      <c r="AR893" s="80"/>
      <c r="AS893" s="80"/>
      <c r="AX893" s="78"/>
      <c r="BL893" s="80"/>
      <c r="CJ893" s="90"/>
      <c r="CK893" s="90"/>
      <c r="CL893" s="90"/>
      <c r="CM893" s="90"/>
      <c r="CN893" s="90"/>
      <c r="CO893" s="90"/>
      <c r="CP893" s="90"/>
      <c r="CQ893" s="90"/>
      <c r="CR893" s="90"/>
      <c r="CS893" s="90"/>
      <c r="CT893" s="90"/>
      <c r="CU893" s="90"/>
      <c r="CV893" s="90"/>
      <c r="CW893" s="90"/>
      <c r="CX893" s="90"/>
    </row>
    <row r="894" spans="28:102" s="77" customFormat="1" ht="12" x14ac:dyDescent="0.2">
      <c r="AB894" s="80"/>
      <c r="AC894" s="80"/>
      <c r="AD894" s="80"/>
      <c r="AO894" s="80"/>
      <c r="AP894" s="80"/>
      <c r="AQ894" s="80"/>
      <c r="AR894" s="80"/>
      <c r="AS894" s="80"/>
      <c r="AX894" s="78"/>
      <c r="BL894" s="80"/>
      <c r="CJ894" s="90"/>
      <c r="CK894" s="90"/>
      <c r="CL894" s="90"/>
      <c r="CM894" s="90"/>
      <c r="CN894" s="90"/>
      <c r="CO894" s="90"/>
      <c r="CP894" s="90"/>
      <c r="CQ894" s="90"/>
      <c r="CR894" s="90"/>
      <c r="CS894" s="90"/>
      <c r="CT894" s="90"/>
      <c r="CU894" s="90"/>
      <c r="CV894" s="90"/>
      <c r="CW894" s="90"/>
      <c r="CX894" s="90"/>
    </row>
    <row r="895" spans="28:102" s="77" customFormat="1" ht="12" x14ac:dyDescent="0.2">
      <c r="AB895" s="80"/>
      <c r="AC895" s="80"/>
      <c r="AD895" s="80"/>
      <c r="AO895" s="80"/>
      <c r="AP895" s="80"/>
      <c r="AQ895" s="80"/>
      <c r="AR895" s="80"/>
      <c r="AS895" s="80"/>
      <c r="AX895" s="78"/>
      <c r="BL895" s="80"/>
      <c r="CJ895" s="90"/>
      <c r="CK895" s="90"/>
      <c r="CL895" s="90"/>
      <c r="CM895" s="90"/>
      <c r="CN895" s="90"/>
      <c r="CO895" s="90"/>
      <c r="CP895" s="90"/>
      <c r="CQ895" s="90"/>
      <c r="CR895" s="90"/>
      <c r="CS895" s="90"/>
      <c r="CT895" s="90"/>
      <c r="CU895" s="90"/>
      <c r="CV895" s="90"/>
      <c r="CW895" s="90"/>
      <c r="CX895" s="90"/>
    </row>
    <row r="896" spans="28:102" s="77" customFormat="1" ht="12" x14ac:dyDescent="0.2">
      <c r="AB896" s="80"/>
      <c r="AC896" s="80"/>
      <c r="AD896" s="80"/>
      <c r="AO896" s="80"/>
      <c r="AP896" s="80"/>
      <c r="AQ896" s="80"/>
      <c r="AR896" s="80"/>
      <c r="AS896" s="80"/>
      <c r="AX896" s="78"/>
      <c r="BL896" s="80"/>
      <c r="CJ896" s="90"/>
      <c r="CK896" s="90"/>
      <c r="CL896" s="90"/>
      <c r="CM896" s="90"/>
      <c r="CN896" s="90"/>
      <c r="CO896" s="90"/>
      <c r="CP896" s="90"/>
      <c r="CQ896" s="90"/>
      <c r="CR896" s="90"/>
      <c r="CS896" s="90"/>
      <c r="CT896" s="90"/>
      <c r="CU896" s="90"/>
      <c r="CV896" s="90"/>
      <c r="CW896" s="90"/>
      <c r="CX896" s="90"/>
    </row>
    <row r="897" spans="28:102" s="77" customFormat="1" ht="12" x14ac:dyDescent="0.2">
      <c r="AB897" s="80"/>
      <c r="AC897" s="80"/>
      <c r="AD897" s="80"/>
      <c r="AO897" s="80"/>
      <c r="AP897" s="80"/>
      <c r="AQ897" s="80"/>
      <c r="AR897" s="80"/>
      <c r="AS897" s="80"/>
      <c r="AX897" s="78"/>
      <c r="BL897" s="80"/>
      <c r="CJ897" s="90"/>
      <c r="CK897" s="90"/>
      <c r="CL897" s="90"/>
      <c r="CM897" s="90"/>
      <c r="CN897" s="90"/>
      <c r="CO897" s="90"/>
      <c r="CP897" s="90"/>
      <c r="CQ897" s="90"/>
      <c r="CR897" s="90"/>
      <c r="CS897" s="90"/>
      <c r="CT897" s="90"/>
      <c r="CU897" s="90"/>
      <c r="CV897" s="90"/>
      <c r="CW897" s="90"/>
      <c r="CX897" s="90"/>
    </row>
    <row r="898" spans="28:102" s="77" customFormat="1" ht="12" x14ac:dyDescent="0.2">
      <c r="AB898" s="80"/>
      <c r="AC898" s="80"/>
      <c r="AD898" s="80"/>
      <c r="AO898" s="80"/>
      <c r="AP898" s="80"/>
      <c r="AQ898" s="80"/>
      <c r="AR898" s="80"/>
      <c r="AS898" s="80"/>
      <c r="AX898" s="78"/>
      <c r="BL898" s="80"/>
      <c r="CJ898" s="90"/>
      <c r="CK898" s="90"/>
      <c r="CL898" s="90"/>
      <c r="CM898" s="90"/>
      <c r="CN898" s="90"/>
      <c r="CO898" s="90"/>
      <c r="CP898" s="90"/>
      <c r="CQ898" s="90"/>
      <c r="CR898" s="90"/>
      <c r="CS898" s="90"/>
      <c r="CT898" s="90"/>
      <c r="CU898" s="90"/>
      <c r="CV898" s="90"/>
      <c r="CW898" s="90"/>
      <c r="CX898" s="90"/>
    </row>
    <row r="899" spans="28:102" s="77" customFormat="1" ht="12" x14ac:dyDescent="0.2">
      <c r="AB899" s="80"/>
      <c r="AC899" s="80"/>
      <c r="AD899" s="80"/>
      <c r="AO899" s="80"/>
      <c r="AP899" s="80"/>
      <c r="AQ899" s="80"/>
      <c r="AR899" s="80"/>
      <c r="AS899" s="80"/>
      <c r="AX899" s="78"/>
      <c r="BL899" s="80"/>
      <c r="CJ899" s="90"/>
      <c r="CK899" s="90"/>
      <c r="CL899" s="90"/>
      <c r="CM899" s="90"/>
      <c r="CN899" s="90"/>
      <c r="CO899" s="90"/>
      <c r="CP899" s="90"/>
      <c r="CQ899" s="90"/>
      <c r="CR899" s="90"/>
      <c r="CS899" s="90"/>
      <c r="CT899" s="90"/>
      <c r="CU899" s="90"/>
      <c r="CV899" s="90"/>
      <c r="CW899" s="90"/>
      <c r="CX899" s="90"/>
    </row>
    <row r="900" spans="28:102" s="77" customFormat="1" ht="12" x14ac:dyDescent="0.2">
      <c r="AB900" s="80"/>
      <c r="AC900" s="80"/>
      <c r="AD900" s="80"/>
      <c r="AO900" s="80"/>
      <c r="AP900" s="80"/>
      <c r="AQ900" s="80"/>
      <c r="AR900" s="80"/>
      <c r="AS900" s="80"/>
      <c r="AX900" s="78"/>
      <c r="BL900" s="80"/>
      <c r="CJ900" s="90"/>
      <c r="CK900" s="90"/>
      <c r="CL900" s="90"/>
      <c r="CM900" s="90"/>
      <c r="CN900" s="90"/>
      <c r="CO900" s="90"/>
      <c r="CP900" s="90"/>
      <c r="CQ900" s="90"/>
      <c r="CR900" s="90"/>
      <c r="CS900" s="90"/>
      <c r="CT900" s="90"/>
      <c r="CU900" s="90"/>
      <c r="CV900" s="90"/>
      <c r="CW900" s="90"/>
      <c r="CX900" s="90"/>
    </row>
    <row r="901" spans="28:102" s="77" customFormat="1" ht="12" x14ac:dyDescent="0.2">
      <c r="AB901" s="80"/>
      <c r="AC901" s="80"/>
      <c r="AD901" s="80"/>
      <c r="AO901" s="80"/>
      <c r="AP901" s="80"/>
      <c r="AQ901" s="80"/>
      <c r="AR901" s="80"/>
      <c r="AS901" s="80"/>
      <c r="AX901" s="78"/>
      <c r="BL901" s="80"/>
      <c r="CJ901" s="90"/>
      <c r="CK901" s="90"/>
      <c r="CL901" s="90"/>
      <c r="CM901" s="90"/>
      <c r="CN901" s="90"/>
      <c r="CO901" s="90"/>
      <c r="CP901" s="90"/>
      <c r="CQ901" s="90"/>
      <c r="CR901" s="90"/>
      <c r="CS901" s="90"/>
      <c r="CT901" s="90"/>
      <c r="CU901" s="90"/>
      <c r="CV901" s="90"/>
      <c r="CW901" s="90"/>
      <c r="CX901" s="90"/>
    </row>
    <row r="902" spans="28:102" s="77" customFormat="1" ht="12" x14ac:dyDescent="0.2">
      <c r="AB902" s="80"/>
      <c r="AC902" s="80"/>
      <c r="AD902" s="80"/>
      <c r="AO902" s="80"/>
      <c r="AP902" s="80"/>
      <c r="AQ902" s="80"/>
      <c r="AR902" s="80"/>
      <c r="AS902" s="80"/>
      <c r="AX902" s="78"/>
      <c r="BL902" s="80"/>
      <c r="CJ902" s="90"/>
      <c r="CK902" s="90"/>
      <c r="CL902" s="90"/>
      <c r="CM902" s="90"/>
      <c r="CN902" s="90"/>
      <c r="CO902" s="90"/>
      <c r="CP902" s="90"/>
      <c r="CQ902" s="90"/>
      <c r="CR902" s="90"/>
      <c r="CS902" s="90"/>
      <c r="CT902" s="90"/>
      <c r="CU902" s="90"/>
      <c r="CV902" s="90"/>
      <c r="CW902" s="90"/>
      <c r="CX902" s="90"/>
    </row>
    <row r="903" spans="28:102" s="77" customFormat="1" ht="12" x14ac:dyDescent="0.2">
      <c r="AB903" s="80"/>
      <c r="AC903" s="80"/>
      <c r="AD903" s="80"/>
      <c r="AO903" s="80"/>
      <c r="AP903" s="80"/>
      <c r="AQ903" s="80"/>
      <c r="AR903" s="80"/>
      <c r="AS903" s="80"/>
      <c r="AX903" s="78"/>
      <c r="BL903" s="80"/>
      <c r="CJ903" s="90"/>
      <c r="CK903" s="90"/>
      <c r="CL903" s="90"/>
      <c r="CM903" s="90"/>
      <c r="CN903" s="90"/>
      <c r="CO903" s="90"/>
      <c r="CP903" s="90"/>
      <c r="CQ903" s="90"/>
      <c r="CR903" s="90"/>
      <c r="CS903" s="90"/>
      <c r="CT903" s="90"/>
      <c r="CU903" s="90"/>
      <c r="CV903" s="90"/>
      <c r="CW903" s="90"/>
      <c r="CX903" s="90"/>
    </row>
    <row r="904" spans="28:102" s="77" customFormat="1" ht="12" x14ac:dyDescent="0.2">
      <c r="AB904" s="80"/>
      <c r="AC904" s="80"/>
      <c r="AD904" s="80"/>
      <c r="AO904" s="80"/>
      <c r="AP904" s="80"/>
      <c r="AQ904" s="80"/>
      <c r="AR904" s="80"/>
      <c r="AS904" s="80"/>
      <c r="AX904" s="78"/>
      <c r="BL904" s="80"/>
      <c r="CJ904" s="90"/>
      <c r="CK904" s="90"/>
      <c r="CL904" s="90"/>
      <c r="CM904" s="90"/>
      <c r="CN904" s="90"/>
      <c r="CO904" s="90"/>
      <c r="CP904" s="90"/>
      <c r="CQ904" s="90"/>
      <c r="CR904" s="90"/>
      <c r="CS904" s="90"/>
      <c r="CT904" s="90"/>
      <c r="CU904" s="90"/>
      <c r="CV904" s="90"/>
      <c r="CW904" s="90"/>
      <c r="CX904" s="90"/>
    </row>
    <row r="905" spans="28:102" s="77" customFormat="1" ht="12" x14ac:dyDescent="0.2">
      <c r="AB905" s="80"/>
      <c r="AC905" s="80"/>
      <c r="AD905" s="80"/>
      <c r="AO905" s="80"/>
      <c r="AP905" s="80"/>
      <c r="AQ905" s="80"/>
      <c r="AR905" s="80"/>
      <c r="AS905" s="80"/>
      <c r="AX905" s="78"/>
      <c r="BL905" s="80"/>
      <c r="CJ905" s="90"/>
      <c r="CK905" s="90"/>
      <c r="CL905" s="90"/>
      <c r="CM905" s="90"/>
      <c r="CN905" s="90"/>
      <c r="CO905" s="90"/>
      <c r="CP905" s="90"/>
      <c r="CQ905" s="90"/>
      <c r="CR905" s="90"/>
      <c r="CS905" s="90"/>
      <c r="CT905" s="90"/>
      <c r="CU905" s="90"/>
      <c r="CV905" s="90"/>
      <c r="CW905" s="90"/>
      <c r="CX905" s="90"/>
    </row>
    <row r="906" spans="28:102" s="77" customFormat="1" ht="12" x14ac:dyDescent="0.2">
      <c r="AB906" s="80"/>
      <c r="AC906" s="80"/>
      <c r="AD906" s="80"/>
      <c r="AO906" s="80"/>
      <c r="AP906" s="80"/>
      <c r="AQ906" s="80"/>
      <c r="AR906" s="80"/>
      <c r="AS906" s="80"/>
      <c r="AX906" s="78"/>
      <c r="BL906" s="80"/>
      <c r="CJ906" s="90"/>
      <c r="CK906" s="90"/>
      <c r="CL906" s="90"/>
      <c r="CM906" s="90"/>
      <c r="CN906" s="90"/>
      <c r="CO906" s="90"/>
      <c r="CP906" s="90"/>
      <c r="CQ906" s="90"/>
      <c r="CR906" s="90"/>
      <c r="CS906" s="90"/>
      <c r="CT906" s="90"/>
      <c r="CU906" s="90"/>
      <c r="CV906" s="90"/>
      <c r="CW906" s="90"/>
      <c r="CX906" s="90"/>
    </row>
    <row r="907" spans="28:102" s="77" customFormat="1" ht="12" x14ac:dyDescent="0.2">
      <c r="AB907" s="80"/>
      <c r="AC907" s="80"/>
      <c r="AD907" s="80"/>
      <c r="AO907" s="80"/>
      <c r="AP907" s="80"/>
      <c r="AQ907" s="80"/>
      <c r="AR907" s="80"/>
      <c r="AS907" s="80"/>
      <c r="AX907" s="78"/>
      <c r="BL907" s="80"/>
      <c r="CJ907" s="90"/>
      <c r="CK907" s="90"/>
      <c r="CL907" s="90"/>
      <c r="CM907" s="90"/>
      <c r="CN907" s="90"/>
      <c r="CO907" s="90"/>
      <c r="CP907" s="90"/>
      <c r="CQ907" s="90"/>
      <c r="CR907" s="90"/>
      <c r="CS907" s="90"/>
      <c r="CT907" s="90"/>
      <c r="CU907" s="90"/>
      <c r="CV907" s="90"/>
      <c r="CW907" s="90"/>
      <c r="CX907" s="90"/>
    </row>
    <row r="908" spans="28:102" s="77" customFormat="1" ht="12" x14ac:dyDescent="0.2">
      <c r="AB908" s="80"/>
      <c r="AC908" s="80"/>
      <c r="AD908" s="80"/>
      <c r="AO908" s="80"/>
      <c r="AP908" s="80"/>
      <c r="AQ908" s="80"/>
      <c r="AR908" s="80"/>
      <c r="AS908" s="80"/>
      <c r="AX908" s="78"/>
      <c r="BL908" s="80"/>
      <c r="CJ908" s="90"/>
      <c r="CK908" s="90"/>
      <c r="CL908" s="90"/>
      <c r="CM908" s="90"/>
      <c r="CN908" s="90"/>
      <c r="CO908" s="90"/>
      <c r="CP908" s="90"/>
      <c r="CQ908" s="90"/>
      <c r="CR908" s="90"/>
      <c r="CS908" s="90"/>
      <c r="CT908" s="90"/>
      <c r="CU908" s="90"/>
      <c r="CV908" s="90"/>
      <c r="CW908" s="90"/>
      <c r="CX908" s="90"/>
    </row>
    <row r="909" spans="28:102" s="77" customFormat="1" ht="12" x14ac:dyDescent="0.2">
      <c r="AB909" s="80"/>
      <c r="AC909" s="80"/>
      <c r="AD909" s="80"/>
      <c r="AO909" s="80"/>
      <c r="AP909" s="80"/>
      <c r="AQ909" s="80"/>
      <c r="AR909" s="80"/>
      <c r="AS909" s="80"/>
      <c r="AX909" s="78"/>
      <c r="BL909" s="80"/>
      <c r="CJ909" s="90"/>
      <c r="CK909" s="90"/>
      <c r="CL909" s="90"/>
      <c r="CM909" s="90"/>
      <c r="CN909" s="90"/>
      <c r="CO909" s="90"/>
      <c r="CP909" s="90"/>
      <c r="CQ909" s="90"/>
      <c r="CR909" s="90"/>
      <c r="CS909" s="90"/>
      <c r="CT909" s="90"/>
      <c r="CU909" s="90"/>
      <c r="CV909" s="90"/>
      <c r="CW909" s="90"/>
      <c r="CX909" s="90"/>
    </row>
    <row r="910" spans="28:102" s="77" customFormat="1" ht="12" x14ac:dyDescent="0.2">
      <c r="AB910" s="80"/>
      <c r="AC910" s="80"/>
      <c r="AD910" s="80"/>
      <c r="AO910" s="80"/>
      <c r="AP910" s="80"/>
      <c r="AQ910" s="80"/>
      <c r="AR910" s="80"/>
      <c r="AS910" s="80"/>
      <c r="AX910" s="78"/>
      <c r="BL910" s="80"/>
      <c r="CJ910" s="90"/>
      <c r="CK910" s="90"/>
      <c r="CL910" s="90"/>
      <c r="CM910" s="90"/>
      <c r="CN910" s="90"/>
      <c r="CO910" s="90"/>
      <c r="CP910" s="90"/>
      <c r="CQ910" s="90"/>
      <c r="CR910" s="90"/>
      <c r="CS910" s="90"/>
      <c r="CT910" s="90"/>
      <c r="CU910" s="90"/>
      <c r="CV910" s="90"/>
      <c r="CW910" s="90"/>
      <c r="CX910" s="90"/>
    </row>
    <row r="911" spans="28:102" s="77" customFormat="1" ht="12" x14ac:dyDescent="0.2">
      <c r="AB911" s="80"/>
      <c r="AC911" s="80"/>
      <c r="AD911" s="80"/>
      <c r="AO911" s="80"/>
      <c r="AP911" s="80"/>
      <c r="AQ911" s="80"/>
      <c r="AR911" s="80"/>
      <c r="AS911" s="80"/>
      <c r="AX911" s="78"/>
      <c r="BL911" s="80"/>
      <c r="CJ911" s="90"/>
      <c r="CK911" s="90"/>
      <c r="CL911" s="90"/>
      <c r="CM911" s="90"/>
      <c r="CN911" s="90"/>
      <c r="CO911" s="90"/>
      <c r="CP911" s="90"/>
      <c r="CQ911" s="90"/>
      <c r="CR911" s="90"/>
      <c r="CS911" s="90"/>
      <c r="CT911" s="90"/>
      <c r="CU911" s="90"/>
      <c r="CV911" s="90"/>
      <c r="CW911" s="90"/>
      <c r="CX911" s="90"/>
    </row>
    <row r="912" spans="28:102" s="77" customFormat="1" ht="12" x14ac:dyDescent="0.2">
      <c r="AB912" s="80"/>
      <c r="AC912" s="80"/>
      <c r="AD912" s="80"/>
      <c r="AO912" s="80"/>
      <c r="AP912" s="80"/>
      <c r="AQ912" s="80"/>
      <c r="AR912" s="80"/>
      <c r="AS912" s="80"/>
      <c r="AX912" s="78"/>
      <c r="BL912" s="80"/>
      <c r="CJ912" s="90"/>
      <c r="CK912" s="90"/>
      <c r="CL912" s="90"/>
      <c r="CM912" s="90"/>
      <c r="CN912" s="90"/>
      <c r="CO912" s="90"/>
      <c r="CP912" s="90"/>
      <c r="CQ912" s="90"/>
      <c r="CR912" s="90"/>
      <c r="CS912" s="90"/>
      <c r="CT912" s="90"/>
      <c r="CU912" s="90"/>
      <c r="CV912" s="90"/>
      <c r="CW912" s="90"/>
      <c r="CX912" s="90"/>
    </row>
    <row r="913" spans="28:102" s="77" customFormat="1" ht="12" x14ac:dyDescent="0.2">
      <c r="AB913" s="80"/>
      <c r="AC913" s="80"/>
      <c r="AD913" s="80"/>
      <c r="AO913" s="80"/>
      <c r="AP913" s="80"/>
      <c r="AQ913" s="80"/>
      <c r="AR913" s="80"/>
      <c r="AS913" s="80"/>
      <c r="AX913" s="78"/>
      <c r="BL913" s="80"/>
      <c r="CJ913" s="90"/>
      <c r="CK913" s="90"/>
      <c r="CL913" s="90"/>
      <c r="CM913" s="90"/>
      <c r="CN913" s="90"/>
      <c r="CO913" s="90"/>
      <c r="CP913" s="90"/>
      <c r="CQ913" s="90"/>
      <c r="CR913" s="90"/>
      <c r="CS913" s="90"/>
      <c r="CT913" s="90"/>
      <c r="CU913" s="90"/>
      <c r="CV913" s="90"/>
      <c r="CW913" s="90"/>
      <c r="CX913" s="90"/>
    </row>
    <row r="914" spans="28:102" s="77" customFormat="1" ht="12" x14ac:dyDescent="0.2">
      <c r="AB914" s="80"/>
      <c r="AC914" s="80"/>
      <c r="AD914" s="80"/>
      <c r="AO914" s="80"/>
      <c r="AP914" s="80"/>
      <c r="AQ914" s="80"/>
      <c r="AR914" s="80"/>
      <c r="AS914" s="80"/>
      <c r="AX914" s="78"/>
      <c r="BL914" s="80"/>
      <c r="CJ914" s="90"/>
      <c r="CK914" s="90"/>
      <c r="CL914" s="90"/>
      <c r="CM914" s="90"/>
      <c r="CN914" s="90"/>
      <c r="CO914" s="90"/>
      <c r="CP914" s="90"/>
      <c r="CQ914" s="90"/>
      <c r="CR914" s="90"/>
      <c r="CS914" s="90"/>
      <c r="CT914" s="90"/>
      <c r="CU914" s="90"/>
      <c r="CV914" s="90"/>
      <c r="CW914" s="90"/>
      <c r="CX914" s="90"/>
    </row>
    <row r="915" spans="28:102" s="77" customFormat="1" ht="12" x14ac:dyDescent="0.2">
      <c r="AB915" s="80"/>
      <c r="AC915" s="80"/>
      <c r="AD915" s="80"/>
      <c r="AO915" s="80"/>
      <c r="AP915" s="80"/>
      <c r="AQ915" s="80"/>
      <c r="AR915" s="80"/>
      <c r="AS915" s="80"/>
      <c r="AX915" s="78"/>
      <c r="BL915" s="80"/>
      <c r="CJ915" s="90"/>
      <c r="CK915" s="90"/>
      <c r="CL915" s="90"/>
      <c r="CM915" s="90"/>
      <c r="CN915" s="90"/>
      <c r="CO915" s="90"/>
      <c r="CP915" s="90"/>
      <c r="CQ915" s="90"/>
      <c r="CR915" s="90"/>
      <c r="CS915" s="90"/>
      <c r="CT915" s="90"/>
      <c r="CU915" s="90"/>
      <c r="CV915" s="90"/>
      <c r="CW915" s="90"/>
      <c r="CX915" s="90"/>
    </row>
    <row r="916" spans="28:102" s="77" customFormat="1" ht="12" x14ac:dyDescent="0.2">
      <c r="AB916" s="80"/>
      <c r="AC916" s="80"/>
      <c r="AD916" s="80"/>
      <c r="AO916" s="80"/>
      <c r="AP916" s="80"/>
      <c r="AQ916" s="80"/>
      <c r="AR916" s="80"/>
      <c r="AS916" s="80"/>
      <c r="AX916" s="78"/>
      <c r="BL916" s="80"/>
      <c r="CJ916" s="90"/>
      <c r="CK916" s="90"/>
      <c r="CL916" s="90"/>
      <c r="CM916" s="90"/>
      <c r="CN916" s="90"/>
      <c r="CO916" s="90"/>
      <c r="CP916" s="90"/>
      <c r="CQ916" s="90"/>
      <c r="CR916" s="90"/>
      <c r="CS916" s="90"/>
      <c r="CT916" s="90"/>
      <c r="CU916" s="90"/>
      <c r="CV916" s="90"/>
      <c r="CW916" s="90"/>
      <c r="CX916" s="90"/>
    </row>
    <row r="917" spans="28:102" s="77" customFormat="1" ht="12" x14ac:dyDescent="0.2">
      <c r="AB917" s="80"/>
      <c r="AC917" s="80"/>
      <c r="AD917" s="80"/>
      <c r="AO917" s="80"/>
      <c r="AP917" s="80"/>
      <c r="AQ917" s="80"/>
      <c r="AR917" s="80"/>
      <c r="AS917" s="80"/>
      <c r="AX917" s="78"/>
      <c r="BL917" s="80"/>
      <c r="CJ917" s="90"/>
      <c r="CK917" s="90"/>
      <c r="CL917" s="90"/>
      <c r="CM917" s="90"/>
      <c r="CN917" s="90"/>
      <c r="CO917" s="90"/>
      <c r="CP917" s="90"/>
      <c r="CQ917" s="90"/>
      <c r="CR917" s="90"/>
      <c r="CS917" s="90"/>
      <c r="CT917" s="90"/>
      <c r="CU917" s="90"/>
      <c r="CV917" s="90"/>
      <c r="CW917" s="90"/>
      <c r="CX917" s="90"/>
    </row>
    <row r="918" spans="28:102" s="77" customFormat="1" ht="12" x14ac:dyDescent="0.2">
      <c r="AB918" s="80"/>
      <c r="AC918" s="80"/>
      <c r="AD918" s="80"/>
      <c r="AO918" s="80"/>
      <c r="AP918" s="80"/>
      <c r="AQ918" s="80"/>
      <c r="AR918" s="80"/>
      <c r="AS918" s="80"/>
      <c r="AX918" s="78"/>
      <c r="BL918" s="80"/>
      <c r="CJ918" s="90"/>
      <c r="CK918" s="90"/>
      <c r="CL918" s="90"/>
      <c r="CM918" s="90"/>
      <c r="CN918" s="90"/>
      <c r="CO918" s="90"/>
      <c r="CP918" s="90"/>
      <c r="CQ918" s="90"/>
      <c r="CR918" s="90"/>
      <c r="CS918" s="90"/>
      <c r="CT918" s="90"/>
      <c r="CU918" s="90"/>
      <c r="CV918" s="90"/>
      <c r="CW918" s="90"/>
      <c r="CX918" s="90"/>
    </row>
    <row r="919" spans="28:102" s="77" customFormat="1" ht="12" x14ac:dyDescent="0.2">
      <c r="AB919" s="80"/>
      <c r="AC919" s="80"/>
      <c r="AD919" s="80"/>
      <c r="AO919" s="80"/>
      <c r="AP919" s="80"/>
      <c r="AQ919" s="80"/>
      <c r="AR919" s="80"/>
      <c r="AS919" s="80"/>
      <c r="AX919" s="78"/>
      <c r="BL919" s="80"/>
      <c r="CJ919" s="90"/>
      <c r="CK919" s="90"/>
      <c r="CL919" s="90"/>
      <c r="CM919" s="90"/>
      <c r="CN919" s="90"/>
      <c r="CO919" s="90"/>
      <c r="CP919" s="90"/>
      <c r="CQ919" s="90"/>
      <c r="CR919" s="90"/>
      <c r="CS919" s="90"/>
      <c r="CT919" s="90"/>
      <c r="CU919" s="90"/>
      <c r="CV919" s="90"/>
      <c r="CW919" s="90"/>
      <c r="CX919" s="90"/>
    </row>
    <row r="920" spans="28:102" s="77" customFormat="1" ht="12" x14ac:dyDescent="0.2">
      <c r="AB920" s="80"/>
      <c r="AC920" s="80"/>
      <c r="AD920" s="80"/>
      <c r="AO920" s="80"/>
      <c r="AP920" s="80"/>
      <c r="AQ920" s="80"/>
      <c r="AR920" s="80"/>
      <c r="AS920" s="80"/>
      <c r="AX920" s="78"/>
      <c r="BL920" s="80"/>
      <c r="CJ920" s="90"/>
      <c r="CK920" s="90"/>
      <c r="CL920" s="90"/>
      <c r="CM920" s="90"/>
      <c r="CN920" s="90"/>
      <c r="CO920" s="90"/>
      <c r="CP920" s="90"/>
      <c r="CQ920" s="90"/>
      <c r="CR920" s="90"/>
      <c r="CS920" s="90"/>
      <c r="CT920" s="90"/>
      <c r="CU920" s="90"/>
      <c r="CV920" s="90"/>
      <c r="CW920" s="90"/>
      <c r="CX920" s="90"/>
    </row>
    <row r="921" spans="28:102" s="77" customFormat="1" ht="12" x14ac:dyDescent="0.2">
      <c r="AB921" s="80"/>
      <c r="AC921" s="80"/>
      <c r="AD921" s="80"/>
      <c r="AO921" s="80"/>
      <c r="AP921" s="80"/>
      <c r="AQ921" s="80"/>
      <c r="AR921" s="80"/>
      <c r="AS921" s="80"/>
      <c r="AX921" s="78"/>
      <c r="BL921" s="80"/>
      <c r="CJ921" s="90"/>
      <c r="CK921" s="90"/>
      <c r="CL921" s="90"/>
      <c r="CM921" s="90"/>
      <c r="CN921" s="90"/>
      <c r="CO921" s="90"/>
      <c r="CP921" s="90"/>
      <c r="CQ921" s="90"/>
      <c r="CR921" s="90"/>
      <c r="CS921" s="90"/>
      <c r="CT921" s="90"/>
      <c r="CU921" s="90"/>
      <c r="CV921" s="90"/>
      <c r="CW921" s="90"/>
      <c r="CX921" s="90"/>
    </row>
    <row r="922" spans="28:102" s="77" customFormat="1" ht="12" x14ac:dyDescent="0.2">
      <c r="AB922" s="80"/>
      <c r="AC922" s="80"/>
      <c r="AD922" s="80"/>
      <c r="AO922" s="80"/>
      <c r="AP922" s="80"/>
      <c r="AQ922" s="80"/>
      <c r="AR922" s="80"/>
      <c r="AS922" s="80"/>
      <c r="AX922" s="78"/>
      <c r="BL922" s="80"/>
      <c r="CJ922" s="90"/>
      <c r="CK922" s="90"/>
      <c r="CL922" s="90"/>
      <c r="CM922" s="90"/>
      <c r="CN922" s="90"/>
      <c r="CO922" s="90"/>
      <c r="CP922" s="90"/>
      <c r="CQ922" s="90"/>
      <c r="CR922" s="90"/>
      <c r="CS922" s="90"/>
      <c r="CT922" s="90"/>
      <c r="CU922" s="90"/>
      <c r="CV922" s="90"/>
      <c r="CW922" s="90"/>
      <c r="CX922" s="90"/>
    </row>
    <row r="923" spans="28:102" s="77" customFormat="1" ht="12" x14ac:dyDescent="0.2">
      <c r="AB923" s="80"/>
      <c r="AC923" s="80"/>
      <c r="AD923" s="80"/>
      <c r="AO923" s="80"/>
      <c r="AP923" s="80"/>
      <c r="AQ923" s="80"/>
      <c r="AR923" s="80"/>
      <c r="AS923" s="80"/>
      <c r="AX923" s="78"/>
      <c r="BL923" s="80"/>
      <c r="CJ923" s="90"/>
      <c r="CK923" s="90"/>
      <c r="CL923" s="90"/>
      <c r="CM923" s="90"/>
      <c r="CN923" s="90"/>
      <c r="CO923" s="90"/>
      <c r="CP923" s="90"/>
      <c r="CQ923" s="90"/>
      <c r="CR923" s="90"/>
      <c r="CS923" s="90"/>
      <c r="CT923" s="90"/>
      <c r="CU923" s="90"/>
      <c r="CV923" s="90"/>
      <c r="CW923" s="90"/>
      <c r="CX923" s="90"/>
    </row>
    <row r="924" spans="28:102" s="77" customFormat="1" ht="12" x14ac:dyDescent="0.2">
      <c r="AB924" s="80"/>
      <c r="AC924" s="80"/>
      <c r="AD924" s="80"/>
      <c r="AO924" s="80"/>
      <c r="AP924" s="80"/>
      <c r="AQ924" s="80"/>
      <c r="AR924" s="80"/>
      <c r="AS924" s="80"/>
      <c r="AX924" s="78"/>
      <c r="BL924" s="80"/>
      <c r="CJ924" s="90"/>
      <c r="CK924" s="90"/>
      <c r="CL924" s="90"/>
      <c r="CM924" s="90"/>
      <c r="CN924" s="90"/>
      <c r="CO924" s="90"/>
      <c r="CP924" s="90"/>
      <c r="CQ924" s="90"/>
      <c r="CR924" s="90"/>
      <c r="CS924" s="90"/>
      <c r="CT924" s="90"/>
      <c r="CU924" s="90"/>
      <c r="CV924" s="90"/>
      <c r="CW924" s="90"/>
      <c r="CX924" s="90"/>
    </row>
    <row r="925" spans="28:102" s="77" customFormat="1" ht="12" x14ac:dyDescent="0.2">
      <c r="AB925" s="80"/>
      <c r="AC925" s="80"/>
      <c r="AD925" s="80"/>
      <c r="AO925" s="80"/>
      <c r="AP925" s="80"/>
      <c r="AQ925" s="80"/>
      <c r="AR925" s="80"/>
      <c r="AS925" s="80"/>
      <c r="AX925" s="78"/>
      <c r="BL925" s="80"/>
      <c r="CJ925" s="90"/>
      <c r="CK925" s="90"/>
      <c r="CL925" s="90"/>
      <c r="CM925" s="90"/>
      <c r="CN925" s="90"/>
      <c r="CO925" s="90"/>
      <c r="CP925" s="90"/>
      <c r="CQ925" s="90"/>
      <c r="CR925" s="90"/>
      <c r="CS925" s="90"/>
      <c r="CT925" s="90"/>
      <c r="CU925" s="90"/>
      <c r="CV925" s="90"/>
      <c r="CW925" s="90"/>
      <c r="CX925" s="90"/>
    </row>
    <row r="926" spans="28:102" s="77" customFormat="1" ht="12" x14ac:dyDescent="0.2">
      <c r="AB926" s="80"/>
      <c r="AC926" s="80"/>
      <c r="AD926" s="80"/>
      <c r="AO926" s="80"/>
      <c r="AP926" s="80"/>
      <c r="AQ926" s="80"/>
      <c r="AR926" s="80"/>
      <c r="AS926" s="80"/>
      <c r="AX926" s="78"/>
      <c r="BL926" s="80"/>
      <c r="CJ926" s="90"/>
      <c r="CK926" s="90"/>
      <c r="CL926" s="90"/>
      <c r="CM926" s="90"/>
      <c r="CN926" s="90"/>
      <c r="CO926" s="90"/>
      <c r="CP926" s="90"/>
      <c r="CQ926" s="90"/>
      <c r="CR926" s="90"/>
      <c r="CS926" s="90"/>
      <c r="CT926" s="90"/>
      <c r="CU926" s="90"/>
      <c r="CV926" s="90"/>
      <c r="CW926" s="90"/>
      <c r="CX926" s="90"/>
    </row>
    <row r="927" spans="28:102" s="77" customFormat="1" ht="12" x14ac:dyDescent="0.2">
      <c r="AB927" s="80"/>
      <c r="AC927" s="80"/>
      <c r="AD927" s="80"/>
      <c r="AO927" s="80"/>
      <c r="AP927" s="80"/>
      <c r="AQ927" s="80"/>
      <c r="AR927" s="80"/>
      <c r="AS927" s="80"/>
      <c r="AX927" s="78"/>
      <c r="BL927" s="80"/>
      <c r="CJ927" s="90"/>
      <c r="CK927" s="90"/>
      <c r="CL927" s="90"/>
      <c r="CM927" s="90"/>
      <c r="CN927" s="90"/>
      <c r="CO927" s="90"/>
      <c r="CP927" s="90"/>
      <c r="CQ927" s="90"/>
      <c r="CR927" s="90"/>
      <c r="CS927" s="90"/>
      <c r="CT927" s="90"/>
      <c r="CU927" s="90"/>
      <c r="CV927" s="90"/>
      <c r="CW927" s="90"/>
      <c r="CX927" s="90"/>
    </row>
    <row r="928" spans="28:102" s="77" customFormat="1" ht="12" x14ac:dyDescent="0.2">
      <c r="AB928" s="80"/>
      <c r="AC928" s="80"/>
      <c r="AD928" s="80"/>
      <c r="AO928" s="80"/>
      <c r="AP928" s="80"/>
      <c r="AQ928" s="80"/>
      <c r="AR928" s="80"/>
      <c r="AS928" s="80"/>
      <c r="AX928" s="78"/>
      <c r="BL928" s="80"/>
      <c r="CJ928" s="90"/>
      <c r="CK928" s="90"/>
      <c r="CL928" s="90"/>
      <c r="CM928" s="90"/>
      <c r="CN928" s="90"/>
      <c r="CO928" s="90"/>
      <c r="CP928" s="90"/>
      <c r="CQ928" s="90"/>
      <c r="CR928" s="90"/>
      <c r="CS928" s="90"/>
      <c r="CT928" s="90"/>
      <c r="CU928" s="90"/>
      <c r="CV928" s="90"/>
      <c r="CW928" s="90"/>
      <c r="CX928" s="90"/>
    </row>
    <row r="929" spans="28:102" s="77" customFormat="1" ht="12" x14ac:dyDescent="0.2">
      <c r="AB929" s="80"/>
      <c r="AC929" s="80"/>
      <c r="AD929" s="80"/>
      <c r="AO929" s="80"/>
      <c r="AP929" s="80"/>
      <c r="AQ929" s="80"/>
      <c r="AR929" s="80"/>
      <c r="AS929" s="80"/>
      <c r="AX929" s="78"/>
      <c r="BL929" s="80"/>
      <c r="CJ929" s="90"/>
      <c r="CK929" s="90"/>
      <c r="CL929" s="90"/>
      <c r="CM929" s="90"/>
      <c r="CN929" s="90"/>
      <c r="CO929" s="90"/>
      <c r="CP929" s="90"/>
      <c r="CQ929" s="90"/>
      <c r="CR929" s="90"/>
      <c r="CS929" s="90"/>
      <c r="CT929" s="90"/>
      <c r="CU929" s="90"/>
      <c r="CV929" s="90"/>
      <c r="CW929" s="90"/>
      <c r="CX929" s="90"/>
    </row>
    <row r="930" spans="28:102" s="77" customFormat="1" ht="12" x14ac:dyDescent="0.2">
      <c r="AB930" s="80"/>
      <c r="AC930" s="80"/>
      <c r="AD930" s="80"/>
      <c r="AO930" s="80"/>
      <c r="AP930" s="80"/>
      <c r="AQ930" s="80"/>
      <c r="AR930" s="80"/>
      <c r="AS930" s="80"/>
      <c r="AX930" s="78"/>
      <c r="BL930" s="80"/>
      <c r="CJ930" s="90"/>
      <c r="CK930" s="90"/>
      <c r="CL930" s="90"/>
      <c r="CM930" s="90"/>
      <c r="CN930" s="90"/>
      <c r="CO930" s="90"/>
      <c r="CP930" s="90"/>
      <c r="CQ930" s="90"/>
      <c r="CR930" s="90"/>
      <c r="CS930" s="90"/>
      <c r="CT930" s="90"/>
      <c r="CU930" s="90"/>
      <c r="CV930" s="90"/>
      <c r="CW930" s="90"/>
      <c r="CX930" s="90"/>
    </row>
    <row r="931" spans="28:102" s="77" customFormat="1" ht="12" x14ac:dyDescent="0.2">
      <c r="AB931" s="80"/>
      <c r="AC931" s="80"/>
      <c r="AD931" s="80"/>
      <c r="AO931" s="80"/>
      <c r="AP931" s="80"/>
      <c r="AQ931" s="80"/>
      <c r="AR931" s="80"/>
      <c r="AS931" s="80"/>
      <c r="AX931" s="78"/>
      <c r="BL931" s="80"/>
      <c r="CJ931" s="90"/>
      <c r="CK931" s="90"/>
      <c r="CL931" s="90"/>
      <c r="CM931" s="90"/>
      <c r="CN931" s="90"/>
      <c r="CO931" s="90"/>
      <c r="CP931" s="90"/>
      <c r="CQ931" s="90"/>
      <c r="CR931" s="90"/>
      <c r="CS931" s="90"/>
      <c r="CT931" s="90"/>
      <c r="CU931" s="90"/>
      <c r="CV931" s="90"/>
      <c r="CW931" s="90"/>
      <c r="CX931" s="90"/>
    </row>
    <row r="932" spans="28:102" s="77" customFormat="1" ht="12" x14ac:dyDescent="0.2">
      <c r="AB932" s="80"/>
      <c r="AC932" s="80"/>
      <c r="AD932" s="80"/>
      <c r="AO932" s="80"/>
      <c r="AP932" s="80"/>
      <c r="AQ932" s="80"/>
      <c r="AR932" s="80"/>
      <c r="AS932" s="80"/>
      <c r="AX932" s="78"/>
      <c r="BL932" s="80"/>
      <c r="CJ932" s="90"/>
      <c r="CK932" s="90"/>
      <c r="CL932" s="90"/>
      <c r="CM932" s="90"/>
      <c r="CN932" s="90"/>
      <c r="CO932" s="90"/>
      <c r="CP932" s="90"/>
      <c r="CQ932" s="90"/>
      <c r="CR932" s="90"/>
      <c r="CS932" s="90"/>
      <c r="CT932" s="90"/>
      <c r="CU932" s="90"/>
      <c r="CV932" s="90"/>
      <c r="CW932" s="90"/>
      <c r="CX932" s="90"/>
    </row>
    <row r="933" spans="28:102" s="77" customFormat="1" ht="12" x14ac:dyDescent="0.2">
      <c r="AB933" s="80"/>
      <c r="AC933" s="80"/>
      <c r="AD933" s="80"/>
      <c r="AO933" s="80"/>
      <c r="AP933" s="80"/>
      <c r="AQ933" s="80"/>
      <c r="AR933" s="80"/>
      <c r="AS933" s="80"/>
      <c r="AX933" s="78"/>
      <c r="BL933" s="80"/>
      <c r="CJ933" s="90"/>
      <c r="CK933" s="90"/>
      <c r="CL933" s="90"/>
      <c r="CM933" s="90"/>
      <c r="CN933" s="90"/>
      <c r="CO933" s="90"/>
      <c r="CP933" s="90"/>
      <c r="CQ933" s="90"/>
      <c r="CR933" s="90"/>
      <c r="CS933" s="90"/>
      <c r="CT933" s="90"/>
      <c r="CU933" s="90"/>
      <c r="CV933" s="90"/>
      <c r="CW933" s="90"/>
      <c r="CX933" s="90"/>
    </row>
    <row r="934" spans="28:102" s="77" customFormat="1" ht="12" x14ac:dyDescent="0.2">
      <c r="AB934" s="80"/>
      <c r="AC934" s="80"/>
      <c r="AD934" s="80"/>
      <c r="AO934" s="80"/>
      <c r="AP934" s="80"/>
      <c r="AQ934" s="80"/>
      <c r="AR934" s="80"/>
      <c r="AS934" s="80"/>
      <c r="AX934" s="78"/>
      <c r="BL934" s="80"/>
      <c r="CJ934" s="90"/>
      <c r="CK934" s="90"/>
      <c r="CL934" s="90"/>
      <c r="CM934" s="90"/>
      <c r="CN934" s="90"/>
      <c r="CO934" s="90"/>
      <c r="CP934" s="90"/>
      <c r="CQ934" s="90"/>
      <c r="CR934" s="90"/>
      <c r="CS934" s="90"/>
      <c r="CT934" s="90"/>
      <c r="CU934" s="90"/>
      <c r="CV934" s="90"/>
      <c r="CW934" s="90"/>
      <c r="CX934" s="90"/>
    </row>
    <row r="935" spans="28:102" s="77" customFormat="1" ht="12" x14ac:dyDescent="0.2">
      <c r="AB935" s="80"/>
      <c r="AC935" s="80"/>
      <c r="AD935" s="80"/>
      <c r="AO935" s="80"/>
      <c r="AP935" s="80"/>
      <c r="AQ935" s="80"/>
      <c r="AR935" s="80"/>
      <c r="AS935" s="80"/>
      <c r="AX935" s="78"/>
      <c r="BL935" s="80"/>
      <c r="CJ935" s="90"/>
      <c r="CK935" s="90"/>
      <c r="CL935" s="90"/>
      <c r="CM935" s="90"/>
      <c r="CN935" s="90"/>
      <c r="CO935" s="90"/>
      <c r="CP935" s="90"/>
      <c r="CQ935" s="90"/>
      <c r="CR935" s="90"/>
      <c r="CS935" s="90"/>
      <c r="CT935" s="90"/>
      <c r="CU935" s="90"/>
      <c r="CV935" s="90"/>
      <c r="CW935" s="90"/>
      <c r="CX935" s="90"/>
    </row>
    <row r="936" spans="28:102" s="77" customFormat="1" ht="12" x14ac:dyDescent="0.2">
      <c r="AB936" s="80"/>
      <c r="AC936" s="80"/>
      <c r="AD936" s="80"/>
      <c r="AO936" s="80"/>
      <c r="AP936" s="80"/>
      <c r="AQ936" s="80"/>
      <c r="AR936" s="80"/>
      <c r="AS936" s="80"/>
      <c r="AX936" s="78"/>
      <c r="BL936" s="80"/>
      <c r="CJ936" s="90"/>
      <c r="CK936" s="90"/>
      <c r="CL936" s="90"/>
      <c r="CM936" s="90"/>
      <c r="CN936" s="90"/>
      <c r="CO936" s="90"/>
      <c r="CP936" s="90"/>
      <c r="CQ936" s="90"/>
      <c r="CR936" s="90"/>
      <c r="CS936" s="90"/>
      <c r="CT936" s="90"/>
      <c r="CU936" s="90"/>
      <c r="CV936" s="90"/>
      <c r="CW936" s="90"/>
      <c r="CX936" s="90"/>
    </row>
    <row r="937" spans="28:102" s="77" customFormat="1" ht="12" x14ac:dyDescent="0.2">
      <c r="AB937" s="80"/>
      <c r="AC937" s="80"/>
      <c r="AD937" s="80"/>
      <c r="AO937" s="80"/>
      <c r="AP937" s="80"/>
      <c r="AQ937" s="80"/>
      <c r="AR937" s="80"/>
      <c r="AS937" s="80"/>
      <c r="AX937" s="78"/>
      <c r="BL937" s="80"/>
      <c r="CJ937" s="90"/>
      <c r="CK937" s="90"/>
      <c r="CL937" s="90"/>
      <c r="CM937" s="90"/>
      <c r="CN937" s="90"/>
      <c r="CO937" s="90"/>
      <c r="CP937" s="90"/>
      <c r="CQ937" s="90"/>
      <c r="CR937" s="90"/>
      <c r="CS937" s="90"/>
      <c r="CT937" s="90"/>
      <c r="CU937" s="90"/>
      <c r="CV937" s="90"/>
      <c r="CW937" s="90"/>
      <c r="CX937" s="90"/>
    </row>
    <row r="938" spans="28:102" s="77" customFormat="1" ht="12" x14ac:dyDescent="0.2">
      <c r="AB938" s="80"/>
      <c r="AC938" s="80"/>
      <c r="AD938" s="80"/>
      <c r="AO938" s="80"/>
      <c r="AP938" s="80"/>
      <c r="AQ938" s="80"/>
      <c r="AR938" s="80"/>
      <c r="AS938" s="80"/>
      <c r="AX938" s="78"/>
      <c r="BL938" s="80"/>
      <c r="CJ938" s="90"/>
      <c r="CK938" s="90"/>
      <c r="CL938" s="90"/>
      <c r="CM938" s="90"/>
      <c r="CN938" s="90"/>
      <c r="CO938" s="90"/>
      <c r="CP938" s="90"/>
      <c r="CQ938" s="90"/>
      <c r="CR938" s="90"/>
      <c r="CS938" s="90"/>
      <c r="CT938" s="90"/>
      <c r="CU938" s="90"/>
      <c r="CV938" s="90"/>
      <c r="CW938" s="90"/>
      <c r="CX938" s="90"/>
    </row>
    <row r="939" spans="28:102" s="77" customFormat="1" ht="12" x14ac:dyDescent="0.2">
      <c r="AB939" s="80"/>
      <c r="AC939" s="80"/>
      <c r="AD939" s="80"/>
      <c r="AO939" s="80"/>
      <c r="AP939" s="80"/>
      <c r="AQ939" s="80"/>
      <c r="AR939" s="80"/>
      <c r="AS939" s="80"/>
      <c r="AX939" s="78"/>
      <c r="BL939" s="80"/>
      <c r="CJ939" s="90"/>
      <c r="CK939" s="90"/>
      <c r="CL939" s="90"/>
      <c r="CM939" s="90"/>
      <c r="CN939" s="90"/>
      <c r="CO939" s="90"/>
      <c r="CP939" s="90"/>
      <c r="CQ939" s="90"/>
      <c r="CR939" s="90"/>
      <c r="CS939" s="90"/>
      <c r="CT939" s="90"/>
      <c r="CU939" s="90"/>
      <c r="CV939" s="90"/>
      <c r="CW939" s="90"/>
      <c r="CX939" s="90"/>
    </row>
    <row r="940" spans="28:102" s="77" customFormat="1" ht="12" x14ac:dyDescent="0.2">
      <c r="AB940" s="80"/>
      <c r="AC940" s="80"/>
      <c r="AD940" s="80"/>
      <c r="AO940" s="80"/>
      <c r="AP940" s="80"/>
      <c r="AQ940" s="80"/>
      <c r="AR940" s="80"/>
      <c r="AS940" s="80"/>
      <c r="AX940" s="78"/>
      <c r="BL940" s="80"/>
      <c r="CJ940" s="90"/>
      <c r="CK940" s="90"/>
      <c r="CL940" s="90"/>
      <c r="CM940" s="90"/>
      <c r="CN940" s="90"/>
      <c r="CO940" s="90"/>
      <c r="CP940" s="90"/>
      <c r="CQ940" s="90"/>
      <c r="CR940" s="90"/>
      <c r="CS940" s="90"/>
      <c r="CT940" s="90"/>
      <c r="CU940" s="90"/>
      <c r="CV940" s="90"/>
      <c r="CW940" s="90"/>
      <c r="CX940" s="90"/>
    </row>
    <row r="941" spans="28:102" s="77" customFormat="1" ht="12" x14ac:dyDescent="0.2">
      <c r="AB941" s="80"/>
      <c r="AC941" s="80"/>
      <c r="AD941" s="80"/>
      <c r="AO941" s="80"/>
      <c r="AP941" s="80"/>
      <c r="AQ941" s="80"/>
      <c r="AR941" s="80"/>
      <c r="AS941" s="80"/>
      <c r="AX941" s="78"/>
      <c r="BL941" s="80"/>
      <c r="CJ941" s="90"/>
      <c r="CK941" s="90"/>
      <c r="CL941" s="90"/>
      <c r="CM941" s="90"/>
      <c r="CN941" s="90"/>
      <c r="CO941" s="90"/>
      <c r="CP941" s="90"/>
      <c r="CQ941" s="90"/>
      <c r="CR941" s="90"/>
      <c r="CS941" s="90"/>
      <c r="CT941" s="90"/>
      <c r="CU941" s="90"/>
      <c r="CV941" s="90"/>
      <c r="CW941" s="90"/>
      <c r="CX941" s="90"/>
    </row>
    <row r="942" spans="28:102" s="77" customFormat="1" ht="12" x14ac:dyDescent="0.2">
      <c r="AB942" s="80"/>
      <c r="AC942" s="80"/>
      <c r="AD942" s="80"/>
      <c r="AO942" s="80"/>
      <c r="AP942" s="80"/>
      <c r="AQ942" s="80"/>
      <c r="AR942" s="80"/>
      <c r="AS942" s="80"/>
      <c r="AX942" s="78"/>
      <c r="BL942" s="80"/>
      <c r="CJ942" s="90"/>
      <c r="CK942" s="90"/>
      <c r="CL942" s="90"/>
      <c r="CM942" s="90"/>
      <c r="CN942" s="90"/>
      <c r="CO942" s="90"/>
      <c r="CP942" s="90"/>
      <c r="CQ942" s="90"/>
      <c r="CR942" s="90"/>
      <c r="CS942" s="90"/>
      <c r="CT942" s="90"/>
      <c r="CU942" s="90"/>
      <c r="CV942" s="90"/>
      <c r="CW942" s="90"/>
      <c r="CX942" s="90"/>
    </row>
    <row r="943" spans="28:102" s="77" customFormat="1" ht="12" x14ac:dyDescent="0.2">
      <c r="AB943" s="80"/>
      <c r="AC943" s="80"/>
      <c r="AD943" s="80"/>
      <c r="AO943" s="80"/>
      <c r="AP943" s="80"/>
      <c r="AQ943" s="80"/>
      <c r="AR943" s="80"/>
      <c r="AS943" s="80"/>
      <c r="AX943" s="78"/>
      <c r="BL943" s="80"/>
      <c r="CJ943" s="90"/>
      <c r="CK943" s="90"/>
      <c r="CL943" s="90"/>
      <c r="CM943" s="90"/>
      <c r="CN943" s="90"/>
      <c r="CO943" s="90"/>
      <c r="CP943" s="90"/>
      <c r="CQ943" s="90"/>
      <c r="CR943" s="90"/>
      <c r="CS943" s="90"/>
      <c r="CT943" s="90"/>
      <c r="CU943" s="90"/>
      <c r="CV943" s="90"/>
      <c r="CW943" s="90"/>
      <c r="CX943" s="90"/>
    </row>
    <row r="944" spans="28:102" s="77" customFormat="1" ht="12" x14ac:dyDescent="0.2">
      <c r="AB944" s="80"/>
      <c r="AC944" s="80"/>
      <c r="AD944" s="80"/>
      <c r="AO944" s="80"/>
      <c r="AP944" s="80"/>
      <c r="AQ944" s="80"/>
      <c r="AR944" s="80"/>
      <c r="AS944" s="80"/>
      <c r="AX944" s="78"/>
      <c r="BL944" s="80"/>
      <c r="CJ944" s="90"/>
      <c r="CK944" s="90"/>
      <c r="CL944" s="90"/>
      <c r="CM944" s="90"/>
      <c r="CN944" s="90"/>
      <c r="CO944" s="90"/>
      <c r="CP944" s="90"/>
      <c r="CQ944" s="90"/>
      <c r="CR944" s="90"/>
      <c r="CS944" s="90"/>
      <c r="CT944" s="90"/>
      <c r="CU944" s="90"/>
      <c r="CV944" s="90"/>
      <c r="CW944" s="90"/>
      <c r="CX944" s="90"/>
    </row>
    <row r="945" spans="28:102" s="77" customFormat="1" ht="12" x14ac:dyDescent="0.2">
      <c r="AB945" s="80"/>
      <c r="AC945" s="80"/>
      <c r="AD945" s="80"/>
      <c r="AO945" s="80"/>
      <c r="AP945" s="80"/>
      <c r="AQ945" s="80"/>
      <c r="AR945" s="80"/>
      <c r="AS945" s="80"/>
      <c r="AX945" s="78"/>
      <c r="BL945" s="80"/>
      <c r="CJ945" s="90"/>
      <c r="CK945" s="90"/>
      <c r="CL945" s="90"/>
      <c r="CM945" s="90"/>
      <c r="CN945" s="90"/>
      <c r="CO945" s="90"/>
      <c r="CP945" s="90"/>
      <c r="CQ945" s="90"/>
      <c r="CR945" s="90"/>
      <c r="CS945" s="90"/>
      <c r="CT945" s="90"/>
      <c r="CU945" s="90"/>
      <c r="CV945" s="90"/>
      <c r="CW945" s="90"/>
      <c r="CX945" s="90"/>
    </row>
    <row r="946" spans="28:102" s="77" customFormat="1" ht="12" x14ac:dyDescent="0.2">
      <c r="AB946" s="80"/>
      <c r="AC946" s="80"/>
      <c r="AD946" s="80"/>
      <c r="AO946" s="80"/>
      <c r="AP946" s="80"/>
      <c r="AQ946" s="80"/>
      <c r="AR946" s="80"/>
      <c r="AS946" s="80"/>
      <c r="AX946" s="78"/>
      <c r="BL946" s="80"/>
      <c r="CJ946" s="90"/>
      <c r="CK946" s="90"/>
      <c r="CL946" s="90"/>
      <c r="CM946" s="90"/>
      <c r="CN946" s="90"/>
      <c r="CO946" s="90"/>
      <c r="CP946" s="90"/>
      <c r="CQ946" s="90"/>
      <c r="CR946" s="90"/>
      <c r="CS946" s="90"/>
      <c r="CT946" s="90"/>
      <c r="CU946" s="90"/>
      <c r="CV946" s="90"/>
      <c r="CW946" s="90"/>
      <c r="CX946" s="90"/>
    </row>
    <row r="947" spans="28:102" s="77" customFormat="1" ht="12" x14ac:dyDescent="0.2">
      <c r="AB947" s="80"/>
      <c r="AC947" s="80"/>
      <c r="AD947" s="80"/>
      <c r="AO947" s="80"/>
      <c r="AP947" s="80"/>
      <c r="AQ947" s="80"/>
      <c r="AR947" s="80"/>
      <c r="AS947" s="80"/>
      <c r="AX947" s="78"/>
      <c r="BL947" s="80"/>
      <c r="CJ947" s="90"/>
      <c r="CK947" s="90"/>
      <c r="CL947" s="90"/>
      <c r="CM947" s="90"/>
      <c r="CN947" s="90"/>
      <c r="CO947" s="90"/>
      <c r="CP947" s="90"/>
      <c r="CQ947" s="90"/>
      <c r="CR947" s="90"/>
      <c r="CS947" s="90"/>
      <c r="CT947" s="90"/>
      <c r="CU947" s="90"/>
      <c r="CV947" s="90"/>
      <c r="CW947" s="90"/>
      <c r="CX947" s="90"/>
    </row>
    <row r="948" spans="28:102" s="77" customFormat="1" ht="12" x14ac:dyDescent="0.2">
      <c r="AB948" s="80"/>
      <c r="AC948" s="80"/>
      <c r="AD948" s="80"/>
      <c r="AO948" s="80"/>
      <c r="AP948" s="80"/>
      <c r="AQ948" s="80"/>
      <c r="AR948" s="80"/>
      <c r="AS948" s="80"/>
      <c r="AX948" s="78"/>
      <c r="BL948" s="80"/>
      <c r="CJ948" s="90"/>
      <c r="CK948" s="90"/>
      <c r="CL948" s="90"/>
      <c r="CM948" s="90"/>
      <c r="CN948" s="90"/>
      <c r="CO948" s="90"/>
      <c r="CP948" s="90"/>
      <c r="CQ948" s="90"/>
      <c r="CR948" s="90"/>
      <c r="CS948" s="90"/>
      <c r="CT948" s="90"/>
      <c r="CU948" s="90"/>
      <c r="CV948" s="90"/>
      <c r="CW948" s="90"/>
      <c r="CX948" s="90"/>
    </row>
    <row r="949" spans="28:102" s="77" customFormat="1" ht="12" x14ac:dyDescent="0.2">
      <c r="AB949" s="80"/>
      <c r="AC949" s="80"/>
      <c r="AD949" s="80"/>
      <c r="AO949" s="80"/>
      <c r="AP949" s="80"/>
      <c r="AQ949" s="80"/>
      <c r="AR949" s="80"/>
      <c r="AS949" s="80"/>
      <c r="AX949" s="78"/>
      <c r="BL949" s="80"/>
      <c r="CJ949" s="90"/>
      <c r="CK949" s="90"/>
      <c r="CL949" s="90"/>
      <c r="CM949" s="90"/>
      <c r="CN949" s="90"/>
      <c r="CO949" s="90"/>
      <c r="CP949" s="90"/>
      <c r="CQ949" s="90"/>
      <c r="CR949" s="90"/>
      <c r="CS949" s="90"/>
      <c r="CT949" s="90"/>
      <c r="CU949" s="90"/>
      <c r="CV949" s="90"/>
      <c r="CW949" s="90"/>
      <c r="CX949" s="90"/>
    </row>
    <row r="950" spans="28:102" s="77" customFormat="1" ht="12" x14ac:dyDescent="0.2">
      <c r="AB950" s="80"/>
      <c r="AC950" s="80"/>
      <c r="AD950" s="80"/>
      <c r="AO950" s="80"/>
      <c r="AP950" s="80"/>
      <c r="AQ950" s="80"/>
      <c r="AR950" s="80"/>
      <c r="AS950" s="80"/>
      <c r="AX950" s="78"/>
      <c r="BL950" s="80"/>
      <c r="CJ950" s="90"/>
      <c r="CK950" s="90"/>
      <c r="CL950" s="90"/>
      <c r="CM950" s="90"/>
      <c r="CN950" s="90"/>
      <c r="CO950" s="90"/>
      <c r="CP950" s="90"/>
      <c r="CQ950" s="90"/>
      <c r="CR950" s="90"/>
      <c r="CS950" s="90"/>
      <c r="CT950" s="90"/>
      <c r="CU950" s="90"/>
      <c r="CV950" s="90"/>
      <c r="CW950" s="90"/>
      <c r="CX950" s="90"/>
    </row>
    <row r="951" spans="28:102" s="77" customFormat="1" ht="12" x14ac:dyDescent="0.2">
      <c r="AB951" s="80"/>
      <c r="AC951" s="80"/>
      <c r="AD951" s="80"/>
      <c r="AO951" s="80"/>
      <c r="AP951" s="80"/>
      <c r="AQ951" s="80"/>
      <c r="AR951" s="80"/>
      <c r="AS951" s="80"/>
      <c r="AX951" s="78"/>
      <c r="BL951" s="80"/>
      <c r="CJ951" s="90"/>
      <c r="CK951" s="90"/>
      <c r="CL951" s="90"/>
      <c r="CM951" s="90"/>
      <c r="CN951" s="90"/>
      <c r="CO951" s="90"/>
      <c r="CP951" s="90"/>
      <c r="CQ951" s="90"/>
      <c r="CR951" s="90"/>
      <c r="CS951" s="90"/>
      <c r="CT951" s="90"/>
      <c r="CU951" s="90"/>
      <c r="CV951" s="90"/>
      <c r="CW951" s="90"/>
      <c r="CX951" s="90"/>
    </row>
    <row r="952" spans="28:102" s="77" customFormat="1" ht="12" x14ac:dyDescent="0.2">
      <c r="AB952" s="80"/>
      <c r="AC952" s="80"/>
      <c r="AD952" s="80"/>
      <c r="AO952" s="80"/>
      <c r="AP952" s="80"/>
      <c r="AQ952" s="80"/>
      <c r="AR952" s="80"/>
      <c r="AS952" s="80"/>
      <c r="AX952" s="78"/>
      <c r="BL952" s="80"/>
      <c r="CJ952" s="90"/>
      <c r="CK952" s="90"/>
      <c r="CL952" s="90"/>
      <c r="CM952" s="90"/>
      <c r="CN952" s="90"/>
      <c r="CO952" s="90"/>
      <c r="CP952" s="90"/>
      <c r="CQ952" s="90"/>
      <c r="CR952" s="90"/>
      <c r="CS952" s="90"/>
      <c r="CT952" s="90"/>
      <c r="CU952" s="90"/>
      <c r="CV952" s="90"/>
      <c r="CW952" s="90"/>
      <c r="CX952" s="90"/>
    </row>
    <row r="953" spans="28:102" s="77" customFormat="1" ht="12" x14ac:dyDescent="0.2">
      <c r="AB953" s="80"/>
      <c r="AC953" s="80"/>
      <c r="AD953" s="80"/>
      <c r="AO953" s="80"/>
      <c r="AP953" s="80"/>
      <c r="AQ953" s="80"/>
      <c r="AR953" s="80"/>
      <c r="AS953" s="80"/>
      <c r="AX953" s="78"/>
      <c r="BL953" s="80"/>
      <c r="CJ953" s="90"/>
      <c r="CK953" s="90"/>
      <c r="CL953" s="90"/>
      <c r="CM953" s="90"/>
      <c r="CN953" s="90"/>
      <c r="CO953" s="90"/>
      <c r="CP953" s="90"/>
      <c r="CQ953" s="90"/>
      <c r="CR953" s="90"/>
      <c r="CS953" s="90"/>
      <c r="CT953" s="90"/>
      <c r="CU953" s="90"/>
      <c r="CV953" s="90"/>
      <c r="CW953" s="90"/>
      <c r="CX953" s="90"/>
    </row>
    <row r="954" spans="28:102" s="77" customFormat="1" ht="12" x14ac:dyDescent="0.2">
      <c r="AB954" s="80"/>
      <c r="AC954" s="80"/>
      <c r="AD954" s="80"/>
      <c r="AO954" s="80"/>
      <c r="AP954" s="80"/>
      <c r="AQ954" s="80"/>
      <c r="AR954" s="80"/>
      <c r="AS954" s="80"/>
      <c r="AX954" s="78"/>
      <c r="BL954" s="80"/>
      <c r="CJ954" s="90"/>
      <c r="CK954" s="90"/>
      <c r="CL954" s="90"/>
      <c r="CM954" s="90"/>
      <c r="CN954" s="90"/>
      <c r="CO954" s="90"/>
      <c r="CP954" s="90"/>
      <c r="CQ954" s="90"/>
      <c r="CR954" s="90"/>
      <c r="CS954" s="90"/>
      <c r="CT954" s="90"/>
      <c r="CU954" s="90"/>
      <c r="CV954" s="90"/>
      <c r="CW954" s="90"/>
      <c r="CX954" s="90"/>
    </row>
    <row r="955" spans="28:102" s="77" customFormat="1" ht="12" x14ac:dyDescent="0.2">
      <c r="AB955" s="80"/>
      <c r="AC955" s="80"/>
      <c r="AD955" s="80"/>
      <c r="AO955" s="80"/>
      <c r="AP955" s="80"/>
      <c r="AQ955" s="80"/>
      <c r="AR955" s="80"/>
      <c r="AS955" s="80"/>
      <c r="AX955" s="78"/>
      <c r="BL955" s="80"/>
      <c r="CJ955" s="90"/>
      <c r="CK955" s="90"/>
      <c r="CL955" s="90"/>
      <c r="CM955" s="90"/>
      <c r="CN955" s="90"/>
      <c r="CO955" s="90"/>
      <c r="CP955" s="90"/>
      <c r="CQ955" s="90"/>
      <c r="CR955" s="90"/>
      <c r="CS955" s="90"/>
      <c r="CT955" s="90"/>
      <c r="CU955" s="90"/>
      <c r="CV955" s="90"/>
      <c r="CW955" s="90"/>
      <c r="CX955" s="90"/>
    </row>
    <row r="956" spans="28:102" s="77" customFormat="1" ht="12" x14ac:dyDescent="0.2">
      <c r="AB956" s="80"/>
      <c r="AC956" s="80"/>
      <c r="AD956" s="80"/>
      <c r="AO956" s="80"/>
      <c r="AP956" s="80"/>
      <c r="AQ956" s="80"/>
      <c r="AR956" s="80"/>
      <c r="AS956" s="80"/>
      <c r="AX956" s="78"/>
      <c r="BL956" s="80"/>
      <c r="CJ956" s="90"/>
      <c r="CK956" s="90"/>
      <c r="CL956" s="90"/>
      <c r="CM956" s="90"/>
      <c r="CN956" s="90"/>
      <c r="CO956" s="90"/>
      <c r="CP956" s="90"/>
      <c r="CQ956" s="90"/>
      <c r="CR956" s="90"/>
      <c r="CS956" s="90"/>
      <c r="CT956" s="90"/>
      <c r="CU956" s="90"/>
      <c r="CV956" s="90"/>
      <c r="CW956" s="90"/>
      <c r="CX956" s="90"/>
    </row>
    <row r="957" spans="28:102" s="77" customFormat="1" ht="12" x14ac:dyDescent="0.2">
      <c r="AB957" s="80"/>
      <c r="AC957" s="80"/>
      <c r="AD957" s="80"/>
      <c r="AO957" s="80"/>
      <c r="AP957" s="80"/>
      <c r="AQ957" s="80"/>
      <c r="AR957" s="80"/>
      <c r="AS957" s="80"/>
      <c r="AX957" s="78"/>
      <c r="BL957" s="80"/>
      <c r="CJ957" s="90"/>
      <c r="CK957" s="90"/>
      <c r="CL957" s="90"/>
      <c r="CM957" s="90"/>
      <c r="CN957" s="90"/>
      <c r="CO957" s="90"/>
      <c r="CP957" s="90"/>
      <c r="CQ957" s="90"/>
      <c r="CR957" s="90"/>
      <c r="CS957" s="90"/>
      <c r="CT957" s="90"/>
      <c r="CU957" s="90"/>
      <c r="CV957" s="90"/>
      <c r="CW957" s="90"/>
      <c r="CX957" s="90"/>
    </row>
    <row r="958" spans="28:102" s="77" customFormat="1" ht="12" x14ac:dyDescent="0.2">
      <c r="AB958" s="80"/>
      <c r="AC958" s="80"/>
      <c r="AD958" s="80"/>
      <c r="AO958" s="80"/>
      <c r="AP958" s="80"/>
      <c r="AQ958" s="80"/>
      <c r="AR958" s="80"/>
      <c r="AS958" s="80"/>
      <c r="AX958" s="78"/>
      <c r="BL958" s="80"/>
      <c r="CJ958" s="90"/>
      <c r="CK958" s="90"/>
      <c r="CL958" s="90"/>
      <c r="CM958" s="90"/>
      <c r="CN958" s="90"/>
      <c r="CO958" s="90"/>
      <c r="CP958" s="90"/>
      <c r="CQ958" s="90"/>
      <c r="CR958" s="90"/>
      <c r="CS958" s="90"/>
      <c r="CT958" s="90"/>
      <c r="CU958" s="90"/>
      <c r="CV958" s="90"/>
      <c r="CW958" s="90"/>
      <c r="CX958" s="90"/>
    </row>
    <row r="959" spans="28:102" s="77" customFormat="1" ht="12" x14ac:dyDescent="0.2">
      <c r="AB959" s="80"/>
      <c r="AC959" s="80"/>
      <c r="AD959" s="80"/>
      <c r="AO959" s="80"/>
      <c r="AP959" s="80"/>
      <c r="AQ959" s="80"/>
      <c r="AR959" s="80"/>
      <c r="AS959" s="80"/>
      <c r="AX959" s="78"/>
      <c r="BL959" s="80"/>
      <c r="CJ959" s="90"/>
      <c r="CK959" s="90"/>
      <c r="CL959" s="90"/>
      <c r="CM959" s="90"/>
      <c r="CN959" s="90"/>
      <c r="CO959" s="90"/>
      <c r="CP959" s="90"/>
      <c r="CQ959" s="90"/>
      <c r="CR959" s="90"/>
      <c r="CS959" s="90"/>
      <c r="CT959" s="90"/>
      <c r="CU959" s="90"/>
      <c r="CV959" s="90"/>
      <c r="CW959" s="90"/>
      <c r="CX959" s="90"/>
    </row>
    <row r="960" spans="28:102" s="77" customFormat="1" ht="12" x14ac:dyDescent="0.2">
      <c r="AB960" s="80"/>
      <c r="AC960" s="80"/>
      <c r="AD960" s="80"/>
      <c r="AO960" s="80"/>
      <c r="AP960" s="80"/>
      <c r="AQ960" s="80"/>
      <c r="AR960" s="80"/>
      <c r="AS960" s="80"/>
      <c r="AX960" s="78"/>
      <c r="BL960" s="80"/>
      <c r="CJ960" s="90"/>
      <c r="CK960" s="90"/>
      <c r="CL960" s="90"/>
      <c r="CM960" s="90"/>
      <c r="CN960" s="90"/>
      <c r="CO960" s="90"/>
      <c r="CP960" s="90"/>
      <c r="CQ960" s="90"/>
      <c r="CR960" s="90"/>
      <c r="CS960" s="90"/>
      <c r="CT960" s="90"/>
      <c r="CU960" s="90"/>
      <c r="CV960" s="90"/>
      <c r="CW960" s="90"/>
      <c r="CX960" s="90"/>
    </row>
    <row r="961" spans="28:102" s="77" customFormat="1" ht="12" x14ac:dyDescent="0.2">
      <c r="AB961" s="80"/>
      <c r="AC961" s="80"/>
      <c r="AD961" s="80"/>
      <c r="AO961" s="80"/>
      <c r="AP961" s="80"/>
      <c r="AQ961" s="80"/>
      <c r="AR961" s="80"/>
      <c r="AS961" s="80"/>
      <c r="AX961" s="78"/>
      <c r="BL961" s="80"/>
      <c r="CJ961" s="90"/>
      <c r="CK961" s="90"/>
      <c r="CL961" s="90"/>
      <c r="CM961" s="90"/>
      <c r="CN961" s="90"/>
      <c r="CO961" s="90"/>
      <c r="CP961" s="90"/>
      <c r="CQ961" s="90"/>
      <c r="CR961" s="90"/>
      <c r="CS961" s="90"/>
      <c r="CT961" s="90"/>
      <c r="CU961" s="90"/>
      <c r="CV961" s="90"/>
      <c r="CW961" s="90"/>
      <c r="CX961" s="90"/>
    </row>
    <row r="962" spans="28:102" s="77" customFormat="1" ht="12" x14ac:dyDescent="0.2">
      <c r="AB962" s="80"/>
      <c r="AC962" s="80"/>
      <c r="AD962" s="80"/>
      <c r="AO962" s="80"/>
      <c r="AP962" s="80"/>
      <c r="AQ962" s="80"/>
      <c r="AR962" s="80"/>
      <c r="AS962" s="80"/>
      <c r="AX962" s="78"/>
      <c r="BL962" s="80"/>
      <c r="CJ962" s="90"/>
      <c r="CK962" s="90"/>
      <c r="CL962" s="90"/>
      <c r="CM962" s="90"/>
      <c r="CN962" s="90"/>
      <c r="CO962" s="90"/>
      <c r="CP962" s="90"/>
      <c r="CQ962" s="90"/>
      <c r="CR962" s="90"/>
      <c r="CS962" s="90"/>
      <c r="CT962" s="90"/>
      <c r="CU962" s="90"/>
      <c r="CV962" s="90"/>
      <c r="CW962" s="90"/>
      <c r="CX962" s="90"/>
    </row>
    <row r="963" spans="28:102" s="77" customFormat="1" ht="12" x14ac:dyDescent="0.2">
      <c r="AB963" s="80"/>
      <c r="AC963" s="80"/>
      <c r="AD963" s="80"/>
      <c r="AO963" s="80"/>
      <c r="AP963" s="80"/>
      <c r="AQ963" s="80"/>
      <c r="AR963" s="80"/>
      <c r="AS963" s="80"/>
      <c r="AX963" s="78"/>
      <c r="BL963" s="80"/>
      <c r="CJ963" s="90"/>
      <c r="CK963" s="90"/>
      <c r="CL963" s="90"/>
      <c r="CM963" s="90"/>
      <c r="CN963" s="90"/>
      <c r="CO963" s="90"/>
      <c r="CP963" s="90"/>
      <c r="CQ963" s="90"/>
      <c r="CR963" s="90"/>
      <c r="CS963" s="90"/>
      <c r="CT963" s="90"/>
      <c r="CU963" s="90"/>
      <c r="CV963" s="90"/>
      <c r="CW963" s="90"/>
      <c r="CX963" s="90"/>
    </row>
    <row r="964" spans="28:102" s="77" customFormat="1" ht="12" x14ac:dyDescent="0.2">
      <c r="AB964" s="80"/>
      <c r="AC964" s="80"/>
      <c r="AD964" s="80"/>
      <c r="AO964" s="80"/>
      <c r="AP964" s="80"/>
      <c r="AQ964" s="80"/>
      <c r="AR964" s="80"/>
      <c r="AS964" s="80"/>
      <c r="AX964" s="78"/>
      <c r="BL964" s="80"/>
      <c r="CJ964" s="90"/>
      <c r="CK964" s="90"/>
      <c r="CL964" s="90"/>
      <c r="CM964" s="90"/>
      <c r="CN964" s="90"/>
      <c r="CO964" s="90"/>
      <c r="CP964" s="90"/>
      <c r="CQ964" s="90"/>
      <c r="CR964" s="90"/>
      <c r="CS964" s="90"/>
      <c r="CT964" s="90"/>
      <c r="CU964" s="90"/>
      <c r="CV964" s="90"/>
      <c r="CW964" s="90"/>
      <c r="CX964" s="90"/>
    </row>
    <row r="965" spans="28:102" s="77" customFormat="1" ht="12" x14ac:dyDescent="0.2">
      <c r="AB965" s="80"/>
      <c r="AC965" s="80"/>
      <c r="AD965" s="80"/>
      <c r="AO965" s="80"/>
      <c r="AP965" s="80"/>
      <c r="AQ965" s="80"/>
      <c r="AR965" s="80"/>
      <c r="AS965" s="80"/>
      <c r="AX965" s="78"/>
      <c r="BL965" s="80"/>
      <c r="CJ965" s="90"/>
      <c r="CK965" s="90"/>
      <c r="CL965" s="90"/>
      <c r="CM965" s="90"/>
      <c r="CN965" s="90"/>
      <c r="CO965" s="90"/>
      <c r="CP965" s="90"/>
      <c r="CQ965" s="90"/>
      <c r="CR965" s="90"/>
      <c r="CS965" s="90"/>
      <c r="CT965" s="90"/>
      <c r="CU965" s="90"/>
      <c r="CV965" s="90"/>
      <c r="CW965" s="90"/>
      <c r="CX965" s="90"/>
    </row>
    <row r="966" spans="28:102" s="77" customFormat="1" ht="12" x14ac:dyDescent="0.2">
      <c r="AB966" s="80"/>
      <c r="AC966" s="80"/>
      <c r="AD966" s="80"/>
      <c r="AO966" s="80"/>
      <c r="AP966" s="80"/>
      <c r="AQ966" s="80"/>
      <c r="AR966" s="80"/>
      <c r="AS966" s="80"/>
      <c r="AX966" s="78"/>
      <c r="BL966" s="80"/>
      <c r="CJ966" s="90"/>
      <c r="CK966" s="90"/>
      <c r="CL966" s="90"/>
      <c r="CM966" s="90"/>
      <c r="CN966" s="90"/>
      <c r="CO966" s="90"/>
      <c r="CP966" s="90"/>
      <c r="CQ966" s="90"/>
      <c r="CR966" s="90"/>
      <c r="CS966" s="90"/>
      <c r="CT966" s="90"/>
      <c r="CU966" s="90"/>
      <c r="CV966" s="90"/>
      <c r="CW966" s="90"/>
      <c r="CX966" s="90"/>
    </row>
    <row r="967" spans="28:102" s="77" customFormat="1" ht="12" x14ac:dyDescent="0.2">
      <c r="AB967" s="80"/>
      <c r="AC967" s="80"/>
      <c r="AD967" s="80"/>
      <c r="AO967" s="80"/>
      <c r="AP967" s="80"/>
      <c r="AQ967" s="80"/>
      <c r="AR967" s="80"/>
      <c r="AS967" s="80"/>
      <c r="AX967" s="78"/>
      <c r="BL967" s="80"/>
      <c r="CJ967" s="90"/>
      <c r="CK967" s="90"/>
      <c r="CL967" s="90"/>
      <c r="CM967" s="90"/>
      <c r="CN967" s="90"/>
      <c r="CO967" s="90"/>
      <c r="CP967" s="90"/>
      <c r="CQ967" s="90"/>
      <c r="CR967" s="90"/>
      <c r="CS967" s="90"/>
      <c r="CT967" s="90"/>
      <c r="CU967" s="90"/>
      <c r="CV967" s="90"/>
      <c r="CW967" s="90"/>
      <c r="CX967" s="90"/>
    </row>
    <row r="968" spans="28:102" s="77" customFormat="1" ht="12" x14ac:dyDescent="0.2">
      <c r="AB968" s="80"/>
      <c r="AC968" s="80"/>
      <c r="AD968" s="80"/>
      <c r="AO968" s="80"/>
      <c r="AP968" s="80"/>
      <c r="AQ968" s="80"/>
      <c r="AR968" s="80"/>
      <c r="AS968" s="80"/>
      <c r="AX968" s="78"/>
      <c r="BL968" s="80"/>
      <c r="CJ968" s="90"/>
      <c r="CK968" s="90"/>
      <c r="CL968" s="90"/>
      <c r="CM968" s="90"/>
      <c r="CN968" s="90"/>
      <c r="CO968" s="90"/>
      <c r="CP968" s="90"/>
      <c r="CQ968" s="90"/>
      <c r="CR968" s="90"/>
      <c r="CS968" s="90"/>
      <c r="CT968" s="90"/>
      <c r="CU968" s="90"/>
      <c r="CV968" s="90"/>
      <c r="CW968" s="90"/>
      <c r="CX968" s="90"/>
    </row>
    <row r="969" spans="28:102" s="77" customFormat="1" ht="12" x14ac:dyDescent="0.2">
      <c r="AB969" s="80"/>
      <c r="AC969" s="80"/>
      <c r="AD969" s="80"/>
      <c r="AO969" s="80"/>
      <c r="AP969" s="80"/>
      <c r="AQ969" s="80"/>
      <c r="AR969" s="80"/>
      <c r="AS969" s="80"/>
      <c r="AX969" s="78"/>
      <c r="BL969" s="80"/>
      <c r="CJ969" s="90"/>
      <c r="CK969" s="90"/>
      <c r="CL969" s="90"/>
      <c r="CM969" s="90"/>
      <c r="CN969" s="90"/>
      <c r="CO969" s="90"/>
      <c r="CP969" s="90"/>
      <c r="CQ969" s="90"/>
      <c r="CR969" s="90"/>
      <c r="CS969" s="90"/>
      <c r="CT969" s="90"/>
      <c r="CU969" s="90"/>
      <c r="CV969" s="90"/>
      <c r="CW969" s="90"/>
      <c r="CX969" s="90"/>
    </row>
    <row r="970" spans="28:102" s="77" customFormat="1" ht="12" x14ac:dyDescent="0.2">
      <c r="AB970" s="80"/>
      <c r="AC970" s="80"/>
      <c r="AD970" s="80"/>
      <c r="AO970" s="80"/>
      <c r="AP970" s="80"/>
      <c r="AQ970" s="80"/>
      <c r="AR970" s="80"/>
      <c r="AS970" s="80"/>
      <c r="AX970" s="78"/>
      <c r="BL970" s="80"/>
      <c r="CJ970" s="90"/>
      <c r="CK970" s="90"/>
      <c r="CL970" s="90"/>
      <c r="CM970" s="90"/>
      <c r="CN970" s="90"/>
      <c r="CO970" s="90"/>
      <c r="CP970" s="90"/>
      <c r="CQ970" s="90"/>
      <c r="CR970" s="90"/>
      <c r="CS970" s="90"/>
      <c r="CT970" s="90"/>
      <c r="CU970" s="90"/>
      <c r="CV970" s="90"/>
      <c r="CW970" s="90"/>
      <c r="CX970" s="90"/>
    </row>
    <row r="971" spans="28:102" s="77" customFormat="1" ht="12" x14ac:dyDescent="0.2">
      <c r="AB971" s="80"/>
      <c r="AC971" s="80"/>
      <c r="AD971" s="80"/>
      <c r="AO971" s="80"/>
      <c r="AP971" s="80"/>
      <c r="AQ971" s="80"/>
      <c r="AR971" s="80"/>
      <c r="AS971" s="80"/>
      <c r="AX971" s="78"/>
      <c r="BL971" s="80"/>
      <c r="CJ971" s="90"/>
      <c r="CK971" s="90"/>
      <c r="CL971" s="90"/>
      <c r="CM971" s="90"/>
      <c r="CN971" s="90"/>
      <c r="CO971" s="90"/>
      <c r="CP971" s="90"/>
      <c r="CQ971" s="90"/>
      <c r="CR971" s="90"/>
      <c r="CS971" s="90"/>
      <c r="CT971" s="90"/>
      <c r="CU971" s="90"/>
      <c r="CV971" s="90"/>
      <c r="CW971" s="90"/>
      <c r="CX971" s="90"/>
    </row>
    <row r="972" spans="28:102" s="77" customFormat="1" ht="12" x14ac:dyDescent="0.2">
      <c r="AB972" s="80"/>
      <c r="AC972" s="80"/>
      <c r="AD972" s="80"/>
      <c r="AO972" s="80"/>
      <c r="AP972" s="80"/>
      <c r="AQ972" s="80"/>
      <c r="AR972" s="80"/>
      <c r="AS972" s="80"/>
      <c r="AX972" s="78"/>
      <c r="BL972" s="80"/>
      <c r="CJ972" s="90"/>
      <c r="CK972" s="90"/>
      <c r="CL972" s="90"/>
      <c r="CM972" s="90"/>
      <c r="CN972" s="90"/>
      <c r="CO972" s="90"/>
      <c r="CP972" s="90"/>
      <c r="CQ972" s="90"/>
      <c r="CR972" s="90"/>
      <c r="CS972" s="90"/>
      <c r="CT972" s="90"/>
      <c r="CU972" s="90"/>
      <c r="CV972" s="90"/>
      <c r="CW972" s="90"/>
      <c r="CX972" s="90"/>
    </row>
    <row r="973" spans="28:102" s="77" customFormat="1" ht="12" x14ac:dyDescent="0.2">
      <c r="AB973" s="80"/>
      <c r="AC973" s="80"/>
      <c r="AD973" s="80"/>
      <c r="AO973" s="80"/>
      <c r="AP973" s="80"/>
      <c r="AQ973" s="80"/>
      <c r="AR973" s="80"/>
      <c r="AS973" s="80"/>
      <c r="AX973" s="78"/>
      <c r="BL973" s="80"/>
      <c r="CJ973" s="90"/>
      <c r="CK973" s="90"/>
      <c r="CL973" s="90"/>
      <c r="CM973" s="90"/>
      <c r="CN973" s="90"/>
      <c r="CO973" s="90"/>
      <c r="CP973" s="90"/>
      <c r="CQ973" s="90"/>
      <c r="CR973" s="90"/>
      <c r="CS973" s="90"/>
      <c r="CT973" s="90"/>
      <c r="CU973" s="90"/>
      <c r="CV973" s="90"/>
      <c r="CW973" s="90"/>
      <c r="CX973" s="90"/>
    </row>
    <row r="974" spans="28:102" s="77" customFormat="1" ht="12" x14ac:dyDescent="0.2">
      <c r="AB974" s="80"/>
      <c r="AC974" s="80"/>
      <c r="AD974" s="80"/>
      <c r="AO974" s="80"/>
      <c r="AP974" s="80"/>
      <c r="AQ974" s="80"/>
      <c r="AR974" s="80"/>
      <c r="AS974" s="80"/>
      <c r="AX974" s="78"/>
      <c r="BL974" s="80"/>
      <c r="CJ974" s="90"/>
      <c r="CK974" s="90"/>
      <c r="CL974" s="90"/>
      <c r="CM974" s="90"/>
      <c r="CN974" s="90"/>
      <c r="CO974" s="90"/>
      <c r="CP974" s="90"/>
      <c r="CQ974" s="90"/>
      <c r="CR974" s="90"/>
      <c r="CS974" s="90"/>
      <c r="CT974" s="90"/>
      <c r="CU974" s="90"/>
      <c r="CV974" s="90"/>
      <c r="CW974" s="90"/>
      <c r="CX974" s="90"/>
    </row>
    <row r="975" spans="28:102" s="77" customFormat="1" ht="12" x14ac:dyDescent="0.2">
      <c r="AB975" s="80"/>
      <c r="AC975" s="80"/>
      <c r="AD975" s="80"/>
      <c r="AO975" s="80"/>
      <c r="AP975" s="80"/>
      <c r="AQ975" s="80"/>
      <c r="AR975" s="80"/>
      <c r="AS975" s="80"/>
      <c r="AX975" s="78"/>
      <c r="BL975" s="80"/>
      <c r="CJ975" s="90"/>
      <c r="CK975" s="90"/>
      <c r="CL975" s="90"/>
      <c r="CM975" s="90"/>
      <c r="CN975" s="90"/>
      <c r="CO975" s="90"/>
      <c r="CP975" s="90"/>
      <c r="CQ975" s="90"/>
      <c r="CR975" s="90"/>
      <c r="CS975" s="90"/>
      <c r="CT975" s="90"/>
      <c r="CU975" s="90"/>
      <c r="CV975" s="90"/>
      <c r="CW975" s="90"/>
      <c r="CX975" s="90"/>
    </row>
    <row r="976" spans="28:102" s="77" customFormat="1" ht="12" x14ac:dyDescent="0.2">
      <c r="AB976" s="80"/>
      <c r="AC976" s="80"/>
      <c r="AD976" s="80"/>
      <c r="AO976" s="80"/>
      <c r="AP976" s="80"/>
      <c r="AQ976" s="80"/>
      <c r="AR976" s="80"/>
      <c r="AS976" s="80"/>
      <c r="AX976" s="78"/>
      <c r="BL976" s="80"/>
      <c r="CJ976" s="90"/>
      <c r="CK976" s="90"/>
      <c r="CL976" s="90"/>
      <c r="CM976" s="90"/>
      <c r="CN976" s="90"/>
      <c r="CO976" s="90"/>
      <c r="CP976" s="90"/>
      <c r="CQ976" s="90"/>
      <c r="CR976" s="90"/>
      <c r="CS976" s="90"/>
      <c r="CT976" s="90"/>
      <c r="CU976" s="90"/>
      <c r="CV976" s="90"/>
      <c r="CW976" s="90"/>
      <c r="CX976" s="90"/>
    </row>
    <row r="977" spans="28:102" s="77" customFormat="1" ht="12" x14ac:dyDescent="0.2">
      <c r="AB977" s="80"/>
      <c r="AC977" s="80"/>
      <c r="AD977" s="80"/>
      <c r="AO977" s="80"/>
      <c r="AP977" s="80"/>
      <c r="AQ977" s="80"/>
      <c r="AR977" s="80"/>
      <c r="AS977" s="80"/>
      <c r="AX977" s="78"/>
      <c r="BL977" s="80"/>
      <c r="CJ977" s="90"/>
      <c r="CK977" s="90"/>
      <c r="CL977" s="90"/>
      <c r="CM977" s="90"/>
      <c r="CN977" s="90"/>
      <c r="CO977" s="90"/>
      <c r="CP977" s="90"/>
      <c r="CQ977" s="90"/>
      <c r="CR977" s="90"/>
      <c r="CS977" s="90"/>
      <c r="CT977" s="90"/>
      <c r="CU977" s="90"/>
      <c r="CV977" s="90"/>
      <c r="CW977" s="90"/>
      <c r="CX977" s="90"/>
    </row>
    <row r="978" spans="28:102" s="77" customFormat="1" ht="12" x14ac:dyDescent="0.2">
      <c r="AB978" s="80"/>
      <c r="AC978" s="80"/>
      <c r="AD978" s="80"/>
      <c r="AO978" s="80"/>
      <c r="AP978" s="80"/>
      <c r="AQ978" s="80"/>
      <c r="AR978" s="80"/>
      <c r="AS978" s="80"/>
      <c r="AX978" s="78"/>
      <c r="BL978" s="80"/>
      <c r="CJ978" s="90"/>
      <c r="CK978" s="90"/>
      <c r="CL978" s="90"/>
      <c r="CM978" s="90"/>
      <c r="CN978" s="90"/>
      <c r="CO978" s="90"/>
      <c r="CP978" s="90"/>
      <c r="CQ978" s="90"/>
      <c r="CR978" s="90"/>
      <c r="CS978" s="90"/>
      <c r="CT978" s="90"/>
      <c r="CU978" s="90"/>
      <c r="CV978" s="90"/>
      <c r="CW978" s="90"/>
      <c r="CX978" s="90"/>
    </row>
    <row r="979" spans="28:102" s="77" customFormat="1" ht="12" x14ac:dyDescent="0.2">
      <c r="AB979" s="80"/>
      <c r="AC979" s="80"/>
      <c r="AD979" s="80"/>
      <c r="AO979" s="80"/>
      <c r="AP979" s="80"/>
      <c r="AQ979" s="80"/>
      <c r="AR979" s="80"/>
      <c r="AS979" s="80"/>
      <c r="AX979" s="78"/>
      <c r="BL979" s="80"/>
      <c r="CJ979" s="90"/>
      <c r="CK979" s="90"/>
      <c r="CL979" s="90"/>
      <c r="CM979" s="90"/>
      <c r="CN979" s="90"/>
      <c r="CO979" s="90"/>
      <c r="CP979" s="90"/>
      <c r="CQ979" s="90"/>
      <c r="CR979" s="90"/>
      <c r="CS979" s="90"/>
      <c r="CT979" s="90"/>
      <c r="CU979" s="90"/>
      <c r="CV979" s="90"/>
      <c r="CW979" s="90"/>
      <c r="CX979" s="90"/>
    </row>
    <row r="980" spans="28:102" s="77" customFormat="1" ht="12" x14ac:dyDescent="0.2">
      <c r="AB980" s="80"/>
      <c r="AC980" s="80"/>
      <c r="AD980" s="80"/>
      <c r="AO980" s="80"/>
      <c r="AP980" s="80"/>
      <c r="AQ980" s="80"/>
      <c r="AR980" s="80"/>
      <c r="AS980" s="80"/>
      <c r="AX980" s="78"/>
      <c r="BL980" s="80"/>
      <c r="CJ980" s="90"/>
      <c r="CK980" s="90"/>
      <c r="CL980" s="90"/>
      <c r="CM980" s="90"/>
      <c r="CN980" s="90"/>
      <c r="CO980" s="90"/>
      <c r="CP980" s="90"/>
      <c r="CQ980" s="90"/>
      <c r="CR980" s="90"/>
      <c r="CS980" s="90"/>
      <c r="CT980" s="90"/>
      <c r="CU980" s="90"/>
      <c r="CV980" s="90"/>
      <c r="CW980" s="90"/>
      <c r="CX980" s="90"/>
    </row>
    <row r="981" spans="28:102" s="77" customFormat="1" ht="12" x14ac:dyDescent="0.2">
      <c r="AB981" s="80"/>
      <c r="AC981" s="80"/>
      <c r="AD981" s="80"/>
      <c r="AO981" s="80"/>
      <c r="AP981" s="80"/>
      <c r="AQ981" s="80"/>
      <c r="AR981" s="80"/>
      <c r="AS981" s="80"/>
      <c r="AX981" s="78"/>
      <c r="BL981" s="80"/>
      <c r="CJ981" s="90"/>
      <c r="CK981" s="90"/>
      <c r="CL981" s="90"/>
      <c r="CM981" s="90"/>
      <c r="CN981" s="90"/>
      <c r="CO981" s="90"/>
      <c r="CP981" s="90"/>
      <c r="CQ981" s="90"/>
      <c r="CR981" s="90"/>
      <c r="CS981" s="90"/>
      <c r="CT981" s="90"/>
      <c r="CU981" s="90"/>
      <c r="CV981" s="90"/>
      <c r="CW981" s="90"/>
      <c r="CX981" s="90"/>
    </row>
    <row r="982" spans="28:102" s="77" customFormat="1" ht="12" x14ac:dyDescent="0.2">
      <c r="AB982" s="80"/>
      <c r="AC982" s="80"/>
      <c r="AD982" s="80"/>
      <c r="AO982" s="80"/>
      <c r="AP982" s="80"/>
      <c r="AQ982" s="80"/>
      <c r="AR982" s="80"/>
      <c r="AS982" s="80"/>
      <c r="AX982" s="78"/>
      <c r="BL982" s="80"/>
      <c r="CJ982" s="90"/>
      <c r="CK982" s="90"/>
      <c r="CL982" s="90"/>
      <c r="CM982" s="90"/>
      <c r="CN982" s="90"/>
      <c r="CO982" s="90"/>
      <c r="CP982" s="90"/>
      <c r="CQ982" s="90"/>
      <c r="CR982" s="90"/>
      <c r="CS982" s="90"/>
      <c r="CT982" s="90"/>
      <c r="CU982" s="90"/>
      <c r="CV982" s="90"/>
      <c r="CW982" s="90"/>
      <c r="CX982" s="90"/>
    </row>
    <row r="983" spans="28:102" s="77" customFormat="1" ht="12" x14ac:dyDescent="0.2">
      <c r="AB983" s="80"/>
      <c r="AC983" s="80"/>
      <c r="AD983" s="80"/>
      <c r="AO983" s="80"/>
      <c r="AP983" s="80"/>
      <c r="AQ983" s="80"/>
      <c r="AR983" s="80"/>
      <c r="AS983" s="80"/>
      <c r="AX983" s="78"/>
      <c r="BL983" s="80"/>
      <c r="CJ983" s="90"/>
      <c r="CK983" s="90"/>
      <c r="CL983" s="90"/>
      <c r="CM983" s="90"/>
      <c r="CN983" s="90"/>
      <c r="CO983" s="90"/>
      <c r="CP983" s="90"/>
      <c r="CQ983" s="90"/>
      <c r="CR983" s="90"/>
      <c r="CS983" s="90"/>
      <c r="CT983" s="90"/>
      <c r="CU983" s="90"/>
      <c r="CV983" s="90"/>
      <c r="CW983" s="90"/>
      <c r="CX983" s="90"/>
    </row>
    <row r="984" spans="28:102" s="77" customFormat="1" ht="12" x14ac:dyDescent="0.2">
      <c r="AB984" s="80"/>
      <c r="AC984" s="80"/>
      <c r="AD984" s="80"/>
      <c r="AO984" s="80"/>
      <c r="AP984" s="80"/>
      <c r="AQ984" s="80"/>
      <c r="AR984" s="80"/>
      <c r="AS984" s="80"/>
      <c r="AX984" s="78"/>
      <c r="BL984" s="80"/>
      <c r="CJ984" s="90"/>
      <c r="CK984" s="90"/>
      <c r="CL984" s="90"/>
      <c r="CM984" s="90"/>
      <c r="CN984" s="90"/>
      <c r="CO984" s="90"/>
      <c r="CP984" s="90"/>
      <c r="CQ984" s="90"/>
      <c r="CR984" s="90"/>
      <c r="CS984" s="90"/>
      <c r="CT984" s="90"/>
      <c r="CU984" s="90"/>
      <c r="CV984" s="90"/>
      <c r="CW984" s="90"/>
      <c r="CX984" s="90"/>
    </row>
    <row r="985" spans="28:102" s="77" customFormat="1" ht="12" x14ac:dyDescent="0.2">
      <c r="AB985" s="80"/>
      <c r="AC985" s="80"/>
      <c r="AD985" s="80"/>
      <c r="AO985" s="80"/>
      <c r="AP985" s="80"/>
      <c r="AQ985" s="80"/>
      <c r="AR985" s="80"/>
      <c r="AS985" s="80"/>
      <c r="AX985" s="78"/>
      <c r="BL985" s="80"/>
      <c r="CJ985" s="90"/>
      <c r="CK985" s="90"/>
      <c r="CL985" s="90"/>
      <c r="CM985" s="90"/>
      <c r="CN985" s="90"/>
      <c r="CO985" s="90"/>
      <c r="CP985" s="90"/>
      <c r="CQ985" s="90"/>
      <c r="CR985" s="90"/>
      <c r="CS985" s="90"/>
      <c r="CT985" s="90"/>
      <c r="CU985" s="90"/>
      <c r="CV985" s="90"/>
      <c r="CW985" s="90"/>
      <c r="CX985" s="90"/>
    </row>
    <row r="986" spans="28:102" s="77" customFormat="1" ht="12" x14ac:dyDescent="0.2">
      <c r="AB986" s="80"/>
      <c r="AC986" s="80"/>
      <c r="AD986" s="80"/>
      <c r="AO986" s="80"/>
      <c r="AP986" s="80"/>
      <c r="AQ986" s="80"/>
      <c r="AR986" s="80"/>
      <c r="AS986" s="80"/>
      <c r="AX986" s="78"/>
      <c r="BL986" s="80"/>
      <c r="CJ986" s="90"/>
      <c r="CK986" s="90"/>
      <c r="CL986" s="90"/>
      <c r="CM986" s="90"/>
      <c r="CN986" s="90"/>
      <c r="CO986" s="90"/>
      <c r="CP986" s="90"/>
      <c r="CQ986" s="90"/>
      <c r="CR986" s="90"/>
      <c r="CS986" s="90"/>
      <c r="CT986" s="90"/>
      <c r="CU986" s="90"/>
      <c r="CV986" s="90"/>
      <c r="CW986" s="90"/>
      <c r="CX986" s="90"/>
    </row>
    <row r="987" spans="28:102" s="77" customFormat="1" ht="12" x14ac:dyDescent="0.2">
      <c r="AB987" s="80"/>
      <c r="AC987" s="80"/>
      <c r="AD987" s="80"/>
      <c r="AO987" s="80"/>
      <c r="AP987" s="80"/>
      <c r="AQ987" s="80"/>
      <c r="AR987" s="80"/>
      <c r="AS987" s="80"/>
      <c r="AX987" s="78"/>
      <c r="BL987" s="80"/>
      <c r="CJ987" s="90"/>
      <c r="CK987" s="90"/>
      <c r="CL987" s="90"/>
      <c r="CM987" s="90"/>
      <c r="CN987" s="90"/>
      <c r="CO987" s="90"/>
      <c r="CP987" s="90"/>
      <c r="CQ987" s="90"/>
      <c r="CR987" s="90"/>
      <c r="CS987" s="90"/>
      <c r="CT987" s="90"/>
      <c r="CU987" s="90"/>
      <c r="CV987" s="90"/>
      <c r="CW987" s="90"/>
      <c r="CX987" s="90"/>
    </row>
    <row r="988" spans="28:102" s="77" customFormat="1" ht="12" x14ac:dyDescent="0.2">
      <c r="AB988" s="80"/>
      <c r="AC988" s="80"/>
      <c r="AD988" s="80"/>
      <c r="AO988" s="80"/>
      <c r="AP988" s="80"/>
      <c r="AQ988" s="80"/>
      <c r="AR988" s="80"/>
      <c r="AS988" s="80"/>
      <c r="AX988" s="78"/>
      <c r="BL988" s="80"/>
      <c r="CJ988" s="90"/>
      <c r="CK988" s="90"/>
      <c r="CL988" s="90"/>
      <c r="CM988" s="90"/>
      <c r="CN988" s="90"/>
      <c r="CO988" s="90"/>
      <c r="CP988" s="90"/>
      <c r="CQ988" s="90"/>
      <c r="CR988" s="90"/>
      <c r="CS988" s="90"/>
      <c r="CT988" s="90"/>
      <c r="CU988" s="90"/>
      <c r="CV988" s="90"/>
      <c r="CW988" s="90"/>
      <c r="CX988" s="90"/>
    </row>
    <row r="989" spans="28:102" s="77" customFormat="1" ht="12" x14ac:dyDescent="0.2">
      <c r="AB989" s="80"/>
      <c r="AC989" s="80"/>
      <c r="AD989" s="80"/>
      <c r="AO989" s="80"/>
      <c r="AP989" s="80"/>
      <c r="AQ989" s="80"/>
      <c r="AR989" s="80"/>
      <c r="AS989" s="80"/>
      <c r="AX989" s="78"/>
      <c r="BL989" s="80"/>
      <c r="CJ989" s="90"/>
      <c r="CK989" s="90"/>
      <c r="CL989" s="90"/>
      <c r="CM989" s="90"/>
      <c r="CN989" s="90"/>
      <c r="CO989" s="90"/>
      <c r="CP989" s="90"/>
      <c r="CQ989" s="90"/>
      <c r="CR989" s="90"/>
      <c r="CS989" s="90"/>
      <c r="CT989" s="90"/>
      <c r="CU989" s="90"/>
      <c r="CV989" s="90"/>
      <c r="CW989" s="90"/>
      <c r="CX989" s="90"/>
    </row>
    <row r="990" spans="28:102" s="77" customFormat="1" ht="12" x14ac:dyDescent="0.2">
      <c r="AB990" s="80"/>
      <c r="AC990" s="80"/>
      <c r="AD990" s="80"/>
      <c r="AO990" s="80"/>
      <c r="AP990" s="80"/>
      <c r="AQ990" s="80"/>
      <c r="AR990" s="80"/>
      <c r="AS990" s="80"/>
      <c r="AX990" s="78"/>
      <c r="BL990" s="80"/>
      <c r="CJ990" s="90"/>
      <c r="CK990" s="90"/>
      <c r="CL990" s="90"/>
      <c r="CM990" s="90"/>
      <c r="CN990" s="90"/>
      <c r="CO990" s="90"/>
      <c r="CP990" s="90"/>
      <c r="CQ990" s="90"/>
      <c r="CR990" s="90"/>
      <c r="CS990" s="90"/>
      <c r="CT990" s="90"/>
      <c r="CU990" s="90"/>
      <c r="CV990" s="90"/>
      <c r="CW990" s="90"/>
      <c r="CX990" s="90"/>
    </row>
    <row r="991" spans="28:102" s="77" customFormat="1" ht="12" x14ac:dyDescent="0.2">
      <c r="AB991" s="80"/>
      <c r="AC991" s="80"/>
      <c r="AD991" s="80"/>
      <c r="AO991" s="80"/>
      <c r="AP991" s="80"/>
      <c r="AQ991" s="80"/>
      <c r="AR991" s="80"/>
      <c r="AS991" s="80"/>
      <c r="AX991" s="78"/>
      <c r="BL991" s="80"/>
      <c r="CJ991" s="90"/>
      <c r="CK991" s="90"/>
      <c r="CL991" s="90"/>
      <c r="CM991" s="90"/>
      <c r="CN991" s="90"/>
      <c r="CO991" s="90"/>
      <c r="CP991" s="90"/>
      <c r="CQ991" s="90"/>
      <c r="CR991" s="90"/>
      <c r="CS991" s="90"/>
      <c r="CT991" s="90"/>
      <c r="CU991" s="90"/>
      <c r="CV991" s="90"/>
      <c r="CW991" s="90"/>
      <c r="CX991" s="90"/>
    </row>
    <row r="992" spans="28:102" s="77" customFormat="1" ht="12" x14ac:dyDescent="0.2">
      <c r="AB992" s="80"/>
      <c r="AC992" s="80"/>
      <c r="AD992" s="80"/>
      <c r="AO992" s="80"/>
      <c r="AP992" s="80"/>
      <c r="AQ992" s="80"/>
      <c r="AR992" s="80"/>
      <c r="AS992" s="80"/>
      <c r="AX992" s="78"/>
      <c r="BL992" s="80"/>
      <c r="CJ992" s="90"/>
      <c r="CK992" s="90"/>
      <c r="CL992" s="90"/>
      <c r="CM992" s="90"/>
      <c r="CN992" s="90"/>
      <c r="CO992" s="90"/>
      <c r="CP992" s="90"/>
      <c r="CQ992" s="90"/>
      <c r="CR992" s="90"/>
      <c r="CS992" s="90"/>
      <c r="CT992" s="90"/>
      <c r="CU992" s="90"/>
      <c r="CV992" s="90"/>
      <c r="CW992" s="90"/>
      <c r="CX992" s="90"/>
    </row>
    <row r="993" spans="28:102" s="77" customFormat="1" ht="12" x14ac:dyDescent="0.2">
      <c r="AB993" s="80"/>
      <c r="AC993" s="80"/>
      <c r="AD993" s="80"/>
      <c r="AO993" s="80"/>
      <c r="AP993" s="80"/>
      <c r="AQ993" s="80"/>
      <c r="AR993" s="80"/>
      <c r="AS993" s="80"/>
      <c r="AX993" s="78"/>
      <c r="BL993" s="80"/>
      <c r="CJ993" s="90"/>
      <c r="CK993" s="90"/>
      <c r="CL993" s="90"/>
      <c r="CM993" s="90"/>
      <c r="CN993" s="90"/>
      <c r="CO993" s="90"/>
      <c r="CP993" s="90"/>
      <c r="CQ993" s="90"/>
      <c r="CR993" s="90"/>
      <c r="CS993" s="90"/>
      <c r="CT993" s="90"/>
      <c r="CU993" s="90"/>
      <c r="CV993" s="90"/>
      <c r="CW993" s="90"/>
      <c r="CX993" s="90"/>
    </row>
    <row r="994" spans="28:102" s="77" customFormat="1" ht="12" x14ac:dyDescent="0.2">
      <c r="AB994" s="80"/>
      <c r="AC994" s="80"/>
      <c r="AD994" s="80"/>
      <c r="AO994" s="80"/>
      <c r="AP994" s="80"/>
      <c r="AQ994" s="80"/>
      <c r="AR994" s="80"/>
      <c r="AS994" s="80"/>
      <c r="AX994" s="78"/>
      <c r="BL994" s="80"/>
      <c r="CJ994" s="90"/>
      <c r="CK994" s="90"/>
      <c r="CL994" s="90"/>
      <c r="CM994" s="90"/>
      <c r="CN994" s="90"/>
      <c r="CO994" s="90"/>
      <c r="CP994" s="90"/>
      <c r="CQ994" s="90"/>
      <c r="CR994" s="90"/>
      <c r="CS994" s="90"/>
      <c r="CT994" s="90"/>
      <c r="CU994" s="90"/>
      <c r="CV994" s="90"/>
      <c r="CW994" s="90"/>
      <c r="CX994" s="90"/>
    </row>
    <row r="995" spans="28:102" s="77" customFormat="1" ht="12" x14ac:dyDescent="0.2">
      <c r="AB995" s="80"/>
      <c r="AC995" s="80"/>
      <c r="AD995" s="80"/>
      <c r="AO995" s="80"/>
      <c r="AP995" s="80"/>
      <c r="AQ995" s="80"/>
      <c r="AR995" s="80"/>
      <c r="AS995" s="80"/>
      <c r="AX995" s="78"/>
      <c r="BL995" s="80"/>
      <c r="CJ995" s="90"/>
      <c r="CK995" s="90"/>
      <c r="CL995" s="90"/>
      <c r="CM995" s="90"/>
      <c r="CN995" s="90"/>
      <c r="CO995" s="90"/>
      <c r="CP995" s="90"/>
      <c r="CQ995" s="90"/>
      <c r="CR995" s="90"/>
      <c r="CS995" s="90"/>
      <c r="CT995" s="90"/>
      <c r="CU995" s="90"/>
      <c r="CV995" s="90"/>
      <c r="CW995" s="90"/>
      <c r="CX995" s="90"/>
    </row>
    <row r="996" spans="28:102" s="77" customFormat="1" ht="12" x14ac:dyDescent="0.2">
      <c r="AB996" s="80"/>
      <c r="AC996" s="80"/>
      <c r="AD996" s="80"/>
      <c r="AO996" s="80"/>
      <c r="AP996" s="80"/>
      <c r="AQ996" s="80"/>
      <c r="AR996" s="80"/>
      <c r="AS996" s="80"/>
      <c r="AX996" s="78"/>
      <c r="BL996" s="80"/>
      <c r="CJ996" s="90"/>
      <c r="CK996" s="90"/>
      <c r="CL996" s="90"/>
      <c r="CM996" s="90"/>
      <c r="CN996" s="90"/>
      <c r="CO996" s="90"/>
      <c r="CP996" s="90"/>
      <c r="CQ996" s="90"/>
      <c r="CR996" s="90"/>
      <c r="CS996" s="90"/>
      <c r="CT996" s="90"/>
      <c r="CU996" s="90"/>
      <c r="CV996" s="90"/>
      <c r="CW996" s="90"/>
      <c r="CX996" s="90"/>
    </row>
    <row r="997" spans="28:102" s="77" customFormat="1" ht="12" x14ac:dyDescent="0.2">
      <c r="AB997" s="80"/>
      <c r="AC997" s="80"/>
      <c r="AD997" s="80"/>
      <c r="AO997" s="80"/>
      <c r="AP997" s="80"/>
      <c r="AQ997" s="80"/>
      <c r="AR997" s="80"/>
      <c r="AS997" s="80"/>
      <c r="AX997" s="78"/>
      <c r="BL997" s="80"/>
      <c r="CJ997" s="90"/>
      <c r="CK997" s="90"/>
      <c r="CL997" s="90"/>
      <c r="CM997" s="90"/>
      <c r="CN997" s="90"/>
      <c r="CO997" s="90"/>
      <c r="CP997" s="90"/>
      <c r="CQ997" s="90"/>
      <c r="CR997" s="90"/>
      <c r="CS997" s="90"/>
      <c r="CT997" s="90"/>
      <c r="CU997" s="90"/>
      <c r="CV997" s="90"/>
      <c r="CW997" s="90"/>
      <c r="CX997" s="90"/>
    </row>
    <row r="998" spans="28:102" s="77" customFormat="1" ht="12" x14ac:dyDescent="0.2">
      <c r="AB998" s="80"/>
      <c r="AC998" s="80"/>
      <c r="AD998" s="80"/>
      <c r="AO998" s="80"/>
      <c r="AP998" s="80"/>
      <c r="AQ998" s="80"/>
      <c r="AR998" s="80"/>
      <c r="AS998" s="80"/>
      <c r="AX998" s="78"/>
      <c r="BL998" s="80"/>
      <c r="CJ998" s="90"/>
      <c r="CK998" s="90"/>
      <c r="CL998" s="90"/>
      <c r="CM998" s="90"/>
      <c r="CN998" s="90"/>
      <c r="CO998" s="90"/>
      <c r="CP998" s="90"/>
      <c r="CQ998" s="90"/>
      <c r="CR998" s="90"/>
      <c r="CS998" s="90"/>
      <c r="CT998" s="90"/>
      <c r="CU998" s="90"/>
      <c r="CV998" s="90"/>
      <c r="CW998" s="90"/>
      <c r="CX998" s="90"/>
    </row>
    <row r="999" spans="28:102" s="77" customFormat="1" ht="12" x14ac:dyDescent="0.2">
      <c r="AB999" s="80"/>
      <c r="AC999" s="80"/>
      <c r="AD999" s="80"/>
      <c r="AO999" s="80"/>
      <c r="AP999" s="80"/>
      <c r="AQ999" s="80"/>
      <c r="AR999" s="80"/>
      <c r="AS999" s="80"/>
      <c r="AX999" s="78"/>
      <c r="BL999" s="80"/>
      <c r="CJ999" s="90"/>
      <c r="CK999" s="90"/>
      <c r="CL999" s="90"/>
      <c r="CM999" s="90"/>
      <c r="CN999" s="90"/>
      <c r="CO999" s="90"/>
      <c r="CP999" s="90"/>
      <c r="CQ999" s="90"/>
      <c r="CR999" s="90"/>
      <c r="CS999" s="90"/>
      <c r="CT999" s="90"/>
      <c r="CU999" s="90"/>
      <c r="CV999" s="90"/>
      <c r="CW999" s="90"/>
      <c r="CX999" s="90"/>
    </row>
    <row r="1000" spans="28:102" s="77" customFormat="1" ht="12" x14ac:dyDescent="0.2">
      <c r="AB1000" s="80"/>
      <c r="AC1000" s="80"/>
      <c r="AD1000" s="80"/>
      <c r="AO1000" s="80"/>
      <c r="AP1000" s="80"/>
      <c r="AQ1000" s="80"/>
      <c r="AR1000" s="80"/>
      <c r="AS1000" s="80"/>
      <c r="AX1000" s="78"/>
      <c r="BL1000" s="80"/>
      <c r="CJ1000" s="90"/>
      <c r="CK1000" s="90"/>
      <c r="CL1000" s="90"/>
      <c r="CM1000" s="90"/>
      <c r="CN1000" s="90"/>
      <c r="CO1000" s="90"/>
      <c r="CP1000" s="90"/>
      <c r="CQ1000" s="90"/>
      <c r="CR1000" s="90"/>
      <c r="CS1000" s="90"/>
      <c r="CT1000" s="90"/>
      <c r="CU1000" s="90"/>
      <c r="CV1000" s="90"/>
      <c r="CW1000" s="90"/>
      <c r="CX1000" s="90"/>
    </row>
    <row r="1001" spans="28:102" s="77" customFormat="1" ht="12" x14ac:dyDescent="0.2">
      <c r="AB1001" s="80"/>
      <c r="AC1001" s="80"/>
      <c r="AD1001" s="80"/>
      <c r="AO1001" s="80"/>
      <c r="AP1001" s="80"/>
      <c r="AQ1001" s="80"/>
      <c r="AR1001" s="80"/>
      <c r="AS1001" s="80"/>
      <c r="AX1001" s="78"/>
      <c r="BL1001" s="80"/>
      <c r="CJ1001" s="90"/>
      <c r="CK1001" s="90"/>
      <c r="CL1001" s="90"/>
      <c r="CM1001" s="90"/>
      <c r="CN1001" s="90"/>
      <c r="CO1001" s="90"/>
      <c r="CP1001" s="90"/>
      <c r="CQ1001" s="90"/>
      <c r="CR1001" s="90"/>
      <c r="CS1001" s="90"/>
      <c r="CT1001" s="90"/>
      <c r="CU1001" s="90"/>
      <c r="CV1001" s="90"/>
      <c r="CW1001" s="90"/>
      <c r="CX1001" s="90"/>
    </row>
    <row r="1002" spans="28:102" s="77" customFormat="1" ht="12" x14ac:dyDescent="0.2">
      <c r="AB1002" s="80"/>
      <c r="AC1002" s="80"/>
      <c r="AD1002" s="80"/>
      <c r="AO1002" s="80"/>
      <c r="AP1002" s="80"/>
      <c r="AQ1002" s="80"/>
      <c r="AR1002" s="80"/>
      <c r="AS1002" s="80"/>
      <c r="AX1002" s="78"/>
      <c r="BL1002" s="80"/>
      <c r="CJ1002" s="90"/>
      <c r="CK1002" s="90"/>
      <c r="CL1002" s="90"/>
      <c r="CM1002" s="90"/>
      <c r="CN1002" s="90"/>
      <c r="CO1002" s="90"/>
      <c r="CP1002" s="90"/>
      <c r="CQ1002" s="90"/>
      <c r="CR1002" s="90"/>
      <c r="CS1002" s="90"/>
      <c r="CT1002" s="90"/>
      <c r="CU1002" s="90"/>
      <c r="CV1002" s="90"/>
      <c r="CW1002" s="90"/>
      <c r="CX1002" s="90"/>
    </row>
    <row r="1003" spans="28:102" s="77" customFormat="1" ht="12" x14ac:dyDescent="0.2">
      <c r="AB1003" s="80"/>
      <c r="AC1003" s="80"/>
      <c r="AD1003" s="80"/>
      <c r="AO1003" s="80"/>
      <c r="AP1003" s="80"/>
      <c r="AQ1003" s="80"/>
      <c r="AR1003" s="80"/>
      <c r="AS1003" s="80"/>
      <c r="AX1003" s="78"/>
      <c r="BL1003" s="80"/>
      <c r="CJ1003" s="90"/>
      <c r="CK1003" s="90"/>
      <c r="CL1003" s="90"/>
      <c r="CM1003" s="90"/>
      <c r="CN1003" s="90"/>
      <c r="CO1003" s="90"/>
      <c r="CP1003" s="90"/>
      <c r="CQ1003" s="90"/>
      <c r="CR1003" s="90"/>
      <c r="CS1003" s="90"/>
      <c r="CT1003" s="90"/>
      <c r="CU1003" s="90"/>
      <c r="CV1003" s="90"/>
      <c r="CW1003" s="90"/>
      <c r="CX1003" s="90"/>
    </row>
    <row r="1004" spans="28:102" s="77" customFormat="1" ht="12" x14ac:dyDescent="0.2">
      <c r="AB1004" s="80"/>
      <c r="AC1004" s="80"/>
      <c r="AD1004" s="80"/>
      <c r="AO1004" s="80"/>
      <c r="AP1004" s="80"/>
      <c r="AQ1004" s="80"/>
      <c r="AR1004" s="80"/>
      <c r="AS1004" s="80"/>
      <c r="AX1004" s="78"/>
      <c r="BL1004" s="80"/>
      <c r="CJ1004" s="90"/>
      <c r="CK1004" s="90"/>
      <c r="CL1004" s="90"/>
      <c r="CM1004" s="90"/>
      <c r="CN1004" s="90"/>
      <c r="CO1004" s="90"/>
      <c r="CP1004" s="90"/>
      <c r="CQ1004" s="90"/>
      <c r="CR1004" s="90"/>
      <c r="CS1004" s="90"/>
      <c r="CT1004" s="90"/>
      <c r="CU1004" s="90"/>
      <c r="CV1004" s="90"/>
      <c r="CW1004" s="90"/>
      <c r="CX1004" s="90"/>
    </row>
    <row r="1005" spans="28:102" s="77" customFormat="1" ht="12" x14ac:dyDescent="0.2">
      <c r="AB1005" s="80"/>
      <c r="AC1005" s="80"/>
      <c r="AD1005" s="80"/>
      <c r="AO1005" s="80"/>
      <c r="AP1005" s="80"/>
      <c r="AQ1005" s="80"/>
      <c r="AR1005" s="80"/>
      <c r="AS1005" s="80"/>
      <c r="AX1005" s="78"/>
      <c r="BL1005" s="80"/>
      <c r="CJ1005" s="90"/>
      <c r="CK1005" s="90"/>
      <c r="CL1005" s="90"/>
      <c r="CM1005" s="90"/>
      <c r="CN1005" s="90"/>
      <c r="CO1005" s="90"/>
      <c r="CP1005" s="90"/>
      <c r="CQ1005" s="90"/>
      <c r="CR1005" s="90"/>
      <c r="CS1005" s="90"/>
      <c r="CT1005" s="90"/>
      <c r="CU1005" s="90"/>
      <c r="CV1005" s="90"/>
      <c r="CW1005" s="90"/>
      <c r="CX1005" s="90"/>
    </row>
    <row r="1006" spans="28:102" s="77" customFormat="1" ht="12" x14ac:dyDescent="0.2">
      <c r="AB1006" s="80"/>
      <c r="AC1006" s="80"/>
      <c r="AD1006" s="80"/>
      <c r="AO1006" s="80"/>
      <c r="AP1006" s="80"/>
      <c r="AQ1006" s="80"/>
      <c r="AR1006" s="80"/>
      <c r="AS1006" s="80"/>
      <c r="AX1006" s="78"/>
      <c r="BL1006" s="80"/>
      <c r="CJ1006" s="90"/>
      <c r="CK1006" s="90"/>
      <c r="CL1006" s="90"/>
      <c r="CM1006" s="90"/>
      <c r="CN1006" s="90"/>
      <c r="CO1006" s="90"/>
      <c r="CP1006" s="90"/>
      <c r="CQ1006" s="90"/>
      <c r="CR1006" s="90"/>
      <c r="CS1006" s="90"/>
      <c r="CT1006" s="90"/>
      <c r="CU1006" s="90"/>
      <c r="CV1006" s="90"/>
      <c r="CW1006" s="90"/>
      <c r="CX1006" s="90"/>
    </row>
    <row r="1007" spans="28:102" s="77" customFormat="1" ht="12" x14ac:dyDescent="0.2">
      <c r="AB1007" s="80"/>
      <c r="AC1007" s="80"/>
      <c r="AD1007" s="80"/>
      <c r="AO1007" s="80"/>
      <c r="AP1007" s="80"/>
      <c r="AQ1007" s="80"/>
      <c r="AR1007" s="80"/>
      <c r="AS1007" s="80"/>
      <c r="AX1007" s="78"/>
      <c r="BL1007" s="80"/>
      <c r="CJ1007" s="90"/>
      <c r="CK1007" s="90"/>
      <c r="CL1007" s="90"/>
      <c r="CM1007" s="90"/>
      <c r="CN1007" s="90"/>
      <c r="CO1007" s="90"/>
      <c r="CP1007" s="90"/>
      <c r="CQ1007" s="90"/>
      <c r="CR1007" s="90"/>
      <c r="CS1007" s="90"/>
      <c r="CT1007" s="90"/>
      <c r="CU1007" s="90"/>
      <c r="CV1007" s="90"/>
      <c r="CW1007" s="90"/>
      <c r="CX1007" s="90"/>
    </row>
    <row r="1008" spans="28:102" s="77" customFormat="1" ht="12" x14ac:dyDescent="0.2">
      <c r="AB1008" s="80"/>
      <c r="AC1008" s="80"/>
      <c r="AD1008" s="80"/>
      <c r="AO1008" s="80"/>
      <c r="AP1008" s="80"/>
      <c r="AQ1008" s="80"/>
      <c r="AR1008" s="80"/>
      <c r="AS1008" s="80"/>
      <c r="AX1008" s="78"/>
      <c r="BL1008" s="80"/>
      <c r="CJ1008" s="90"/>
      <c r="CK1008" s="90"/>
      <c r="CL1008" s="90"/>
      <c r="CM1008" s="90"/>
      <c r="CN1008" s="90"/>
      <c r="CO1008" s="90"/>
      <c r="CP1008" s="90"/>
      <c r="CQ1008" s="90"/>
      <c r="CR1008" s="90"/>
      <c r="CS1008" s="90"/>
      <c r="CT1008" s="90"/>
      <c r="CU1008" s="90"/>
      <c r="CV1008" s="90"/>
      <c r="CW1008" s="90"/>
      <c r="CX1008" s="90"/>
    </row>
    <row r="1009" spans="28:102" s="77" customFormat="1" ht="12" x14ac:dyDescent="0.2">
      <c r="AB1009" s="80"/>
      <c r="AC1009" s="80"/>
      <c r="AD1009" s="80"/>
      <c r="AO1009" s="80"/>
      <c r="AP1009" s="80"/>
      <c r="AQ1009" s="80"/>
      <c r="AR1009" s="80"/>
      <c r="AS1009" s="80"/>
      <c r="AX1009" s="78"/>
      <c r="BL1009" s="80"/>
      <c r="CJ1009" s="90"/>
      <c r="CK1009" s="90"/>
      <c r="CL1009" s="90"/>
      <c r="CM1009" s="90"/>
      <c r="CN1009" s="90"/>
      <c r="CO1009" s="90"/>
      <c r="CP1009" s="90"/>
      <c r="CQ1009" s="90"/>
      <c r="CR1009" s="90"/>
      <c r="CS1009" s="90"/>
      <c r="CT1009" s="90"/>
      <c r="CU1009" s="90"/>
      <c r="CV1009" s="90"/>
      <c r="CW1009" s="90"/>
      <c r="CX1009" s="90"/>
    </row>
    <row r="1010" spans="28:102" s="77" customFormat="1" ht="12" x14ac:dyDescent="0.2">
      <c r="AB1010" s="80"/>
      <c r="AC1010" s="80"/>
      <c r="AD1010" s="80"/>
      <c r="AO1010" s="80"/>
      <c r="AP1010" s="80"/>
      <c r="AQ1010" s="80"/>
      <c r="AR1010" s="80"/>
      <c r="AS1010" s="80"/>
      <c r="AX1010" s="78"/>
      <c r="BL1010" s="80"/>
      <c r="CJ1010" s="90"/>
      <c r="CK1010" s="90"/>
      <c r="CL1010" s="90"/>
      <c r="CM1010" s="90"/>
      <c r="CN1010" s="90"/>
      <c r="CO1010" s="90"/>
      <c r="CP1010" s="90"/>
      <c r="CQ1010" s="90"/>
      <c r="CR1010" s="90"/>
      <c r="CS1010" s="90"/>
      <c r="CT1010" s="90"/>
      <c r="CU1010" s="90"/>
      <c r="CV1010" s="90"/>
      <c r="CW1010" s="90"/>
      <c r="CX1010" s="90"/>
    </row>
    <row r="1011" spans="28:102" s="77" customFormat="1" ht="12" x14ac:dyDescent="0.2">
      <c r="AB1011" s="80"/>
      <c r="AC1011" s="80"/>
      <c r="AD1011" s="80"/>
      <c r="AO1011" s="80"/>
      <c r="AP1011" s="80"/>
      <c r="AQ1011" s="80"/>
      <c r="AR1011" s="80"/>
      <c r="AS1011" s="80"/>
      <c r="AX1011" s="78"/>
      <c r="BL1011" s="80"/>
      <c r="CJ1011" s="90"/>
      <c r="CK1011" s="90"/>
      <c r="CL1011" s="90"/>
      <c r="CM1011" s="90"/>
      <c r="CN1011" s="90"/>
      <c r="CO1011" s="90"/>
      <c r="CP1011" s="90"/>
      <c r="CQ1011" s="90"/>
      <c r="CR1011" s="90"/>
      <c r="CS1011" s="90"/>
      <c r="CT1011" s="90"/>
      <c r="CU1011" s="90"/>
      <c r="CV1011" s="90"/>
      <c r="CW1011" s="90"/>
      <c r="CX1011" s="90"/>
    </row>
    <row r="1012" spans="28:102" s="77" customFormat="1" ht="12" x14ac:dyDescent="0.2">
      <c r="AB1012" s="80"/>
      <c r="AC1012" s="80"/>
      <c r="AD1012" s="80"/>
      <c r="AO1012" s="80"/>
      <c r="AP1012" s="80"/>
      <c r="AQ1012" s="80"/>
      <c r="AR1012" s="80"/>
      <c r="AS1012" s="80"/>
      <c r="AX1012" s="78"/>
      <c r="BL1012" s="80"/>
      <c r="CJ1012" s="90"/>
      <c r="CK1012" s="90"/>
      <c r="CL1012" s="90"/>
      <c r="CM1012" s="90"/>
      <c r="CN1012" s="90"/>
      <c r="CO1012" s="90"/>
      <c r="CP1012" s="90"/>
      <c r="CQ1012" s="90"/>
      <c r="CR1012" s="90"/>
      <c r="CS1012" s="90"/>
      <c r="CT1012" s="90"/>
      <c r="CU1012" s="90"/>
      <c r="CV1012" s="90"/>
      <c r="CW1012" s="90"/>
      <c r="CX1012" s="90"/>
    </row>
    <row r="1013" spans="28:102" s="77" customFormat="1" ht="12" x14ac:dyDescent="0.2">
      <c r="AB1013" s="80"/>
      <c r="AC1013" s="80"/>
      <c r="AD1013" s="80"/>
      <c r="AO1013" s="80"/>
      <c r="AP1013" s="80"/>
      <c r="AQ1013" s="80"/>
      <c r="AR1013" s="80"/>
      <c r="AS1013" s="80"/>
      <c r="AX1013" s="78"/>
      <c r="BL1013" s="80"/>
      <c r="CJ1013" s="90"/>
      <c r="CK1013" s="90"/>
      <c r="CL1013" s="90"/>
      <c r="CM1013" s="90"/>
      <c r="CN1013" s="90"/>
      <c r="CO1013" s="90"/>
      <c r="CP1013" s="90"/>
      <c r="CQ1013" s="90"/>
      <c r="CR1013" s="90"/>
      <c r="CS1013" s="90"/>
      <c r="CT1013" s="90"/>
      <c r="CU1013" s="90"/>
      <c r="CV1013" s="90"/>
      <c r="CW1013" s="90"/>
      <c r="CX1013" s="90"/>
    </row>
    <row r="1014" spans="28:102" s="77" customFormat="1" ht="12" x14ac:dyDescent="0.2">
      <c r="AB1014" s="80"/>
      <c r="AC1014" s="80"/>
      <c r="AD1014" s="80"/>
      <c r="AO1014" s="80"/>
      <c r="AP1014" s="80"/>
      <c r="AQ1014" s="80"/>
      <c r="AR1014" s="80"/>
      <c r="AS1014" s="80"/>
      <c r="AX1014" s="78"/>
      <c r="BL1014" s="80"/>
      <c r="CJ1014" s="90"/>
      <c r="CK1014" s="90"/>
      <c r="CL1014" s="90"/>
      <c r="CM1014" s="90"/>
      <c r="CN1014" s="90"/>
      <c r="CO1014" s="90"/>
      <c r="CP1014" s="90"/>
      <c r="CQ1014" s="90"/>
      <c r="CR1014" s="90"/>
      <c r="CS1014" s="90"/>
      <c r="CT1014" s="90"/>
      <c r="CU1014" s="90"/>
      <c r="CV1014" s="90"/>
      <c r="CW1014" s="90"/>
      <c r="CX1014" s="90"/>
    </row>
    <row r="1015" spans="28:102" s="77" customFormat="1" ht="12" x14ac:dyDescent="0.2">
      <c r="AB1015" s="80"/>
      <c r="AC1015" s="80"/>
      <c r="AD1015" s="80"/>
      <c r="AO1015" s="80"/>
      <c r="AP1015" s="80"/>
      <c r="AQ1015" s="80"/>
      <c r="AR1015" s="80"/>
      <c r="AS1015" s="80"/>
      <c r="AX1015" s="78"/>
      <c r="BL1015" s="80"/>
      <c r="CJ1015" s="90"/>
      <c r="CK1015" s="90"/>
      <c r="CL1015" s="90"/>
      <c r="CM1015" s="90"/>
      <c r="CN1015" s="90"/>
      <c r="CO1015" s="90"/>
      <c r="CP1015" s="90"/>
      <c r="CQ1015" s="90"/>
      <c r="CR1015" s="90"/>
      <c r="CS1015" s="90"/>
      <c r="CT1015" s="90"/>
      <c r="CU1015" s="90"/>
      <c r="CV1015" s="90"/>
      <c r="CW1015" s="90"/>
      <c r="CX1015" s="90"/>
    </row>
    <row r="1016" spans="28:102" s="77" customFormat="1" ht="12" x14ac:dyDescent="0.2">
      <c r="AB1016" s="80"/>
      <c r="AC1016" s="80"/>
      <c r="AD1016" s="80"/>
      <c r="AO1016" s="80"/>
      <c r="AP1016" s="80"/>
      <c r="AQ1016" s="80"/>
      <c r="AR1016" s="80"/>
      <c r="AS1016" s="80"/>
      <c r="AX1016" s="78"/>
      <c r="BL1016" s="80"/>
      <c r="CJ1016" s="90"/>
      <c r="CK1016" s="90"/>
      <c r="CL1016" s="90"/>
      <c r="CM1016" s="90"/>
      <c r="CN1016" s="90"/>
      <c r="CO1016" s="90"/>
      <c r="CP1016" s="90"/>
      <c r="CQ1016" s="90"/>
      <c r="CR1016" s="90"/>
      <c r="CS1016" s="90"/>
      <c r="CT1016" s="90"/>
      <c r="CU1016" s="90"/>
      <c r="CV1016" s="90"/>
      <c r="CW1016" s="90"/>
      <c r="CX1016" s="90"/>
    </row>
    <row r="1017" spans="28:102" s="77" customFormat="1" ht="12" x14ac:dyDescent="0.2">
      <c r="AB1017" s="80"/>
      <c r="AC1017" s="80"/>
      <c r="AD1017" s="80"/>
      <c r="AO1017" s="80"/>
      <c r="AP1017" s="80"/>
      <c r="AQ1017" s="80"/>
      <c r="AR1017" s="80"/>
      <c r="AS1017" s="80"/>
      <c r="AX1017" s="78"/>
      <c r="BL1017" s="80"/>
      <c r="CJ1017" s="90"/>
      <c r="CK1017" s="90"/>
      <c r="CL1017" s="90"/>
      <c r="CM1017" s="90"/>
      <c r="CN1017" s="90"/>
      <c r="CO1017" s="90"/>
      <c r="CP1017" s="90"/>
      <c r="CQ1017" s="90"/>
      <c r="CR1017" s="90"/>
      <c r="CS1017" s="90"/>
      <c r="CT1017" s="90"/>
      <c r="CU1017" s="90"/>
      <c r="CV1017" s="90"/>
      <c r="CW1017" s="90"/>
      <c r="CX1017" s="90"/>
    </row>
    <row r="1018" spans="28:102" s="77" customFormat="1" ht="12" x14ac:dyDescent="0.2">
      <c r="AB1018" s="80"/>
      <c r="AC1018" s="80"/>
      <c r="AD1018" s="80"/>
      <c r="AO1018" s="80"/>
      <c r="AP1018" s="80"/>
      <c r="AQ1018" s="80"/>
      <c r="AR1018" s="80"/>
      <c r="AS1018" s="80"/>
      <c r="AX1018" s="78"/>
      <c r="BL1018" s="80"/>
      <c r="CJ1018" s="90"/>
      <c r="CK1018" s="90"/>
      <c r="CL1018" s="90"/>
      <c r="CM1018" s="90"/>
      <c r="CN1018" s="90"/>
      <c r="CO1018" s="90"/>
      <c r="CP1018" s="90"/>
      <c r="CQ1018" s="90"/>
      <c r="CR1018" s="90"/>
      <c r="CS1018" s="90"/>
      <c r="CT1018" s="90"/>
      <c r="CU1018" s="90"/>
      <c r="CV1018" s="90"/>
      <c r="CW1018" s="90"/>
      <c r="CX1018" s="90"/>
    </row>
    <row r="1019" spans="28:102" s="77" customFormat="1" ht="12" x14ac:dyDescent="0.2">
      <c r="AB1019" s="80"/>
      <c r="AC1019" s="80"/>
      <c r="AD1019" s="80"/>
      <c r="AO1019" s="80"/>
      <c r="AP1019" s="80"/>
      <c r="AQ1019" s="80"/>
      <c r="AR1019" s="80"/>
      <c r="AS1019" s="80"/>
      <c r="AX1019" s="78"/>
      <c r="BL1019" s="80"/>
      <c r="CJ1019" s="90"/>
      <c r="CK1019" s="90"/>
      <c r="CL1019" s="90"/>
      <c r="CM1019" s="90"/>
      <c r="CN1019" s="90"/>
      <c r="CO1019" s="90"/>
      <c r="CP1019" s="90"/>
      <c r="CQ1019" s="90"/>
      <c r="CR1019" s="90"/>
      <c r="CS1019" s="90"/>
      <c r="CT1019" s="90"/>
      <c r="CU1019" s="90"/>
      <c r="CV1019" s="90"/>
      <c r="CW1019" s="90"/>
      <c r="CX1019" s="90"/>
    </row>
    <row r="1020" spans="28:102" s="77" customFormat="1" ht="12" x14ac:dyDescent="0.2">
      <c r="AB1020" s="80"/>
      <c r="AC1020" s="80"/>
      <c r="AD1020" s="80"/>
      <c r="AO1020" s="80"/>
      <c r="AP1020" s="80"/>
      <c r="AQ1020" s="80"/>
      <c r="AR1020" s="80"/>
      <c r="AS1020" s="80"/>
      <c r="AX1020" s="78"/>
      <c r="BL1020" s="80"/>
      <c r="CJ1020" s="90"/>
      <c r="CK1020" s="90"/>
      <c r="CL1020" s="90"/>
      <c r="CM1020" s="90"/>
      <c r="CN1020" s="90"/>
      <c r="CO1020" s="90"/>
      <c r="CP1020" s="90"/>
      <c r="CQ1020" s="90"/>
      <c r="CR1020" s="90"/>
      <c r="CS1020" s="90"/>
      <c r="CT1020" s="90"/>
      <c r="CU1020" s="90"/>
      <c r="CV1020" s="90"/>
      <c r="CW1020" s="90"/>
      <c r="CX1020" s="90"/>
    </row>
    <row r="1021" spans="28:102" s="77" customFormat="1" ht="12" x14ac:dyDescent="0.2">
      <c r="AB1021" s="80"/>
      <c r="AC1021" s="80"/>
      <c r="AD1021" s="80"/>
      <c r="AO1021" s="80"/>
      <c r="AP1021" s="80"/>
      <c r="AQ1021" s="80"/>
      <c r="AR1021" s="80"/>
      <c r="AS1021" s="80"/>
      <c r="AX1021" s="78"/>
      <c r="BL1021" s="80"/>
      <c r="CJ1021" s="90"/>
      <c r="CK1021" s="90"/>
      <c r="CL1021" s="90"/>
      <c r="CM1021" s="90"/>
      <c r="CN1021" s="90"/>
      <c r="CO1021" s="90"/>
      <c r="CP1021" s="90"/>
      <c r="CQ1021" s="90"/>
      <c r="CR1021" s="90"/>
      <c r="CS1021" s="90"/>
      <c r="CT1021" s="90"/>
      <c r="CU1021" s="90"/>
      <c r="CV1021" s="90"/>
      <c r="CW1021" s="90"/>
      <c r="CX1021" s="90"/>
    </row>
    <row r="1022" spans="28:102" s="77" customFormat="1" ht="12" x14ac:dyDescent="0.2">
      <c r="AB1022" s="80"/>
      <c r="AC1022" s="80"/>
      <c r="AD1022" s="80"/>
      <c r="AO1022" s="80"/>
      <c r="AP1022" s="80"/>
      <c r="AQ1022" s="80"/>
      <c r="AR1022" s="80"/>
      <c r="AS1022" s="80"/>
      <c r="AX1022" s="78"/>
      <c r="BL1022" s="80"/>
      <c r="CJ1022" s="90"/>
      <c r="CK1022" s="90"/>
      <c r="CL1022" s="90"/>
      <c r="CM1022" s="90"/>
      <c r="CN1022" s="90"/>
      <c r="CO1022" s="90"/>
      <c r="CP1022" s="90"/>
      <c r="CQ1022" s="90"/>
      <c r="CR1022" s="90"/>
      <c r="CS1022" s="90"/>
      <c r="CT1022" s="90"/>
      <c r="CU1022" s="90"/>
      <c r="CV1022" s="90"/>
      <c r="CW1022" s="90"/>
      <c r="CX1022" s="90"/>
    </row>
    <row r="1023" spans="28:102" s="77" customFormat="1" ht="12" x14ac:dyDescent="0.2">
      <c r="AB1023" s="80"/>
      <c r="AC1023" s="80"/>
      <c r="AD1023" s="80"/>
      <c r="AO1023" s="80"/>
      <c r="AP1023" s="80"/>
      <c r="AQ1023" s="80"/>
      <c r="AR1023" s="80"/>
      <c r="AS1023" s="80"/>
      <c r="AX1023" s="78"/>
      <c r="BL1023" s="80"/>
      <c r="CJ1023" s="90"/>
      <c r="CK1023" s="90"/>
      <c r="CL1023" s="90"/>
      <c r="CM1023" s="90"/>
      <c r="CN1023" s="90"/>
      <c r="CO1023" s="90"/>
      <c r="CP1023" s="90"/>
      <c r="CQ1023" s="90"/>
      <c r="CR1023" s="90"/>
      <c r="CS1023" s="90"/>
      <c r="CT1023" s="90"/>
      <c r="CU1023" s="90"/>
      <c r="CV1023" s="90"/>
      <c r="CW1023" s="90"/>
      <c r="CX1023" s="90"/>
    </row>
    <row r="1024" spans="28:102" s="77" customFormat="1" ht="12" x14ac:dyDescent="0.2">
      <c r="AB1024" s="80"/>
      <c r="AC1024" s="80"/>
      <c r="AD1024" s="80"/>
      <c r="AO1024" s="80"/>
      <c r="AP1024" s="80"/>
      <c r="AQ1024" s="80"/>
      <c r="AR1024" s="80"/>
      <c r="AS1024" s="80"/>
      <c r="AX1024" s="78"/>
      <c r="BL1024" s="80"/>
      <c r="CJ1024" s="90"/>
      <c r="CK1024" s="90"/>
      <c r="CL1024" s="90"/>
      <c r="CM1024" s="90"/>
      <c r="CN1024" s="90"/>
      <c r="CO1024" s="90"/>
      <c r="CP1024" s="90"/>
      <c r="CQ1024" s="90"/>
      <c r="CR1024" s="90"/>
      <c r="CS1024" s="90"/>
      <c r="CT1024" s="90"/>
      <c r="CU1024" s="90"/>
      <c r="CV1024" s="90"/>
      <c r="CW1024" s="90"/>
      <c r="CX1024" s="90"/>
    </row>
    <row r="1025" spans="28:102" s="77" customFormat="1" ht="12" x14ac:dyDescent="0.2">
      <c r="AB1025" s="80"/>
      <c r="AC1025" s="80"/>
      <c r="AD1025" s="80"/>
      <c r="AO1025" s="80"/>
      <c r="AP1025" s="80"/>
      <c r="AQ1025" s="80"/>
      <c r="AR1025" s="80"/>
      <c r="AS1025" s="80"/>
      <c r="AX1025" s="78"/>
      <c r="BL1025" s="80"/>
      <c r="CJ1025" s="90"/>
      <c r="CK1025" s="90"/>
      <c r="CL1025" s="90"/>
      <c r="CM1025" s="90"/>
      <c r="CN1025" s="90"/>
      <c r="CO1025" s="90"/>
      <c r="CP1025" s="90"/>
      <c r="CQ1025" s="90"/>
      <c r="CR1025" s="90"/>
      <c r="CS1025" s="90"/>
      <c r="CT1025" s="90"/>
      <c r="CU1025" s="90"/>
      <c r="CV1025" s="90"/>
      <c r="CW1025" s="90"/>
      <c r="CX1025" s="90"/>
    </row>
    <row r="1026" spans="28:102" s="77" customFormat="1" ht="12" x14ac:dyDescent="0.2">
      <c r="AB1026" s="80"/>
      <c r="AC1026" s="80"/>
      <c r="AD1026" s="80"/>
      <c r="AO1026" s="80"/>
      <c r="AP1026" s="80"/>
      <c r="AQ1026" s="80"/>
      <c r="AR1026" s="80"/>
      <c r="AS1026" s="80"/>
      <c r="AX1026" s="78"/>
      <c r="BL1026" s="80"/>
      <c r="CJ1026" s="90"/>
      <c r="CK1026" s="90"/>
      <c r="CL1026" s="90"/>
      <c r="CM1026" s="90"/>
      <c r="CN1026" s="90"/>
      <c r="CO1026" s="90"/>
      <c r="CP1026" s="90"/>
      <c r="CQ1026" s="90"/>
      <c r="CR1026" s="90"/>
      <c r="CS1026" s="90"/>
      <c r="CT1026" s="90"/>
      <c r="CU1026" s="90"/>
      <c r="CV1026" s="90"/>
      <c r="CW1026" s="90"/>
      <c r="CX1026" s="90"/>
    </row>
    <row r="1027" spans="28:102" s="77" customFormat="1" ht="12" x14ac:dyDescent="0.2">
      <c r="AB1027" s="80"/>
      <c r="AC1027" s="80"/>
      <c r="AD1027" s="80"/>
      <c r="AO1027" s="80"/>
      <c r="AP1027" s="80"/>
      <c r="AQ1027" s="80"/>
      <c r="AR1027" s="80"/>
      <c r="AS1027" s="80"/>
      <c r="AX1027" s="78"/>
      <c r="BL1027" s="80"/>
      <c r="CJ1027" s="90"/>
      <c r="CK1027" s="90"/>
      <c r="CL1027" s="90"/>
      <c r="CM1027" s="90"/>
      <c r="CN1027" s="90"/>
      <c r="CO1027" s="90"/>
      <c r="CP1027" s="90"/>
      <c r="CQ1027" s="90"/>
      <c r="CR1027" s="90"/>
      <c r="CS1027" s="90"/>
      <c r="CT1027" s="90"/>
      <c r="CU1027" s="90"/>
      <c r="CV1027" s="90"/>
      <c r="CW1027" s="90"/>
      <c r="CX1027" s="90"/>
    </row>
    <row r="1028" spans="28:102" s="77" customFormat="1" ht="12" x14ac:dyDescent="0.2">
      <c r="AB1028" s="80"/>
      <c r="AC1028" s="80"/>
      <c r="AD1028" s="80"/>
      <c r="AO1028" s="80"/>
      <c r="AP1028" s="80"/>
      <c r="AQ1028" s="80"/>
      <c r="AR1028" s="80"/>
      <c r="AS1028" s="80"/>
      <c r="AX1028" s="78"/>
      <c r="BL1028" s="80"/>
      <c r="CJ1028" s="90"/>
      <c r="CK1028" s="90"/>
      <c r="CL1028" s="90"/>
      <c r="CM1028" s="90"/>
      <c r="CN1028" s="90"/>
      <c r="CO1028" s="90"/>
      <c r="CP1028" s="90"/>
      <c r="CQ1028" s="90"/>
      <c r="CR1028" s="90"/>
      <c r="CS1028" s="90"/>
      <c r="CT1028" s="90"/>
      <c r="CU1028" s="90"/>
      <c r="CV1028" s="90"/>
      <c r="CW1028" s="90"/>
      <c r="CX1028" s="90"/>
    </row>
    <row r="1029" spans="28:102" s="77" customFormat="1" ht="12" x14ac:dyDescent="0.2">
      <c r="AB1029" s="80"/>
      <c r="AC1029" s="80"/>
      <c r="AD1029" s="80"/>
      <c r="AO1029" s="80"/>
      <c r="AP1029" s="80"/>
      <c r="AQ1029" s="80"/>
      <c r="AR1029" s="80"/>
      <c r="AS1029" s="80"/>
      <c r="AX1029" s="78"/>
      <c r="BL1029" s="80"/>
      <c r="CJ1029" s="90"/>
      <c r="CK1029" s="90"/>
      <c r="CL1029" s="90"/>
      <c r="CM1029" s="90"/>
      <c r="CN1029" s="90"/>
      <c r="CO1029" s="90"/>
      <c r="CP1029" s="90"/>
      <c r="CQ1029" s="90"/>
      <c r="CR1029" s="90"/>
      <c r="CS1029" s="90"/>
      <c r="CT1029" s="90"/>
      <c r="CU1029" s="90"/>
      <c r="CV1029" s="90"/>
      <c r="CW1029" s="90"/>
      <c r="CX1029" s="90"/>
    </row>
    <row r="1030" spans="28:102" s="77" customFormat="1" ht="12" x14ac:dyDescent="0.2">
      <c r="AB1030" s="80"/>
      <c r="AC1030" s="80"/>
      <c r="AD1030" s="80"/>
      <c r="AO1030" s="80"/>
      <c r="AP1030" s="80"/>
      <c r="AQ1030" s="80"/>
      <c r="AR1030" s="80"/>
      <c r="AS1030" s="80"/>
      <c r="AX1030" s="78"/>
      <c r="BL1030" s="80"/>
      <c r="CJ1030" s="90"/>
      <c r="CK1030" s="90"/>
      <c r="CL1030" s="90"/>
      <c r="CM1030" s="90"/>
      <c r="CN1030" s="90"/>
      <c r="CO1030" s="90"/>
      <c r="CP1030" s="90"/>
      <c r="CQ1030" s="90"/>
      <c r="CR1030" s="90"/>
      <c r="CS1030" s="90"/>
      <c r="CT1030" s="90"/>
      <c r="CU1030" s="90"/>
      <c r="CV1030" s="90"/>
      <c r="CW1030" s="90"/>
      <c r="CX1030" s="90"/>
    </row>
    <row r="1031" spans="28:102" s="77" customFormat="1" ht="12" x14ac:dyDescent="0.2">
      <c r="AB1031" s="80"/>
      <c r="AC1031" s="80"/>
      <c r="AD1031" s="80"/>
      <c r="AO1031" s="80"/>
      <c r="AP1031" s="80"/>
      <c r="AQ1031" s="80"/>
      <c r="AR1031" s="80"/>
      <c r="AS1031" s="80"/>
      <c r="AX1031" s="78"/>
      <c r="BL1031" s="80"/>
      <c r="CJ1031" s="90"/>
      <c r="CK1031" s="90"/>
      <c r="CL1031" s="90"/>
      <c r="CM1031" s="90"/>
      <c r="CN1031" s="90"/>
      <c r="CO1031" s="90"/>
      <c r="CP1031" s="90"/>
      <c r="CQ1031" s="90"/>
      <c r="CR1031" s="90"/>
      <c r="CS1031" s="90"/>
      <c r="CT1031" s="90"/>
      <c r="CU1031" s="90"/>
      <c r="CV1031" s="90"/>
      <c r="CW1031" s="90"/>
      <c r="CX1031" s="90"/>
    </row>
    <row r="1032" spans="28:102" s="77" customFormat="1" ht="12" x14ac:dyDescent="0.2">
      <c r="AB1032" s="80"/>
      <c r="AC1032" s="80"/>
      <c r="AD1032" s="80"/>
      <c r="AO1032" s="80"/>
      <c r="AP1032" s="80"/>
      <c r="AQ1032" s="80"/>
      <c r="AR1032" s="80"/>
      <c r="AS1032" s="80"/>
      <c r="AX1032" s="78"/>
      <c r="BL1032" s="80"/>
      <c r="CJ1032" s="90"/>
      <c r="CK1032" s="90"/>
      <c r="CL1032" s="90"/>
      <c r="CM1032" s="90"/>
      <c r="CN1032" s="90"/>
      <c r="CO1032" s="90"/>
      <c r="CP1032" s="90"/>
      <c r="CQ1032" s="90"/>
      <c r="CR1032" s="90"/>
      <c r="CS1032" s="90"/>
      <c r="CT1032" s="90"/>
      <c r="CU1032" s="90"/>
      <c r="CV1032" s="90"/>
      <c r="CW1032" s="90"/>
      <c r="CX1032" s="90"/>
    </row>
    <row r="1033" spans="28:102" s="77" customFormat="1" ht="12" x14ac:dyDescent="0.2">
      <c r="AB1033" s="80"/>
      <c r="AC1033" s="80"/>
      <c r="AD1033" s="80"/>
      <c r="AO1033" s="80"/>
      <c r="AP1033" s="80"/>
      <c r="AQ1033" s="80"/>
      <c r="AR1033" s="80"/>
      <c r="AS1033" s="80"/>
      <c r="AX1033" s="78"/>
      <c r="BL1033" s="80"/>
      <c r="CJ1033" s="90"/>
      <c r="CK1033" s="90"/>
      <c r="CL1033" s="90"/>
      <c r="CM1033" s="90"/>
      <c r="CN1033" s="90"/>
      <c r="CO1033" s="90"/>
      <c r="CP1033" s="90"/>
      <c r="CQ1033" s="90"/>
      <c r="CR1033" s="90"/>
      <c r="CS1033" s="90"/>
      <c r="CT1033" s="90"/>
      <c r="CU1033" s="90"/>
      <c r="CV1033" s="90"/>
      <c r="CW1033" s="90"/>
      <c r="CX1033" s="90"/>
    </row>
    <row r="1034" spans="28:102" s="77" customFormat="1" ht="12" x14ac:dyDescent="0.2">
      <c r="AB1034" s="80"/>
      <c r="AC1034" s="80"/>
      <c r="AD1034" s="80"/>
      <c r="AO1034" s="80"/>
      <c r="AP1034" s="80"/>
      <c r="AQ1034" s="80"/>
      <c r="AR1034" s="80"/>
      <c r="AS1034" s="80"/>
      <c r="AX1034" s="78"/>
      <c r="BL1034" s="80"/>
      <c r="CJ1034" s="90"/>
      <c r="CK1034" s="90"/>
      <c r="CL1034" s="90"/>
      <c r="CM1034" s="90"/>
      <c r="CN1034" s="90"/>
      <c r="CO1034" s="90"/>
      <c r="CP1034" s="90"/>
      <c r="CQ1034" s="90"/>
      <c r="CR1034" s="90"/>
      <c r="CS1034" s="90"/>
      <c r="CT1034" s="90"/>
      <c r="CU1034" s="90"/>
      <c r="CV1034" s="90"/>
      <c r="CW1034" s="90"/>
      <c r="CX1034" s="90"/>
    </row>
    <row r="1035" spans="28:102" s="77" customFormat="1" ht="12" x14ac:dyDescent="0.2">
      <c r="AB1035" s="80"/>
      <c r="AC1035" s="80"/>
      <c r="AD1035" s="80"/>
      <c r="AO1035" s="80"/>
      <c r="AP1035" s="80"/>
      <c r="AQ1035" s="80"/>
      <c r="AR1035" s="80"/>
      <c r="AS1035" s="80"/>
      <c r="AX1035" s="78"/>
      <c r="BL1035" s="80"/>
      <c r="CJ1035" s="90"/>
      <c r="CK1035" s="90"/>
      <c r="CL1035" s="90"/>
      <c r="CM1035" s="90"/>
      <c r="CN1035" s="90"/>
      <c r="CO1035" s="90"/>
      <c r="CP1035" s="90"/>
      <c r="CQ1035" s="90"/>
      <c r="CR1035" s="90"/>
      <c r="CS1035" s="90"/>
      <c r="CT1035" s="90"/>
      <c r="CU1035" s="90"/>
      <c r="CV1035" s="90"/>
      <c r="CW1035" s="90"/>
      <c r="CX1035" s="90"/>
    </row>
    <row r="1036" spans="28:102" s="77" customFormat="1" ht="12" x14ac:dyDescent="0.2">
      <c r="AB1036" s="80"/>
      <c r="AC1036" s="80"/>
      <c r="AD1036" s="80"/>
      <c r="AO1036" s="80"/>
      <c r="AP1036" s="80"/>
      <c r="AQ1036" s="80"/>
      <c r="AR1036" s="80"/>
      <c r="AS1036" s="80"/>
      <c r="AX1036" s="78"/>
      <c r="BL1036" s="80"/>
      <c r="CJ1036" s="90"/>
      <c r="CK1036" s="90"/>
      <c r="CL1036" s="90"/>
      <c r="CM1036" s="90"/>
      <c r="CN1036" s="90"/>
      <c r="CO1036" s="90"/>
      <c r="CP1036" s="90"/>
      <c r="CQ1036" s="90"/>
      <c r="CR1036" s="90"/>
      <c r="CS1036" s="90"/>
      <c r="CT1036" s="90"/>
      <c r="CU1036" s="90"/>
      <c r="CV1036" s="90"/>
      <c r="CW1036" s="90"/>
      <c r="CX1036" s="90"/>
    </row>
    <row r="1037" spans="28:102" s="77" customFormat="1" ht="12" x14ac:dyDescent="0.2">
      <c r="AB1037" s="80"/>
      <c r="AC1037" s="80"/>
      <c r="AD1037" s="80"/>
      <c r="AO1037" s="80"/>
      <c r="AP1037" s="80"/>
      <c r="AQ1037" s="80"/>
      <c r="AR1037" s="80"/>
      <c r="AS1037" s="80"/>
      <c r="AX1037" s="78"/>
      <c r="BL1037" s="80"/>
      <c r="CJ1037" s="90"/>
      <c r="CK1037" s="90"/>
      <c r="CL1037" s="90"/>
      <c r="CM1037" s="90"/>
      <c r="CN1037" s="90"/>
      <c r="CO1037" s="90"/>
      <c r="CP1037" s="90"/>
      <c r="CQ1037" s="90"/>
      <c r="CR1037" s="90"/>
      <c r="CS1037" s="90"/>
      <c r="CT1037" s="90"/>
      <c r="CU1037" s="90"/>
      <c r="CV1037" s="90"/>
      <c r="CW1037" s="90"/>
      <c r="CX1037" s="90"/>
    </row>
    <row r="1038" spans="28:102" s="77" customFormat="1" ht="12" x14ac:dyDescent="0.2">
      <c r="AB1038" s="80"/>
      <c r="AC1038" s="80"/>
      <c r="AD1038" s="80"/>
      <c r="AO1038" s="80"/>
      <c r="AP1038" s="80"/>
      <c r="AQ1038" s="80"/>
      <c r="AR1038" s="80"/>
      <c r="AS1038" s="80"/>
      <c r="AX1038" s="78"/>
      <c r="BL1038" s="80"/>
      <c r="CJ1038" s="90"/>
      <c r="CK1038" s="90"/>
      <c r="CL1038" s="90"/>
      <c r="CM1038" s="90"/>
      <c r="CN1038" s="90"/>
      <c r="CO1038" s="90"/>
      <c r="CP1038" s="90"/>
      <c r="CQ1038" s="90"/>
      <c r="CR1038" s="90"/>
      <c r="CS1038" s="90"/>
      <c r="CT1038" s="90"/>
      <c r="CU1038" s="90"/>
      <c r="CV1038" s="90"/>
      <c r="CW1038" s="90"/>
      <c r="CX1038" s="90"/>
    </row>
    <row r="1039" spans="28:102" s="77" customFormat="1" ht="12" x14ac:dyDescent="0.2">
      <c r="AB1039" s="80"/>
      <c r="AC1039" s="80"/>
      <c r="AD1039" s="80"/>
      <c r="AO1039" s="80"/>
      <c r="AP1039" s="80"/>
      <c r="AQ1039" s="80"/>
      <c r="AR1039" s="80"/>
      <c r="AS1039" s="80"/>
      <c r="AX1039" s="78"/>
      <c r="BL1039" s="80"/>
      <c r="CJ1039" s="90"/>
      <c r="CK1039" s="90"/>
      <c r="CL1039" s="90"/>
      <c r="CM1039" s="90"/>
      <c r="CN1039" s="90"/>
      <c r="CO1039" s="90"/>
      <c r="CP1039" s="90"/>
      <c r="CQ1039" s="90"/>
      <c r="CR1039" s="90"/>
      <c r="CS1039" s="90"/>
      <c r="CT1039" s="90"/>
      <c r="CU1039" s="90"/>
      <c r="CV1039" s="90"/>
      <c r="CW1039" s="90"/>
      <c r="CX1039" s="90"/>
    </row>
    <row r="1040" spans="28:102" s="77" customFormat="1" ht="12" x14ac:dyDescent="0.2">
      <c r="AB1040" s="80"/>
      <c r="AC1040" s="80"/>
      <c r="AD1040" s="80"/>
      <c r="AO1040" s="80"/>
      <c r="AP1040" s="80"/>
      <c r="AQ1040" s="80"/>
      <c r="AR1040" s="80"/>
      <c r="AS1040" s="80"/>
      <c r="AX1040" s="78"/>
      <c r="BL1040" s="80"/>
      <c r="CJ1040" s="90"/>
      <c r="CK1040" s="90"/>
      <c r="CL1040" s="90"/>
      <c r="CM1040" s="90"/>
      <c r="CN1040" s="90"/>
      <c r="CO1040" s="90"/>
      <c r="CP1040" s="90"/>
      <c r="CQ1040" s="90"/>
      <c r="CR1040" s="90"/>
      <c r="CS1040" s="90"/>
      <c r="CT1040" s="90"/>
      <c r="CU1040" s="90"/>
      <c r="CV1040" s="90"/>
      <c r="CW1040" s="90"/>
      <c r="CX1040" s="90"/>
    </row>
    <row r="1041" spans="28:102" s="77" customFormat="1" ht="12" x14ac:dyDescent="0.2">
      <c r="AB1041" s="80"/>
      <c r="AC1041" s="80"/>
      <c r="AD1041" s="80"/>
      <c r="AO1041" s="80"/>
      <c r="AP1041" s="80"/>
      <c r="AQ1041" s="80"/>
      <c r="AR1041" s="80"/>
      <c r="AS1041" s="80"/>
      <c r="AX1041" s="78"/>
      <c r="BL1041" s="80"/>
      <c r="CJ1041" s="90"/>
      <c r="CK1041" s="90"/>
      <c r="CL1041" s="90"/>
      <c r="CM1041" s="90"/>
      <c r="CN1041" s="90"/>
      <c r="CO1041" s="90"/>
      <c r="CP1041" s="90"/>
      <c r="CQ1041" s="90"/>
      <c r="CR1041" s="90"/>
      <c r="CS1041" s="90"/>
      <c r="CT1041" s="90"/>
      <c r="CU1041" s="90"/>
      <c r="CV1041" s="90"/>
      <c r="CW1041" s="90"/>
      <c r="CX1041" s="90"/>
    </row>
    <row r="1042" spans="28:102" s="77" customFormat="1" ht="12" x14ac:dyDescent="0.2">
      <c r="AB1042" s="80"/>
      <c r="AC1042" s="80"/>
      <c r="AD1042" s="80"/>
      <c r="AO1042" s="80"/>
      <c r="AP1042" s="80"/>
      <c r="AQ1042" s="80"/>
      <c r="AR1042" s="80"/>
      <c r="AS1042" s="80"/>
      <c r="AX1042" s="78"/>
      <c r="BL1042" s="80"/>
      <c r="CJ1042" s="90"/>
      <c r="CK1042" s="90"/>
      <c r="CL1042" s="90"/>
      <c r="CM1042" s="90"/>
      <c r="CN1042" s="90"/>
      <c r="CO1042" s="90"/>
      <c r="CP1042" s="90"/>
      <c r="CQ1042" s="90"/>
      <c r="CR1042" s="90"/>
      <c r="CS1042" s="90"/>
      <c r="CT1042" s="90"/>
      <c r="CU1042" s="90"/>
      <c r="CV1042" s="90"/>
      <c r="CW1042" s="90"/>
      <c r="CX1042" s="90"/>
    </row>
    <row r="1043" spans="28:102" s="77" customFormat="1" ht="12" x14ac:dyDescent="0.2">
      <c r="AB1043" s="80"/>
      <c r="AC1043" s="80"/>
      <c r="AD1043" s="80"/>
      <c r="AO1043" s="80"/>
      <c r="AP1043" s="80"/>
      <c r="AQ1043" s="80"/>
      <c r="AR1043" s="80"/>
      <c r="AS1043" s="80"/>
      <c r="AX1043" s="78"/>
      <c r="BL1043" s="80"/>
      <c r="CJ1043" s="90"/>
      <c r="CK1043" s="90"/>
      <c r="CL1043" s="90"/>
      <c r="CM1043" s="90"/>
      <c r="CN1043" s="90"/>
      <c r="CO1043" s="90"/>
      <c r="CP1043" s="90"/>
      <c r="CQ1043" s="90"/>
      <c r="CR1043" s="90"/>
      <c r="CS1043" s="90"/>
      <c r="CT1043" s="90"/>
      <c r="CU1043" s="90"/>
      <c r="CV1043" s="90"/>
      <c r="CW1043" s="90"/>
      <c r="CX1043" s="90"/>
    </row>
    <row r="1044" spans="28:102" s="77" customFormat="1" ht="12" x14ac:dyDescent="0.2">
      <c r="AB1044" s="80"/>
      <c r="AC1044" s="80"/>
      <c r="AD1044" s="80"/>
      <c r="AO1044" s="80"/>
      <c r="AP1044" s="80"/>
      <c r="AQ1044" s="80"/>
      <c r="AR1044" s="80"/>
      <c r="AS1044" s="80"/>
      <c r="AX1044" s="78"/>
      <c r="BL1044" s="80"/>
      <c r="CJ1044" s="90"/>
      <c r="CK1044" s="90"/>
      <c r="CL1044" s="90"/>
      <c r="CM1044" s="90"/>
      <c r="CN1044" s="90"/>
      <c r="CO1044" s="90"/>
      <c r="CP1044" s="90"/>
      <c r="CQ1044" s="90"/>
      <c r="CR1044" s="90"/>
      <c r="CS1044" s="90"/>
      <c r="CT1044" s="90"/>
      <c r="CU1044" s="90"/>
      <c r="CV1044" s="90"/>
      <c r="CW1044" s="90"/>
      <c r="CX1044" s="90"/>
    </row>
    <row r="1045" spans="28:102" s="77" customFormat="1" ht="12" x14ac:dyDescent="0.2">
      <c r="AB1045" s="80"/>
      <c r="AC1045" s="80"/>
      <c r="AD1045" s="80"/>
      <c r="AO1045" s="80"/>
      <c r="AP1045" s="80"/>
      <c r="AQ1045" s="80"/>
      <c r="AR1045" s="80"/>
      <c r="AS1045" s="80"/>
      <c r="AX1045" s="78"/>
      <c r="BL1045" s="80"/>
      <c r="CJ1045" s="90"/>
      <c r="CK1045" s="90"/>
      <c r="CL1045" s="90"/>
      <c r="CM1045" s="90"/>
      <c r="CN1045" s="90"/>
      <c r="CO1045" s="90"/>
      <c r="CP1045" s="90"/>
      <c r="CQ1045" s="90"/>
      <c r="CR1045" s="90"/>
      <c r="CS1045" s="90"/>
      <c r="CT1045" s="90"/>
      <c r="CU1045" s="90"/>
      <c r="CV1045" s="90"/>
      <c r="CW1045" s="90"/>
      <c r="CX1045" s="90"/>
    </row>
    <row r="1046" spans="28:102" s="77" customFormat="1" ht="12" x14ac:dyDescent="0.2">
      <c r="AB1046" s="80"/>
      <c r="AC1046" s="80"/>
      <c r="AD1046" s="80"/>
      <c r="AO1046" s="80"/>
      <c r="AP1046" s="80"/>
      <c r="AQ1046" s="80"/>
      <c r="AR1046" s="80"/>
      <c r="AS1046" s="80"/>
      <c r="AX1046" s="78"/>
      <c r="BL1046" s="80"/>
      <c r="CJ1046" s="90"/>
      <c r="CK1046" s="90"/>
      <c r="CL1046" s="90"/>
      <c r="CM1046" s="90"/>
      <c r="CN1046" s="90"/>
      <c r="CO1046" s="90"/>
      <c r="CP1046" s="90"/>
      <c r="CQ1046" s="90"/>
      <c r="CR1046" s="90"/>
      <c r="CS1046" s="90"/>
      <c r="CT1046" s="90"/>
      <c r="CU1046" s="90"/>
      <c r="CV1046" s="90"/>
      <c r="CW1046" s="90"/>
      <c r="CX1046" s="90"/>
    </row>
    <row r="1047" spans="28:102" s="77" customFormat="1" ht="12" x14ac:dyDescent="0.2">
      <c r="AB1047" s="80"/>
      <c r="AC1047" s="80"/>
      <c r="AD1047" s="80"/>
      <c r="AO1047" s="80"/>
      <c r="AP1047" s="80"/>
      <c r="AQ1047" s="80"/>
      <c r="AR1047" s="80"/>
      <c r="AS1047" s="80"/>
      <c r="AX1047" s="78"/>
      <c r="BL1047" s="80"/>
      <c r="CJ1047" s="90"/>
      <c r="CK1047" s="90"/>
      <c r="CL1047" s="90"/>
      <c r="CM1047" s="90"/>
      <c r="CN1047" s="90"/>
      <c r="CO1047" s="90"/>
      <c r="CP1047" s="90"/>
      <c r="CQ1047" s="90"/>
      <c r="CR1047" s="90"/>
      <c r="CS1047" s="90"/>
      <c r="CT1047" s="90"/>
      <c r="CU1047" s="90"/>
      <c r="CV1047" s="90"/>
      <c r="CW1047" s="90"/>
      <c r="CX1047" s="90"/>
    </row>
    <row r="1048" spans="28:102" s="77" customFormat="1" ht="12" x14ac:dyDescent="0.2">
      <c r="AB1048" s="80"/>
      <c r="AC1048" s="80"/>
      <c r="AD1048" s="80"/>
      <c r="AO1048" s="80"/>
      <c r="AP1048" s="80"/>
      <c r="AQ1048" s="80"/>
      <c r="AR1048" s="80"/>
      <c r="AS1048" s="80"/>
      <c r="AX1048" s="78"/>
      <c r="BL1048" s="80"/>
      <c r="CJ1048" s="90"/>
      <c r="CK1048" s="90"/>
      <c r="CL1048" s="90"/>
      <c r="CM1048" s="90"/>
      <c r="CN1048" s="90"/>
      <c r="CO1048" s="90"/>
      <c r="CP1048" s="90"/>
      <c r="CQ1048" s="90"/>
      <c r="CR1048" s="90"/>
      <c r="CS1048" s="90"/>
      <c r="CT1048" s="90"/>
      <c r="CU1048" s="90"/>
      <c r="CV1048" s="90"/>
      <c r="CW1048" s="90"/>
      <c r="CX1048" s="90"/>
    </row>
    <row r="1049" spans="28:102" s="77" customFormat="1" ht="12" x14ac:dyDescent="0.2">
      <c r="AB1049" s="80"/>
      <c r="AC1049" s="80"/>
      <c r="AD1049" s="80"/>
      <c r="AO1049" s="80"/>
      <c r="AP1049" s="80"/>
      <c r="AQ1049" s="80"/>
      <c r="AR1049" s="80"/>
      <c r="AS1049" s="80"/>
      <c r="AX1049" s="78"/>
      <c r="BL1049" s="80"/>
      <c r="CJ1049" s="90"/>
      <c r="CK1049" s="90"/>
      <c r="CL1049" s="90"/>
      <c r="CM1049" s="90"/>
      <c r="CN1049" s="90"/>
      <c r="CO1049" s="90"/>
      <c r="CP1049" s="90"/>
      <c r="CQ1049" s="90"/>
      <c r="CR1049" s="90"/>
      <c r="CS1049" s="90"/>
      <c r="CT1049" s="90"/>
      <c r="CU1049" s="90"/>
      <c r="CV1049" s="90"/>
      <c r="CW1049" s="90"/>
      <c r="CX1049" s="90"/>
    </row>
    <row r="1050" spans="28:102" s="77" customFormat="1" ht="12" x14ac:dyDescent="0.2">
      <c r="AB1050" s="80"/>
      <c r="AC1050" s="80"/>
      <c r="AD1050" s="80"/>
      <c r="AO1050" s="80"/>
      <c r="AP1050" s="80"/>
      <c r="AQ1050" s="80"/>
      <c r="AR1050" s="80"/>
      <c r="AS1050" s="80"/>
      <c r="AX1050" s="78"/>
      <c r="BL1050" s="80"/>
      <c r="CJ1050" s="90"/>
      <c r="CK1050" s="90"/>
      <c r="CL1050" s="90"/>
      <c r="CM1050" s="90"/>
      <c r="CN1050" s="90"/>
      <c r="CO1050" s="90"/>
      <c r="CP1050" s="90"/>
      <c r="CQ1050" s="90"/>
      <c r="CR1050" s="90"/>
      <c r="CS1050" s="90"/>
      <c r="CT1050" s="90"/>
      <c r="CU1050" s="90"/>
      <c r="CV1050" s="90"/>
      <c r="CW1050" s="90"/>
      <c r="CX1050" s="90"/>
    </row>
    <row r="1051" spans="28:102" s="77" customFormat="1" ht="12" x14ac:dyDescent="0.2">
      <c r="AB1051" s="80"/>
      <c r="AC1051" s="80"/>
      <c r="AD1051" s="80"/>
      <c r="AO1051" s="80"/>
      <c r="AP1051" s="80"/>
      <c r="AQ1051" s="80"/>
      <c r="AR1051" s="80"/>
      <c r="AS1051" s="80"/>
      <c r="AX1051" s="78"/>
      <c r="BL1051" s="80"/>
      <c r="CJ1051" s="90"/>
      <c r="CK1051" s="90"/>
      <c r="CL1051" s="90"/>
      <c r="CM1051" s="90"/>
      <c r="CN1051" s="90"/>
      <c r="CO1051" s="90"/>
      <c r="CP1051" s="90"/>
      <c r="CQ1051" s="90"/>
      <c r="CR1051" s="90"/>
      <c r="CS1051" s="90"/>
      <c r="CT1051" s="90"/>
      <c r="CU1051" s="90"/>
      <c r="CV1051" s="90"/>
      <c r="CW1051" s="90"/>
      <c r="CX1051" s="90"/>
    </row>
    <row r="1052" spans="28:102" s="77" customFormat="1" ht="12" x14ac:dyDescent="0.2">
      <c r="AB1052" s="80"/>
      <c r="AC1052" s="80"/>
      <c r="AD1052" s="80"/>
      <c r="AO1052" s="80"/>
      <c r="AP1052" s="80"/>
      <c r="AQ1052" s="80"/>
      <c r="AR1052" s="80"/>
      <c r="AS1052" s="80"/>
      <c r="AX1052" s="78"/>
      <c r="BL1052" s="80"/>
      <c r="CJ1052" s="90"/>
      <c r="CK1052" s="90"/>
      <c r="CL1052" s="90"/>
      <c r="CM1052" s="90"/>
      <c r="CN1052" s="90"/>
      <c r="CO1052" s="90"/>
      <c r="CP1052" s="90"/>
      <c r="CQ1052" s="90"/>
      <c r="CR1052" s="90"/>
      <c r="CS1052" s="90"/>
      <c r="CT1052" s="90"/>
      <c r="CU1052" s="90"/>
      <c r="CV1052" s="90"/>
      <c r="CW1052" s="90"/>
      <c r="CX1052" s="90"/>
    </row>
    <row r="1053" spans="28:102" s="77" customFormat="1" ht="12" x14ac:dyDescent="0.2">
      <c r="AB1053" s="80"/>
      <c r="AC1053" s="80"/>
      <c r="AD1053" s="80"/>
      <c r="AO1053" s="80"/>
      <c r="AP1053" s="80"/>
      <c r="AQ1053" s="80"/>
      <c r="AR1053" s="80"/>
      <c r="AS1053" s="80"/>
      <c r="AX1053" s="78"/>
      <c r="BL1053" s="80"/>
      <c r="CJ1053" s="90"/>
      <c r="CK1053" s="90"/>
      <c r="CL1053" s="90"/>
      <c r="CM1053" s="90"/>
      <c r="CN1053" s="90"/>
      <c r="CO1053" s="90"/>
      <c r="CP1053" s="90"/>
      <c r="CQ1053" s="90"/>
      <c r="CR1053" s="90"/>
      <c r="CS1053" s="90"/>
      <c r="CT1053" s="90"/>
      <c r="CU1053" s="90"/>
      <c r="CV1053" s="90"/>
      <c r="CW1053" s="90"/>
      <c r="CX1053" s="90"/>
    </row>
    <row r="1054" spans="28:102" s="77" customFormat="1" ht="12" x14ac:dyDescent="0.2">
      <c r="AB1054" s="80"/>
      <c r="AC1054" s="80"/>
      <c r="AD1054" s="80"/>
      <c r="AO1054" s="80"/>
      <c r="AP1054" s="80"/>
      <c r="AQ1054" s="80"/>
      <c r="AR1054" s="80"/>
      <c r="AS1054" s="80"/>
      <c r="AX1054" s="78"/>
      <c r="BL1054" s="80"/>
      <c r="CJ1054" s="90"/>
      <c r="CK1054" s="90"/>
      <c r="CL1054" s="90"/>
      <c r="CM1054" s="90"/>
      <c r="CN1054" s="90"/>
      <c r="CO1054" s="90"/>
      <c r="CP1054" s="90"/>
      <c r="CQ1054" s="90"/>
      <c r="CR1054" s="90"/>
      <c r="CS1054" s="90"/>
      <c r="CT1054" s="90"/>
      <c r="CU1054" s="90"/>
      <c r="CV1054" s="90"/>
      <c r="CW1054" s="90"/>
      <c r="CX1054" s="90"/>
    </row>
    <row r="1055" spans="28:102" s="77" customFormat="1" ht="12" x14ac:dyDescent="0.2">
      <c r="AB1055" s="80"/>
      <c r="AC1055" s="80"/>
      <c r="AD1055" s="80"/>
      <c r="AO1055" s="80"/>
      <c r="AP1055" s="80"/>
      <c r="AQ1055" s="80"/>
      <c r="AR1055" s="80"/>
      <c r="AS1055" s="80"/>
      <c r="AX1055" s="78"/>
      <c r="BL1055" s="80"/>
      <c r="CJ1055" s="90"/>
      <c r="CK1055" s="90"/>
      <c r="CL1055" s="90"/>
      <c r="CM1055" s="90"/>
      <c r="CN1055" s="90"/>
      <c r="CO1055" s="90"/>
      <c r="CP1055" s="90"/>
      <c r="CQ1055" s="90"/>
      <c r="CR1055" s="90"/>
      <c r="CS1055" s="90"/>
      <c r="CT1055" s="90"/>
      <c r="CU1055" s="90"/>
      <c r="CV1055" s="90"/>
      <c r="CW1055" s="90"/>
      <c r="CX1055" s="90"/>
    </row>
    <row r="1056" spans="28:102" s="77" customFormat="1" ht="12" x14ac:dyDescent="0.2">
      <c r="AB1056" s="80"/>
      <c r="AC1056" s="80"/>
      <c r="AD1056" s="80"/>
      <c r="AO1056" s="80"/>
      <c r="AP1056" s="80"/>
      <c r="AQ1056" s="80"/>
      <c r="AR1056" s="80"/>
      <c r="AS1056" s="80"/>
      <c r="AX1056" s="78"/>
      <c r="BL1056" s="80"/>
      <c r="CJ1056" s="90"/>
      <c r="CK1056" s="90"/>
      <c r="CL1056" s="90"/>
      <c r="CM1056" s="90"/>
      <c r="CN1056" s="90"/>
      <c r="CO1056" s="90"/>
      <c r="CP1056" s="90"/>
      <c r="CQ1056" s="90"/>
      <c r="CR1056" s="90"/>
      <c r="CS1056" s="90"/>
      <c r="CT1056" s="90"/>
      <c r="CU1056" s="90"/>
      <c r="CV1056" s="90"/>
      <c r="CW1056" s="90"/>
      <c r="CX1056" s="90"/>
    </row>
    <row r="1057" spans="28:102" s="77" customFormat="1" ht="12" x14ac:dyDescent="0.2">
      <c r="AB1057" s="80"/>
      <c r="AC1057" s="80"/>
      <c r="AD1057" s="80"/>
      <c r="AO1057" s="80"/>
      <c r="AP1057" s="80"/>
      <c r="AQ1057" s="80"/>
      <c r="AR1057" s="80"/>
      <c r="AS1057" s="80"/>
      <c r="AX1057" s="78"/>
      <c r="BL1057" s="80"/>
      <c r="CJ1057" s="90"/>
      <c r="CK1057" s="90"/>
      <c r="CL1057" s="90"/>
      <c r="CM1057" s="90"/>
      <c r="CN1057" s="90"/>
      <c r="CO1057" s="90"/>
      <c r="CP1057" s="90"/>
      <c r="CQ1057" s="90"/>
      <c r="CR1057" s="90"/>
      <c r="CS1057" s="90"/>
      <c r="CT1057" s="90"/>
      <c r="CU1057" s="90"/>
      <c r="CV1057" s="90"/>
      <c r="CW1057" s="90"/>
      <c r="CX1057" s="90"/>
    </row>
    <row r="1058" spans="28:102" s="77" customFormat="1" ht="12" x14ac:dyDescent="0.2">
      <c r="AB1058" s="80"/>
      <c r="AC1058" s="80"/>
      <c r="AD1058" s="80"/>
      <c r="AO1058" s="80"/>
      <c r="AP1058" s="80"/>
      <c r="AQ1058" s="80"/>
      <c r="AR1058" s="80"/>
      <c r="AS1058" s="80"/>
      <c r="AX1058" s="78"/>
      <c r="BL1058" s="80"/>
      <c r="CJ1058" s="90"/>
      <c r="CK1058" s="90"/>
      <c r="CL1058" s="90"/>
      <c r="CM1058" s="90"/>
      <c r="CN1058" s="90"/>
      <c r="CO1058" s="90"/>
      <c r="CP1058" s="90"/>
      <c r="CQ1058" s="90"/>
      <c r="CR1058" s="90"/>
      <c r="CS1058" s="90"/>
      <c r="CT1058" s="90"/>
      <c r="CU1058" s="90"/>
      <c r="CV1058" s="90"/>
      <c r="CW1058" s="90"/>
      <c r="CX1058" s="90"/>
    </row>
    <row r="1059" spans="28:102" s="77" customFormat="1" ht="12" x14ac:dyDescent="0.2">
      <c r="AB1059" s="80"/>
      <c r="AC1059" s="80"/>
      <c r="AD1059" s="80"/>
      <c r="AO1059" s="80"/>
      <c r="AP1059" s="80"/>
      <c r="AQ1059" s="80"/>
      <c r="AR1059" s="80"/>
      <c r="AS1059" s="80"/>
      <c r="AX1059" s="78"/>
      <c r="BL1059" s="80"/>
      <c r="CJ1059" s="90"/>
      <c r="CK1059" s="90"/>
      <c r="CL1059" s="90"/>
      <c r="CM1059" s="90"/>
      <c r="CN1059" s="90"/>
      <c r="CO1059" s="90"/>
      <c r="CP1059" s="90"/>
      <c r="CQ1059" s="90"/>
      <c r="CR1059" s="90"/>
      <c r="CS1059" s="90"/>
      <c r="CT1059" s="90"/>
      <c r="CU1059" s="90"/>
      <c r="CV1059" s="90"/>
      <c r="CW1059" s="90"/>
      <c r="CX1059" s="90"/>
    </row>
    <row r="1060" spans="28:102" s="77" customFormat="1" ht="12" x14ac:dyDescent="0.2">
      <c r="AB1060" s="80"/>
      <c r="AC1060" s="80"/>
      <c r="AD1060" s="80"/>
      <c r="AO1060" s="80"/>
      <c r="AP1060" s="80"/>
      <c r="AQ1060" s="80"/>
      <c r="AR1060" s="80"/>
      <c r="AS1060" s="80"/>
      <c r="AX1060" s="78"/>
      <c r="BL1060" s="80"/>
      <c r="CJ1060" s="90"/>
      <c r="CK1060" s="90"/>
      <c r="CL1060" s="90"/>
      <c r="CM1060" s="90"/>
      <c r="CN1060" s="90"/>
      <c r="CO1060" s="90"/>
      <c r="CP1060" s="90"/>
      <c r="CQ1060" s="90"/>
      <c r="CR1060" s="90"/>
      <c r="CS1060" s="90"/>
      <c r="CT1060" s="90"/>
      <c r="CU1060" s="90"/>
      <c r="CV1060" s="90"/>
      <c r="CW1060" s="90"/>
      <c r="CX1060" s="90"/>
    </row>
    <row r="1061" spans="28:102" s="77" customFormat="1" ht="12" x14ac:dyDescent="0.2">
      <c r="AB1061" s="80"/>
      <c r="AC1061" s="80"/>
      <c r="AD1061" s="80"/>
      <c r="AO1061" s="80"/>
      <c r="AP1061" s="80"/>
      <c r="AQ1061" s="80"/>
      <c r="AR1061" s="80"/>
      <c r="AS1061" s="80"/>
      <c r="AX1061" s="78"/>
      <c r="BL1061" s="80"/>
      <c r="CJ1061" s="90"/>
      <c r="CK1061" s="90"/>
      <c r="CL1061" s="90"/>
      <c r="CM1061" s="90"/>
      <c r="CN1061" s="90"/>
      <c r="CO1061" s="90"/>
      <c r="CP1061" s="90"/>
      <c r="CQ1061" s="90"/>
      <c r="CR1061" s="90"/>
      <c r="CS1061" s="90"/>
      <c r="CT1061" s="90"/>
      <c r="CU1061" s="90"/>
      <c r="CV1061" s="90"/>
      <c r="CW1061" s="90"/>
      <c r="CX1061" s="90"/>
    </row>
    <row r="1062" spans="28:102" s="77" customFormat="1" ht="12" x14ac:dyDescent="0.2">
      <c r="AB1062" s="80"/>
      <c r="AC1062" s="80"/>
      <c r="AD1062" s="80"/>
      <c r="AO1062" s="80"/>
      <c r="AP1062" s="80"/>
      <c r="AQ1062" s="80"/>
      <c r="AR1062" s="80"/>
      <c r="AS1062" s="80"/>
      <c r="AX1062" s="78"/>
      <c r="BL1062" s="80"/>
      <c r="CJ1062" s="90"/>
      <c r="CK1062" s="90"/>
      <c r="CL1062" s="90"/>
      <c r="CM1062" s="90"/>
      <c r="CN1062" s="90"/>
      <c r="CO1062" s="90"/>
      <c r="CP1062" s="90"/>
      <c r="CQ1062" s="90"/>
      <c r="CR1062" s="90"/>
      <c r="CS1062" s="90"/>
      <c r="CT1062" s="90"/>
      <c r="CU1062" s="90"/>
      <c r="CV1062" s="90"/>
      <c r="CW1062" s="90"/>
      <c r="CX1062" s="90"/>
    </row>
    <row r="1063" spans="28:102" s="77" customFormat="1" ht="12" x14ac:dyDescent="0.2">
      <c r="AB1063" s="80"/>
      <c r="AC1063" s="80"/>
      <c r="AD1063" s="80"/>
      <c r="AO1063" s="80"/>
      <c r="AP1063" s="80"/>
      <c r="AQ1063" s="80"/>
      <c r="AR1063" s="80"/>
      <c r="AS1063" s="80"/>
      <c r="AX1063" s="78"/>
      <c r="BL1063" s="80"/>
      <c r="CJ1063" s="90"/>
      <c r="CK1063" s="90"/>
      <c r="CL1063" s="90"/>
      <c r="CM1063" s="90"/>
      <c r="CN1063" s="90"/>
      <c r="CO1063" s="90"/>
      <c r="CP1063" s="90"/>
      <c r="CQ1063" s="90"/>
      <c r="CR1063" s="90"/>
      <c r="CS1063" s="90"/>
      <c r="CT1063" s="90"/>
      <c r="CU1063" s="90"/>
      <c r="CV1063" s="90"/>
      <c r="CW1063" s="90"/>
      <c r="CX1063" s="90"/>
    </row>
    <row r="1064" spans="28:102" s="77" customFormat="1" ht="12" x14ac:dyDescent="0.2">
      <c r="AB1064" s="80"/>
      <c r="AC1064" s="80"/>
      <c r="AD1064" s="80"/>
      <c r="AO1064" s="80"/>
      <c r="AP1064" s="80"/>
      <c r="AQ1064" s="80"/>
      <c r="AR1064" s="80"/>
      <c r="AS1064" s="80"/>
      <c r="AX1064" s="78"/>
      <c r="BL1064" s="80"/>
      <c r="CJ1064" s="90"/>
      <c r="CK1064" s="90"/>
      <c r="CL1064" s="90"/>
      <c r="CM1064" s="90"/>
      <c r="CN1064" s="90"/>
      <c r="CO1064" s="90"/>
      <c r="CP1064" s="90"/>
      <c r="CQ1064" s="90"/>
      <c r="CR1064" s="90"/>
      <c r="CS1064" s="90"/>
      <c r="CT1064" s="90"/>
      <c r="CU1064" s="90"/>
      <c r="CV1064" s="90"/>
      <c r="CW1064" s="90"/>
      <c r="CX1064" s="90"/>
    </row>
    <row r="1065" spans="28:102" s="77" customFormat="1" ht="12" x14ac:dyDescent="0.2">
      <c r="AB1065" s="80"/>
      <c r="AC1065" s="80"/>
      <c r="AD1065" s="80"/>
      <c r="AO1065" s="80"/>
      <c r="AP1065" s="80"/>
      <c r="AQ1065" s="80"/>
      <c r="AR1065" s="80"/>
      <c r="AS1065" s="80"/>
      <c r="AX1065" s="78"/>
      <c r="BL1065" s="80"/>
      <c r="CJ1065" s="90"/>
      <c r="CK1065" s="90"/>
      <c r="CL1065" s="90"/>
      <c r="CM1065" s="90"/>
      <c r="CN1065" s="90"/>
      <c r="CO1065" s="90"/>
      <c r="CP1065" s="90"/>
      <c r="CQ1065" s="90"/>
      <c r="CR1065" s="90"/>
      <c r="CS1065" s="90"/>
      <c r="CT1065" s="90"/>
      <c r="CU1065" s="90"/>
      <c r="CV1065" s="90"/>
      <c r="CW1065" s="90"/>
      <c r="CX1065" s="90"/>
    </row>
    <row r="1066" spans="28:102" s="77" customFormat="1" ht="12" x14ac:dyDescent="0.2">
      <c r="AB1066" s="80"/>
      <c r="AC1066" s="80"/>
      <c r="AD1066" s="80"/>
      <c r="AO1066" s="80"/>
      <c r="AP1066" s="80"/>
      <c r="AQ1066" s="80"/>
      <c r="AR1066" s="80"/>
      <c r="AS1066" s="80"/>
      <c r="AX1066" s="78"/>
      <c r="BL1066" s="80"/>
      <c r="CJ1066" s="90"/>
      <c r="CK1066" s="90"/>
      <c r="CL1066" s="90"/>
      <c r="CM1066" s="90"/>
      <c r="CN1066" s="90"/>
      <c r="CO1066" s="90"/>
      <c r="CP1066" s="90"/>
      <c r="CQ1066" s="90"/>
      <c r="CR1066" s="90"/>
      <c r="CS1066" s="90"/>
      <c r="CT1066" s="90"/>
      <c r="CU1066" s="90"/>
      <c r="CV1066" s="90"/>
      <c r="CW1066" s="90"/>
      <c r="CX1066" s="90"/>
    </row>
    <row r="1067" spans="28:102" s="77" customFormat="1" ht="12" x14ac:dyDescent="0.2">
      <c r="AB1067" s="80"/>
      <c r="AC1067" s="80"/>
      <c r="AD1067" s="80"/>
      <c r="AO1067" s="80"/>
      <c r="AP1067" s="80"/>
      <c r="AQ1067" s="80"/>
      <c r="AR1067" s="80"/>
      <c r="AS1067" s="80"/>
      <c r="AX1067" s="78"/>
      <c r="BL1067" s="80"/>
      <c r="CJ1067" s="90"/>
      <c r="CK1067" s="90"/>
      <c r="CL1067" s="90"/>
      <c r="CM1067" s="90"/>
      <c r="CN1067" s="90"/>
      <c r="CO1067" s="90"/>
      <c r="CP1067" s="90"/>
      <c r="CQ1067" s="90"/>
      <c r="CR1067" s="90"/>
      <c r="CS1067" s="90"/>
      <c r="CT1067" s="90"/>
      <c r="CU1067" s="90"/>
      <c r="CV1067" s="90"/>
      <c r="CW1067" s="90"/>
      <c r="CX1067" s="90"/>
    </row>
    <row r="1068" spans="28:102" s="77" customFormat="1" ht="12" x14ac:dyDescent="0.2">
      <c r="AB1068" s="80"/>
      <c r="AC1068" s="80"/>
      <c r="AD1068" s="80"/>
      <c r="AO1068" s="80"/>
      <c r="AP1068" s="80"/>
      <c r="AQ1068" s="80"/>
      <c r="AR1068" s="80"/>
      <c r="AS1068" s="80"/>
      <c r="AX1068" s="78"/>
      <c r="BL1068" s="80"/>
      <c r="CJ1068" s="90"/>
      <c r="CK1068" s="90"/>
      <c r="CL1068" s="90"/>
      <c r="CM1068" s="90"/>
      <c r="CN1068" s="90"/>
      <c r="CO1068" s="90"/>
      <c r="CP1068" s="90"/>
      <c r="CQ1068" s="90"/>
      <c r="CR1068" s="90"/>
      <c r="CS1068" s="90"/>
      <c r="CT1068" s="90"/>
      <c r="CU1068" s="90"/>
      <c r="CV1068" s="90"/>
      <c r="CW1068" s="90"/>
      <c r="CX1068" s="90"/>
    </row>
    <row r="1069" spans="28:102" s="77" customFormat="1" ht="12" x14ac:dyDescent="0.2">
      <c r="AB1069" s="80"/>
      <c r="AC1069" s="80"/>
      <c r="AD1069" s="80"/>
      <c r="AO1069" s="80"/>
      <c r="AP1069" s="80"/>
      <c r="AQ1069" s="80"/>
      <c r="AR1069" s="80"/>
      <c r="AS1069" s="80"/>
      <c r="AX1069" s="78"/>
      <c r="BL1069" s="80"/>
      <c r="CJ1069" s="90"/>
      <c r="CK1069" s="90"/>
      <c r="CL1069" s="90"/>
      <c r="CM1069" s="90"/>
      <c r="CN1069" s="90"/>
      <c r="CO1069" s="90"/>
      <c r="CP1069" s="90"/>
      <c r="CQ1069" s="90"/>
      <c r="CR1069" s="90"/>
      <c r="CS1069" s="90"/>
      <c r="CT1069" s="90"/>
      <c r="CU1069" s="90"/>
      <c r="CV1069" s="90"/>
      <c r="CW1069" s="90"/>
      <c r="CX1069" s="90"/>
    </row>
    <row r="1070" spans="28:102" s="77" customFormat="1" ht="12" x14ac:dyDescent="0.2">
      <c r="AB1070" s="80"/>
      <c r="AC1070" s="80"/>
      <c r="AD1070" s="80"/>
      <c r="AO1070" s="80"/>
      <c r="AP1070" s="80"/>
      <c r="AQ1070" s="80"/>
      <c r="AR1070" s="80"/>
      <c r="AS1070" s="80"/>
      <c r="AX1070" s="78"/>
      <c r="BL1070" s="80"/>
      <c r="CJ1070" s="90"/>
      <c r="CK1070" s="90"/>
      <c r="CL1070" s="90"/>
      <c r="CM1070" s="90"/>
      <c r="CN1070" s="90"/>
      <c r="CO1070" s="90"/>
      <c r="CP1070" s="90"/>
      <c r="CQ1070" s="90"/>
      <c r="CR1070" s="90"/>
      <c r="CS1070" s="90"/>
      <c r="CT1070" s="90"/>
      <c r="CU1070" s="90"/>
      <c r="CV1070" s="90"/>
      <c r="CW1070" s="90"/>
      <c r="CX1070" s="90"/>
    </row>
    <row r="1071" spans="28:102" s="77" customFormat="1" ht="12" x14ac:dyDescent="0.2">
      <c r="AB1071" s="80"/>
      <c r="AC1071" s="80"/>
      <c r="AD1071" s="80"/>
      <c r="AO1071" s="80"/>
      <c r="AP1071" s="80"/>
      <c r="AQ1071" s="80"/>
      <c r="AR1071" s="80"/>
      <c r="AS1071" s="80"/>
      <c r="AX1071" s="78"/>
      <c r="BL1071" s="80"/>
      <c r="CJ1071" s="90"/>
      <c r="CK1071" s="90"/>
      <c r="CL1071" s="90"/>
      <c r="CM1071" s="90"/>
      <c r="CN1071" s="90"/>
      <c r="CO1071" s="90"/>
      <c r="CP1071" s="90"/>
      <c r="CQ1071" s="90"/>
      <c r="CR1071" s="90"/>
      <c r="CS1071" s="90"/>
      <c r="CT1071" s="90"/>
      <c r="CU1071" s="90"/>
      <c r="CV1071" s="90"/>
      <c r="CW1071" s="90"/>
      <c r="CX1071" s="90"/>
    </row>
    <row r="1072" spans="28:102" s="77" customFormat="1" ht="12" x14ac:dyDescent="0.2">
      <c r="AB1072" s="80"/>
      <c r="AC1072" s="80"/>
      <c r="AD1072" s="80"/>
      <c r="AO1072" s="80"/>
      <c r="AP1072" s="80"/>
      <c r="AQ1072" s="80"/>
      <c r="AR1072" s="80"/>
      <c r="AS1072" s="80"/>
      <c r="AX1072" s="78"/>
      <c r="BL1072" s="80"/>
      <c r="CJ1072" s="90"/>
      <c r="CK1072" s="90"/>
      <c r="CL1072" s="90"/>
      <c r="CM1072" s="90"/>
      <c r="CN1072" s="90"/>
      <c r="CO1072" s="90"/>
      <c r="CP1072" s="90"/>
      <c r="CQ1072" s="90"/>
      <c r="CR1072" s="90"/>
      <c r="CS1072" s="90"/>
      <c r="CT1072" s="90"/>
      <c r="CU1072" s="90"/>
      <c r="CV1072" s="90"/>
      <c r="CW1072" s="90"/>
      <c r="CX1072" s="90"/>
    </row>
    <row r="1073" spans="28:102" s="77" customFormat="1" ht="12" x14ac:dyDescent="0.2">
      <c r="AB1073" s="80"/>
      <c r="AC1073" s="80"/>
      <c r="AD1073" s="80"/>
      <c r="AO1073" s="80"/>
      <c r="AP1073" s="80"/>
      <c r="AQ1073" s="80"/>
      <c r="AR1073" s="80"/>
      <c r="AS1073" s="80"/>
      <c r="AX1073" s="78"/>
      <c r="BL1073" s="80"/>
      <c r="CJ1073" s="90"/>
      <c r="CK1073" s="90"/>
      <c r="CL1073" s="90"/>
      <c r="CM1073" s="90"/>
      <c r="CN1073" s="90"/>
      <c r="CO1073" s="90"/>
      <c r="CP1073" s="90"/>
      <c r="CQ1073" s="90"/>
      <c r="CR1073" s="90"/>
      <c r="CS1073" s="90"/>
      <c r="CT1073" s="90"/>
      <c r="CU1073" s="90"/>
      <c r="CV1073" s="90"/>
      <c r="CW1073" s="90"/>
      <c r="CX1073" s="90"/>
    </row>
    <row r="1074" spans="28:102" s="77" customFormat="1" ht="12" x14ac:dyDescent="0.2">
      <c r="AB1074" s="80"/>
      <c r="AC1074" s="80"/>
      <c r="AD1074" s="80"/>
      <c r="AO1074" s="80"/>
      <c r="AP1074" s="80"/>
      <c r="AQ1074" s="80"/>
      <c r="AR1074" s="80"/>
      <c r="AS1074" s="80"/>
      <c r="AX1074" s="78"/>
      <c r="BL1074" s="80"/>
      <c r="CJ1074" s="90"/>
      <c r="CK1074" s="90"/>
      <c r="CL1074" s="90"/>
      <c r="CM1074" s="90"/>
      <c r="CN1074" s="90"/>
      <c r="CO1074" s="90"/>
      <c r="CP1074" s="90"/>
      <c r="CQ1074" s="90"/>
      <c r="CR1074" s="90"/>
      <c r="CS1074" s="90"/>
      <c r="CT1074" s="90"/>
      <c r="CU1074" s="90"/>
      <c r="CV1074" s="90"/>
      <c r="CW1074" s="90"/>
      <c r="CX1074" s="90"/>
    </row>
    <row r="1075" spans="28:102" s="77" customFormat="1" ht="12" x14ac:dyDescent="0.2">
      <c r="AB1075" s="80"/>
      <c r="AC1075" s="80"/>
      <c r="AD1075" s="80"/>
      <c r="AO1075" s="80"/>
      <c r="AP1075" s="80"/>
      <c r="AQ1075" s="80"/>
      <c r="AR1075" s="80"/>
      <c r="AS1075" s="80"/>
      <c r="AX1075" s="78"/>
      <c r="BL1075" s="80"/>
      <c r="CJ1075" s="90"/>
      <c r="CK1075" s="90"/>
      <c r="CL1075" s="90"/>
      <c r="CM1075" s="90"/>
      <c r="CN1075" s="90"/>
      <c r="CO1075" s="90"/>
      <c r="CP1075" s="90"/>
      <c r="CQ1075" s="90"/>
      <c r="CR1075" s="90"/>
      <c r="CS1075" s="90"/>
      <c r="CT1075" s="90"/>
      <c r="CU1075" s="90"/>
      <c r="CV1075" s="90"/>
      <c r="CW1075" s="90"/>
      <c r="CX1075" s="90"/>
    </row>
    <row r="1076" spans="28:102" s="77" customFormat="1" ht="12" x14ac:dyDescent="0.2">
      <c r="AB1076" s="80"/>
      <c r="AC1076" s="80"/>
      <c r="AD1076" s="80"/>
      <c r="AO1076" s="80"/>
      <c r="AP1076" s="80"/>
      <c r="AQ1076" s="80"/>
      <c r="AR1076" s="80"/>
      <c r="AS1076" s="80"/>
      <c r="AX1076" s="78"/>
      <c r="BL1076" s="80"/>
      <c r="CJ1076" s="90"/>
      <c r="CK1076" s="90"/>
      <c r="CL1076" s="90"/>
      <c r="CM1076" s="90"/>
      <c r="CN1076" s="90"/>
      <c r="CO1076" s="90"/>
      <c r="CP1076" s="90"/>
      <c r="CQ1076" s="90"/>
      <c r="CR1076" s="90"/>
      <c r="CS1076" s="90"/>
      <c r="CT1076" s="90"/>
      <c r="CU1076" s="90"/>
      <c r="CV1076" s="90"/>
      <c r="CW1076" s="90"/>
      <c r="CX1076" s="90"/>
    </row>
    <row r="1077" spans="28:102" s="77" customFormat="1" ht="12" x14ac:dyDescent="0.2">
      <c r="AB1077" s="80"/>
      <c r="AC1077" s="80"/>
      <c r="AD1077" s="80"/>
      <c r="AO1077" s="80"/>
      <c r="AP1077" s="80"/>
      <c r="AQ1077" s="80"/>
      <c r="AR1077" s="80"/>
      <c r="AS1077" s="80"/>
      <c r="AX1077" s="78"/>
      <c r="BL1077" s="80"/>
      <c r="CJ1077" s="90"/>
      <c r="CK1077" s="90"/>
      <c r="CL1077" s="90"/>
      <c r="CM1077" s="90"/>
      <c r="CN1077" s="90"/>
      <c r="CO1077" s="90"/>
      <c r="CP1077" s="90"/>
      <c r="CQ1077" s="90"/>
      <c r="CR1077" s="90"/>
      <c r="CS1077" s="90"/>
      <c r="CT1077" s="90"/>
      <c r="CU1077" s="90"/>
      <c r="CV1077" s="90"/>
      <c r="CW1077" s="90"/>
      <c r="CX1077" s="90"/>
    </row>
    <row r="1078" spans="28:102" s="77" customFormat="1" ht="12" x14ac:dyDescent="0.2">
      <c r="AB1078" s="80"/>
      <c r="AC1078" s="80"/>
      <c r="AD1078" s="80"/>
      <c r="AO1078" s="80"/>
      <c r="AP1078" s="80"/>
      <c r="AQ1078" s="80"/>
      <c r="AR1078" s="80"/>
      <c r="AS1078" s="80"/>
      <c r="AX1078" s="78"/>
      <c r="BL1078" s="80"/>
      <c r="CJ1078" s="90"/>
      <c r="CK1078" s="90"/>
      <c r="CL1078" s="90"/>
      <c r="CM1078" s="90"/>
      <c r="CN1078" s="90"/>
      <c r="CO1078" s="90"/>
      <c r="CP1078" s="90"/>
      <c r="CQ1078" s="90"/>
      <c r="CR1078" s="90"/>
      <c r="CS1078" s="90"/>
      <c r="CT1078" s="90"/>
      <c r="CU1078" s="90"/>
      <c r="CV1078" s="90"/>
      <c r="CW1078" s="90"/>
      <c r="CX1078" s="90"/>
    </row>
    <row r="1079" spans="28:102" s="77" customFormat="1" ht="12" x14ac:dyDescent="0.2">
      <c r="AB1079" s="80"/>
      <c r="AC1079" s="80"/>
      <c r="AD1079" s="80"/>
      <c r="AO1079" s="80"/>
      <c r="AP1079" s="80"/>
      <c r="AQ1079" s="80"/>
      <c r="AR1079" s="80"/>
      <c r="AS1079" s="80"/>
      <c r="AX1079" s="78"/>
      <c r="BL1079" s="80"/>
      <c r="CJ1079" s="90"/>
      <c r="CK1079" s="90"/>
      <c r="CL1079" s="90"/>
      <c r="CM1079" s="90"/>
      <c r="CN1079" s="90"/>
      <c r="CO1079" s="90"/>
      <c r="CP1079" s="90"/>
      <c r="CQ1079" s="90"/>
      <c r="CR1079" s="90"/>
      <c r="CS1079" s="90"/>
      <c r="CT1079" s="90"/>
      <c r="CU1079" s="90"/>
      <c r="CV1079" s="90"/>
      <c r="CW1079" s="90"/>
      <c r="CX1079" s="90"/>
    </row>
    <row r="1080" spans="28:102" s="77" customFormat="1" ht="12" x14ac:dyDescent="0.2">
      <c r="AB1080" s="80"/>
      <c r="AC1080" s="80"/>
      <c r="AD1080" s="80"/>
      <c r="AO1080" s="80"/>
      <c r="AP1080" s="80"/>
      <c r="AQ1080" s="80"/>
      <c r="AR1080" s="80"/>
      <c r="AS1080" s="80"/>
      <c r="AX1080" s="78"/>
      <c r="BL1080" s="80"/>
      <c r="CJ1080" s="90"/>
      <c r="CK1080" s="90"/>
      <c r="CL1080" s="90"/>
      <c r="CM1080" s="90"/>
      <c r="CN1080" s="90"/>
      <c r="CO1080" s="90"/>
      <c r="CP1080" s="90"/>
      <c r="CQ1080" s="90"/>
      <c r="CR1080" s="90"/>
      <c r="CS1080" s="90"/>
      <c r="CT1080" s="90"/>
      <c r="CU1080" s="90"/>
      <c r="CV1080" s="90"/>
      <c r="CW1080" s="90"/>
      <c r="CX1080" s="90"/>
    </row>
    <row r="1081" spans="28:102" s="77" customFormat="1" ht="12" x14ac:dyDescent="0.2">
      <c r="AB1081" s="80"/>
      <c r="AC1081" s="80"/>
      <c r="AD1081" s="80"/>
      <c r="AO1081" s="80"/>
      <c r="AP1081" s="80"/>
      <c r="AQ1081" s="80"/>
      <c r="AR1081" s="80"/>
      <c r="AS1081" s="80"/>
      <c r="AX1081" s="78"/>
      <c r="BL1081" s="80"/>
      <c r="CJ1081" s="90"/>
      <c r="CK1081" s="90"/>
      <c r="CL1081" s="90"/>
      <c r="CM1081" s="90"/>
      <c r="CN1081" s="90"/>
      <c r="CO1081" s="90"/>
      <c r="CP1081" s="90"/>
      <c r="CQ1081" s="90"/>
      <c r="CR1081" s="90"/>
      <c r="CS1081" s="90"/>
      <c r="CT1081" s="90"/>
      <c r="CU1081" s="90"/>
      <c r="CV1081" s="90"/>
      <c r="CW1081" s="90"/>
      <c r="CX1081" s="90"/>
    </row>
    <row r="1082" spans="28:102" s="77" customFormat="1" ht="12" x14ac:dyDescent="0.2">
      <c r="AB1082" s="80"/>
      <c r="AC1082" s="80"/>
      <c r="AD1082" s="80"/>
      <c r="AO1082" s="80"/>
      <c r="AP1082" s="80"/>
      <c r="AQ1082" s="80"/>
      <c r="AR1082" s="80"/>
      <c r="AS1082" s="80"/>
      <c r="AX1082" s="78"/>
      <c r="BL1082" s="80"/>
      <c r="CJ1082" s="90"/>
      <c r="CK1082" s="90"/>
      <c r="CL1082" s="90"/>
      <c r="CM1082" s="90"/>
      <c r="CN1082" s="90"/>
      <c r="CO1082" s="90"/>
      <c r="CP1082" s="90"/>
      <c r="CQ1082" s="90"/>
      <c r="CR1082" s="90"/>
      <c r="CS1082" s="90"/>
      <c r="CT1082" s="90"/>
      <c r="CU1082" s="90"/>
      <c r="CV1082" s="90"/>
      <c r="CW1082" s="90"/>
      <c r="CX1082" s="90"/>
    </row>
    <row r="1083" spans="28:102" s="77" customFormat="1" ht="12" x14ac:dyDescent="0.2">
      <c r="AB1083" s="80"/>
      <c r="AC1083" s="80"/>
      <c r="AD1083" s="80"/>
      <c r="AO1083" s="80"/>
      <c r="AP1083" s="80"/>
      <c r="AQ1083" s="80"/>
      <c r="AR1083" s="80"/>
      <c r="AS1083" s="80"/>
      <c r="AX1083" s="78"/>
      <c r="BL1083" s="80"/>
      <c r="CJ1083" s="90"/>
      <c r="CK1083" s="90"/>
      <c r="CL1083" s="90"/>
      <c r="CM1083" s="90"/>
      <c r="CN1083" s="90"/>
      <c r="CO1083" s="90"/>
      <c r="CP1083" s="90"/>
      <c r="CQ1083" s="90"/>
      <c r="CR1083" s="90"/>
      <c r="CS1083" s="90"/>
      <c r="CT1083" s="90"/>
      <c r="CU1083" s="90"/>
      <c r="CV1083" s="90"/>
      <c r="CW1083" s="90"/>
      <c r="CX1083" s="90"/>
    </row>
    <row r="1084" spans="28:102" s="77" customFormat="1" ht="12" x14ac:dyDescent="0.2">
      <c r="AB1084" s="80"/>
      <c r="AC1084" s="80"/>
      <c r="AD1084" s="80"/>
      <c r="AO1084" s="80"/>
      <c r="AP1084" s="80"/>
      <c r="AQ1084" s="80"/>
      <c r="AR1084" s="80"/>
      <c r="AS1084" s="80"/>
      <c r="AX1084" s="78"/>
      <c r="BL1084" s="80"/>
      <c r="CJ1084" s="90"/>
      <c r="CK1084" s="90"/>
      <c r="CL1084" s="90"/>
      <c r="CM1084" s="90"/>
      <c r="CN1084" s="90"/>
      <c r="CO1084" s="90"/>
      <c r="CP1084" s="90"/>
      <c r="CQ1084" s="90"/>
      <c r="CR1084" s="90"/>
      <c r="CS1084" s="90"/>
      <c r="CT1084" s="90"/>
      <c r="CU1084" s="90"/>
      <c r="CV1084" s="90"/>
      <c r="CW1084" s="90"/>
      <c r="CX1084" s="90"/>
    </row>
    <row r="1085" spans="28:102" s="77" customFormat="1" ht="12" x14ac:dyDescent="0.2">
      <c r="AB1085" s="80"/>
      <c r="AC1085" s="80"/>
      <c r="AD1085" s="80"/>
      <c r="AO1085" s="80"/>
      <c r="AP1085" s="80"/>
      <c r="AQ1085" s="80"/>
      <c r="AR1085" s="80"/>
      <c r="AS1085" s="80"/>
      <c r="AX1085" s="78"/>
      <c r="BL1085" s="80"/>
      <c r="CJ1085" s="90"/>
      <c r="CK1085" s="90"/>
      <c r="CL1085" s="90"/>
      <c r="CM1085" s="90"/>
      <c r="CN1085" s="90"/>
      <c r="CO1085" s="90"/>
      <c r="CP1085" s="90"/>
      <c r="CQ1085" s="90"/>
      <c r="CR1085" s="90"/>
      <c r="CS1085" s="90"/>
      <c r="CT1085" s="90"/>
      <c r="CU1085" s="90"/>
      <c r="CV1085" s="90"/>
      <c r="CW1085" s="90"/>
      <c r="CX1085" s="90"/>
    </row>
    <row r="1086" spans="28:102" s="77" customFormat="1" ht="12" x14ac:dyDescent="0.2">
      <c r="AB1086" s="80"/>
      <c r="AC1086" s="80"/>
      <c r="AD1086" s="80"/>
      <c r="AO1086" s="80"/>
      <c r="AP1086" s="80"/>
      <c r="AQ1086" s="80"/>
      <c r="AR1086" s="80"/>
      <c r="AS1086" s="80"/>
      <c r="AX1086" s="78"/>
      <c r="BL1086" s="80"/>
      <c r="CJ1086" s="90"/>
      <c r="CK1086" s="90"/>
      <c r="CL1086" s="90"/>
      <c r="CM1086" s="90"/>
      <c r="CN1086" s="90"/>
      <c r="CO1086" s="90"/>
      <c r="CP1086" s="90"/>
      <c r="CQ1086" s="90"/>
      <c r="CR1086" s="90"/>
      <c r="CS1086" s="90"/>
      <c r="CT1086" s="90"/>
      <c r="CU1086" s="90"/>
      <c r="CV1086" s="90"/>
      <c r="CW1086" s="90"/>
      <c r="CX1086" s="90"/>
    </row>
    <row r="1087" spans="28:102" s="77" customFormat="1" ht="12" x14ac:dyDescent="0.2">
      <c r="AB1087" s="80"/>
      <c r="AC1087" s="80"/>
      <c r="AD1087" s="80"/>
      <c r="AO1087" s="80"/>
      <c r="AP1087" s="80"/>
      <c r="AQ1087" s="80"/>
      <c r="AR1087" s="80"/>
      <c r="AS1087" s="80"/>
      <c r="AX1087" s="78"/>
      <c r="BL1087" s="80"/>
      <c r="CJ1087" s="90"/>
      <c r="CK1087" s="90"/>
      <c r="CL1087" s="90"/>
      <c r="CM1087" s="90"/>
      <c r="CN1087" s="90"/>
      <c r="CO1087" s="90"/>
      <c r="CP1087" s="90"/>
      <c r="CQ1087" s="90"/>
      <c r="CR1087" s="90"/>
      <c r="CS1087" s="90"/>
      <c r="CT1087" s="90"/>
      <c r="CU1087" s="90"/>
      <c r="CV1087" s="90"/>
      <c r="CW1087" s="90"/>
      <c r="CX1087" s="90"/>
    </row>
    <row r="1088" spans="28:102" s="77" customFormat="1" ht="12" x14ac:dyDescent="0.2">
      <c r="AB1088" s="80"/>
      <c r="AC1088" s="80"/>
      <c r="AD1088" s="80"/>
      <c r="AO1088" s="80"/>
      <c r="AP1088" s="80"/>
      <c r="AQ1088" s="80"/>
      <c r="AR1088" s="80"/>
      <c r="AS1088" s="80"/>
      <c r="AX1088" s="78"/>
      <c r="BL1088" s="80"/>
      <c r="CJ1088" s="90"/>
      <c r="CK1088" s="90"/>
      <c r="CL1088" s="90"/>
      <c r="CM1088" s="90"/>
      <c r="CN1088" s="90"/>
      <c r="CO1088" s="90"/>
      <c r="CP1088" s="90"/>
      <c r="CQ1088" s="90"/>
      <c r="CR1088" s="90"/>
      <c r="CS1088" s="90"/>
      <c r="CT1088" s="90"/>
      <c r="CU1088" s="90"/>
      <c r="CV1088" s="90"/>
      <c r="CW1088" s="90"/>
      <c r="CX1088" s="90"/>
    </row>
    <row r="1089" spans="28:102" s="77" customFormat="1" ht="12" x14ac:dyDescent="0.2">
      <c r="AB1089" s="80"/>
      <c r="AC1089" s="80"/>
      <c r="AD1089" s="80"/>
      <c r="AO1089" s="80"/>
      <c r="AP1089" s="80"/>
      <c r="AQ1089" s="80"/>
      <c r="AR1089" s="80"/>
      <c r="AS1089" s="80"/>
      <c r="AX1089" s="78"/>
      <c r="BL1089" s="80"/>
      <c r="CJ1089" s="90"/>
      <c r="CK1089" s="90"/>
      <c r="CL1089" s="90"/>
      <c r="CM1089" s="90"/>
      <c r="CN1089" s="90"/>
      <c r="CO1089" s="90"/>
      <c r="CP1089" s="90"/>
      <c r="CQ1089" s="90"/>
      <c r="CR1089" s="90"/>
      <c r="CS1089" s="90"/>
      <c r="CT1089" s="90"/>
      <c r="CU1089" s="90"/>
      <c r="CV1089" s="90"/>
      <c r="CW1089" s="90"/>
      <c r="CX1089" s="90"/>
    </row>
    <row r="1090" spans="28:102" s="77" customFormat="1" ht="12" x14ac:dyDescent="0.2">
      <c r="AB1090" s="80"/>
      <c r="AC1090" s="80"/>
      <c r="AD1090" s="80"/>
      <c r="AO1090" s="80"/>
      <c r="AP1090" s="80"/>
      <c r="AQ1090" s="80"/>
      <c r="AR1090" s="80"/>
      <c r="AS1090" s="80"/>
      <c r="AX1090" s="78"/>
      <c r="BL1090" s="80"/>
      <c r="CJ1090" s="90"/>
      <c r="CK1090" s="90"/>
      <c r="CL1090" s="90"/>
      <c r="CM1090" s="90"/>
      <c r="CN1090" s="90"/>
      <c r="CO1090" s="90"/>
      <c r="CP1090" s="90"/>
      <c r="CQ1090" s="90"/>
      <c r="CR1090" s="90"/>
      <c r="CS1090" s="90"/>
      <c r="CT1090" s="90"/>
      <c r="CU1090" s="90"/>
      <c r="CV1090" s="90"/>
      <c r="CW1090" s="90"/>
      <c r="CX1090" s="90"/>
    </row>
    <row r="1091" spans="28:102" s="77" customFormat="1" ht="12" x14ac:dyDescent="0.2">
      <c r="AB1091" s="80"/>
      <c r="AC1091" s="80"/>
      <c r="AD1091" s="80"/>
      <c r="AO1091" s="80"/>
      <c r="AP1091" s="80"/>
      <c r="AQ1091" s="80"/>
      <c r="AR1091" s="80"/>
      <c r="AS1091" s="80"/>
      <c r="AX1091" s="78"/>
      <c r="BL1091" s="80"/>
      <c r="CJ1091" s="90"/>
      <c r="CK1091" s="90"/>
      <c r="CL1091" s="90"/>
      <c r="CM1091" s="90"/>
      <c r="CN1091" s="90"/>
      <c r="CO1091" s="90"/>
      <c r="CP1091" s="90"/>
      <c r="CQ1091" s="90"/>
      <c r="CR1091" s="90"/>
      <c r="CS1091" s="90"/>
      <c r="CT1091" s="90"/>
      <c r="CU1091" s="90"/>
      <c r="CV1091" s="90"/>
      <c r="CW1091" s="90"/>
      <c r="CX1091" s="90"/>
    </row>
    <row r="1092" spans="28:102" s="77" customFormat="1" ht="12" x14ac:dyDescent="0.2">
      <c r="AB1092" s="80"/>
      <c r="AC1092" s="80"/>
      <c r="AD1092" s="80"/>
      <c r="AO1092" s="80"/>
      <c r="AP1092" s="80"/>
      <c r="AQ1092" s="80"/>
      <c r="AR1092" s="80"/>
      <c r="AS1092" s="80"/>
      <c r="AX1092" s="78"/>
      <c r="BL1092" s="80"/>
      <c r="CJ1092" s="90"/>
      <c r="CK1092" s="90"/>
      <c r="CL1092" s="90"/>
      <c r="CM1092" s="90"/>
      <c r="CN1092" s="90"/>
      <c r="CO1092" s="90"/>
      <c r="CP1092" s="90"/>
      <c r="CQ1092" s="90"/>
      <c r="CR1092" s="90"/>
      <c r="CS1092" s="90"/>
      <c r="CT1092" s="90"/>
      <c r="CU1092" s="90"/>
      <c r="CV1092" s="90"/>
      <c r="CW1092" s="90"/>
      <c r="CX1092" s="90"/>
    </row>
    <row r="1093" spans="28:102" s="77" customFormat="1" ht="12" x14ac:dyDescent="0.2">
      <c r="AB1093" s="80"/>
      <c r="AC1093" s="80"/>
      <c r="AD1093" s="80"/>
      <c r="AO1093" s="80"/>
      <c r="AP1093" s="80"/>
      <c r="AQ1093" s="80"/>
      <c r="AR1093" s="80"/>
      <c r="AS1093" s="80"/>
      <c r="AX1093" s="78"/>
      <c r="BL1093" s="80"/>
      <c r="CJ1093" s="90"/>
      <c r="CK1093" s="90"/>
      <c r="CL1093" s="90"/>
      <c r="CM1093" s="90"/>
      <c r="CN1093" s="90"/>
      <c r="CO1093" s="90"/>
      <c r="CP1093" s="90"/>
      <c r="CQ1093" s="90"/>
      <c r="CR1093" s="90"/>
      <c r="CS1093" s="90"/>
      <c r="CT1093" s="90"/>
      <c r="CU1093" s="90"/>
      <c r="CV1093" s="90"/>
      <c r="CW1093" s="90"/>
      <c r="CX1093" s="90"/>
    </row>
    <row r="1094" spans="28:102" s="77" customFormat="1" ht="12" x14ac:dyDescent="0.2">
      <c r="AB1094" s="80"/>
      <c r="AC1094" s="80"/>
      <c r="AD1094" s="80"/>
      <c r="AO1094" s="80"/>
      <c r="AP1094" s="80"/>
      <c r="AQ1094" s="80"/>
      <c r="AR1094" s="80"/>
      <c r="AS1094" s="80"/>
      <c r="AX1094" s="78"/>
      <c r="BL1094" s="80"/>
      <c r="CJ1094" s="90"/>
      <c r="CK1094" s="90"/>
      <c r="CL1094" s="90"/>
      <c r="CM1094" s="90"/>
      <c r="CN1094" s="90"/>
      <c r="CO1094" s="90"/>
      <c r="CP1094" s="90"/>
      <c r="CQ1094" s="90"/>
      <c r="CR1094" s="90"/>
      <c r="CS1094" s="90"/>
      <c r="CT1094" s="90"/>
      <c r="CU1094" s="90"/>
      <c r="CV1094" s="90"/>
      <c r="CW1094" s="90"/>
      <c r="CX1094" s="90"/>
    </row>
    <row r="1095" spans="28:102" s="77" customFormat="1" ht="12" x14ac:dyDescent="0.2">
      <c r="AB1095" s="80"/>
      <c r="AC1095" s="80"/>
      <c r="AD1095" s="80"/>
      <c r="AO1095" s="80"/>
      <c r="AP1095" s="80"/>
      <c r="AQ1095" s="80"/>
      <c r="AR1095" s="80"/>
      <c r="AS1095" s="80"/>
      <c r="AX1095" s="78"/>
      <c r="BL1095" s="80"/>
      <c r="CJ1095" s="90"/>
      <c r="CK1095" s="90"/>
      <c r="CL1095" s="90"/>
      <c r="CM1095" s="90"/>
      <c r="CN1095" s="90"/>
      <c r="CO1095" s="90"/>
      <c r="CP1095" s="90"/>
      <c r="CQ1095" s="90"/>
      <c r="CR1095" s="90"/>
      <c r="CS1095" s="90"/>
      <c r="CT1095" s="90"/>
      <c r="CU1095" s="90"/>
      <c r="CV1095" s="90"/>
      <c r="CW1095" s="90"/>
      <c r="CX1095" s="90"/>
    </row>
    <row r="1096" spans="28:102" s="77" customFormat="1" ht="12" x14ac:dyDescent="0.2">
      <c r="AB1096" s="80"/>
      <c r="AC1096" s="80"/>
      <c r="AD1096" s="80"/>
      <c r="AO1096" s="80"/>
      <c r="AP1096" s="80"/>
      <c r="AQ1096" s="80"/>
      <c r="AR1096" s="80"/>
      <c r="AS1096" s="80"/>
      <c r="AX1096" s="78"/>
      <c r="BL1096" s="80"/>
      <c r="CJ1096" s="90"/>
      <c r="CK1096" s="90"/>
      <c r="CL1096" s="90"/>
      <c r="CM1096" s="90"/>
      <c r="CN1096" s="90"/>
      <c r="CO1096" s="90"/>
      <c r="CP1096" s="90"/>
      <c r="CQ1096" s="90"/>
      <c r="CR1096" s="90"/>
      <c r="CS1096" s="90"/>
      <c r="CT1096" s="90"/>
      <c r="CU1096" s="90"/>
      <c r="CV1096" s="90"/>
      <c r="CW1096" s="90"/>
      <c r="CX1096" s="90"/>
    </row>
    <row r="1097" spans="28:102" s="77" customFormat="1" ht="12" x14ac:dyDescent="0.2">
      <c r="AB1097" s="80"/>
      <c r="AC1097" s="80"/>
      <c r="AD1097" s="80"/>
      <c r="AO1097" s="80"/>
      <c r="AP1097" s="80"/>
      <c r="AQ1097" s="80"/>
      <c r="AR1097" s="80"/>
      <c r="AS1097" s="80"/>
      <c r="AX1097" s="78"/>
      <c r="BL1097" s="80"/>
      <c r="CJ1097" s="90"/>
      <c r="CK1097" s="90"/>
      <c r="CL1097" s="90"/>
      <c r="CM1097" s="90"/>
      <c r="CN1097" s="90"/>
      <c r="CO1097" s="90"/>
      <c r="CP1097" s="90"/>
      <c r="CQ1097" s="90"/>
      <c r="CR1097" s="90"/>
      <c r="CS1097" s="90"/>
      <c r="CT1097" s="90"/>
      <c r="CU1097" s="90"/>
      <c r="CV1097" s="90"/>
      <c r="CW1097" s="90"/>
      <c r="CX1097" s="90"/>
    </row>
    <row r="1098" spans="28:102" s="77" customFormat="1" ht="12" x14ac:dyDescent="0.2">
      <c r="AB1098" s="80"/>
      <c r="AC1098" s="80"/>
      <c r="AD1098" s="80"/>
      <c r="AO1098" s="80"/>
      <c r="AP1098" s="80"/>
      <c r="AQ1098" s="80"/>
      <c r="AR1098" s="80"/>
      <c r="AS1098" s="80"/>
      <c r="AX1098" s="78"/>
      <c r="BL1098" s="80"/>
      <c r="CJ1098" s="90"/>
      <c r="CK1098" s="90"/>
      <c r="CL1098" s="90"/>
      <c r="CM1098" s="90"/>
      <c r="CN1098" s="90"/>
      <c r="CO1098" s="90"/>
      <c r="CP1098" s="90"/>
      <c r="CQ1098" s="90"/>
      <c r="CR1098" s="90"/>
      <c r="CS1098" s="90"/>
      <c r="CT1098" s="90"/>
      <c r="CU1098" s="90"/>
      <c r="CV1098" s="90"/>
      <c r="CW1098" s="90"/>
      <c r="CX1098" s="90"/>
    </row>
    <row r="1099" spans="28:102" s="77" customFormat="1" ht="12" x14ac:dyDescent="0.2">
      <c r="AB1099" s="80"/>
      <c r="AC1099" s="80"/>
      <c r="AD1099" s="80"/>
      <c r="AO1099" s="80"/>
      <c r="AP1099" s="80"/>
      <c r="AQ1099" s="80"/>
      <c r="AR1099" s="80"/>
      <c r="AS1099" s="80"/>
      <c r="AX1099" s="78"/>
      <c r="BL1099" s="80"/>
      <c r="CJ1099" s="90"/>
      <c r="CK1099" s="90"/>
      <c r="CL1099" s="90"/>
      <c r="CM1099" s="90"/>
      <c r="CN1099" s="90"/>
      <c r="CO1099" s="90"/>
      <c r="CP1099" s="90"/>
      <c r="CQ1099" s="90"/>
      <c r="CR1099" s="90"/>
      <c r="CS1099" s="90"/>
      <c r="CT1099" s="90"/>
      <c r="CU1099" s="90"/>
      <c r="CV1099" s="90"/>
      <c r="CW1099" s="90"/>
      <c r="CX1099" s="90"/>
    </row>
    <row r="1100" spans="28:102" s="77" customFormat="1" ht="12" x14ac:dyDescent="0.2">
      <c r="AB1100" s="80"/>
      <c r="AC1100" s="80"/>
      <c r="AD1100" s="80"/>
      <c r="AO1100" s="80"/>
      <c r="AP1100" s="80"/>
      <c r="AQ1100" s="80"/>
      <c r="AR1100" s="80"/>
      <c r="AS1100" s="80"/>
      <c r="AX1100" s="78"/>
      <c r="BL1100" s="80"/>
      <c r="CJ1100" s="90"/>
      <c r="CK1100" s="90"/>
      <c r="CL1100" s="90"/>
      <c r="CM1100" s="90"/>
      <c r="CN1100" s="90"/>
      <c r="CO1100" s="90"/>
      <c r="CP1100" s="90"/>
      <c r="CQ1100" s="90"/>
      <c r="CR1100" s="90"/>
      <c r="CS1100" s="90"/>
      <c r="CT1100" s="90"/>
      <c r="CU1100" s="90"/>
      <c r="CV1100" s="90"/>
      <c r="CW1100" s="90"/>
      <c r="CX1100" s="90"/>
    </row>
    <row r="1101" spans="28:102" s="77" customFormat="1" ht="12" x14ac:dyDescent="0.2">
      <c r="AB1101" s="80"/>
      <c r="AC1101" s="80"/>
      <c r="AD1101" s="80"/>
      <c r="AO1101" s="80"/>
      <c r="AP1101" s="80"/>
      <c r="AQ1101" s="80"/>
      <c r="AR1101" s="80"/>
      <c r="AS1101" s="80"/>
      <c r="AX1101" s="78"/>
      <c r="BL1101" s="80"/>
      <c r="CJ1101" s="90"/>
      <c r="CK1101" s="90"/>
      <c r="CL1101" s="90"/>
      <c r="CM1101" s="90"/>
      <c r="CN1101" s="90"/>
      <c r="CO1101" s="90"/>
      <c r="CP1101" s="90"/>
      <c r="CQ1101" s="90"/>
      <c r="CR1101" s="90"/>
      <c r="CS1101" s="90"/>
      <c r="CT1101" s="90"/>
      <c r="CU1101" s="90"/>
      <c r="CV1101" s="90"/>
      <c r="CW1101" s="90"/>
      <c r="CX1101" s="90"/>
    </row>
    <row r="1102" spans="28:102" s="77" customFormat="1" ht="12" x14ac:dyDescent="0.2">
      <c r="AB1102" s="80"/>
      <c r="AC1102" s="80"/>
      <c r="AD1102" s="80"/>
      <c r="AO1102" s="80"/>
      <c r="AP1102" s="80"/>
      <c r="AQ1102" s="80"/>
      <c r="AR1102" s="80"/>
      <c r="AS1102" s="80"/>
      <c r="AX1102" s="78"/>
      <c r="BL1102" s="80"/>
      <c r="CJ1102" s="90"/>
      <c r="CK1102" s="90"/>
      <c r="CL1102" s="90"/>
      <c r="CM1102" s="90"/>
      <c r="CN1102" s="90"/>
      <c r="CO1102" s="90"/>
      <c r="CP1102" s="90"/>
      <c r="CQ1102" s="90"/>
      <c r="CR1102" s="90"/>
      <c r="CS1102" s="90"/>
      <c r="CT1102" s="90"/>
      <c r="CU1102" s="90"/>
      <c r="CV1102" s="90"/>
      <c r="CW1102" s="90"/>
      <c r="CX1102" s="90"/>
    </row>
    <row r="1103" spans="28:102" s="77" customFormat="1" ht="12" x14ac:dyDescent="0.2">
      <c r="AB1103" s="80"/>
      <c r="AC1103" s="80"/>
      <c r="AD1103" s="80"/>
      <c r="AO1103" s="80"/>
      <c r="AP1103" s="80"/>
      <c r="AQ1103" s="80"/>
      <c r="AR1103" s="80"/>
      <c r="AS1103" s="80"/>
      <c r="AX1103" s="78"/>
      <c r="BL1103" s="80"/>
      <c r="CJ1103" s="90"/>
      <c r="CK1103" s="90"/>
      <c r="CL1103" s="90"/>
      <c r="CM1103" s="90"/>
      <c r="CN1103" s="90"/>
      <c r="CO1103" s="90"/>
      <c r="CP1103" s="90"/>
      <c r="CQ1103" s="90"/>
      <c r="CR1103" s="90"/>
      <c r="CS1103" s="90"/>
      <c r="CT1103" s="90"/>
      <c r="CU1103" s="90"/>
      <c r="CV1103" s="90"/>
      <c r="CW1103" s="90"/>
      <c r="CX1103" s="90"/>
    </row>
    <row r="1104" spans="28:102" s="77" customFormat="1" ht="12" x14ac:dyDescent="0.2">
      <c r="AB1104" s="80"/>
      <c r="AC1104" s="80"/>
      <c r="AD1104" s="80"/>
      <c r="AO1104" s="80"/>
      <c r="AP1104" s="80"/>
      <c r="AQ1104" s="80"/>
      <c r="AR1104" s="80"/>
      <c r="AS1104" s="80"/>
      <c r="AX1104" s="78"/>
      <c r="BL1104" s="80"/>
      <c r="CJ1104" s="90"/>
      <c r="CK1104" s="90"/>
      <c r="CL1104" s="90"/>
      <c r="CM1104" s="90"/>
      <c r="CN1104" s="90"/>
      <c r="CO1104" s="90"/>
      <c r="CP1104" s="90"/>
      <c r="CQ1104" s="90"/>
      <c r="CR1104" s="90"/>
      <c r="CS1104" s="90"/>
      <c r="CT1104" s="90"/>
      <c r="CU1104" s="90"/>
      <c r="CV1104" s="90"/>
      <c r="CW1104" s="90"/>
      <c r="CX1104" s="90"/>
    </row>
    <row r="1105" spans="28:102" s="77" customFormat="1" ht="12" x14ac:dyDescent="0.2">
      <c r="AB1105" s="80"/>
      <c r="AC1105" s="80"/>
      <c r="AD1105" s="80"/>
      <c r="AO1105" s="80"/>
      <c r="AP1105" s="80"/>
      <c r="AQ1105" s="80"/>
      <c r="AR1105" s="80"/>
      <c r="AS1105" s="80"/>
      <c r="AX1105" s="78"/>
      <c r="BL1105" s="80"/>
      <c r="CJ1105" s="90"/>
      <c r="CK1105" s="90"/>
      <c r="CL1105" s="90"/>
      <c r="CM1105" s="90"/>
      <c r="CN1105" s="90"/>
      <c r="CO1105" s="90"/>
      <c r="CP1105" s="90"/>
      <c r="CQ1105" s="90"/>
      <c r="CR1105" s="90"/>
      <c r="CS1105" s="90"/>
      <c r="CT1105" s="90"/>
      <c r="CU1105" s="90"/>
      <c r="CV1105" s="90"/>
      <c r="CW1105" s="90"/>
      <c r="CX1105" s="90"/>
    </row>
    <row r="1106" spans="28:102" s="77" customFormat="1" ht="12" x14ac:dyDescent="0.2">
      <c r="AB1106" s="80"/>
      <c r="AC1106" s="80"/>
      <c r="AD1106" s="80"/>
      <c r="AO1106" s="80"/>
      <c r="AP1106" s="80"/>
      <c r="AQ1106" s="80"/>
      <c r="AR1106" s="80"/>
      <c r="AS1106" s="80"/>
      <c r="AX1106" s="78"/>
      <c r="BL1106" s="80"/>
      <c r="CJ1106" s="90"/>
      <c r="CK1106" s="90"/>
      <c r="CL1106" s="90"/>
      <c r="CM1106" s="90"/>
      <c r="CN1106" s="90"/>
      <c r="CO1106" s="90"/>
      <c r="CP1106" s="90"/>
      <c r="CQ1106" s="90"/>
      <c r="CR1106" s="90"/>
      <c r="CS1106" s="90"/>
      <c r="CT1106" s="90"/>
      <c r="CU1106" s="90"/>
      <c r="CV1106" s="90"/>
      <c r="CW1106" s="90"/>
      <c r="CX1106" s="90"/>
    </row>
    <row r="1107" spans="28:102" s="77" customFormat="1" ht="12" x14ac:dyDescent="0.2">
      <c r="AB1107" s="80"/>
      <c r="AC1107" s="80"/>
      <c r="AD1107" s="80"/>
      <c r="AO1107" s="80"/>
      <c r="AP1107" s="80"/>
      <c r="AQ1107" s="80"/>
      <c r="AR1107" s="80"/>
      <c r="AS1107" s="80"/>
      <c r="AX1107" s="78"/>
      <c r="BL1107" s="80"/>
      <c r="CJ1107" s="90"/>
      <c r="CK1107" s="90"/>
      <c r="CL1107" s="90"/>
      <c r="CM1107" s="90"/>
      <c r="CN1107" s="90"/>
      <c r="CO1107" s="90"/>
      <c r="CP1107" s="90"/>
      <c r="CQ1107" s="90"/>
      <c r="CR1107" s="90"/>
      <c r="CS1107" s="90"/>
      <c r="CT1107" s="90"/>
      <c r="CU1107" s="90"/>
      <c r="CV1107" s="90"/>
      <c r="CW1107" s="90"/>
      <c r="CX1107" s="90"/>
    </row>
    <row r="1108" spans="28:102" s="77" customFormat="1" ht="12" x14ac:dyDescent="0.2">
      <c r="AB1108" s="80"/>
      <c r="AC1108" s="80"/>
      <c r="AD1108" s="80"/>
      <c r="AO1108" s="80"/>
      <c r="AP1108" s="80"/>
      <c r="AQ1108" s="80"/>
      <c r="AR1108" s="80"/>
      <c r="AS1108" s="80"/>
      <c r="AX1108" s="78"/>
      <c r="BL1108" s="80"/>
      <c r="CJ1108" s="90"/>
      <c r="CK1108" s="90"/>
      <c r="CL1108" s="90"/>
      <c r="CM1108" s="90"/>
      <c r="CN1108" s="90"/>
      <c r="CO1108" s="90"/>
      <c r="CP1108" s="90"/>
      <c r="CQ1108" s="90"/>
      <c r="CR1108" s="90"/>
      <c r="CS1108" s="90"/>
      <c r="CT1108" s="90"/>
      <c r="CU1108" s="90"/>
      <c r="CV1108" s="90"/>
      <c r="CW1108" s="90"/>
      <c r="CX1108" s="90"/>
    </row>
    <row r="1109" spans="28:102" s="77" customFormat="1" ht="12" x14ac:dyDescent="0.2">
      <c r="AB1109" s="80"/>
      <c r="AC1109" s="80"/>
      <c r="AD1109" s="80"/>
      <c r="AO1109" s="80"/>
      <c r="AP1109" s="80"/>
      <c r="AQ1109" s="80"/>
      <c r="AR1109" s="80"/>
      <c r="AS1109" s="80"/>
      <c r="AX1109" s="78"/>
      <c r="BL1109" s="80"/>
      <c r="CJ1109" s="90"/>
      <c r="CK1109" s="90"/>
      <c r="CL1109" s="90"/>
      <c r="CM1109" s="90"/>
      <c r="CN1109" s="90"/>
      <c r="CO1109" s="90"/>
      <c r="CP1109" s="90"/>
      <c r="CQ1109" s="90"/>
      <c r="CR1109" s="90"/>
      <c r="CS1109" s="90"/>
      <c r="CT1109" s="90"/>
      <c r="CU1109" s="90"/>
      <c r="CV1109" s="90"/>
      <c r="CW1109" s="90"/>
      <c r="CX1109" s="90"/>
    </row>
    <row r="1110" spans="28:102" s="77" customFormat="1" ht="12" x14ac:dyDescent="0.2">
      <c r="AB1110" s="80"/>
      <c r="AC1110" s="80"/>
      <c r="AD1110" s="80"/>
      <c r="AO1110" s="80"/>
      <c r="AP1110" s="80"/>
      <c r="AQ1110" s="80"/>
      <c r="AR1110" s="80"/>
      <c r="AS1110" s="80"/>
      <c r="AX1110" s="78"/>
      <c r="BL1110" s="80"/>
      <c r="CJ1110" s="90"/>
      <c r="CK1110" s="90"/>
      <c r="CL1110" s="90"/>
      <c r="CM1110" s="90"/>
      <c r="CN1110" s="90"/>
      <c r="CO1110" s="90"/>
      <c r="CP1110" s="90"/>
      <c r="CQ1110" s="90"/>
      <c r="CR1110" s="90"/>
      <c r="CS1110" s="90"/>
      <c r="CT1110" s="90"/>
      <c r="CU1110" s="90"/>
      <c r="CV1110" s="90"/>
      <c r="CW1110" s="90"/>
      <c r="CX1110" s="90"/>
    </row>
    <row r="1111" spans="28:102" s="77" customFormat="1" ht="12" x14ac:dyDescent="0.2">
      <c r="AB1111" s="80"/>
      <c r="AC1111" s="80"/>
      <c r="AD1111" s="80"/>
      <c r="AO1111" s="80"/>
      <c r="AP1111" s="80"/>
      <c r="AQ1111" s="80"/>
      <c r="AR1111" s="80"/>
      <c r="AS1111" s="80"/>
      <c r="AX1111" s="78"/>
      <c r="BL1111" s="80"/>
      <c r="CJ1111" s="90"/>
      <c r="CK1111" s="90"/>
      <c r="CL1111" s="90"/>
      <c r="CM1111" s="90"/>
      <c r="CN1111" s="90"/>
      <c r="CO1111" s="90"/>
      <c r="CP1111" s="90"/>
      <c r="CQ1111" s="90"/>
      <c r="CR1111" s="90"/>
      <c r="CS1111" s="90"/>
      <c r="CT1111" s="90"/>
      <c r="CU1111" s="90"/>
      <c r="CV1111" s="90"/>
      <c r="CW1111" s="90"/>
      <c r="CX1111" s="90"/>
    </row>
    <row r="1112" spans="28:102" s="77" customFormat="1" ht="12" x14ac:dyDescent="0.2">
      <c r="AB1112" s="80"/>
      <c r="AC1112" s="80"/>
      <c r="AD1112" s="80"/>
      <c r="AO1112" s="80"/>
      <c r="AP1112" s="80"/>
      <c r="AQ1112" s="80"/>
      <c r="AR1112" s="80"/>
      <c r="AS1112" s="80"/>
      <c r="AX1112" s="78"/>
      <c r="BL1112" s="80"/>
      <c r="CJ1112" s="90"/>
      <c r="CK1112" s="90"/>
      <c r="CL1112" s="90"/>
      <c r="CM1112" s="90"/>
      <c r="CN1112" s="90"/>
      <c r="CO1112" s="90"/>
      <c r="CP1112" s="90"/>
      <c r="CQ1112" s="90"/>
      <c r="CR1112" s="90"/>
      <c r="CS1112" s="90"/>
      <c r="CT1112" s="90"/>
      <c r="CU1112" s="90"/>
      <c r="CV1112" s="90"/>
      <c r="CW1112" s="90"/>
      <c r="CX1112" s="90"/>
    </row>
    <row r="1113" spans="28:102" s="77" customFormat="1" ht="12" x14ac:dyDescent="0.2">
      <c r="AB1113" s="80"/>
      <c r="AC1113" s="80"/>
      <c r="AD1113" s="80"/>
      <c r="AO1113" s="80"/>
      <c r="AP1113" s="80"/>
      <c r="AQ1113" s="80"/>
      <c r="AR1113" s="80"/>
      <c r="AS1113" s="80"/>
      <c r="AX1113" s="78"/>
      <c r="BL1113" s="80"/>
      <c r="CJ1113" s="90"/>
      <c r="CK1113" s="90"/>
      <c r="CL1113" s="90"/>
      <c r="CM1113" s="90"/>
      <c r="CN1113" s="90"/>
      <c r="CO1113" s="90"/>
      <c r="CP1113" s="90"/>
      <c r="CQ1113" s="90"/>
      <c r="CR1113" s="90"/>
      <c r="CS1113" s="90"/>
      <c r="CT1113" s="90"/>
      <c r="CU1113" s="90"/>
      <c r="CV1113" s="90"/>
      <c r="CW1113" s="90"/>
      <c r="CX1113" s="90"/>
    </row>
    <row r="1114" spans="28:102" s="77" customFormat="1" ht="12" x14ac:dyDescent="0.2">
      <c r="AB1114" s="80"/>
      <c r="AC1114" s="80"/>
      <c r="AD1114" s="80"/>
      <c r="AO1114" s="80"/>
      <c r="AP1114" s="80"/>
      <c r="AQ1114" s="80"/>
      <c r="AR1114" s="80"/>
      <c r="AS1114" s="80"/>
      <c r="AX1114" s="78"/>
      <c r="BL1114" s="80"/>
      <c r="CJ1114" s="90"/>
      <c r="CK1114" s="90"/>
      <c r="CL1114" s="90"/>
      <c r="CM1114" s="90"/>
      <c r="CN1114" s="90"/>
      <c r="CO1114" s="90"/>
      <c r="CP1114" s="90"/>
      <c r="CQ1114" s="90"/>
      <c r="CR1114" s="90"/>
      <c r="CS1114" s="90"/>
      <c r="CT1114" s="90"/>
      <c r="CU1114" s="90"/>
      <c r="CV1114" s="90"/>
      <c r="CW1114" s="90"/>
      <c r="CX1114" s="90"/>
    </row>
    <row r="1115" spans="28:102" s="77" customFormat="1" ht="12" x14ac:dyDescent="0.2">
      <c r="AB1115" s="80"/>
      <c r="AC1115" s="80"/>
      <c r="AD1115" s="80"/>
      <c r="AO1115" s="80"/>
      <c r="AP1115" s="80"/>
      <c r="AQ1115" s="80"/>
      <c r="AR1115" s="80"/>
      <c r="AS1115" s="80"/>
      <c r="AX1115" s="78"/>
      <c r="BL1115" s="80"/>
      <c r="CJ1115" s="90"/>
      <c r="CK1115" s="90"/>
      <c r="CL1115" s="90"/>
      <c r="CM1115" s="90"/>
      <c r="CN1115" s="90"/>
      <c r="CO1115" s="90"/>
      <c r="CP1115" s="90"/>
      <c r="CQ1115" s="90"/>
      <c r="CR1115" s="90"/>
      <c r="CS1115" s="90"/>
      <c r="CT1115" s="90"/>
      <c r="CU1115" s="90"/>
      <c r="CV1115" s="90"/>
      <c r="CW1115" s="90"/>
      <c r="CX1115" s="90"/>
    </row>
    <row r="1116" spans="28:102" s="77" customFormat="1" ht="12" x14ac:dyDescent="0.2">
      <c r="AB1116" s="80"/>
      <c r="AC1116" s="80"/>
      <c r="AD1116" s="80"/>
      <c r="AO1116" s="80"/>
      <c r="AP1116" s="80"/>
      <c r="AQ1116" s="80"/>
      <c r="AR1116" s="80"/>
      <c r="AS1116" s="80"/>
      <c r="AX1116" s="78"/>
      <c r="BL1116" s="80"/>
      <c r="CJ1116" s="90"/>
      <c r="CK1116" s="90"/>
      <c r="CL1116" s="90"/>
      <c r="CM1116" s="90"/>
      <c r="CN1116" s="90"/>
      <c r="CO1116" s="90"/>
      <c r="CP1116" s="90"/>
      <c r="CQ1116" s="90"/>
      <c r="CR1116" s="90"/>
      <c r="CS1116" s="90"/>
      <c r="CT1116" s="90"/>
      <c r="CU1116" s="90"/>
      <c r="CV1116" s="90"/>
      <c r="CW1116" s="90"/>
      <c r="CX1116" s="90"/>
    </row>
    <row r="1117" spans="28:102" s="77" customFormat="1" ht="12" x14ac:dyDescent="0.2">
      <c r="AB1117" s="80"/>
      <c r="AC1117" s="80"/>
      <c r="AD1117" s="80"/>
      <c r="AO1117" s="80"/>
      <c r="AP1117" s="80"/>
      <c r="AQ1117" s="80"/>
      <c r="AR1117" s="80"/>
      <c r="AS1117" s="80"/>
      <c r="AX1117" s="78"/>
      <c r="BL1117" s="80"/>
      <c r="CJ1117" s="90"/>
      <c r="CK1117" s="90"/>
      <c r="CL1117" s="90"/>
      <c r="CM1117" s="90"/>
      <c r="CN1117" s="90"/>
      <c r="CO1117" s="90"/>
      <c r="CP1117" s="90"/>
      <c r="CQ1117" s="90"/>
      <c r="CR1117" s="90"/>
      <c r="CS1117" s="90"/>
      <c r="CT1117" s="90"/>
      <c r="CU1117" s="90"/>
      <c r="CV1117" s="90"/>
      <c r="CW1117" s="90"/>
      <c r="CX1117" s="90"/>
    </row>
    <row r="1118" spans="28:102" s="77" customFormat="1" ht="12" x14ac:dyDescent="0.2">
      <c r="AB1118" s="80"/>
      <c r="AC1118" s="80"/>
      <c r="AD1118" s="80"/>
      <c r="AO1118" s="80"/>
      <c r="AP1118" s="80"/>
      <c r="AQ1118" s="80"/>
      <c r="AR1118" s="80"/>
      <c r="AS1118" s="80"/>
      <c r="AX1118" s="78"/>
      <c r="BL1118" s="80"/>
      <c r="CJ1118" s="90"/>
      <c r="CK1118" s="90"/>
      <c r="CL1118" s="90"/>
      <c r="CM1118" s="90"/>
      <c r="CN1118" s="90"/>
      <c r="CO1118" s="90"/>
      <c r="CP1118" s="90"/>
      <c r="CQ1118" s="90"/>
      <c r="CR1118" s="90"/>
      <c r="CS1118" s="90"/>
      <c r="CT1118" s="90"/>
      <c r="CU1118" s="90"/>
      <c r="CV1118" s="90"/>
      <c r="CW1118" s="90"/>
      <c r="CX1118" s="90"/>
    </row>
    <row r="1119" spans="28:102" s="77" customFormat="1" ht="12" x14ac:dyDescent="0.2">
      <c r="AB1119" s="80"/>
      <c r="AC1119" s="80"/>
      <c r="AD1119" s="80"/>
      <c r="AO1119" s="80"/>
      <c r="AP1119" s="80"/>
      <c r="AQ1119" s="80"/>
      <c r="AR1119" s="80"/>
      <c r="AS1119" s="80"/>
      <c r="AX1119" s="78"/>
      <c r="BL1119" s="80"/>
      <c r="CJ1119" s="90"/>
      <c r="CK1119" s="90"/>
      <c r="CL1119" s="90"/>
      <c r="CM1119" s="90"/>
      <c r="CN1119" s="90"/>
      <c r="CO1119" s="90"/>
      <c r="CP1119" s="90"/>
      <c r="CQ1119" s="90"/>
      <c r="CR1119" s="90"/>
      <c r="CS1119" s="90"/>
      <c r="CT1119" s="90"/>
      <c r="CU1119" s="90"/>
      <c r="CV1119" s="90"/>
      <c r="CW1119" s="90"/>
      <c r="CX1119" s="90"/>
    </row>
    <row r="1120" spans="28:102" s="77" customFormat="1" ht="12" x14ac:dyDescent="0.2">
      <c r="AB1120" s="80"/>
      <c r="AC1120" s="80"/>
      <c r="AD1120" s="80"/>
      <c r="AO1120" s="80"/>
      <c r="AP1120" s="80"/>
      <c r="AQ1120" s="80"/>
      <c r="AR1120" s="80"/>
      <c r="AS1120" s="80"/>
      <c r="AX1120" s="78"/>
      <c r="BL1120" s="80"/>
      <c r="CJ1120" s="90"/>
      <c r="CK1120" s="90"/>
      <c r="CL1120" s="90"/>
      <c r="CM1120" s="90"/>
      <c r="CN1120" s="90"/>
      <c r="CO1120" s="90"/>
      <c r="CP1120" s="90"/>
      <c r="CQ1120" s="90"/>
      <c r="CR1120" s="90"/>
      <c r="CS1120" s="90"/>
      <c r="CT1120" s="90"/>
      <c r="CU1120" s="90"/>
      <c r="CV1120" s="90"/>
      <c r="CW1120" s="90"/>
      <c r="CX1120" s="90"/>
    </row>
    <row r="1121" spans="28:102" s="77" customFormat="1" ht="12" x14ac:dyDescent="0.2">
      <c r="AB1121" s="80"/>
      <c r="AC1121" s="80"/>
      <c r="AD1121" s="80"/>
      <c r="AO1121" s="80"/>
      <c r="AP1121" s="80"/>
      <c r="AQ1121" s="80"/>
      <c r="AR1121" s="80"/>
      <c r="AS1121" s="80"/>
      <c r="AX1121" s="78"/>
      <c r="BL1121" s="80"/>
      <c r="CJ1121" s="90"/>
      <c r="CK1121" s="90"/>
      <c r="CL1121" s="90"/>
      <c r="CM1121" s="90"/>
      <c r="CN1121" s="90"/>
      <c r="CO1121" s="90"/>
      <c r="CP1121" s="90"/>
      <c r="CQ1121" s="90"/>
      <c r="CR1121" s="90"/>
      <c r="CS1121" s="90"/>
      <c r="CT1121" s="90"/>
      <c r="CU1121" s="90"/>
      <c r="CV1121" s="90"/>
      <c r="CW1121" s="90"/>
      <c r="CX1121" s="90"/>
    </row>
    <row r="1122" spans="28:102" s="77" customFormat="1" ht="12" x14ac:dyDescent="0.2">
      <c r="AB1122" s="80"/>
      <c r="AC1122" s="80"/>
      <c r="AD1122" s="80"/>
      <c r="AO1122" s="80"/>
      <c r="AP1122" s="80"/>
      <c r="AQ1122" s="80"/>
      <c r="AR1122" s="80"/>
      <c r="AS1122" s="80"/>
      <c r="AX1122" s="78"/>
      <c r="BL1122" s="80"/>
      <c r="CJ1122" s="90"/>
      <c r="CK1122" s="90"/>
      <c r="CL1122" s="90"/>
      <c r="CM1122" s="90"/>
      <c r="CN1122" s="90"/>
      <c r="CO1122" s="90"/>
      <c r="CP1122" s="90"/>
      <c r="CQ1122" s="90"/>
      <c r="CR1122" s="90"/>
      <c r="CS1122" s="90"/>
      <c r="CT1122" s="90"/>
      <c r="CU1122" s="90"/>
      <c r="CV1122" s="90"/>
      <c r="CW1122" s="90"/>
      <c r="CX1122" s="90"/>
    </row>
    <row r="1123" spans="28:102" s="77" customFormat="1" ht="12" x14ac:dyDescent="0.2">
      <c r="AB1123" s="80"/>
      <c r="AC1123" s="80"/>
      <c r="AD1123" s="80"/>
      <c r="AO1123" s="80"/>
      <c r="AP1123" s="80"/>
      <c r="AQ1123" s="80"/>
      <c r="AR1123" s="80"/>
      <c r="AS1123" s="80"/>
      <c r="AX1123" s="78"/>
      <c r="BL1123" s="80"/>
      <c r="CJ1123" s="90"/>
      <c r="CK1123" s="90"/>
      <c r="CL1123" s="90"/>
      <c r="CM1123" s="90"/>
      <c r="CN1123" s="90"/>
      <c r="CO1123" s="90"/>
      <c r="CP1123" s="90"/>
      <c r="CQ1123" s="90"/>
      <c r="CR1123" s="90"/>
      <c r="CS1123" s="90"/>
      <c r="CT1123" s="90"/>
      <c r="CU1123" s="90"/>
      <c r="CV1123" s="90"/>
      <c r="CW1123" s="90"/>
      <c r="CX1123" s="90"/>
    </row>
    <row r="1124" spans="28:102" s="77" customFormat="1" ht="12" x14ac:dyDescent="0.2">
      <c r="AB1124" s="80"/>
      <c r="AC1124" s="80"/>
      <c r="AD1124" s="80"/>
      <c r="AO1124" s="80"/>
      <c r="AP1124" s="80"/>
      <c r="AQ1124" s="80"/>
      <c r="AR1124" s="80"/>
      <c r="AS1124" s="80"/>
      <c r="AX1124" s="78"/>
      <c r="BL1124" s="80"/>
      <c r="CJ1124" s="90"/>
      <c r="CK1124" s="90"/>
      <c r="CL1124" s="90"/>
      <c r="CM1124" s="90"/>
      <c r="CN1124" s="90"/>
      <c r="CO1124" s="90"/>
      <c r="CP1124" s="90"/>
      <c r="CQ1124" s="90"/>
      <c r="CR1124" s="90"/>
      <c r="CS1124" s="90"/>
      <c r="CT1124" s="90"/>
      <c r="CU1124" s="90"/>
      <c r="CV1124" s="90"/>
      <c r="CW1124" s="90"/>
      <c r="CX1124" s="90"/>
    </row>
    <row r="1125" spans="28:102" s="77" customFormat="1" ht="12" x14ac:dyDescent="0.2">
      <c r="AB1125" s="80"/>
      <c r="AC1125" s="80"/>
      <c r="AD1125" s="80"/>
      <c r="AO1125" s="80"/>
      <c r="AP1125" s="80"/>
      <c r="AQ1125" s="80"/>
      <c r="AR1125" s="80"/>
      <c r="AS1125" s="80"/>
      <c r="AX1125" s="78"/>
      <c r="BL1125" s="80"/>
      <c r="CJ1125" s="90"/>
      <c r="CK1125" s="90"/>
      <c r="CL1125" s="90"/>
      <c r="CM1125" s="90"/>
      <c r="CN1125" s="90"/>
      <c r="CO1125" s="90"/>
      <c r="CP1125" s="90"/>
      <c r="CQ1125" s="90"/>
      <c r="CR1125" s="90"/>
      <c r="CS1125" s="90"/>
      <c r="CT1125" s="90"/>
      <c r="CU1125" s="90"/>
      <c r="CV1125" s="90"/>
      <c r="CW1125" s="90"/>
      <c r="CX1125" s="90"/>
    </row>
    <row r="1126" spans="28:102" s="77" customFormat="1" ht="12" x14ac:dyDescent="0.2">
      <c r="AB1126" s="80"/>
      <c r="AC1126" s="80"/>
      <c r="AD1126" s="80"/>
      <c r="AO1126" s="80"/>
      <c r="AP1126" s="80"/>
      <c r="AQ1126" s="80"/>
      <c r="AR1126" s="80"/>
      <c r="AS1126" s="80"/>
      <c r="AX1126" s="78"/>
      <c r="BL1126" s="80"/>
      <c r="CJ1126" s="90"/>
      <c r="CK1126" s="90"/>
      <c r="CL1126" s="90"/>
      <c r="CM1126" s="90"/>
      <c r="CN1126" s="90"/>
      <c r="CO1126" s="90"/>
      <c r="CP1126" s="90"/>
      <c r="CQ1126" s="90"/>
      <c r="CR1126" s="90"/>
      <c r="CS1126" s="90"/>
      <c r="CT1126" s="90"/>
      <c r="CU1126" s="90"/>
      <c r="CV1126" s="90"/>
      <c r="CW1126" s="90"/>
      <c r="CX1126" s="90"/>
    </row>
    <row r="1127" spans="28:102" s="77" customFormat="1" ht="12" x14ac:dyDescent="0.2">
      <c r="AB1127" s="80"/>
      <c r="AC1127" s="80"/>
      <c r="AD1127" s="80"/>
      <c r="AO1127" s="80"/>
      <c r="AP1127" s="80"/>
      <c r="AQ1127" s="80"/>
      <c r="AR1127" s="80"/>
      <c r="AS1127" s="80"/>
      <c r="AX1127" s="78"/>
      <c r="BL1127" s="80"/>
      <c r="CJ1127" s="90"/>
      <c r="CK1127" s="90"/>
      <c r="CL1127" s="90"/>
      <c r="CM1127" s="90"/>
      <c r="CN1127" s="90"/>
      <c r="CO1127" s="90"/>
      <c r="CP1127" s="90"/>
      <c r="CQ1127" s="90"/>
      <c r="CR1127" s="90"/>
      <c r="CS1127" s="90"/>
      <c r="CT1127" s="90"/>
      <c r="CU1127" s="90"/>
      <c r="CV1127" s="90"/>
      <c r="CW1127" s="90"/>
      <c r="CX1127" s="90"/>
    </row>
    <row r="1128" spans="28:102" s="77" customFormat="1" ht="12" x14ac:dyDescent="0.2">
      <c r="AB1128" s="80"/>
      <c r="AC1128" s="80"/>
      <c r="AD1128" s="80"/>
      <c r="AO1128" s="80"/>
      <c r="AP1128" s="80"/>
      <c r="AQ1128" s="80"/>
      <c r="AR1128" s="80"/>
      <c r="AS1128" s="80"/>
      <c r="AX1128" s="78"/>
      <c r="BL1128" s="80"/>
      <c r="CJ1128" s="90"/>
      <c r="CK1128" s="90"/>
      <c r="CL1128" s="90"/>
      <c r="CM1128" s="90"/>
      <c r="CN1128" s="90"/>
      <c r="CO1128" s="90"/>
      <c r="CP1128" s="90"/>
      <c r="CQ1128" s="90"/>
      <c r="CR1128" s="90"/>
      <c r="CS1128" s="90"/>
      <c r="CT1128" s="90"/>
      <c r="CU1128" s="90"/>
      <c r="CV1128" s="90"/>
      <c r="CW1128" s="90"/>
      <c r="CX1128" s="90"/>
    </row>
    <row r="1129" spans="28:102" s="77" customFormat="1" ht="12" x14ac:dyDescent="0.2">
      <c r="AB1129" s="80"/>
      <c r="AC1129" s="80"/>
      <c r="AD1129" s="80"/>
      <c r="AO1129" s="80"/>
      <c r="AP1129" s="80"/>
      <c r="AQ1129" s="80"/>
      <c r="AR1129" s="80"/>
      <c r="AS1129" s="80"/>
      <c r="AX1129" s="78"/>
      <c r="BL1129" s="80"/>
      <c r="CJ1129" s="90"/>
      <c r="CK1129" s="90"/>
      <c r="CL1129" s="90"/>
      <c r="CM1129" s="90"/>
      <c r="CN1129" s="90"/>
      <c r="CO1129" s="90"/>
      <c r="CP1129" s="90"/>
      <c r="CQ1129" s="90"/>
      <c r="CR1129" s="90"/>
      <c r="CS1129" s="90"/>
      <c r="CT1129" s="90"/>
      <c r="CU1129" s="90"/>
      <c r="CV1129" s="90"/>
      <c r="CW1129" s="90"/>
      <c r="CX1129" s="90"/>
    </row>
    <row r="1130" spans="28:102" s="77" customFormat="1" ht="12" x14ac:dyDescent="0.2">
      <c r="AB1130" s="80"/>
      <c r="AC1130" s="80"/>
      <c r="AD1130" s="80"/>
      <c r="AO1130" s="80"/>
      <c r="AP1130" s="80"/>
      <c r="AQ1130" s="80"/>
      <c r="AR1130" s="80"/>
      <c r="AS1130" s="80"/>
      <c r="AX1130" s="78"/>
      <c r="BL1130" s="80"/>
      <c r="CJ1130" s="90"/>
      <c r="CK1130" s="90"/>
      <c r="CL1130" s="90"/>
      <c r="CM1130" s="90"/>
      <c r="CN1130" s="90"/>
      <c r="CO1130" s="90"/>
      <c r="CP1130" s="90"/>
      <c r="CQ1130" s="90"/>
      <c r="CR1130" s="90"/>
      <c r="CS1130" s="90"/>
      <c r="CT1130" s="90"/>
      <c r="CU1130" s="90"/>
      <c r="CV1130" s="90"/>
      <c r="CW1130" s="90"/>
      <c r="CX1130" s="90"/>
    </row>
    <row r="1131" spans="28:102" s="77" customFormat="1" ht="12" x14ac:dyDescent="0.2">
      <c r="AB1131" s="80"/>
      <c r="AC1131" s="80"/>
      <c r="AD1131" s="80"/>
      <c r="AO1131" s="80"/>
      <c r="AP1131" s="80"/>
      <c r="AQ1131" s="80"/>
      <c r="AR1131" s="80"/>
      <c r="AS1131" s="80"/>
      <c r="AX1131" s="78"/>
      <c r="BL1131" s="80"/>
      <c r="CJ1131" s="90"/>
      <c r="CK1131" s="90"/>
      <c r="CL1131" s="90"/>
      <c r="CM1131" s="90"/>
      <c r="CN1131" s="90"/>
      <c r="CO1131" s="90"/>
      <c r="CP1131" s="90"/>
      <c r="CQ1131" s="90"/>
      <c r="CR1131" s="90"/>
      <c r="CS1131" s="90"/>
      <c r="CT1131" s="90"/>
      <c r="CU1131" s="90"/>
      <c r="CV1131" s="90"/>
      <c r="CW1131" s="90"/>
      <c r="CX1131" s="90"/>
    </row>
    <row r="1132" spans="28:102" s="77" customFormat="1" ht="12" x14ac:dyDescent="0.2">
      <c r="AB1132" s="80"/>
      <c r="AC1132" s="80"/>
      <c r="AD1132" s="80"/>
      <c r="AO1132" s="80"/>
      <c r="AP1132" s="80"/>
      <c r="AQ1132" s="80"/>
      <c r="AR1132" s="80"/>
      <c r="AS1132" s="80"/>
      <c r="AX1132" s="78"/>
      <c r="BL1132" s="80"/>
      <c r="CJ1132" s="90"/>
      <c r="CK1132" s="90"/>
      <c r="CL1132" s="90"/>
      <c r="CM1132" s="90"/>
      <c r="CN1132" s="90"/>
      <c r="CO1132" s="90"/>
      <c r="CP1132" s="90"/>
      <c r="CQ1132" s="90"/>
      <c r="CR1132" s="90"/>
      <c r="CS1132" s="90"/>
      <c r="CT1132" s="90"/>
      <c r="CU1132" s="90"/>
      <c r="CV1132" s="90"/>
      <c r="CW1132" s="90"/>
      <c r="CX1132" s="90"/>
    </row>
    <row r="1133" spans="28:102" s="77" customFormat="1" ht="12" x14ac:dyDescent="0.2">
      <c r="AB1133" s="80"/>
      <c r="AC1133" s="80"/>
      <c r="AD1133" s="80"/>
      <c r="AO1133" s="80"/>
      <c r="AP1133" s="80"/>
      <c r="AQ1133" s="80"/>
      <c r="AR1133" s="80"/>
      <c r="AS1133" s="80"/>
      <c r="AX1133" s="78"/>
      <c r="BL1133" s="80"/>
      <c r="CJ1133" s="90"/>
      <c r="CK1133" s="90"/>
      <c r="CL1133" s="90"/>
      <c r="CM1133" s="90"/>
      <c r="CN1133" s="90"/>
      <c r="CO1133" s="90"/>
      <c r="CP1133" s="90"/>
      <c r="CQ1133" s="90"/>
      <c r="CR1133" s="90"/>
      <c r="CS1133" s="90"/>
      <c r="CT1133" s="90"/>
      <c r="CU1133" s="90"/>
      <c r="CV1133" s="90"/>
      <c r="CW1133" s="90"/>
      <c r="CX1133" s="90"/>
    </row>
    <row r="1134" spans="28:102" s="77" customFormat="1" ht="12" x14ac:dyDescent="0.2">
      <c r="AB1134" s="80"/>
      <c r="AC1134" s="80"/>
      <c r="AD1134" s="80"/>
      <c r="AO1134" s="80"/>
      <c r="AP1134" s="80"/>
      <c r="AQ1134" s="80"/>
      <c r="AR1134" s="80"/>
      <c r="AS1134" s="80"/>
      <c r="AX1134" s="78"/>
      <c r="BL1134" s="80"/>
      <c r="CJ1134" s="90"/>
      <c r="CK1134" s="90"/>
      <c r="CL1134" s="90"/>
      <c r="CM1134" s="90"/>
      <c r="CN1134" s="90"/>
      <c r="CO1134" s="90"/>
      <c r="CP1134" s="90"/>
      <c r="CQ1134" s="90"/>
      <c r="CR1134" s="90"/>
      <c r="CS1134" s="90"/>
      <c r="CT1134" s="90"/>
      <c r="CU1134" s="90"/>
      <c r="CV1134" s="90"/>
      <c r="CW1134" s="90"/>
      <c r="CX1134" s="90"/>
    </row>
    <row r="1135" spans="28:102" s="77" customFormat="1" ht="12" x14ac:dyDescent="0.2">
      <c r="AB1135" s="80"/>
      <c r="AC1135" s="80"/>
      <c r="AD1135" s="80"/>
      <c r="AO1135" s="80"/>
      <c r="AP1135" s="80"/>
      <c r="AQ1135" s="80"/>
      <c r="AR1135" s="80"/>
      <c r="AS1135" s="80"/>
      <c r="AX1135" s="78"/>
      <c r="BL1135" s="80"/>
      <c r="CJ1135" s="90"/>
      <c r="CK1135" s="90"/>
      <c r="CL1135" s="90"/>
      <c r="CM1135" s="90"/>
      <c r="CN1135" s="90"/>
      <c r="CO1135" s="90"/>
      <c r="CP1135" s="90"/>
      <c r="CQ1135" s="90"/>
      <c r="CR1135" s="90"/>
      <c r="CS1135" s="90"/>
      <c r="CT1135" s="90"/>
      <c r="CU1135" s="90"/>
      <c r="CV1135" s="90"/>
      <c r="CW1135" s="90"/>
      <c r="CX1135" s="90"/>
    </row>
    <row r="1136" spans="28:102" s="77" customFormat="1" ht="12" x14ac:dyDescent="0.2">
      <c r="AB1136" s="80"/>
      <c r="AC1136" s="80"/>
      <c r="AD1136" s="80"/>
      <c r="AO1136" s="80"/>
      <c r="AP1136" s="80"/>
      <c r="AQ1136" s="80"/>
      <c r="AR1136" s="80"/>
      <c r="AS1136" s="80"/>
      <c r="AX1136" s="78"/>
      <c r="BL1136" s="80"/>
      <c r="CJ1136" s="90"/>
      <c r="CK1136" s="90"/>
      <c r="CL1136" s="90"/>
      <c r="CM1136" s="90"/>
      <c r="CN1136" s="90"/>
      <c r="CO1136" s="90"/>
      <c r="CP1136" s="90"/>
      <c r="CQ1136" s="90"/>
      <c r="CR1136" s="90"/>
      <c r="CS1136" s="90"/>
      <c r="CT1136" s="90"/>
      <c r="CU1136" s="90"/>
      <c r="CV1136" s="90"/>
      <c r="CW1136" s="90"/>
      <c r="CX1136" s="90"/>
    </row>
    <row r="1137" spans="28:102" s="77" customFormat="1" ht="12" x14ac:dyDescent="0.2">
      <c r="AB1137" s="80"/>
      <c r="AC1137" s="80"/>
      <c r="AD1137" s="80"/>
      <c r="AO1137" s="80"/>
      <c r="AP1137" s="80"/>
      <c r="AQ1137" s="80"/>
      <c r="AR1137" s="80"/>
      <c r="AS1137" s="80"/>
      <c r="AX1137" s="78"/>
      <c r="BL1137" s="80"/>
      <c r="CJ1137" s="90"/>
      <c r="CK1137" s="90"/>
      <c r="CL1137" s="90"/>
      <c r="CM1137" s="90"/>
      <c r="CN1137" s="90"/>
      <c r="CO1137" s="90"/>
      <c r="CP1137" s="90"/>
      <c r="CQ1137" s="90"/>
      <c r="CR1137" s="90"/>
      <c r="CS1137" s="90"/>
      <c r="CT1137" s="90"/>
      <c r="CU1137" s="90"/>
      <c r="CV1137" s="90"/>
      <c r="CW1137" s="90"/>
      <c r="CX1137" s="90"/>
    </row>
    <row r="1138" spans="28:102" s="77" customFormat="1" ht="12" x14ac:dyDescent="0.2">
      <c r="AB1138" s="80"/>
      <c r="AC1138" s="80"/>
      <c r="AD1138" s="80"/>
      <c r="AO1138" s="80"/>
      <c r="AP1138" s="80"/>
      <c r="AQ1138" s="80"/>
      <c r="AR1138" s="80"/>
      <c r="AS1138" s="80"/>
      <c r="AX1138" s="78"/>
      <c r="BL1138" s="80"/>
      <c r="CJ1138" s="90"/>
      <c r="CK1138" s="90"/>
      <c r="CL1138" s="90"/>
      <c r="CM1138" s="90"/>
      <c r="CN1138" s="90"/>
      <c r="CO1138" s="90"/>
      <c r="CP1138" s="90"/>
      <c r="CQ1138" s="90"/>
      <c r="CR1138" s="90"/>
      <c r="CS1138" s="90"/>
      <c r="CT1138" s="90"/>
      <c r="CU1138" s="90"/>
      <c r="CV1138" s="90"/>
      <c r="CW1138" s="90"/>
      <c r="CX1138" s="90"/>
    </row>
    <row r="1139" spans="28:102" s="77" customFormat="1" ht="12" x14ac:dyDescent="0.2">
      <c r="AB1139" s="80"/>
      <c r="AC1139" s="80"/>
      <c r="AD1139" s="80"/>
      <c r="AO1139" s="80"/>
      <c r="AP1139" s="80"/>
      <c r="AQ1139" s="80"/>
      <c r="AR1139" s="80"/>
      <c r="AS1139" s="80"/>
      <c r="AX1139" s="78"/>
      <c r="BL1139" s="80"/>
      <c r="CJ1139" s="90"/>
      <c r="CK1139" s="90"/>
      <c r="CL1139" s="90"/>
      <c r="CM1139" s="90"/>
      <c r="CN1139" s="90"/>
      <c r="CO1139" s="90"/>
      <c r="CP1139" s="90"/>
      <c r="CQ1139" s="90"/>
      <c r="CR1139" s="90"/>
      <c r="CS1139" s="90"/>
      <c r="CT1139" s="90"/>
      <c r="CU1139" s="90"/>
      <c r="CV1139" s="90"/>
      <c r="CW1139" s="90"/>
      <c r="CX1139" s="90"/>
    </row>
    <row r="1140" spans="28:102" s="77" customFormat="1" ht="12" x14ac:dyDescent="0.2">
      <c r="AB1140" s="80"/>
      <c r="AC1140" s="80"/>
      <c r="AD1140" s="80"/>
      <c r="AO1140" s="80"/>
      <c r="AP1140" s="80"/>
      <c r="AQ1140" s="80"/>
      <c r="AR1140" s="80"/>
      <c r="AS1140" s="80"/>
      <c r="AX1140" s="78"/>
      <c r="BL1140" s="80"/>
      <c r="CJ1140" s="90"/>
      <c r="CK1140" s="90"/>
      <c r="CL1140" s="90"/>
      <c r="CM1140" s="90"/>
      <c r="CN1140" s="90"/>
      <c r="CO1140" s="90"/>
      <c r="CP1140" s="90"/>
      <c r="CQ1140" s="90"/>
      <c r="CR1140" s="90"/>
      <c r="CS1140" s="90"/>
      <c r="CT1140" s="90"/>
      <c r="CU1140" s="90"/>
      <c r="CV1140" s="90"/>
      <c r="CW1140" s="90"/>
      <c r="CX1140" s="90"/>
    </row>
    <row r="1141" spans="28:102" s="77" customFormat="1" ht="12" x14ac:dyDescent="0.2">
      <c r="AB1141" s="80"/>
      <c r="AC1141" s="80"/>
      <c r="AD1141" s="80"/>
      <c r="AO1141" s="80"/>
      <c r="AP1141" s="80"/>
      <c r="AQ1141" s="80"/>
      <c r="AR1141" s="80"/>
      <c r="AS1141" s="80"/>
      <c r="AX1141" s="78"/>
      <c r="BL1141" s="80"/>
      <c r="CJ1141" s="90"/>
      <c r="CK1141" s="90"/>
      <c r="CL1141" s="90"/>
      <c r="CM1141" s="90"/>
      <c r="CN1141" s="90"/>
      <c r="CO1141" s="90"/>
      <c r="CP1141" s="90"/>
      <c r="CQ1141" s="90"/>
      <c r="CR1141" s="90"/>
      <c r="CS1141" s="90"/>
      <c r="CT1141" s="90"/>
      <c r="CU1141" s="90"/>
      <c r="CV1141" s="90"/>
      <c r="CW1141" s="90"/>
      <c r="CX1141" s="90"/>
    </row>
    <row r="1142" spans="28:102" s="77" customFormat="1" ht="12" x14ac:dyDescent="0.2">
      <c r="AB1142" s="80"/>
      <c r="AC1142" s="80"/>
      <c r="AD1142" s="80"/>
      <c r="AO1142" s="80"/>
      <c r="AP1142" s="80"/>
      <c r="AQ1142" s="80"/>
      <c r="AR1142" s="80"/>
      <c r="AS1142" s="80"/>
      <c r="AX1142" s="78"/>
      <c r="BL1142" s="80"/>
      <c r="CJ1142" s="90"/>
      <c r="CK1142" s="90"/>
      <c r="CL1142" s="90"/>
      <c r="CM1142" s="90"/>
      <c r="CN1142" s="90"/>
      <c r="CO1142" s="90"/>
      <c r="CP1142" s="90"/>
      <c r="CQ1142" s="90"/>
      <c r="CR1142" s="90"/>
      <c r="CS1142" s="90"/>
      <c r="CT1142" s="90"/>
      <c r="CU1142" s="90"/>
      <c r="CV1142" s="90"/>
      <c r="CW1142" s="90"/>
      <c r="CX1142" s="90"/>
    </row>
    <row r="1143" spans="28:102" s="77" customFormat="1" ht="12" x14ac:dyDescent="0.2">
      <c r="AB1143" s="80"/>
      <c r="AC1143" s="80"/>
      <c r="AD1143" s="80"/>
      <c r="AO1143" s="80"/>
      <c r="AP1143" s="80"/>
      <c r="AQ1143" s="80"/>
      <c r="AR1143" s="80"/>
      <c r="AS1143" s="80"/>
      <c r="AX1143" s="78"/>
      <c r="BL1143" s="80"/>
      <c r="CJ1143" s="90"/>
      <c r="CK1143" s="90"/>
      <c r="CL1143" s="90"/>
      <c r="CM1143" s="90"/>
      <c r="CN1143" s="90"/>
      <c r="CO1143" s="90"/>
      <c r="CP1143" s="90"/>
      <c r="CQ1143" s="90"/>
      <c r="CR1143" s="90"/>
      <c r="CS1143" s="90"/>
      <c r="CT1143" s="90"/>
      <c r="CU1143" s="90"/>
      <c r="CV1143" s="90"/>
      <c r="CW1143" s="90"/>
      <c r="CX1143" s="90"/>
    </row>
    <row r="1144" spans="28:102" s="77" customFormat="1" ht="12" x14ac:dyDescent="0.2">
      <c r="AB1144" s="80"/>
      <c r="AC1144" s="80"/>
      <c r="AD1144" s="80"/>
      <c r="AO1144" s="80"/>
      <c r="AP1144" s="80"/>
      <c r="AQ1144" s="80"/>
      <c r="AR1144" s="80"/>
      <c r="AS1144" s="80"/>
      <c r="AX1144" s="78"/>
      <c r="BL1144" s="80"/>
      <c r="CJ1144" s="90"/>
      <c r="CK1144" s="90"/>
      <c r="CL1144" s="90"/>
      <c r="CM1144" s="90"/>
      <c r="CN1144" s="90"/>
      <c r="CO1144" s="90"/>
      <c r="CP1144" s="90"/>
      <c r="CQ1144" s="90"/>
      <c r="CR1144" s="90"/>
      <c r="CS1144" s="90"/>
      <c r="CT1144" s="90"/>
      <c r="CU1144" s="90"/>
      <c r="CV1144" s="90"/>
      <c r="CW1144" s="90"/>
      <c r="CX1144" s="90"/>
    </row>
    <row r="1145" spans="28:102" s="77" customFormat="1" ht="12" x14ac:dyDescent="0.2">
      <c r="AB1145" s="80"/>
      <c r="AC1145" s="80"/>
      <c r="AD1145" s="80"/>
      <c r="AO1145" s="80"/>
      <c r="AP1145" s="80"/>
      <c r="AQ1145" s="80"/>
      <c r="AR1145" s="80"/>
      <c r="AS1145" s="80"/>
      <c r="AX1145" s="78"/>
      <c r="BL1145" s="80"/>
      <c r="CJ1145" s="90"/>
      <c r="CK1145" s="90"/>
      <c r="CL1145" s="90"/>
      <c r="CM1145" s="90"/>
      <c r="CN1145" s="90"/>
      <c r="CO1145" s="90"/>
      <c r="CP1145" s="90"/>
      <c r="CQ1145" s="90"/>
      <c r="CR1145" s="90"/>
      <c r="CS1145" s="90"/>
      <c r="CT1145" s="90"/>
      <c r="CU1145" s="90"/>
      <c r="CV1145" s="90"/>
      <c r="CW1145" s="90"/>
      <c r="CX1145" s="90"/>
    </row>
    <row r="1146" spans="28:102" s="77" customFormat="1" ht="12" x14ac:dyDescent="0.2">
      <c r="AB1146" s="80"/>
      <c r="AC1146" s="80"/>
      <c r="AD1146" s="80"/>
      <c r="AO1146" s="80"/>
      <c r="AP1146" s="80"/>
      <c r="AQ1146" s="80"/>
      <c r="AR1146" s="80"/>
      <c r="AS1146" s="80"/>
      <c r="AX1146" s="78"/>
      <c r="BL1146" s="80"/>
      <c r="CJ1146" s="90"/>
      <c r="CK1146" s="90"/>
      <c r="CL1146" s="90"/>
      <c r="CM1146" s="90"/>
      <c r="CN1146" s="90"/>
      <c r="CO1146" s="90"/>
      <c r="CP1146" s="90"/>
      <c r="CQ1146" s="90"/>
      <c r="CR1146" s="90"/>
      <c r="CS1146" s="90"/>
      <c r="CT1146" s="90"/>
      <c r="CU1146" s="90"/>
      <c r="CV1146" s="90"/>
      <c r="CW1146" s="90"/>
      <c r="CX1146" s="90"/>
    </row>
    <row r="1147" spans="28:102" s="77" customFormat="1" ht="12" x14ac:dyDescent="0.2">
      <c r="AB1147" s="80"/>
      <c r="AC1147" s="80"/>
      <c r="AD1147" s="80"/>
      <c r="AO1147" s="80"/>
      <c r="AP1147" s="80"/>
      <c r="AQ1147" s="80"/>
      <c r="AR1147" s="80"/>
      <c r="AS1147" s="80"/>
      <c r="AX1147" s="78"/>
      <c r="BL1147" s="80"/>
      <c r="CJ1147" s="90"/>
      <c r="CK1147" s="90"/>
      <c r="CL1147" s="90"/>
      <c r="CM1147" s="90"/>
      <c r="CN1147" s="90"/>
      <c r="CO1147" s="90"/>
      <c r="CP1147" s="90"/>
      <c r="CQ1147" s="90"/>
      <c r="CR1147" s="90"/>
      <c r="CS1147" s="90"/>
      <c r="CT1147" s="90"/>
      <c r="CU1147" s="90"/>
      <c r="CV1147" s="90"/>
      <c r="CW1147" s="90"/>
      <c r="CX1147" s="90"/>
    </row>
    <row r="1148" spans="28:102" s="77" customFormat="1" ht="12" x14ac:dyDescent="0.2">
      <c r="AB1148" s="80"/>
      <c r="AC1148" s="80"/>
      <c r="AD1148" s="80"/>
      <c r="AO1148" s="80"/>
      <c r="AP1148" s="80"/>
      <c r="AQ1148" s="80"/>
      <c r="AR1148" s="80"/>
      <c r="AS1148" s="80"/>
      <c r="AX1148" s="78"/>
      <c r="BL1148" s="80"/>
      <c r="CJ1148" s="90"/>
      <c r="CK1148" s="90"/>
      <c r="CL1148" s="90"/>
      <c r="CM1148" s="90"/>
      <c r="CN1148" s="90"/>
      <c r="CO1148" s="90"/>
      <c r="CP1148" s="90"/>
      <c r="CQ1148" s="90"/>
      <c r="CR1148" s="90"/>
      <c r="CS1148" s="90"/>
      <c r="CT1148" s="90"/>
      <c r="CU1148" s="90"/>
      <c r="CV1148" s="90"/>
      <c r="CW1148" s="90"/>
      <c r="CX1148" s="90"/>
    </row>
    <row r="1149" spans="28:102" s="77" customFormat="1" ht="12" x14ac:dyDescent="0.2">
      <c r="AB1149" s="80"/>
      <c r="AC1149" s="80"/>
      <c r="AD1149" s="80"/>
      <c r="AO1149" s="80"/>
      <c r="AP1149" s="80"/>
      <c r="AQ1149" s="80"/>
      <c r="AR1149" s="80"/>
      <c r="AS1149" s="80"/>
      <c r="AX1149" s="78"/>
      <c r="BL1149" s="80"/>
      <c r="CJ1149" s="90"/>
      <c r="CK1149" s="90"/>
      <c r="CL1149" s="90"/>
      <c r="CM1149" s="90"/>
      <c r="CN1149" s="90"/>
      <c r="CO1149" s="90"/>
      <c r="CP1149" s="90"/>
      <c r="CQ1149" s="90"/>
      <c r="CR1149" s="90"/>
      <c r="CS1149" s="90"/>
      <c r="CT1149" s="90"/>
      <c r="CU1149" s="90"/>
      <c r="CV1149" s="90"/>
      <c r="CW1149" s="90"/>
      <c r="CX1149" s="90"/>
    </row>
    <row r="1150" spans="28:102" s="77" customFormat="1" ht="12" x14ac:dyDescent="0.2">
      <c r="AB1150" s="80"/>
      <c r="AC1150" s="80"/>
      <c r="AD1150" s="80"/>
      <c r="AO1150" s="80"/>
      <c r="AP1150" s="80"/>
      <c r="AQ1150" s="80"/>
      <c r="AR1150" s="80"/>
      <c r="AS1150" s="80"/>
      <c r="AX1150" s="78"/>
      <c r="BL1150" s="80"/>
      <c r="CJ1150" s="90"/>
      <c r="CK1150" s="90"/>
      <c r="CL1150" s="90"/>
      <c r="CM1150" s="90"/>
      <c r="CN1150" s="90"/>
      <c r="CO1150" s="90"/>
      <c r="CP1150" s="90"/>
      <c r="CQ1150" s="90"/>
      <c r="CR1150" s="90"/>
      <c r="CS1150" s="90"/>
      <c r="CT1150" s="90"/>
      <c r="CU1150" s="90"/>
      <c r="CV1150" s="90"/>
      <c r="CW1150" s="90"/>
      <c r="CX1150" s="90"/>
    </row>
    <row r="1151" spans="28:102" s="77" customFormat="1" ht="12" x14ac:dyDescent="0.2">
      <c r="AB1151" s="80"/>
      <c r="AC1151" s="80"/>
      <c r="AD1151" s="80"/>
      <c r="AO1151" s="80"/>
      <c r="AP1151" s="80"/>
      <c r="AQ1151" s="80"/>
      <c r="AR1151" s="80"/>
      <c r="AS1151" s="80"/>
      <c r="AX1151" s="78"/>
      <c r="BL1151" s="80"/>
      <c r="CJ1151" s="90"/>
      <c r="CK1151" s="90"/>
      <c r="CL1151" s="90"/>
      <c r="CM1151" s="90"/>
      <c r="CN1151" s="90"/>
      <c r="CO1151" s="90"/>
      <c r="CP1151" s="90"/>
      <c r="CQ1151" s="90"/>
      <c r="CR1151" s="90"/>
      <c r="CS1151" s="90"/>
      <c r="CT1151" s="90"/>
      <c r="CU1151" s="90"/>
      <c r="CV1151" s="90"/>
      <c r="CW1151" s="90"/>
      <c r="CX1151" s="90"/>
    </row>
    <row r="1152" spans="28:102" s="77" customFormat="1" ht="12" x14ac:dyDescent="0.2">
      <c r="AB1152" s="80"/>
      <c r="AC1152" s="80"/>
      <c r="AD1152" s="80"/>
      <c r="AO1152" s="80"/>
      <c r="AP1152" s="80"/>
      <c r="AQ1152" s="80"/>
      <c r="AR1152" s="80"/>
      <c r="AS1152" s="80"/>
      <c r="AX1152" s="78"/>
      <c r="BL1152" s="80"/>
      <c r="CJ1152" s="90"/>
      <c r="CK1152" s="90"/>
      <c r="CL1152" s="90"/>
      <c r="CM1152" s="90"/>
      <c r="CN1152" s="90"/>
      <c r="CO1152" s="90"/>
      <c r="CP1152" s="90"/>
      <c r="CQ1152" s="90"/>
      <c r="CR1152" s="90"/>
      <c r="CS1152" s="90"/>
      <c r="CT1152" s="90"/>
      <c r="CU1152" s="90"/>
      <c r="CV1152" s="90"/>
      <c r="CW1152" s="90"/>
      <c r="CX1152" s="90"/>
    </row>
    <row r="1153" spans="28:102" s="77" customFormat="1" ht="12" x14ac:dyDescent="0.2">
      <c r="AB1153" s="80"/>
      <c r="AC1153" s="80"/>
      <c r="AD1153" s="80"/>
      <c r="AO1153" s="80"/>
      <c r="AP1153" s="80"/>
      <c r="AQ1153" s="80"/>
      <c r="AR1153" s="80"/>
      <c r="AS1153" s="80"/>
      <c r="AX1153" s="78"/>
      <c r="BL1153" s="80"/>
      <c r="CJ1153" s="90"/>
      <c r="CK1153" s="90"/>
      <c r="CL1153" s="90"/>
      <c r="CM1153" s="90"/>
      <c r="CN1153" s="90"/>
      <c r="CO1153" s="90"/>
      <c r="CP1153" s="90"/>
      <c r="CQ1153" s="90"/>
      <c r="CR1153" s="90"/>
      <c r="CS1153" s="90"/>
      <c r="CT1153" s="90"/>
      <c r="CU1153" s="90"/>
      <c r="CV1153" s="90"/>
      <c r="CW1153" s="90"/>
      <c r="CX1153" s="90"/>
    </row>
    <row r="1154" spans="28:102" s="77" customFormat="1" ht="12" x14ac:dyDescent="0.2">
      <c r="AB1154" s="80"/>
      <c r="AC1154" s="80"/>
      <c r="AD1154" s="80"/>
      <c r="AO1154" s="80"/>
      <c r="AP1154" s="80"/>
      <c r="AQ1154" s="80"/>
      <c r="AR1154" s="80"/>
      <c r="AS1154" s="80"/>
      <c r="AX1154" s="78"/>
      <c r="BL1154" s="80"/>
      <c r="CJ1154" s="90"/>
      <c r="CK1154" s="90"/>
      <c r="CL1154" s="90"/>
      <c r="CM1154" s="90"/>
      <c r="CN1154" s="90"/>
      <c r="CO1154" s="90"/>
      <c r="CP1154" s="90"/>
      <c r="CQ1154" s="90"/>
      <c r="CR1154" s="90"/>
      <c r="CS1154" s="90"/>
      <c r="CT1154" s="90"/>
      <c r="CU1154" s="90"/>
      <c r="CV1154" s="90"/>
      <c r="CW1154" s="90"/>
      <c r="CX1154" s="90"/>
    </row>
    <row r="1155" spans="28:102" s="77" customFormat="1" ht="12" x14ac:dyDescent="0.2">
      <c r="AB1155" s="80"/>
      <c r="AC1155" s="80"/>
      <c r="AD1155" s="80"/>
      <c r="AO1155" s="80"/>
      <c r="AP1155" s="80"/>
      <c r="AQ1155" s="80"/>
      <c r="AR1155" s="80"/>
      <c r="AS1155" s="80"/>
      <c r="AX1155" s="78"/>
      <c r="BL1155" s="80"/>
      <c r="CJ1155" s="90"/>
      <c r="CK1155" s="90"/>
      <c r="CL1155" s="90"/>
      <c r="CM1155" s="90"/>
      <c r="CN1155" s="90"/>
      <c r="CO1155" s="90"/>
      <c r="CP1155" s="90"/>
      <c r="CQ1155" s="90"/>
      <c r="CR1155" s="90"/>
      <c r="CS1155" s="90"/>
      <c r="CT1155" s="90"/>
      <c r="CU1155" s="90"/>
      <c r="CV1155" s="90"/>
      <c r="CW1155" s="90"/>
      <c r="CX1155" s="90"/>
    </row>
    <row r="1156" spans="28:102" s="77" customFormat="1" ht="12" x14ac:dyDescent="0.2">
      <c r="AB1156" s="80"/>
      <c r="AC1156" s="80"/>
      <c r="AD1156" s="80"/>
      <c r="AO1156" s="80"/>
      <c r="AP1156" s="80"/>
      <c r="AQ1156" s="80"/>
      <c r="AR1156" s="80"/>
      <c r="AS1156" s="80"/>
      <c r="AX1156" s="78"/>
      <c r="BL1156" s="80"/>
      <c r="CJ1156" s="90"/>
      <c r="CK1156" s="90"/>
      <c r="CL1156" s="90"/>
      <c r="CM1156" s="90"/>
      <c r="CN1156" s="90"/>
      <c r="CO1156" s="90"/>
      <c r="CP1156" s="90"/>
      <c r="CQ1156" s="90"/>
      <c r="CR1156" s="90"/>
      <c r="CS1156" s="90"/>
      <c r="CT1156" s="90"/>
      <c r="CU1156" s="90"/>
      <c r="CV1156" s="90"/>
      <c r="CW1156" s="90"/>
      <c r="CX1156" s="90"/>
    </row>
    <row r="1157" spans="28:102" s="77" customFormat="1" ht="12" x14ac:dyDescent="0.2">
      <c r="AB1157" s="80"/>
      <c r="AC1157" s="80"/>
      <c r="AD1157" s="80"/>
      <c r="AO1157" s="80"/>
      <c r="AP1157" s="80"/>
      <c r="AQ1157" s="80"/>
      <c r="AR1157" s="80"/>
      <c r="AS1157" s="80"/>
      <c r="AX1157" s="78"/>
      <c r="BL1157" s="80"/>
      <c r="CJ1157" s="90"/>
      <c r="CK1157" s="90"/>
      <c r="CL1157" s="90"/>
      <c r="CM1157" s="90"/>
      <c r="CN1157" s="90"/>
      <c r="CO1157" s="90"/>
      <c r="CP1157" s="90"/>
      <c r="CQ1157" s="90"/>
      <c r="CR1157" s="90"/>
      <c r="CS1157" s="90"/>
      <c r="CT1157" s="90"/>
      <c r="CU1157" s="90"/>
      <c r="CV1157" s="90"/>
      <c r="CW1157" s="90"/>
      <c r="CX1157" s="90"/>
    </row>
    <row r="1158" spans="28:102" s="77" customFormat="1" ht="12" x14ac:dyDescent="0.2">
      <c r="AB1158" s="80"/>
      <c r="AC1158" s="80"/>
      <c r="AD1158" s="80"/>
      <c r="AO1158" s="80"/>
      <c r="AP1158" s="80"/>
      <c r="AQ1158" s="80"/>
      <c r="AR1158" s="80"/>
      <c r="AS1158" s="80"/>
      <c r="AX1158" s="78"/>
      <c r="BL1158" s="80"/>
      <c r="CJ1158" s="90"/>
      <c r="CK1158" s="90"/>
      <c r="CL1158" s="90"/>
      <c r="CM1158" s="90"/>
      <c r="CN1158" s="90"/>
      <c r="CO1158" s="90"/>
      <c r="CP1158" s="90"/>
      <c r="CQ1158" s="90"/>
      <c r="CR1158" s="90"/>
      <c r="CS1158" s="90"/>
      <c r="CT1158" s="90"/>
      <c r="CU1158" s="90"/>
      <c r="CV1158" s="90"/>
      <c r="CW1158" s="90"/>
      <c r="CX1158" s="90"/>
    </row>
    <row r="1159" spans="28:102" s="77" customFormat="1" ht="12" x14ac:dyDescent="0.2">
      <c r="AB1159" s="80"/>
      <c r="AC1159" s="80"/>
      <c r="AD1159" s="80"/>
      <c r="AO1159" s="80"/>
      <c r="AP1159" s="80"/>
      <c r="AQ1159" s="80"/>
      <c r="AR1159" s="80"/>
      <c r="AS1159" s="80"/>
      <c r="AX1159" s="78"/>
      <c r="BL1159" s="80"/>
      <c r="CJ1159" s="90"/>
      <c r="CK1159" s="90"/>
      <c r="CL1159" s="90"/>
      <c r="CM1159" s="90"/>
      <c r="CN1159" s="90"/>
      <c r="CO1159" s="90"/>
      <c r="CP1159" s="90"/>
      <c r="CQ1159" s="90"/>
      <c r="CR1159" s="90"/>
      <c r="CS1159" s="90"/>
      <c r="CT1159" s="90"/>
      <c r="CU1159" s="90"/>
      <c r="CV1159" s="90"/>
      <c r="CW1159" s="90"/>
      <c r="CX1159" s="90"/>
    </row>
    <row r="1160" spans="28:102" s="77" customFormat="1" ht="12" x14ac:dyDescent="0.2">
      <c r="AB1160" s="80"/>
      <c r="AC1160" s="80"/>
      <c r="AD1160" s="80"/>
      <c r="AO1160" s="80"/>
      <c r="AP1160" s="80"/>
      <c r="AQ1160" s="80"/>
      <c r="AR1160" s="80"/>
      <c r="AS1160" s="80"/>
      <c r="AX1160" s="78"/>
      <c r="BL1160" s="80"/>
      <c r="CJ1160" s="90"/>
      <c r="CK1160" s="90"/>
      <c r="CL1160" s="90"/>
      <c r="CM1160" s="90"/>
      <c r="CN1160" s="90"/>
      <c r="CO1160" s="90"/>
      <c r="CP1160" s="90"/>
      <c r="CQ1160" s="90"/>
      <c r="CR1160" s="90"/>
      <c r="CS1160" s="90"/>
      <c r="CT1160" s="90"/>
      <c r="CU1160" s="90"/>
      <c r="CV1160" s="90"/>
      <c r="CW1160" s="90"/>
      <c r="CX1160" s="90"/>
    </row>
    <row r="1161" spans="28:102" s="77" customFormat="1" ht="12" x14ac:dyDescent="0.2">
      <c r="AB1161" s="80"/>
      <c r="AC1161" s="80"/>
      <c r="AD1161" s="80"/>
      <c r="AO1161" s="80"/>
      <c r="AP1161" s="80"/>
      <c r="AQ1161" s="80"/>
      <c r="AR1161" s="80"/>
      <c r="AS1161" s="80"/>
      <c r="AX1161" s="78"/>
      <c r="BL1161" s="80"/>
      <c r="CJ1161" s="90"/>
      <c r="CK1161" s="90"/>
      <c r="CL1161" s="90"/>
      <c r="CM1161" s="90"/>
      <c r="CN1161" s="90"/>
      <c r="CO1161" s="90"/>
      <c r="CP1161" s="90"/>
      <c r="CQ1161" s="90"/>
      <c r="CR1161" s="90"/>
      <c r="CS1161" s="90"/>
      <c r="CT1161" s="90"/>
      <c r="CU1161" s="90"/>
      <c r="CV1161" s="90"/>
      <c r="CW1161" s="90"/>
      <c r="CX1161" s="90"/>
    </row>
    <row r="1162" spans="28:102" s="77" customFormat="1" ht="12" x14ac:dyDescent="0.2">
      <c r="AB1162" s="80"/>
      <c r="AC1162" s="80"/>
      <c r="AD1162" s="80"/>
      <c r="AO1162" s="80"/>
      <c r="AP1162" s="80"/>
      <c r="AQ1162" s="80"/>
      <c r="AR1162" s="80"/>
      <c r="AS1162" s="80"/>
      <c r="AX1162" s="78"/>
      <c r="BL1162" s="80"/>
      <c r="CJ1162" s="90"/>
      <c r="CK1162" s="90"/>
      <c r="CL1162" s="90"/>
      <c r="CM1162" s="90"/>
      <c r="CN1162" s="90"/>
      <c r="CO1162" s="90"/>
      <c r="CP1162" s="90"/>
      <c r="CQ1162" s="90"/>
      <c r="CR1162" s="90"/>
      <c r="CS1162" s="90"/>
      <c r="CT1162" s="90"/>
      <c r="CU1162" s="90"/>
      <c r="CV1162" s="90"/>
      <c r="CW1162" s="90"/>
      <c r="CX1162" s="90"/>
    </row>
    <row r="1163" spans="28:102" s="77" customFormat="1" ht="12" x14ac:dyDescent="0.2">
      <c r="AB1163" s="80"/>
      <c r="AC1163" s="80"/>
      <c r="AD1163" s="80"/>
      <c r="AO1163" s="80"/>
      <c r="AP1163" s="80"/>
      <c r="AQ1163" s="80"/>
      <c r="AR1163" s="80"/>
      <c r="AS1163" s="80"/>
      <c r="AX1163" s="78"/>
      <c r="BL1163" s="80"/>
      <c r="CJ1163" s="90"/>
      <c r="CK1163" s="90"/>
      <c r="CL1163" s="90"/>
      <c r="CM1163" s="90"/>
      <c r="CN1163" s="90"/>
      <c r="CO1163" s="90"/>
      <c r="CP1163" s="90"/>
      <c r="CQ1163" s="90"/>
      <c r="CR1163" s="90"/>
      <c r="CS1163" s="90"/>
      <c r="CT1163" s="90"/>
      <c r="CU1163" s="90"/>
      <c r="CV1163" s="90"/>
      <c r="CW1163" s="90"/>
      <c r="CX1163" s="90"/>
    </row>
    <row r="1164" spans="28:102" s="77" customFormat="1" ht="12" x14ac:dyDescent="0.2">
      <c r="AB1164" s="80"/>
      <c r="AC1164" s="80"/>
      <c r="AD1164" s="80"/>
      <c r="AO1164" s="80"/>
      <c r="AP1164" s="80"/>
      <c r="AQ1164" s="80"/>
      <c r="AR1164" s="80"/>
      <c r="AS1164" s="80"/>
      <c r="AX1164" s="78"/>
      <c r="BL1164" s="80"/>
      <c r="CJ1164" s="90"/>
      <c r="CK1164" s="90"/>
      <c r="CL1164" s="90"/>
      <c r="CM1164" s="90"/>
      <c r="CN1164" s="90"/>
      <c r="CO1164" s="90"/>
      <c r="CP1164" s="90"/>
      <c r="CQ1164" s="90"/>
      <c r="CR1164" s="90"/>
      <c r="CS1164" s="90"/>
      <c r="CT1164" s="90"/>
      <c r="CU1164" s="90"/>
      <c r="CV1164" s="90"/>
      <c r="CW1164" s="90"/>
      <c r="CX1164" s="90"/>
    </row>
    <row r="1165" spans="28:102" s="77" customFormat="1" ht="12" x14ac:dyDescent="0.2">
      <c r="AB1165" s="80"/>
      <c r="AC1165" s="80"/>
      <c r="AD1165" s="80"/>
      <c r="AO1165" s="80"/>
      <c r="AP1165" s="80"/>
      <c r="AQ1165" s="80"/>
      <c r="AR1165" s="80"/>
      <c r="AS1165" s="80"/>
      <c r="AX1165" s="78"/>
      <c r="BL1165" s="80"/>
      <c r="CJ1165" s="90"/>
      <c r="CK1165" s="90"/>
      <c r="CL1165" s="90"/>
      <c r="CM1165" s="90"/>
      <c r="CN1165" s="90"/>
      <c r="CO1165" s="90"/>
      <c r="CP1165" s="90"/>
      <c r="CQ1165" s="90"/>
      <c r="CR1165" s="90"/>
      <c r="CS1165" s="90"/>
      <c r="CT1165" s="90"/>
      <c r="CU1165" s="90"/>
      <c r="CV1165" s="90"/>
      <c r="CW1165" s="90"/>
      <c r="CX1165" s="90"/>
    </row>
    <row r="1166" spans="28:102" s="77" customFormat="1" ht="12" x14ac:dyDescent="0.2">
      <c r="AB1166" s="80"/>
      <c r="AC1166" s="80"/>
      <c r="AD1166" s="80"/>
      <c r="AO1166" s="80"/>
      <c r="AP1166" s="80"/>
      <c r="AQ1166" s="80"/>
      <c r="AR1166" s="80"/>
      <c r="AS1166" s="80"/>
      <c r="AX1166" s="78"/>
      <c r="BL1166" s="80"/>
      <c r="CJ1166" s="90"/>
      <c r="CK1166" s="90"/>
      <c r="CL1166" s="90"/>
      <c r="CM1166" s="90"/>
      <c r="CN1166" s="90"/>
      <c r="CO1166" s="90"/>
      <c r="CP1166" s="90"/>
      <c r="CQ1166" s="90"/>
      <c r="CR1166" s="90"/>
      <c r="CS1166" s="90"/>
      <c r="CT1166" s="90"/>
      <c r="CU1166" s="90"/>
      <c r="CV1166" s="90"/>
      <c r="CW1166" s="90"/>
      <c r="CX1166" s="90"/>
    </row>
    <row r="1167" spans="28:102" s="77" customFormat="1" ht="12" x14ac:dyDescent="0.2">
      <c r="AB1167" s="80"/>
      <c r="AC1167" s="80"/>
      <c r="AD1167" s="80"/>
      <c r="AO1167" s="80"/>
      <c r="AP1167" s="80"/>
      <c r="AQ1167" s="80"/>
      <c r="AR1167" s="80"/>
      <c r="AS1167" s="80"/>
      <c r="AX1167" s="78"/>
      <c r="BL1167" s="80"/>
      <c r="CJ1167" s="90"/>
      <c r="CK1167" s="90"/>
      <c r="CL1167" s="90"/>
      <c r="CM1167" s="90"/>
      <c r="CN1167" s="90"/>
      <c r="CO1167" s="90"/>
      <c r="CP1167" s="90"/>
      <c r="CQ1167" s="90"/>
      <c r="CR1167" s="90"/>
      <c r="CS1167" s="90"/>
      <c r="CT1167" s="90"/>
      <c r="CU1167" s="90"/>
      <c r="CV1167" s="90"/>
      <c r="CW1167" s="90"/>
      <c r="CX1167" s="90"/>
    </row>
    <row r="1168" spans="28:102" s="77" customFormat="1" ht="12" x14ac:dyDescent="0.2">
      <c r="AB1168" s="80"/>
      <c r="AC1168" s="80"/>
      <c r="AD1168" s="80"/>
      <c r="AO1168" s="80"/>
      <c r="AP1168" s="80"/>
      <c r="AQ1168" s="80"/>
      <c r="AR1168" s="80"/>
      <c r="AS1168" s="80"/>
      <c r="AX1168" s="78"/>
      <c r="BL1168" s="80"/>
      <c r="CJ1168" s="90"/>
      <c r="CK1168" s="90"/>
      <c r="CL1168" s="90"/>
      <c r="CM1168" s="90"/>
      <c r="CN1168" s="90"/>
      <c r="CO1168" s="90"/>
      <c r="CP1168" s="90"/>
      <c r="CQ1168" s="90"/>
      <c r="CR1168" s="90"/>
      <c r="CS1168" s="90"/>
      <c r="CT1168" s="90"/>
      <c r="CU1168" s="90"/>
      <c r="CV1168" s="90"/>
      <c r="CW1168" s="90"/>
      <c r="CX1168" s="90"/>
    </row>
    <row r="1169" spans="28:102" s="77" customFormat="1" ht="12" x14ac:dyDescent="0.2">
      <c r="AB1169" s="80"/>
      <c r="AC1169" s="80"/>
      <c r="AD1169" s="80"/>
      <c r="AO1169" s="80"/>
      <c r="AP1169" s="80"/>
      <c r="AQ1169" s="80"/>
      <c r="AR1169" s="80"/>
      <c r="AS1169" s="80"/>
      <c r="AX1169" s="78"/>
      <c r="BL1169" s="80"/>
      <c r="CJ1169" s="90"/>
      <c r="CK1169" s="90"/>
      <c r="CL1169" s="90"/>
      <c r="CM1169" s="90"/>
      <c r="CN1169" s="90"/>
      <c r="CO1169" s="90"/>
      <c r="CP1169" s="90"/>
      <c r="CQ1169" s="90"/>
      <c r="CR1169" s="90"/>
      <c r="CS1169" s="90"/>
      <c r="CT1169" s="90"/>
      <c r="CU1169" s="90"/>
      <c r="CV1169" s="90"/>
      <c r="CW1169" s="90"/>
      <c r="CX1169" s="90"/>
    </row>
    <row r="1170" spans="28:102" s="77" customFormat="1" ht="12" x14ac:dyDescent="0.2">
      <c r="AB1170" s="80"/>
      <c r="AC1170" s="80"/>
      <c r="AD1170" s="80"/>
      <c r="AO1170" s="80"/>
      <c r="AP1170" s="80"/>
      <c r="AQ1170" s="80"/>
      <c r="AR1170" s="80"/>
      <c r="AS1170" s="80"/>
      <c r="AX1170" s="78"/>
      <c r="BL1170" s="80"/>
      <c r="CJ1170" s="90"/>
      <c r="CK1170" s="90"/>
      <c r="CL1170" s="90"/>
      <c r="CM1170" s="90"/>
      <c r="CN1170" s="90"/>
      <c r="CO1170" s="90"/>
      <c r="CP1170" s="90"/>
      <c r="CQ1170" s="90"/>
      <c r="CR1170" s="90"/>
      <c r="CS1170" s="90"/>
      <c r="CT1170" s="90"/>
      <c r="CU1170" s="90"/>
      <c r="CV1170" s="90"/>
      <c r="CW1170" s="90"/>
      <c r="CX1170" s="90"/>
    </row>
    <row r="1171" spans="28:102" s="77" customFormat="1" ht="12" x14ac:dyDescent="0.2">
      <c r="AB1171" s="80"/>
      <c r="AC1171" s="80"/>
      <c r="AD1171" s="80"/>
      <c r="AO1171" s="80"/>
      <c r="AP1171" s="80"/>
      <c r="AQ1171" s="80"/>
      <c r="AR1171" s="80"/>
      <c r="AS1171" s="80"/>
      <c r="AX1171" s="78"/>
      <c r="BL1171" s="80"/>
      <c r="CJ1171" s="90"/>
      <c r="CK1171" s="90"/>
      <c r="CL1171" s="90"/>
      <c r="CM1171" s="90"/>
      <c r="CN1171" s="90"/>
      <c r="CO1171" s="90"/>
      <c r="CP1171" s="90"/>
      <c r="CQ1171" s="90"/>
      <c r="CR1171" s="90"/>
      <c r="CS1171" s="90"/>
      <c r="CT1171" s="90"/>
      <c r="CU1171" s="90"/>
      <c r="CV1171" s="90"/>
      <c r="CW1171" s="90"/>
      <c r="CX1171" s="90"/>
    </row>
    <row r="1172" spans="28:102" s="77" customFormat="1" ht="12" x14ac:dyDescent="0.2">
      <c r="AB1172" s="80"/>
      <c r="AC1172" s="80"/>
      <c r="AD1172" s="80"/>
      <c r="AO1172" s="80"/>
      <c r="AP1172" s="80"/>
      <c r="AQ1172" s="80"/>
      <c r="AR1172" s="80"/>
      <c r="AS1172" s="80"/>
      <c r="AX1172" s="78"/>
      <c r="BL1172" s="80"/>
      <c r="CJ1172" s="90"/>
      <c r="CK1172" s="90"/>
      <c r="CL1172" s="90"/>
      <c r="CM1172" s="90"/>
      <c r="CN1172" s="90"/>
      <c r="CO1172" s="90"/>
      <c r="CP1172" s="90"/>
      <c r="CQ1172" s="90"/>
      <c r="CR1172" s="90"/>
      <c r="CS1172" s="90"/>
      <c r="CT1172" s="90"/>
      <c r="CU1172" s="90"/>
      <c r="CV1172" s="90"/>
      <c r="CW1172" s="90"/>
      <c r="CX1172" s="90"/>
    </row>
    <row r="1173" spans="28:102" s="77" customFormat="1" ht="12" x14ac:dyDescent="0.2">
      <c r="AB1173" s="80"/>
      <c r="AC1173" s="80"/>
      <c r="AD1173" s="80"/>
      <c r="AO1173" s="80"/>
      <c r="AP1173" s="80"/>
      <c r="AQ1173" s="80"/>
      <c r="AR1173" s="80"/>
      <c r="AS1173" s="80"/>
      <c r="AX1173" s="78"/>
      <c r="BL1173" s="80"/>
      <c r="CJ1173" s="90"/>
      <c r="CK1173" s="90"/>
      <c r="CL1173" s="90"/>
      <c r="CM1173" s="90"/>
      <c r="CN1173" s="90"/>
      <c r="CO1173" s="90"/>
      <c r="CP1173" s="90"/>
      <c r="CQ1173" s="90"/>
      <c r="CR1173" s="90"/>
      <c r="CS1173" s="90"/>
      <c r="CT1173" s="90"/>
      <c r="CU1173" s="90"/>
      <c r="CV1173" s="90"/>
      <c r="CW1173" s="90"/>
      <c r="CX1173" s="90"/>
    </row>
    <row r="1174" spans="28:102" s="77" customFormat="1" ht="12" x14ac:dyDescent="0.2">
      <c r="AB1174" s="80"/>
      <c r="AC1174" s="80"/>
      <c r="AD1174" s="80"/>
      <c r="AO1174" s="80"/>
      <c r="AP1174" s="80"/>
      <c r="AQ1174" s="80"/>
      <c r="AR1174" s="80"/>
      <c r="AS1174" s="80"/>
      <c r="AX1174" s="78"/>
      <c r="BL1174" s="80"/>
      <c r="CJ1174" s="90"/>
      <c r="CK1174" s="90"/>
      <c r="CL1174" s="90"/>
      <c r="CM1174" s="90"/>
      <c r="CN1174" s="90"/>
      <c r="CO1174" s="90"/>
      <c r="CP1174" s="90"/>
      <c r="CQ1174" s="90"/>
      <c r="CR1174" s="90"/>
      <c r="CS1174" s="90"/>
      <c r="CT1174" s="90"/>
      <c r="CU1174" s="90"/>
      <c r="CV1174" s="90"/>
      <c r="CW1174" s="90"/>
      <c r="CX1174" s="90"/>
    </row>
    <row r="1175" spans="28:102" s="77" customFormat="1" ht="12" x14ac:dyDescent="0.2">
      <c r="AB1175" s="80"/>
      <c r="AC1175" s="80"/>
      <c r="AD1175" s="80"/>
      <c r="AO1175" s="80"/>
      <c r="AP1175" s="80"/>
      <c r="AQ1175" s="80"/>
      <c r="AR1175" s="80"/>
      <c r="AS1175" s="80"/>
      <c r="AX1175" s="78"/>
      <c r="BL1175" s="80"/>
      <c r="CJ1175" s="90"/>
      <c r="CK1175" s="90"/>
      <c r="CL1175" s="90"/>
      <c r="CM1175" s="90"/>
      <c r="CN1175" s="90"/>
      <c r="CO1175" s="90"/>
      <c r="CP1175" s="90"/>
      <c r="CQ1175" s="90"/>
      <c r="CR1175" s="90"/>
      <c r="CS1175" s="90"/>
      <c r="CT1175" s="90"/>
      <c r="CU1175" s="90"/>
      <c r="CV1175" s="90"/>
      <c r="CW1175" s="90"/>
      <c r="CX1175" s="90"/>
    </row>
    <row r="1176" spans="28:102" s="77" customFormat="1" ht="12" x14ac:dyDescent="0.2">
      <c r="AB1176" s="80"/>
      <c r="AC1176" s="80"/>
      <c r="AD1176" s="80"/>
      <c r="AO1176" s="80"/>
      <c r="AP1176" s="80"/>
      <c r="AQ1176" s="80"/>
      <c r="AR1176" s="80"/>
      <c r="AS1176" s="80"/>
      <c r="AX1176" s="78"/>
      <c r="BL1176" s="80"/>
      <c r="CJ1176" s="90"/>
      <c r="CK1176" s="90"/>
      <c r="CL1176" s="90"/>
      <c r="CM1176" s="90"/>
      <c r="CN1176" s="90"/>
      <c r="CO1176" s="90"/>
      <c r="CP1176" s="90"/>
      <c r="CQ1176" s="90"/>
      <c r="CR1176" s="90"/>
      <c r="CS1176" s="90"/>
      <c r="CT1176" s="90"/>
      <c r="CU1176" s="90"/>
      <c r="CV1176" s="90"/>
      <c r="CW1176" s="90"/>
      <c r="CX1176" s="90"/>
    </row>
    <row r="1177" spans="28:102" s="77" customFormat="1" ht="12" x14ac:dyDescent="0.2">
      <c r="AB1177" s="80"/>
      <c r="AC1177" s="80"/>
      <c r="AD1177" s="80"/>
      <c r="AO1177" s="80"/>
      <c r="AP1177" s="80"/>
      <c r="AQ1177" s="80"/>
      <c r="AR1177" s="80"/>
      <c r="AS1177" s="80"/>
      <c r="AX1177" s="78"/>
      <c r="BL1177" s="80"/>
      <c r="CJ1177" s="90"/>
      <c r="CK1177" s="90"/>
      <c r="CL1177" s="90"/>
      <c r="CM1177" s="90"/>
      <c r="CN1177" s="90"/>
      <c r="CO1177" s="90"/>
      <c r="CP1177" s="90"/>
      <c r="CQ1177" s="90"/>
      <c r="CR1177" s="90"/>
      <c r="CS1177" s="90"/>
      <c r="CT1177" s="90"/>
      <c r="CU1177" s="90"/>
      <c r="CV1177" s="90"/>
      <c r="CW1177" s="90"/>
      <c r="CX1177" s="90"/>
    </row>
    <row r="1178" spans="28:102" s="77" customFormat="1" ht="12" x14ac:dyDescent="0.2">
      <c r="AB1178" s="80"/>
      <c r="AC1178" s="80"/>
      <c r="AD1178" s="80"/>
      <c r="AO1178" s="80"/>
      <c r="AP1178" s="80"/>
      <c r="AQ1178" s="80"/>
      <c r="AR1178" s="80"/>
      <c r="AS1178" s="80"/>
      <c r="AX1178" s="78"/>
      <c r="BL1178" s="80"/>
      <c r="CJ1178" s="90"/>
      <c r="CK1178" s="90"/>
      <c r="CL1178" s="90"/>
      <c r="CM1178" s="90"/>
      <c r="CN1178" s="90"/>
      <c r="CO1178" s="90"/>
      <c r="CP1178" s="90"/>
      <c r="CQ1178" s="90"/>
      <c r="CR1178" s="90"/>
      <c r="CS1178" s="90"/>
      <c r="CT1178" s="90"/>
      <c r="CU1178" s="90"/>
      <c r="CV1178" s="90"/>
      <c r="CW1178" s="90"/>
      <c r="CX1178" s="90"/>
    </row>
    <row r="1179" spans="28:102" s="77" customFormat="1" ht="12" x14ac:dyDescent="0.2">
      <c r="AB1179" s="80"/>
      <c r="AC1179" s="80"/>
      <c r="AD1179" s="80"/>
      <c r="AO1179" s="80"/>
      <c r="AP1179" s="80"/>
      <c r="AQ1179" s="80"/>
      <c r="AR1179" s="80"/>
      <c r="AS1179" s="80"/>
      <c r="AX1179" s="78"/>
      <c r="BL1179" s="80"/>
      <c r="CJ1179" s="90"/>
      <c r="CK1179" s="90"/>
      <c r="CL1179" s="90"/>
      <c r="CM1179" s="90"/>
      <c r="CN1179" s="90"/>
      <c r="CO1179" s="90"/>
      <c r="CP1179" s="90"/>
      <c r="CQ1179" s="90"/>
      <c r="CR1179" s="90"/>
      <c r="CS1179" s="90"/>
      <c r="CT1179" s="90"/>
      <c r="CU1179" s="90"/>
      <c r="CV1179" s="90"/>
      <c r="CW1179" s="90"/>
      <c r="CX1179" s="90"/>
    </row>
    <row r="1180" spans="28:102" s="77" customFormat="1" ht="12" x14ac:dyDescent="0.2">
      <c r="AB1180" s="80"/>
      <c r="AC1180" s="80"/>
      <c r="AD1180" s="80"/>
      <c r="AO1180" s="80"/>
      <c r="AP1180" s="80"/>
      <c r="AQ1180" s="80"/>
      <c r="AR1180" s="80"/>
      <c r="AS1180" s="80"/>
      <c r="AX1180" s="78"/>
      <c r="BL1180" s="80"/>
      <c r="CJ1180" s="90"/>
      <c r="CK1180" s="90"/>
      <c r="CL1180" s="90"/>
      <c r="CM1180" s="90"/>
      <c r="CN1180" s="90"/>
      <c r="CO1180" s="90"/>
      <c r="CP1180" s="90"/>
      <c r="CQ1180" s="90"/>
      <c r="CR1180" s="90"/>
      <c r="CS1180" s="90"/>
      <c r="CT1180" s="90"/>
      <c r="CU1180" s="90"/>
      <c r="CV1180" s="90"/>
      <c r="CW1180" s="90"/>
      <c r="CX1180" s="90"/>
    </row>
    <row r="1181" spans="28:102" s="77" customFormat="1" ht="12" x14ac:dyDescent="0.2">
      <c r="AB1181" s="80"/>
      <c r="AC1181" s="80"/>
      <c r="AD1181" s="80"/>
      <c r="AO1181" s="80"/>
      <c r="AP1181" s="80"/>
      <c r="AQ1181" s="80"/>
      <c r="AR1181" s="80"/>
      <c r="AS1181" s="80"/>
      <c r="AX1181" s="78"/>
      <c r="BL1181" s="80"/>
      <c r="CJ1181" s="90"/>
      <c r="CK1181" s="90"/>
      <c r="CL1181" s="90"/>
      <c r="CM1181" s="90"/>
      <c r="CN1181" s="90"/>
      <c r="CO1181" s="90"/>
      <c r="CP1181" s="90"/>
      <c r="CQ1181" s="90"/>
      <c r="CR1181" s="90"/>
      <c r="CS1181" s="90"/>
      <c r="CT1181" s="90"/>
      <c r="CU1181" s="90"/>
      <c r="CV1181" s="90"/>
      <c r="CW1181" s="90"/>
      <c r="CX1181" s="90"/>
    </row>
    <row r="1182" spans="28:102" s="77" customFormat="1" ht="12" x14ac:dyDescent="0.2">
      <c r="AB1182" s="80"/>
      <c r="AC1182" s="80"/>
      <c r="AD1182" s="80"/>
      <c r="AO1182" s="80"/>
      <c r="AP1182" s="80"/>
      <c r="AQ1182" s="80"/>
      <c r="AR1182" s="80"/>
      <c r="AS1182" s="80"/>
      <c r="AX1182" s="78"/>
      <c r="BL1182" s="80"/>
      <c r="CJ1182" s="90"/>
      <c r="CK1182" s="90"/>
      <c r="CL1182" s="90"/>
      <c r="CM1182" s="90"/>
      <c r="CN1182" s="90"/>
      <c r="CO1182" s="90"/>
      <c r="CP1182" s="90"/>
      <c r="CQ1182" s="90"/>
      <c r="CR1182" s="90"/>
      <c r="CS1182" s="90"/>
      <c r="CT1182" s="90"/>
      <c r="CU1182" s="90"/>
      <c r="CV1182" s="90"/>
      <c r="CW1182" s="90"/>
      <c r="CX1182" s="90"/>
    </row>
    <row r="1183" spans="28:102" s="77" customFormat="1" ht="12" x14ac:dyDescent="0.2">
      <c r="AB1183" s="80"/>
      <c r="AC1183" s="80"/>
      <c r="AD1183" s="80"/>
      <c r="AO1183" s="80"/>
      <c r="AP1183" s="80"/>
      <c r="AQ1183" s="80"/>
      <c r="AR1183" s="80"/>
      <c r="AS1183" s="80"/>
      <c r="AX1183" s="78"/>
      <c r="BL1183" s="80"/>
      <c r="CJ1183" s="90"/>
      <c r="CK1183" s="90"/>
      <c r="CL1183" s="90"/>
      <c r="CM1183" s="90"/>
      <c r="CN1183" s="90"/>
      <c r="CO1183" s="90"/>
      <c r="CP1183" s="90"/>
      <c r="CQ1183" s="90"/>
      <c r="CR1183" s="90"/>
      <c r="CS1183" s="90"/>
      <c r="CT1183" s="90"/>
      <c r="CU1183" s="90"/>
      <c r="CV1183" s="90"/>
      <c r="CW1183" s="90"/>
      <c r="CX1183" s="90"/>
    </row>
    <row r="1184" spans="28:102" s="77" customFormat="1" ht="12" x14ac:dyDescent="0.2">
      <c r="AB1184" s="80"/>
      <c r="AC1184" s="80"/>
      <c r="AD1184" s="80"/>
      <c r="AO1184" s="80"/>
      <c r="AP1184" s="80"/>
      <c r="AQ1184" s="80"/>
      <c r="AR1184" s="80"/>
      <c r="AS1184" s="80"/>
      <c r="AX1184" s="78"/>
      <c r="BL1184" s="80"/>
      <c r="CJ1184" s="90"/>
      <c r="CK1184" s="90"/>
      <c r="CL1184" s="90"/>
      <c r="CM1184" s="90"/>
      <c r="CN1184" s="90"/>
      <c r="CO1184" s="90"/>
      <c r="CP1184" s="90"/>
      <c r="CQ1184" s="90"/>
      <c r="CR1184" s="90"/>
      <c r="CS1184" s="90"/>
      <c r="CT1184" s="90"/>
      <c r="CU1184" s="90"/>
      <c r="CV1184" s="90"/>
      <c r="CW1184" s="90"/>
      <c r="CX1184" s="90"/>
    </row>
    <row r="1185" spans="28:102" s="77" customFormat="1" ht="12" x14ac:dyDescent="0.2">
      <c r="AB1185" s="80"/>
      <c r="AC1185" s="80"/>
      <c r="AD1185" s="80"/>
      <c r="AO1185" s="80"/>
      <c r="AP1185" s="80"/>
      <c r="AQ1185" s="80"/>
      <c r="AR1185" s="80"/>
      <c r="AS1185" s="80"/>
      <c r="AX1185" s="78"/>
      <c r="BL1185" s="80"/>
      <c r="CJ1185" s="90"/>
      <c r="CK1185" s="90"/>
      <c r="CL1185" s="90"/>
      <c r="CM1185" s="90"/>
      <c r="CN1185" s="90"/>
      <c r="CO1185" s="90"/>
      <c r="CP1185" s="90"/>
      <c r="CQ1185" s="90"/>
      <c r="CR1185" s="90"/>
      <c r="CS1185" s="90"/>
      <c r="CT1185" s="90"/>
      <c r="CU1185" s="90"/>
      <c r="CV1185" s="90"/>
      <c r="CW1185" s="90"/>
      <c r="CX1185" s="90"/>
    </row>
    <row r="1186" spans="28:102" s="77" customFormat="1" ht="12" x14ac:dyDescent="0.2">
      <c r="AB1186" s="80"/>
      <c r="AC1186" s="80"/>
      <c r="AD1186" s="80"/>
      <c r="AO1186" s="80"/>
      <c r="AP1186" s="80"/>
      <c r="AQ1186" s="80"/>
      <c r="AR1186" s="80"/>
      <c r="AS1186" s="80"/>
      <c r="AX1186" s="78"/>
      <c r="BL1186" s="80"/>
      <c r="CJ1186" s="90"/>
      <c r="CK1186" s="90"/>
      <c r="CL1186" s="90"/>
      <c r="CM1186" s="90"/>
      <c r="CN1186" s="90"/>
      <c r="CO1186" s="90"/>
      <c r="CP1186" s="90"/>
      <c r="CQ1186" s="90"/>
      <c r="CR1186" s="90"/>
      <c r="CS1186" s="90"/>
      <c r="CT1186" s="90"/>
      <c r="CU1186" s="90"/>
      <c r="CV1186" s="90"/>
      <c r="CW1186" s="90"/>
      <c r="CX1186" s="90"/>
    </row>
    <row r="1187" spans="28:102" s="77" customFormat="1" ht="12" x14ac:dyDescent="0.2">
      <c r="AB1187" s="80"/>
      <c r="AC1187" s="80"/>
      <c r="AD1187" s="80"/>
      <c r="AO1187" s="80"/>
      <c r="AP1187" s="80"/>
      <c r="AQ1187" s="80"/>
      <c r="AR1187" s="80"/>
      <c r="AS1187" s="80"/>
      <c r="AX1187" s="78"/>
      <c r="BL1187" s="80"/>
      <c r="CJ1187" s="90"/>
      <c r="CK1187" s="90"/>
      <c r="CL1187" s="90"/>
      <c r="CM1187" s="90"/>
      <c r="CN1187" s="90"/>
      <c r="CO1187" s="90"/>
      <c r="CP1187" s="90"/>
      <c r="CQ1187" s="90"/>
      <c r="CR1187" s="90"/>
      <c r="CS1187" s="90"/>
      <c r="CT1187" s="90"/>
      <c r="CU1187" s="90"/>
      <c r="CV1187" s="90"/>
      <c r="CW1187" s="90"/>
      <c r="CX1187" s="90"/>
    </row>
    <row r="1188" spans="28:102" s="77" customFormat="1" ht="12" x14ac:dyDescent="0.2">
      <c r="AB1188" s="80"/>
      <c r="AC1188" s="80"/>
      <c r="AD1188" s="80"/>
      <c r="AO1188" s="80"/>
      <c r="AP1188" s="80"/>
      <c r="AQ1188" s="80"/>
      <c r="AR1188" s="80"/>
      <c r="AS1188" s="80"/>
      <c r="AX1188" s="78"/>
      <c r="BL1188" s="80"/>
      <c r="CJ1188" s="90"/>
      <c r="CK1188" s="90"/>
      <c r="CL1188" s="90"/>
      <c r="CM1188" s="90"/>
      <c r="CN1188" s="90"/>
      <c r="CO1188" s="90"/>
      <c r="CP1188" s="90"/>
      <c r="CQ1188" s="90"/>
      <c r="CR1188" s="90"/>
      <c r="CS1188" s="90"/>
      <c r="CT1188" s="90"/>
      <c r="CU1188" s="90"/>
      <c r="CV1188" s="90"/>
      <c r="CW1188" s="90"/>
      <c r="CX1188" s="90"/>
    </row>
    <row r="1189" spans="28:102" s="77" customFormat="1" ht="12" x14ac:dyDescent="0.2">
      <c r="AB1189" s="80"/>
      <c r="AC1189" s="80"/>
      <c r="AD1189" s="80"/>
      <c r="AO1189" s="80"/>
      <c r="AP1189" s="80"/>
      <c r="AQ1189" s="80"/>
      <c r="AR1189" s="80"/>
      <c r="AS1189" s="80"/>
      <c r="AX1189" s="78"/>
      <c r="BL1189" s="80"/>
      <c r="CJ1189" s="90"/>
      <c r="CK1189" s="90"/>
      <c r="CL1189" s="90"/>
      <c r="CM1189" s="90"/>
      <c r="CN1189" s="90"/>
      <c r="CO1189" s="90"/>
      <c r="CP1189" s="90"/>
      <c r="CQ1189" s="90"/>
      <c r="CR1189" s="90"/>
      <c r="CS1189" s="90"/>
      <c r="CT1189" s="90"/>
      <c r="CU1189" s="90"/>
      <c r="CV1189" s="90"/>
      <c r="CW1189" s="90"/>
      <c r="CX1189" s="90"/>
    </row>
    <row r="1190" spans="28:102" s="77" customFormat="1" ht="12" x14ac:dyDescent="0.2">
      <c r="AB1190" s="80"/>
      <c r="AC1190" s="80"/>
      <c r="AD1190" s="80"/>
      <c r="AO1190" s="80"/>
      <c r="AP1190" s="80"/>
      <c r="AQ1190" s="80"/>
      <c r="AR1190" s="80"/>
      <c r="AS1190" s="80"/>
      <c r="AX1190" s="78"/>
      <c r="BL1190" s="80"/>
      <c r="CJ1190" s="90"/>
      <c r="CK1190" s="90"/>
      <c r="CL1190" s="90"/>
      <c r="CM1190" s="90"/>
      <c r="CN1190" s="90"/>
      <c r="CO1190" s="90"/>
      <c r="CP1190" s="90"/>
      <c r="CQ1190" s="90"/>
      <c r="CR1190" s="90"/>
      <c r="CS1190" s="90"/>
      <c r="CT1190" s="90"/>
      <c r="CU1190" s="90"/>
      <c r="CV1190" s="90"/>
      <c r="CW1190" s="90"/>
      <c r="CX1190" s="90"/>
    </row>
    <row r="1191" spans="28:102" s="77" customFormat="1" ht="12" x14ac:dyDescent="0.2">
      <c r="AB1191" s="80"/>
      <c r="AC1191" s="80"/>
      <c r="AD1191" s="80"/>
      <c r="AO1191" s="80"/>
      <c r="AP1191" s="80"/>
      <c r="AQ1191" s="80"/>
      <c r="AR1191" s="80"/>
      <c r="AS1191" s="80"/>
      <c r="AX1191" s="78"/>
      <c r="BL1191" s="80"/>
      <c r="CJ1191" s="90"/>
      <c r="CK1191" s="90"/>
      <c r="CL1191" s="90"/>
      <c r="CM1191" s="90"/>
      <c r="CN1191" s="90"/>
      <c r="CO1191" s="90"/>
      <c r="CP1191" s="90"/>
      <c r="CQ1191" s="90"/>
      <c r="CR1191" s="90"/>
      <c r="CS1191" s="90"/>
      <c r="CT1191" s="90"/>
      <c r="CU1191" s="90"/>
      <c r="CV1191" s="90"/>
      <c r="CW1191" s="90"/>
      <c r="CX1191" s="90"/>
    </row>
    <row r="1192" spans="28:102" s="77" customFormat="1" ht="12" x14ac:dyDescent="0.2">
      <c r="AB1192" s="80"/>
      <c r="AC1192" s="80"/>
      <c r="AD1192" s="80"/>
      <c r="AO1192" s="80"/>
      <c r="AP1192" s="80"/>
      <c r="AQ1192" s="80"/>
      <c r="AR1192" s="80"/>
      <c r="AS1192" s="80"/>
      <c r="AX1192" s="78"/>
      <c r="BL1192" s="80"/>
      <c r="CJ1192" s="90"/>
      <c r="CK1192" s="90"/>
      <c r="CL1192" s="90"/>
      <c r="CM1192" s="90"/>
      <c r="CN1192" s="90"/>
      <c r="CO1192" s="90"/>
      <c r="CP1192" s="90"/>
      <c r="CQ1192" s="90"/>
      <c r="CR1192" s="90"/>
      <c r="CS1192" s="90"/>
      <c r="CT1192" s="90"/>
      <c r="CU1192" s="90"/>
      <c r="CV1192" s="90"/>
      <c r="CW1192" s="90"/>
      <c r="CX1192" s="90"/>
    </row>
    <row r="1193" spans="28:102" s="77" customFormat="1" ht="12" x14ac:dyDescent="0.2">
      <c r="AB1193" s="80"/>
      <c r="AC1193" s="80"/>
      <c r="AD1193" s="80"/>
      <c r="AO1193" s="80"/>
      <c r="AP1193" s="80"/>
      <c r="AQ1193" s="80"/>
      <c r="AR1193" s="80"/>
      <c r="AS1193" s="80"/>
      <c r="AX1193" s="78"/>
      <c r="BL1193" s="80"/>
      <c r="CJ1193" s="90"/>
      <c r="CK1193" s="90"/>
      <c r="CL1193" s="90"/>
      <c r="CM1193" s="90"/>
      <c r="CN1193" s="90"/>
      <c r="CO1193" s="90"/>
      <c r="CP1193" s="90"/>
      <c r="CQ1193" s="90"/>
      <c r="CR1193" s="90"/>
      <c r="CS1193" s="90"/>
      <c r="CT1193" s="90"/>
      <c r="CU1193" s="90"/>
      <c r="CV1193" s="90"/>
      <c r="CW1193" s="90"/>
      <c r="CX1193" s="90"/>
    </row>
    <row r="1194" spans="28:102" s="77" customFormat="1" ht="12" x14ac:dyDescent="0.2">
      <c r="AB1194" s="80"/>
      <c r="AC1194" s="80"/>
      <c r="AD1194" s="80"/>
      <c r="AO1194" s="80"/>
      <c r="AP1194" s="80"/>
      <c r="AQ1194" s="80"/>
      <c r="AR1194" s="80"/>
      <c r="AS1194" s="80"/>
      <c r="AX1194" s="78"/>
      <c r="BL1194" s="80"/>
      <c r="CJ1194" s="90"/>
      <c r="CK1194" s="90"/>
      <c r="CL1194" s="90"/>
      <c r="CM1194" s="90"/>
      <c r="CN1194" s="90"/>
      <c r="CO1194" s="90"/>
      <c r="CP1194" s="90"/>
      <c r="CQ1194" s="90"/>
      <c r="CR1194" s="90"/>
      <c r="CS1194" s="90"/>
      <c r="CT1194" s="90"/>
      <c r="CU1194" s="90"/>
      <c r="CV1194" s="90"/>
      <c r="CW1194" s="90"/>
      <c r="CX1194" s="90"/>
    </row>
    <row r="1195" spans="28:102" s="77" customFormat="1" ht="12" x14ac:dyDescent="0.2">
      <c r="AB1195" s="80"/>
      <c r="AC1195" s="80"/>
      <c r="AD1195" s="80"/>
      <c r="AO1195" s="80"/>
      <c r="AP1195" s="80"/>
      <c r="AQ1195" s="80"/>
      <c r="AR1195" s="80"/>
      <c r="AS1195" s="80"/>
      <c r="AX1195" s="78"/>
      <c r="BL1195" s="80"/>
      <c r="CJ1195" s="90"/>
      <c r="CK1195" s="90"/>
      <c r="CL1195" s="90"/>
      <c r="CM1195" s="90"/>
      <c r="CN1195" s="90"/>
      <c r="CO1195" s="90"/>
      <c r="CP1195" s="90"/>
      <c r="CQ1195" s="90"/>
      <c r="CR1195" s="90"/>
      <c r="CS1195" s="90"/>
      <c r="CT1195" s="90"/>
      <c r="CU1195" s="90"/>
      <c r="CV1195" s="90"/>
      <c r="CW1195" s="90"/>
      <c r="CX1195" s="90"/>
    </row>
    <row r="1196" spans="28:102" s="77" customFormat="1" ht="12" x14ac:dyDescent="0.2">
      <c r="AB1196" s="80"/>
      <c r="AC1196" s="80"/>
      <c r="AD1196" s="80"/>
      <c r="AO1196" s="80"/>
      <c r="AP1196" s="80"/>
      <c r="AQ1196" s="80"/>
      <c r="AR1196" s="80"/>
      <c r="AS1196" s="80"/>
      <c r="AX1196" s="78"/>
      <c r="BL1196" s="80"/>
      <c r="CJ1196" s="90"/>
      <c r="CK1196" s="90"/>
      <c r="CL1196" s="90"/>
      <c r="CM1196" s="90"/>
      <c r="CN1196" s="90"/>
      <c r="CO1196" s="90"/>
      <c r="CP1196" s="90"/>
      <c r="CQ1196" s="90"/>
      <c r="CR1196" s="90"/>
      <c r="CS1196" s="90"/>
      <c r="CT1196" s="90"/>
      <c r="CU1196" s="90"/>
      <c r="CV1196" s="90"/>
      <c r="CW1196" s="90"/>
      <c r="CX1196" s="90"/>
    </row>
    <row r="1197" spans="28:102" s="77" customFormat="1" ht="12" x14ac:dyDescent="0.2">
      <c r="AB1197" s="80"/>
      <c r="AC1197" s="80"/>
      <c r="AD1197" s="80"/>
      <c r="AO1197" s="80"/>
      <c r="AP1197" s="80"/>
      <c r="AQ1197" s="80"/>
      <c r="AR1197" s="80"/>
      <c r="AS1197" s="80"/>
      <c r="AX1197" s="78"/>
      <c r="BL1197" s="80"/>
      <c r="CJ1197" s="90"/>
      <c r="CK1197" s="90"/>
      <c r="CL1197" s="90"/>
      <c r="CM1197" s="90"/>
      <c r="CN1197" s="90"/>
      <c r="CO1197" s="90"/>
      <c r="CP1197" s="90"/>
      <c r="CQ1197" s="90"/>
      <c r="CR1197" s="90"/>
      <c r="CS1197" s="90"/>
      <c r="CT1197" s="90"/>
      <c r="CU1197" s="90"/>
      <c r="CV1197" s="90"/>
      <c r="CW1197" s="90"/>
      <c r="CX1197" s="90"/>
    </row>
    <row r="1198" spans="28:102" s="77" customFormat="1" ht="12" x14ac:dyDescent="0.2">
      <c r="AB1198" s="80"/>
      <c r="AC1198" s="80"/>
      <c r="AD1198" s="80"/>
      <c r="AO1198" s="80"/>
      <c r="AP1198" s="80"/>
      <c r="AQ1198" s="80"/>
      <c r="AR1198" s="80"/>
      <c r="AS1198" s="80"/>
      <c r="AX1198" s="78"/>
      <c r="BL1198" s="80"/>
      <c r="CJ1198" s="90"/>
      <c r="CK1198" s="90"/>
      <c r="CL1198" s="90"/>
      <c r="CM1198" s="90"/>
      <c r="CN1198" s="90"/>
      <c r="CO1198" s="90"/>
      <c r="CP1198" s="90"/>
      <c r="CQ1198" s="90"/>
      <c r="CR1198" s="90"/>
      <c r="CS1198" s="90"/>
      <c r="CT1198" s="90"/>
      <c r="CU1198" s="90"/>
      <c r="CV1198" s="90"/>
      <c r="CW1198" s="90"/>
      <c r="CX1198" s="90"/>
    </row>
    <row r="1199" spans="28:102" s="77" customFormat="1" ht="12" x14ac:dyDescent="0.2">
      <c r="AB1199" s="80"/>
      <c r="AC1199" s="80"/>
      <c r="AD1199" s="80"/>
      <c r="AO1199" s="80"/>
      <c r="AP1199" s="80"/>
      <c r="AQ1199" s="80"/>
      <c r="AR1199" s="80"/>
      <c r="AS1199" s="80"/>
      <c r="AX1199" s="78"/>
      <c r="BL1199" s="80"/>
      <c r="CJ1199" s="90"/>
      <c r="CK1199" s="90"/>
      <c r="CL1199" s="90"/>
      <c r="CM1199" s="90"/>
      <c r="CN1199" s="90"/>
      <c r="CO1199" s="90"/>
      <c r="CP1199" s="90"/>
      <c r="CQ1199" s="90"/>
      <c r="CR1199" s="90"/>
      <c r="CS1199" s="90"/>
      <c r="CT1199" s="90"/>
      <c r="CU1199" s="90"/>
      <c r="CV1199" s="90"/>
      <c r="CW1199" s="90"/>
      <c r="CX1199" s="90"/>
    </row>
    <row r="1200" spans="28:102" s="77" customFormat="1" ht="12" x14ac:dyDescent="0.2">
      <c r="AB1200" s="80"/>
      <c r="AC1200" s="80"/>
      <c r="AD1200" s="80"/>
      <c r="AO1200" s="80"/>
      <c r="AP1200" s="80"/>
      <c r="AQ1200" s="80"/>
      <c r="AR1200" s="80"/>
      <c r="AS1200" s="80"/>
      <c r="AX1200" s="78"/>
      <c r="BL1200" s="80"/>
      <c r="CJ1200" s="90"/>
      <c r="CK1200" s="90"/>
      <c r="CL1200" s="90"/>
      <c r="CM1200" s="90"/>
      <c r="CN1200" s="90"/>
      <c r="CO1200" s="90"/>
      <c r="CP1200" s="90"/>
      <c r="CQ1200" s="90"/>
      <c r="CR1200" s="90"/>
      <c r="CS1200" s="90"/>
      <c r="CT1200" s="90"/>
      <c r="CU1200" s="90"/>
      <c r="CV1200" s="90"/>
      <c r="CW1200" s="90"/>
      <c r="CX1200" s="90"/>
    </row>
    <row r="1201" spans="28:102" s="77" customFormat="1" ht="12" x14ac:dyDescent="0.2">
      <c r="AB1201" s="80"/>
      <c r="AC1201" s="80"/>
      <c r="AD1201" s="80"/>
      <c r="AO1201" s="80"/>
      <c r="AP1201" s="80"/>
      <c r="AQ1201" s="80"/>
      <c r="AR1201" s="80"/>
      <c r="AS1201" s="80"/>
      <c r="AX1201" s="78"/>
      <c r="BL1201" s="80"/>
      <c r="CJ1201" s="90"/>
      <c r="CK1201" s="90"/>
      <c r="CL1201" s="90"/>
      <c r="CM1201" s="90"/>
      <c r="CN1201" s="90"/>
      <c r="CO1201" s="90"/>
      <c r="CP1201" s="90"/>
      <c r="CQ1201" s="90"/>
      <c r="CR1201" s="90"/>
      <c r="CS1201" s="90"/>
      <c r="CT1201" s="90"/>
      <c r="CU1201" s="90"/>
      <c r="CV1201" s="90"/>
      <c r="CW1201" s="90"/>
      <c r="CX1201" s="90"/>
    </row>
    <row r="1202" spans="28:102" s="77" customFormat="1" ht="12" x14ac:dyDescent="0.2">
      <c r="AB1202" s="80"/>
      <c r="AC1202" s="80"/>
      <c r="AD1202" s="80"/>
      <c r="AO1202" s="80"/>
      <c r="AP1202" s="80"/>
      <c r="AQ1202" s="80"/>
      <c r="AR1202" s="80"/>
      <c r="AS1202" s="80"/>
      <c r="AX1202" s="78"/>
      <c r="BL1202" s="80"/>
      <c r="CJ1202" s="90"/>
      <c r="CK1202" s="90"/>
      <c r="CL1202" s="90"/>
      <c r="CM1202" s="90"/>
      <c r="CN1202" s="90"/>
      <c r="CO1202" s="90"/>
      <c r="CP1202" s="90"/>
      <c r="CQ1202" s="90"/>
      <c r="CR1202" s="90"/>
      <c r="CS1202" s="90"/>
      <c r="CT1202" s="90"/>
      <c r="CU1202" s="90"/>
      <c r="CV1202" s="90"/>
      <c r="CW1202" s="90"/>
      <c r="CX1202" s="90"/>
    </row>
    <row r="1203" spans="28:102" s="77" customFormat="1" ht="12" x14ac:dyDescent="0.2">
      <c r="AB1203" s="80"/>
      <c r="AC1203" s="80"/>
      <c r="AD1203" s="80"/>
      <c r="AO1203" s="80"/>
      <c r="AP1203" s="80"/>
      <c r="AQ1203" s="80"/>
      <c r="AR1203" s="80"/>
      <c r="AS1203" s="80"/>
      <c r="AX1203" s="78"/>
      <c r="BL1203" s="80"/>
      <c r="CJ1203" s="90"/>
      <c r="CK1203" s="90"/>
      <c r="CL1203" s="90"/>
      <c r="CM1203" s="90"/>
      <c r="CN1203" s="90"/>
      <c r="CO1203" s="90"/>
      <c r="CP1203" s="90"/>
      <c r="CQ1203" s="90"/>
      <c r="CR1203" s="90"/>
      <c r="CS1203" s="90"/>
      <c r="CT1203" s="90"/>
      <c r="CU1203" s="90"/>
      <c r="CV1203" s="90"/>
      <c r="CW1203" s="90"/>
      <c r="CX1203" s="90"/>
    </row>
    <row r="1204" spans="28:102" s="77" customFormat="1" ht="12" x14ac:dyDescent="0.2">
      <c r="AB1204" s="80"/>
      <c r="AC1204" s="80"/>
      <c r="AD1204" s="80"/>
      <c r="AO1204" s="80"/>
      <c r="AP1204" s="80"/>
      <c r="AQ1204" s="80"/>
      <c r="AR1204" s="80"/>
      <c r="AS1204" s="80"/>
      <c r="AX1204" s="78"/>
      <c r="BL1204" s="80"/>
      <c r="CJ1204" s="90"/>
      <c r="CK1204" s="90"/>
      <c r="CL1204" s="90"/>
      <c r="CM1204" s="90"/>
      <c r="CN1204" s="90"/>
      <c r="CO1204" s="90"/>
      <c r="CP1204" s="90"/>
      <c r="CQ1204" s="90"/>
      <c r="CR1204" s="90"/>
      <c r="CS1204" s="90"/>
      <c r="CT1204" s="90"/>
      <c r="CU1204" s="90"/>
      <c r="CV1204" s="90"/>
      <c r="CW1204" s="90"/>
      <c r="CX1204" s="90"/>
    </row>
    <row r="1205" spans="28:102" s="77" customFormat="1" ht="12" x14ac:dyDescent="0.2">
      <c r="AB1205" s="80"/>
      <c r="AC1205" s="80"/>
      <c r="AD1205" s="80"/>
      <c r="AO1205" s="80"/>
      <c r="AP1205" s="80"/>
      <c r="AQ1205" s="80"/>
      <c r="AR1205" s="80"/>
      <c r="AS1205" s="80"/>
      <c r="AX1205" s="78"/>
      <c r="BL1205" s="80"/>
      <c r="CJ1205" s="90"/>
      <c r="CK1205" s="90"/>
      <c r="CL1205" s="90"/>
      <c r="CM1205" s="90"/>
      <c r="CN1205" s="90"/>
      <c r="CO1205" s="90"/>
      <c r="CP1205" s="90"/>
      <c r="CQ1205" s="90"/>
      <c r="CR1205" s="90"/>
      <c r="CS1205" s="90"/>
      <c r="CT1205" s="90"/>
      <c r="CU1205" s="90"/>
      <c r="CV1205" s="90"/>
      <c r="CW1205" s="90"/>
      <c r="CX1205" s="90"/>
    </row>
    <row r="1206" spans="28:102" s="77" customFormat="1" ht="12" x14ac:dyDescent="0.2">
      <c r="AB1206" s="80"/>
      <c r="AC1206" s="80"/>
      <c r="AD1206" s="80"/>
      <c r="AO1206" s="80"/>
      <c r="AP1206" s="80"/>
      <c r="AQ1206" s="80"/>
      <c r="AR1206" s="80"/>
      <c r="AS1206" s="80"/>
      <c r="AX1206" s="78"/>
      <c r="BL1206" s="80"/>
      <c r="CJ1206" s="90"/>
      <c r="CK1206" s="90"/>
      <c r="CL1206" s="90"/>
      <c r="CM1206" s="90"/>
      <c r="CN1206" s="90"/>
      <c r="CO1206" s="90"/>
      <c r="CP1206" s="90"/>
      <c r="CQ1206" s="90"/>
      <c r="CR1206" s="90"/>
      <c r="CS1206" s="90"/>
      <c r="CT1206" s="90"/>
      <c r="CU1206" s="90"/>
      <c r="CV1206" s="90"/>
      <c r="CW1206" s="90"/>
      <c r="CX1206" s="90"/>
    </row>
    <row r="1207" spans="28:102" s="77" customFormat="1" ht="12" x14ac:dyDescent="0.2">
      <c r="AB1207" s="80"/>
      <c r="AC1207" s="80"/>
      <c r="AD1207" s="80"/>
      <c r="AO1207" s="80"/>
      <c r="AP1207" s="80"/>
      <c r="AQ1207" s="80"/>
      <c r="AR1207" s="80"/>
      <c r="AS1207" s="80"/>
      <c r="AX1207" s="78"/>
      <c r="BL1207" s="80"/>
      <c r="CJ1207" s="90"/>
      <c r="CK1207" s="90"/>
      <c r="CL1207" s="90"/>
      <c r="CM1207" s="90"/>
      <c r="CN1207" s="90"/>
      <c r="CO1207" s="90"/>
      <c r="CP1207" s="90"/>
      <c r="CQ1207" s="90"/>
      <c r="CR1207" s="90"/>
      <c r="CS1207" s="90"/>
      <c r="CT1207" s="90"/>
      <c r="CU1207" s="90"/>
      <c r="CV1207" s="90"/>
      <c r="CW1207" s="90"/>
      <c r="CX1207" s="90"/>
    </row>
    <row r="1208" spans="28:102" s="77" customFormat="1" ht="12" x14ac:dyDescent="0.2">
      <c r="AB1208" s="80"/>
      <c r="AC1208" s="80"/>
      <c r="AD1208" s="80"/>
      <c r="AO1208" s="80"/>
      <c r="AP1208" s="80"/>
      <c r="AQ1208" s="80"/>
      <c r="AR1208" s="80"/>
      <c r="AS1208" s="80"/>
      <c r="AX1208" s="78"/>
      <c r="BL1208" s="80"/>
      <c r="CJ1208" s="90"/>
      <c r="CK1208" s="90"/>
      <c r="CL1208" s="90"/>
      <c r="CM1208" s="90"/>
      <c r="CN1208" s="90"/>
      <c r="CO1208" s="90"/>
      <c r="CP1208" s="90"/>
      <c r="CQ1208" s="90"/>
      <c r="CR1208" s="90"/>
      <c r="CS1208" s="90"/>
      <c r="CT1208" s="90"/>
      <c r="CU1208" s="90"/>
      <c r="CV1208" s="90"/>
      <c r="CW1208" s="90"/>
      <c r="CX1208" s="90"/>
    </row>
    <row r="1209" spans="28:102" s="77" customFormat="1" ht="12" x14ac:dyDescent="0.2">
      <c r="AB1209" s="80"/>
      <c r="AC1209" s="80"/>
      <c r="AD1209" s="80"/>
      <c r="AO1209" s="80"/>
      <c r="AP1209" s="80"/>
      <c r="AQ1209" s="80"/>
      <c r="AR1209" s="80"/>
      <c r="AS1209" s="80"/>
      <c r="AX1209" s="78"/>
      <c r="BL1209" s="80"/>
      <c r="CJ1209" s="90"/>
      <c r="CK1209" s="90"/>
      <c r="CL1209" s="90"/>
      <c r="CM1209" s="90"/>
      <c r="CN1209" s="90"/>
      <c r="CO1209" s="90"/>
      <c r="CP1209" s="90"/>
      <c r="CQ1209" s="90"/>
      <c r="CR1209" s="90"/>
      <c r="CS1209" s="90"/>
      <c r="CT1209" s="90"/>
      <c r="CU1209" s="90"/>
      <c r="CV1209" s="90"/>
      <c r="CW1209" s="90"/>
      <c r="CX1209" s="90"/>
    </row>
    <row r="1210" spans="28:102" s="77" customFormat="1" ht="12" x14ac:dyDescent="0.2">
      <c r="AB1210" s="80"/>
      <c r="AC1210" s="80"/>
      <c r="AD1210" s="80"/>
      <c r="AO1210" s="80"/>
      <c r="AP1210" s="80"/>
      <c r="AQ1210" s="80"/>
      <c r="AR1210" s="80"/>
      <c r="AS1210" s="80"/>
      <c r="AX1210" s="78"/>
      <c r="BL1210" s="80"/>
      <c r="CJ1210" s="90"/>
      <c r="CK1210" s="90"/>
      <c r="CL1210" s="90"/>
      <c r="CM1210" s="90"/>
      <c r="CN1210" s="90"/>
      <c r="CO1210" s="90"/>
      <c r="CP1210" s="90"/>
      <c r="CQ1210" s="90"/>
      <c r="CR1210" s="90"/>
      <c r="CS1210" s="90"/>
      <c r="CT1210" s="90"/>
      <c r="CU1210" s="90"/>
      <c r="CV1210" s="90"/>
      <c r="CW1210" s="90"/>
      <c r="CX1210" s="90"/>
    </row>
    <row r="1211" spans="28:102" s="77" customFormat="1" ht="12" x14ac:dyDescent="0.2">
      <c r="AB1211" s="80"/>
      <c r="AC1211" s="80"/>
      <c r="AD1211" s="80"/>
      <c r="AO1211" s="80"/>
      <c r="AP1211" s="80"/>
      <c r="AQ1211" s="80"/>
      <c r="AR1211" s="80"/>
      <c r="AS1211" s="80"/>
      <c r="AX1211" s="78"/>
      <c r="BL1211" s="80"/>
      <c r="CJ1211" s="90"/>
      <c r="CK1211" s="90"/>
      <c r="CL1211" s="90"/>
      <c r="CM1211" s="90"/>
      <c r="CN1211" s="90"/>
      <c r="CO1211" s="90"/>
      <c r="CP1211" s="90"/>
      <c r="CQ1211" s="90"/>
      <c r="CR1211" s="90"/>
      <c r="CS1211" s="90"/>
      <c r="CT1211" s="90"/>
      <c r="CU1211" s="90"/>
      <c r="CV1211" s="90"/>
      <c r="CW1211" s="90"/>
      <c r="CX1211" s="90"/>
    </row>
    <row r="1212" spans="28:102" s="77" customFormat="1" ht="12" x14ac:dyDescent="0.2">
      <c r="AB1212" s="80"/>
      <c r="AC1212" s="80"/>
      <c r="AD1212" s="80"/>
      <c r="AO1212" s="80"/>
      <c r="AP1212" s="80"/>
      <c r="AQ1212" s="80"/>
      <c r="AR1212" s="80"/>
      <c r="AS1212" s="80"/>
      <c r="AX1212" s="78"/>
      <c r="BL1212" s="80"/>
      <c r="CJ1212" s="90"/>
      <c r="CK1212" s="90"/>
      <c r="CL1212" s="90"/>
      <c r="CM1212" s="90"/>
      <c r="CN1212" s="90"/>
      <c r="CO1212" s="90"/>
      <c r="CP1212" s="90"/>
      <c r="CQ1212" s="90"/>
      <c r="CR1212" s="90"/>
      <c r="CS1212" s="90"/>
      <c r="CT1212" s="90"/>
      <c r="CU1212" s="90"/>
      <c r="CV1212" s="90"/>
      <c r="CW1212" s="90"/>
      <c r="CX1212" s="90"/>
    </row>
    <row r="1213" spans="28:102" s="77" customFormat="1" ht="12" x14ac:dyDescent="0.2">
      <c r="AB1213" s="80"/>
      <c r="AC1213" s="80"/>
      <c r="AD1213" s="80"/>
      <c r="AO1213" s="80"/>
      <c r="AP1213" s="80"/>
      <c r="AQ1213" s="80"/>
      <c r="AR1213" s="80"/>
      <c r="AS1213" s="80"/>
      <c r="AX1213" s="78"/>
      <c r="BL1213" s="80"/>
      <c r="CJ1213" s="90"/>
      <c r="CK1213" s="90"/>
      <c r="CL1213" s="90"/>
      <c r="CM1213" s="90"/>
      <c r="CN1213" s="90"/>
      <c r="CO1213" s="90"/>
      <c r="CP1213" s="90"/>
      <c r="CQ1213" s="90"/>
      <c r="CR1213" s="90"/>
      <c r="CS1213" s="90"/>
      <c r="CT1213" s="90"/>
      <c r="CU1213" s="90"/>
      <c r="CV1213" s="90"/>
      <c r="CW1213" s="90"/>
      <c r="CX1213" s="90"/>
    </row>
    <row r="1214" spans="28:102" s="77" customFormat="1" ht="12" x14ac:dyDescent="0.2">
      <c r="AB1214" s="80"/>
      <c r="AC1214" s="80"/>
      <c r="AD1214" s="80"/>
      <c r="AO1214" s="80"/>
      <c r="AP1214" s="80"/>
      <c r="AQ1214" s="80"/>
      <c r="AR1214" s="80"/>
      <c r="AS1214" s="80"/>
      <c r="AX1214" s="78"/>
      <c r="BL1214" s="80"/>
      <c r="CJ1214" s="90"/>
      <c r="CK1214" s="90"/>
      <c r="CL1214" s="90"/>
      <c r="CM1214" s="90"/>
      <c r="CN1214" s="90"/>
      <c r="CO1214" s="90"/>
      <c r="CP1214" s="90"/>
      <c r="CQ1214" s="90"/>
      <c r="CR1214" s="90"/>
      <c r="CS1214" s="90"/>
      <c r="CT1214" s="90"/>
      <c r="CU1214" s="90"/>
      <c r="CV1214" s="90"/>
      <c r="CW1214" s="90"/>
      <c r="CX1214" s="90"/>
    </row>
    <row r="1215" spans="28:102" s="77" customFormat="1" ht="12" x14ac:dyDescent="0.2">
      <c r="AB1215" s="80"/>
      <c r="AC1215" s="80"/>
      <c r="AD1215" s="80"/>
      <c r="AO1215" s="80"/>
      <c r="AP1215" s="80"/>
      <c r="AQ1215" s="80"/>
      <c r="AR1215" s="80"/>
      <c r="AS1215" s="80"/>
      <c r="AX1215" s="78"/>
      <c r="BL1215" s="80"/>
      <c r="CJ1215" s="90"/>
      <c r="CK1215" s="90"/>
      <c r="CL1215" s="90"/>
      <c r="CM1215" s="90"/>
      <c r="CN1215" s="90"/>
      <c r="CO1215" s="90"/>
      <c r="CP1215" s="90"/>
      <c r="CQ1215" s="90"/>
      <c r="CR1215" s="90"/>
      <c r="CS1215" s="90"/>
      <c r="CT1215" s="90"/>
      <c r="CU1215" s="90"/>
      <c r="CV1215" s="90"/>
      <c r="CW1215" s="90"/>
      <c r="CX1215" s="90"/>
    </row>
    <row r="1216" spans="28:102" s="77" customFormat="1" ht="12" x14ac:dyDescent="0.2">
      <c r="AB1216" s="80"/>
      <c r="AC1216" s="80"/>
      <c r="AD1216" s="80"/>
      <c r="AO1216" s="80"/>
      <c r="AP1216" s="80"/>
      <c r="AQ1216" s="80"/>
      <c r="AR1216" s="80"/>
      <c r="AS1216" s="80"/>
      <c r="AX1216" s="78"/>
      <c r="BL1216" s="80"/>
      <c r="CJ1216" s="90"/>
      <c r="CK1216" s="90"/>
      <c r="CL1216" s="90"/>
      <c r="CM1216" s="90"/>
      <c r="CN1216" s="90"/>
      <c r="CO1216" s="90"/>
      <c r="CP1216" s="90"/>
      <c r="CQ1216" s="90"/>
      <c r="CR1216" s="90"/>
      <c r="CS1216" s="90"/>
      <c r="CT1216" s="90"/>
      <c r="CU1216" s="90"/>
      <c r="CV1216" s="90"/>
      <c r="CW1216" s="90"/>
      <c r="CX1216" s="90"/>
    </row>
    <row r="1217" spans="28:102" s="77" customFormat="1" ht="12" x14ac:dyDescent="0.2">
      <c r="AB1217" s="80"/>
      <c r="AC1217" s="80"/>
      <c r="AD1217" s="80"/>
      <c r="AO1217" s="80"/>
      <c r="AP1217" s="80"/>
      <c r="AQ1217" s="80"/>
      <c r="AR1217" s="80"/>
      <c r="AS1217" s="80"/>
      <c r="AX1217" s="78"/>
      <c r="BL1217" s="80"/>
      <c r="CJ1217" s="90"/>
      <c r="CK1217" s="90"/>
      <c r="CL1217" s="90"/>
      <c r="CM1217" s="90"/>
      <c r="CN1217" s="90"/>
      <c r="CO1217" s="90"/>
      <c r="CP1217" s="90"/>
      <c r="CQ1217" s="90"/>
      <c r="CR1217" s="90"/>
      <c r="CS1217" s="90"/>
      <c r="CT1217" s="90"/>
      <c r="CU1217" s="90"/>
      <c r="CV1217" s="90"/>
      <c r="CW1217" s="90"/>
      <c r="CX1217" s="90"/>
    </row>
    <row r="1218" spans="28:102" s="77" customFormat="1" ht="12" x14ac:dyDescent="0.2">
      <c r="AB1218" s="80"/>
      <c r="AC1218" s="80"/>
      <c r="AD1218" s="80"/>
      <c r="AO1218" s="80"/>
      <c r="AP1218" s="80"/>
      <c r="AQ1218" s="80"/>
      <c r="AR1218" s="80"/>
      <c r="AS1218" s="80"/>
      <c r="AX1218" s="78"/>
      <c r="BL1218" s="80"/>
      <c r="CJ1218" s="90"/>
      <c r="CK1218" s="90"/>
      <c r="CL1218" s="90"/>
      <c r="CM1218" s="90"/>
      <c r="CN1218" s="90"/>
      <c r="CO1218" s="90"/>
      <c r="CP1218" s="90"/>
      <c r="CQ1218" s="90"/>
      <c r="CR1218" s="90"/>
      <c r="CS1218" s="90"/>
      <c r="CT1218" s="90"/>
      <c r="CU1218" s="90"/>
      <c r="CV1218" s="90"/>
      <c r="CW1218" s="90"/>
      <c r="CX1218" s="90"/>
    </row>
    <row r="1219" spans="28:102" s="77" customFormat="1" ht="12" x14ac:dyDescent="0.2">
      <c r="AB1219" s="80"/>
      <c r="AC1219" s="80"/>
      <c r="AD1219" s="80"/>
      <c r="AO1219" s="80"/>
      <c r="AP1219" s="80"/>
      <c r="AQ1219" s="80"/>
      <c r="AR1219" s="80"/>
      <c r="AS1219" s="80"/>
      <c r="AX1219" s="78"/>
      <c r="BL1219" s="80"/>
      <c r="CJ1219" s="90"/>
      <c r="CK1219" s="90"/>
      <c r="CL1219" s="90"/>
      <c r="CM1219" s="90"/>
      <c r="CN1219" s="90"/>
      <c r="CO1219" s="90"/>
      <c r="CP1219" s="90"/>
      <c r="CQ1219" s="90"/>
      <c r="CR1219" s="90"/>
      <c r="CS1219" s="90"/>
      <c r="CT1219" s="90"/>
      <c r="CU1219" s="90"/>
      <c r="CV1219" s="90"/>
      <c r="CW1219" s="90"/>
      <c r="CX1219" s="90"/>
    </row>
    <row r="1220" spans="28:102" s="77" customFormat="1" ht="12" x14ac:dyDescent="0.2">
      <c r="AB1220" s="80"/>
      <c r="AC1220" s="80"/>
      <c r="AD1220" s="80"/>
      <c r="AO1220" s="80"/>
      <c r="AP1220" s="80"/>
      <c r="AQ1220" s="80"/>
      <c r="AR1220" s="80"/>
      <c r="AS1220" s="80"/>
      <c r="AX1220" s="78"/>
      <c r="BL1220" s="80"/>
      <c r="CJ1220" s="90"/>
      <c r="CK1220" s="90"/>
      <c r="CL1220" s="90"/>
      <c r="CM1220" s="90"/>
      <c r="CN1220" s="90"/>
      <c r="CO1220" s="90"/>
      <c r="CP1220" s="90"/>
      <c r="CQ1220" s="90"/>
      <c r="CR1220" s="90"/>
      <c r="CS1220" s="90"/>
      <c r="CT1220" s="90"/>
      <c r="CU1220" s="90"/>
      <c r="CV1220" s="90"/>
      <c r="CW1220" s="90"/>
      <c r="CX1220" s="90"/>
    </row>
    <row r="1221" spans="28:102" s="77" customFormat="1" ht="12" x14ac:dyDescent="0.2">
      <c r="AB1221" s="80"/>
      <c r="AC1221" s="80"/>
      <c r="AD1221" s="80"/>
      <c r="AO1221" s="80"/>
      <c r="AP1221" s="80"/>
      <c r="AQ1221" s="80"/>
      <c r="AR1221" s="80"/>
      <c r="AS1221" s="80"/>
      <c r="AX1221" s="78"/>
      <c r="BL1221" s="80"/>
      <c r="CJ1221" s="90"/>
      <c r="CK1221" s="90"/>
      <c r="CL1221" s="90"/>
      <c r="CM1221" s="90"/>
      <c r="CN1221" s="90"/>
      <c r="CO1221" s="90"/>
      <c r="CP1221" s="90"/>
      <c r="CQ1221" s="90"/>
      <c r="CR1221" s="90"/>
      <c r="CS1221" s="90"/>
      <c r="CT1221" s="90"/>
      <c r="CU1221" s="90"/>
      <c r="CV1221" s="90"/>
      <c r="CW1221" s="90"/>
      <c r="CX1221" s="90"/>
    </row>
    <row r="1222" spans="28:102" s="77" customFormat="1" ht="12" x14ac:dyDescent="0.2">
      <c r="AB1222" s="80"/>
      <c r="AC1222" s="80"/>
      <c r="AD1222" s="80"/>
      <c r="AO1222" s="80"/>
      <c r="AP1222" s="80"/>
      <c r="AQ1222" s="80"/>
      <c r="AR1222" s="80"/>
      <c r="AS1222" s="80"/>
      <c r="AX1222" s="78"/>
      <c r="BL1222" s="80"/>
      <c r="CJ1222" s="90"/>
      <c r="CK1222" s="90"/>
      <c r="CL1222" s="90"/>
      <c r="CM1222" s="90"/>
      <c r="CN1222" s="90"/>
      <c r="CO1222" s="90"/>
      <c r="CP1222" s="90"/>
      <c r="CQ1222" s="90"/>
      <c r="CR1222" s="90"/>
      <c r="CS1222" s="90"/>
      <c r="CT1222" s="90"/>
      <c r="CU1222" s="90"/>
      <c r="CV1222" s="90"/>
      <c r="CW1222" s="90"/>
      <c r="CX1222" s="90"/>
    </row>
    <row r="1223" spans="28:102" s="77" customFormat="1" ht="12" x14ac:dyDescent="0.2">
      <c r="AB1223" s="80"/>
      <c r="AC1223" s="80"/>
      <c r="AD1223" s="80"/>
      <c r="AO1223" s="80"/>
      <c r="AP1223" s="80"/>
      <c r="AQ1223" s="80"/>
      <c r="AR1223" s="80"/>
      <c r="AS1223" s="80"/>
      <c r="AX1223" s="78"/>
      <c r="BL1223" s="80"/>
      <c r="CJ1223" s="90"/>
      <c r="CK1223" s="90"/>
      <c r="CL1223" s="90"/>
      <c r="CM1223" s="90"/>
      <c r="CN1223" s="90"/>
      <c r="CO1223" s="90"/>
      <c r="CP1223" s="90"/>
      <c r="CQ1223" s="90"/>
      <c r="CR1223" s="90"/>
      <c r="CS1223" s="90"/>
      <c r="CT1223" s="90"/>
      <c r="CU1223" s="90"/>
      <c r="CV1223" s="90"/>
      <c r="CW1223" s="90"/>
      <c r="CX1223" s="90"/>
    </row>
    <row r="1224" spans="28:102" s="77" customFormat="1" ht="12" x14ac:dyDescent="0.2">
      <c r="AB1224" s="80"/>
      <c r="AC1224" s="80"/>
      <c r="AD1224" s="80"/>
      <c r="AO1224" s="80"/>
      <c r="AP1224" s="80"/>
      <c r="AQ1224" s="80"/>
      <c r="AR1224" s="80"/>
      <c r="AS1224" s="80"/>
      <c r="AX1224" s="78"/>
      <c r="BL1224" s="80"/>
      <c r="CJ1224" s="90"/>
      <c r="CK1224" s="90"/>
      <c r="CL1224" s="90"/>
      <c r="CM1224" s="90"/>
      <c r="CN1224" s="90"/>
      <c r="CO1224" s="90"/>
      <c r="CP1224" s="90"/>
      <c r="CQ1224" s="90"/>
      <c r="CR1224" s="90"/>
      <c r="CS1224" s="90"/>
      <c r="CT1224" s="90"/>
      <c r="CU1224" s="90"/>
      <c r="CV1224" s="90"/>
      <c r="CW1224" s="90"/>
      <c r="CX1224" s="90"/>
    </row>
    <row r="1225" spans="28:102" s="77" customFormat="1" ht="12" x14ac:dyDescent="0.2">
      <c r="AB1225" s="80"/>
      <c r="AC1225" s="80"/>
      <c r="AD1225" s="80"/>
      <c r="AO1225" s="80"/>
      <c r="AP1225" s="80"/>
      <c r="AQ1225" s="80"/>
      <c r="AR1225" s="80"/>
      <c r="AS1225" s="80"/>
      <c r="AX1225" s="78"/>
      <c r="BL1225" s="80"/>
      <c r="CJ1225" s="90"/>
      <c r="CK1225" s="90"/>
      <c r="CL1225" s="90"/>
      <c r="CM1225" s="90"/>
      <c r="CN1225" s="90"/>
      <c r="CO1225" s="90"/>
      <c r="CP1225" s="90"/>
      <c r="CQ1225" s="90"/>
      <c r="CR1225" s="90"/>
      <c r="CS1225" s="90"/>
      <c r="CT1225" s="90"/>
      <c r="CU1225" s="90"/>
      <c r="CV1225" s="90"/>
      <c r="CW1225" s="90"/>
      <c r="CX1225" s="90"/>
    </row>
    <row r="1226" spans="28:102" s="77" customFormat="1" ht="12" x14ac:dyDescent="0.2">
      <c r="AB1226" s="80"/>
      <c r="AC1226" s="80"/>
      <c r="AD1226" s="80"/>
      <c r="AO1226" s="80"/>
      <c r="AP1226" s="80"/>
      <c r="AQ1226" s="80"/>
      <c r="AR1226" s="80"/>
      <c r="AS1226" s="80"/>
      <c r="AX1226" s="78"/>
      <c r="BL1226" s="80"/>
      <c r="CJ1226" s="90"/>
      <c r="CK1226" s="90"/>
      <c r="CL1226" s="90"/>
      <c r="CM1226" s="90"/>
      <c r="CN1226" s="90"/>
      <c r="CO1226" s="90"/>
      <c r="CP1226" s="90"/>
      <c r="CQ1226" s="90"/>
      <c r="CR1226" s="90"/>
      <c r="CS1226" s="90"/>
      <c r="CT1226" s="90"/>
      <c r="CU1226" s="90"/>
      <c r="CV1226" s="90"/>
      <c r="CW1226" s="90"/>
      <c r="CX1226" s="90"/>
    </row>
    <row r="1227" spans="28:102" s="77" customFormat="1" ht="12" x14ac:dyDescent="0.2">
      <c r="AB1227" s="80"/>
      <c r="AC1227" s="80"/>
      <c r="AD1227" s="80"/>
      <c r="AO1227" s="80"/>
      <c r="AP1227" s="80"/>
      <c r="AQ1227" s="80"/>
      <c r="AR1227" s="80"/>
      <c r="AS1227" s="80"/>
      <c r="AX1227" s="78"/>
      <c r="BL1227" s="80"/>
      <c r="CJ1227" s="90"/>
      <c r="CK1227" s="90"/>
      <c r="CL1227" s="90"/>
      <c r="CM1227" s="90"/>
      <c r="CN1227" s="90"/>
      <c r="CO1227" s="90"/>
      <c r="CP1227" s="90"/>
      <c r="CQ1227" s="90"/>
      <c r="CR1227" s="90"/>
      <c r="CS1227" s="90"/>
      <c r="CT1227" s="90"/>
      <c r="CU1227" s="90"/>
      <c r="CV1227" s="90"/>
      <c r="CW1227" s="90"/>
      <c r="CX1227" s="90"/>
    </row>
    <row r="1228" spans="28:102" s="77" customFormat="1" ht="12" x14ac:dyDescent="0.2">
      <c r="AB1228" s="80"/>
      <c r="AC1228" s="80"/>
      <c r="AD1228" s="80"/>
      <c r="AO1228" s="80"/>
      <c r="AP1228" s="80"/>
      <c r="AQ1228" s="80"/>
      <c r="AR1228" s="80"/>
      <c r="AS1228" s="80"/>
      <c r="AX1228" s="78"/>
      <c r="BL1228" s="80"/>
      <c r="CJ1228" s="90"/>
      <c r="CK1228" s="90"/>
      <c r="CL1228" s="90"/>
      <c r="CM1228" s="90"/>
      <c r="CN1228" s="90"/>
      <c r="CO1228" s="90"/>
      <c r="CP1228" s="90"/>
      <c r="CQ1228" s="90"/>
      <c r="CR1228" s="90"/>
      <c r="CS1228" s="90"/>
      <c r="CT1228" s="90"/>
      <c r="CU1228" s="90"/>
      <c r="CV1228" s="90"/>
      <c r="CW1228" s="90"/>
      <c r="CX1228" s="90"/>
    </row>
    <row r="1229" spans="28:102" s="77" customFormat="1" ht="12" x14ac:dyDescent="0.2">
      <c r="AB1229" s="80"/>
      <c r="AC1229" s="80"/>
      <c r="AD1229" s="80"/>
      <c r="AO1229" s="80"/>
      <c r="AP1229" s="80"/>
      <c r="AQ1229" s="80"/>
      <c r="AR1229" s="80"/>
      <c r="AS1229" s="80"/>
      <c r="AX1229" s="78"/>
      <c r="BL1229" s="80"/>
      <c r="CJ1229" s="90"/>
      <c r="CK1229" s="90"/>
      <c r="CL1229" s="90"/>
      <c r="CM1229" s="90"/>
      <c r="CN1229" s="90"/>
      <c r="CO1229" s="90"/>
      <c r="CP1229" s="90"/>
      <c r="CQ1229" s="90"/>
      <c r="CR1229" s="90"/>
      <c r="CS1229" s="90"/>
      <c r="CT1229" s="90"/>
      <c r="CU1229" s="90"/>
      <c r="CV1229" s="90"/>
      <c r="CW1229" s="90"/>
      <c r="CX1229" s="90"/>
    </row>
    <row r="1230" spans="28:102" s="77" customFormat="1" ht="12" x14ac:dyDescent="0.2">
      <c r="AB1230" s="80"/>
      <c r="AC1230" s="80"/>
      <c r="AD1230" s="80"/>
      <c r="AO1230" s="80"/>
      <c r="AP1230" s="80"/>
      <c r="AQ1230" s="80"/>
      <c r="AR1230" s="80"/>
      <c r="AS1230" s="80"/>
      <c r="AX1230" s="78"/>
      <c r="BL1230" s="80"/>
      <c r="CJ1230" s="90"/>
      <c r="CK1230" s="90"/>
      <c r="CL1230" s="90"/>
      <c r="CM1230" s="90"/>
      <c r="CN1230" s="90"/>
      <c r="CO1230" s="90"/>
      <c r="CP1230" s="90"/>
      <c r="CQ1230" s="90"/>
      <c r="CR1230" s="90"/>
      <c r="CS1230" s="90"/>
      <c r="CT1230" s="90"/>
      <c r="CU1230" s="90"/>
      <c r="CV1230" s="90"/>
      <c r="CW1230" s="90"/>
      <c r="CX1230" s="90"/>
    </row>
    <row r="1231" spans="28:102" s="77" customFormat="1" ht="12" x14ac:dyDescent="0.2">
      <c r="AB1231" s="80"/>
      <c r="AC1231" s="80"/>
      <c r="AD1231" s="80"/>
      <c r="AO1231" s="80"/>
      <c r="AP1231" s="80"/>
      <c r="AQ1231" s="80"/>
      <c r="AR1231" s="80"/>
      <c r="AS1231" s="80"/>
      <c r="AX1231" s="78"/>
      <c r="BL1231" s="80"/>
      <c r="CJ1231" s="90"/>
      <c r="CK1231" s="90"/>
      <c r="CL1231" s="90"/>
      <c r="CM1231" s="90"/>
      <c r="CN1231" s="90"/>
      <c r="CO1231" s="90"/>
      <c r="CP1231" s="90"/>
      <c r="CQ1231" s="90"/>
      <c r="CR1231" s="90"/>
      <c r="CS1231" s="90"/>
      <c r="CT1231" s="90"/>
      <c r="CU1231" s="90"/>
      <c r="CV1231" s="90"/>
      <c r="CW1231" s="90"/>
      <c r="CX1231" s="90"/>
    </row>
    <row r="1232" spans="28:102" s="77" customFormat="1" ht="12" x14ac:dyDescent="0.2">
      <c r="AB1232" s="80"/>
      <c r="AC1232" s="80"/>
      <c r="AD1232" s="80"/>
      <c r="AO1232" s="80"/>
      <c r="AP1232" s="80"/>
      <c r="AQ1232" s="80"/>
      <c r="AR1232" s="80"/>
      <c r="AS1232" s="80"/>
      <c r="AX1232" s="78"/>
      <c r="BL1232" s="80"/>
      <c r="CJ1232" s="90"/>
      <c r="CK1232" s="90"/>
      <c r="CL1232" s="90"/>
      <c r="CM1232" s="90"/>
      <c r="CN1232" s="90"/>
      <c r="CO1232" s="90"/>
      <c r="CP1232" s="90"/>
      <c r="CQ1232" s="90"/>
      <c r="CR1232" s="90"/>
      <c r="CS1232" s="90"/>
      <c r="CT1232" s="90"/>
      <c r="CU1232" s="90"/>
      <c r="CV1232" s="90"/>
      <c r="CW1232" s="90"/>
      <c r="CX1232" s="90"/>
    </row>
    <row r="1233" spans="28:102" s="77" customFormat="1" ht="12" x14ac:dyDescent="0.2">
      <c r="AB1233" s="80"/>
      <c r="AC1233" s="80"/>
      <c r="AD1233" s="80"/>
      <c r="AO1233" s="80"/>
      <c r="AP1233" s="80"/>
      <c r="AQ1233" s="80"/>
      <c r="AR1233" s="80"/>
      <c r="AS1233" s="80"/>
      <c r="AX1233" s="78"/>
      <c r="BL1233" s="80"/>
      <c r="CJ1233" s="90"/>
      <c r="CK1233" s="90"/>
      <c r="CL1233" s="90"/>
      <c r="CM1233" s="90"/>
      <c r="CN1233" s="90"/>
      <c r="CO1233" s="90"/>
      <c r="CP1233" s="90"/>
      <c r="CQ1233" s="90"/>
      <c r="CR1233" s="90"/>
      <c r="CS1233" s="90"/>
      <c r="CT1233" s="90"/>
      <c r="CU1233" s="90"/>
      <c r="CV1233" s="90"/>
      <c r="CW1233" s="90"/>
      <c r="CX1233" s="90"/>
    </row>
    <row r="1234" spans="28:102" s="77" customFormat="1" ht="12" x14ac:dyDescent="0.2">
      <c r="AB1234" s="80"/>
      <c r="AC1234" s="80"/>
      <c r="AD1234" s="80"/>
      <c r="AO1234" s="80"/>
      <c r="AP1234" s="80"/>
      <c r="AQ1234" s="80"/>
      <c r="AR1234" s="80"/>
      <c r="AS1234" s="80"/>
      <c r="AX1234" s="78"/>
      <c r="BL1234" s="80"/>
      <c r="CJ1234" s="90"/>
      <c r="CK1234" s="90"/>
      <c r="CL1234" s="90"/>
      <c r="CM1234" s="90"/>
      <c r="CN1234" s="90"/>
      <c r="CO1234" s="90"/>
      <c r="CP1234" s="90"/>
      <c r="CQ1234" s="90"/>
      <c r="CR1234" s="90"/>
      <c r="CS1234" s="90"/>
      <c r="CT1234" s="90"/>
      <c r="CU1234" s="90"/>
      <c r="CV1234" s="90"/>
      <c r="CW1234" s="90"/>
      <c r="CX1234" s="90"/>
    </row>
    <row r="1235" spans="28:102" s="77" customFormat="1" ht="12" x14ac:dyDescent="0.2">
      <c r="AB1235" s="80"/>
      <c r="AC1235" s="80"/>
      <c r="AD1235" s="80"/>
      <c r="AO1235" s="80"/>
      <c r="AP1235" s="80"/>
      <c r="AQ1235" s="80"/>
      <c r="AR1235" s="80"/>
      <c r="AS1235" s="80"/>
      <c r="AX1235" s="78"/>
      <c r="BL1235" s="80"/>
      <c r="CJ1235" s="90"/>
      <c r="CK1235" s="90"/>
      <c r="CL1235" s="90"/>
      <c r="CM1235" s="90"/>
      <c r="CN1235" s="90"/>
      <c r="CO1235" s="90"/>
      <c r="CP1235" s="90"/>
      <c r="CQ1235" s="90"/>
      <c r="CR1235" s="90"/>
      <c r="CS1235" s="90"/>
      <c r="CT1235" s="90"/>
      <c r="CU1235" s="90"/>
      <c r="CV1235" s="90"/>
      <c r="CW1235" s="90"/>
      <c r="CX1235" s="90"/>
    </row>
    <row r="1236" spans="28:102" s="77" customFormat="1" ht="12" x14ac:dyDescent="0.2">
      <c r="AB1236" s="80"/>
      <c r="AC1236" s="80"/>
      <c r="AD1236" s="80"/>
      <c r="AO1236" s="80"/>
      <c r="AP1236" s="80"/>
      <c r="AQ1236" s="80"/>
      <c r="AR1236" s="80"/>
      <c r="AS1236" s="80"/>
      <c r="AX1236" s="78"/>
      <c r="BL1236" s="80"/>
      <c r="CJ1236" s="90"/>
      <c r="CK1236" s="90"/>
      <c r="CL1236" s="90"/>
      <c r="CM1236" s="90"/>
      <c r="CN1236" s="90"/>
      <c r="CO1236" s="90"/>
      <c r="CP1236" s="90"/>
      <c r="CQ1236" s="90"/>
      <c r="CR1236" s="90"/>
      <c r="CS1236" s="90"/>
      <c r="CT1236" s="90"/>
      <c r="CU1236" s="90"/>
      <c r="CV1236" s="90"/>
      <c r="CW1236" s="90"/>
      <c r="CX1236" s="90"/>
    </row>
    <row r="1237" spans="28:102" s="77" customFormat="1" ht="12" x14ac:dyDescent="0.2">
      <c r="AB1237" s="80"/>
      <c r="AC1237" s="80"/>
      <c r="AD1237" s="80"/>
      <c r="AO1237" s="80"/>
      <c r="AP1237" s="80"/>
      <c r="AQ1237" s="80"/>
      <c r="AR1237" s="80"/>
      <c r="AS1237" s="80"/>
      <c r="AX1237" s="78"/>
      <c r="BL1237" s="80"/>
      <c r="CJ1237" s="90"/>
      <c r="CK1237" s="90"/>
      <c r="CL1237" s="90"/>
      <c r="CM1237" s="90"/>
      <c r="CN1237" s="90"/>
      <c r="CO1237" s="90"/>
      <c r="CP1237" s="90"/>
      <c r="CQ1237" s="90"/>
      <c r="CR1237" s="90"/>
      <c r="CS1237" s="90"/>
      <c r="CT1237" s="90"/>
      <c r="CU1237" s="90"/>
      <c r="CV1237" s="90"/>
      <c r="CW1237" s="90"/>
      <c r="CX1237" s="90"/>
    </row>
    <row r="1238" spans="28:102" s="77" customFormat="1" ht="12" x14ac:dyDescent="0.2">
      <c r="AB1238" s="80"/>
      <c r="AC1238" s="80"/>
      <c r="AD1238" s="80"/>
      <c r="AO1238" s="80"/>
      <c r="AP1238" s="80"/>
      <c r="AQ1238" s="80"/>
      <c r="AR1238" s="80"/>
      <c r="AS1238" s="80"/>
      <c r="AX1238" s="78"/>
      <c r="BL1238" s="80"/>
      <c r="CJ1238" s="90"/>
      <c r="CK1238" s="90"/>
      <c r="CL1238" s="90"/>
      <c r="CM1238" s="90"/>
      <c r="CN1238" s="90"/>
      <c r="CO1238" s="90"/>
      <c r="CP1238" s="90"/>
      <c r="CQ1238" s="90"/>
      <c r="CR1238" s="90"/>
      <c r="CS1238" s="90"/>
      <c r="CT1238" s="90"/>
      <c r="CU1238" s="90"/>
      <c r="CV1238" s="90"/>
      <c r="CW1238" s="90"/>
      <c r="CX1238" s="90"/>
    </row>
    <row r="1239" spans="28:102" s="77" customFormat="1" ht="12" x14ac:dyDescent="0.2">
      <c r="AB1239" s="80"/>
      <c r="AC1239" s="80"/>
      <c r="AD1239" s="80"/>
      <c r="AO1239" s="80"/>
      <c r="AP1239" s="80"/>
      <c r="AQ1239" s="80"/>
      <c r="AR1239" s="80"/>
      <c r="AS1239" s="80"/>
      <c r="AX1239" s="78"/>
      <c r="BL1239" s="80"/>
      <c r="CJ1239" s="90"/>
      <c r="CK1239" s="90"/>
      <c r="CL1239" s="90"/>
      <c r="CM1239" s="90"/>
      <c r="CN1239" s="90"/>
      <c r="CO1239" s="90"/>
      <c r="CP1239" s="90"/>
      <c r="CQ1239" s="90"/>
      <c r="CR1239" s="90"/>
      <c r="CS1239" s="90"/>
      <c r="CT1239" s="90"/>
      <c r="CU1239" s="90"/>
      <c r="CV1239" s="90"/>
      <c r="CW1239" s="90"/>
      <c r="CX1239" s="90"/>
    </row>
    <row r="1240" spans="28:102" s="77" customFormat="1" ht="12" x14ac:dyDescent="0.2">
      <c r="AB1240" s="80"/>
      <c r="AC1240" s="80"/>
      <c r="AD1240" s="80"/>
      <c r="AO1240" s="80"/>
      <c r="AP1240" s="80"/>
      <c r="AQ1240" s="80"/>
      <c r="AR1240" s="80"/>
      <c r="AS1240" s="80"/>
      <c r="AX1240" s="78"/>
      <c r="BL1240" s="80"/>
      <c r="CJ1240" s="90"/>
      <c r="CK1240" s="90"/>
      <c r="CL1240" s="90"/>
      <c r="CM1240" s="90"/>
      <c r="CN1240" s="90"/>
      <c r="CO1240" s="90"/>
      <c r="CP1240" s="90"/>
      <c r="CQ1240" s="90"/>
      <c r="CR1240" s="90"/>
      <c r="CS1240" s="90"/>
      <c r="CT1240" s="90"/>
      <c r="CU1240" s="90"/>
      <c r="CV1240" s="90"/>
      <c r="CW1240" s="90"/>
      <c r="CX1240" s="90"/>
    </row>
    <row r="1241" spans="28:102" s="77" customFormat="1" ht="12" x14ac:dyDescent="0.2">
      <c r="AB1241" s="80"/>
      <c r="AC1241" s="80"/>
      <c r="AD1241" s="80"/>
      <c r="AO1241" s="80"/>
      <c r="AP1241" s="80"/>
      <c r="AQ1241" s="80"/>
      <c r="AR1241" s="80"/>
      <c r="AS1241" s="80"/>
      <c r="AX1241" s="78"/>
      <c r="BL1241" s="80"/>
      <c r="CJ1241" s="90"/>
      <c r="CK1241" s="90"/>
      <c r="CL1241" s="90"/>
      <c r="CM1241" s="90"/>
      <c r="CN1241" s="90"/>
      <c r="CO1241" s="90"/>
      <c r="CP1241" s="90"/>
      <c r="CQ1241" s="90"/>
      <c r="CR1241" s="90"/>
      <c r="CS1241" s="90"/>
      <c r="CT1241" s="90"/>
      <c r="CU1241" s="90"/>
      <c r="CV1241" s="90"/>
      <c r="CW1241" s="90"/>
      <c r="CX1241" s="90"/>
    </row>
    <row r="1242" spans="28:102" s="77" customFormat="1" ht="12" x14ac:dyDescent="0.2">
      <c r="AB1242" s="80"/>
      <c r="AC1242" s="80"/>
      <c r="AD1242" s="80"/>
      <c r="AO1242" s="80"/>
      <c r="AP1242" s="80"/>
      <c r="AQ1242" s="80"/>
      <c r="AR1242" s="80"/>
      <c r="AS1242" s="80"/>
      <c r="AX1242" s="78"/>
      <c r="BL1242" s="80"/>
      <c r="CJ1242" s="90"/>
      <c r="CK1242" s="90"/>
      <c r="CL1242" s="90"/>
      <c r="CM1242" s="90"/>
      <c r="CN1242" s="90"/>
      <c r="CO1242" s="90"/>
      <c r="CP1242" s="90"/>
      <c r="CQ1242" s="90"/>
      <c r="CR1242" s="90"/>
      <c r="CS1242" s="90"/>
      <c r="CT1242" s="90"/>
      <c r="CU1242" s="90"/>
      <c r="CV1242" s="90"/>
      <c r="CW1242" s="90"/>
      <c r="CX1242" s="90"/>
    </row>
    <row r="1243" spans="28:102" s="77" customFormat="1" ht="12" x14ac:dyDescent="0.2">
      <c r="AB1243" s="80"/>
      <c r="AC1243" s="80"/>
      <c r="AD1243" s="80"/>
      <c r="AO1243" s="80"/>
      <c r="AP1243" s="80"/>
      <c r="AQ1243" s="80"/>
      <c r="AR1243" s="80"/>
      <c r="AS1243" s="80"/>
      <c r="AX1243" s="78"/>
      <c r="BL1243" s="80"/>
      <c r="CJ1243" s="90"/>
      <c r="CK1243" s="90"/>
      <c r="CL1243" s="90"/>
      <c r="CM1243" s="90"/>
      <c r="CN1243" s="90"/>
      <c r="CO1243" s="90"/>
      <c r="CP1243" s="90"/>
      <c r="CQ1243" s="90"/>
      <c r="CR1243" s="90"/>
      <c r="CS1243" s="90"/>
      <c r="CT1243" s="90"/>
      <c r="CU1243" s="90"/>
      <c r="CV1243" s="90"/>
      <c r="CW1243" s="90"/>
      <c r="CX1243" s="90"/>
    </row>
    <row r="1244" spans="28:102" s="77" customFormat="1" ht="12" x14ac:dyDescent="0.2">
      <c r="AB1244" s="80"/>
      <c r="AC1244" s="80"/>
      <c r="AD1244" s="80"/>
      <c r="AO1244" s="80"/>
      <c r="AP1244" s="80"/>
      <c r="AQ1244" s="80"/>
      <c r="AR1244" s="80"/>
      <c r="AS1244" s="80"/>
      <c r="AX1244" s="78"/>
      <c r="BL1244" s="80"/>
      <c r="CJ1244" s="90"/>
      <c r="CK1244" s="90"/>
      <c r="CL1244" s="90"/>
      <c r="CM1244" s="90"/>
      <c r="CN1244" s="90"/>
      <c r="CO1244" s="90"/>
      <c r="CP1244" s="90"/>
      <c r="CQ1244" s="90"/>
      <c r="CR1244" s="90"/>
      <c r="CS1244" s="90"/>
      <c r="CT1244" s="90"/>
      <c r="CU1244" s="90"/>
      <c r="CV1244" s="90"/>
      <c r="CW1244" s="90"/>
      <c r="CX1244" s="90"/>
    </row>
    <row r="1245" spans="28:102" s="77" customFormat="1" ht="12" x14ac:dyDescent="0.2">
      <c r="AB1245" s="80"/>
      <c r="AC1245" s="80"/>
      <c r="AD1245" s="80"/>
      <c r="AO1245" s="80"/>
      <c r="AP1245" s="80"/>
      <c r="AQ1245" s="80"/>
      <c r="AR1245" s="80"/>
      <c r="AS1245" s="80"/>
      <c r="AX1245" s="78"/>
      <c r="BL1245" s="80"/>
      <c r="CJ1245" s="90"/>
      <c r="CK1245" s="90"/>
      <c r="CL1245" s="90"/>
      <c r="CM1245" s="90"/>
      <c r="CN1245" s="90"/>
      <c r="CO1245" s="90"/>
      <c r="CP1245" s="90"/>
      <c r="CQ1245" s="90"/>
      <c r="CR1245" s="90"/>
      <c r="CS1245" s="90"/>
      <c r="CT1245" s="90"/>
      <c r="CU1245" s="90"/>
      <c r="CV1245" s="90"/>
      <c r="CW1245" s="90"/>
      <c r="CX1245" s="90"/>
    </row>
    <row r="1246" spans="28:102" s="77" customFormat="1" ht="12" x14ac:dyDescent="0.2">
      <c r="AB1246" s="80"/>
      <c r="AC1246" s="80"/>
      <c r="AD1246" s="80"/>
      <c r="AO1246" s="80"/>
      <c r="AP1246" s="80"/>
      <c r="AQ1246" s="80"/>
      <c r="AR1246" s="80"/>
      <c r="AS1246" s="80"/>
      <c r="AX1246" s="78"/>
      <c r="BL1246" s="80"/>
      <c r="CJ1246" s="90"/>
      <c r="CK1246" s="90"/>
      <c r="CL1246" s="90"/>
      <c r="CM1246" s="90"/>
      <c r="CN1246" s="90"/>
      <c r="CO1246" s="90"/>
      <c r="CP1246" s="90"/>
      <c r="CQ1246" s="90"/>
      <c r="CR1246" s="90"/>
      <c r="CS1246" s="90"/>
      <c r="CT1246" s="90"/>
      <c r="CU1246" s="90"/>
      <c r="CV1246" s="90"/>
      <c r="CW1246" s="90"/>
      <c r="CX1246" s="90"/>
    </row>
    <row r="1247" spans="28:102" s="77" customFormat="1" ht="12" x14ac:dyDescent="0.2">
      <c r="AB1247" s="80"/>
      <c r="AC1247" s="80"/>
      <c r="AD1247" s="80"/>
      <c r="AO1247" s="80"/>
      <c r="AP1247" s="80"/>
      <c r="AQ1247" s="80"/>
      <c r="AR1247" s="80"/>
      <c r="AS1247" s="80"/>
      <c r="AX1247" s="78"/>
      <c r="BL1247" s="80"/>
      <c r="CJ1247" s="90"/>
      <c r="CK1247" s="90"/>
      <c r="CL1247" s="90"/>
      <c r="CM1247" s="90"/>
      <c r="CN1247" s="90"/>
      <c r="CO1247" s="90"/>
      <c r="CP1247" s="90"/>
      <c r="CQ1247" s="90"/>
      <c r="CR1247" s="90"/>
      <c r="CS1247" s="90"/>
      <c r="CT1247" s="90"/>
      <c r="CU1247" s="90"/>
      <c r="CV1247" s="90"/>
      <c r="CW1247" s="90"/>
      <c r="CX1247" s="90"/>
    </row>
    <row r="1248" spans="28:102" s="77" customFormat="1" ht="12" x14ac:dyDescent="0.2">
      <c r="AB1248" s="80"/>
      <c r="AC1248" s="80"/>
      <c r="AD1248" s="80"/>
      <c r="AO1248" s="80"/>
      <c r="AP1248" s="80"/>
      <c r="AQ1248" s="80"/>
      <c r="AR1248" s="80"/>
      <c r="AS1248" s="80"/>
      <c r="AX1248" s="78"/>
      <c r="BL1248" s="80"/>
      <c r="CJ1248" s="90"/>
      <c r="CK1248" s="90"/>
      <c r="CL1248" s="90"/>
      <c r="CM1248" s="90"/>
      <c r="CN1248" s="90"/>
      <c r="CO1248" s="90"/>
      <c r="CP1248" s="90"/>
      <c r="CQ1248" s="90"/>
      <c r="CR1248" s="90"/>
      <c r="CS1248" s="90"/>
      <c r="CT1248" s="90"/>
      <c r="CU1248" s="90"/>
      <c r="CV1248" s="90"/>
      <c r="CW1248" s="90"/>
      <c r="CX1248" s="90"/>
    </row>
    <row r="1249" spans="28:102" s="77" customFormat="1" ht="12" x14ac:dyDescent="0.2">
      <c r="AB1249" s="80"/>
      <c r="AC1249" s="80"/>
      <c r="AD1249" s="80"/>
      <c r="AO1249" s="80"/>
      <c r="AP1249" s="80"/>
      <c r="AQ1249" s="80"/>
      <c r="AR1249" s="80"/>
      <c r="AS1249" s="80"/>
      <c r="AX1249" s="78"/>
      <c r="BL1249" s="80"/>
      <c r="CJ1249" s="90"/>
      <c r="CK1249" s="90"/>
      <c r="CL1249" s="90"/>
      <c r="CM1249" s="90"/>
      <c r="CN1249" s="90"/>
      <c r="CO1249" s="90"/>
      <c r="CP1249" s="90"/>
      <c r="CQ1249" s="90"/>
      <c r="CR1249" s="90"/>
      <c r="CS1249" s="90"/>
      <c r="CT1249" s="90"/>
      <c r="CU1249" s="90"/>
      <c r="CV1249" s="90"/>
      <c r="CW1249" s="90"/>
      <c r="CX1249" s="90"/>
    </row>
    <row r="1250" spans="28:102" s="77" customFormat="1" ht="12" x14ac:dyDescent="0.2">
      <c r="AB1250" s="80"/>
      <c r="AC1250" s="80"/>
      <c r="AD1250" s="80"/>
      <c r="AO1250" s="80"/>
      <c r="AP1250" s="80"/>
      <c r="AQ1250" s="80"/>
      <c r="AR1250" s="80"/>
      <c r="AS1250" s="80"/>
      <c r="AX1250" s="78"/>
      <c r="BL1250" s="80"/>
      <c r="CJ1250" s="90"/>
      <c r="CK1250" s="90"/>
      <c r="CL1250" s="90"/>
      <c r="CM1250" s="90"/>
      <c r="CN1250" s="90"/>
      <c r="CO1250" s="90"/>
      <c r="CP1250" s="90"/>
      <c r="CQ1250" s="90"/>
      <c r="CR1250" s="90"/>
      <c r="CS1250" s="90"/>
      <c r="CT1250" s="90"/>
      <c r="CU1250" s="90"/>
      <c r="CV1250" s="90"/>
      <c r="CW1250" s="90"/>
      <c r="CX1250" s="90"/>
    </row>
    <row r="1251" spans="28:102" s="77" customFormat="1" ht="12" x14ac:dyDescent="0.2">
      <c r="AB1251" s="80"/>
      <c r="AC1251" s="80"/>
      <c r="AD1251" s="80"/>
      <c r="AO1251" s="80"/>
      <c r="AP1251" s="80"/>
      <c r="AQ1251" s="80"/>
      <c r="AR1251" s="80"/>
      <c r="AS1251" s="80"/>
      <c r="AX1251" s="78"/>
      <c r="BL1251" s="80"/>
      <c r="CJ1251" s="90"/>
      <c r="CK1251" s="90"/>
      <c r="CL1251" s="90"/>
      <c r="CM1251" s="90"/>
      <c r="CN1251" s="90"/>
      <c r="CO1251" s="90"/>
      <c r="CP1251" s="90"/>
      <c r="CQ1251" s="90"/>
      <c r="CR1251" s="90"/>
      <c r="CS1251" s="90"/>
      <c r="CT1251" s="90"/>
      <c r="CU1251" s="90"/>
      <c r="CV1251" s="90"/>
      <c r="CW1251" s="90"/>
      <c r="CX1251" s="90"/>
    </row>
    <row r="1252" spans="28:102" s="77" customFormat="1" ht="12" x14ac:dyDescent="0.2">
      <c r="AB1252" s="80"/>
      <c r="AC1252" s="80"/>
      <c r="AD1252" s="80"/>
      <c r="AO1252" s="80"/>
      <c r="AP1252" s="80"/>
      <c r="AQ1252" s="80"/>
      <c r="AR1252" s="80"/>
      <c r="AS1252" s="80"/>
      <c r="AX1252" s="78"/>
      <c r="BL1252" s="80"/>
      <c r="CJ1252" s="90"/>
      <c r="CK1252" s="90"/>
      <c r="CL1252" s="90"/>
      <c r="CM1252" s="90"/>
      <c r="CN1252" s="90"/>
      <c r="CO1252" s="90"/>
      <c r="CP1252" s="90"/>
      <c r="CQ1252" s="90"/>
      <c r="CR1252" s="90"/>
      <c r="CS1252" s="90"/>
      <c r="CT1252" s="90"/>
      <c r="CU1252" s="90"/>
      <c r="CV1252" s="90"/>
      <c r="CW1252" s="90"/>
      <c r="CX1252" s="90"/>
    </row>
    <row r="1253" spans="28:102" s="77" customFormat="1" ht="12" x14ac:dyDescent="0.2">
      <c r="AB1253" s="80"/>
      <c r="AC1253" s="80"/>
      <c r="AD1253" s="80"/>
      <c r="AO1253" s="80"/>
      <c r="AP1253" s="80"/>
      <c r="AQ1253" s="80"/>
      <c r="AR1253" s="80"/>
      <c r="AS1253" s="80"/>
      <c r="AX1253" s="78"/>
      <c r="BL1253" s="80"/>
      <c r="CJ1253" s="90"/>
      <c r="CK1253" s="90"/>
      <c r="CL1253" s="90"/>
      <c r="CM1253" s="90"/>
      <c r="CN1253" s="90"/>
      <c r="CO1253" s="90"/>
      <c r="CP1253" s="90"/>
      <c r="CQ1253" s="90"/>
      <c r="CR1253" s="90"/>
      <c r="CS1253" s="90"/>
      <c r="CT1253" s="90"/>
      <c r="CU1253" s="90"/>
      <c r="CV1253" s="90"/>
      <c r="CW1253" s="90"/>
      <c r="CX1253" s="90"/>
    </row>
    <row r="1254" spans="28:102" s="77" customFormat="1" ht="12" x14ac:dyDescent="0.2">
      <c r="AB1254" s="80"/>
      <c r="AC1254" s="80"/>
      <c r="AD1254" s="80"/>
      <c r="AO1254" s="80"/>
      <c r="AP1254" s="80"/>
      <c r="AQ1254" s="80"/>
      <c r="AR1254" s="80"/>
      <c r="AS1254" s="80"/>
      <c r="AX1254" s="78"/>
      <c r="BL1254" s="80"/>
      <c r="CJ1254" s="90"/>
      <c r="CK1254" s="90"/>
      <c r="CL1254" s="90"/>
      <c r="CM1254" s="90"/>
      <c r="CN1254" s="90"/>
      <c r="CO1254" s="90"/>
      <c r="CP1254" s="90"/>
      <c r="CQ1254" s="90"/>
      <c r="CR1254" s="90"/>
      <c r="CS1254" s="90"/>
      <c r="CT1254" s="90"/>
      <c r="CU1254" s="90"/>
      <c r="CV1254" s="90"/>
      <c r="CW1254" s="90"/>
      <c r="CX1254" s="90"/>
    </row>
    <row r="1255" spans="28:102" s="77" customFormat="1" ht="12" x14ac:dyDescent="0.2">
      <c r="AB1255" s="80"/>
      <c r="AC1255" s="80"/>
      <c r="AD1255" s="80"/>
      <c r="AO1255" s="80"/>
      <c r="AP1255" s="80"/>
      <c r="AQ1255" s="80"/>
      <c r="AR1255" s="80"/>
      <c r="AS1255" s="80"/>
      <c r="AX1255" s="78"/>
      <c r="BL1255" s="80"/>
      <c r="CJ1255" s="90"/>
      <c r="CK1255" s="90"/>
      <c r="CL1255" s="90"/>
      <c r="CM1255" s="90"/>
      <c r="CN1255" s="90"/>
      <c r="CO1255" s="90"/>
      <c r="CP1255" s="90"/>
      <c r="CQ1255" s="90"/>
      <c r="CR1255" s="90"/>
      <c r="CS1255" s="90"/>
      <c r="CT1255" s="90"/>
      <c r="CU1255" s="90"/>
      <c r="CV1255" s="90"/>
      <c r="CW1255" s="90"/>
      <c r="CX1255" s="90"/>
    </row>
    <row r="1256" spans="28:102" s="77" customFormat="1" ht="12" x14ac:dyDescent="0.2">
      <c r="AB1256" s="80"/>
      <c r="AC1256" s="80"/>
      <c r="AD1256" s="80"/>
      <c r="AO1256" s="80"/>
      <c r="AP1256" s="80"/>
      <c r="AQ1256" s="80"/>
      <c r="AR1256" s="80"/>
      <c r="AS1256" s="80"/>
      <c r="AX1256" s="78"/>
      <c r="BL1256" s="80"/>
      <c r="CJ1256" s="90"/>
      <c r="CK1256" s="90"/>
      <c r="CL1256" s="90"/>
      <c r="CM1256" s="90"/>
      <c r="CN1256" s="90"/>
      <c r="CO1256" s="90"/>
      <c r="CP1256" s="90"/>
      <c r="CQ1256" s="90"/>
      <c r="CR1256" s="90"/>
      <c r="CS1256" s="90"/>
      <c r="CT1256" s="90"/>
      <c r="CU1256" s="90"/>
      <c r="CV1256" s="90"/>
      <c r="CW1256" s="90"/>
      <c r="CX1256" s="90"/>
    </row>
    <row r="1257" spans="28:102" s="77" customFormat="1" ht="12" x14ac:dyDescent="0.2">
      <c r="AB1257" s="80"/>
      <c r="AC1257" s="80"/>
      <c r="AD1257" s="80"/>
      <c r="AO1257" s="80"/>
      <c r="AP1257" s="80"/>
      <c r="AQ1257" s="80"/>
      <c r="AR1257" s="80"/>
      <c r="AS1257" s="80"/>
      <c r="AX1257" s="78"/>
      <c r="BL1257" s="80"/>
      <c r="CJ1257" s="90"/>
      <c r="CK1257" s="90"/>
      <c r="CL1257" s="90"/>
      <c r="CM1257" s="90"/>
      <c r="CN1257" s="90"/>
      <c r="CO1257" s="90"/>
      <c r="CP1257" s="90"/>
      <c r="CQ1257" s="90"/>
      <c r="CR1257" s="90"/>
      <c r="CS1257" s="90"/>
      <c r="CT1257" s="90"/>
      <c r="CU1257" s="90"/>
      <c r="CV1257" s="90"/>
      <c r="CW1257" s="90"/>
      <c r="CX1257" s="90"/>
    </row>
    <row r="1258" spans="28:102" s="77" customFormat="1" ht="12" x14ac:dyDescent="0.2">
      <c r="AB1258" s="80"/>
      <c r="AC1258" s="80"/>
      <c r="AD1258" s="80"/>
      <c r="AO1258" s="80"/>
      <c r="AP1258" s="80"/>
      <c r="AQ1258" s="80"/>
      <c r="AR1258" s="80"/>
      <c r="AS1258" s="80"/>
      <c r="AX1258" s="78"/>
      <c r="BL1258" s="80"/>
      <c r="CJ1258" s="90"/>
      <c r="CK1258" s="90"/>
      <c r="CL1258" s="90"/>
      <c r="CM1258" s="90"/>
      <c r="CN1258" s="90"/>
      <c r="CO1258" s="90"/>
      <c r="CP1258" s="90"/>
      <c r="CQ1258" s="90"/>
      <c r="CR1258" s="90"/>
      <c r="CS1258" s="90"/>
      <c r="CT1258" s="90"/>
      <c r="CU1258" s="90"/>
      <c r="CV1258" s="90"/>
      <c r="CW1258" s="90"/>
      <c r="CX1258" s="90"/>
    </row>
    <row r="1259" spans="28:102" s="77" customFormat="1" ht="12" x14ac:dyDescent="0.2">
      <c r="AB1259" s="80"/>
      <c r="AC1259" s="80"/>
      <c r="AD1259" s="80"/>
      <c r="AO1259" s="80"/>
      <c r="AP1259" s="80"/>
      <c r="AQ1259" s="80"/>
      <c r="AR1259" s="80"/>
      <c r="AS1259" s="80"/>
      <c r="AX1259" s="78"/>
      <c r="BL1259" s="80"/>
      <c r="CJ1259" s="90"/>
      <c r="CK1259" s="90"/>
      <c r="CL1259" s="90"/>
      <c r="CM1259" s="90"/>
      <c r="CN1259" s="90"/>
      <c r="CO1259" s="90"/>
      <c r="CP1259" s="90"/>
      <c r="CQ1259" s="90"/>
      <c r="CR1259" s="90"/>
      <c r="CS1259" s="90"/>
      <c r="CT1259" s="90"/>
      <c r="CU1259" s="90"/>
      <c r="CV1259" s="90"/>
      <c r="CW1259" s="90"/>
      <c r="CX1259" s="90"/>
    </row>
    <row r="1260" spans="28:102" s="77" customFormat="1" ht="12" x14ac:dyDescent="0.2">
      <c r="AB1260" s="80"/>
      <c r="AC1260" s="80"/>
      <c r="AD1260" s="80"/>
      <c r="AO1260" s="80"/>
      <c r="AP1260" s="80"/>
      <c r="AQ1260" s="80"/>
      <c r="AR1260" s="80"/>
      <c r="AS1260" s="80"/>
      <c r="AX1260" s="78"/>
      <c r="BL1260" s="80"/>
      <c r="CJ1260" s="90"/>
      <c r="CK1260" s="90"/>
      <c r="CL1260" s="90"/>
      <c r="CM1260" s="90"/>
      <c r="CN1260" s="90"/>
      <c r="CO1260" s="90"/>
      <c r="CP1260" s="90"/>
      <c r="CQ1260" s="90"/>
      <c r="CR1260" s="90"/>
      <c r="CS1260" s="90"/>
      <c r="CT1260" s="90"/>
      <c r="CU1260" s="90"/>
      <c r="CV1260" s="90"/>
      <c r="CW1260" s="90"/>
      <c r="CX1260" s="90"/>
    </row>
    <row r="1261" spans="28:102" s="77" customFormat="1" ht="12" x14ac:dyDescent="0.2">
      <c r="AB1261" s="80"/>
      <c r="AC1261" s="80"/>
      <c r="AD1261" s="80"/>
      <c r="AO1261" s="80"/>
      <c r="AP1261" s="80"/>
      <c r="AQ1261" s="80"/>
      <c r="AR1261" s="80"/>
      <c r="AS1261" s="80"/>
      <c r="AX1261" s="78"/>
      <c r="BL1261" s="80"/>
      <c r="CJ1261" s="90"/>
      <c r="CK1261" s="90"/>
      <c r="CL1261" s="90"/>
      <c r="CM1261" s="90"/>
      <c r="CN1261" s="90"/>
      <c r="CO1261" s="90"/>
      <c r="CP1261" s="90"/>
      <c r="CQ1261" s="90"/>
      <c r="CR1261" s="90"/>
      <c r="CS1261" s="90"/>
      <c r="CT1261" s="90"/>
      <c r="CU1261" s="90"/>
      <c r="CV1261" s="90"/>
      <c r="CW1261" s="90"/>
      <c r="CX1261" s="90"/>
    </row>
    <row r="1262" spans="28:102" s="77" customFormat="1" ht="12" x14ac:dyDescent="0.2">
      <c r="AB1262" s="80"/>
      <c r="AC1262" s="80"/>
      <c r="AD1262" s="80"/>
      <c r="AO1262" s="80"/>
      <c r="AP1262" s="80"/>
      <c r="AQ1262" s="80"/>
      <c r="AR1262" s="80"/>
      <c r="AS1262" s="80"/>
      <c r="AX1262" s="78"/>
      <c r="BL1262" s="80"/>
      <c r="CJ1262" s="90"/>
      <c r="CK1262" s="90"/>
      <c r="CL1262" s="90"/>
      <c r="CM1262" s="90"/>
      <c r="CN1262" s="90"/>
      <c r="CO1262" s="90"/>
      <c r="CP1262" s="90"/>
      <c r="CQ1262" s="90"/>
      <c r="CR1262" s="90"/>
      <c r="CS1262" s="90"/>
      <c r="CT1262" s="90"/>
      <c r="CU1262" s="90"/>
      <c r="CV1262" s="90"/>
      <c r="CW1262" s="90"/>
      <c r="CX1262" s="90"/>
    </row>
    <row r="1263" spans="28:102" s="77" customFormat="1" ht="12" x14ac:dyDescent="0.2">
      <c r="AB1263" s="80"/>
      <c r="AC1263" s="80"/>
      <c r="AD1263" s="80"/>
      <c r="AO1263" s="80"/>
      <c r="AP1263" s="80"/>
      <c r="AQ1263" s="80"/>
      <c r="AR1263" s="80"/>
      <c r="AS1263" s="80"/>
      <c r="AX1263" s="78"/>
      <c r="BL1263" s="80"/>
      <c r="CJ1263" s="90"/>
      <c r="CK1263" s="90"/>
      <c r="CL1263" s="90"/>
      <c r="CM1263" s="90"/>
      <c r="CN1263" s="90"/>
      <c r="CO1263" s="90"/>
      <c r="CP1263" s="90"/>
      <c r="CQ1263" s="90"/>
      <c r="CR1263" s="90"/>
      <c r="CS1263" s="90"/>
      <c r="CT1263" s="90"/>
      <c r="CU1263" s="90"/>
      <c r="CV1263" s="90"/>
      <c r="CW1263" s="90"/>
      <c r="CX1263" s="90"/>
    </row>
    <row r="1264" spans="28:102" s="77" customFormat="1" ht="12" x14ac:dyDescent="0.2">
      <c r="AB1264" s="80"/>
      <c r="AC1264" s="80"/>
      <c r="AD1264" s="80"/>
      <c r="AO1264" s="80"/>
      <c r="AP1264" s="80"/>
      <c r="AQ1264" s="80"/>
      <c r="AR1264" s="80"/>
      <c r="AS1264" s="80"/>
      <c r="AX1264" s="78"/>
      <c r="BL1264" s="80"/>
      <c r="CJ1264" s="90"/>
      <c r="CK1264" s="90"/>
      <c r="CL1264" s="90"/>
      <c r="CM1264" s="90"/>
      <c r="CN1264" s="90"/>
      <c r="CO1264" s="90"/>
      <c r="CP1264" s="90"/>
      <c r="CQ1264" s="90"/>
      <c r="CR1264" s="90"/>
      <c r="CS1264" s="90"/>
      <c r="CT1264" s="90"/>
      <c r="CU1264" s="90"/>
      <c r="CV1264" s="90"/>
      <c r="CW1264" s="90"/>
      <c r="CX1264" s="90"/>
    </row>
    <row r="1265" spans="28:102" s="77" customFormat="1" ht="12" x14ac:dyDescent="0.2">
      <c r="AB1265" s="80"/>
      <c r="AC1265" s="80"/>
      <c r="AD1265" s="80"/>
      <c r="AO1265" s="80"/>
      <c r="AP1265" s="80"/>
      <c r="AQ1265" s="80"/>
      <c r="AR1265" s="80"/>
      <c r="AS1265" s="80"/>
      <c r="AX1265" s="78"/>
      <c r="BL1265" s="80"/>
      <c r="CJ1265" s="90"/>
      <c r="CK1265" s="90"/>
      <c r="CL1265" s="90"/>
      <c r="CM1265" s="90"/>
      <c r="CN1265" s="90"/>
      <c r="CO1265" s="90"/>
      <c r="CP1265" s="90"/>
      <c r="CQ1265" s="90"/>
      <c r="CR1265" s="90"/>
      <c r="CS1265" s="90"/>
      <c r="CT1265" s="90"/>
      <c r="CU1265" s="90"/>
      <c r="CV1265" s="90"/>
      <c r="CW1265" s="90"/>
      <c r="CX1265" s="90"/>
    </row>
    <row r="1266" spans="28:102" s="77" customFormat="1" ht="12" x14ac:dyDescent="0.2">
      <c r="AB1266" s="80"/>
      <c r="AC1266" s="80"/>
      <c r="AD1266" s="80"/>
      <c r="AO1266" s="80"/>
      <c r="AP1266" s="80"/>
      <c r="AQ1266" s="80"/>
      <c r="AR1266" s="80"/>
      <c r="AS1266" s="80"/>
      <c r="AX1266" s="78"/>
      <c r="BL1266" s="80"/>
      <c r="CJ1266" s="90"/>
      <c r="CK1266" s="90"/>
      <c r="CL1266" s="90"/>
      <c r="CM1266" s="90"/>
      <c r="CN1266" s="90"/>
      <c r="CO1266" s="90"/>
      <c r="CP1266" s="90"/>
      <c r="CQ1266" s="90"/>
      <c r="CR1266" s="90"/>
      <c r="CS1266" s="90"/>
      <c r="CT1266" s="90"/>
      <c r="CU1266" s="90"/>
      <c r="CV1266" s="90"/>
      <c r="CW1266" s="90"/>
      <c r="CX1266" s="90"/>
    </row>
    <row r="1267" spans="28:102" s="77" customFormat="1" ht="12" x14ac:dyDescent="0.2">
      <c r="AB1267" s="80"/>
      <c r="AC1267" s="80"/>
      <c r="AD1267" s="80"/>
      <c r="AO1267" s="80"/>
      <c r="AP1267" s="80"/>
      <c r="AQ1267" s="80"/>
      <c r="AR1267" s="80"/>
      <c r="AS1267" s="80"/>
      <c r="AX1267" s="78"/>
      <c r="BL1267" s="80"/>
      <c r="CJ1267" s="90"/>
      <c r="CK1267" s="90"/>
      <c r="CL1267" s="90"/>
      <c r="CM1267" s="90"/>
      <c r="CN1267" s="90"/>
      <c r="CO1267" s="90"/>
      <c r="CP1267" s="90"/>
      <c r="CQ1267" s="90"/>
      <c r="CR1267" s="90"/>
      <c r="CS1267" s="90"/>
      <c r="CT1267" s="90"/>
      <c r="CU1267" s="90"/>
      <c r="CV1267" s="90"/>
      <c r="CW1267" s="90"/>
      <c r="CX1267" s="90"/>
    </row>
    <row r="1268" spans="28:102" s="77" customFormat="1" ht="12" x14ac:dyDescent="0.2">
      <c r="AB1268" s="80"/>
      <c r="AC1268" s="80"/>
      <c r="AD1268" s="80"/>
      <c r="AO1268" s="80"/>
      <c r="AP1268" s="80"/>
      <c r="AQ1268" s="80"/>
      <c r="AR1268" s="80"/>
      <c r="AS1268" s="80"/>
      <c r="AX1268" s="78"/>
      <c r="BL1268" s="80"/>
      <c r="CJ1268" s="90"/>
      <c r="CK1268" s="90"/>
      <c r="CL1268" s="90"/>
      <c r="CM1268" s="90"/>
      <c r="CN1268" s="90"/>
      <c r="CO1268" s="90"/>
      <c r="CP1268" s="90"/>
      <c r="CQ1268" s="90"/>
      <c r="CR1268" s="90"/>
      <c r="CS1268" s="90"/>
      <c r="CT1268" s="90"/>
      <c r="CU1268" s="90"/>
      <c r="CV1268" s="90"/>
      <c r="CW1268" s="90"/>
      <c r="CX1268" s="90"/>
    </row>
    <row r="1269" spans="28:102" s="77" customFormat="1" ht="12" x14ac:dyDescent="0.2">
      <c r="AB1269" s="80"/>
      <c r="AC1269" s="80"/>
      <c r="AD1269" s="80"/>
      <c r="AO1269" s="80"/>
      <c r="AP1269" s="80"/>
      <c r="AQ1269" s="80"/>
      <c r="AR1269" s="80"/>
      <c r="AS1269" s="80"/>
      <c r="AX1269" s="78"/>
      <c r="BL1269" s="80"/>
      <c r="CJ1269" s="90"/>
      <c r="CK1269" s="90"/>
      <c r="CL1269" s="90"/>
      <c r="CM1269" s="90"/>
      <c r="CN1269" s="90"/>
      <c r="CO1269" s="90"/>
      <c r="CP1269" s="90"/>
      <c r="CQ1269" s="90"/>
      <c r="CR1269" s="90"/>
      <c r="CS1269" s="90"/>
      <c r="CT1269" s="90"/>
      <c r="CU1269" s="90"/>
      <c r="CV1269" s="90"/>
      <c r="CW1269" s="90"/>
      <c r="CX1269" s="90"/>
    </row>
    <row r="1270" spans="28:102" s="77" customFormat="1" ht="12" x14ac:dyDescent="0.2">
      <c r="AB1270" s="80"/>
      <c r="AC1270" s="80"/>
      <c r="AD1270" s="80"/>
      <c r="AO1270" s="80"/>
      <c r="AP1270" s="80"/>
      <c r="AQ1270" s="80"/>
      <c r="AR1270" s="80"/>
      <c r="AS1270" s="80"/>
      <c r="AX1270" s="78"/>
      <c r="BL1270" s="80"/>
      <c r="CJ1270" s="90"/>
      <c r="CK1270" s="90"/>
      <c r="CL1270" s="90"/>
      <c r="CM1270" s="90"/>
      <c r="CN1270" s="90"/>
      <c r="CO1270" s="90"/>
      <c r="CP1270" s="90"/>
      <c r="CQ1270" s="90"/>
      <c r="CR1270" s="90"/>
      <c r="CS1270" s="90"/>
      <c r="CT1270" s="90"/>
      <c r="CU1270" s="90"/>
      <c r="CV1270" s="90"/>
      <c r="CW1270" s="90"/>
      <c r="CX1270" s="90"/>
    </row>
    <row r="1271" spans="28:102" s="77" customFormat="1" ht="12" x14ac:dyDescent="0.2">
      <c r="AB1271" s="80"/>
      <c r="AC1271" s="80"/>
      <c r="AD1271" s="80"/>
      <c r="AO1271" s="80"/>
      <c r="AP1271" s="80"/>
      <c r="AQ1271" s="80"/>
      <c r="AR1271" s="80"/>
      <c r="AS1271" s="80"/>
      <c r="AX1271" s="78"/>
      <c r="BL1271" s="80"/>
      <c r="CJ1271" s="90"/>
      <c r="CK1271" s="90"/>
      <c r="CL1271" s="90"/>
      <c r="CM1271" s="90"/>
      <c r="CN1271" s="90"/>
      <c r="CO1271" s="90"/>
      <c r="CP1271" s="90"/>
      <c r="CQ1271" s="90"/>
      <c r="CR1271" s="90"/>
      <c r="CS1271" s="90"/>
      <c r="CT1271" s="90"/>
      <c r="CU1271" s="90"/>
      <c r="CV1271" s="90"/>
      <c r="CW1271" s="90"/>
      <c r="CX1271" s="90"/>
    </row>
    <row r="1272" spans="28:102" s="77" customFormat="1" ht="12" x14ac:dyDescent="0.2">
      <c r="AB1272" s="80"/>
      <c r="AC1272" s="80"/>
      <c r="AD1272" s="80"/>
      <c r="AO1272" s="80"/>
      <c r="AP1272" s="80"/>
      <c r="AQ1272" s="80"/>
      <c r="AR1272" s="80"/>
      <c r="AS1272" s="80"/>
      <c r="AX1272" s="78"/>
      <c r="BL1272" s="80"/>
      <c r="CJ1272" s="90"/>
      <c r="CK1272" s="90"/>
      <c r="CL1272" s="90"/>
      <c r="CM1272" s="90"/>
      <c r="CN1272" s="90"/>
      <c r="CO1272" s="90"/>
      <c r="CP1272" s="90"/>
      <c r="CQ1272" s="90"/>
      <c r="CR1272" s="90"/>
      <c r="CS1272" s="90"/>
      <c r="CT1272" s="90"/>
      <c r="CU1272" s="90"/>
      <c r="CV1272" s="90"/>
      <c r="CW1272" s="90"/>
      <c r="CX1272" s="90"/>
    </row>
    <row r="1273" spans="28:102" s="77" customFormat="1" ht="12" x14ac:dyDescent="0.2">
      <c r="AB1273" s="80"/>
      <c r="AC1273" s="80"/>
      <c r="AD1273" s="80"/>
      <c r="AO1273" s="80"/>
      <c r="AP1273" s="80"/>
      <c r="AQ1273" s="80"/>
      <c r="AR1273" s="80"/>
      <c r="AS1273" s="80"/>
      <c r="AX1273" s="78"/>
      <c r="BL1273" s="80"/>
      <c r="CJ1273" s="90"/>
      <c r="CK1273" s="90"/>
      <c r="CL1273" s="90"/>
      <c r="CM1273" s="90"/>
      <c r="CN1273" s="90"/>
      <c r="CO1273" s="90"/>
      <c r="CP1273" s="90"/>
      <c r="CQ1273" s="90"/>
      <c r="CR1273" s="90"/>
      <c r="CS1273" s="90"/>
      <c r="CT1273" s="90"/>
      <c r="CU1273" s="90"/>
      <c r="CV1273" s="90"/>
      <c r="CW1273" s="90"/>
      <c r="CX1273" s="90"/>
    </row>
    <row r="1274" spans="28:102" s="77" customFormat="1" ht="12" x14ac:dyDescent="0.2">
      <c r="AB1274" s="80"/>
      <c r="AC1274" s="80"/>
      <c r="AD1274" s="80"/>
      <c r="AO1274" s="80"/>
      <c r="AP1274" s="80"/>
      <c r="AQ1274" s="80"/>
      <c r="AR1274" s="80"/>
      <c r="AS1274" s="80"/>
      <c r="AX1274" s="78"/>
      <c r="BL1274" s="80"/>
      <c r="CJ1274" s="90"/>
      <c r="CK1274" s="90"/>
      <c r="CL1274" s="90"/>
      <c r="CM1274" s="90"/>
      <c r="CN1274" s="90"/>
      <c r="CO1274" s="90"/>
      <c r="CP1274" s="90"/>
      <c r="CQ1274" s="90"/>
      <c r="CR1274" s="90"/>
      <c r="CS1274" s="90"/>
      <c r="CT1274" s="90"/>
      <c r="CU1274" s="90"/>
      <c r="CV1274" s="90"/>
      <c r="CW1274" s="90"/>
      <c r="CX1274" s="90"/>
    </row>
    <row r="1275" spans="28:102" s="77" customFormat="1" ht="12" x14ac:dyDescent="0.2">
      <c r="AB1275" s="80"/>
      <c r="AC1275" s="80"/>
      <c r="AD1275" s="80"/>
      <c r="AO1275" s="80"/>
      <c r="AP1275" s="80"/>
      <c r="AQ1275" s="80"/>
      <c r="AR1275" s="80"/>
      <c r="AS1275" s="80"/>
      <c r="AX1275" s="78"/>
      <c r="BL1275" s="80"/>
      <c r="CJ1275" s="90"/>
      <c r="CK1275" s="90"/>
      <c r="CL1275" s="90"/>
      <c r="CM1275" s="90"/>
      <c r="CN1275" s="90"/>
      <c r="CO1275" s="90"/>
      <c r="CP1275" s="90"/>
      <c r="CQ1275" s="90"/>
      <c r="CR1275" s="90"/>
      <c r="CS1275" s="90"/>
      <c r="CT1275" s="90"/>
      <c r="CU1275" s="90"/>
      <c r="CV1275" s="90"/>
      <c r="CW1275" s="90"/>
      <c r="CX1275" s="90"/>
    </row>
    <row r="1276" spans="28:102" s="77" customFormat="1" ht="12" x14ac:dyDescent="0.2">
      <c r="AB1276" s="80"/>
      <c r="AC1276" s="80"/>
      <c r="AD1276" s="80"/>
      <c r="AO1276" s="80"/>
      <c r="AP1276" s="80"/>
      <c r="AQ1276" s="80"/>
      <c r="AR1276" s="80"/>
      <c r="AS1276" s="80"/>
      <c r="AX1276" s="78"/>
      <c r="BL1276" s="80"/>
      <c r="CJ1276" s="90"/>
      <c r="CK1276" s="90"/>
      <c r="CL1276" s="90"/>
      <c r="CM1276" s="90"/>
      <c r="CN1276" s="90"/>
      <c r="CO1276" s="90"/>
      <c r="CP1276" s="90"/>
      <c r="CQ1276" s="90"/>
      <c r="CR1276" s="90"/>
      <c r="CS1276" s="90"/>
      <c r="CT1276" s="90"/>
      <c r="CU1276" s="90"/>
      <c r="CV1276" s="90"/>
      <c r="CW1276" s="90"/>
      <c r="CX1276" s="90"/>
    </row>
    <row r="1277" spans="28:102" s="77" customFormat="1" ht="12" x14ac:dyDescent="0.2">
      <c r="AB1277" s="80"/>
      <c r="AC1277" s="80"/>
      <c r="AD1277" s="80"/>
      <c r="AO1277" s="80"/>
      <c r="AP1277" s="80"/>
      <c r="AQ1277" s="80"/>
      <c r="AR1277" s="80"/>
      <c r="AS1277" s="80"/>
      <c r="AX1277" s="78"/>
      <c r="BL1277" s="80"/>
      <c r="CJ1277" s="90"/>
      <c r="CK1277" s="90"/>
      <c r="CL1277" s="90"/>
      <c r="CM1277" s="90"/>
      <c r="CN1277" s="90"/>
      <c r="CO1277" s="90"/>
      <c r="CP1277" s="90"/>
      <c r="CQ1277" s="90"/>
      <c r="CR1277" s="90"/>
      <c r="CS1277" s="90"/>
      <c r="CT1277" s="90"/>
      <c r="CU1277" s="90"/>
      <c r="CV1277" s="90"/>
      <c r="CW1277" s="90"/>
      <c r="CX1277" s="90"/>
    </row>
    <row r="1278" spans="28:102" s="77" customFormat="1" ht="12" x14ac:dyDescent="0.2">
      <c r="AB1278" s="80"/>
      <c r="AC1278" s="80"/>
      <c r="AD1278" s="80"/>
      <c r="AO1278" s="80"/>
      <c r="AP1278" s="80"/>
      <c r="AQ1278" s="80"/>
      <c r="AR1278" s="80"/>
      <c r="AS1278" s="80"/>
      <c r="AX1278" s="78"/>
      <c r="BL1278" s="80"/>
      <c r="CJ1278" s="90"/>
      <c r="CK1278" s="90"/>
      <c r="CL1278" s="90"/>
      <c r="CM1278" s="90"/>
      <c r="CN1278" s="90"/>
      <c r="CO1278" s="90"/>
      <c r="CP1278" s="90"/>
      <c r="CQ1278" s="90"/>
      <c r="CR1278" s="90"/>
      <c r="CS1278" s="90"/>
      <c r="CT1278" s="90"/>
      <c r="CU1278" s="90"/>
      <c r="CV1278" s="90"/>
      <c r="CW1278" s="90"/>
      <c r="CX1278" s="90"/>
    </row>
    <row r="1279" spans="28:102" s="77" customFormat="1" ht="12" x14ac:dyDescent="0.2">
      <c r="AB1279" s="80"/>
      <c r="AC1279" s="80"/>
      <c r="AD1279" s="80"/>
      <c r="AO1279" s="80"/>
      <c r="AP1279" s="80"/>
      <c r="AQ1279" s="80"/>
      <c r="AR1279" s="80"/>
      <c r="AS1279" s="80"/>
      <c r="AX1279" s="78"/>
      <c r="BL1279" s="80"/>
      <c r="CJ1279" s="90"/>
      <c r="CK1279" s="90"/>
      <c r="CL1279" s="90"/>
      <c r="CM1279" s="90"/>
      <c r="CN1279" s="90"/>
      <c r="CO1279" s="90"/>
      <c r="CP1279" s="90"/>
      <c r="CQ1279" s="90"/>
      <c r="CR1279" s="90"/>
      <c r="CS1279" s="90"/>
      <c r="CT1279" s="90"/>
      <c r="CU1279" s="90"/>
      <c r="CV1279" s="90"/>
      <c r="CW1279" s="90"/>
      <c r="CX1279" s="90"/>
    </row>
    <row r="1280" spans="28:102" s="77" customFormat="1" ht="12" x14ac:dyDescent="0.2">
      <c r="AB1280" s="80"/>
      <c r="AC1280" s="80"/>
      <c r="AD1280" s="80"/>
      <c r="AO1280" s="80"/>
      <c r="AP1280" s="80"/>
      <c r="AQ1280" s="80"/>
      <c r="AR1280" s="80"/>
      <c r="AS1280" s="80"/>
      <c r="AX1280" s="78"/>
      <c r="BL1280" s="80"/>
      <c r="CJ1280" s="90"/>
      <c r="CK1280" s="90"/>
      <c r="CL1280" s="90"/>
      <c r="CM1280" s="90"/>
      <c r="CN1280" s="90"/>
      <c r="CO1280" s="90"/>
      <c r="CP1280" s="90"/>
      <c r="CQ1280" s="90"/>
      <c r="CR1280" s="90"/>
      <c r="CS1280" s="90"/>
      <c r="CT1280" s="90"/>
      <c r="CU1280" s="90"/>
      <c r="CV1280" s="90"/>
      <c r="CW1280" s="90"/>
      <c r="CX1280" s="90"/>
    </row>
    <row r="1281" spans="28:102" s="77" customFormat="1" ht="12" x14ac:dyDescent="0.2">
      <c r="AB1281" s="80"/>
      <c r="AC1281" s="80"/>
      <c r="AD1281" s="80"/>
      <c r="AO1281" s="80"/>
      <c r="AP1281" s="80"/>
      <c r="AQ1281" s="80"/>
      <c r="AR1281" s="80"/>
      <c r="AS1281" s="80"/>
      <c r="AX1281" s="78"/>
      <c r="BL1281" s="80"/>
      <c r="CJ1281" s="90"/>
      <c r="CK1281" s="90"/>
      <c r="CL1281" s="90"/>
      <c r="CM1281" s="90"/>
      <c r="CN1281" s="90"/>
      <c r="CO1281" s="90"/>
      <c r="CP1281" s="90"/>
      <c r="CQ1281" s="90"/>
      <c r="CR1281" s="90"/>
      <c r="CS1281" s="90"/>
      <c r="CT1281" s="90"/>
      <c r="CU1281" s="90"/>
      <c r="CV1281" s="90"/>
      <c r="CW1281" s="90"/>
      <c r="CX1281" s="90"/>
    </row>
    <row r="1282" spans="28:102" s="77" customFormat="1" ht="12" x14ac:dyDescent="0.2">
      <c r="AB1282" s="80"/>
      <c r="AC1282" s="80"/>
      <c r="AD1282" s="80"/>
      <c r="AO1282" s="80"/>
      <c r="AP1282" s="80"/>
      <c r="AQ1282" s="80"/>
      <c r="AR1282" s="80"/>
      <c r="AS1282" s="80"/>
      <c r="AX1282" s="78"/>
      <c r="BL1282" s="80"/>
      <c r="CJ1282" s="90"/>
      <c r="CK1282" s="90"/>
      <c r="CL1282" s="90"/>
      <c r="CM1282" s="90"/>
      <c r="CN1282" s="90"/>
      <c r="CO1282" s="90"/>
      <c r="CP1282" s="90"/>
      <c r="CQ1282" s="90"/>
      <c r="CR1282" s="90"/>
      <c r="CS1282" s="90"/>
      <c r="CT1282" s="90"/>
      <c r="CU1282" s="90"/>
      <c r="CV1282" s="90"/>
      <c r="CW1282" s="90"/>
      <c r="CX1282" s="90"/>
    </row>
    <row r="1283" spans="28:102" s="77" customFormat="1" ht="12" x14ac:dyDescent="0.2">
      <c r="AB1283" s="80"/>
      <c r="AC1283" s="80"/>
      <c r="AD1283" s="80"/>
      <c r="AO1283" s="80"/>
      <c r="AP1283" s="80"/>
      <c r="AQ1283" s="80"/>
      <c r="AR1283" s="80"/>
      <c r="AS1283" s="80"/>
      <c r="AX1283" s="78"/>
      <c r="BL1283" s="80"/>
      <c r="CJ1283" s="90"/>
      <c r="CK1283" s="90"/>
      <c r="CL1283" s="90"/>
      <c r="CM1283" s="90"/>
      <c r="CN1283" s="90"/>
      <c r="CO1283" s="90"/>
      <c r="CP1283" s="90"/>
      <c r="CQ1283" s="90"/>
      <c r="CR1283" s="90"/>
      <c r="CS1283" s="90"/>
      <c r="CT1283" s="90"/>
      <c r="CU1283" s="90"/>
      <c r="CV1283" s="90"/>
      <c r="CW1283" s="90"/>
      <c r="CX1283" s="90"/>
    </row>
    <row r="1284" spans="28:102" s="77" customFormat="1" ht="12" x14ac:dyDescent="0.2">
      <c r="AB1284" s="80"/>
      <c r="AC1284" s="80"/>
      <c r="AD1284" s="80"/>
      <c r="AO1284" s="80"/>
      <c r="AP1284" s="80"/>
      <c r="AQ1284" s="80"/>
      <c r="AR1284" s="80"/>
      <c r="AS1284" s="80"/>
      <c r="AX1284" s="78"/>
      <c r="BL1284" s="80"/>
      <c r="CJ1284" s="90"/>
      <c r="CK1284" s="90"/>
      <c r="CL1284" s="90"/>
      <c r="CM1284" s="90"/>
      <c r="CN1284" s="90"/>
      <c r="CO1284" s="90"/>
      <c r="CP1284" s="90"/>
      <c r="CQ1284" s="90"/>
      <c r="CR1284" s="90"/>
      <c r="CS1284" s="90"/>
      <c r="CT1284" s="90"/>
      <c r="CU1284" s="90"/>
      <c r="CV1284" s="90"/>
      <c r="CW1284" s="90"/>
      <c r="CX1284" s="90"/>
    </row>
    <row r="1285" spans="28:102" s="77" customFormat="1" ht="12" x14ac:dyDescent="0.2">
      <c r="AB1285" s="80"/>
      <c r="AC1285" s="80"/>
      <c r="AD1285" s="80"/>
      <c r="AO1285" s="80"/>
      <c r="AP1285" s="80"/>
      <c r="AQ1285" s="80"/>
      <c r="AR1285" s="80"/>
      <c r="AS1285" s="80"/>
      <c r="AX1285" s="78"/>
      <c r="BL1285" s="80"/>
      <c r="CJ1285" s="90"/>
      <c r="CK1285" s="90"/>
      <c r="CL1285" s="90"/>
      <c r="CM1285" s="90"/>
      <c r="CN1285" s="90"/>
      <c r="CO1285" s="90"/>
      <c r="CP1285" s="90"/>
      <c r="CQ1285" s="90"/>
      <c r="CR1285" s="90"/>
      <c r="CS1285" s="90"/>
      <c r="CT1285" s="90"/>
      <c r="CU1285" s="90"/>
      <c r="CV1285" s="90"/>
      <c r="CW1285" s="90"/>
      <c r="CX1285" s="90"/>
    </row>
    <row r="1286" spans="28:102" s="77" customFormat="1" ht="12" x14ac:dyDescent="0.2">
      <c r="AB1286" s="80"/>
      <c r="AC1286" s="80"/>
      <c r="AD1286" s="80"/>
      <c r="AO1286" s="80"/>
      <c r="AP1286" s="80"/>
      <c r="AQ1286" s="80"/>
      <c r="AR1286" s="80"/>
      <c r="AS1286" s="80"/>
      <c r="AX1286" s="78"/>
      <c r="BL1286" s="80"/>
      <c r="CJ1286" s="90"/>
      <c r="CK1286" s="90"/>
      <c r="CL1286" s="90"/>
      <c r="CM1286" s="90"/>
      <c r="CN1286" s="90"/>
      <c r="CO1286" s="90"/>
      <c r="CP1286" s="90"/>
      <c r="CQ1286" s="90"/>
      <c r="CR1286" s="90"/>
      <c r="CS1286" s="90"/>
      <c r="CT1286" s="90"/>
      <c r="CU1286" s="90"/>
      <c r="CV1286" s="90"/>
      <c r="CW1286" s="90"/>
      <c r="CX1286" s="90"/>
    </row>
    <row r="1287" spans="28:102" s="77" customFormat="1" ht="12" x14ac:dyDescent="0.2">
      <c r="AB1287" s="80"/>
      <c r="AC1287" s="80"/>
      <c r="AD1287" s="80"/>
      <c r="AO1287" s="80"/>
      <c r="AP1287" s="80"/>
      <c r="AQ1287" s="80"/>
      <c r="AR1287" s="80"/>
      <c r="AS1287" s="80"/>
      <c r="AX1287" s="78"/>
      <c r="BL1287" s="80"/>
      <c r="CJ1287" s="90"/>
      <c r="CK1287" s="90"/>
      <c r="CL1287" s="90"/>
      <c r="CM1287" s="90"/>
      <c r="CN1287" s="90"/>
      <c r="CO1287" s="90"/>
      <c r="CP1287" s="90"/>
      <c r="CQ1287" s="90"/>
      <c r="CR1287" s="90"/>
      <c r="CS1287" s="90"/>
      <c r="CT1287" s="90"/>
      <c r="CU1287" s="90"/>
      <c r="CV1287" s="90"/>
      <c r="CW1287" s="90"/>
      <c r="CX1287" s="90"/>
    </row>
    <row r="1288" spans="28:102" s="77" customFormat="1" ht="12" x14ac:dyDescent="0.2">
      <c r="AB1288" s="80"/>
      <c r="AC1288" s="80"/>
      <c r="AD1288" s="80"/>
      <c r="AO1288" s="80"/>
      <c r="AP1288" s="80"/>
      <c r="AQ1288" s="80"/>
      <c r="AR1288" s="80"/>
      <c r="AS1288" s="80"/>
      <c r="AX1288" s="78"/>
      <c r="BL1288" s="80"/>
      <c r="CJ1288" s="90"/>
      <c r="CK1288" s="90"/>
      <c r="CL1288" s="90"/>
      <c r="CM1288" s="90"/>
      <c r="CN1288" s="90"/>
      <c r="CO1288" s="90"/>
      <c r="CP1288" s="90"/>
      <c r="CQ1288" s="90"/>
      <c r="CR1288" s="90"/>
      <c r="CS1288" s="90"/>
      <c r="CT1288" s="90"/>
      <c r="CU1288" s="90"/>
      <c r="CV1288" s="90"/>
      <c r="CW1288" s="90"/>
      <c r="CX1288" s="90"/>
    </row>
    <row r="1289" spans="28:102" s="77" customFormat="1" ht="12" x14ac:dyDescent="0.2">
      <c r="AB1289" s="80"/>
      <c r="AC1289" s="80"/>
      <c r="AD1289" s="80"/>
      <c r="AO1289" s="80"/>
      <c r="AP1289" s="80"/>
      <c r="AQ1289" s="80"/>
      <c r="AR1289" s="80"/>
      <c r="AS1289" s="80"/>
      <c r="AX1289" s="78"/>
      <c r="BL1289" s="80"/>
      <c r="CJ1289" s="90"/>
      <c r="CK1289" s="90"/>
      <c r="CL1289" s="90"/>
      <c r="CM1289" s="90"/>
      <c r="CN1289" s="90"/>
      <c r="CO1289" s="90"/>
      <c r="CP1289" s="90"/>
      <c r="CQ1289" s="90"/>
      <c r="CR1289" s="90"/>
      <c r="CS1289" s="90"/>
      <c r="CT1289" s="90"/>
      <c r="CU1289" s="90"/>
      <c r="CV1289" s="90"/>
      <c r="CW1289" s="90"/>
      <c r="CX1289" s="90"/>
    </row>
    <row r="1290" spans="28:102" s="77" customFormat="1" ht="12" x14ac:dyDescent="0.2">
      <c r="AB1290" s="80"/>
      <c r="AC1290" s="80"/>
      <c r="AD1290" s="80"/>
      <c r="AO1290" s="80"/>
      <c r="AP1290" s="80"/>
      <c r="AQ1290" s="80"/>
      <c r="AR1290" s="80"/>
      <c r="AS1290" s="80"/>
      <c r="AX1290" s="78"/>
      <c r="BL1290" s="80"/>
      <c r="CJ1290" s="90"/>
      <c r="CK1290" s="90"/>
      <c r="CL1290" s="90"/>
      <c r="CM1290" s="90"/>
      <c r="CN1290" s="90"/>
      <c r="CO1290" s="90"/>
      <c r="CP1290" s="90"/>
      <c r="CQ1290" s="90"/>
      <c r="CR1290" s="90"/>
      <c r="CS1290" s="90"/>
      <c r="CT1290" s="90"/>
      <c r="CU1290" s="90"/>
      <c r="CV1290" s="90"/>
      <c r="CW1290" s="90"/>
      <c r="CX1290" s="90"/>
    </row>
    <row r="1291" spans="28:102" s="77" customFormat="1" ht="12" x14ac:dyDescent="0.2">
      <c r="AB1291" s="80"/>
      <c r="AC1291" s="80"/>
      <c r="AD1291" s="80"/>
      <c r="AO1291" s="80"/>
      <c r="AP1291" s="80"/>
      <c r="AQ1291" s="80"/>
      <c r="AR1291" s="80"/>
      <c r="AS1291" s="80"/>
      <c r="AX1291" s="78"/>
      <c r="BL1291" s="80"/>
      <c r="CJ1291" s="90"/>
      <c r="CK1291" s="90"/>
      <c r="CL1291" s="90"/>
      <c r="CM1291" s="90"/>
      <c r="CN1291" s="90"/>
      <c r="CO1291" s="90"/>
      <c r="CP1291" s="90"/>
      <c r="CQ1291" s="90"/>
      <c r="CR1291" s="90"/>
      <c r="CS1291" s="90"/>
      <c r="CT1291" s="90"/>
      <c r="CU1291" s="90"/>
      <c r="CV1291" s="90"/>
      <c r="CW1291" s="90"/>
      <c r="CX1291" s="90"/>
    </row>
    <row r="1292" spans="28:102" s="77" customFormat="1" ht="12" x14ac:dyDescent="0.2">
      <c r="AB1292" s="80"/>
      <c r="AC1292" s="80"/>
      <c r="AD1292" s="80"/>
      <c r="AO1292" s="80"/>
      <c r="AP1292" s="80"/>
      <c r="AQ1292" s="80"/>
      <c r="AR1292" s="80"/>
      <c r="AS1292" s="80"/>
      <c r="AX1292" s="78"/>
      <c r="BL1292" s="80"/>
      <c r="CJ1292" s="90"/>
      <c r="CK1292" s="90"/>
      <c r="CL1292" s="90"/>
      <c r="CM1292" s="90"/>
      <c r="CN1292" s="90"/>
      <c r="CO1292" s="90"/>
      <c r="CP1292" s="90"/>
      <c r="CQ1292" s="90"/>
      <c r="CR1292" s="90"/>
      <c r="CS1292" s="90"/>
      <c r="CT1292" s="90"/>
      <c r="CU1292" s="90"/>
      <c r="CV1292" s="90"/>
      <c r="CW1292" s="90"/>
      <c r="CX1292" s="90"/>
    </row>
    <row r="1293" spans="28:102" s="77" customFormat="1" ht="12" x14ac:dyDescent="0.2">
      <c r="AB1293" s="80"/>
      <c r="AC1293" s="80"/>
      <c r="AD1293" s="80"/>
      <c r="AO1293" s="80"/>
      <c r="AP1293" s="80"/>
      <c r="AQ1293" s="80"/>
      <c r="AR1293" s="80"/>
      <c r="AS1293" s="80"/>
      <c r="AX1293" s="78"/>
      <c r="BL1293" s="80"/>
      <c r="CJ1293" s="90"/>
      <c r="CK1293" s="90"/>
      <c r="CL1293" s="90"/>
      <c r="CM1293" s="90"/>
      <c r="CN1293" s="90"/>
      <c r="CO1293" s="90"/>
      <c r="CP1293" s="90"/>
      <c r="CQ1293" s="90"/>
      <c r="CR1293" s="90"/>
      <c r="CS1293" s="90"/>
      <c r="CT1293" s="90"/>
      <c r="CU1293" s="90"/>
      <c r="CV1293" s="90"/>
      <c r="CW1293" s="90"/>
      <c r="CX1293" s="90"/>
    </row>
    <row r="1294" spans="28:102" s="77" customFormat="1" ht="12" x14ac:dyDescent="0.2">
      <c r="AB1294" s="80"/>
      <c r="AC1294" s="80"/>
      <c r="AD1294" s="80"/>
      <c r="AO1294" s="80"/>
      <c r="AP1294" s="80"/>
      <c r="AQ1294" s="80"/>
      <c r="AR1294" s="80"/>
      <c r="AS1294" s="80"/>
      <c r="AX1294" s="78"/>
      <c r="BL1294" s="80"/>
      <c r="CJ1294" s="90"/>
      <c r="CK1294" s="90"/>
      <c r="CL1294" s="90"/>
      <c r="CM1294" s="90"/>
      <c r="CN1294" s="90"/>
      <c r="CO1294" s="90"/>
      <c r="CP1294" s="90"/>
      <c r="CQ1294" s="90"/>
      <c r="CR1294" s="90"/>
      <c r="CS1294" s="90"/>
      <c r="CT1294" s="90"/>
      <c r="CU1294" s="90"/>
      <c r="CV1294" s="90"/>
      <c r="CW1294" s="90"/>
      <c r="CX1294" s="90"/>
    </row>
    <row r="1295" spans="28:102" s="77" customFormat="1" ht="12" x14ac:dyDescent="0.2">
      <c r="AB1295" s="80"/>
      <c r="AC1295" s="80"/>
      <c r="AD1295" s="80"/>
      <c r="AO1295" s="80"/>
      <c r="AP1295" s="80"/>
      <c r="AQ1295" s="80"/>
      <c r="AR1295" s="80"/>
      <c r="AS1295" s="80"/>
      <c r="AX1295" s="78"/>
      <c r="BL1295" s="80"/>
      <c r="CJ1295" s="90"/>
      <c r="CK1295" s="90"/>
      <c r="CL1295" s="90"/>
      <c r="CM1295" s="90"/>
      <c r="CN1295" s="90"/>
      <c r="CO1295" s="90"/>
      <c r="CP1295" s="90"/>
      <c r="CQ1295" s="90"/>
      <c r="CR1295" s="90"/>
      <c r="CS1295" s="90"/>
      <c r="CT1295" s="90"/>
      <c r="CU1295" s="90"/>
      <c r="CV1295" s="90"/>
      <c r="CW1295" s="90"/>
      <c r="CX1295" s="90"/>
    </row>
    <row r="1296" spans="28:102" s="77" customFormat="1" ht="12" x14ac:dyDescent="0.2">
      <c r="AB1296" s="80"/>
      <c r="AC1296" s="80"/>
      <c r="AD1296" s="80"/>
      <c r="AO1296" s="80"/>
      <c r="AP1296" s="80"/>
      <c r="AQ1296" s="80"/>
      <c r="AR1296" s="80"/>
      <c r="AS1296" s="80"/>
      <c r="AX1296" s="78"/>
      <c r="BL1296" s="80"/>
      <c r="CJ1296" s="90"/>
      <c r="CK1296" s="90"/>
      <c r="CL1296" s="90"/>
      <c r="CM1296" s="90"/>
      <c r="CN1296" s="90"/>
      <c r="CO1296" s="90"/>
      <c r="CP1296" s="90"/>
      <c r="CQ1296" s="90"/>
      <c r="CR1296" s="90"/>
      <c r="CS1296" s="90"/>
      <c r="CT1296" s="90"/>
      <c r="CU1296" s="90"/>
      <c r="CV1296" s="90"/>
      <c r="CW1296" s="90"/>
      <c r="CX1296" s="90"/>
    </row>
    <row r="1297" spans="28:102" s="77" customFormat="1" ht="12" x14ac:dyDescent="0.2">
      <c r="AB1297" s="80"/>
      <c r="AC1297" s="80"/>
      <c r="AD1297" s="80"/>
      <c r="AO1297" s="80"/>
      <c r="AP1297" s="80"/>
      <c r="AQ1297" s="80"/>
      <c r="AR1297" s="80"/>
      <c r="AS1297" s="80"/>
      <c r="AX1297" s="78"/>
      <c r="BL1297" s="80"/>
      <c r="CJ1297" s="90"/>
      <c r="CK1297" s="90"/>
      <c r="CL1297" s="90"/>
      <c r="CM1297" s="90"/>
      <c r="CN1297" s="90"/>
      <c r="CO1297" s="90"/>
      <c r="CP1297" s="90"/>
      <c r="CQ1297" s="90"/>
      <c r="CR1297" s="90"/>
      <c r="CS1297" s="90"/>
      <c r="CT1297" s="90"/>
      <c r="CU1297" s="90"/>
      <c r="CV1297" s="90"/>
      <c r="CW1297" s="90"/>
      <c r="CX1297" s="90"/>
    </row>
    <row r="1298" spans="28:102" s="77" customFormat="1" ht="12" x14ac:dyDescent="0.2">
      <c r="AB1298" s="80"/>
      <c r="AC1298" s="80"/>
      <c r="AD1298" s="80"/>
      <c r="AO1298" s="80"/>
      <c r="AP1298" s="80"/>
      <c r="AQ1298" s="80"/>
      <c r="AR1298" s="80"/>
      <c r="AS1298" s="80"/>
      <c r="AX1298" s="78"/>
      <c r="BL1298" s="80"/>
      <c r="CJ1298" s="90"/>
      <c r="CK1298" s="90"/>
      <c r="CL1298" s="90"/>
      <c r="CM1298" s="90"/>
      <c r="CN1298" s="90"/>
      <c r="CO1298" s="90"/>
      <c r="CP1298" s="90"/>
      <c r="CQ1298" s="90"/>
      <c r="CR1298" s="90"/>
      <c r="CS1298" s="90"/>
      <c r="CT1298" s="90"/>
      <c r="CU1298" s="90"/>
      <c r="CV1298" s="90"/>
      <c r="CW1298" s="90"/>
      <c r="CX1298" s="90"/>
    </row>
    <row r="1299" spans="28:102" s="77" customFormat="1" ht="12" x14ac:dyDescent="0.2">
      <c r="AB1299" s="80"/>
      <c r="AC1299" s="80"/>
      <c r="AD1299" s="80"/>
      <c r="AO1299" s="80"/>
      <c r="AP1299" s="80"/>
      <c r="AQ1299" s="80"/>
      <c r="AR1299" s="80"/>
      <c r="AS1299" s="80"/>
      <c r="AX1299" s="78"/>
      <c r="BL1299" s="80"/>
      <c r="CJ1299" s="90"/>
      <c r="CK1299" s="90"/>
      <c r="CL1299" s="90"/>
      <c r="CM1299" s="90"/>
      <c r="CN1299" s="90"/>
      <c r="CO1299" s="90"/>
      <c r="CP1299" s="90"/>
      <c r="CQ1299" s="90"/>
      <c r="CR1299" s="90"/>
      <c r="CS1299" s="90"/>
      <c r="CT1299" s="90"/>
      <c r="CU1299" s="90"/>
      <c r="CV1299" s="90"/>
      <c r="CW1299" s="90"/>
      <c r="CX1299" s="90"/>
    </row>
    <row r="1300" spans="28:102" s="77" customFormat="1" ht="12" x14ac:dyDescent="0.2">
      <c r="AB1300" s="80"/>
      <c r="AC1300" s="80"/>
      <c r="AD1300" s="80"/>
      <c r="AO1300" s="80"/>
      <c r="AP1300" s="80"/>
      <c r="AQ1300" s="80"/>
      <c r="AR1300" s="80"/>
      <c r="AS1300" s="80"/>
      <c r="AX1300" s="78"/>
      <c r="BL1300" s="80"/>
      <c r="CJ1300" s="90"/>
      <c r="CK1300" s="90"/>
      <c r="CL1300" s="90"/>
      <c r="CM1300" s="90"/>
      <c r="CN1300" s="90"/>
      <c r="CO1300" s="90"/>
      <c r="CP1300" s="90"/>
      <c r="CQ1300" s="90"/>
      <c r="CR1300" s="90"/>
      <c r="CS1300" s="90"/>
      <c r="CT1300" s="90"/>
      <c r="CU1300" s="90"/>
      <c r="CV1300" s="90"/>
      <c r="CW1300" s="90"/>
      <c r="CX1300" s="90"/>
    </row>
    <row r="1301" spans="28:102" s="77" customFormat="1" ht="12" x14ac:dyDescent="0.2">
      <c r="AB1301" s="80"/>
      <c r="AC1301" s="80"/>
      <c r="AD1301" s="80"/>
      <c r="AO1301" s="80"/>
      <c r="AP1301" s="80"/>
      <c r="AQ1301" s="80"/>
      <c r="AR1301" s="80"/>
      <c r="AS1301" s="80"/>
      <c r="AX1301" s="78"/>
      <c r="BL1301" s="80"/>
      <c r="CJ1301" s="90"/>
      <c r="CK1301" s="90"/>
      <c r="CL1301" s="90"/>
      <c r="CM1301" s="90"/>
      <c r="CN1301" s="90"/>
      <c r="CO1301" s="90"/>
      <c r="CP1301" s="90"/>
      <c r="CQ1301" s="90"/>
      <c r="CR1301" s="90"/>
      <c r="CS1301" s="90"/>
      <c r="CT1301" s="90"/>
      <c r="CU1301" s="90"/>
      <c r="CV1301" s="90"/>
      <c r="CW1301" s="90"/>
      <c r="CX1301" s="90"/>
    </row>
    <row r="1302" spans="28:102" s="77" customFormat="1" ht="12" x14ac:dyDescent="0.2">
      <c r="AB1302" s="80"/>
      <c r="AC1302" s="80"/>
      <c r="AD1302" s="80"/>
      <c r="AO1302" s="80"/>
      <c r="AP1302" s="80"/>
      <c r="AQ1302" s="80"/>
      <c r="AR1302" s="80"/>
      <c r="AS1302" s="80"/>
      <c r="AX1302" s="78"/>
      <c r="BL1302" s="80"/>
      <c r="CJ1302" s="90"/>
      <c r="CK1302" s="90"/>
      <c r="CL1302" s="90"/>
      <c r="CM1302" s="90"/>
      <c r="CN1302" s="90"/>
      <c r="CO1302" s="90"/>
      <c r="CP1302" s="90"/>
      <c r="CQ1302" s="90"/>
      <c r="CR1302" s="90"/>
      <c r="CS1302" s="90"/>
      <c r="CT1302" s="90"/>
      <c r="CU1302" s="90"/>
      <c r="CV1302" s="90"/>
      <c r="CW1302" s="90"/>
      <c r="CX1302" s="90"/>
    </row>
    <row r="1303" spans="28:102" s="77" customFormat="1" ht="12" x14ac:dyDescent="0.2">
      <c r="AB1303" s="80"/>
      <c r="AC1303" s="80"/>
      <c r="AD1303" s="80"/>
      <c r="AO1303" s="80"/>
      <c r="AP1303" s="80"/>
      <c r="AQ1303" s="80"/>
      <c r="AR1303" s="80"/>
      <c r="AS1303" s="80"/>
      <c r="AX1303" s="78"/>
      <c r="BL1303" s="80"/>
      <c r="CJ1303" s="90"/>
      <c r="CK1303" s="90"/>
      <c r="CL1303" s="90"/>
      <c r="CM1303" s="90"/>
      <c r="CN1303" s="90"/>
      <c r="CO1303" s="90"/>
      <c r="CP1303" s="90"/>
      <c r="CQ1303" s="90"/>
      <c r="CR1303" s="90"/>
      <c r="CS1303" s="90"/>
      <c r="CT1303" s="90"/>
      <c r="CU1303" s="90"/>
      <c r="CV1303" s="90"/>
      <c r="CW1303" s="90"/>
      <c r="CX1303" s="90"/>
    </row>
    <row r="1304" spans="28:102" s="77" customFormat="1" ht="12" x14ac:dyDescent="0.2">
      <c r="AB1304" s="80"/>
      <c r="AC1304" s="80"/>
      <c r="AD1304" s="80"/>
      <c r="AO1304" s="80"/>
      <c r="AP1304" s="80"/>
      <c r="AQ1304" s="80"/>
      <c r="AR1304" s="80"/>
      <c r="AS1304" s="80"/>
      <c r="AX1304" s="78"/>
      <c r="BL1304" s="80"/>
      <c r="CJ1304" s="90"/>
      <c r="CK1304" s="90"/>
      <c r="CL1304" s="90"/>
      <c r="CM1304" s="90"/>
      <c r="CN1304" s="90"/>
      <c r="CO1304" s="90"/>
      <c r="CP1304" s="90"/>
      <c r="CQ1304" s="90"/>
      <c r="CR1304" s="90"/>
      <c r="CS1304" s="90"/>
      <c r="CT1304" s="90"/>
      <c r="CU1304" s="90"/>
      <c r="CV1304" s="90"/>
      <c r="CW1304" s="90"/>
      <c r="CX1304" s="90"/>
    </row>
    <row r="1305" spans="28:102" s="77" customFormat="1" ht="12" x14ac:dyDescent="0.2">
      <c r="AB1305" s="80"/>
      <c r="AC1305" s="80"/>
      <c r="AD1305" s="80"/>
      <c r="AO1305" s="80"/>
      <c r="AP1305" s="80"/>
      <c r="AQ1305" s="80"/>
      <c r="AR1305" s="80"/>
      <c r="AS1305" s="80"/>
      <c r="AX1305" s="78"/>
      <c r="BL1305" s="80"/>
      <c r="CJ1305" s="90"/>
      <c r="CK1305" s="90"/>
      <c r="CL1305" s="90"/>
      <c r="CM1305" s="90"/>
      <c r="CN1305" s="90"/>
      <c r="CO1305" s="90"/>
      <c r="CP1305" s="90"/>
      <c r="CQ1305" s="90"/>
      <c r="CR1305" s="90"/>
      <c r="CS1305" s="90"/>
      <c r="CT1305" s="90"/>
      <c r="CU1305" s="90"/>
      <c r="CV1305" s="90"/>
      <c r="CW1305" s="90"/>
      <c r="CX1305" s="90"/>
    </row>
    <row r="1306" spans="28:102" s="77" customFormat="1" ht="12" x14ac:dyDescent="0.2">
      <c r="AB1306" s="80"/>
      <c r="AC1306" s="80"/>
      <c r="AD1306" s="80"/>
      <c r="AO1306" s="80"/>
      <c r="AP1306" s="80"/>
      <c r="AQ1306" s="80"/>
      <c r="AR1306" s="80"/>
      <c r="AS1306" s="80"/>
      <c r="AX1306" s="78"/>
      <c r="BL1306" s="80"/>
      <c r="CJ1306" s="90"/>
      <c r="CK1306" s="90"/>
      <c r="CL1306" s="90"/>
      <c r="CM1306" s="90"/>
      <c r="CN1306" s="90"/>
      <c r="CO1306" s="90"/>
      <c r="CP1306" s="90"/>
      <c r="CQ1306" s="90"/>
      <c r="CR1306" s="90"/>
      <c r="CS1306" s="90"/>
      <c r="CT1306" s="90"/>
      <c r="CU1306" s="90"/>
      <c r="CV1306" s="90"/>
      <c r="CW1306" s="90"/>
      <c r="CX1306" s="90"/>
    </row>
    <row r="1307" spans="28:102" s="77" customFormat="1" ht="12" x14ac:dyDescent="0.2">
      <c r="AB1307" s="80"/>
      <c r="AC1307" s="80"/>
      <c r="AD1307" s="80"/>
      <c r="AO1307" s="80"/>
      <c r="AP1307" s="80"/>
      <c r="AQ1307" s="80"/>
      <c r="AR1307" s="80"/>
      <c r="AS1307" s="80"/>
      <c r="AX1307" s="78"/>
      <c r="BL1307" s="80"/>
      <c r="CJ1307" s="90"/>
      <c r="CK1307" s="90"/>
      <c r="CL1307" s="90"/>
      <c r="CM1307" s="90"/>
      <c r="CN1307" s="90"/>
      <c r="CO1307" s="90"/>
      <c r="CP1307" s="90"/>
      <c r="CQ1307" s="90"/>
      <c r="CR1307" s="90"/>
      <c r="CS1307" s="90"/>
      <c r="CT1307" s="90"/>
      <c r="CU1307" s="90"/>
      <c r="CV1307" s="90"/>
      <c r="CW1307" s="90"/>
      <c r="CX1307" s="90"/>
    </row>
    <row r="1308" spans="28:102" s="77" customFormat="1" ht="12" x14ac:dyDescent="0.2">
      <c r="AB1308" s="80"/>
      <c r="AC1308" s="80"/>
      <c r="AD1308" s="80"/>
      <c r="AO1308" s="80"/>
      <c r="AP1308" s="80"/>
      <c r="AQ1308" s="80"/>
      <c r="AR1308" s="80"/>
      <c r="AS1308" s="80"/>
      <c r="AX1308" s="78"/>
      <c r="BL1308" s="80"/>
      <c r="CJ1308" s="90"/>
      <c r="CK1308" s="90"/>
      <c r="CL1308" s="90"/>
      <c r="CM1308" s="90"/>
      <c r="CN1308" s="90"/>
      <c r="CO1308" s="90"/>
      <c r="CP1308" s="90"/>
      <c r="CQ1308" s="90"/>
      <c r="CR1308" s="90"/>
      <c r="CS1308" s="90"/>
      <c r="CT1308" s="90"/>
      <c r="CU1308" s="90"/>
      <c r="CV1308" s="90"/>
      <c r="CW1308" s="90"/>
      <c r="CX1308" s="90"/>
    </row>
    <row r="1309" spans="28:102" s="77" customFormat="1" ht="12" x14ac:dyDescent="0.2">
      <c r="AB1309" s="80"/>
      <c r="AC1309" s="80"/>
      <c r="AD1309" s="80"/>
      <c r="AO1309" s="80"/>
      <c r="AP1309" s="80"/>
      <c r="AQ1309" s="80"/>
      <c r="AR1309" s="80"/>
      <c r="AS1309" s="80"/>
      <c r="AX1309" s="78"/>
      <c r="BL1309" s="80"/>
      <c r="CJ1309" s="90"/>
      <c r="CK1309" s="90"/>
      <c r="CL1309" s="90"/>
      <c r="CM1309" s="90"/>
      <c r="CN1309" s="90"/>
      <c r="CO1309" s="90"/>
      <c r="CP1309" s="90"/>
      <c r="CQ1309" s="90"/>
      <c r="CR1309" s="90"/>
      <c r="CS1309" s="90"/>
      <c r="CT1309" s="90"/>
      <c r="CU1309" s="90"/>
      <c r="CV1309" s="90"/>
      <c r="CW1309" s="90"/>
      <c r="CX1309" s="90"/>
    </row>
    <row r="1310" spans="28:102" s="77" customFormat="1" ht="12" x14ac:dyDescent="0.2">
      <c r="AB1310" s="80"/>
      <c r="AC1310" s="80"/>
      <c r="AD1310" s="80"/>
      <c r="AO1310" s="80"/>
      <c r="AP1310" s="80"/>
      <c r="AQ1310" s="80"/>
      <c r="AR1310" s="80"/>
      <c r="AS1310" s="80"/>
      <c r="AX1310" s="78"/>
      <c r="BL1310" s="80"/>
      <c r="CJ1310" s="90"/>
      <c r="CK1310" s="90"/>
      <c r="CL1310" s="90"/>
      <c r="CM1310" s="90"/>
      <c r="CN1310" s="90"/>
      <c r="CO1310" s="90"/>
      <c r="CP1310" s="90"/>
      <c r="CQ1310" s="90"/>
      <c r="CR1310" s="90"/>
      <c r="CS1310" s="90"/>
      <c r="CT1310" s="90"/>
      <c r="CU1310" s="90"/>
      <c r="CV1310" s="90"/>
      <c r="CW1310" s="90"/>
      <c r="CX1310" s="90"/>
    </row>
    <row r="1311" spans="28:102" s="77" customFormat="1" ht="12" x14ac:dyDescent="0.2">
      <c r="AB1311" s="80"/>
      <c r="AC1311" s="80"/>
      <c r="AD1311" s="80"/>
      <c r="AO1311" s="80"/>
      <c r="AP1311" s="80"/>
      <c r="AQ1311" s="80"/>
      <c r="AR1311" s="80"/>
      <c r="AS1311" s="80"/>
      <c r="AX1311" s="78"/>
      <c r="BL1311" s="80"/>
      <c r="CJ1311" s="90"/>
      <c r="CK1311" s="90"/>
      <c r="CL1311" s="90"/>
      <c r="CM1311" s="90"/>
      <c r="CN1311" s="90"/>
      <c r="CO1311" s="90"/>
      <c r="CP1311" s="90"/>
      <c r="CQ1311" s="90"/>
      <c r="CR1311" s="90"/>
      <c r="CS1311" s="90"/>
      <c r="CT1311" s="90"/>
      <c r="CU1311" s="90"/>
      <c r="CV1311" s="90"/>
      <c r="CW1311" s="90"/>
      <c r="CX1311" s="90"/>
    </row>
    <row r="1312" spans="28:102" s="77" customFormat="1" ht="12" x14ac:dyDescent="0.2">
      <c r="AB1312" s="80"/>
      <c r="AC1312" s="80"/>
      <c r="AD1312" s="80"/>
      <c r="AO1312" s="80"/>
      <c r="AP1312" s="80"/>
      <c r="AQ1312" s="80"/>
      <c r="AR1312" s="80"/>
      <c r="AS1312" s="80"/>
      <c r="AX1312" s="78"/>
      <c r="BL1312" s="80"/>
      <c r="CJ1312" s="90"/>
      <c r="CK1312" s="90"/>
      <c r="CL1312" s="90"/>
      <c r="CM1312" s="90"/>
      <c r="CN1312" s="90"/>
      <c r="CO1312" s="90"/>
      <c r="CP1312" s="90"/>
      <c r="CQ1312" s="90"/>
      <c r="CR1312" s="90"/>
      <c r="CS1312" s="90"/>
      <c r="CT1312" s="90"/>
      <c r="CU1312" s="90"/>
      <c r="CV1312" s="90"/>
      <c r="CW1312" s="90"/>
      <c r="CX1312" s="90"/>
    </row>
    <row r="1313" spans="28:102" s="77" customFormat="1" ht="12" x14ac:dyDescent="0.2">
      <c r="AB1313" s="80"/>
      <c r="AC1313" s="80"/>
      <c r="AD1313" s="80"/>
      <c r="AO1313" s="80"/>
      <c r="AP1313" s="80"/>
      <c r="AQ1313" s="80"/>
      <c r="AR1313" s="80"/>
      <c r="AS1313" s="80"/>
      <c r="AX1313" s="78"/>
      <c r="BL1313" s="80"/>
      <c r="CJ1313" s="90"/>
      <c r="CK1313" s="90"/>
      <c r="CL1313" s="90"/>
      <c r="CM1313" s="90"/>
      <c r="CN1313" s="90"/>
      <c r="CO1313" s="90"/>
      <c r="CP1313" s="90"/>
      <c r="CQ1313" s="90"/>
      <c r="CR1313" s="90"/>
      <c r="CS1313" s="90"/>
      <c r="CT1313" s="90"/>
      <c r="CU1313" s="90"/>
      <c r="CV1313" s="90"/>
      <c r="CW1313" s="90"/>
      <c r="CX1313" s="90"/>
    </row>
    <row r="1314" spans="28:102" s="77" customFormat="1" ht="12" x14ac:dyDescent="0.2">
      <c r="AB1314" s="80"/>
      <c r="AC1314" s="80"/>
      <c r="AD1314" s="80"/>
      <c r="AO1314" s="80"/>
      <c r="AP1314" s="80"/>
      <c r="AQ1314" s="80"/>
      <c r="AR1314" s="80"/>
      <c r="AS1314" s="80"/>
      <c r="AX1314" s="78"/>
      <c r="BL1314" s="80"/>
      <c r="CJ1314" s="90"/>
      <c r="CK1314" s="90"/>
      <c r="CL1314" s="90"/>
      <c r="CM1314" s="90"/>
      <c r="CN1314" s="90"/>
      <c r="CO1314" s="90"/>
      <c r="CP1314" s="90"/>
      <c r="CQ1314" s="90"/>
      <c r="CR1314" s="90"/>
      <c r="CS1314" s="90"/>
      <c r="CT1314" s="90"/>
      <c r="CU1314" s="90"/>
      <c r="CV1314" s="90"/>
      <c r="CW1314" s="90"/>
      <c r="CX1314" s="90"/>
    </row>
    <row r="1315" spans="28:102" s="77" customFormat="1" ht="12" x14ac:dyDescent="0.2">
      <c r="AB1315" s="80"/>
      <c r="AC1315" s="80"/>
      <c r="AD1315" s="80"/>
      <c r="AO1315" s="80"/>
      <c r="AP1315" s="80"/>
      <c r="AQ1315" s="80"/>
      <c r="AR1315" s="80"/>
      <c r="AS1315" s="80"/>
      <c r="AX1315" s="78"/>
      <c r="BL1315" s="80"/>
      <c r="CJ1315" s="90"/>
      <c r="CK1315" s="90"/>
      <c r="CL1315" s="90"/>
      <c r="CM1315" s="90"/>
      <c r="CN1315" s="90"/>
      <c r="CO1315" s="90"/>
      <c r="CP1315" s="90"/>
      <c r="CQ1315" s="90"/>
      <c r="CR1315" s="90"/>
      <c r="CS1315" s="90"/>
      <c r="CT1315" s="90"/>
      <c r="CU1315" s="90"/>
      <c r="CV1315" s="90"/>
      <c r="CW1315" s="90"/>
      <c r="CX1315" s="90"/>
    </row>
    <row r="1316" spans="28:102" s="77" customFormat="1" ht="12" x14ac:dyDescent="0.2">
      <c r="AB1316" s="80"/>
      <c r="AC1316" s="80"/>
      <c r="AD1316" s="80"/>
      <c r="AO1316" s="80"/>
      <c r="AP1316" s="80"/>
      <c r="AQ1316" s="80"/>
      <c r="AR1316" s="80"/>
      <c r="AS1316" s="80"/>
      <c r="AX1316" s="78"/>
      <c r="BL1316" s="80"/>
      <c r="CJ1316" s="90"/>
      <c r="CK1316" s="90"/>
      <c r="CL1316" s="90"/>
      <c r="CM1316" s="90"/>
      <c r="CN1316" s="90"/>
      <c r="CO1316" s="90"/>
      <c r="CP1316" s="90"/>
      <c r="CQ1316" s="90"/>
      <c r="CR1316" s="90"/>
      <c r="CS1316" s="90"/>
      <c r="CT1316" s="90"/>
      <c r="CU1316" s="90"/>
      <c r="CV1316" s="90"/>
      <c r="CW1316" s="90"/>
      <c r="CX1316" s="90"/>
    </row>
    <row r="1317" spans="28:102" s="77" customFormat="1" ht="12" x14ac:dyDescent="0.2">
      <c r="AB1317" s="80"/>
      <c r="AC1317" s="80"/>
      <c r="AD1317" s="80"/>
      <c r="AO1317" s="80"/>
      <c r="AP1317" s="80"/>
      <c r="AQ1317" s="80"/>
      <c r="AR1317" s="80"/>
      <c r="AS1317" s="80"/>
      <c r="AX1317" s="78"/>
      <c r="BL1317" s="80"/>
      <c r="CJ1317" s="90"/>
      <c r="CK1317" s="90"/>
      <c r="CL1317" s="90"/>
      <c r="CM1317" s="90"/>
      <c r="CN1317" s="90"/>
      <c r="CO1317" s="90"/>
      <c r="CP1317" s="90"/>
      <c r="CQ1317" s="90"/>
      <c r="CR1317" s="90"/>
      <c r="CS1317" s="90"/>
      <c r="CT1317" s="90"/>
      <c r="CU1317" s="90"/>
      <c r="CV1317" s="90"/>
      <c r="CW1317" s="90"/>
      <c r="CX1317" s="90"/>
    </row>
    <row r="1318" spans="28:102" s="77" customFormat="1" ht="12" x14ac:dyDescent="0.2">
      <c r="AB1318" s="80"/>
      <c r="AC1318" s="80"/>
      <c r="AD1318" s="80"/>
      <c r="AO1318" s="80"/>
      <c r="AP1318" s="80"/>
      <c r="AQ1318" s="80"/>
      <c r="AR1318" s="80"/>
      <c r="AS1318" s="80"/>
      <c r="AX1318" s="78"/>
      <c r="BL1318" s="80"/>
      <c r="CJ1318" s="90"/>
      <c r="CK1318" s="90"/>
      <c r="CL1318" s="90"/>
      <c r="CM1318" s="90"/>
      <c r="CN1318" s="90"/>
      <c r="CO1318" s="90"/>
      <c r="CP1318" s="90"/>
      <c r="CQ1318" s="90"/>
      <c r="CR1318" s="90"/>
      <c r="CS1318" s="90"/>
      <c r="CT1318" s="90"/>
      <c r="CU1318" s="90"/>
      <c r="CV1318" s="90"/>
      <c r="CW1318" s="90"/>
      <c r="CX1318" s="90"/>
    </row>
    <row r="1319" spans="28:102" s="77" customFormat="1" ht="12" x14ac:dyDescent="0.2">
      <c r="AB1319" s="80"/>
      <c r="AC1319" s="80"/>
      <c r="AD1319" s="80"/>
      <c r="AO1319" s="80"/>
      <c r="AP1319" s="80"/>
      <c r="AQ1319" s="80"/>
      <c r="AR1319" s="80"/>
      <c r="AS1319" s="80"/>
      <c r="AX1319" s="78"/>
      <c r="BL1319" s="80"/>
      <c r="CJ1319" s="90"/>
      <c r="CK1319" s="90"/>
      <c r="CL1319" s="90"/>
      <c r="CM1319" s="90"/>
      <c r="CN1319" s="90"/>
      <c r="CO1319" s="90"/>
      <c r="CP1319" s="90"/>
      <c r="CQ1319" s="90"/>
      <c r="CR1319" s="90"/>
      <c r="CS1319" s="90"/>
      <c r="CT1319" s="90"/>
      <c r="CU1319" s="90"/>
      <c r="CV1319" s="90"/>
      <c r="CW1319" s="90"/>
      <c r="CX1319" s="90"/>
    </row>
    <row r="1320" spans="28:102" s="77" customFormat="1" ht="12" x14ac:dyDescent="0.2">
      <c r="AB1320" s="80"/>
      <c r="AC1320" s="80"/>
      <c r="AD1320" s="80"/>
      <c r="AO1320" s="80"/>
      <c r="AP1320" s="80"/>
      <c r="AQ1320" s="80"/>
      <c r="AR1320" s="80"/>
      <c r="AS1320" s="80"/>
      <c r="AX1320" s="78"/>
      <c r="BL1320" s="80"/>
      <c r="CJ1320" s="90"/>
      <c r="CK1320" s="90"/>
      <c r="CL1320" s="90"/>
      <c r="CM1320" s="90"/>
      <c r="CN1320" s="90"/>
      <c r="CO1320" s="90"/>
      <c r="CP1320" s="90"/>
      <c r="CQ1320" s="90"/>
      <c r="CR1320" s="90"/>
      <c r="CS1320" s="90"/>
      <c r="CT1320" s="90"/>
      <c r="CU1320" s="90"/>
      <c r="CV1320" s="90"/>
      <c r="CW1320" s="90"/>
      <c r="CX1320" s="90"/>
    </row>
    <row r="1321" spans="28:102" s="77" customFormat="1" ht="12" x14ac:dyDescent="0.2">
      <c r="AB1321" s="80"/>
      <c r="AC1321" s="80"/>
      <c r="AD1321" s="80"/>
      <c r="AO1321" s="80"/>
      <c r="AP1321" s="80"/>
      <c r="AQ1321" s="80"/>
      <c r="AR1321" s="80"/>
      <c r="AS1321" s="80"/>
      <c r="AX1321" s="78"/>
      <c r="BL1321" s="80"/>
      <c r="CJ1321" s="90"/>
      <c r="CK1321" s="90"/>
      <c r="CL1321" s="90"/>
      <c r="CM1321" s="90"/>
      <c r="CN1321" s="90"/>
      <c r="CO1321" s="90"/>
      <c r="CP1321" s="90"/>
      <c r="CQ1321" s="90"/>
      <c r="CR1321" s="90"/>
      <c r="CS1321" s="90"/>
      <c r="CT1321" s="90"/>
      <c r="CU1321" s="90"/>
      <c r="CV1321" s="90"/>
      <c r="CW1321" s="90"/>
      <c r="CX1321" s="90"/>
    </row>
    <row r="1322" spans="28:102" s="77" customFormat="1" ht="12" x14ac:dyDescent="0.2">
      <c r="AB1322" s="80"/>
      <c r="AC1322" s="80"/>
      <c r="AD1322" s="80"/>
      <c r="AO1322" s="80"/>
      <c r="AP1322" s="80"/>
      <c r="AQ1322" s="80"/>
      <c r="AR1322" s="80"/>
      <c r="AS1322" s="80"/>
      <c r="AX1322" s="78"/>
      <c r="BL1322" s="80"/>
      <c r="CJ1322" s="90"/>
      <c r="CK1322" s="90"/>
      <c r="CL1322" s="90"/>
      <c r="CM1322" s="90"/>
      <c r="CN1322" s="90"/>
      <c r="CO1322" s="90"/>
      <c r="CP1322" s="90"/>
      <c r="CQ1322" s="90"/>
      <c r="CR1322" s="90"/>
      <c r="CS1322" s="90"/>
      <c r="CT1322" s="90"/>
      <c r="CU1322" s="90"/>
      <c r="CV1322" s="90"/>
      <c r="CW1322" s="90"/>
      <c r="CX1322" s="90"/>
    </row>
    <row r="1323" spans="28:102" s="77" customFormat="1" ht="12" x14ac:dyDescent="0.2">
      <c r="AB1323" s="80"/>
      <c r="AC1323" s="80"/>
      <c r="AD1323" s="80"/>
      <c r="AO1323" s="80"/>
      <c r="AP1323" s="80"/>
      <c r="AQ1323" s="80"/>
      <c r="AR1323" s="80"/>
      <c r="AS1323" s="80"/>
      <c r="AX1323" s="78"/>
      <c r="BL1323" s="80"/>
      <c r="CJ1323" s="90"/>
      <c r="CK1323" s="90"/>
      <c r="CL1323" s="90"/>
      <c r="CM1323" s="90"/>
      <c r="CN1323" s="90"/>
      <c r="CO1323" s="90"/>
      <c r="CP1323" s="90"/>
      <c r="CQ1323" s="90"/>
      <c r="CR1323" s="90"/>
      <c r="CS1323" s="90"/>
      <c r="CT1323" s="90"/>
      <c r="CU1323" s="90"/>
      <c r="CV1323" s="90"/>
      <c r="CW1323" s="90"/>
      <c r="CX1323" s="90"/>
    </row>
    <row r="1324" spans="28:102" s="77" customFormat="1" ht="12" x14ac:dyDescent="0.2">
      <c r="AB1324" s="80"/>
      <c r="AC1324" s="80"/>
      <c r="AD1324" s="80"/>
      <c r="AO1324" s="80"/>
      <c r="AP1324" s="80"/>
      <c r="AQ1324" s="80"/>
      <c r="AR1324" s="80"/>
      <c r="AS1324" s="80"/>
      <c r="AX1324" s="78"/>
      <c r="BL1324" s="80"/>
      <c r="CJ1324" s="90"/>
      <c r="CK1324" s="90"/>
      <c r="CL1324" s="90"/>
      <c r="CM1324" s="90"/>
      <c r="CN1324" s="90"/>
      <c r="CO1324" s="90"/>
      <c r="CP1324" s="90"/>
      <c r="CQ1324" s="90"/>
      <c r="CR1324" s="90"/>
      <c r="CS1324" s="90"/>
      <c r="CT1324" s="90"/>
      <c r="CU1324" s="90"/>
      <c r="CV1324" s="90"/>
      <c r="CW1324" s="90"/>
      <c r="CX1324" s="90"/>
    </row>
    <row r="1325" spans="28:102" s="77" customFormat="1" ht="12" x14ac:dyDescent="0.2">
      <c r="AB1325" s="80"/>
      <c r="AC1325" s="80"/>
      <c r="AD1325" s="80"/>
      <c r="AO1325" s="80"/>
      <c r="AP1325" s="80"/>
      <c r="AQ1325" s="80"/>
      <c r="AR1325" s="80"/>
      <c r="AS1325" s="80"/>
      <c r="AX1325" s="78"/>
      <c r="BL1325" s="80"/>
      <c r="CJ1325" s="90"/>
      <c r="CK1325" s="90"/>
      <c r="CL1325" s="90"/>
      <c r="CM1325" s="90"/>
      <c r="CN1325" s="90"/>
      <c r="CO1325" s="90"/>
      <c r="CP1325" s="90"/>
      <c r="CQ1325" s="90"/>
      <c r="CR1325" s="90"/>
      <c r="CS1325" s="90"/>
      <c r="CT1325" s="90"/>
      <c r="CU1325" s="90"/>
      <c r="CV1325" s="90"/>
      <c r="CW1325" s="90"/>
      <c r="CX1325" s="90"/>
    </row>
    <row r="1326" spans="28:102" s="77" customFormat="1" ht="12" x14ac:dyDescent="0.2">
      <c r="AB1326" s="80"/>
      <c r="AC1326" s="80"/>
      <c r="AD1326" s="80"/>
      <c r="AO1326" s="80"/>
      <c r="AP1326" s="80"/>
      <c r="AQ1326" s="80"/>
      <c r="AR1326" s="80"/>
      <c r="AS1326" s="80"/>
      <c r="AX1326" s="78"/>
      <c r="BL1326" s="80"/>
      <c r="CJ1326" s="90"/>
      <c r="CK1326" s="90"/>
      <c r="CL1326" s="90"/>
      <c r="CM1326" s="90"/>
      <c r="CN1326" s="90"/>
      <c r="CO1326" s="90"/>
      <c r="CP1326" s="90"/>
      <c r="CQ1326" s="90"/>
      <c r="CR1326" s="90"/>
      <c r="CS1326" s="90"/>
      <c r="CT1326" s="90"/>
      <c r="CU1326" s="90"/>
      <c r="CV1326" s="90"/>
      <c r="CW1326" s="90"/>
      <c r="CX1326" s="90"/>
    </row>
    <row r="1327" spans="28:102" s="77" customFormat="1" ht="12" x14ac:dyDescent="0.2">
      <c r="AB1327" s="80"/>
      <c r="AC1327" s="80"/>
      <c r="AD1327" s="80"/>
      <c r="AO1327" s="80"/>
      <c r="AP1327" s="80"/>
      <c r="AQ1327" s="80"/>
      <c r="AR1327" s="80"/>
      <c r="AS1327" s="80"/>
      <c r="AX1327" s="78"/>
      <c r="BL1327" s="80"/>
      <c r="CJ1327" s="90"/>
      <c r="CK1327" s="90"/>
      <c r="CL1327" s="90"/>
      <c r="CM1327" s="90"/>
      <c r="CN1327" s="90"/>
      <c r="CO1327" s="90"/>
      <c r="CP1327" s="90"/>
      <c r="CQ1327" s="90"/>
      <c r="CR1327" s="90"/>
      <c r="CS1327" s="90"/>
      <c r="CT1327" s="90"/>
      <c r="CU1327" s="90"/>
      <c r="CV1327" s="90"/>
      <c r="CW1327" s="90"/>
      <c r="CX1327" s="90"/>
    </row>
    <row r="1328" spans="28:102" s="77" customFormat="1" ht="12" x14ac:dyDescent="0.2">
      <c r="AB1328" s="80"/>
      <c r="AC1328" s="80"/>
      <c r="AD1328" s="80"/>
      <c r="AO1328" s="80"/>
      <c r="AP1328" s="80"/>
      <c r="AQ1328" s="80"/>
      <c r="AR1328" s="80"/>
      <c r="AS1328" s="80"/>
      <c r="AX1328" s="78"/>
      <c r="BL1328" s="80"/>
      <c r="CJ1328" s="90"/>
      <c r="CK1328" s="90"/>
      <c r="CL1328" s="90"/>
      <c r="CM1328" s="90"/>
      <c r="CN1328" s="90"/>
      <c r="CO1328" s="90"/>
      <c r="CP1328" s="90"/>
      <c r="CQ1328" s="90"/>
      <c r="CR1328" s="90"/>
      <c r="CS1328" s="90"/>
      <c r="CT1328" s="90"/>
      <c r="CU1328" s="90"/>
      <c r="CV1328" s="90"/>
      <c r="CW1328" s="90"/>
      <c r="CX1328" s="90"/>
    </row>
    <row r="1329" spans="28:102" s="77" customFormat="1" ht="12" x14ac:dyDescent="0.2">
      <c r="AB1329" s="80"/>
      <c r="AC1329" s="80"/>
      <c r="AD1329" s="80"/>
      <c r="AO1329" s="80"/>
      <c r="AP1329" s="80"/>
      <c r="AQ1329" s="80"/>
      <c r="AR1329" s="80"/>
      <c r="AS1329" s="80"/>
      <c r="AX1329" s="78"/>
      <c r="BL1329" s="80"/>
      <c r="CJ1329" s="90"/>
      <c r="CK1329" s="90"/>
      <c r="CL1329" s="90"/>
      <c r="CM1329" s="90"/>
      <c r="CN1329" s="90"/>
      <c r="CO1329" s="90"/>
      <c r="CP1329" s="90"/>
      <c r="CQ1329" s="90"/>
      <c r="CR1329" s="90"/>
      <c r="CS1329" s="90"/>
      <c r="CT1329" s="90"/>
      <c r="CU1329" s="90"/>
      <c r="CV1329" s="90"/>
      <c r="CW1329" s="90"/>
      <c r="CX1329" s="90"/>
    </row>
    <row r="1330" spans="28:102" s="77" customFormat="1" ht="12" x14ac:dyDescent="0.2">
      <c r="AB1330" s="80"/>
      <c r="AC1330" s="80"/>
      <c r="AD1330" s="80"/>
      <c r="AO1330" s="80"/>
      <c r="AP1330" s="80"/>
      <c r="AQ1330" s="80"/>
      <c r="AR1330" s="80"/>
      <c r="AS1330" s="80"/>
      <c r="AX1330" s="78"/>
      <c r="BL1330" s="80"/>
      <c r="CJ1330" s="90"/>
      <c r="CK1330" s="90"/>
      <c r="CL1330" s="90"/>
      <c r="CM1330" s="90"/>
      <c r="CN1330" s="90"/>
      <c r="CO1330" s="90"/>
      <c r="CP1330" s="90"/>
      <c r="CQ1330" s="90"/>
      <c r="CR1330" s="90"/>
      <c r="CS1330" s="90"/>
      <c r="CT1330" s="90"/>
      <c r="CU1330" s="90"/>
      <c r="CV1330" s="90"/>
      <c r="CW1330" s="90"/>
      <c r="CX1330" s="90"/>
    </row>
    <row r="1331" spans="28:102" s="77" customFormat="1" ht="12" x14ac:dyDescent="0.2">
      <c r="AB1331" s="80"/>
      <c r="AC1331" s="80"/>
      <c r="AD1331" s="80"/>
      <c r="AO1331" s="80"/>
      <c r="AP1331" s="80"/>
      <c r="AQ1331" s="80"/>
      <c r="AR1331" s="80"/>
      <c r="AS1331" s="80"/>
      <c r="AX1331" s="78"/>
      <c r="BL1331" s="80"/>
      <c r="CJ1331" s="90"/>
      <c r="CK1331" s="90"/>
      <c r="CL1331" s="90"/>
      <c r="CM1331" s="90"/>
      <c r="CN1331" s="90"/>
      <c r="CO1331" s="90"/>
      <c r="CP1331" s="90"/>
      <c r="CQ1331" s="90"/>
      <c r="CR1331" s="90"/>
      <c r="CS1331" s="90"/>
      <c r="CT1331" s="90"/>
      <c r="CU1331" s="90"/>
      <c r="CV1331" s="90"/>
      <c r="CW1331" s="90"/>
      <c r="CX1331" s="90"/>
    </row>
    <row r="1332" spans="28:102" s="77" customFormat="1" ht="12" x14ac:dyDescent="0.2">
      <c r="AB1332" s="80"/>
      <c r="AC1332" s="80"/>
      <c r="AD1332" s="80"/>
      <c r="AO1332" s="80"/>
      <c r="AP1332" s="80"/>
      <c r="AQ1332" s="80"/>
      <c r="AR1332" s="80"/>
      <c r="AS1332" s="80"/>
      <c r="AX1332" s="78"/>
      <c r="BL1332" s="80"/>
      <c r="CJ1332" s="90"/>
      <c r="CK1332" s="90"/>
      <c r="CL1332" s="90"/>
      <c r="CM1332" s="90"/>
      <c r="CN1332" s="90"/>
      <c r="CO1332" s="90"/>
      <c r="CP1332" s="90"/>
      <c r="CQ1332" s="90"/>
      <c r="CR1332" s="90"/>
      <c r="CS1332" s="90"/>
      <c r="CT1332" s="90"/>
      <c r="CU1332" s="90"/>
      <c r="CV1332" s="90"/>
      <c r="CW1332" s="90"/>
      <c r="CX1332" s="90"/>
    </row>
    <row r="1333" spans="28:102" s="77" customFormat="1" ht="12" x14ac:dyDescent="0.2">
      <c r="AB1333" s="80"/>
      <c r="AC1333" s="80"/>
      <c r="AD1333" s="80"/>
      <c r="AO1333" s="80"/>
      <c r="AP1333" s="80"/>
      <c r="AQ1333" s="80"/>
      <c r="AR1333" s="80"/>
      <c r="AS1333" s="80"/>
      <c r="AX1333" s="78"/>
      <c r="BL1333" s="80"/>
      <c r="CJ1333" s="90"/>
      <c r="CK1333" s="90"/>
      <c r="CL1333" s="90"/>
      <c r="CM1333" s="90"/>
      <c r="CN1333" s="90"/>
      <c r="CO1333" s="90"/>
      <c r="CP1333" s="90"/>
      <c r="CQ1333" s="90"/>
      <c r="CR1333" s="90"/>
      <c r="CS1333" s="90"/>
      <c r="CT1333" s="90"/>
      <c r="CU1333" s="90"/>
      <c r="CV1333" s="90"/>
      <c r="CW1333" s="90"/>
      <c r="CX1333" s="90"/>
    </row>
    <row r="1334" spans="28:102" s="77" customFormat="1" ht="12" x14ac:dyDescent="0.2">
      <c r="AB1334" s="80"/>
      <c r="AC1334" s="80"/>
      <c r="AD1334" s="80"/>
      <c r="AO1334" s="80"/>
      <c r="AP1334" s="80"/>
      <c r="AQ1334" s="80"/>
      <c r="AR1334" s="80"/>
      <c r="AS1334" s="80"/>
      <c r="AX1334" s="78"/>
      <c r="BL1334" s="80"/>
      <c r="CJ1334" s="90"/>
      <c r="CK1334" s="90"/>
      <c r="CL1334" s="90"/>
      <c r="CM1334" s="90"/>
      <c r="CN1334" s="90"/>
      <c r="CO1334" s="90"/>
      <c r="CP1334" s="90"/>
      <c r="CQ1334" s="90"/>
      <c r="CR1334" s="90"/>
      <c r="CS1334" s="90"/>
      <c r="CT1334" s="90"/>
      <c r="CU1334" s="90"/>
      <c r="CV1334" s="90"/>
      <c r="CW1334" s="90"/>
      <c r="CX1334" s="90"/>
    </row>
    <row r="1335" spans="28:102" s="77" customFormat="1" ht="12" x14ac:dyDescent="0.2">
      <c r="AB1335" s="80"/>
      <c r="AC1335" s="80"/>
      <c r="AD1335" s="80"/>
      <c r="AO1335" s="80"/>
      <c r="AP1335" s="80"/>
      <c r="AQ1335" s="80"/>
      <c r="AR1335" s="80"/>
      <c r="AS1335" s="80"/>
      <c r="AX1335" s="78"/>
      <c r="BL1335" s="80"/>
      <c r="CJ1335" s="90"/>
      <c r="CK1335" s="90"/>
      <c r="CL1335" s="90"/>
      <c r="CM1335" s="90"/>
      <c r="CN1335" s="90"/>
      <c r="CO1335" s="90"/>
      <c r="CP1335" s="90"/>
      <c r="CQ1335" s="90"/>
      <c r="CR1335" s="90"/>
      <c r="CS1335" s="90"/>
      <c r="CT1335" s="90"/>
      <c r="CU1335" s="90"/>
      <c r="CV1335" s="90"/>
      <c r="CW1335" s="90"/>
      <c r="CX1335" s="90"/>
    </row>
    <row r="1336" spans="28:102" s="77" customFormat="1" ht="12" x14ac:dyDescent="0.2">
      <c r="AB1336" s="80"/>
      <c r="AC1336" s="80"/>
      <c r="AD1336" s="80"/>
      <c r="AO1336" s="80"/>
      <c r="AP1336" s="80"/>
      <c r="AQ1336" s="80"/>
      <c r="AR1336" s="80"/>
      <c r="AS1336" s="80"/>
      <c r="AX1336" s="78"/>
      <c r="BL1336" s="80"/>
      <c r="CJ1336" s="90"/>
      <c r="CK1336" s="90"/>
      <c r="CL1336" s="90"/>
      <c r="CM1336" s="90"/>
      <c r="CN1336" s="90"/>
      <c r="CO1336" s="90"/>
      <c r="CP1336" s="90"/>
      <c r="CQ1336" s="90"/>
      <c r="CR1336" s="90"/>
      <c r="CS1336" s="90"/>
      <c r="CT1336" s="90"/>
      <c r="CU1336" s="90"/>
      <c r="CV1336" s="90"/>
      <c r="CW1336" s="90"/>
      <c r="CX1336" s="90"/>
    </row>
    <row r="1337" spans="28:102" s="77" customFormat="1" ht="12" x14ac:dyDescent="0.2">
      <c r="AB1337" s="80"/>
      <c r="AC1337" s="80"/>
      <c r="AD1337" s="80"/>
      <c r="AO1337" s="80"/>
      <c r="AP1337" s="80"/>
      <c r="AQ1337" s="80"/>
      <c r="AR1337" s="80"/>
      <c r="AS1337" s="80"/>
      <c r="AX1337" s="78"/>
      <c r="BL1337" s="80"/>
      <c r="CJ1337" s="90"/>
      <c r="CK1337" s="90"/>
      <c r="CL1337" s="90"/>
      <c r="CM1337" s="90"/>
      <c r="CN1337" s="90"/>
      <c r="CO1337" s="90"/>
      <c r="CP1337" s="90"/>
      <c r="CQ1337" s="90"/>
      <c r="CR1337" s="90"/>
      <c r="CS1337" s="90"/>
      <c r="CT1337" s="90"/>
      <c r="CU1337" s="90"/>
      <c r="CV1337" s="90"/>
      <c r="CW1337" s="90"/>
      <c r="CX1337" s="90"/>
    </row>
    <row r="1338" spans="28:102" s="77" customFormat="1" ht="12" x14ac:dyDescent="0.2">
      <c r="AB1338" s="80"/>
      <c r="AC1338" s="80"/>
      <c r="AD1338" s="80"/>
      <c r="AO1338" s="80"/>
      <c r="AP1338" s="80"/>
      <c r="AQ1338" s="80"/>
      <c r="AR1338" s="80"/>
      <c r="AS1338" s="80"/>
      <c r="AX1338" s="78"/>
      <c r="BL1338" s="80"/>
      <c r="CJ1338" s="90"/>
      <c r="CK1338" s="90"/>
      <c r="CL1338" s="90"/>
      <c r="CM1338" s="90"/>
      <c r="CN1338" s="90"/>
      <c r="CO1338" s="90"/>
      <c r="CP1338" s="90"/>
      <c r="CQ1338" s="90"/>
      <c r="CR1338" s="90"/>
      <c r="CS1338" s="90"/>
      <c r="CT1338" s="90"/>
      <c r="CU1338" s="90"/>
      <c r="CV1338" s="90"/>
      <c r="CW1338" s="90"/>
      <c r="CX1338" s="90"/>
    </row>
    <row r="1339" spans="28:102" s="77" customFormat="1" ht="12" x14ac:dyDescent="0.2">
      <c r="AB1339" s="80"/>
      <c r="AC1339" s="80"/>
      <c r="AD1339" s="80"/>
      <c r="AO1339" s="80"/>
      <c r="AP1339" s="80"/>
      <c r="AQ1339" s="80"/>
      <c r="AR1339" s="80"/>
      <c r="AS1339" s="80"/>
      <c r="AX1339" s="78"/>
      <c r="BL1339" s="80"/>
      <c r="CJ1339" s="90"/>
      <c r="CK1339" s="90"/>
      <c r="CL1339" s="90"/>
      <c r="CM1339" s="90"/>
      <c r="CN1339" s="90"/>
      <c r="CO1339" s="90"/>
      <c r="CP1339" s="90"/>
      <c r="CQ1339" s="90"/>
      <c r="CR1339" s="90"/>
      <c r="CS1339" s="90"/>
      <c r="CT1339" s="90"/>
      <c r="CU1339" s="90"/>
      <c r="CV1339" s="90"/>
      <c r="CW1339" s="90"/>
      <c r="CX1339" s="90"/>
    </row>
    <row r="1340" spans="28:102" s="77" customFormat="1" ht="12" x14ac:dyDescent="0.2">
      <c r="AB1340" s="80"/>
      <c r="AC1340" s="80"/>
      <c r="AD1340" s="80"/>
      <c r="AO1340" s="80"/>
      <c r="AP1340" s="80"/>
      <c r="AQ1340" s="80"/>
      <c r="AR1340" s="80"/>
      <c r="AS1340" s="80"/>
      <c r="AX1340" s="78"/>
      <c r="BL1340" s="80"/>
      <c r="CJ1340" s="90"/>
      <c r="CK1340" s="90"/>
      <c r="CL1340" s="90"/>
      <c r="CM1340" s="90"/>
      <c r="CN1340" s="90"/>
      <c r="CO1340" s="90"/>
      <c r="CP1340" s="90"/>
      <c r="CQ1340" s="90"/>
      <c r="CR1340" s="90"/>
      <c r="CS1340" s="90"/>
      <c r="CT1340" s="90"/>
      <c r="CU1340" s="90"/>
      <c r="CV1340" s="90"/>
      <c r="CW1340" s="90"/>
      <c r="CX1340" s="90"/>
    </row>
    <row r="1341" spans="28:102" s="77" customFormat="1" ht="12" x14ac:dyDescent="0.2">
      <c r="AB1341" s="80"/>
      <c r="AC1341" s="80"/>
      <c r="AD1341" s="80"/>
      <c r="AO1341" s="80"/>
      <c r="AP1341" s="80"/>
      <c r="AQ1341" s="80"/>
      <c r="AR1341" s="80"/>
      <c r="AS1341" s="80"/>
      <c r="AX1341" s="78"/>
      <c r="BL1341" s="80"/>
      <c r="CJ1341" s="90"/>
      <c r="CK1341" s="90"/>
      <c r="CL1341" s="90"/>
      <c r="CM1341" s="90"/>
      <c r="CN1341" s="90"/>
      <c r="CO1341" s="90"/>
      <c r="CP1341" s="90"/>
      <c r="CQ1341" s="90"/>
      <c r="CR1341" s="90"/>
      <c r="CS1341" s="90"/>
      <c r="CT1341" s="90"/>
      <c r="CU1341" s="90"/>
      <c r="CV1341" s="90"/>
      <c r="CW1341" s="90"/>
      <c r="CX1341" s="90"/>
    </row>
    <row r="1342" spans="28:102" s="77" customFormat="1" ht="12" x14ac:dyDescent="0.2">
      <c r="AB1342" s="80"/>
      <c r="AC1342" s="80"/>
      <c r="AD1342" s="80"/>
      <c r="AO1342" s="80"/>
      <c r="AP1342" s="80"/>
      <c r="AQ1342" s="80"/>
      <c r="AR1342" s="80"/>
      <c r="AS1342" s="80"/>
      <c r="AX1342" s="78"/>
      <c r="BL1342" s="80"/>
      <c r="CJ1342" s="90"/>
      <c r="CK1342" s="90"/>
      <c r="CL1342" s="90"/>
      <c r="CM1342" s="90"/>
      <c r="CN1342" s="90"/>
      <c r="CO1342" s="90"/>
      <c r="CP1342" s="90"/>
      <c r="CQ1342" s="90"/>
      <c r="CR1342" s="90"/>
      <c r="CS1342" s="90"/>
      <c r="CT1342" s="90"/>
      <c r="CU1342" s="90"/>
      <c r="CV1342" s="90"/>
      <c r="CW1342" s="90"/>
      <c r="CX1342" s="90"/>
    </row>
    <row r="1343" spans="28:102" s="77" customFormat="1" ht="12" x14ac:dyDescent="0.2">
      <c r="AB1343" s="80"/>
      <c r="AC1343" s="80"/>
      <c r="AD1343" s="80"/>
      <c r="AO1343" s="80"/>
      <c r="AP1343" s="80"/>
      <c r="AQ1343" s="80"/>
      <c r="AR1343" s="80"/>
      <c r="AS1343" s="80"/>
      <c r="AX1343" s="78"/>
      <c r="BL1343" s="80"/>
      <c r="CJ1343" s="90"/>
      <c r="CK1343" s="90"/>
      <c r="CL1343" s="90"/>
      <c r="CM1343" s="90"/>
      <c r="CN1343" s="90"/>
      <c r="CO1343" s="90"/>
      <c r="CP1343" s="90"/>
      <c r="CQ1343" s="90"/>
      <c r="CR1343" s="90"/>
      <c r="CS1343" s="90"/>
      <c r="CT1343" s="90"/>
      <c r="CU1343" s="90"/>
      <c r="CV1343" s="90"/>
      <c r="CW1343" s="90"/>
      <c r="CX1343" s="90"/>
    </row>
    <row r="1344" spans="28:102" s="77" customFormat="1" ht="12" x14ac:dyDescent="0.2">
      <c r="AB1344" s="80"/>
      <c r="AC1344" s="80"/>
      <c r="AD1344" s="80"/>
      <c r="AO1344" s="80"/>
      <c r="AP1344" s="80"/>
      <c r="AQ1344" s="80"/>
      <c r="AR1344" s="80"/>
      <c r="AS1344" s="80"/>
      <c r="AX1344" s="78"/>
      <c r="BL1344" s="80"/>
      <c r="CJ1344" s="90"/>
      <c r="CK1344" s="90"/>
      <c r="CL1344" s="90"/>
      <c r="CM1344" s="90"/>
      <c r="CN1344" s="90"/>
      <c r="CO1344" s="90"/>
      <c r="CP1344" s="90"/>
      <c r="CQ1344" s="90"/>
      <c r="CR1344" s="90"/>
      <c r="CS1344" s="90"/>
      <c r="CT1344" s="90"/>
      <c r="CU1344" s="90"/>
      <c r="CV1344" s="90"/>
      <c r="CW1344" s="90"/>
      <c r="CX1344" s="90"/>
    </row>
    <row r="1345" spans="28:102" s="77" customFormat="1" ht="12" x14ac:dyDescent="0.2">
      <c r="AB1345" s="80"/>
      <c r="AC1345" s="80"/>
      <c r="AD1345" s="80"/>
      <c r="AO1345" s="80"/>
      <c r="AP1345" s="80"/>
      <c r="AQ1345" s="80"/>
      <c r="AR1345" s="80"/>
      <c r="AS1345" s="80"/>
      <c r="AX1345" s="78"/>
      <c r="BL1345" s="80"/>
      <c r="CJ1345" s="90"/>
      <c r="CK1345" s="90"/>
      <c r="CL1345" s="90"/>
      <c r="CM1345" s="90"/>
      <c r="CN1345" s="90"/>
      <c r="CO1345" s="90"/>
      <c r="CP1345" s="90"/>
      <c r="CQ1345" s="90"/>
      <c r="CR1345" s="90"/>
      <c r="CS1345" s="90"/>
      <c r="CT1345" s="90"/>
      <c r="CU1345" s="90"/>
      <c r="CV1345" s="90"/>
      <c r="CW1345" s="90"/>
      <c r="CX1345" s="90"/>
    </row>
    <row r="1346" spans="28:102" s="77" customFormat="1" ht="12" x14ac:dyDescent="0.2">
      <c r="AB1346" s="80"/>
      <c r="AC1346" s="80"/>
      <c r="AD1346" s="80"/>
      <c r="AO1346" s="80"/>
      <c r="AP1346" s="80"/>
      <c r="AQ1346" s="80"/>
      <c r="AR1346" s="80"/>
      <c r="AS1346" s="80"/>
      <c r="AX1346" s="78"/>
      <c r="BL1346" s="80"/>
      <c r="CJ1346" s="90"/>
      <c r="CK1346" s="90"/>
      <c r="CL1346" s="90"/>
      <c r="CM1346" s="90"/>
      <c r="CN1346" s="90"/>
      <c r="CO1346" s="90"/>
      <c r="CP1346" s="90"/>
      <c r="CQ1346" s="90"/>
      <c r="CR1346" s="90"/>
      <c r="CS1346" s="90"/>
      <c r="CT1346" s="90"/>
      <c r="CU1346" s="90"/>
      <c r="CV1346" s="90"/>
      <c r="CW1346" s="90"/>
      <c r="CX1346" s="90"/>
    </row>
    <row r="1347" spans="28:102" s="77" customFormat="1" ht="12" x14ac:dyDescent="0.2">
      <c r="AB1347" s="80"/>
      <c r="AC1347" s="80"/>
      <c r="AD1347" s="80"/>
      <c r="AO1347" s="80"/>
      <c r="AP1347" s="80"/>
      <c r="AQ1347" s="80"/>
      <c r="AR1347" s="80"/>
      <c r="AS1347" s="80"/>
      <c r="AX1347" s="78"/>
      <c r="BL1347" s="80"/>
      <c r="CJ1347" s="90"/>
      <c r="CK1347" s="90"/>
      <c r="CL1347" s="90"/>
      <c r="CM1347" s="90"/>
      <c r="CN1347" s="90"/>
      <c r="CO1347" s="90"/>
      <c r="CP1347" s="90"/>
      <c r="CQ1347" s="90"/>
      <c r="CR1347" s="90"/>
      <c r="CS1347" s="90"/>
      <c r="CT1347" s="90"/>
      <c r="CU1347" s="90"/>
      <c r="CV1347" s="90"/>
      <c r="CW1347" s="90"/>
      <c r="CX1347" s="90"/>
    </row>
    <row r="1348" spans="28:102" s="77" customFormat="1" ht="12" x14ac:dyDescent="0.2">
      <c r="AB1348" s="80"/>
      <c r="AC1348" s="80"/>
      <c r="AD1348" s="80"/>
      <c r="AO1348" s="80"/>
      <c r="AP1348" s="80"/>
      <c r="AQ1348" s="80"/>
      <c r="AR1348" s="80"/>
      <c r="AS1348" s="80"/>
      <c r="AX1348" s="78"/>
      <c r="BL1348" s="80"/>
      <c r="CJ1348" s="90"/>
      <c r="CK1348" s="90"/>
      <c r="CL1348" s="90"/>
      <c r="CM1348" s="90"/>
      <c r="CN1348" s="90"/>
      <c r="CO1348" s="90"/>
      <c r="CP1348" s="90"/>
      <c r="CQ1348" s="90"/>
      <c r="CR1348" s="90"/>
      <c r="CS1348" s="90"/>
      <c r="CT1348" s="90"/>
      <c r="CU1348" s="90"/>
      <c r="CV1348" s="90"/>
      <c r="CW1348" s="90"/>
      <c r="CX1348" s="90"/>
    </row>
    <row r="1349" spans="28:102" s="77" customFormat="1" ht="12" x14ac:dyDescent="0.2">
      <c r="AB1349" s="80"/>
      <c r="AC1349" s="80"/>
      <c r="AD1349" s="80"/>
      <c r="AO1349" s="80"/>
      <c r="AP1349" s="80"/>
      <c r="AQ1349" s="80"/>
      <c r="AR1349" s="80"/>
      <c r="AS1349" s="80"/>
      <c r="AX1349" s="78"/>
      <c r="BL1349" s="80"/>
      <c r="CJ1349" s="90"/>
      <c r="CK1349" s="90"/>
      <c r="CL1349" s="90"/>
      <c r="CM1349" s="90"/>
      <c r="CN1349" s="90"/>
      <c r="CO1349" s="90"/>
      <c r="CP1349" s="90"/>
      <c r="CQ1349" s="90"/>
      <c r="CR1349" s="90"/>
      <c r="CS1349" s="90"/>
      <c r="CT1349" s="90"/>
      <c r="CU1349" s="90"/>
      <c r="CV1349" s="90"/>
      <c r="CW1349" s="90"/>
      <c r="CX1349" s="90"/>
    </row>
    <row r="1350" spans="28:102" s="77" customFormat="1" ht="12" x14ac:dyDescent="0.2">
      <c r="AB1350" s="80"/>
      <c r="AC1350" s="80"/>
      <c r="AD1350" s="80"/>
      <c r="AO1350" s="80"/>
      <c r="AP1350" s="80"/>
      <c r="AQ1350" s="80"/>
      <c r="AR1350" s="80"/>
      <c r="AS1350" s="80"/>
      <c r="AX1350" s="78"/>
      <c r="BL1350" s="80"/>
      <c r="CJ1350" s="90"/>
      <c r="CK1350" s="90"/>
      <c r="CL1350" s="90"/>
      <c r="CM1350" s="90"/>
      <c r="CN1350" s="90"/>
      <c r="CO1350" s="90"/>
      <c r="CP1350" s="90"/>
      <c r="CQ1350" s="90"/>
      <c r="CR1350" s="90"/>
      <c r="CS1350" s="90"/>
      <c r="CT1350" s="90"/>
      <c r="CU1350" s="90"/>
      <c r="CV1350" s="90"/>
      <c r="CW1350" s="90"/>
      <c r="CX1350" s="90"/>
    </row>
    <row r="1351" spans="28:102" s="77" customFormat="1" ht="12" x14ac:dyDescent="0.2">
      <c r="AB1351" s="80"/>
      <c r="AC1351" s="80"/>
      <c r="AD1351" s="80"/>
      <c r="AO1351" s="80"/>
      <c r="AP1351" s="80"/>
      <c r="AQ1351" s="80"/>
      <c r="AR1351" s="80"/>
      <c r="AS1351" s="80"/>
      <c r="AX1351" s="78"/>
      <c r="BL1351" s="80"/>
      <c r="CJ1351" s="90"/>
      <c r="CK1351" s="90"/>
      <c r="CL1351" s="90"/>
      <c r="CM1351" s="90"/>
      <c r="CN1351" s="90"/>
      <c r="CO1351" s="90"/>
      <c r="CP1351" s="90"/>
      <c r="CQ1351" s="90"/>
      <c r="CR1351" s="90"/>
      <c r="CS1351" s="90"/>
      <c r="CT1351" s="90"/>
      <c r="CU1351" s="90"/>
      <c r="CV1351" s="90"/>
      <c r="CW1351" s="90"/>
      <c r="CX1351" s="90"/>
    </row>
    <row r="1352" spans="28:102" s="77" customFormat="1" ht="12" x14ac:dyDescent="0.2">
      <c r="AB1352" s="80"/>
      <c r="AC1352" s="80"/>
      <c r="AD1352" s="80"/>
      <c r="AO1352" s="80"/>
      <c r="AP1352" s="80"/>
      <c r="AQ1352" s="80"/>
      <c r="AR1352" s="80"/>
      <c r="AS1352" s="80"/>
      <c r="AX1352" s="78"/>
      <c r="BL1352" s="80"/>
      <c r="CJ1352" s="90"/>
      <c r="CK1352" s="90"/>
      <c r="CL1352" s="90"/>
      <c r="CM1352" s="90"/>
      <c r="CN1352" s="90"/>
      <c r="CO1352" s="90"/>
      <c r="CP1352" s="90"/>
      <c r="CQ1352" s="90"/>
      <c r="CR1352" s="90"/>
      <c r="CS1352" s="90"/>
      <c r="CT1352" s="90"/>
      <c r="CU1352" s="90"/>
      <c r="CV1352" s="90"/>
      <c r="CW1352" s="90"/>
      <c r="CX1352" s="90"/>
    </row>
    <row r="1353" spans="28:102" s="77" customFormat="1" ht="12" x14ac:dyDescent="0.2">
      <c r="AB1353" s="80"/>
      <c r="AC1353" s="80"/>
      <c r="AD1353" s="80"/>
      <c r="AO1353" s="80"/>
      <c r="AP1353" s="80"/>
      <c r="AQ1353" s="80"/>
      <c r="AR1353" s="80"/>
      <c r="AS1353" s="80"/>
      <c r="AX1353" s="78"/>
      <c r="BL1353" s="80"/>
      <c r="CJ1353" s="90"/>
      <c r="CK1353" s="90"/>
      <c r="CL1353" s="90"/>
      <c r="CM1353" s="90"/>
      <c r="CN1353" s="90"/>
      <c r="CO1353" s="90"/>
      <c r="CP1353" s="90"/>
      <c r="CQ1353" s="90"/>
      <c r="CR1353" s="90"/>
      <c r="CS1353" s="90"/>
      <c r="CT1353" s="90"/>
      <c r="CU1353" s="90"/>
      <c r="CV1353" s="90"/>
      <c r="CW1353" s="90"/>
      <c r="CX1353" s="90"/>
    </row>
    <row r="1354" spans="28:102" s="77" customFormat="1" ht="12" x14ac:dyDescent="0.2">
      <c r="AB1354" s="80"/>
      <c r="AC1354" s="80"/>
      <c r="AD1354" s="80"/>
      <c r="AO1354" s="80"/>
      <c r="AP1354" s="80"/>
      <c r="AQ1354" s="80"/>
      <c r="AR1354" s="80"/>
      <c r="AS1354" s="80"/>
      <c r="AX1354" s="78"/>
      <c r="BL1354" s="80"/>
      <c r="CJ1354" s="90"/>
      <c r="CK1354" s="90"/>
      <c r="CL1354" s="90"/>
      <c r="CM1354" s="90"/>
      <c r="CN1354" s="90"/>
      <c r="CO1354" s="90"/>
      <c r="CP1354" s="90"/>
      <c r="CQ1354" s="90"/>
      <c r="CR1354" s="90"/>
      <c r="CS1354" s="90"/>
      <c r="CT1354" s="90"/>
      <c r="CU1354" s="90"/>
      <c r="CV1354" s="90"/>
      <c r="CW1354" s="90"/>
      <c r="CX1354" s="90"/>
    </row>
    <row r="1355" spans="28:102" s="77" customFormat="1" ht="12" x14ac:dyDescent="0.2">
      <c r="AB1355" s="80"/>
      <c r="AC1355" s="80"/>
      <c r="AD1355" s="80"/>
      <c r="AO1355" s="80"/>
      <c r="AP1355" s="80"/>
      <c r="AQ1355" s="80"/>
      <c r="AR1355" s="80"/>
      <c r="AS1355" s="80"/>
      <c r="AX1355" s="78"/>
      <c r="BL1355" s="80"/>
      <c r="CJ1355" s="90"/>
      <c r="CK1355" s="90"/>
      <c r="CL1355" s="90"/>
      <c r="CM1355" s="90"/>
      <c r="CN1355" s="90"/>
      <c r="CO1355" s="90"/>
      <c r="CP1355" s="90"/>
      <c r="CQ1355" s="90"/>
      <c r="CR1355" s="90"/>
      <c r="CS1355" s="90"/>
      <c r="CT1355" s="90"/>
      <c r="CU1355" s="90"/>
      <c r="CV1355" s="90"/>
      <c r="CW1355" s="90"/>
      <c r="CX1355" s="90"/>
    </row>
    <row r="1356" spans="28:102" s="77" customFormat="1" ht="12" x14ac:dyDescent="0.2">
      <c r="AB1356" s="80"/>
      <c r="AC1356" s="80"/>
      <c r="AD1356" s="80"/>
      <c r="AO1356" s="80"/>
      <c r="AP1356" s="80"/>
      <c r="AQ1356" s="80"/>
      <c r="AR1356" s="80"/>
      <c r="AS1356" s="80"/>
      <c r="AX1356" s="78"/>
      <c r="BL1356" s="80"/>
      <c r="CJ1356" s="90"/>
      <c r="CK1356" s="90"/>
      <c r="CL1356" s="90"/>
      <c r="CM1356" s="90"/>
      <c r="CN1356" s="90"/>
      <c r="CO1356" s="90"/>
      <c r="CP1356" s="90"/>
      <c r="CQ1356" s="90"/>
      <c r="CR1356" s="90"/>
      <c r="CS1356" s="90"/>
      <c r="CT1356" s="90"/>
      <c r="CU1356" s="90"/>
      <c r="CV1356" s="90"/>
      <c r="CW1356" s="90"/>
      <c r="CX1356" s="90"/>
    </row>
    <row r="1357" spans="28:102" s="77" customFormat="1" ht="12" x14ac:dyDescent="0.2">
      <c r="AB1357" s="80"/>
      <c r="AC1357" s="80"/>
      <c r="AD1357" s="80"/>
      <c r="AO1357" s="80"/>
      <c r="AP1357" s="80"/>
      <c r="AQ1357" s="80"/>
      <c r="AR1357" s="80"/>
      <c r="AS1357" s="80"/>
      <c r="AX1357" s="78"/>
      <c r="BL1357" s="80"/>
      <c r="CJ1357" s="90"/>
      <c r="CK1357" s="90"/>
      <c r="CL1357" s="90"/>
      <c r="CM1357" s="90"/>
      <c r="CN1357" s="90"/>
      <c r="CO1357" s="90"/>
      <c r="CP1357" s="90"/>
      <c r="CQ1357" s="90"/>
      <c r="CR1357" s="90"/>
      <c r="CS1357" s="90"/>
      <c r="CT1357" s="90"/>
      <c r="CU1357" s="90"/>
      <c r="CV1357" s="90"/>
      <c r="CW1357" s="90"/>
      <c r="CX1357" s="90"/>
    </row>
    <row r="1358" spans="28:102" s="77" customFormat="1" ht="12" x14ac:dyDescent="0.2">
      <c r="AB1358" s="80"/>
      <c r="AC1358" s="80"/>
      <c r="AD1358" s="80"/>
      <c r="AO1358" s="80"/>
      <c r="AP1358" s="80"/>
      <c r="AQ1358" s="80"/>
      <c r="AR1358" s="80"/>
      <c r="AS1358" s="80"/>
      <c r="AX1358" s="78"/>
      <c r="BL1358" s="80"/>
      <c r="CJ1358" s="90"/>
      <c r="CK1358" s="90"/>
      <c r="CL1358" s="90"/>
      <c r="CM1358" s="90"/>
      <c r="CN1358" s="90"/>
      <c r="CO1358" s="90"/>
      <c r="CP1358" s="90"/>
      <c r="CQ1358" s="90"/>
      <c r="CR1358" s="90"/>
      <c r="CS1358" s="90"/>
      <c r="CT1358" s="90"/>
      <c r="CU1358" s="90"/>
      <c r="CV1358" s="90"/>
      <c r="CW1358" s="90"/>
      <c r="CX1358" s="90"/>
    </row>
    <row r="1359" spans="28:102" s="77" customFormat="1" ht="12" x14ac:dyDescent="0.2">
      <c r="AB1359" s="80"/>
      <c r="AC1359" s="80"/>
      <c r="AD1359" s="80"/>
      <c r="AO1359" s="80"/>
      <c r="AP1359" s="80"/>
      <c r="AQ1359" s="80"/>
      <c r="AR1359" s="80"/>
      <c r="AS1359" s="80"/>
      <c r="AX1359" s="78"/>
      <c r="BL1359" s="80"/>
      <c r="CJ1359" s="90"/>
      <c r="CK1359" s="90"/>
      <c r="CL1359" s="90"/>
      <c r="CM1359" s="90"/>
      <c r="CN1359" s="90"/>
      <c r="CO1359" s="90"/>
      <c r="CP1359" s="90"/>
      <c r="CQ1359" s="90"/>
      <c r="CR1359" s="90"/>
      <c r="CS1359" s="90"/>
      <c r="CT1359" s="90"/>
      <c r="CU1359" s="90"/>
      <c r="CV1359" s="90"/>
      <c r="CW1359" s="90"/>
      <c r="CX1359" s="90"/>
    </row>
    <row r="1360" spans="28:102" s="77" customFormat="1" ht="12" x14ac:dyDescent="0.2">
      <c r="AB1360" s="80"/>
      <c r="AC1360" s="80"/>
      <c r="AD1360" s="80"/>
      <c r="AO1360" s="80"/>
      <c r="AP1360" s="80"/>
      <c r="AQ1360" s="80"/>
      <c r="AR1360" s="80"/>
      <c r="AS1360" s="80"/>
      <c r="AX1360" s="78"/>
      <c r="BL1360" s="80"/>
      <c r="CJ1360" s="90"/>
      <c r="CK1360" s="90"/>
      <c r="CL1360" s="90"/>
      <c r="CM1360" s="90"/>
      <c r="CN1360" s="90"/>
      <c r="CO1360" s="90"/>
      <c r="CP1360" s="90"/>
      <c r="CQ1360" s="90"/>
      <c r="CR1360" s="90"/>
      <c r="CS1360" s="90"/>
      <c r="CT1360" s="90"/>
      <c r="CU1360" s="90"/>
      <c r="CV1360" s="90"/>
      <c r="CW1360" s="90"/>
      <c r="CX1360" s="90"/>
    </row>
    <row r="1361" spans="28:102" s="77" customFormat="1" ht="12" x14ac:dyDescent="0.2">
      <c r="AB1361" s="80"/>
      <c r="AC1361" s="80"/>
      <c r="AD1361" s="80"/>
      <c r="AO1361" s="80"/>
      <c r="AP1361" s="80"/>
      <c r="AQ1361" s="80"/>
      <c r="AR1361" s="80"/>
      <c r="AS1361" s="80"/>
      <c r="AX1361" s="78"/>
      <c r="BL1361" s="80"/>
      <c r="CJ1361" s="90"/>
      <c r="CK1361" s="90"/>
      <c r="CL1361" s="90"/>
      <c r="CM1361" s="90"/>
      <c r="CN1361" s="90"/>
      <c r="CO1361" s="90"/>
      <c r="CP1361" s="90"/>
      <c r="CQ1361" s="90"/>
      <c r="CR1361" s="90"/>
      <c r="CS1361" s="90"/>
      <c r="CT1361" s="90"/>
      <c r="CU1361" s="90"/>
      <c r="CV1361" s="90"/>
      <c r="CW1361" s="90"/>
      <c r="CX1361" s="90"/>
    </row>
    <row r="1362" spans="28:102" s="77" customFormat="1" ht="12" x14ac:dyDescent="0.2">
      <c r="AB1362" s="80"/>
      <c r="AC1362" s="80"/>
      <c r="AD1362" s="80"/>
      <c r="AO1362" s="80"/>
      <c r="AP1362" s="80"/>
      <c r="AQ1362" s="80"/>
      <c r="AR1362" s="80"/>
      <c r="AS1362" s="80"/>
      <c r="AX1362" s="78"/>
      <c r="BL1362" s="80"/>
      <c r="CJ1362" s="90"/>
      <c r="CK1362" s="90"/>
      <c r="CL1362" s="90"/>
      <c r="CM1362" s="90"/>
      <c r="CN1362" s="90"/>
      <c r="CO1362" s="90"/>
      <c r="CP1362" s="90"/>
      <c r="CQ1362" s="90"/>
      <c r="CR1362" s="90"/>
      <c r="CS1362" s="90"/>
      <c r="CT1362" s="90"/>
      <c r="CU1362" s="90"/>
      <c r="CV1362" s="90"/>
      <c r="CW1362" s="90"/>
      <c r="CX1362" s="90"/>
    </row>
    <row r="1363" spans="28:102" s="77" customFormat="1" ht="12" x14ac:dyDescent="0.2">
      <c r="AB1363" s="80"/>
      <c r="AC1363" s="80"/>
      <c r="AD1363" s="80"/>
      <c r="AO1363" s="80"/>
      <c r="AP1363" s="80"/>
      <c r="AQ1363" s="80"/>
      <c r="AR1363" s="80"/>
      <c r="AS1363" s="80"/>
      <c r="AX1363" s="78"/>
      <c r="BL1363" s="80"/>
      <c r="CJ1363" s="90"/>
      <c r="CK1363" s="90"/>
      <c r="CL1363" s="90"/>
      <c r="CM1363" s="90"/>
      <c r="CN1363" s="90"/>
      <c r="CO1363" s="90"/>
      <c r="CP1363" s="90"/>
      <c r="CQ1363" s="90"/>
      <c r="CR1363" s="90"/>
      <c r="CS1363" s="90"/>
      <c r="CT1363" s="90"/>
      <c r="CU1363" s="90"/>
      <c r="CV1363" s="90"/>
      <c r="CW1363" s="90"/>
      <c r="CX1363" s="90"/>
    </row>
    <row r="1364" spans="28:102" s="77" customFormat="1" ht="12" x14ac:dyDescent="0.2">
      <c r="AB1364" s="80"/>
      <c r="AC1364" s="80"/>
      <c r="AD1364" s="80"/>
      <c r="AO1364" s="80"/>
      <c r="AP1364" s="80"/>
      <c r="AQ1364" s="80"/>
      <c r="AR1364" s="80"/>
      <c r="AS1364" s="80"/>
      <c r="AX1364" s="78"/>
      <c r="BL1364" s="80"/>
      <c r="CJ1364" s="90"/>
      <c r="CK1364" s="90"/>
      <c r="CL1364" s="90"/>
      <c r="CM1364" s="90"/>
      <c r="CN1364" s="90"/>
      <c r="CO1364" s="90"/>
      <c r="CP1364" s="90"/>
      <c r="CQ1364" s="90"/>
      <c r="CR1364" s="90"/>
      <c r="CS1364" s="90"/>
      <c r="CT1364" s="90"/>
      <c r="CU1364" s="90"/>
      <c r="CV1364" s="90"/>
      <c r="CW1364" s="90"/>
      <c r="CX1364" s="90"/>
    </row>
    <row r="1365" spans="28:102" s="77" customFormat="1" ht="12" x14ac:dyDescent="0.2">
      <c r="AB1365" s="80"/>
      <c r="AC1365" s="80"/>
      <c r="AD1365" s="80"/>
      <c r="AO1365" s="80"/>
      <c r="AP1365" s="80"/>
      <c r="AQ1365" s="80"/>
      <c r="AR1365" s="80"/>
      <c r="AS1365" s="80"/>
      <c r="AX1365" s="78"/>
      <c r="BL1365" s="80"/>
      <c r="CJ1365" s="90"/>
      <c r="CK1365" s="90"/>
      <c r="CL1365" s="90"/>
      <c r="CM1365" s="90"/>
      <c r="CN1365" s="90"/>
      <c r="CO1365" s="90"/>
      <c r="CP1365" s="90"/>
      <c r="CQ1365" s="90"/>
      <c r="CR1365" s="90"/>
      <c r="CS1365" s="90"/>
      <c r="CT1365" s="90"/>
      <c r="CU1365" s="90"/>
      <c r="CV1365" s="90"/>
      <c r="CW1365" s="90"/>
      <c r="CX1365" s="90"/>
    </row>
    <row r="1366" spans="28:102" s="77" customFormat="1" ht="12" x14ac:dyDescent="0.2">
      <c r="AB1366" s="80"/>
      <c r="AC1366" s="80"/>
      <c r="AD1366" s="80"/>
      <c r="AO1366" s="80"/>
      <c r="AP1366" s="80"/>
      <c r="AQ1366" s="80"/>
      <c r="AR1366" s="80"/>
      <c r="AS1366" s="80"/>
      <c r="AX1366" s="78"/>
      <c r="BL1366" s="80"/>
      <c r="CJ1366" s="90"/>
      <c r="CK1366" s="90"/>
      <c r="CL1366" s="90"/>
      <c r="CM1366" s="90"/>
      <c r="CN1366" s="90"/>
      <c r="CO1366" s="90"/>
      <c r="CP1366" s="90"/>
      <c r="CQ1366" s="90"/>
      <c r="CR1366" s="90"/>
      <c r="CS1366" s="90"/>
      <c r="CT1366" s="90"/>
      <c r="CU1366" s="90"/>
      <c r="CV1366" s="90"/>
      <c r="CW1366" s="90"/>
      <c r="CX1366" s="90"/>
    </row>
    <row r="1367" spans="28:102" s="77" customFormat="1" ht="12" x14ac:dyDescent="0.2">
      <c r="AB1367" s="80"/>
      <c r="AC1367" s="80"/>
      <c r="AD1367" s="80"/>
      <c r="AO1367" s="80"/>
      <c r="AP1367" s="80"/>
      <c r="AQ1367" s="80"/>
      <c r="AR1367" s="80"/>
      <c r="AS1367" s="80"/>
      <c r="AX1367" s="78"/>
      <c r="BL1367" s="80"/>
      <c r="CJ1367" s="90"/>
      <c r="CK1367" s="90"/>
      <c r="CL1367" s="90"/>
      <c r="CM1367" s="90"/>
      <c r="CN1367" s="90"/>
      <c r="CO1367" s="90"/>
      <c r="CP1367" s="90"/>
      <c r="CQ1367" s="90"/>
      <c r="CR1367" s="90"/>
      <c r="CS1367" s="90"/>
      <c r="CT1367" s="90"/>
      <c r="CU1367" s="90"/>
      <c r="CV1367" s="90"/>
      <c r="CW1367" s="90"/>
      <c r="CX1367" s="90"/>
    </row>
    <row r="1368" spans="28:102" s="77" customFormat="1" ht="12" x14ac:dyDescent="0.2">
      <c r="AB1368" s="80"/>
      <c r="AC1368" s="80"/>
      <c r="AD1368" s="80"/>
      <c r="AO1368" s="80"/>
      <c r="AP1368" s="80"/>
      <c r="AQ1368" s="80"/>
      <c r="AR1368" s="80"/>
      <c r="AS1368" s="80"/>
      <c r="AX1368" s="78"/>
      <c r="BL1368" s="80"/>
      <c r="CJ1368" s="90"/>
      <c r="CK1368" s="90"/>
      <c r="CL1368" s="90"/>
      <c r="CM1368" s="90"/>
      <c r="CN1368" s="90"/>
      <c r="CO1368" s="90"/>
      <c r="CP1368" s="90"/>
      <c r="CQ1368" s="90"/>
      <c r="CR1368" s="90"/>
      <c r="CS1368" s="90"/>
      <c r="CT1368" s="90"/>
      <c r="CU1368" s="90"/>
      <c r="CV1368" s="90"/>
      <c r="CW1368" s="90"/>
      <c r="CX1368" s="90"/>
    </row>
    <row r="1369" spans="28:102" s="77" customFormat="1" ht="12" x14ac:dyDescent="0.2">
      <c r="AB1369" s="80"/>
      <c r="AC1369" s="80"/>
      <c r="AD1369" s="80"/>
      <c r="AO1369" s="80"/>
      <c r="AP1369" s="80"/>
      <c r="AQ1369" s="80"/>
      <c r="AR1369" s="80"/>
      <c r="AS1369" s="80"/>
      <c r="AX1369" s="78"/>
      <c r="BL1369" s="80"/>
      <c r="CJ1369" s="90"/>
      <c r="CK1369" s="90"/>
      <c r="CL1369" s="90"/>
      <c r="CM1369" s="90"/>
      <c r="CN1369" s="90"/>
      <c r="CO1369" s="90"/>
      <c r="CP1369" s="90"/>
      <c r="CQ1369" s="90"/>
      <c r="CR1369" s="90"/>
      <c r="CS1369" s="90"/>
      <c r="CT1369" s="90"/>
      <c r="CU1369" s="90"/>
      <c r="CV1369" s="90"/>
      <c r="CW1369" s="90"/>
      <c r="CX1369" s="90"/>
    </row>
    <row r="1370" spans="28:102" s="77" customFormat="1" ht="12" x14ac:dyDescent="0.2">
      <c r="AB1370" s="80"/>
      <c r="AC1370" s="80"/>
      <c r="AD1370" s="80"/>
      <c r="AO1370" s="80"/>
      <c r="AP1370" s="80"/>
      <c r="AQ1370" s="80"/>
      <c r="AR1370" s="80"/>
      <c r="AS1370" s="80"/>
      <c r="AX1370" s="78"/>
      <c r="BL1370" s="80"/>
      <c r="CJ1370" s="90"/>
      <c r="CK1370" s="90"/>
      <c r="CL1370" s="90"/>
      <c r="CM1370" s="90"/>
      <c r="CN1370" s="90"/>
      <c r="CO1370" s="90"/>
      <c r="CP1370" s="90"/>
      <c r="CQ1370" s="90"/>
      <c r="CR1370" s="90"/>
      <c r="CS1370" s="90"/>
      <c r="CT1370" s="90"/>
      <c r="CU1370" s="90"/>
      <c r="CV1370" s="90"/>
      <c r="CW1370" s="90"/>
      <c r="CX1370" s="90"/>
    </row>
    <row r="1371" spans="28:102" s="77" customFormat="1" ht="12" x14ac:dyDescent="0.2">
      <c r="AB1371" s="80"/>
      <c r="AC1371" s="80"/>
      <c r="AD1371" s="80"/>
      <c r="AO1371" s="80"/>
      <c r="AP1371" s="80"/>
      <c r="AQ1371" s="80"/>
      <c r="AR1371" s="80"/>
      <c r="AS1371" s="80"/>
      <c r="AX1371" s="78"/>
      <c r="BL1371" s="80"/>
      <c r="CJ1371" s="90"/>
      <c r="CK1371" s="90"/>
      <c r="CL1371" s="90"/>
      <c r="CM1371" s="90"/>
      <c r="CN1371" s="90"/>
      <c r="CO1371" s="90"/>
      <c r="CP1371" s="90"/>
      <c r="CQ1371" s="90"/>
      <c r="CR1371" s="90"/>
      <c r="CS1371" s="90"/>
      <c r="CT1371" s="90"/>
      <c r="CU1371" s="90"/>
      <c r="CV1371" s="90"/>
      <c r="CW1371" s="90"/>
      <c r="CX1371" s="90"/>
    </row>
    <row r="1372" spans="28:102" s="77" customFormat="1" ht="12" x14ac:dyDescent="0.2">
      <c r="AB1372" s="80"/>
      <c r="AC1372" s="80"/>
      <c r="AD1372" s="80"/>
      <c r="AO1372" s="80"/>
      <c r="AP1372" s="80"/>
      <c r="AQ1372" s="80"/>
      <c r="AR1372" s="80"/>
      <c r="AS1372" s="80"/>
      <c r="AX1372" s="78"/>
      <c r="BL1372" s="80"/>
      <c r="CJ1372" s="90"/>
      <c r="CK1372" s="90"/>
      <c r="CL1372" s="90"/>
      <c r="CM1372" s="90"/>
      <c r="CN1372" s="90"/>
      <c r="CO1372" s="90"/>
      <c r="CP1372" s="90"/>
      <c r="CQ1372" s="90"/>
      <c r="CR1372" s="90"/>
      <c r="CS1372" s="90"/>
      <c r="CT1372" s="90"/>
      <c r="CU1372" s="90"/>
      <c r="CV1372" s="90"/>
      <c r="CW1372" s="90"/>
      <c r="CX1372" s="90"/>
    </row>
    <row r="1373" spans="28:102" s="77" customFormat="1" ht="12" x14ac:dyDescent="0.2">
      <c r="AB1373" s="80"/>
      <c r="AC1373" s="80"/>
      <c r="AD1373" s="80"/>
      <c r="AO1373" s="80"/>
      <c r="AP1373" s="80"/>
      <c r="AQ1373" s="80"/>
      <c r="AR1373" s="80"/>
      <c r="AS1373" s="80"/>
      <c r="AX1373" s="78"/>
      <c r="BL1373" s="80"/>
      <c r="CJ1373" s="90"/>
      <c r="CK1373" s="90"/>
      <c r="CL1373" s="90"/>
      <c r="CM1373" s="90"/>
      <c r="CN1373" s="90"/>
      <c r="CO1373" s="90"/>
      <c r="CP1373" s="90"/>
      <c r="CQ1373" s="90"/>
      <c r="CR1373" s="90"/>
      <c r="CS1373" s="90"/>
      <c r="CT1373" s="90"/>
      <c r="CU1373" s="90"/>
      <c r="CV1373" s="90"/>
      <c r="CW1373" s="90"/>
      <c r="CX1373" s="90"/>
    </row>
    <row r="1374" spans="28:102" s="77" customFormat="1" ht="12" x14ac:dyDescent="0.2">
      <c r="AB1374" s="80"/>
      <c r="AC1374" s="80"/>
      <c r="AD1374" s="80"/>
      <c r="AO1374" s="80"/>
      <c r="AP1374" s="80"/>
      <c r="AQ1374" s="80"/>
      <c r="AR1374" s="80"/>
      <c r="AS1374" s="80"/>
      <c r="AX1374" s="78"/>
      <c r="BL1374" s="80"/>
      <c r="CJ1374" s="90"/>
      <c r="CK1374" s="90"/>
      <c r="CL1374" s="90"/>
      <c r="CM1374" s="90"/>
      <c r="CN1374" s="90"/>
      <c r="CO1374" s="90"/>
      <c r="CP1374" s="90"/>
      <c r="CQ1374" s="90"/>
      <c r="CR1374" s="90"/>
      <c r="CS1374" s="90"/>
      <c r="CT1374" s="90"/>
      <c r="CU1374" s="90"/>
      <c r="CV1374" s="90"/>
      <c r="CW1374" s="90"/>
      <c r="CX1374" s="90"/>
    </row>
    <row r="1375" spans="28:102" s="77" customFormat="1" ht="12" x14ac:dyDescent="0.2">
      <c r="AB1375" s="80"/>
      <c r="AC1375" s="80"/>
      <c r="AD1375" s="80"/>
      <c r="AO1375" s="80"/>
      <c r="AP1375" s="80"/>
      <c r="AQ1375" s="80"/>
      <c r="AR1375" s="80"/>
      <c r="AS1375" s="80"/>
      <c r="AX1375" s="78"/>
      <c r="BL1375" s="80"/>
      <c r="CJ1375" s="90"/>
      <c r="CK1375" s="90"/>
      <c r="CL1375" s="90"/>
      <c r="CM1375" s="90"/>
      <c r="CN1375" s="90"/>
      <c r="CO1375" s="90"/>
      <c r="CP1375" s="90"/>
      <c r="CQ1375" s="90"/>
      <c r="CR1375" s="90"/>
      <c r="CS1375" s="90"/>
      <c r="CT1375" s="90"/>
      <c r="CU1375" s="90"/>
      <c r="CV1375" s="90"/>
      <c r="CW1375" s="90"/>
      <c r="CX1375" s="90"/>
    </row>
    <row r="1376" spans="28:102" s="77" customFormat="1" ht="12" x14ac:dyDescent="0.2">
      <c r="AB1376" s="80"/>
      <c r="AC1376" s="80"/>
      <c r="AD1376" s="80"/>
      <c r="AO1376" s="80"/>
      <c r="AP1376" s="80"/>
      <c r="AQ1376" s="80"/>
      <c r="AR1376" s="80"/>
      <c r="AS1376" s="80"/>
      <c r="AX1376" s="78"/>
      <c r="BL1376" s="80"/>
      <c r="CJ1376" s="90"/>
      <c r="CK1376" s="90"/>
      <c r="CL1376" s="90"/>
      <c r="CM1376" s="90"/>
      <c r="CN1376" s="90"/>
      <c r="CO1376" s="90"/>
      <c r="CP1376" s="90"/>
      <c r="CQ1376" s="90"/>
      <c r="CR1376" s="90"/>
      <c r="CS1376" s="90"/>
      <c r="CT1376" s="90"/>
      <c r="CU1376" s="90"/>
      <c r="CV1376" s="90"/>
      <c r="CW1376" s="90"/>
      <c r="CX1376" s="90"/>
    </row>
    <row r="1377" spans="28:102" s="77" customFormat="1" ht="12" x14ac:dyDescent="0.2">
      <c r="AB1377" s="80"/>
      <c r="AC1377" s="80"/>
      <c r="AD1377" s="80"/>
      <c r="AO1377" s="80"/>
      <c r="AP1377" s="80"/>
      <c r="AQ1377" s="80"/>
      <c r="AR1377" s="80"/>
      <c r="AS1377" s="80"/>
      <c r="AX1377" s="78"/>
      <c r="BL1377" s="80"/>
      <c r="CJ1377" s="90"/>
      <c r="CK1377" s="90"/>
      <c r="CL1377" s="90"/>
      <c r="CM1377" s="90"/>
      <c r="CN1377" s="90"/>
      <c r="CO1377" s="90"/>
      <c r="CP1377" s="90"/>
      <c r="CQ1377" s="90"/>
      <c r="CR1377" s="90"/>
      <c r="CS1377" s="90"/>
      <c r="CT1377" s="90"/>
      <c r="CU1377" s="90"/>
      <c r="CV1377" s="90"/>
      <c r="CW1377" s="90"/>
      <c r="CX1377" s="90"/>
    </row>
    <row r="1378" spans="28:102" s="77" customFormat="1" ht="12" x14ac:dyDescent="0.2">
      <c r="AB1378" s="80"/>
      <c r="AC1378" s="80"/>
      <c r="AD1378" s="80"/>
      <c r="AO1378" s="80"/>
      <c r="AP1378" s="80"/>
      <c r="AQ1378" s="80"/>
      <c r="AR1378" s="80"/>
      <c r="AS1378" s="80"/>
      <c r="AX1378" s="78"/>
      <c r="BL1378" s="80"/>
      <c r="CJ1378" s="90"/>
      <c r="CK1378" s="90"/>
      <c r="CL1378" s="90"/>
      <c r="CM1378" s="90"/>
      <c r="CN1378" s="90"/>
      <c r="CO1378" s="90"/>
      <c r="CP1378" s="90"/>
      <c r="CQ1378" s="90"/>
      <c r="CR1378" s="90"/>
      <c r="CS1378" s="90"/>
      <c r="CT1378" s="90"/>
      <c r="CU1378" s="90"/>
      <c r="CV1378" s="90"/>
      <c r="CW1378" s="90"/>
      <c r="CX1378" s="90"/>
    </row>
    <row r="1379" spans="28:102" s="77" customFormat="1" ht="12" x14ac:dyDescent="0.2">
      <c r="AB1379" s="80"/>
      <c r="AC1379" s="80"/>
      <c r="AD1379" s="80"/>
      <c r="AO1379" s="80"/>
      <c r="AP1379" s="80"/>
      <c r="AQ1379" s="80"/>
      <c r="AR1379" s="80"/>
      <c r="AS1379" s="80"/>
      <c r="AX1379" s="78"/>
      <c r="BL1379" s="80"/>
      <c r="CJ1379" s="90"/>
      <c r="CK1379" s="90"/>
      <c r="CL1379" s="90"/>
      <c r="CM1379" s="90"/>
      <c r="CN1379" s="90"/>
      <c r="CO1379" s="90"/>
      <c r="CP1379" s="90"/>
      <c r="CQ1379" s="90"/>
      <c r="CR1379" s="90"/>
      <c r="CS1379" s="90"/>
      <c r="CT1379" s="90"/>
      <c r="CU1379" s="90"/>
      <c r="CV1379" s="90"/>
      <c r="CW1379" s="90"/>
      <c r="CX1379" s="90"/>
    </row>
    <row r="1380" spans="28:102" s="77" customFormat="1" ht="12" x14ac:dyDescent="0.2">
      <c r="AB1380" s="80"/>
      <c r="AC1380" s="80"/>
      <c r="AD1380" s="80"/>
      <c r="AO1380" s="80"/>
      <c r="AP1380" s="80"/>
      <c r="AQ1380" s="80"/>
      <c r="AR1380" s="80"/>
      <c r="AS1380" s="80"/>
      <c r="AX1380" s="78"/>
      <c r="BL1380" s="80"/>
      <c r="CJ1380" s="90"/>
      <c r="CK1380" s="90"/>
      <c r="CL1380" s="90"/>
      <c r="CM1380" s="90"/>
      <c r="CN1380" s="90"/>
      <c r="CO1380" s="90"/>
      <c r="CP1380" s="90"/>
      <c r="CQ1380" s="90"/>
      <c r="CR1380" s="90"/>
      <c r="CS1380" s="90"/>
      <c r="CT1380" s="90"/>
      <c r="CU1380" s="90"/>
      <c r="CV1380" s="90"/>
      <c r="CW1380" s="90"/>
      <c r="CX1380" s="90"/>
    </row>
    <row r="1381" spans="28:102" s="77" customFormat="1" ht="12" x14ac:dyDescent="0.2">
      <c r="AB1381" s="80"/>
      <c r="AC1381" s="80"/>
      <c r="AD1381" s="80"/>
      <c r="AO1381" s="80"/>
      <c r="AP1381" s="80"/>
      <c r="AQ1381" s="80"/>
      <c r="AR1381" s="80"/>
      <c r="AS1381" s="80"/>
      <c r="AX1381" s="78"/>
      <c r="BL1381" s="80"/>
      <c r="CJ1381" s="90"/>
      <c r="CK1381" s="90"/>
      <c r="CL1381" s="90"/>
      <c r="CM1381" s="90"/>
      <c r="CN1381" s="90"/>
      <c r="CO1381" s="90"/>
      <c r="CP1381" s="90"/>
      <c r="CQ1381" s="90"/>
      <c r="CR1381" s="90"/>
      <c r="CS1381" s="90"/>
      <c r="CT1381" s="90"/>
      <c r="CU1381" s="90"/>
      <c r="CV1381" s="90"/>
      <c r="CW1381" s="90"/>
      <c r="CX1381" s="90"/>
    </row>
    <row r="1382" spans="28:102" s="77" customFormat="1" ht="12" x14ac:dyDescent="0.2">
      <c r="AB1382" s="80"/>
      <c r="AC1382" s="80"/>
      <c r="AD1382" s="80"/>
      <c r="AO1382" s="80"/>
      <c r="AP1382" s="80"/>
      <c r="AQ1382" s="80"/>
      <c r="AR1382" s="80"/>
      <c r="AS1382" s="80"/>
      <c r="AX1382" s="78"/>
      <c r="BL1382" s="80"/>
      <c r="CJ1382" s="90"/>
      <c r="CK1382" s="90"/>
      <c r="CL1382" s="90"/>
      <c r="CM1382" s="90"/>
      <c r="CN1382" s="90"/>
      <c r="CO1382" s="90"/>
      <c r="CP1382" s="90"/>
      <c r="CQ1382" s="90"/>
      <c r="CR1382" s="90"/>
      <c r="CS1382" s="90"/>
      <c r="CT1382" s="90"/>
      <c r="CU1382" s="90"/>
      <c r="CV1382" s="90"/>
      <c r="CW1382" s="90"/>
      <c r="CX1382" s="90"/>
    </row>
    <row r="1383" spans="28:102" s="77" customFormat="1" ht="12" x14ac:dyDescent="0.2">
      <c r="AB1383" s="80"/>
      <c r="AC1383" s="80"/>
      <c r="AD1383" s="80"/>
      <c r="AO1383" s="80"/>
      <c r="AP1383" s="80"/>
      <c r="AQ1383" s="80"/>
      <c r="AR1383" s="80"/>
      <c r="AS1383" s="80"/>
      <c r="AX1383" s="78"/>
      <c r="BL1383" s="80"/>
      <c r="CJ1383" s="90"/>
      <c r="CK1383" s="90"/>
      <c r="CL1383" s="90"/>
      <c r="CM1383" s="90"/>
      <c r="CN1383" s="90"/>
      <c r="CO1383" s="90"/>
      <c r="CP1383" s="90"/>
      <c r="CQ1383" s="90"/>
      <c r="CR1383" s="90"/>
      <c r="CS1383" s="90"/>
      <c r="CT1383" s="90"/>
      <c r="CU1383" s="90"/>
      <c r="CV1383" s="90"/>
      <c r="CW1383" s="90"/>
      <c r="CX1383" s="90"/>
    </row>
    <row r="1384" spans="28:102" s="77" customFormat="1" ht="12" x14ac:dyDescent="0.2">
      <c r="AB1384" s="80"/>
      <c r="AC1384" s="80"/>
      <c r="AD1384" s="80"/>
      <c r="AO1384" s="80"/>
      <c r="AP1384" s="80"/>
      <c r="AQ1384" s="80"/>
      <c r="AR1384" s="80"/>
      <c r="AS1384" s="80"/>
      <c r="AX1384" s="78"/>
      <c r="BL1384" s="80"/>
      <c r="CJ1384" s="90"/>
      <c r="CK1384" s="90"/>
      <c r="CL1384" s="90"/>
      <c r="CM1384" s="90"/>
      <c r="CN1384" s="90"/>
      <c r="CO1384" s="90"/>
      <c r="CP1384" s="90"/>
      <c r="CQ1384" s="90"/>
      <c r="CR1384" s="90"/>
      <c r="CS1384" s="90"/>
      <c r="CT1384" s="90"/>
      <c r="CU1384" s="90"/>
      <c r="CV1384" s="90"/>
      <c r="CW1384" s="90"/>
      <c r="CX1384" s="90"/>
    </row>
    <row r="1385" spans="28:102" s="77" customFormat="1" ht="12" x14ac:dyDescent="0.2">
      <c r="AB1385" s="80"/>
      <c r="AC1385" s="80"/>
      <c r="AD1385" s="80"/>
      <c r="AO1385" s="80"/>
      <c r="AP1385" s="80"/>
      <c r="AQ1385" s="80"/>
      <c r="AR1385" s="80"/>
      <c r="AS1385" s="80"/>
      <c r="AX1385" s="78"/>
      <c r="BL1385" s="80"/>
      <c r="CJ1385" s="90"/>
      <c r="CK1385" s="90"/>
      <c r="CL1385" s="90"/>
      <c r="CM1385" s="90"/>
      <c r="CN1385" s="90"/>
      <c r="CO1385" s="90"/>
      <c r="CP1385" s="90"/>
      <c r="CQ1385" s="90"/>
      <c r="CR1385" s="90"/>
      <c r="CS1385" s="90"/>
      <c r="CT1385" s="90"/>
      <c r="CU1385" s="90"/>
      <c r="CV1385" s="90"/>
      <c r="CW1385" s="90"/>
      <c r="CX1385" s="90"/>
    </row>
    <row r="1386" spans="28:102" s="77" customFormat="1" ht="12" x14ac:dyDescent="0.2">
      <c r="AB1386" s="80"/>
      <c r="AC1386" s="80"/>
      <c r="AD1386" s="80"/>
      <c r="AO1386" s="80"/>
      <c r="AP1386" s="80"/>
      <c r="AQ1386" s="80"/>
      <c r="AR1386" s="80"/>
      <c r="AS1386" s="80"/>
      <c r="AX1386" s="78"/>
      <c r="BL1386" s="80"/>
      <c r="CJ1386" s="90"/>
      <c r="CK1386" s="90"/>
      <c r="CL1386" s="90"/>
      <c r="CM1386" s="90"/>
      <c r="CN1386" s="90"/>
      <c r="CO1386" s="90"/>
      <c r="CP1386" s="90"/>
      <c r="CQ1386" s="90"/>
      <c r="CR1386" s="90"/>
      <c r="CS1386" s="90"/>
      <c r="CT1386" s="90"/>
      <c r="CU1386" s="90"/>
      <c r="CV1386" s="90"/>
      <c r="CW1386" s="90"/>
      <c r="CX1386" s="90"/>
    </row>
    <row r="1387" spans="28:102" s="77" customFormat="1" ht="12" x14ac:dyDescent="0.2">
      <c r="AB1387" s="80"/>
      <c r="AC1387" s="80"/>
      <c r="AD1387" s="80"/>
      <c r="AO1387" s="80"/>
      <c r="AP1387" s="80"/>
      <c r="AQ1387" s="80"/>
      <c r="AR1387" s="80"/>
      <c r="AS1387" s="80"/>
      <c r="AX1387" s="78"/>
      <c r="BL1387" s="80"/>
      <c r="CJ1387" s="90"/>
      <c r="CK1387" s="90"/>
      <c r="CL1387" s="90"/>
      <c r="CM1387" s="90"/>
      <c r="CN1387" s="90"/>
      <c r="CO1387" s="90"/>
      <c r="CP1387" s="90"/>
      <c r="CQ1387" s="90"/>
      <c r="CR1387" s="90"/>
      <c r="CS1387" s="90"/>
      <c r="CT1387" s="90"/>
      <c r="CU1387" s="90"/>
      <c r="CV1387" s="90"/>
      <c r="CW1387" s="90"/>
      <c r="CX1387" s="90"/>
    </row>
    <row r="1388" spans="28:102" s="77" customFormat="1" ht="12" x14ac:dyDescent="0.2">
      <c r="AB1388" s="80"/>
      <c r="AC1388" s="80"/>
      <c r="AD1388" s="80"/>
      <c r="AO1388" s="80"/>
      <c r="AP1388" s="80"/>
      <c r="AQ1388" s="80"/>
      <c r="AR1388" s="80"/>
      <c r="AS1388" s="80"/>
      <c r="AX1388" s="78"/>
      <c r="BL1388" s="80"/>
      <c r="CJ1388" s="90"/>
      <c r="CK1388" s="90"/>
      <c r="CL1388" s="90"/>
      <c r="CM1388" s="90"/>
      <c r="CN1388" s="90"/>
      <c r="CO1388" s="90"/>
      <c r="CP1388" s="90"/>
      <c r="CQ1388" s="90"/>
      <c r="CR1388" s="90"/>
      <c r="CS1388" s="90"/>
      <c r="CT1388" s="90"/>
      <c r="CU1388" s="90"/>
      <c r="CV1388" s="90"/>
      <c r="CW1388" s="90"/>
      <c r="CX1388" s="90"/>
    </row>
    <row r="1389" spans="28:102" s="77" customFormat="1" ht="12" x14ac:dyDescent="0.2">
      <c r="AB1389" s="80"/>
      <c r="AC1389" s="80"/>
      <c r="AD1389" s="80"/>
      <c r="AO1389" s="80"/>
      <c r="AP1389" s="80"/>
      <c r="AQ1389" s="80"/>
      <c r="AR1389" s="80"/>
      <c r="AS1389" s="80"/>
      <c r="AX1389" s="78"/>
      <c r="BL1389" s="80"/>
      <c r="CJ1389" s="90"/>
      <c r="CK1389" s="90"/>
      <c r="CL1389" s="90"/>
      <c r="CM1389" s="90"/>
      <c r="CN1389" s="90"/>
      <c r="CO1389" s="90"/>
      <c r="CP1389" s="90"/>
      <c r="CQ1389" s="90"/>
      <c r="CR1389" s="90"/>
      <c r="CS1389" s="90"/>
      <c r="CT1389" s="90"/>
      <c r="CU1389" s="90"/>
      <c r="CV1389" s="90"/>
      <c r="CW1389" s="90"/>
      <c r="CX1389" s="90"/>
    </row>
    <row r="1390" spans="28:102" s="77" customFormat="1" ht="12" x14ac:dyDescent="0.2">
      <c r="AB1390" s="80"/>
      <c r="AC1390" s="80"/>
      <c r="AD1390" s="80"/>
      <c r="AO1390" s="80"/>
      <c r="AP1390" s="80"/>
      <c r="AQ1390" s="80"/>
      <c r="AR1390" s="80"/>
      <c r="AS1390" s="80"/>
      <c r="AX1390" s="78"/>
      <c r="BL1390" s="80"/>
      <c r="CJ1390" s="90"/>
      <c r="CK1390" s="90"/>
      <c r="CL1390" s="90"/>
      <c r="CM1390" s="90"/>
      <c r="CN1390" s="90"/>
      <c r="CO1390" s="90"/>
      <c r="CP1390" s="90"/>
      <c r="CQ1390" s="90"/>
      <c r="CR1390" s="90"/>
      <c r="CS1390" s="90"/>
      <c r="CT1390" s="90"/>
      <c r="CU1390" s="90"/>
      <c r="CV1390" s="90"/>
      <c r="CW1390" s="90"/>
      <c r="CX1390" s="90"/>
    </row>
    <row r="1391" spans="28:102" s="77" customFormat="1" ht="12" x14ac:dyDescent="0.2">
      <c r="AB1391" s="80"/>
      <c r="AC1391" s="80"/>
      <c r="AD1391" s="80"/>
      <c r="AO1391" s="80"/>
      <c r="AP1391" s="80"/>
      <c r="AQ1391" s="80"/>
      <c r="AR1391" s="80"/>
      <c r="AS1391" s="80"/>
      <c r="AX1391" s="78"/>
      <c r="BL1391" s="80"/>
      <c r="CJ1391" s="90"/>
      <c r="CK1391" s="90"/>
      <c r="CL1391" s="90"/>
      <c r="CM1391" s="90"/>
      <c r="CN1391" s="90"/>
      <c r="CO1391" s="90"/>
      <c r="CP1391" s="90"/>
      <c r="CQ1391" s="90"/>
      <c r="CR1391" s="90"/>
      <c r="CS1391" s="90"/>
      <c r="CT1391" s="90"/>
      <c r="CU1391" s="90"/>
      <c r="CV1391" s="90"/>
      <c r="CW1391" s="90"/>
      <c r="CX1391" s="90"/>
    </row>
    <row r="1392" spans="28:102" s="77" customFormat="1" ht="12" x14ac:dyDescent="0.2">
      <c r="AB1392" s="80"/>
      <c r="AC1392" s="80"/>
      <c r="AD1392" s="80"/>
      <c r="AO1392" s="80"/>
      <c r="AP1392" s="80"/>
      <c r="AQ1392" s="80"/>
      <c r="AR1392" s="80"/>
      <c r="AS1392" s="80"/>
      <c r="AX1392" s="78"/>
      <c r="BL1392" s="80"/>
      <c r="CJ1392" s="90"/>
      <c r="CK1392" s="90"/>
      <c r="CL1392" s="90"/>
      <c r="CM1392" s="90"/>
      <c r="CN1392" s="90"/>
      <c r="CO1392" s="90"/>
      <c r="CP1392" s="90"/>
      <c r="CQ1392" s="90"/>
      <c r="CR1392" s="90"/>
      <c r="CS1392" s="90"/>
      <c r="CT1392" s="90"/>
      <c r="CU1392" s="90"/>
      <c r="CV1392" s="90"/>
      <c r="CW1392" s="90"/>
      <c r="CX1392" s="90"/>
    </row>
    <row r="1393" spans="28:102" s="77" customFormat="1" ht="12" x14ac:dyDescent="0.2">
      <c r="AB1393" s="80"/>
      <c r="AC1393" s="80"/>
      <c r="AD1393" s="80"/>
      <c r="AO1393" s="80"/>
      <c r="AP1393" s="80"/>
      <c r="AQ1393" s="80"/>
      <c r="AR1393" s="80"/>
      <c r="AS1393" s="80"/>
      <c r="AX1393" s="78"/>
      <c r="BL1393" s="80"/>
      <c r="CJ1393" s="90"/>
      <c r="CK1393" s="90"/>
      <c r="CL1393" s="90"/>
      <c r="CM1393" s="90"/>
      <c r="CN1393" s="90"/>
      <c r="CO1393" s="90"/>
      <c r="CP1393" s="90"/>
      <c r="CQ1393" s="90"/>
      <c r="CR1393" s="90"/>
      <c r="CS1393" s="90"/>
      <c r="CT1393" s="90"/>
      <c r="CU1393" s="90"/>
      <c r="CV1393" s="90"/>
      <c r="CW1393" s="90"/>
      <c r="CX1393" s="90"/>
    </row>
    <row r="1394" spans="28:102" s="77" customFormat="1" ht="12" x14ac:dyDescent="0.2">
      <c r="AB1394" s="80"/>
      <c r="AC1394" s="80"/>
      <c r="AD1394" s="80"/>
      <c r="AO1394" s="80"/>
      <c r="AP1394" s="80"/>
      <c r="AQ1394" s="80"/>
      <c r="AR1394" s="80"/>
      <c r="AS1394" s="80"/>
      <c r="AX1394" s="78"/>
      <c r="BL1394" s="80"/>
      <c r="CJ1394" s="90"/>
      <c r="CK1394" s="90"/>
      <c r="CL1394" s="90"/>
      <c r="CM1394" s="90"/>
      <c r="CN1394" s="90"/>
      <c r="CO1394" s="90"/>
      <c r="CP1394" s="90"/>
      <c r="CQ1394" s="90"/>
      <c r="CR1394" s="90"/>
      <c r="CS1394" s="90"/>
      <c r="CT1394" s="90"/>
      <c r="CU1394" s="90"/>
      <c r="CV1394" s="90"/>
      <c r="CW1394" s="90"/>
      <c r="CX1394" s="90"/>
    </row>
    <row r="1395" spans="28:102" s="77" customFormat="1" ht="12" x14ac:dyDescent="0.2">
      <c r="AB1395" s="80"/>
      <c r="AC1395" s="80"/>
      <c r="AD1395" s="80"/>
      <c r="AO1395" s="80"/>
      <c r="AP1395" s="80"/>
      <c r="AQ1395" s="80"/>
      <c r="AR1395" s="80"/>
      <c r="AS1395" s="80"/>
      <c r="AX1395" s="78"/>
      <c r="BL1395" s="80"/>
      <c r="CJ1395" s="90"/>
      <c r="CK1395" s="90"/>
      <c r="CL1395" s="90"/>
      <c r="CM1395" s="90"/>
      <c r="CN1395" s="90"/>
      <c r="CO1395" s="90"/>
      <c r="CP1395" s="90"/>
      <c r="CQ1395" s="90"/>
      <c r="CR1395" s="90"/>
      <c r="CS1395" s="90"/>
      <c r="CT1395" s="90"/>
      <c r="CU1395" s="90"/>
      <c r="CV1395" s="90"/>
      <c r="CW1395" s="90"/>
      <c r="CX1395" s="90"/>
    </row>
    <row r="1396" spans="28:102" s="77" customFormat="1" ht="12" x14ac:dyDescent="0.2">
      <c r="AB1396" s="80"/>
      <c r="AC1396" s="80"/>
      <c r="AD1396" s="80"/>
      <c r="AO1396" s="80"/>
      <c r="AP1396" s="80"/>
      <c r="AQ1396" s="80"/>
      <c r="AR1396" s="80"/>
      <c r="AS1396" s="80"/>
      <c r="AX1396" s="78"/>
      <c r="BL1396" s="80"/>
      <c r="CJ1396" s="90"/>
      <c r="CK1396" s="90"/>
      <c r="CL1396" s="90"/>
      <c r="CM1396" s="90"/>
      <c r="CN1396" s="90"/>
      <c r="CO1396" s="90"/>
      <c r="CP1396" s="90"/>
      <c r="CQ1396" s="90"/>
      <c r="CR1396" s="90"/>
      <c r="CS1396" s="90"/>
      <c r="CT1396" s="90"/>
      <c r="CU1396" s="90"/>
      <c r="CV1396" s="90"/>
      <c r="CW1396" s="90"/>
      <c r="CX1396" s="90"/>
    </row>
    <row r="1397" spans="28:102" s="77" customFormat="1" ht="12" x14ac:dyDescent="0.2">
      <c r="AB1397" s="80"/>
      <c r="AC1397" s="80"/>
      <c r="AD1397" s="80"/>
      <c r="AO1397" s="80"/>
      <c r="AP1397" s="80"/>
      <c r="AQ1397" s="80"/>
      <c r="AR1397" s="80"/>
      <c r="AS1397" s="80"/>
      <c r="AX1397" s="78"/>
      <c r="BL1397" s="80"/>
      <c r="CJ1397" s="90"/>
      <c r="CK1397" s="90"/>
      <c r="CL1397" s="90"/>
      <c r="CM1397" s="90"/>
      <c r="CN1397" s="90"/>
      <c r="CO1397" s="90"/>
      <c r="CP1397" s="90"/>
      <c r="CQ1397" s="90"/>
      <c r="CR1397" s="90"/>
      <c r="CS1397" s="90"/>
      <c r="CT1397" s="90"/>
      <c r="CU1397" s="90"/>
      <c r="CV1397" s="90"/>
      <c r="CW1397" s="90"/>
      <c r="CX1397" s="90"/>
    </row>
    <row r="1398" spans="28:102" s="77" customFormat="1" ht="12" x14ac:dyDescent="0.2">
      <c r="AB1398" s="80"/>
      <c r="AC1398" s="80"/>
      <c r="AD1398" s="80"/>
      <c r="AO1398" s="80"/>
      <c r="AP1398" s="80"/>
      <c r="AQ1398" s="80"/>
      <c r="AR1398" s="80"/>
      <c r="AS1398" s="80"/>
      <c r="AX1398" s="78"/>
      <c r="BL1398" s="80"/>
      <c r="CJ1398" s="90"/>
      <c r="CK1398" s="90"/>
      <c r="CL1398" s="90"/>
      <c r="CM1398" s="90"/>
      <c r="CN1398" s="90"/>
      <c r="CO1398" s="90"/>
      <c r="CP1398" s="90"/>
      <c r="CQ1398" s="90"/>
      <c r="CR1398" s="90"/>
      <c r="CS1398" s="90"/>
      <c r="CT1398" s="90"/>
      <c r="CU1398" s="90"/>
      <c r="CV1398" s="90"/>
      <c r="CW1398" s="90"/>
      <c r="CX1398" s="90"/>
    </row>
    <row r="1399" spans="28:102" s="77" customFormat="1" ht="12" x14ac:dyDescent="0.2">
      <c r="AB1399" s="80"/>
      <c r="AC1399" s="80"/>
      <c r="AD1399" s="80"/>
      <c r="AO1399" s="80"/>
      <c r="AP1399" s="80"/>
      <c r="AQ1399" s="80"/>
      <c r="AR1399" s="80"/>
      <c r="AS1399" s="80"/>
      <c r="AX1399" s="78"/>
      <c r="BL1399" s="80"/>
      <c r="CJ1399" s="90"/>
      <c r="CK1399" s="90"/>
      <c r="CL1399" s="90"/>
      <c r="CM1399" s="90"/>
      <c r="CN1399" s="90"/>
      <c r="CO1399" s="90"/>
      <c r="CP1399" s="90"/>
      <c r="CQ1399" s="90"/>
      <c r="CR1399" s="90"/>
      <c r="CS1399" s="90"/>
      <c r="CT1399" s="90"/>
      <c r="CU1399" s="90"/>
      <c r="CV1399" s="90"/>
      <c r="CW1399" s="90"/>
      <c r="CX1399" s="90"/>
    </row>
    <row r="1400" spans="28:102" s="77" customFormat="1" ht="12" x14ac:dyDescent="0.2">
      <c r="AB1400" s="80"/>
      <c r="AC1400" s="80"/>
      <c r="AD1400" s="80"/>
      <c r="AO1400" s="80"/>
      <c r="AP1400" s="80"/>
      <c r="AQ1400" s="80"/>
      <c r="AR1400" s="80"/>
      <c r="AS1400" s="80"/>
      <c r="AX1400" s="78"/>
      <c r="BL1400" s="80"/>
      <c r="CJ1400" s="90"/>
      <c r="CK1400" s="90"/>
      <c r="CL1400" s="90"/>
      <c r="CM1400" s="90"/>
      <c r="CN1400" s="90"/>
      <c r="CO1400" s="90"/>
      <c r="CP1400" s="90"/>
      <c r="CQ1400" s="90"/>
      <c r="CR1400" s="90"/>
      <c r="CS1400" s="90"/>
      <c r="CT1400" s="90"/>
      <c r="CU1400" s="90"/>
      <c r="CV1400" s="90"/>
      <c r="CW1400" s="90"/>
      <c r="CX1400" s="90"/>
    </row>
    <row r="1401" spans="28:102" s="77" customFormat="1" ht="12" x14ac:dyDescent="0.2">
      <c r="AB1401" s="80"/>
      <c r="AC1401" s="80"/>
      <c r="AD1401" s="80"/>
      <c r="AO1401" s="80"/>
      <c r="AP1401" s="80"/>
      <c r="AQ1401" s="80"/>
      <c r="AR1401" s="80"/>
      <c r="AS1401" s="80"/>
      <c r="AX1401" s="78"/>
      <c r="BL1401" s="80"/>
      <c r="CJ1401" s="90"/>
      <c r="CK1401" s="90"/>
      <c r="CL1401" s="90"/>
      <c r="CM1401" s="90"/>
      <c r="CN1401" s="90"/>
      <c r="CO1401" s="90"/>
      <c r="CP1401" s="90"/>
      <c r="CQ1401" s="90"/>
      <c r="CR1401" s="90"/>
      <c r="CS1401" s="90"/>
      <c r="CT1401" s="90"/>
      <c r="CU1401" s="90"/>
      <c r="CV1401" s="90"/>
      <c r="CW1401" s="90"/>
      <c r="CX1401" s="90"/>
    </row>
    <row r="1402" spans="28:102" s="77" customFormat="1" ht="12" x14ac:dyDescent="0.2">
      <c r="AB1402" s="80"/>
      <c r="AC1402" s="80"/>
      <c r="AD1402" s="80"/>
      <c r="AO1402" s="80"/>
      <c r="AP1402" s="80"/>
      <c r="AQ1402" s="80"/>
      <c r="AR1402" s="80"/>
      <c r="AS1402" s="80"/>
      <c r="AX1402" s="78"/>
      <c r="BL1402" s="80"/>
      <c r="CJ1402" s="90"/>
      <c r="CK1402" s="90"/>
      <c r="CL1402" s="90"/>
      <c r="CM1402" s="90"/>
      <c r="CN1402" s="90"/>
      <c r="CO1402" s="90"/>
      <c r="CP1402" s="90"/>
      <c r="CQ1402" s="90"/>
      <c r="CR1402" s="90"/>
      <c r="CS1402" s="90"/>
      <c r="CT1402" s="90"/>
      <c r="CU1402" s="90"/>
      <c r="CV1402" s="90"/>
      <c r="CW1402" s="90"/>
      <c r="CX1402" s="90"/>
    </row>
    <row r="1403" spans="28:102" s="77" customFormat="1" ht="12" x14ac:dyDescent="0.2">
      <c r="AB1403" s="80"/>
      <c r="AC1403" s="80"/>
      <c r="AD1403" s="80"/>
      <c r="AO1403" s="80"/>
      <c r="AP1403" s="80"/>
      <c r="AQ1403" s="80"/>
      <c r="AR1403" s="80"/>
      <c r="AS1403" s="80"/>
      <c r="AX1403" s="78"/>
      <c r="BL1403" s="80"/>
      <c r="CJ1403" s="90"/>
      <c r="CK1403" s="90"/>
      <c r="CL1403" s="90"/>
      <c r="CM1403" s="90"/>
      <c r="CN1403" s="90"/>
      <c r="CO1403" s="90"/>
      <c r="CP1403" s="90"/>
      <c r="CQ1403" s="90"/>
      <c r="CR1403" s="90"/>
      <c r="CS1403" s="90"/>
      <c r="CT1403" s="90"/>
      <c r="CU1403" s="90"/>
      <c r="CV1403" s="90"/>
      <c r="CW1403" s="90"/>
      <c r="CX1403" s="90"/>
    </row>
    <row r="1404" spans="28:102" s="77" customFormat="1" ht="12" x14ac:dyDescent="0.2">
      <c r="AB1404" s="80"/>
      <c r="AC1404" s="80"/>
      <c r="AD1404" s="80"/>
      <c r="AO1404" s="80"/>
      <c r="AP1404" s="80"/>
      <c r="AQ1404" s="80"/>
      <c r="AR1404" s="80"/>
      <c r="AS1404" s="80"/>
      <c r="AX1404" s="78"/>
      <c r="BL1404" s="80"/>
      <c r="CJ1404" s="90"/>
      <c r="CK1404" s="90"/>
      <c r="CL1404" s="90"/>
      <c r="CM1404" s="90"/>
      <c r="CN1404" s="90"/>
      <c r="CO1404" s="90"/>
      <c r="CP1404" s="90"/>
      <c r="CQ1404" s="90"/>
      <c r="CR1404" s="90"/>
      <c r="CS1404" s="90"/>
      <c r="CT1404" s="90"/>
      <c r="CU1404" s="90"/>
      <c r="CV1404" s="90"/>
      <c r="CW1404" s="90"/>
      <c r="CX1404" s="90"/>
    </row>
    <row r="1405" spans="28:102" s="77" customFormat="1" ht="12" x14ac:dyDescent="0.2">
      <c r="AB1405" s="80"/>
      <c r="AC1405" s="80"/>
      <c r="AD1405" s="80"/>
      <c r="AO1405" s="80"/>
      <c r="AP1405" s="80"/>
      <c r="AQ1405" s="80"/>
      <c r="AR1405" s="80"/>
      <c r="AS1405" s="80"/>
      <c r="AX1405" s="78"/>
      <c r="BL1405" s="80"/>
      <c r="CJ1405" s="90"/>
      <c r="CK1405" s="90"/>
      <c r="CL1405" s="90"/>
      <c r="CM1405" s="90"/>
      <c r="CN1405" s="90"/>
      <c r="CO1405" s="90"/>
      <c r="CP1405" s="90"/>
      <c r="CQ1405" s="90"/>
      <c r="CR1405" s="90"/>
      <c r="CS1405" s="90"/>
      <c r="CT1405" s="90"/>
      <c r="CU1405" s="90"/>
      <c r="CV1405" s="90"/>
      <c r="CW1405" s="90"/>
      <c r="CX1405" s="90"/>
    </row>
    <row r="1406" spans="28:102" s="77" customFormat="1" ht="12" x14ac:dyDescent="0.2">
      <c r="AB1406" s="80"/>
      <c r="AC1406" s="80"/>
      <c r="AD1406" s="80"/>
      <c r="AO1406" s="80"/>
      <c r="AP1406" s="80"/>
      <c r="AQ1406" s="80"/>
      <c r="AR1406" s="80"/>
      <c r="AS1406" s="80"/>
      <c r="AX1406" s="78"/>
      <c r="BL1406" s="80"/>
      <c r="CJ1406" s="90"/>
      <c r="CK1406" s="90"/>
      <c r="CL1406" s="90"/>
      <c r="CM1406" s="90"/>
      <c r="CN1406" s="90"/>
      <c r="CO1406" s="90"/>
      <c r="CP1406" s="90"/>
      <c r="CQ1406" s="90"/>
      <c r="CR1406" s="90"/>
      <c r="CS1406" s="90"/>
      <c r="CT1406" s="90"/>
      <c r="CU1406" s="90"/>
      <c r="CV1406" s="90"/>
      <c r="CW1406" s="90"/>
      <c r="CX1406" s="90"/>
    </row>
    <row r="1407" spans="28:102" s="77" customFormat="1" ht="12" x14ac:dyDescent="0.2">
      <c r="AB1407" s="80"/>
      <c r="AC1407" s="80"/>
      <c r="AD1407" s="80"/>
      <c r="AO1407" s="80"/>
      <c r="AP1407" s="80"/>
      <c r="AQ1407" s="80"/>
      <c r="AR1407" s="80"/>
      <c r="AS1407" s="80"/>
      <c r="AX1407" s="78"/>
      <c r="BL1407" s="80"/>
      <c r="CJ1407" s="90"/>
      <c r="CK1407" s="90"/>
      <c r="CL1407" s="90"/>
      <c r="CM1407" s="90"/>
      <c r="CN1407" s="90"/>
      <c r="CO1407" s="90"/>
      <c r="CP1407" s="90"/>
      <c r="CQ1407" s="90"/>
      <c r="CR1407" s="90"/>
      <c r="CS1407" s="90"/>
      <c r="CT1407" s="90"/>
      <c r="CU1407" s="90"/>
      <c r="CV1407" s="90"/>
      <c r="CW1407" s="90"/>
      <c r="CX1407" s="90"/>
    </row>
    <row r="1408" spans="28:102" s="77" customFormat="1" ht="12" x14ac:dyDescent="0.2">
      <c r="AB1408" s="80"/>
      <c r="AC1408" s="80"/>
      <c r="AD1408" s="80"/>
      <c r="AO1408" s="80"/>
      <c r="AP1408" s="80"/>
      <c r="AQ1408" s="80"/>
      <c r="AR1408" s="80"/>
      <c r="AS1408" s="80"/>
      <c r="AX1408" s="78"/>
      <c r="BL1408" s="80"/>
      <c r="CJ1408" s="90"/>
      <c r="CK1408" s="90"/>
      <c r="CL1408" s="90"/>
      <c r="CM1408" s="90"/>
      <c r="CN1408" s="90"/>
      <c r="CO1408" s="90"/>
      <c r="CP1408" s="90"/>
      <c r="CQ1408" s="90"/>
      <c r="CR1408" s="90"/>
      <c r="CS1408" s="90"/>
      <c r="CT1408" s="90"/>
      <c r="CU1408" s="90"/>
      <c r="CV1408" s="90"/>
      <c r="CW1408" s="90"/>
      <c r="CX1408" s="90"/>
    </row>
    <row r="1409" spans="28:102" s="77" customFormat="1" ht="12" x14ac:dyDescent="0.2">
      <c r="AB1409" s="80"/>
      <c r="AC1409" s="80"/>
      <c r="AD1409" s="80"/>
      <c r="AO1409" s="80"/>
      <c r="AP1409" s="80"/>
      <c r="AQ1409" s="80"/>
      <c r="AR1409" s="80"/>
      <c r="AS1409" s="80"/>
      <c r="AX1409" s="78"/>
      <c r="BL1409" s="80"/>
      <c r="CJ1409" s="90"/>
      <c r="CK1409" s="90"/>
      <c r="CL1409" s="90"/>
      <c r="CM1409" s="90"/>
      <c r="CN1409" s="90"/>
      <c r="CO1409" s="90"/>
      <c r="CP1409" s="90"/>
      <c r="CQ1409" s="90"/>
      <c r="CR1409" s="90"/>
      <c r="CS1409" s="90"/>
      <c r="CT1409" s="90"/>
      <c r="CU1409" s="90"/>
      <c r="CV1409" s="90"/>
      <c r="CW1409" s="90"/>
      <c r="CX1409" s="90"/>
    </row>
    <row r="1410" spans="28:102" s="77" customFormat="1" ht="12" x14ac:dyDescent="0.2">
      <c r="AB1410" s="80"/>
      <c r="AC1410" s="80"/>
      <c r="AD1410" s="80"/>
      <c r="AO1410" s="80"/>
      <c r="AP1410" s="80"/>
      <c r="AQ1410" s="80"/>
      <c r="AR1410" s="80"/>
      <c r="AS1410" s="80"/>
      <c r="AX1410" s="78"/>
      <c r="BL1410" s="80"/>
      <c r="CJ1410" s="90"/>
      <c r="CK1410" s="90"/>
      <c r="CL1410" s="90"/>
      <c r="CM1410" s="90"/>
      <c r="CN1410" s="90"/>
      <c r="CO1410" s="90"/>
      <c r="CP1410" s="90"/>
      <c r="CQ1410" s="90"/>
      <c r="CR1410" s="90"/>
      <c r="CS1410" s="90"/>
      <c r="CT1410" s="90"/>
      <c r="CU1410" s="90"/>
      <c r="CV1410" s="90"/>
      <c r="CW1410" s="90"/>
      <c r="CX1410" s="90"/>
    </row>
    <row r="1411" spans="28:102" s="77" customFormat="1" ht="12" x14ac:dyDescent="0.2">
      <c r="AB1411" s="80"/>
      <c r="AC1411" s="80"/>
      <c r="AD1411" s="80"/>
      <c r="AO1411" s="80"/>
      <c r="AP1411" s="80"/>
      <c r="AQ1411" s="80"/>
      <c r="AR1411" s="80"/>
      <c r="AS1411" s="80"/>
      <c r="AX1411" s="78"/>
      <c r="BL1411" s="80"/>
      <c r="CJ1411" s="90"/>
      <c r="CK1411" s="90"/>
      <c r="CL1411" s="90"/>
      <c r="CM1411" s="90"/>
      <c r="CN1411" s="90"/>
      <c r="CO1411" s="90"/>
      <c r="CP1411" s="90"/>
      <c r="CQ1411" s="90"/>
      <c r="CR1411" s="90"/>
      <c r="CS1411" s="90"/>
      <c r="CT1411" s="90"/>
      <c r="CU1411" s="90"/>
      <c r="CV1411" s="90"/>
      <c r="CW1411" s="90"/>
      <c r="CX1411" s="90"/>
    </row>
    <row r="1412" spans="28:102" s="77" customFormat="1" ht="12" x14ac:dyDescent="0.2">
      <c r="AB1412" s="80"/>
      <c r="AC1412" s="80"/>
      <c r="AD1412" s="80"/>
      <c r="AO1412" s="80"/>
      <c r="AP1412" s="80"/>
      <c r="AQ1412" s="80"/>
      <c r="AR1412" s="80"/>
      <c r="AS1412" s="80"/>
      <c r="AX1412" s="78"/>
      <c r="BL1412" s="80"/>
      <c r="CJ1412" s="90"/>
      <c r="CK1412" s="90"/>
      <c r="CL1412" s="90"/>
      <c r="CM1412" s="90"/>
      <c r="CN1412" s="90"/>
      <c r="CO1412" s="90"/>
      <c r="CP1412" s="90"/>
      <c r="CQ1412" s="90"/>
      <c r="CR1412" s="90"/>
      <c r="CS1412" s="90"/>
      <c r="CT1412" s="90"/>
      <c r="CU1412" s="90"/>
      <c r="CV1412" s="90"/>
      <c r="CW1412" s="90"/>
      <c r="CX1412" s="90"/>
    </row>
    <row r="1413" spans="28:102" s="77" customFormat="1" ht="12" x14ac:dyDescent="0.2">
      <c r="AB1413" s="80"/>
      <c r="AC1413" s="80"/>
      <c r="AD1413" s="80"/>
      <c r="AO1413" s="80"/>
      <c r="AP1413" s="80"/>
      <c r="AQ1413" s="80"/>
      <c r="AR1413" s="80"/>
      <c r="AS1413" s="80"/>
      <c r="AX1413" s="78"/>
      <c r="BL1413" s="80"/>
      <c r="CJ1413" s="90"/>
      <c r="CK1413" s="90"/>
      <c r="CL1413" s="90"/>
      <c r="CM1413" s="90"/>
      <c r="CN1413" s="90"/>
      <c r="CO1413" s="90"/>
      <c r="CP1413" s="90"/>
      <c r="CQ1413" s="90"/>
      <c r="CR1413" s="90"/>
      <c r="CS1413" s="90"/>
      <c r="CT1413" s="90"/>
      <c r="CU1413" s="90"/>
      <c r="CV1413" s="90"/>
      <c r="CW1413" s="90"/>
      <c r="CX1413" s="90"/>
    </row>
    <row r="1414" spans="28:102" s="77" customFormat="1" ht="12" x14ac:dyDescent="0.2">
      <c r="AB1414" s="80"/>
      <c r="AC1414" s="80"/>
      <c r="AD1414" s="80"/>
      <c r="AO1414" s="80"/>
      <c r="AP1414" s="80"/>
      <c r="AQ1414" s="80"/>
      <c r="AR1414" s="80"/>
      <c r="AS1414" s="80"/>
      <c r="AX1414" s="78"/>
      <c r="BL1414" s="80"/>
      <c r="CJ1414" s="90"/>
      <c r="CK1414" s="90"/>
      <c r="CL1414" s="90"/>
      <c r="CM1414" s="90"/>
      <c r="CN1414" s="90"/>
      <c r="CO1414" s="90"/>
      <c r="CP1414" s="90"/>
      <c r="CQ1414" s="90"/>
      <c r="CR1414" s="90"/>
      <c r="CS1414" s="90"/>
      <c r="CT1414" s="90"/>
      <c r="CU1414" s="90"/>
      <c r="CV1414" s="90"/>
      <c r="CW1414" s="90"/>
      <c r="CX1414" s="90"/>
    </row>
    <row r="1415" spans="28:102" s="77" customFormat="1" ht="12" x14ac:dyDescent="0.2">
      <c r="AB1415" s="80"/>
      <c r="AC1415" s="80"/>
      <c r="AD1415" s="80"/>
      <c r="AO1415" s="80"/>
      <c r="AP1415" s="80"/>
      <c r="AQ1415" s="80"/>
      <c r="AR1415" s="80"/>
      <c r="AS1415" s="80"/>
      <c r="AX1415" s="78"/>
      <c r="BL1415" s="80"/>
      <c r="CJ1415" s="90"/>
      <c r="CK1415" s="90"/>
      <c r="CL1415" s="90"/>
      <c r="CM1415" s="90"/>
      <c r="CN1415" s="90"/>
      <c r="CO1415" s="90"/>
      <c r="CP1415" s="90"/>
      <c r="CQ1415" s="90"/>
      <c r="CR1415" s="90"/>
      <c r="CS1415" s="90"/>
      <c r="CT1415" s="90"/>
      <c r="CU1415" s="90"/>
      <c r="CV1415" s="90"/>
      <c r="CW1415" s="90"/>
      <c r="CX1415" s="90"/>
    </row>
    <row r="1416" spans="28:102" s="77" customFormat="1" ht="12" x14ac:dyDescent="0.2">
      <c r="AB1416" s="80"/>
      <c r="AC1416" s="80"/>
      <c r="AD1416" s="80"/>
      <c r="AO1416" s="80"/>
      <c r="AP1416" s="80"/>
      <c r="AQ1416" s="80"/>
      <c r="AR1416" s="80"/>
      <c r="AS1416" s="80"/>
      <c r="AX1416" s="78"/>
      <c r="BL1416" s="80"/>
      <c r="CJ1416" s="90"/>
      <c r="CK1416" s="90"/>
      <c r="CL1416" s="90"/>
      <c r="CM1416" s="90"/>
      <c r="CN1416" s="90"/>
      <c r="CO1416" s="90"/>
      <c r="CP1416" s="90"/>
      <c r="CQ1416" s="90"/>
      <c r="CR1416" s="90"/>
      <c r="CS1416" s="90"/>
      <c r="CT1416" s="90"/>
      <c r="CU1416" s="90"/>
      <c r="CV1416" s="90"/>
      <c r="CW1416" s="90"/>
      <c r="CX1416" s="90"/>
    </row>
    <row r="1417" spans="28:102" s="77" customFormat="1" ht="12" x14ac:dyDescent="0.2">
      <c r="AB1417" s="80"/>
      <c r="AC1417" s="80"/>
      <c r="AD1417" s="80"/>
      <c r="AO1417" s="80"/>
      <c r="AP1417" s="80"/>
      <c r="AQ1417" s="80"/>
      <c r="AR1417" s="80"/>
      <c r="AS1417" s="80"/>
      <c r="AX1417" s="78"/>
      <c r="BL1417" s="80"/>
      <c r="CJ1417" s="90"/>
      <c r="CK1417" s="90"/>
      <c r="CL1417" s="90"/>
      <c r="CM1417" s="90"/>
      <c r="CN1417" s="90"/>
      <c r="CO1417" s="90"/>
      <c r="CP1417" s="90"/>
      <c r="CQ1417" s="90"/>
      <c r="CR1417" s="90"/>
      <c r="CS1417" s="90"/>
      <c r="CT1417" s="90"/>
      <c r="CU1417" s="90"/>
      <c r="CV1417" s="90"/>
      <c r="CW1417" s="90"/>
      <c r="CX1417" s="90"/>
    </row>
    <row r="1418" spans="28:102" s="77" customFormat="1" ht="12" x14ac:dyDescent="0.2">
      <c r="AB1418" s="80"/>
      <c r="AC1418" s="80"/>
      <c r="AD1418" s="80"/>
      <c r="AO1418" s="80"/>
      <c r="AP1418" s="80"/>
      <c r="AQ1418" s="80"/>
      <c r="AR1418" s="80"/>
      <c r="AS1418" s="80"/>
      <c r="AX1418" s="78"/>
      <c r="BL1418" s="80"/>
      <c r="CJ1418" s="90"/>
      <c r="CK1418" s="90"/>
      <c r="CL1418" s="90"/>
      <c r="CM1418" s="90"/>
      <c r="CN1418" s="90"/>
      <c r="CO1418" s="90"/>
      <c r="CP1418" s="90"/>
      <c r="CQ1418" s="90"/>
      <c r="CR1418" s="90"/>
      <c r="CS1418" s="90"/>
      <c r="CT1418" s="90"/>
      <c r="CU1418" s="90"/>
      <c r="CV1418" s="90"/>
      <c r="CW1418" s="90"/>
      <c r="CX1418" s="90"/>
    </row>
    <row r="1419" spans="28:102" s="77" customFormat="1" ht="12" x14ac:dyDescent="0.2">
      <c r="AB1419" s="80"/>
      <c r="AC1419" s="80"/>
      <c r="AD1419" s="80"/>
      <c r="AO1419" s="80"/>
      <c r="AP1419" s="80"/>
      <c r="AQ1419" s="80"/>
      <c r="AR1419" s="80"/>
      <c r="AS1419" s="80"/>
      <c r="AX1419" s="78"/>
      <c r="BL1419" s="80"/>
      <c r="CJ1419" s="90"/>
      <c r="CK1419" s="90"/>
      <c r="CL1419" s="90"/>
      <c r="CM1419" s="90"/>
      <c r="CN1419" s="90"/>
      <c r="CO1419" s="90"/>
      <c r="CP1419" s="90"/>
      <c r="CQ1419" s="90"/>
      <c r="CR1419" s="90"/>
      <c r="CS1419" s="90"/>
      <c r="CT1419" s="90"/>
      <c r="CU1419" s="90"/>
      <c r="CV1419" s="90"/>
      <c r="CW1419" s="90"/>
      <c r="CX1419" s="90"/>
    </row>
    <row r="1420" spans="28:102" s="77" customFormat="1" ht="12" x14ac:dyDescent="0.2">
      <c r="AB1420" s="80"/>
      <c r="AC1420" s="80"/>
      <c r="AD1420" s="80"/>
      <c r="AO1420" s="80"/>
      <c r="AP1420" s="80"/>
      <c r="AQ1420" s="80"/>
      <c r="AR1420" s="80"/>
      <c r="AS1420" s="80"/>
      <c r="AX1420" s="78"/>
      <c r="BL1420" s="80"/>
      <c r="CJ1420" s="90"/>
      <c r="CK1420" s="90"/>
      <c r="CL1420" s="90"/>
      <c r="CM1420" s="90"/>
      <c r="CN1420" s="90"/>
      <c r="CO1420" s="90"/>
      <c r="CP1420" s="90"/>
      <c r="CQ1420" s="90"/>
      <c r="CR1420" s="90"/>
      <c r="CS1420" s="90"/>
      <c r="CT1420" s="90"/>
      <c r="CU1420" s="90"/>
      <c r="CV1420" s="90"/>
      <c r="CW1420" s="90"/>
      <c r="CX1420" s="90"/>
    </row>
    <row r="1421" spans="28:102" s="77" customFormat="1" ht="12" x14ac:dyDescent="0.2">
      <c r="AB1421" s="80"/>
      <c r="AC1421" s="80"/>
      <c r="AD1421" s="80"/>
      <c r="AO1421" s="80"/>
      <c r="AP1421" s="80"/>
      <c r="AQ1421" s="80"/>
      <c r="AR1421" s="80"/>
      <c r="AS1421" s="80"/>
      <c r="AX1421" s="78"/>
      <c r="BL1421" s="80"/>
      <c r="CJ1421" s="90"/>
      <c r="CK1421" s="90"/>
      <c r="CL1421" s="90"/>
      <c r="CM1421" s="90"/>
      <c r="CN1421" s="90"/>
      <c r="CO1421" s="90"/>
      <c r="CP1421" s="90"/>
      <c r="CQ1421" s="90"/>
      <c r="CR1421" s="90"/>
      <c r="CS1421" s="90"/>
      <c r="CT1421" s="90"/>
      <c r="CU1421" s="90"/>
      <c r="CV1421" s="90"/>
      <c r="CW1421" s="90"/>
      <c r="CX1421" s="90"/>
    </row>
    <row r="1422" spans="28:102" s="77" customFormat="1" ht="12" x14ac:dyDescent="0.2">
      <c r="AB1422" s="80"/>
      <c r="AC1422" s="80"/>
      <c r="AD1422" s="80"/>
      <c r="AO1422" s="80"/>
      <c r="AP1422" s="80"/>
      <c r="AQ1422" s="80"/>
      <c r="AR1422" s="80"/>
      <c r="AS1422" s="80"/>
      <c r="AX1422" s="78"/>
      <c r="BL1422" s="80"/>
      <c r="CJ1422" s="90"/>
      <c r="CK1422" s="90"/>
      <c r="CL1422" s="90"/>
      <c r="CM1422" s="90"/>
      <c r="CN1422" s="90"/>
      <c r="CO1422" s="90"/>
      <c r="CP1422" s="90"/>
      <c r="CQ1422" s="90"/>
      <c r="CR1422" s="90"/>
      <c r="CS1422" s="90"/>
      <c r="CT1422" s="90"/>
      <c r="CU1422" s="90"/>
      <c r="CV1422" s="90"/>
      <c r="CW1422" s="90"/>
      <c r="CX1422" s="90"/>
    </row>
    <row r="1423" spans="28:102" s="77" customFormat="1" ht="12" x14ac:dyDescent="0.2">
      <c r="AB1423" s="80"/>
      <c r="AC1423" s="80"/>
      <c r="AD1423" s="80"/>
      <c r="AO1423" s="80"/>
      <c r="AP1423" s="80"/>
      <c r="AQ1423" s="80"/>
      <c r="AR1423" s="80"/>
      <c r="AS1423" s="80"/>
      <c r="AX1423" s="78"/>
      <c r="BL1423" s="80"/>
      <c r="CJ1423" s="90"/>
      <c r="CK1423" s="90"/>
      <c r="CL1423" s="90"/>
      <c r="CM1423" s="90"/>
      <c r="CN1423" s="90"/>
      <c r="CO1423" s="90"/>
      <c r="CP1423" s="90"/>
      <c r="CQ1423" s="90"/>
      <c r="CR1423" s="90"/>
      <c r="CS1423" s="90"/>
      <c r="CT1423" s="90"/>
      <c r="CU1423" s="90"/>
      <c r="CV1423" s="90"/>
      <c r="CW1423" s="90"/>
      <c r="CX1423" s="90"/>
    </row>
    <row r="1424" spans="28:102" s="77" customFormat="1" ht="12" x14ac:dyDescent="0.2">
      <c r="AB1424" s="80"/>
      <c r="AC1424" s="80"/>
      <c r="AD1424" s="80"/>
      <c r="AO1424" s="80"/>
      <c r="AP1424" s="80"/>
      <c r="AQ1424" s="80"/>
      <c r="AR1424" s="80"/>
      <c r="AS1424" s="80"/>
      <c r="AX1424" s="78"/>
      <c r="BL1424" s="80"/>
      <c r="CJ1424" s="90"/>
      <c r="CK1424" s="90"/>
      <c r="CL1424" s="90"/>
      <c r="CM1424" s="90"/>
      <c r="CN1424" s="90"/>
      <c r="CO1424" s="90"/>
      <c r="CP1424" s="90"/>
      <c r="CQ1424" s="90"/>
      <c r="CR1424" s="90"/>
      <c r="CS1424" s="90"/>
      <c r="CT1424" s="90"/>
      <c r="CU1424" s="90"/>
      <c r="CV1424" s="90"/>
      <c r="CW1424" s="90"/>
      <c r="CX1424" s="90"/>
    </row>
    <row r="1425" spans="28:102" s="77" customFormat="1" ht="12" x14ac:dyDescent="0.2">
      <c r="AB1425" s="80"/>
      <c r="AC1425" s="80"/>
      <c r="AD1425" s="80"/>
      <c r="AO1425" s="80"/>
      <c r="AP1425" s="80"/>
      <c r="AQ1425" s="80"/>
      <c r="AR1425" s="80"/>
      <c r="AS1425" s="80"/>
      <c r="AX1425" s="78"/>
      <c r="BL1425" s="80"/>
      <c r="CJ1425" s="90"/>
      <c r="CK1425" s="90"/>
      <c r="CL1425" s="90"/>
      <c r="CM1425" s="90"/>
      <c r="CN1425" s="90"/>
      <c r="CO1425" s="90"/>
      <c r="CP1425" s="90"/>
      <c r="CQ1425" s="90"/>
      <c r="CR1425" s="90"/>
      <c r="CS1425" s="90"/>
      <c r="CT1425" s="90"/>
      <c r="CU1425" s="90"/>
      <c r="CV1425" s="90"/>
      <c r="CW1425" s="90"/>
      <c r="CX1425" s="90"/>
    </row>
    <row r="1426" spans="28:102" s="77" customFormat="1" ht="12" x14ac:dyDescent="0.2">
      <c r="AB1426" s="80"/>
      <c r="AC1426" s="80"/>
      <c r="AD1426" s="80"/>
      <c r="AO1426" s="80"/>
      <c r="AP1426" s="80"/>
      <c r="AQ1426" s="80"/>
      <c r="AR1426" s="80"/>
      <c r="AS1426" s="80"/>
      <c r="AX1426" s="78"/>
      <c r="BL1426" s="80"/>
      <c r="CJ1426" s="90"/>
      <c r="CK1426" s="90"/>
      <c r="CL1426" s="90"/>
      <c r="CM1426" s="90"/>
      <c r="CN1426" s="90"/>
      <c r="CO1426" s="90"/>
      <c r="CP1426" s="90"/>
      <c r="CQ1426" s="90"/>
      <c r="CR1426" s="90"/>
      <c r="CS1426" s="90"/>
      <c r="CT1426" s="90"/>
      <c r="CU1426" s="90"/>
      <c r="CV1426" s="90"/>
      <c r="CW1426" s="90"/>
      <c r="CX1426" s="90"/>
    </row>
    <row r="1427" spans="28:102" s="77" customFormat="1" ht="12" x14ac:dyDescent="0.2">
      <c r="AB1427" s="80"/>
      <c r="AC1427" s="80"/>
      <c r="AD1427" s="80"/>
      <c r="AO1427" s="80"/>
      <c r="AP1427" s="80"/>
      <c r="AQ1427" s="80"/>
      <c r="AR1427" s="80"/>
      <c r="AS1427" s="80"/>
      <c r="AX1427" s="78"/>
      <c r="BL1427" s="80"/>
      <c r="CJ1427" s="90"/>
      <c r="CK1427" s="90"/>
      <c r="CL1427" s="90"/>
      <c r="CM1427" s="90"/>
      <c r="CN1427" s="90"/>
      <c r="CO1427" s="90"/>
      <c r="CP1427" s="90"/>
      <c r="CQ1427" s="90"/>
      <c r="CR1427" s="90"/>
      <c r="CS1427" s="90"/>
      <c r="CT1427" s="90"/>
      <c r="CU1427" s="90"/>
      <c r="CV1427" s="90"/>
      <c r="CW1427" s="90"/>
      <c r="CX1427" s="90"/>
    </row>
    <row r="1428" spans="28:102" s="77" customFormat="1" ht="12" x14ac:dyDescent="0.2">
      <c r="AB1428" s="80"/>
      <c r="AC1428" s="80"/>
      <c r="AD1428" s="80"/>
      <c r="AO1428" s="80"/>
      <c r="AP1428" s="80"/>
      <c r="AQ1428" s="80"/>
      <c r="AR1428" s="80"/>
      <c r="AS1428" s="80"/>
      <c r="AX1428" s="78"/>
      <c r="BL1428" s="80"/>
      <c r="CJ1428" s="90"/>
      <c r="CK1428" s="90"/>
      <c r="CL1428" s="90"/>
      <c r="CM1428" s="90"/>
      <c r="CN1428" s="90"/>
      <c r="CO1428" s="90"/>
      <c r="CP1428" s="90"/>
      <c r="CQ1428" s="90"/>
      <c r="CR1428" s="90"/>
      <c r="CS1428" s="90"/>
      <c r="CT1428" s="90"/>
      <c r="CU1428" s="90"/>
      <c r="CV1428" s="90"/>
      <c r="CW1428" s="90"/>
      <c r="CX1428" s="90"/>
    </row>
    <row r="1429" spans="28:102" s="77" customFormat="1" ht="12" x14ac:dyDescent="0.2">
      <c r="AB1429" s="80"/>
      <c r="AC1429" s="80"/>
      <c r="AD1429" s="80"/>
      <c r="AO1429" s="80"/>
      <c r="AP1429" s="80"/>
      <c r="AQ1429" s="80"/>
      <c r="AR1429" s="80"/>
      <c r="AS1429" s="80"/>
      <c r="AX1429" s="78"/>
      <c r="BL1429" s="80"/>
      <c r="CJ1429" s="90"/>
      <c r="CK1429" s="90"/>
      <c r="CL1429" s="90"/>
      <c r="CM1429" s="90"/>
      <c r="CN1429" s="90"/>
      <c r="CO1429" s="90"/>
      <c r="CP1429" s="90"/>
      <c r="CQ1429" s="90"/>
      <c r="CR1429" s="90"/>
      <c r="CS1429" s="90"/>
      <c r="CT1429" s="90"/>
      <c r="CU1429" s="90"/>
      <c r="CV1429" s="90"/>
      <c r="CW1429" s="90"/>
      <c r="CX1429" s="90"/>
    </row>
    <row r="1430" spans="28:102" s="77" customFormat="1" ht="12" x14ac:dyDescent="0.2">
      <c r="AB1430" s="80"/>
      <c r="AC1430" s="80"/>
      <c r="AD1430" s="80"/>
      <c r="AO1430" s="80"/>
      <c r="AP1430" s="80"/>
      <c r="AQ1430" s="80"/>
      <c r="AR1430" s="80"/>
      <c r="AS1430" s="80"/>
      <c r="AX1430" s="78"/>
      <c r="BL1430" s="80"/>
      <c r="CJ1430" s="90"/>
      <c r="CK1430" s="90"/>
      <c r="CL1430" s="90"/>
      <c r="CM1430" s="90"/>
      <c r="CN1430" s="90"/>
      <c r="CO1430" s="90"/>
      <c r="CP1430" s="90"/>
      <c r="CQ1430" s="90"/>
      <c r="CR1430" s="90"/>
      <c r="CS1430" s="90"/>
      <c r="CT1430" s="90"/>
      <c r="CU1430" s="90"/>
      <c r="CV1430" s="90"/>
      <c r="CW1430" s="90"/>
      <c r="CX1430" s="90"/>
    </row>
    <row r="1431" spans="28:102" s="77" customFormat="1" ht="12" x14ac:dyDescent="0.2">
      <c r="AB1431" s="80"/>
      <c r="AC1431" s="80"/>
      <c r="AD1431" s="80"/>
      <c r="AO1431" s="80"/>
      <c r="AP1431" s="80"/>
      <c r="AQ1431" s="80"/>
      <c r="AR1431" s="80"/>
      <c r="AS1431" s="80"/>
      <c r="AX1431" s="78"/>
      <c r="BL1431" s="80"/>
      <c r="CJ1431" s="90"/>
      <c r="CK1431" s="90"/>
      <c r="CL1431" s="90"/>
      <c r="CM1431" s="90"/>
      <c r="CN1431" s="90"/>
      <c r="CO1431" s="90"/>
      <c r="CP1431" s="90"/>
      <c r="CQ1431" s="90"/>
      <c r="CR1431" s="90"/>
      <c r="CS1431" s="90"/>
      <c r="CT1431" s="90"/>
      <c r="CU1431" s="90"/>
      <c r="CV1431" s="90"/>
      <c r="CW1431" s="90"/>
      <c r="CX1431" s="90"/>
    </row>
    <row r="1432" spans="28:102" s="77" customFormat="1" ht="12" x14ac:dyDescent="0.2">
      <c r="AB1432" s="80"/>
      <c r="AC1432" s="80"/>
      <c r="AD1432" s="80"/>
      <c r="AO1432" s="80"/>
      <c r="AP1432" s="80"/>
      <c r="AQ1432" s="80"/>
      <c r="AR1432" s="80"/>
      <c r="AS1432" s="80"/>
      <c r="AX1432" s="78"/>
      <c r="BL1432" s="80"/>
      <c r="CJ1432" s="90"/>
      <c r="CK1432" s="90"/>
      <c r="CL1432" s="90"/>
      <c r="CM1432" s="90"/>
      <c r="CN1432" s="90"/>
      <c r="CO1432" s="90"/>
      <c r="CP1432" s="90"/>
      <c r="CQ1432" s="90"/>
      <c r="CR1432" s="90"/>
      <c r="CS1432" s="90"/>
      <c r="CT1432" s="90"/>
      <c r="CU1432" s="90"/>
      <c r="CV1432" s="90"/>
      <c r="CW1432" s="90"/>
      <c r="CX1432" s="90"/>
    </row>
    <row r="1433" spans="28:102" s="77" customFormat="1" ht="12" x14ac:dyDescent="0.2">
      <c r="AB1433" s="80"/>
      <c r="AC1433" s="80"/>
      <c r="AD1433" s="80"/>
      <c r="AO1433" s="80"/>
      <c r="AP1433" s="80"/>
      <c r="AQ1433" s="80"/>
      <c r="AR1433" s="80"/>
      <c r="AS1433" s="80"/>
      <c r="AX1433" s="78"/>
      <c r="BL1433" s="80"/>
      <c r="CJ1433" s="90"/>
      <c r="CK1433" s="90"/>
      <c r="CL1433" s="90"/>
      <c r="CM1433" s="90"/>
      <c r="CN1433" s="90"/>
      <c r="CO1433" s="90"/>
      <c r="CP1433" s="90"/>
      <c r="CQ1433" s="90"/>
      <c r="CR1433" s="90"/>
      <c r="CS1433" s="90"/>
      <c r="CT1433" s="90"/>
      <c r="CU1433" s="90"/>
      <c r="CV1433" s="90"/>
      <c r="CW1433" s="90"/>
      <c r="CX1433" s="90"/>
    </row>
    <row r="1434" spans="28:102" s="77" customFormat="1" ht="12" x14ac:dyDescent="0.2">
      <c r="AB1434" s="80"/>
      <c r="AC1434" s="80"/>
      <c r="AD1434" s="80"/>
      <c r="AO1434" s="80"/>
      <c r="AP1434" s="80"/>
      <c r="AQ1434" s="80"/>
      <c r="AR1434" s="80"/>
      <c r="AS1434" s="80"/>
      <c r="AX1434" s="78"/>
      <c r="BL1434" s="80"/>
      <c r="CJ1434" s="90"/>
      <c r="CK1434" s="90"/>
      <c r="CL1434" s="90"/>
      <c r="CM1434" s="90"/>
      <c r="CN1434" s="90"/>
      <c r="CO1434" s="90"/>
      <c r="CP1434" s="90"/>
      <c r="CQ1434" s="90"/>
      <c r="CR1434" s="90"/>
      <c r="CS1434" s="90"/>
      <c r="CT1434" s="90"/>
      <c r="CU1434" s="90"/>
      <c r="CV1434" s="90"/>
      <c r="CW1434" s="90"/>
      <c r="CX1434" s="90"/>
    </row>
    <row r="1435" spans="28:102" s="77" customFormat="1" ht="12" x14ac:dyDescent="0.2">
      <c r="AB1435" s="80"/>
      <c r="AC1435" s="80"/>
      <c r="AD1435" s="80"/>
      <c r="AO1435" s="80"/>
      <c r="AP1435" s="80"/>
      <c r="AQ1435" s="80"/>
      <c r="AR1435" s="80"/>
      <c r="AS1435" s="80"/>
      <c r="AX1435" s="78"/>
      <c r="BL1435" s="80"/>
      <c r="CJ1435" s="90"/>
      <c r="CK1435" s="90"/>
      <c r="CL1435" s="90"/>
      <c r="CM1435" s="90"/>
      <c r="CN1435" s="90"/>
      <c r="CO1435" s="90"/>
      <c r="CP1435" s="90"/>
      <c r="CQ1435" s="90"/>
      <c r="CR1435" s="90"/>
      <c r="CS1435" s="90"/>
      <c r="CT1435" s="90"/>
      <c r="CU1435" s="90"/>
      <c r="CV1435" s="90"/>
      <c r="CW1435" s="90"/>
      <c r="CX1435" s="90"/>
    </row>
    <row r="1436" spans="28:102" s="77" customFormat="1" ht="12" x14ac:dyDescent="0.2">
      <c r="AB1436" s="80"/>
      <c r="AC1436" s="80"/>
      <c r="AD1436" s="80"/>
      <c r="AO1436" s="80"/>
      <c r="AP1436" s="80"/>
      <c r="AQ1436" s="80"/>
      <c r="AR1436" s="80"/>
      <c r="AS1436" s="80"/>
      <c r="AX1436" s="78"/>
      <c r="BL1436" s="80"/>
      <c r="CJ1436" s="90"/>
      <c r="CK1436" s="90"/>
      <c r="CL1436" s="90"/>
      <c r="CM1436" s="90"/>
      <c r="CN1436" s="90"/>
      <c r="CO1436" s="90"/>
      <c r="CP1436" s="90"/>
      <c r="CQ1436" s="90"/>
      <c r="CR1436" s="90"/>
      <c r="CS1436" s="90"/>
      <c r="CT1436" s="90"/>
      <c r="CU1436" s="90"/>
      <c r="CV1436" s="90"/>
      <c r="CW1436" s="90"/>
      <c r="CX1436" s="90"/>
    </row>
    <row r="1437" spans="28:102" s="77" customFormat="1" ht="12" x14ac:dyDescent="0.2">
      <c r="AB1437" s="80"/>
      <c r="AC1437" s="80"/>
      <c r="AD1437" s="80"/>
      <c r="AO1437" s="80"/>
      <c r="AP1437" s="80"/>
      <c r="AQ1437" s="80"/>
      <c r="AR1437" s="80"/>
      <c r="AS1437" s="80"/>
      <c r="AX1437" s="78"/>
      <c r="BL1437" s="80"/>
      <c r="CJ1437" s="90"/>
      <c r="CK1437" s="90"/>
      <c r="CL1437" s="90"/>
      <c r="CM1437" s="90"/>
      <c r="CN1437" s="90"/>
      <c r="CO1437" s="90"/>
      <c r="CP1437" s="90"/>
      <c r="CQ1437" s="90"/>
      <c r="CR1437" s="90"/>
      <c r="CS1437" s="90"/>
      <c r="CT1437" s="90"/>
      <c r="CU1437" s="90"/>
      <c r="CV1437" s="90"/>
      <c r="CW1437" s="90"/>
      <c r="CX1437" s="90"/>
    </row>
    <row r="1438" spans="28:102" s="77" customFormat="1" ht="12" x14ac:dyDescent="0.2">
      <c r="AB1438" s="80"/>
      <c r="AC1438" s="80"/>
      <c r="AD1438" s="80"/>
      <c r="AO1438" s="80"/>
      <c r="AP1438" s="80"/>
      <c r="AQ1438" s="80"/>
      <c r="AR1438" s="80"/>
      <c r="AS1438" s="80"/>
      <c r="AX1438" s="78"/>
      <c r="BL1438" s="80"/>
      <c r="CJ1438" s="90"/>
      <c r="CK1438" s="90"/>
      <c r="CL1438" s="90"/>
      <c r="CM1438" s="90"/>
      <c r="CN1438" s="90"/>
      <c r="CO1438" s="90"/>
      <c r="CP1438" s="90"/>
      <c r="CQ1438" s="90"/>
      <c r="CR1438" s="90"/>
      <c r="CS1438" s="90"/>
      <c r="CT1438" s="90"/>
      <c r="CU1438" s="90"/>
      <c r="CV1438" s="90"/>
      <c r="CW1438" s="90"/>
      <c r="CX1438" s="90"/>
    </row>
    <row r="1439" spans="28:102" s="77" customFormat="1" ht="12" x14ac:dyDescent="0.2">
      <c r="AB1439" s="80"/>
      <c r="AC1439" s="80"/>
      <c r="AD1439" s="80"/>
      <c r="AO1439" s="80"/>
      <c r="AP1439" s="80"/>
      <c r="AQ1439" s="80"/>
      <c r="AR1439" s="80"/>
      <c r="AS1439" s="80"/>
      <c r="AX1439" s="78"/>
      <c r="BL1439" s="80"/>
      <c r="CJ1439" s="90"/>
      <c r="CK1439" s="90"/>
      <c r="CL1439" s="90"/>
      <c r="CM1439" s="90"/>
      <c r="CN1439" s="90"/>
      <c r="CO1439" s="90"/>
      <c r="CP1439" s="90"/>
      <c r="CQ1439" s="90"/>
      <c r="CR1439" s="90"/>
      <c r="CS1439" s="90"/>
      <c r="CT1439" s="90"/>
      <c r="CU1439" s="90"/>
      <c r="CV1439" s="90"/>
      <c r="CW1439" s="90"/>
      <c r="CX1439" s="90"/>
    </row>
    <row r="1440" spans="28:102" s="77" customFormat="1" ht="12" x14ac:dyDescent="0.2">
      <c r="AB1440" s="80"/>
      <c r="AC1440" s="80"/>
      <c r="AD1440" s="80"/>
      <c r="AO1440" s="80"/>
      <c r="AP1440" s="80"/>
      <c r="AQ1440" s="80"/>
      <c r="AR1440" s="80"/>
      <c r="AS1440" s="80"/>
      <c r="AX1440" s="78"/>
      <c r="BL1440" s="80"/>
      <c r="CJ1440" s="90"/>
      <c r="CK1440" s="90"/>
      <c r="CL1440" s="90"/>
      <c r="CM1440" s="90"/>
      <c r="CN1440" s="90"/>
      <c r="CO1440" s="90"/>
      <c r="CP1440" s="90"/>
      <c r="CQ1440" s="90"/>
      <c r="CR1440" s="90"/>
      <c r="CS1440" s="90"/>
      <c r="CT1440" s="90"/>
      <c r="CU1440" s="90"/>
      <c r="CV1440" s="90"/>
      <c r="CW1440" s="90"/>
      <c r="CX1440" s="90"/>
    </row>
    <row r="1441" spans="28:102" s="77" customFormat="1" ht="12" x14ac:dyDescent="0.2">
      <c r="AB1441" s="80"/>
      <c r="AC1441" s="80"/>
      <c r="AD1441" s="80"/>
      <c r="AO1441" s="80"/>
      <c r="AP1441" s="80"/>
      <c r="AQ1441" s="80"/>
      <c r="AR1441" s="80"/>
      <c r="AS1441" s="80"/>
      <c r="AX1441" s="78"/>
      <c r="BL1441" s="80"/>
      <c r="CJ1441" s="90"/>
      <c r="CK1441" s="90"/>
      <c r="CL1441" s="90"/>
      <c r="CM1441" s="90"/>
      <c r="CN1441" s="90"/>
      <c r="CO1441" s="90"/>
      <c r="CP1441" s="90"/>
      <c r="CQ1441" s="90"/>
      <c r="CR1441" s="90"/>
      <c r="CS1441" s="90"/>
      <c r="CT1441" s="90"/>
      <c r="CU1441" s="90"/>
      <c r="CV1441" s="90"/>
      <c r="CW1441" s="90"/>
      <c r="CX1441" s="90"/>
    </row>
    <row r="1442" spans="28:102" s="77" customFormat="1" ht="12" x14ac:dyDescent="0.2">
      <c r="AB1442" s="80"/>
      <c r="AC1442" s="80"/>
      <c r="AD1442" s="80"/>
      <c r="AO1442" s="80"/>
      <c r="AP1442" s="80"/>
      <c r="AQ1442" s="80"/>
      <c r="AR1442" s="80"/>
      <c r="AS1442" s="80"/>
      <c r="AX1442" s="78"/>
      <c r="BL1442" s="80"/>
      <c r="CJ1442" s="90"/>
      <c r="CK1442" s="90"/>
      <c r="CL1442" s="90"/>
      <c r="CM1442" s="90"/>
      <c r="CN1442" s="90"/>
      <c r="CO1442" s="90"/>
      <c r="CP1442" s="90"/>
      <c r="CQ1442" s="90"/>
      <c r="CR1442" s="90"/>
      <c r="CS1442" s="90"/>
      <c r="CT1442" s="90"/>
      <c r="CU1442" s="90"/>
      <c r="CV1442" s="90"/>
      <c r="CW1442" s="90"/>
      <c r="CX1442" s="90"/>
    </row>
    <row r="1443" spans="28:102" s="77" customFormat="1" ht="12" x14ac:dyDescent="0.2">
      <c r="AB1443" s="80"/>
      <c r="AC1443" s="80"/>
      <c r="AD1443" s="80"/>
      <c r="AO1443" s="80"/>
      <c r="AP1443" s="80"/>
      <c r="AQ1443" s="80"/>
      <c r="AR1443" s="80"/>
      <c r="AS1443" s="80"/>
      <c r="AX1443" s="78"/>
      <c r="BL1443" s="80"/>
      <c r="CJ1443" s="90"/>
      <c r="CK1443" s="90"/>
      <c r="CL1443" s="90"/>
      <c r="CM1443" s="90"/>
      <c r="CN1443" s="90"/>
      <c r="CO1443" s="90"/>
      <c r="CP1443" s="90"/>
      <c r="CQ1443" s="90"/>
      <c r="CR1443" s="90"/>
      <c r="CS1443" s="90"/>
      <c r="CT1443" s="90"/>
      <c r="CU1443" s="90"/>
      <c r="CV1443" s="90"/>
      <c r="CW1443" s="90"/>
      <c r="CX1443" s="90"/>
    </row>
    <row r="1444" spans="28:102" s="77" customFormat="1" ht="12" x14ac:dyDescent="0.2">
      <c r="AB1444" s="80"/>
      <c r="AC1444" s="80"/>
      <c r="AD1444" s="80"/>
      <c r="AO1444" s="80"/>
      <c r="AP1444" s="80"/>
      <c r="AQ1444" s="80"/>
      <c r="AR1444" s="80"/>
      <c r="AS1444" s="80"/>
      <c r="AX1444" s="78"/>
      <c r="BL1444" s="80"/>
      <c r="CJ1444" s="90"/>
      <c r="CK1444" s="90"/>
      <c r="CL1444" s="90"/>
      <c r="CM1444" s="90"/>
      <c r="CN1444" s="90"/>
      <c r="CO1444" s="90"/>
      <c r="CP1444" s="90"/>
      <c r="CQ1444" s="90"/>
      <c r="CR1444" s="90"/>
      <c r="CS1444" s="90"/>
      <c r="CT1444" s="90"/>
      <c r="CU1444" s="90"/>
      <c r="CV1444" s="90"/>
      <c r="CW1444" s="90"/>
      <c r="CX1444" s="90"/>
    </row>
    <row r="1445" spans="28:102" s="77" customFormat="1" ht="12" x14ac:dyDescent="0.2">
      <c r="AB1445" s="80"/>
      <c r="AC1445" s="80"/>
      <c r="AD1445" s="80"/>
      <c r="AO1445" s="80"/>
      <c r="AP1445" s="80"/>
      <c r="AQ1445" s="80"/>
      <c r="AR1445" s="80"/>
      <c r="AS1445" s="80"/>
      <c r="AX1445" s="78"/>
      <c r="BL1445" s="80"/>
      <c r="CJ1445" s="90"/>
      <c r="CK1445" s="90"/>
      <c r="CL1445" s="90"/>
      <c r="CM1445" s="90"/>
      <c r="CN1445" s="90"/>
      <c r="CO1445" s="90"/>
      <c r="CP1445" s="90"/>
      <c r="CQ1445" s="90"/>
      <c r="CR1445" s="90"/>
      <c r="CS1445" s="90"/>
      <c r="CT1445" s="90"/>
      <c r="CU1445" s="90"/>
      <c r="CV1445" s="90"/>
      <c r="CW1445" s="90"/>
      <c r="CX1445" s="90"/>
    </row>
    <row r="1446" spans="28:102" s="77" customFormat="1" ht="12" x14ac:dyDescent="0.2">
      <c r="AB1446" s="80"/>
      <c r="AC1446" s="80"/>
      <c r="AD1446" s="80"/>
      <c r="AO1446" s="80"/>
      <c r="AP1446" s="80"/>
      <c r="AQ1446" s="80"/>
      <c r="AR1446" s="80"/>
      <c r="AS1446" s="80"/>
      <c r="AX1446" s="78"/>
      <c r="BL1446" s="80"/>
      <c r="CJ1446" s="90"/>
      <c r="CK1446" s="90"/>
      <c r="CL1446" s="90"/>
      <c r="CM1446" s="90"/>
      <c r="CN1446" s="90"/>
      <c r="CO1446" s="90"/>
      <c r="CP1446" s="90"/>
      <c r="CQ1446" s="90"/>
      <c r="CR1446" s="90"/>
      <c r="CS1446" s="90"/>
      <c r="CT1446" s="90"/>
      <c r="CU1446" s="90"/>
      <c r="CV1446" s="90"/>
      <c r="CW1446" s="90"/>
      <c r="CX1446" s="90"/>
    </row>
    <row r="1447" spans="28:102" s="77" customFormat="1" ht="12" x14ac:dyDescent="0.2">
      <c r="AB1447" s="80"/>
      <c r="AC1447" s="80"/>
      <c r="AD1447" s="80"/>
      <c r="AO1447" s="80"/>
      <c r="AP1447" s="80"/>
      <c r="AQ1447" s="80"/>
      <c r="AR1447" s="80"/>
      <c r="AS1447" s="80"/>
      <c r="AX1447" s="78"/>
      <c r="BL1447" s="80"/>
      <c r="CJ1447" s="90"/>
      <c r="CK1447" s="90"/>
      <c r="CL1447" s="90"/>
      <c r="CM1447" s="90"/>
      <c r="CN1447" s="90"/>
      <c r="CO1447" s="90"/>
      <c r="CP1447" s="90"/>
      <c r="CQ1447" s="90"/>
      <c r="CR1447" s="90"/>
      <c r="CS1447" s="90"/>
      <c r="CT1447" s="90"/>
      <c r="CU1447" s="90"/>
      <c r="CV1447" s="90"/>
      <c r="CW1447" s="90"/>
      <c r="CX1447" s="90"/>
    </row>
    <row r="1448" spans="28:102" s="77" customFormat="1" ht="12" x14ac:dyDescent="0.2">
      <c r="AB1448" s="80"/>
      <c r="AC1448" s="80"/>
      <c r="AD1448" s="80"/>
      <c r="AO1448" s="80"/>
      <c r="AP1448" s="80"/>
      <c r="AQ1448" s="80"/>
      <c r="AR1448" s="80"/>
      <c r="AS1448" s="80"/>
      <c r="AX1448" s="78"/>
      <c r="BL1448" s="80"/>
      <c r="CJ1448" s="90"/>
      <c r="CK1448" s="90"/>
      <c r="CL1448" s="90"/>
      <c r="CM1448" s="90"/>
      <c r="CN1448" s="90"/>
      <c r="CO1448" s="90"/>
      <c r="CP1448" s="90"/>
      <c r="CQ1448" s="90"/>
      <c r="CR1448" s="90"/>
      <c r="CS1448" s="90"/>
      <c r="CT1448" s="90"/>
      <c r="CU1448" s="90"/>
      <c r="CV1448" s="90"/>
      <c r="CW1448" s="90"/>
      <c r="CX1448" s="90"/>
    </row>
    <row r="1449" spans="28:102" s="77" customFormat="1" ht="12" x14ac:dyDescent="0.2">
      <c r="AB1449" s="80"/>
      <c r="AC1449" s="80"/>
      <c r="AD1449" s="80"/>
      <c r="AO1449" s="80"/>
      <c r="AP1449" s="80"/>
      <c r="AQ1449" s="80"/>
      <c r="AR1449" s="80"/>
      <c r="AS1449" s="80"/>
      <c r="AX1449" s="78"/>
      <c r="BL1449" s="80"/>
      <c r="CJ1449" s="90"/>
      <c r="CK1449" s="90"/>
      <c r="CL1449" s="90"/>
      <c r="CM1449" s="90"/>
      <c r="CN1449" s="90"/>
      <c r="CO1449" s="90"/>
      <c r="CP1449" s="90"/>
      <c r="CQ1449" s="90"/>
      <c r="CR1449" s="90"/>
      <c r="CS1449" s="90"/>
      <c r="CT1449" s="90"/>
      <c r="CU1449" s="90"/>
      <c r="CV1449" s="90"/>
      <c r="CW1449" s="90"/>
      <c r="CX1449" s="90"/>
    </row>
    <row r="1450" spans="28:102" s="77" customFormat="1" ht="12" x14ac:dyDescent="0.2">
      <c r="AB1450" s="80"/>
      <c r="AC1450" s="80"/>
      <c r="AD1450" s="80"/>
      <c r="AO1450" s="80"/>
      <c r="AP1450" s="80"/>
      <c r="AQ1450" s="80"/>
      <c r="AR1450" s="80"/>
      <c r="AS1450" s="80"/>
      <c r="AX1450" s="78"/>
      <c r="BL1450" s="80"/>
      <c r="CJ1450" s="90"/>
      <c r="CK1450" s="90"/>
      <c r="CL1450" s="90"/>
      <c r="CM1450" s="90"/>
      <c r="CN1450" s="90"/>
      <c r="CO1450" s="90"/>
      <c r="CP1450" s="90"/>
      <c r="CQ1450" s="90"/>
      <c r="CR1450" s="90"/>
      <c r="CS1450" s="90"/>
      <c r="CT1450" s="90"/>
      <c r="CU1450" s="90"/>
      <c r="CV1450" s="90"/>
      <c r="CW1450" s="90"/>
      <c r="CX1450" s="90"/>
    </row>
    <row r="1451" spans="28:102" s="77" customFormat="1" ht="12" x14ac:dyDescent="0.2">
      <c r="AB1451" s="80"/>
      <c r="AC1451" s="80"/>
      <c r="AD1451" s="80"/>
      <c r="AO1451" s="80"/>
      <c r="AP1451" s="80"/>
      <c r="AQ1451" s="80"/>
      <c r="AR1451" s="80"/>
      <c r="AS1451" s="80"/>
      <c r="AX1451" s="78"/>
      <c r="BL1451" s="80"/>
      <c r="CJ1451" s="90"/>
      <c r="CK1451" s="90"/>
      <c r="CL1451" s="90"/>
      <c r="CM1451" s="90"/>
      <c r="CN1451" s="90"/>
      <c r="CO1451" s="90"/>
      <c r="CP1451" s="90"/>
      <c r="CQ1451" s="90"/>
      <c r="CR1451" s="90"/>
      <c r="CS1451" s="90"/>
      <c r="CT1451" s="90"/>
      <c r="CU1451" s="90"/>
      <c r="CV1451" s="90"/>
      <c r="CW1451" s="90"/>
      <c r="CX1451" s="90"/>
    </row>
    <row r="1452" spans="28:102" s="77" customFormat="1" ht="12" x14ac:dyDescent="0.2">
      <c r="AB1452" s="80"/>
      <c r="AC1452" s="80"/>
      <c r="AD1452" s="80"/>
      <c r="AO1452" s="80"/>
      <c r="AP1452" s="80"/>
      <c r="AQ1452" s="80"/>
      <c r="AR1452" s="80"/>
      <c r="AS1452" s="80"/>
      <c r="AX1452" s="78"/>
      <c r="BL1452" s="80"/>
      <c r="CJ1452" s="90"/>
      <c r="CK1452" s="90"/>
      <c r="CL1452" s="90"/>
      <c r="CM1452" s="90"/>
      <c r="CN1452" s="90"/>
      <c r="CO1452" s="90"/>
      <c r="CP1452" s="90"/>
      <c r="CQ1452" s="90"/>
      <c r="CR1452" s="90"/>
      <c r="CS1452" s="90"/>
      <c r="CT1452" s="90"/>
      <c r="CU1452" s="90"/>
      <c r="CV1452" s="90"/>
      <c r="CW1452" s="90"/>
      <c r="CX1452" s="90"/>
    </row>
    <row r="1453" spans="28:102" s="77" customFormat="1" ht="12" x14ac:dyDescent="0.2">
      <c r="AB1453" s="80"/>
      <c r="AC1453" s="80"/>
      <c r="AD1453" s="80"/>
      <c r="AO1453" s="80"/>
      <c r="AP1453" s="80"/>
      <c r="AQ1453" s="80"/>
      <c r="AR1453" s="80"/>
      <c r="AS1453" s="80"/>
      <c r="AX1453" s="78"/>
      <c r="BL1453" s="80"/>
      <c r="CJ1453" s="90"/>
      <c r="CK1453" s="90"/>
      <c r="CL1453" s="90"/>
      <c r="CM1453" s="90"/>
      <c r="CN1453" s="90"/>
      <c r="CO1453" s="90"/>
      <c r="CP1453" s="90"/>
      <c r="CQ1453" s="90"/>
      <c r="CR1453" s="90"/>
      <c r="CS1453" s="90"/>
      <c r="CT1453" s="90"/>
      <c r="CU1453" s="90"/>
      <c r="CV1453" s="90"/>
      <c r="CW1453" s="90"/>
      <c r="CX1453" s="90"/>
    </row>
    <row r="1454" spans="28:102" s="77" customFormat="1" ht="12" x14ac:dyDescent="0.2">
      <c r="AB1454" s="80"/>
      <c r="AC1454" s="80"/>
      <c r="AD1454" s="80"/>
      <c r="AO1454" s="80"/>
      <c r="AP1454" s="80"/>
      <c r="AQ1454" s="80"/>
      <c r="AR1454" s="80"/>
      <c r="AS1454" s="80"/>
      <c r="AX1454" s="78"/>
      <c r="BL1454" s="80"/>
      <c r="CJ1454" s="90"/>
      <c r="CK1454" s="90"/>
      <c r="CL1454" s="90"/>
      <c r="CM1454" s="90"/>
      <c r="CN1454" s="90"/>
      <c r="CO1454" s="90"/>
      <c r="CP1454" s="90"/>
      <c r="CQ1454" s="90"/>
      <c r="CR1454" s="90"/>
      <c r="CS1454" s="90"/>
      <c r="CT1454" s="90"/>
      <c r="CU1454" s="90"/>
      <c r="CV1454" s="90"/>
      <c r="CW1454" s="90"/>
      <c r="CX1454" s="90"/>
    </row>
    <row r="1455" spans="28:102" s="77" customFormat="1" ht="12" x14ac:dyDescent="0.2">
      <c r="AB1455" s="80"/>
      <c r="AC1455" s="80"/>
      <c r="AD1455" s="80"/>
      <c r="AO1455" s="80"/>
      <c r="AP1455" s="80"/>
      <c r="AQ1455" s="80"/>
      <c r="AR1455" s="80"/>
      <c r="AS1455" s="80"/>
      <c r="AX1455" s="78"/>
      <c r="BL1455" s="80"/>
      <c r="CJ1455" s="90"/>
      <c r="CK1455" s="90"/>
      <c r="CL1455" s="90"/>
      <c r="CM1455" s="90"/>
      <c r="CN1455" s="90"/>
      <c r="CO1455" s="90"/>
      <c r="CP1455" s="90"/>
      <c r="CQ1455" s="90"/>
      <c r="CR1455" s="90"/>
      <c r="CS1455" s="90"/>
      <c r="CT1455" s="90"/>
      <c r="CU1455" s="90"/>
      <c r="CV1455" s="90"/>
      <c r="CW1455" s="90"/>
      <c r="CX1455" s="90"/>
    </row>
    <row r="1456" spans="28:102" s="77" customFormat="1" ht="12" x14ac:dyDescent="0.2">
      <c r="AB1456" s="80"/>
      <c r="AC1456" s="80"/>
      <c r="AD1456" s="80"/>
      <c r="AO1456" s="80"/>
      <c r="AP1456" s="80"/>
      <c r="AQ1456" s="80"/>
      <c r="AR1456" s="80"/>
      <c r="AS1456" s="80"/>
      <c r="AX1456" s="78"/>
      <c r="BL1456" s="80"/>
      <c r="CJ1456" s="90"/>
      <c r="CK1456" s="90"/>
      <c r="CL1456" s="90"/>
      <c r="CM1456" s="90"/>
      <c r="CN1456" s="90"/>
      <c r="CO1456" s="90"/>
      <c r="CP1456" s="90"/>
      <c r="CQ1456" s="90"/>
      <c r="CR1456" s="90"/>
      <c r="CS1456" s="90"/>
      <c r="CT1456" s="90"/>
      <c r="CU1456" s="90"/>
      <c r="CV1456" s="90"/>
      <c r="CW1456" s="90"/>
      <c r="CX1456" s="90"/>
    </row>
    <row r="1457" spans="28:102" s="77" customFormat="1" ht="12" x14ac:dyDescent="0.2">
      <c r="AB1457" s="80"/>
      <c r="AC1457" s="80"/>
      <c r="AD1457" s="80"/>
      <c r="AO1457" s="80"/>
      <c r="AP1457" s="80"/>
      <c r="AQ1457" s="80"/>
      <c r="AR1457" s="80"/>
      <c r="AS1457" s="80"/>
      <c r="AX1457" s="78"/>
      <c r="BL1457" s="80"/>
      <c r="CJ1457" s="90"/>
      <c r="CK1457" s="90"/>
      <c r="CL1457" s="90"/>
      <c r="CM1457" s="90"/>
      <c r="CN1457" s="90"/>
      <c r="CO1457" s="90"/>
      <c r="CP1457" s="90"/>
      <c r="CQ1457" s="90"/>
      <c r="CR1457" s="90"/>
      <c r="CS1457" s="90"/>
      <c r="CT1457" s="90"/>
      <c r="CU1457" s="90"/>
      <c r="CV1457" s="90"/>
      <c r="CW1457" s="90"/>
      <c r="CX1457" s="90"/>
    </row>
    <row r="1458" spans="28:102" s="77" customFormat="1" ht="12" x14ac:dyDescent="0.2">
      <c r="AB1458" s="80"/>
      <c r="AC1458" s="80"/>
      <c r="AD1458" s="80"/>
      <c r="AO1458" s="80"/>
      <c r="AP1458" s="80"/>
      <c r="AQ1458" s="80"/>
      <c r="AR1458" s="80"/>
      <c r="AS1458" s="80"/>
      <c r="AX1458" s="78"/>
      <c r="BL1458" s="80"/>
      <c r="CJ1458" s="90"/>
      <c r="CK1458" s="90"/>
      <c r="CL1458" s="90"/>
      <c r="CM1458" s="90"/>
      <c r="CN1458" s="90"/>
      <c r="CO1458" s="90"/>
      <c r="CP1458" s="90"/>
      <c r="CQ1458" s="90"/>
      <c r="CR1458" s="90"/>
      <c r="CS1458" s="90"/>
      <c r="CT1458" s="90"/>
      <c r="CU1458" s="90"/>
      <c r="CV1458" s="90"/>
      <c r="CW1458" s="90"/>
      <c r="CX1458" s="90"/>
    </row>
    <row r="1459" spans="28:102" s="77" customFormat="1" ht="12" x14ac:dyDescent="0.2">
      <c r="AB1459" s="80"/>
      <c r="AC1459" s="80"/>
      <c r="AD1459" s="80"/>
      <c r="AO1459" s="80"/>
      <c r="AP1459" s="80"/>
      <c r="AQ1459" s="80"/>
      <c r="AR1459" s="80"/>
      <c r="AS1459" s="80"/>
      <c r="AX1459" s="78"/>
      <c r="BL1459" s="80"/>
      <c r="CJ1459" s="90"/>
      <c r="CK1459" s="90"/>
      <c r="CL1459" s="90"/>
      <c r="CM1459" s="90"/>
      <c r="CN1459" s="90"/>
      <c r="CO1459" s="90"/>
      <c r="CP1459" s="90"/>
      <c r="CQ1459" s="90"/>
      <c r="CR1459" s="90"/>
      <c r="CS1459" s="90"/>
      <c r="CT1459" s="90"/>
      <c r="CU1459" s="90"/>
      <c r="CV1459" s="90"/>
      <c r="CW1459" s="90"/>
      <c r="CX1459" s="90"/>
    </row>
    <row r="1460" spans="28:102" s="77" customFormat="1" ht="12" x14ac:dyDescent="0.2">
      <c r="AB1460" s="80"/>
      <c r="AC1460" s="80"/>
      <c r="AD1460" s="80"/>
      <c r="AO1460" s="80"/>
      <c r="AP1460" s="80"/>
      <c r="AQ1460" s="80"/>
      <c r="AR1460" s="80"/>
      <c r="AS1460" s="80"/>
      <c r="AX1460" s="78"/>
      <c r="BL1460" s="80"/>
      <c r="CJ1460" s="90"/>
      <c r="CK1460" s="90"/>
      <c r="CL1460" s="90"/>
      <c r="CM1460" s="90"/>
      <c r="CN1460" s="90"/>
      <c r="CO1460" s="90"/>
      <c r="CP1460" s="90"/>
      <c r="CQ1460" s="90"/>
      <c r="CR1460" s="90"/>
      <c r="CS1460" s="90"/>
      <c r="CT1460" s="90"/>
      <c r="CU1460" s="90"/>
      <c r="CV1460" s="90"/>
      <c r="CW1460" s="90"/>
      <c r="CX1460" s="90"/>
    </row>
    <row r="1461" spans="28:102" s="77" customFormat="1" ht="12" x14ac:dyDescent="0.2">
      <c r="AB1461" s="80"/>
      <c r="AC1461" s="80"/>
      <c r="AD1461" s="80"/>
      <c r="AO1461" s="80"/>
      <c r="AP1461" s="80"/>
      <c r="AQ1461" s="80"/>
      <c r="AR1461" s="80"/>
      <c r="AS1461" s="80"/>
      <c r="AX1461" s="78"/>
      <c r="BL1461" s="80"/>
      <c r="CJ1461" s="90"/>
      <c r="CK1461" s="90"/>
      <c r="CL1461" s="90"/>
      <c r="CM1461" s="90"/>
      <c r="CN1461" s="90"/>
      <c r="CO1461" s="90"/>
      <c r="CP1461" s="90"/>
      <c r="CQ1461" s="90"/>
      <c r="CR1461" s="90"/>
      <c r="CS1461" s="90"/>
      <c r="CT1461" s="90"/>
      <c r="CU1461" s="90"/>
      <c r="CV1461" s="90"/>
      <c r="CW1461" s="90"/>
      <c r="CX1461" s="90"/>
    </row>
    <row r="1462" spans="28:102" s="77" customFormat="1" ht="12" x14ac:dyDescent="0.2">
      <c r="AB1462" s="80"/>
      <c r="AC1462" s="80"/>
      <c r="AD1462" s="80"/>
      <c r="AO1462" s="80"/>
      <c r="AP1462" s="80"/>
      <c r="AQ1462" s="80"/>
      <c r="AR1462" s="80"/>
      <c r="AS1462" s="80"/>
      <c r="AX1462" s="78"/>
      <c r="BL1462" s="80"/>
      <c r="CJ1462" s="90"/>
      <c r="CK1462" s="90"/>
      <c r="CL1462" s="90"/>
      <c r="CM1462" s="90"/>
      <c r="CN1462" s="90"/>
      <c r="CO1462" s="90"/>
      <c r="CP1462" s="90"/>
      <c r="CQ1462" s="90"/>
      <c r="CR1462" s="90"/>
      <c r="CS1462" s="90"/>
      <c r="CT1462" s="90"/>
      <c r="CU1462" s="90"/>
      <c r="CV1462" s="90"/>
      <c r="CW1462" s="90"/>
      <c r="CX1462" s="90"/>
    </row>
    <row r="1463" spans="28:102" s="77" customFormat="1" ht="12" x14ac:dyDescent="0.2">
      <c r="AB1463" s="80"/>
      <c r="AC1463" s="80"/>
      <c r="AD1463" s="80"/>
      <c r="AO1463" s="80"/>
      <c r="AP1463" s="80"/>
      <c r="AQ1463" s="80"/>
      <c r="AR1463" s="80"/>
      <c r="AS1463" s="80"/>
      <c r="AX1463" s="78"/>
      <c r="BL1463" s="80"/>
      <c r="CJ1463" s="90"/>
      <c r="CK1463" s="90"/>
      <c r="CL1463" s="90"/>
      <c r="CM1463" s="90"/>
      <c r="CN1463" s="90"/>
      <c r="CO1463" s="90"/>
      <c r="CP1463" s="90"/>
      <c r="CQ1463" s="90"/>
      <c r="CR1463" s="90"/>
      <c r="CS1463" s="90"/>
      <c r="CT1463" s="90"/>
      <c r="CU1463" s="90"/>
      <c r="CV1463" s="90"/>
      <c r="CW1463" s="90"/>
      <c r="CX1463" s="90"/>
    </row>
    <row r="1464" spans="28:102" s="77" customFormat="1" ht="12" x14ac:dyDescent="0.2">
      <c r="AB1464" s="80"/>
      <c r="AC1464" s="80"/>
      <c r="AD1464" s="80"/>
      <c r="AO1464" s="80"/>
      <c r="AP1464" s="80"/>
      <c r="AQ1464" s="80"/>
      <c r="AR1464" s="80"/>
      <c r="AS1464" s="80"/>
      <c r="AX1464" s="78"/>
      <c r="BL1464" s="80"/>
      <c r="CJ1464" s="90"/>
      <c r="CK1464" s="90"/>
      <c r="CL1464" s="90"/>
      <c r="CM1464" s="90"/>
      <c r="CN1464" s="90"/>
      <c r="CO1464" s="90"/>
      <c r="CP1464" s="90"/>
      <c r="CQ1464" s="90"/>
      <c r="CR1464" s="90"/>
      <c r="CS1464" s="90"/>
      <c r="CT1464" s="90"/>
      <c r="CU1464" s="90"/>
      <c r="CV1464" s="90"/>
      <c r="CW1464" s="90"/>
      <c r="CX1464" s="90"/>
    </row>
    <row r="1465" spans="28:102" s="77" customFormat="1" ht="12" x14ac:dyDescent="0.2">
      <c r="AB1465" s="80"/>
      <c r="AC1465" s="80"/>
      <c r="AD1465" s="80"/>
      <c r="AO1465" s="80"/>
      <c r="AP1465" s="80"/>
      <c r="AQ1465" s="80"/>
      <c r="AR1465" s="80"/>
      <c r="AS1465" s="80"/>
      <c r="AX1465" s="78"/>
      <c r="BL1465" s="80"/>
      <c r="CJ1465" s="90"/>
      <c r="CK1465" s="90"/>
      <c r="CL1465" s="90"/>
      <c r="CM1465" s="90"/>
      <c r="CN1465" s="90"/>
      <c r="CO1465" s="90"/>
      <c r="CP1465" s="90"/>
      <c r="CQ1465" s="90"/>
      <c r="CR1465" s="90"/>
      <c r="CS1465" s="90"/>
      <c r="CT1465" s="90"/>
      <c r="CU1465" s="90"/>
      <c r="CV1465" s="90"/>
      <c r="CW1465" s="90"/>
      <c r="CX1465" s="90"/>
    </row>
    <row r="1466" spans="28:102" s="77" customFormat="1" ht="12" x14ac:dyDescent="0.2">
      <c r="AB1466" s="80"/>
      <c r="AC1466" s="80"/>
      <c r="AD1466" s="80"/>
      <c r="AO1466" s="80"/>
      <c r="AP1466" s="80"/>
      <c r="AQ1466" s="80"/>
      <c r="AR1466" s="80"/>
      <c r="AS1466" s="80"/>
      <c r="AX1466" s="78"/>
      <c r="BL1466" s="80"/>
      <c r="CJ1466" s="90"/>
      <c r="CK1466" s="90"/>
      <c r="CL1466" s="90"/>
      <c r="CM1466" s="90"/>
      <c r="CN1466" s="90"/>
      <c r="CO1466" s="90"/>
      <c r="CP1466" s="90"/>
      <c r="CQ1466" s="90"/>
      <c r="CR1466" s="90"/>
      <c r="CS1466" s="90"/>
      <c r="CT1466" s="90"/>
      <c r="CU1466" s="90"/>
      <c r="CV1466" s="90"/>
      <c r="CW1466" s="90"/>
      <c r="CX1466" s="90"/>
    </row>
    <row r="1467" spans="28:102" s="77" customFormat="1" ht="12" x14ac:dyDescent="0.2">
      <c r="AB1467" s="80"/>
      <c r="AC1467" s="80"/>
      <c r="AD1467" s="80"/>
      <c r="AO1467" s="80"/>
      <c r="AP1467" s="80"/>
      <c r="AQ1467" s="80"/>
      <c r="AR1467" s="80"/>
      <c r="AS1467" s="80"/>
      <c r="AX1467" s="78"/>
      <c r="BL1467" s="80"/>
      <c r="CJ1467" s="90"/>
      <c r="CK1467" s="90"/>
      <c r="CL1467" s="90"/>
      <c r="CM1467" s="90"/>
      <c r="CN1467" s="90"/>
      <c r="CO1467" s="90"/>
      <c r="CP1467" s="90"/>
      <c r="CQ1467" s="90"/>
      <c r="CR1467" s="90"/>
      <c r="CS1467" s="90"/>
      <c r="CT1467" s="90"/>
      <c r="CU1467" s="90"/>
      <c r="CV1467" s="90"/>
      <c r="CW1467" s="90"/>
      <c r="CX1467" s="90"/>
    </row>
    <row r="1468" spans="28:102" s="77" customFormat="1" ht="12" x14ac:dyDescent="0.2">
      <c r="AB1468" s="80"/>
      <c r="AC1468" s="80"/>
      <c r="AD1468" s="80"/>
      <c r="AO1468" s="80"/>
      <c r="AP1468" s="80"/>
      <c r="AQ1468" s="80"/>
      <c r="AR1468" s="80"/>
      <c r="AS1468" s="80"/>
      <c r="AX1468" s="78"/>
      <c r="BL1468" s="80"/>
      <c r="CJ1468" s="90"/>
      <c r="CK1468" s="90"/>
      <c r="CL1468" s="90"/>
      <c r="CM1468" s="90"/>
      <c r="CN1468" s="90"/>
      <c r="CO1468" s="90"/>
      <c r="CP1468" s="90"/>
      <c r="CQ1468" s="90"/>
      <c r="CR1468" s="90"/>
      <c r="CS1468" s="90"/>
      <c r="CT1468" s="90"/>
      <c r="CU1468" s="90"/>
      <c r="CV1468" s="90"/>
      <c r="CW1468" s="90"/>
      <c r="CX1468" s="90"/>
    </row>
    <row r="1469" spans="28:102" s="77" customFormat="1" ht="12" x14ac:dyDescent="0.2">
      <c r="AB1469" s="80"/>
      <c r="AC1469" s="80"/>
      <c r="AD1469" s="80"/>
      <c r="AO1469" s="80"/>
      <c r="AP1469" s="80"/>
      <c r="AQ1469" s="80"/>
      <c r="AR1469" s="80"/>
      <c r="AS1469" s="80"/>
      <c r="AX1469" s="78"/>
      <c r="BL1469" s="80"/>
      <c r="CJ1469" s="90"/>
      <c r="CK1469" s="90"/>
      <c r="CL1469" s="90"/>
      <c r="CM1469" s="90"/>
      <c r="CN1469" s="90"/>
      <c r="CO1469" s="90"/>
      <c r="CP1469" s="90"/>
      <c r="CQ1469" s="90"/>
      <c r="CR1469" s="90"/>
      <c r="CS1469" s="90"/>
      <c r="CT1469" s="90"/>
      <c r="CU1469" s="90"/>
      <c r="CV1469" s="90"/>
      <c r="CW1469" s="90"/>
      <c r="CX1469" s="90"/>
    </row>
    <row r="1470" spans="28:102" s="77" customFormat="1" ht="12" x14ac:dyDescent="0.2">
      <c r="AB1470" s="80"/>
      <c r="AC1470" s="80"/>
      <c r="AD1470" s="80"/>
      <c r="AO1470" s="80"/>
      <c r="AP1470" s="80"/>
      <c r="AQ1470" s="80"/>
      <c r="AR1470" s="80"/>
      <c r="AS1470" s="80"/>
      <c r="AX1470" s="78"/>
      <c r="BL1470" s="80"/>
      <c r="CJ1470" s="90"/>
      <c r="CK1470" s="90"/>
      <c r="CL1470" s="90"/>
      <c r="CM1470" s="90"/>
      <c r="CN1470" s="90"/>
      <c r="CO1470" s="90"/>
      <c r="CP1470" s="90"/>
      <c r="CQ1470" s="90"/>
      <c r="CR1470" s="90"/>
      <c r="CS1470" s="90"/>
      <c r="CT1470" s="90"/>
      <c r="CU1470" s="90"/>
      <c r="CV1470" s="90"/>
      <c r="CW1470" s="90"/>
      <c r="CX1470" s="90"/>
    </row>
    <row r="1471" spans="28:102" s="77" customFormat="1" ht="12" x14ac:dyDescent="0.2">
      <c r="AB1471" s="80"/>
      <c r="AC1471" s="80"/>
      <c r="AD1471" s="80"/>
      <c r="AO1471" s="80"/>
      <c r="AP1471" s="80"/>
      <c r="AQ1471" s="80"/>
      <c r="AR1471" s="80"/>
      <c r="AS1471" s="80"/>
      <c r="AX1471" s="78"/>
      <c r="BL1471" s="80"/>
      <c r="CJ1471" s="90"/>
      <c r="CK1471" s="90"/>
      <c r="CL1471" s="90"/>
      <c r="CM1471" s="90"/>
      <c r="CN1471" s="90"/>
      <c r="CO1471" s="90"/>
      <c r="CP1471" s="90"/>
      <c r="CQ1471" s="90"/>
      <c r="CR1471" s="90"/>
      <c r="CS1471" s="90"/>
      <c r="CT1471" s="90"/>
      <c r="CU1471" s="90"/>
      <c r="CV1471" s="90"/>
      <c r="CW1471" s="90"/>
      <c r="CX1471" s="90"/>
    </row>
    <row r="1472" spans="28:102" s="77" customFormat="1" ht="12" x14ac:dyDescent="0.2">
      <c r="AB1472" s="80"/>
      <c r="AC1472" s="80"/>
      <c r="AD1472" s="80"/>
      <c r="AO1472" s="80"/>
      <c r="AP1472" s="80"/>
      <c r="AQ1472" s="80"/>
      <c r="AR1472" s="80"/>
      <c r="AS1472" s="80"/>
      <c r="AX1472" s="78"/>
      <c r="BL1472" s="80"/>
      <c r="CJ1472" s="90"/>
      <c r="CK1472" s="90"/>
      <c r="CL1472" s="90"/>
      <c r="CM1472" s="90"/>
      <c r="CN1472" s="90"/>
      <c r="CO1472" s="90"/>
      <c r="CP1472" s="90"/>
      <c r="CQ1472" s="90"/>
      <c r="CR1472" s="90"/>
      <c r="CS1472" s="90"/>
      <c r="CT1472" s="90"/>
      <c r="CU1472" s="90"/>
      <c r="CV1472" s="90"/>
      <c r="CW1472" s="90"/>
      <c r="CX1472" s="90"/>
    </row>
    <row r="1473" spans="28:102" s="77" customFormat="1" ht="12" x14ac:dyDescent="0.2">
      <c r="AB1473" s="80"/>
      <c r="AC1473" s="80"/>
      <c r="AD1473" s="80"/>
      <c r="AO1473" s="80"/>
      <c r="AP1473" s="80"/>
      <c r="AQ1473" s="80"/>
      <c r="AR1473" s="80"/>
      <c r="AS1473" s="80"/>
      <c r="AX1473" s="78"/>
      <c r="BL1473" s="80"/>
      <c r="CJ1473" s="90"/>
      <c r="CK1473" s="90"/>
      <c r="CL1473" s="90"/>
      <c r="CM1473" s="90"/>
      <c r="CN1473" s="90"/>
      <c r="CO1473" s="90"/>
      <c r="CP1473" s="90"/>
      <c r="CQ1473" s="90"/>
      <c r="CR1473" s="90"/>
      <c r="CS1473" s="90"/>
      <c r="CT1473" s="90"/>
      <c r="CU1473" s="90"/>
      <c r="CV1473" s="90"/>
      <c r="CW1473" s="90"/>
      <c r="CX1473" s="90"/>
    </row>
    <row r="1474" spans="28:102" s="77" customFormat="1" ht="12" x14ac:dyDescent="0.2">
      <c r="AB1474" s="80"/>
      <c r="AC1474" s="80"/>
      <c r="AD1474" s="80"/>
      <c r="AO1474" s="80"/>
      <c r="AP1474" s="80"/>
      <c r="AQ1474" s="80"/>
      <c r="AR1474" s="80"/>
      <c r="AS1474" s="80"/>
      <c r="AX1474" s="78"/>
      <c r="BL1474" s="80"/>
      <c r="CJ1474" s="90"/>
      <c r="CK1474" s="90"/>
      <c r="CL1474" s="90"/>
      <c r="CM1474" s="90"/>
      <c r="CN1474" s="90"/>
      <c r="CO1474" s="90"/>
      <c r="CP1474" s="90"/>
      <c r="CQ1474" s="90"/>
      <c r="CR1474" s="90"/>
      <c r="CS1474" s="90"/>
      <c r="CT1474" s="90"/>
      <c r="CU1474" s="90"/>
      <c r="CV1474" s="90"/>
      <c r="CW1474" s="90"/>
      <c r="CX1474" s="90"/>
    </row>
    <row r="1475" spans="28:102" s="77" customFormat="1" ht="12" x14ac:dyDescent="0.2">
      <c r="AB1475" s="80"/>
      <c r="AC1475" s="80"/>
      <c r="AD1475" s="80"/>
      <c r="AO1475" s="80"/>
      <c r="AP1475" s="80"/>
      <c r="AQ1475" s="80"/>
      <c r="AR1475" s="80"/>
      <c r="AS1475" s="80"/>
      <c r="AX1475" s="78"/>
      <c r="BL1475" s="80"/>
      <c r="CJ1475" s="90"/>
      <c r="CK1475" s="90"/>
      <c r="CL1475" s="90"/>
      <c r="CM1475" s="90"/>
      <c r="CN1475" s="90"/>
      <c r="CO1475" s="90"/>
      <c r="CP1475" s="90"/>
      <c r="CQ1475" s="90"/>
      <c r="CR1475" s="90"/>
      <c r="CS1475" s="90"/>
      <c r="CT1475" s="90"/>
      <c r="CU1475" s="90"/>
      <c r="CV1475" s="90"/>
      <c r="CW1475" s="90"/>
      <c r="CX1475" s="90"/>
    </row>
    <row r="1476" spans="28:102" s="77" customFormat="1" ht="12" x14ac:dyDescent="0.2">
      <c r="AB1476" s="80"/>
      <c r="AC1476" s="80"/>
      <c r="AD1476" s="80"/>
      <c r="AO1476" s="80"/>
      <c r="AP1476" s="80"/>
      <c r="AQ1476" s="80"/>
      <c r="AR1476" s="80"/>
      <c r="AS1476" s="80"/>
      <c r="AX1476" s="78"/>
      <c r="BL1476" s="80"/>
      <c r="CJ1476" s="90"/>
      <c r="CK1476" s="90"/>
      <c r="CL1476" s="90"/>
      <c r="CM1476" s="90"/>
      <c r="CN1476" s="90"/>
      <c r="CO1476" s="90"/>
      <c r="CP1476" s="90"/>
      <c r="CQ1476" s="90"/>
      <c r="CR1476" s="90"/>
      <c r="CS1476" s="90"/>
      <c r="CT1476" s="90"/>
      <c r="CU1476" s="90"/>
      <c r="CV1476" s="90"/>
      <c r="CW1476" s="90"/>
      <c r="CX1476" s="90"/>
    </row>
    <row r="1477" spans="28:102" s="77" customFormat="1" ht="12" x14ac:dyDescent="0.2">
      <c r="AB1477" s="80"/>
      <c r="AC1477" s="80"/>
      <c r="AD1477" s="80"/>
      <c r="AO1477" s="80"/>
      <c r="AP1477" s="80"/>
      <c r="AQ1477" s="80"/>
      <c r="AR1477" s="80"/>
      <c r="AS1477" s="80"/>
      <c r="AX1477" s="78"/>
      <c r="BL1477" s="80"/>
      <c r="CJ1477" s="90"/>
      <c r="CK1477" s="90"/>
      <c r="CL1477" s="90"/>
      <c r="CM1477" s="90"/>
      <c r="CN1477" s="90"/>
      <c r="CO1477" s="90"/>
      <c r="CP1477" s="90"/>
      <c r="CQ1477" s="90"/>
      <c r="CR1477" s="90"/>
      <c r="CS1477" s="90"/>
      <c r="CT1477" s="90"/>
      <c r="CU1477" s="90"/>
      <c r="CV1477" s="90"/>
      <c r="CW1477" s="90"/>
      <c r="CX1477" s="90"/>
    </row>
    <row r="1478" spans="28:102" s="77" customFormat="1" ht="12" x14ac:dyDescent="0.2">
      <c r="AB1478" s="80"/>
      <c r="AC1478" s="80"/>
      <c r="AD1478" s="80"/>
      <c r="AO1478" s="80"/>
      <c r="AP1478" s="80"/>
      <c r="AQ1478" s="80"/>
      <c r="AR1478" s="80"/>
      <c r="AS1478" s="80"/>
      <c r="AX1478" s="78"/>
      <c r="BL1478" s="80"/>
      <c r="CJ1478" s="90"/>
      <c r="CK1478" s="90"/>
      <c r="CL1478" s="90"/>
      <c r="CM1478" s="90"/>
      <c r="CN1478" s="90"/>
      <c r="CO1478" s="90"/>
      <c r="CP1478" s="90"/>
      <c r="CQ1478" s="90"/>
      <c r="CR1478" s="90"/>
      <c r="CS1478" s="90"/>
      <c r="CT1478" s="90"/>
      <c r="CU1478" s="90"/>
      <c r="CV1478" s="90"/>
      <c r="CW1478" s="90"/>
      <c r="CX1478" s="90"/>
    </row>
    <row r="1479" spans="28:102" s="77" customFormat="1" ht="12" x14ac:dyDescent="0.2">
      <c r="AB1479" s="80"/>
      <c r="AC1479" s="80"/>
      <c r="AD1479" s="80"/>
      <c r="AO1479" s="80"/>
      <c r="AP1479" s="80"/>
      <c r="AQ1479" s="80"/>
      <c r="AR1479" s="80"/>
      <c r="AS1479" s="80"/>
      <c r="AX1479" s="78"/>
      <c r="BL1479" s="80"/>
      <c r="CJ1479" s="90"/>
      <c r="CK1479" s="90"/>
      <c r="CL1479" s="90"/>
      <c r="CM1479" s="90"/>
      <c r="CN1479" s="90"/>
      <c r="CO1479" s="90"/>
      <c r="CP1479" s="90"/>
      <c r="CQ1479" s="90"/>
      <c r="CR1479" s="90"/>
      <c r="CS1479" s="90"/>
      <c r="CT1479" s="90"/>
      <c r="CU1479" s="90"/>
      <c r="CV1479" s="90"/>
      <c r="CW1479" s="90"/>
      <c r="CX1479" s="90"/>
    </row>
    <row r="1480" spans="28:102" s="77" customFormat="1" ht="12" x14ac:dyDescent="0.2">
      <c r="AB1480" s="80"/>
      <c r="AC1480" s="80"/>
      <c r="AD1480" s="80"/>
      <c r="AO1480" s="80"/>
      <c r="AP1480" s="80"/>
      <c r="AQ1480" s="80"/>
      <c r="AR1480" s="80"/>
      <c r="AS1480" s="80"/>
      <c r="AX1480" s="78"/>
      <c r="BL1480" s="80"/>
      <c r="CJ1480" s="90"/>
      <c r="CK1480" s="90"/>
      <c r="CL1480" s="90"/>
      <c r="CM1480" s="90"/>
      <c r="CN1480" s="90"/>
      <c r="CO1480" s="90"/>
      <c r="CP1480" s="90"/>
      <c r="CQ1480" s="90"/>
      <c r="CR1480" s="90"/>
      <c r="CS1480" s="90"/>
      <c r="CT1480" s="90"/>
      <c r="CU1480" s="90"/>
      <c r="CV1480" s="90"/>
      <c r="CW1480" s="90"/>
      <c r="CX1480" s="90"/>
    </row>
    <row r="1481" spans="28:102" s="77" customFormat="1" ht="12" x14ac:dyDescent="0.2">
      <c r="AB1481" s="80"/>
      <c r="AC1481" s="80"/>
      <c r="AD1481" s="80"/>
      <c r="AO1481" s="80"/>
      <c r="AP1481" s="80"/>
      <c r="AQ1481" s="80"/>
      <c r="AR1481" s="80"/>
      <c r="AS1481" s="80"/>
      <c r="AX1481" s="78"/>
      <c r="BL1481" s="80"/>
      <c r="CJ1481" s="90"/>
      <c r="CK1481" s="90"/>
      <c r="CL1481" s="90"/>
      <c r="CM1481" s="90"/>
      <c r="CN1481" s="90"/>
      <c r="CO1481" s="90"/>
      <c r="CP1481" s="90"/>
      <c r="CQ1481" s="90"/>
      <c r="CR1481" s="90"/>
      <c r="CS1481" s="90"/>
      <c r="CT1481" s="90"/>
      <c r="CU1481" s="90"/>
      <c r="CV1481" s="90"/>
      <c r="CW1481" s="90"/>
      <c r="CX1481" s="90"/>
    </row>
    <row r="1482" spans="28:102" s="77" customFormat="1" ht="12" x14ac:dyDescent="0.2">
      <c r="AB1482" s="80"/>
      <c r="AC1482" s="80"/>
      <c r="AD1482" s="80"/>
      <c r="AO1482" s="80"/>
      <c r="AP1482" s="80"/>
      <c r="AQ1482" s="80"/>
      <c r="AR1482" s="80"/>
      <c r="AS1482" s="80"/>
      <c r="AX1482" s="78"/>
      <c r="BL1482" s="80"/>
      <c r="CJ1482" s="90"/>
      <c r="CK1482" s="90"/>
      <c r="CL1482" s="90"/>
      <c r="CM1482" s="90"/>
      <c r="CN1482" s="90"/>
      <c r="CO1482" s="90"/>
      <c r="CP1482" s="90"/>
      <c r="CQ1482" s="90"/>
      <c r="CR1482" s="90"/>
      <c r="CS1482" s="90"/>
      <c r="CT1482" s="90"/>
      <c r="CU1482" s="90"/>
      <c r="CV1482" s="90"/>
      <c r="CW1482" s="90"/>
      <c r="CX1482" s="90"/>
    </row>
    <row r="1483" spans="28:102" s="77" customFormat="1" ht="12" x14ac:dyDescent="0.2">
      <c r="AB1483" s="80"/>
      <c r="AC1483" s="80"/>
      <c r="AD1483" s="80"/>
      <c r="AO1483" s="80"/>
      <c r="AP1483" s="80"/>
      <c r="AQ1483" s="80"/>
      <c r="AR1483" s="80"/>
      <c r="AS1483" s="80"/>
      <c r="AX1483" s="78"/>
      <c r="BL1483" s="80"/>
      <c r="CJ1483" s="90"/>
      <c r="CK1483" s="90"/>
      <c r="CL1483" s="90"/>
      <c r="CM1483" s="90"/>
      <c r="CN1483" s="90"/>
      <c r="CO1483" s="90"/>
      <c r="CP1483" s="90"/>
      <c r="CQ1483" s="90"/>
      <c r="CR1483" s="90"/>
      <c r="CS1483" s="90"/>
      <c r="CT1483" s="90"/>
      <c r="CU1483" s="90"/>
      <c r="CV1483" s="90"/>
      <c r="CW1483" s="90"/>
      <c r="CX1483" s="90"/>
    </row>
    <row r="1484" spans="28:102" s="77" customFormat="1" ht="12" x14ac:dyDescent="0.2">
      <c r="AB1484" s="80"/>
      <c r="AC1484" s="80"/>
      <c r="AD1484" s="80"/>
      <c r="AO1484" s="80"/>
      <c r="AP1484" s="80"/>
      <c r="AQ1484" s="80"/>
      <c r="AR1484" s="80"/>
      <c r="AS1484" s="80"/>
      <c r="AX1484" s="78"/>
      <c r="BL1484" s="80"/>
      <c r="CJ1484" s="90"/>
      <c r="CK1484" s="90"/>
      <c r="CL1484" s="90"/>
      <c r="CM1484" s="90"/>
      <c r="CN1484" s="90"/>
      <c r="CO1484" s="90"/>
      <c r="CP1484" s="90"/>
      <c r="CQ1484" s="90"/>
      <c r="CR1484" s="90"/>
      <c r="CS1484" s="90"/>
      <c r="CT1484" s="90"/>
      <c r="CU1484" s="90"/>
      <c r="CV1484" s="90"/>
      <c r="CW1484" s="90"/>
      <c r="CX1484" s="90"/>
    </row>
    <row r="1485" spans="28:102" s="77" customFormat="1" ht="12" x14ac:dyDescent="0.2">
      <c r="AB1485" s="80"/>
      <c r="AC1485" s="80"/>
      <c r="AD1485" s="80"/>
      <c r="AO1485" s="80"/>
      <c r="AP1485" s="80"/>
      <c r="AQ1485" s="80"/>
      <c r="AR1485" s="80"/>
      <c r="AS1485" s="80"/>
      <c r="AX1485" s="78"/>
      <c r="BL1485" s="80"/>
      <c r="CJ1485" s="90"/>
      <c r="CK1485" s="90"/>
      <c r="CL1485" s="90"/>
      <c r="CM1485" s="90"/>
      <c r="CN1485" s="90"/>
      <c r="CO1485" s="90"/>
      <c r="CP1485" s="90"/>
      <c r="CQ1485" s="90"/>
      <c r="CR1485" s="90"/>
      <c r="CS1485" s="90"/>
      <c r="CT1485" s="90"/>
      <c r="CU1485" s="90"/>
      <c r="CV1485" s="90"/>
      <c r="CW1485" s="90"/>
      <c r="CX1485" s="90"/>
    </row>
    <row r="1486" spans="28:102" s="77" customFormat="1" ht="12" x14ac:dyDescent="0.2">
      <c r="AB1486" s="80"/>
      <c r="AC1486" s="80"/>
      <c r="AD1486" s="80"/>
      <c r="AO1486" s="80"/>
      <c r="AP1486" s="80"/>
      <c r="AQ1486" s="80"/>
      <c r="AR1486" s="80"/>
      <c r="AS1486" s="80"/>
      <c r="AX1486" s="78"/>
      <c r="BL1486" s="80"/>
      <c r="CJ1486" s="90"/>
      <c r="CK1486" s="90"/>
      <c r="CL1486" s="90"/>
      <c r="CM1486" s="90"/>
      <c r="CN1486" s="90"/>
      <c r="CO1486" s="90"/>
      <c r="CP1486" s="90"/>
      <c r="CQ1486" s="90"/>
      <c r="CR1486" s="90"/>
      <c r="CS1486" s="90"/>
      <c r="CT1486" s="90"/>
      <c r="CU1486" s="90"/>
      <c r="CV1486" s="90"/>
      <c r="CW1486" s="90"/>
      <c r="CX1486" s="90"/>
    </row>
    <row r="1487" spans="28:102" s="77" customFormat="1" ht="12" x14ac:dyDescent="0.2">
      <c r="AB1487" s="80"/>
      <c r="AC1487" s="80"/>
      <c r="AD1487" s="80"/>
      <c r="AO1487" s="80"/>
      <c r="AP1487" s="80"/>
      <c r="AQ1487" s="80"/>
      <c r="AR1487" s="80"/>
      <c r="AS1487" s="80"/>
      <c r="AX1487" s="78"/>
      <c r="BL1487" s="80"/>
      <c r="CJ1487" s="90"/>
      <c r="CK1487" s="90"/>
      <c r="CL1487" s="90"/>
      <c r="CM1487" s="90"/>
      <c r="CN1487" s="90"/>
      <c r="CO1487" s="90"/>
      <c r="CP1487" s="90"/>
      <c r="CQ1487" s="90"/>
      <c r="CR1487" s="90"/>
      <c r="CS1487" s="90"/>
      <c r="CT1487" s="90"/>
      <c r="CU1487" s="90"/>
      <c r="CV1487" s="90"/>
      <c r="CW1487" s="90"/>
      <c r="CX1487" s="90"/>
    </row>
    <row r="1488" spans="28:102" s="77" customFormat="1" ht="12" x14ac:dyDescent="0.2">
      <c r="AB1488" s="80"/>
      <c r="AC1488" s="80"/>
      <c r="AD1488" s="80"/>
      <c r="AO1488" s="80"/>
      <c r="AP1488" s="80"/>
      <c r="AQ1488" s="80"/>
      <c r="AR1488" s="80"/>
      <c r="AS1488" s="80"/>
      <c r="AX1488" s="78"/>
      <c r="BL1488" s="80"/>
      <c r="CJ1488" s="90"/>
      <c r="CK1488" s="90"/>
      <c r="CL1488" s="90"/>
      <c r="CM1488" s="90"/>
      <c r="CN1488" s="90"/>
      <c r="CO1488" s="90"/>
      <c r="CP1488" s="90"/>
      <c r="CQ1488" s="90"/>
      <c r="CR1488" s="90"/>
      <c r="CS1488" s="90"/>
      <c r="CT1488" s="90"/>
      <c r="CU1488" s="90"/>
      <c r="CV1488" s="90"/>
      <c r="CW1488" s="90"/>
      <c r="CX1488" s="90"/>
    </row>
    <row r="1489" spans="28:102" s="77" customFormat="1" ht="12" x14ac:dyDescent="0.2">
      <c r="AB1489" s="80"/>
      <c r="AC1489" s="80"/>
      <c r="AD1489" s="80"/>
      <c r="AO1489" s="80"/>
      <c r="AP1489" s="80"/>
      <c r="AQ1489" s="80"/>
      <c r="AR1489" s="80"/>
      <c r="AS1489" s="80"/>
      <c r="AX1489" s="78"/>
      <c r="BL1489" s="80"/>
      <c r="CJ1489" s="90"/>
      <c r="CK1489" s="90"/>
      <c r="CL1489" s="90"/>
      <c r="CM1489" s="90"/>
      <c r="CN1489" s="90"/>
      <c r="CO1489" s="90"/>
      <c r="CP1489" s="90"/>
      <c r="CQ1489" s="90"/>
      <c r="CR1489" s="90"/>
      <c r="CS1489" s="90"/>
      <c r="CT1489" s="90"/>
      <c r="CU1489" s="90"/>
      <c r="CV1489" s="90"/>
      <c r="CW1489" s="90"/>
      <c r="CX1489" s="90"/>
    </row>
    <row r="1490" spans="28:102" s="77" customFormat="1" ht="12" x14ac:dyDescent="0.2">
      <c r="AB1490" s="80"/>
      <c r="AC1490" s="80"/>
      <c r="AD1490" s="80"/>
      <c r="AO1490" s="80"/>
      <c r="AP1490" s="80"/>
      <c r="AQ1490" s="80"/>
      <c r="AR1490" s="80"/>
      <c r="AS1490" s="80"/>
      <c r="AX1490" s="78"/>
      <c r="BL1490" s="80"/>
      <c r="CJ1490" s="90"/>
      <c r="CK1490" s="90"/>
      <c r="CL1490" s="90"/>
      <c r="CM1490" s="90"/>
      <c r="CN1490" s="90"/>
      <c r="CO1490" s="90"/>
      <c r="CP1490" s="90"/>
      <c r="CQ1490" s="90"/>
      <c r="CR1490" s="90"/>
      <c r="CS1490" s="90"/>
      <c r="CT1490" s="90"/>
      <c r="CU1490" s="90"/>
      <c r="CV1490" s="90"/>
      <c r="CW1490" s="90"/>
      <c r="CX1490" s="90"/>
    </row>
    <row r="1491" spans="28:102" s="77" customFormat="1" ht="12" x14ac:dyDescent="0.2">
      <c r="AB1491" s="80"/>
      <c r="AC1491" s="80"/>
      <c r="AD1491" s="80"/>
      <c r="AO1491" s="80"/>
      <c r="AP1491" s="80"/>
      <c r="AQ1491" s="80"/>
      <c r="AR1491" s="80"/>
      <c r="AS1491" s="80"/>
      <c r="AX1491" s="78"/>
      <c r="BL1491" s="80"/>
      <c r="CJ1491" s="90"/>
      <c r="CK1491" s="90"/>
      <c r="CL1491" s="90"/>
      <c r="CM1491" s="90"/>
      <c r="CN1491" s="90"/>
      <c r="CO1491" s="90"/>
      <c r="CP1491" s="90"/>
      <c r="CQ1491" s="90"/>
      <c r="CR1491" s="90"/>
      <c r="CS1491" s="90"/>
      <c r="CT1491" s="90"/>
      <c r="CU1491" s="90"/>
      <c r="CV1491" s="90"/>
      <c r="CW1491" s="90"/>
      <c r="CX1491" s="90"/>
    </row>
    <row r="1492" spans="28:102" s="77" customFormat="1" ht="12" x14ac:dyDescent="0.2">
      <c r="AB1492" s="80"/>
      <c r="AC1492" s="80"/>
      <c r="AD1492" s="80"/>
      <c r="AO1492" s="80"/>
      <c r="AP1492" s="80"/>
      <c r="AQ1492" s="80"/>
      <c r="AR1492" s="80"/>
      <c r="AS1492" s="80"/>
      <c r="AX1492" s="78"/>
      <c r="BL1492" s="80"/>
      <c r="CJ1492" s="90"/>
      <c r="CK1492" s="90"/>
      <c r="CL1492" s="90"/>
      <c r="CM1492" s="90"/>
      <c r="CN1492" s="90"/>
      <c r="CO1492" s="90"/>
      <c r="CP1492" s="90"/>
      <c r="CQ1492" s="90"/>
      <c r="CR1492" s="90"/>
      <c r="CS1492" s="90"/>
      <c r="CT1492" s="90"/>
      <c r="CU1492" s="90"/>
      <c r="CV1492" s="90"/>
      <c r="CW1492" s="90"/>
      <c r="CX1492" s="90"/>
    </row>
    <row r="1493" spans="28:102" s="77" customFormat="1" ht="12" x14ac:dyDescent="0.2">
      <c r="AB1493" s="80"/>
      <c r="AC1493" s="80"/>
      <c r="AD1493" s="80"/>
      <c r="AO1493" s="80"/>
      <c r="AP1493" s="80"/>
      <c r="AQ1493" s="80"/>
      <c r="AR1493" s="80"/>
      <c r="AS1493" s="80"/>
      <c r="AX1493" s="78"/>
      <c r="BL1493" s="80"/>
      <c r="CJ1493" s="90"/>
      <c r="CK1493" s="90"/>
      <c r="CL1493" s="90"/>
      <c r="CM1493" s="90"/>
      <c r="CN1493" s="90"/>
      <c r="CO1493" s="90"/>
      <c r="CP1493" s="90"/>
      <c r="CQ1493" s="90"/>
      <c r="CR1493" s="90"/>
      <c r="CS1493" s="90"/>
      <c r="CT1493" s="90"/>
      <c r="CU1493" s="90"/>
      <c r="CV1493" s="90"/>
      <c r="CW1493" s="90"/>
      <c r="CX1493" s="90"/>
    </row>
    <row r="1494" spans="28:102" s="77" customFormat="1" ht="12" x14ac:dyDescent="0.2">
      <c r="AB1494" s="80"/>
      <c r="AC1494" s="80"/>
      <c r="AD1494" s="80"/>
      <c r="AO1494" s="80"/>
      <c r="AP1494" s="80"/>
      <c r="AQ1494" s="80"/>
      <c r="AR1494" s="80"/>
      <c r="AS1494" s="80"/>
      <c r="AX1494" s="78"/>
      <c r="BL1494" s="80"/>
      <c r="CJ1494" s="90"/>
      <c r="CK1494" s="90"/>
      <c r="CL1494" s="90"/>
      <c r="CM1494" s="90"/>
      <c r="CN1494" s="90"/>
      <c r="CO1494" s="90"/>
      <c r="CP1494" s="90"/>
      <c r="CQ1494" s="90"/>
      <c r="CR1494" s="90"/>
      <c r="CS1494" s="90"/>
      <c r="CT1494" s="90"/>
      <c r="CU1494" s="90"/>
      <c r="CV1494" s="90"/>
      <c r="CW1494" s="90"/>
      <c r="CX1494" s="90"/>
    </row>
    <row r="1495" spans="28:102" s="77" customFormat="1" ht="12" x14ac:dyDescent="0.2">
      <c r="AB1495" s="80"/>
      <c r="AC1495" s="80"/>
      <c r="AD1495" s="80"/>
      <c r="AO1495" s="80"/>
      <c r="AP1495" s="80"/>
      <c r="AQ1495" s="80"/>
      <c r="AR1495" s="80"/>
      <c r="AS1495" s="80"/>
      <c r="AX1495" s="78"/>
      <c r="BL1495" s="80"/>
      <c r="CJ1495" s="90"/>
      <c r="CK1495" s="90"/>
      <c r="CL1495" s="90"/>
      <c r="CM1495" s="90"/>
      <c r="CN1495" s="90"/>
      <c r="CO1495" s="90"/>
      <c r="CP1495" s="90"/>
      <c r="CQ1495" s="90"/>
      <c r="CR1495" s="90"/>
      <c r="CS1495" s="90"/>
      <c r="CT1495" s="90"/>
      <c r="CU1495" s="90"/>
      <c r="CV1495" s="90"/>
      <c r="CW1495" s="90"/>
      <c r="CX1495" s="90"/>
    </row>
    <row r="1496" spans="28:102" s="77" customFormat="1" ht="12" x14ac:dyDescent="0.2">
      <c r="AB1496" s="80"/>
      <c r="AC1496" s="80"/>
      <c r="AD1496" s="80"/>
      <c r="AO1496" s="80"/>
      <c r="AP1496" s="80"/>
      <c r="AQ1496" s="80"/>
      <c r="AR1496" s="80"/>
      <c r="AS1496" s="80"/>
      <c r="AX1496" s="78"/>
      <c r="BL1496" s="80"/>
      <c r="CJ1496" s="90"/>
      <c r="CK1496" s="90"/>
      <c r="CL1496" s="90"/>
      <c r="CM1496" s="90"/>
      <c r="CN1496" s="90"/>
      <c r="CO1496" s="90"/>
      <c r="CP1496" s="90"/>
      <c r="CQ1496" s="90"/>
      <c r="CR1496" s="90"/>
      <c r="CS1496" s="90"/>
      <c r="CT1496" s="90"/>
      <c r="CU1496" s="90"/>
      <c r="CV1496" s="90"/>
      <c r="CW1496" s="90"/>
      <c r="CX1496" s="90"/>
    </row>
    <row r="1497" spans="28:102" s="77" customFormat="1" ht="12" x14ac:dyDescent="0.2">
      <c r="AB1497" s="80"/>
      <c r="AC1497" s="80"/>
      <c r="AD1497" s="80"/>
      <c r="AO1497" s="80"/>
      <c r="AP1497" s="80"/>
      <c r="AQ1497" s="80"/>
      <c r="AR1497" s="80"/>
      <c r="AS1497" s="80"/>
      <c r="AX1497" s="78"/>
      <c r="BL1497" s="80"/>
      <c r="CJ1497" s="90"/>
      <c r="CK1497" s="90"/>
      <c r="CL1497" s="90"/>
      <c r="CM1497" s="90"/>
      <c r="CN1497" s="90"/>
      <c r="CO1497" s="90"/>
      <c r="CP1497" s="90"/>
      <c r="CQ1497" s="90"/>
      <c r="CR1497" s="90"/>
      <c r="CS1497" s="90"/>
      <c r="CT1497" s="90"/>
      <c r="CU1497" s="90"/>
      <c r="CV1497" s="90"/>
      <c r="CW1497" s="90"/>
      <c r="CX1497" s="90"/>
    </row>
    <row r="1498" spans="28:102" s="77" customFormat="1" ht="12" x14ac:dyDescent="0.2">
      <c r="AB1498" s="80"/>
      <c r="AC1498" s="80"/>
      <c r="AD1498" s="80"/>
      <c r="AO1498" s="80"/>
      <c r="AP1498" s="80"/>
      <c r="AQ1498" s="80"/>
      <c r="AR1498" s="80"/>
      <c r="AS1498" s="80"/>
      <c r="AX1498" s="78"/>
      <c r="BL1498" s="80"/>
      <c r="CJ1498" s="90"/>
      <c r="CK1498" s="90"/>
      <c r="CL1498" s="90"/>
      <c r="CM1498" s="90"/>
      <c r="CN1498" s="90"/>
      <c r="CO1498" s="90"/>
      <c r="CP1498" s="90"/>
      <c r="CQ1498" s="90"/>
      <c r="CR1498" s="90"/>
      <c r="CS1498" s="90"/>
      <c r="CT1498" s="90"/>
      <c r="CU1498" s="90"/>
      <c r="CV1498" s="90"/>
      <c r="CW1498" s="90"/>
      <c r="CX1498" s="90"/>
    </row>
    <row r="1499" spans="28:102" s="77" customFormat="1" ht="12" x14ac:dyDescent="0.2">
      <c r="AB1499" s="80"/>
      <c r="AC1499" s="80"/>
      <c r="AD1499" s="80"/>
      <c r="AO1499" s="80"/>
      <c r="AP1499" s="80"/>
      <c r="AQ1499" s="80"/>
      <c r="AR1499" s="80"/>
      <c r="AS1499" s="80"/>
      <c r="AX1499" s="78"/>
      <c r="BL1499" s="80"/>
      <c r="CJ1499" s="90"/>
      <c r="CK1499" s="90"/>
      <c r="CL1499" s="90"/>
      <c r="CM1499" s="90"/>
      <c r="CN1499" s="90"/>
      <c r="CO1499" s="90"/>
      <c r="CP1499" s="90"/>
      <c r="CQ1499" s="90"/>
      <c r="CR1499" s="90"/>
      <c r="CS1499" s="90"/>
      <c r="CT1499" s="90"/>
      <c r="CU1499" s="90"/>
      <c r="CV1499" s="90"/>
      <c r="CW1499" s="90"/>
      <c r="CX1499" s="90"/>
    </row>
    <row r="1500" spans="28:102" s="77" customFormat="1" ht="12" x14ac:dyDescent="0.2">
      <c r="AB1500" s="80"/>
      <c r="AC1500" s="80"/>
      <c r="AD1500" s="80"/>
      <c r="AO1500" s="80"/>
      <c r="AP1500" s="80"/>
      <c r="AQ1500" s="80"/>
      <c r="AR1500" s="80"/>
      <c r="AS1500" s="80"/>
      <c r="AX1500" s="78"/>
      <c r="BL1500" s="80"/>
      <c r="CJ1500" s="90"/>
      <c r="CK1500" s="90"/>
      <c r="CL1500" s="90"/>
      <c r="CM1500" s="90"/>
      <c r="CN1500" s="90"/>
      <c r="CO1500" s="90"/>
      <c r="CP1500" s="90"/>
      <c r="CQ1500" s="90"/>
      <c r="CR1500" s="90"/>
      <c r="CS1500" s="90"/>
      <c r="CT1500" s="90"/>
      <c r="CU1500" s="90"/>
      <c r="CV1500" s="90"/>
      <c r="CW1500" s="90"/>
      <c r="CX1500" s="90"/>
    </row>
    <row r="1501" spans="28:102" s="77" customFormat="1" ht="12" x14ac:dyDescent="0.2">
      <c r="AB1501" s="80"/>
      <c r="AC1501" s="80"/>
      <c r="AD1501" s="80"/>
      <c r="AO1501" s="80"/>
      <c r="AP1501" s="80"/>
      <c r="AQ1501" s="80"/>
      <c r="AR1501" s="80"/>
      <c r="AS1501" s="80"/>
      <c r="AX1501" s="78"/>
      <c r="BL1501" s="80"/>
      <c r="CJ1501" s="90"/>
      <c r="CK1501" s="90"/>
      <c r="CL1501" s="90"/>
      <c r="CM1501" s="90"/>
      <c r="CN1501" s="90"/>
      <c r="CO1501" s="90"/>
      <c r="CP1501" s="90"/>
      <c r="CQ1501" s="90"/>
      <c r="CR1501" s="90"/>
      <c r="CS1501" s="90"/>
      <c r="CT1501" s="90"/>
      <c r="CU1501" s="90"/>
      <c r="CV1501" s="90"/>
      <c r="CW1501" s="90"/>
      <c r="CX1501" s="90"/>
    </row>
    <row r="1502" spans="28:102" s="77" customFormat="1" ht="12" x14ac:dyDescent="0.2">
      <c r="AB1502" s="80"/>
      <c r="AC1502" s="80"/>
      <c r="AD1502" s="80"/>
      <c r="AO1502" s="80"/>
      <c r="AP1502" s="80"/>
      <c r="AQ1502" s="80"/>
      <c r="AR1502" s="80"/>
      <c r="AS1502" s="80"/>
      <c r="AX1502" s="78"/>
      <c r="BL1502" s="80"/>
      <c r="CJ1502" s="90"/>
      <c r="CK1502" s="90"/>
      <c r="CL1502" s="90"/>
      <c r="CM1502" s="90"/>
      <c r="CN1502" s="90"/>
      <c r="CO1502" s="90"/>
      <c r="CP1502" s="90"/>
      <c r="CQ1502" s="90"/>
      <c r="CR1502" s="90"/>
      <c r="CS1502" s="90"/>
      <c r="CT1502" s="90"/>
      <c r="CU1502" s="90"/>
      <c r="CV1502" s="90"/>
      <c r="CW1502" s="90"/>
      <c r="CX1502" s="90"/>
    </row>
    <row r="1503" spans="28:102" s="77" customFormat="1" ht="12" x14ac:dyDescent="0.2">
      <c r="AB1503" s="80"/>
      <c r="AC1503" s="80"/>
      <c r="AD1503" s="80"/>
      <c r="AO1503" s="80"/>
      <c r="AP1503" s="80"/>
      <c r="AQ1503" s="80"/>
      <c r="AR1503" s="80"/>
      <c r="AS1503" s="80"/>
      <c r="AX1503" s="78"/>
      <c r="BL1503" s="80"/>
      <c r="CJ1503" s="90"/>
      <c r="CK1503" s="90"/>
      <c r="CL1503" s="90"/>
      <c r="CM1503" s="90"/>
      <c r="CN1503" s="90"/>
      <c r="CO1503" s="90"/>
      <c r="CP1503" s="90"/>
      <c r="CQ1503" s="90"/>
      <c r="CR1503" s="90"/>
      <c r="CS1503" s="90"/>
      <c r="CT1503" s="90"/>
      <c r="CU1503" s="90"/>
      <c r="CV1503" s="90"/>
      <c r="CW1503" s="90"/>
      <c r="CX1503" s="90"/>
    </row>
    <row r="1504" spans="28:102" s="77" customFormat="1" ht="12" x14ac:dyDescent="0.2">
      <c r="AB1504" s="80"/>
      <c r="AC1504" s="80"/>
      <c r="AD1504" s="80"/>
      <c r="AO1504" s="80"/>
      <c r="AP1504" s="80"/>
      <c r="AQ1504" s="80"/>
      <c r="AR1504" s="80"/>
      <c r="AS1504" s="80"/>
      <c r="AX1504" s="78"/>
      <c r="BL1504" s="80"/>
      <c r="CJ1504" s="90"/>
      <c r="CK1504" s="90"/>
      <c r="CL1504" s="90"/>
      <c r="CM1504" s="90"/>
      <c r="CN1504" s="90"/>
      <c r="CO1504" s="90"/>
      <c r="CP1504" s="90"/>
      <c r="CQ1504" s="90"/>
      <c r="CR1504" s="90"/>
      <c r="CS1504" s="90"/>
      <c r="CT1504" s="90"/>
      <c r="CU1504" s="90"/>
      <c r="CV1504" s="90"/>
      <c r="CW1504" s="90"/>
      <c r="CX1504" s="90"/>
    </row>
    <row r="1505" spans="28:102" s="77" customFormat="1" ht="12" x14ac:dyDescent="0.2">
      <c r="AB1505" s="80"/>
      <c r="AC1505" s="80"/>
      <c r="AD1505" s="80"/>
      <c r="AO1505" s="80"/>
      <c r="AP1505" s="80"/>
      <c r="AQ1505" s="80"/>
      <c r="AR1505" s="80"/>
      <c r="AS1505" s="80"/>
      <c r="AX1505" s="78"/>
      <c r="BL1505" s="80"/>
      <c r="CJ1505" s="90"/>
      <c r="CK1505" s="90"/>
      <c r="CL1505" s="90"/>
      <c r="CM1505" s="90"/>
      <c r="CN1505" s="90"/>
      <c r="CO1505" s="90"/>
      <c r="CP1505" s="90"/>
      <c r="CQ1505" s="90"/>
      <c r="CR1505" s="90"/>
      <c r="CS1505" s="90"/>
      <c r="CT1505" s="90"/>
      <c r="CU1505" s="90"/>
      <c r="CV1505" s="90"/>
      <c r="CW1505" s="90"/>
      <c r="CX1505" s="90"/>
    </row>
    <row r="1506" spans="28:102" s="77" customFormat="1" ht="12" x14ac:dyDescent="0.2">
      <c r="AB1506" s="80"/>
      <c r="AC1506" s="80"/>
      <c r="AD1506" s="80"/>
      <c r="AO1506" s="80"/>
      <c r="AP1506" s="80"/>
      <c r="AQ1506" s="80"/>
      <c r="AR1506" s="80"/>
      <c r="AS1506" s="80"/>
      <c r="AX1506" s="78"/>
      <c r="BL1506" s="80"/>
      <c r="CJ1506" s="90"/>
      <c r="CK1506" s="90"/>
      <c r="CL1506" s="90"/>
      <c r="CM1506" s="90"/>
      <c r="CN1506" s="90"/>
      <c r="CO1506" s="90"/>
      <c r="CP1506" s="90"/>
      <c r="CQ1506" s="90"/>
      <c r="CR1506" s="90"/>
      <c r="CS1506" s="90"/>
      <c r="CT1506" s="90"/>
      <c r="CU1506" s="90"/>
      <c r="CV1506" s="90"/>
      <c r="CW1506" s="90"/>
      <c r="CX1506" s="90"/>
    </row>
    <row r="1507" spans="28:102" s="77" customFormat="1" ht="12" x14ac:dyDescent="0.2">
      <c r="AB1507" s="80"/>
      <c r="AC1507" s="80"/>
      <c r="AD1507" s="80"/>
      <c r="AO1507" s="80"/>
      <c r="AP1507" s="80"/>
      <c r="AQ1507" s="80"/>
      <c r="AR1507" s="80"/>
      <c r="AS1507" s="80"/>
      <c r="AX1507" s="78"/>
      <c r="BL1507" s="80"/>
      <c r="CJ1507" s="90"/>
      <c r="CK1507" s="90"/>
      <c r="CL1507" s="90"/>
      <c r="CM1507" s="90"/>
      <c r="CN1507" s="90"/>
      <c r="CO1507" s="90"/>
      <c r="CP1507" s="90"/>
      <c r="CQ1507" s="90"/>
      <c r="CR1507" s="90"/>
      <c r="CS1507" s="90"/>
      <c r="CT1507" s="90"/>
      <c r="CU1507" s="90"/>
      <c r="CV1507" s="90"/>
      <c r="CW1507" s="90"/>
      <c r="CX1507" s="90"/>
    </row>
    <row r="1508" spans="28:102" s="77" customFormat="1" ht="12" x14ac:dyDescent="0.2">
      <c r="AB1508" s="80"/>
      <c r="AC1508" s="80"/>
      <c r="AD1508" s="80"/>
      <c r="AO1508" s="80"/>
      <c r="AP1508" s="80"/>
      <c r="AQ1508" s="80"/>
      <c r="AR1508" s="80"/>
      <c r="AS1508" s="80"/>
      <c r="AX1508" s="78"/>
      <c r="BL1508" s="80"/>
      <c r="CJ1508" s="90"/>
      <c r="CK1508" s="90"/>
      <c r="CL1508" s="90"/>
      <c r="CM1508" s="90"/>
      <c r="CN1508" s="90"/>
      <c r="CO1508" s="90"/>
      <c r="CP1508" s="90"/>
      <c r="CQ1508" s="90"/>
      <c r="CR1508" s="90"/>
      <c r="CS1508" s="90"/>
      <c r="CT1508" s="90"/>
      <c r="CU1508" s="90"/>
      <c r="CV1508" s="90"/>
      <c r="CW1508" s="90"/>
      <c r="CX1508" s="90"/>
    </row>
    <row r="1509" spans="28:102" s="77" customFormat="1" ht="12" x14ac:dyDescent="0.2">
      <c r="AB1509" s="80"/>
      <c r="AC1509" s="80"/>
      <c r="AD1509" s="80"/>
      <c r="AO1509" s="80"/>
      <c r="AP1509" s="80"/>
      <c r="AQ1509" s="80"/>
      <c r="AR1509" s="80"/>
      <c r="AS1509" s="80"/>
      <c r="AX1509" s="78"/>
      <c r="BL1509" s="80"/>
      <c r="CJ1509" s="90"/>
      <c r="CK1509" s="90"/>
      <c r="CL1509" s="90"/>
      <c r="CM1509" s="90"/>
      <c r="CN1509" s="90"/>
      <c r="CO1509" s="90"/>
      <c r="CP1509" s="90"/>
      <c r="CQ1509" s="90"/>
      <c r="CR1509" s="90"/>
      <c r="CS1509" s="90"/>
      <c r="CT1509" s="90"/>
      <c r="CU1509" s="90"/>
      <c r="CV1509" s="90"/>
      <c r="CW1509" s="90"/>
      <c r="CX1509" s="90"/>
    </row>
    <row r="1510" spans="28:102" s="77" customFormat="1" ht="12" x14ac:dyDescent="0.2">
      <c r="AB1510" s="80"/>
      <c r="AC1510" s="80"/>
      <c r="AD1510" s="80"/>
      <c r="AO1510" s="80"/>
      <c r="AP1510" s="80"/>
      <c r="AQ1510" s="80"/>
      <c r="AR1510" s="80"/>
      <c r="AS1510" s="80"/>
      <c r="AX1510" s="78"/>
      <c r="BL1510" s="80"/>
      <c r="CJ1510" s="90"/>
      <c r="CK1510" s="90"/>
      <c r="CL1510" s="90"/>
      <c r="CM1510" s="90"/>
      <c r="CN1510" s="90"/>
      <c r="CO1510" s="90"/>
      <c r="CP1510" s="90"/>
      <c r="CQ1510" s="90"/>
      <c r="CR1510" s="90"/>
      <c r="CS1510" s="90"/>
      <c r="CT1510" s="90"/>
      <c r="CU1510" s="90"/>
      <c r="CV1510" s="90"/>
      <c r="CW1510" s="90"/>
      <c r="CX1510" s="90"/>
    </row>
    <row r="1511" spans="28:102" s="77" customFormat="1" ht="12" x14ac:dyDescent="0.2">
      <c r="AB1511" s="80"/>
      <c r="AC1511" s="80"/>
      <c r="AD1511" s="80"/>
      <c r="AO1511" s="80"/>
      <c r="AP1511" s="80"/>
      <c r="AQ1511" s="80"/>
      <c r="AR1511" s="80"/>
      <c r="AS1511" s="80"/>
      <c r="AX1511" s="78"/>
      <c r="BL1511" s="80"/>
      <c r="CJ1511" s="90"/>
      <c r="CK1511" s="90"/>
      <c r="CL1511" s="90"/>
      <c r="CM1511" s="90"/>
      <c r="CN1511" s="90"/>
      <c r="CO1511" s="90"/>
      <c r="CP1511" s="90"/>
      <c r="CQ1511" s="90"/>
      <c r="CR1511" s="90"/>
      <c r="CS1511" s="90"/>
      <c r="CT1511" s="90"/>
      <c r="CU1511" s="90"/>
      <c r="CV1511" s="90"/>
      <c r="CW1511" s="90"/>
      <c r="CX1511" s="90"/>
    </row>
    <row r="1512" spans="28:102" s="77" customFormat="1" ht="12" x14ac:dyDescent="0.2">
      <c r="AB1512" s="80"/>
      <c r="AC1512" s="80"/>
      <c r="AD1512" s="80"/>
      <c r="AO1512" s="80"/>
      <c r="AP1512" s="80"/>
      <c r="AQ1512" s="80"/>
      <c r="AR1512" s="80"/>
      <c r="AS1512" s="80"/>
      <c r="AX1512" s="78"/>
      <c r="BL1512" s="80"/>
      <c r="CJ1512" s="90"/>
      <c r="CK1512" s="90"/>
      <c r="CL1512" s="90"/>
      <c r="CM1512" s="90"/>
      <c r="CN1512" s="90"/>
      <c r="CO1512" s="90"/>
      <c r="CP1512" s="90"/>
      <c r="CQ1512" s="90"/>
      <c r="CR1512" s="90"/>
      <c r="CS1512" s="90"/>
      <c r="CT1512" s="90"/>
      <c r="CU1512" s="90"/>
      <c r="CV1512" s="90"/>
      <c r="CW1512" s="90"/>
      <c r="CX1512" s="90"/>
    </row>
    <row r="1513" spans="28:102" s="77" customFormat="1" ht="12" x14ac:dyDescent="0.2">
      <c r="AB1513" s="80"/>
      <c r="AC1513" s="80"/>
      <c r="AD1513" s="80"/>
      <c r="AO1513" s="80"/>
      <c r="AP1513" s="80"/>
      <c r="AQ1513" s="80"/>
      <c r="AR1513" s="80"/>
      <c r="AS1513" s="80"/>
      <c r="AX1513" s="78"/>
      <c r="BL1513" s="80"/>
      <c r="CJ1513" s="90"/>
      <c r="CK1513" s="90"/>
      <c r="CL1513" s="90"/>
      <c r="CM1513" s="90"/>
      <c r="CN1513" s="90"/>
      <c r="CO1513" s="90"/>
      <c r="CP1513" s="90"/>
      <c r="CQ1513" s="90"/>
      <c r="CR1513" s="90"/>
      <c r="CS1513" s="90"/>
      <c r="CT1513" s="90"/>
      <c r="CU1513" s="90"/>
      <c r="CV1513" s="90"/>
      <c r="CW1513" s="90"/>
      <c r="CX1513" s="90"/>
    </row>
    <row r="1514" spans="28:102" s="77" customFormat="1" ht="12" x14ac:dyDescent="0.2">
      <c r="AB1514" s="80"/>
      <c r="AC1514" s="80"/>
      <c r="AD1514" s="80"/>
      <c r="AO1514" s="80"/>
      <c r="AP1514" s="80"/>
      <c r="AQ1514" s="80"/>
      <c r="AR1514" s="80"/>
      <c r="AS1514" s="80"/>
      <c r="AX1514" s="78"/>
      <c r="BL1514" s="80"/>
      <c r="CJ1514" s="90"/>
      <c r="CK1514" s="90"/>
      <c r="CL1514" s="90"/>
      <c r="CM1514" s="90"/>
      <c r="CN1514" s="90"/>
      <c r="CO1514" s="90"/>
      <c r="CP1514" s="90"/>
      <c r="CQ1514" s="90"/>
      <c r="CR1514" s="90"/>
      <c r="CS1514" s="90"/>
      <c r="CT1514" s="90"/>
      <c r="CU1514" s="90"/>
      <c r="CV1514" s="90"/>
      <c r="CW1514" s="90"/>
      <c r="CX1514" s="90"/>
    </row>
    <row r="1515" spans="28:102" s="77" customFormat="1" ht="12" x14ac:dyDescent="0.2">
      <c r="AB1515" s="80"/>
      <c r="AC1515" s="80"/>
      <c r="AD1515" s="80"/>
      <c r="AO1515" s="80"/>
      <c r="AP1515" s="80"/>
      <c r="AQ1515" s="80"/>
      <c r="AR1515" s="80"/>
      <c r="AS1515" s="80"/>
      <c r="AX1515" s="78"/>
      <c r="BL1515" s="80"/>
      <c r="CJ1515" s="90"/>
      <c r="CK1515" s="90"/>
      <c r="CL1515" s="90"/>
      <c r="CM1515" s="90"/>
      <c r="CN1515" s="90"/>
      <c r="CO1515" s="90"/>
      <c r="CP1515" s="90"/>
      <c r="CQ1515" s="90"/>
      <c r="CR1515" s="90"/>
      <c r="CS1515" s="90"/>
      <c r="CT1515" s="90"/>
      <c r="CU1515" s="90"/>
      <c r="CV1515" s="90"/>
      <c r="CW1515" s="90"/>
      <c r="CX1515" s="90"/>
    </row>
    <row r="1516" spans="28:102" s="77" customFormat="1" ht="12" x14ac:dyDescent="0.2">
      <c r="AB1516" s="80"/>
      <c r="AC1516" s="80"/>
      <c r="AD1516" s="80"/>
      <c r="AO1516" s="80"/>
      <c r="AP1516" s="80"/>
      <c r="AQ1516" s="80"/>
      <c r="AR1516" s="80"/>
      <c r="AS1516" s="80"/>
      <c r="AX1516" s="78"/>
      <c r="BL1516" s="80"/>
      <c r="CJ1516" s="90"/>
      <c r="CK1516" s="90"/>
      <c r="CL1516" s="90"/>
      <c r="CM1516" s="90"/>
      <c r="CN1516" s="90"/>
      <c r="CO1516" s="90"/>
      <c r="CP1516" s="90"/>
      <c r="CQ1516" s="90"/>
      <c r="CR1516" s="90"/>
      <c r="CS1516" s="90"/>
      <c r="CT1516" s="90"/>
      <c r="CU1516" s="90"/>
      <c r="CV1516" s="90"/>
      <c r="CW1516" s="90"/>
      <c r="CX1516" s="90"/>
    </row>
    <row r="1517" spans="28:102" s="77" customFormat="1" ht="12" x14ac:dyDescent="0.2">
      <c r="AB1517" s="80"/>
      <c r="AC1517" s="80"/>
      <c r="AD1517" s="80"/>
      <c r="AO1517" s="80"/>
      <c r="AP1517" s="80"/>
      <c r="AQ1517" s="80"/>
      <c r="AR1517" s="80"/>
      <c r="AS1517" s="80"/>
      <c r="AX1517" s="78"/>
      <c r="BL1517" s="80"/>
      <c r="CJ1517" s="90"/>
      <c r="CK1517" s="90"/>
      <c r="CL1517" s="90"/>
      <c r="CM1517" s="90"/>
      <c r="CN1517" s="90"/>
      <c r="CO1517" s="90"/>
      <c r="CP1517" s="90"/>
      <c r="CQ1517" s="90"/>
      <c r="CR1517" s="90"/>
      <c r="CS1517" s="90"/>
      <c r="CT1517" s="90"/>
      <c r="CU1517" s="90"/>
      <c r="CV1517" s="90"/>
      <c r="CW1517" s="90"/>
      <c r="CX1517" s="90"/>
    </row>
    <row r="1518" spans="28:102" s="77" customFormat="1" ht="12" x14ac:dyDescent="0.2">
      <c r="AB1518" s="80"/>
      <c r="AC1518" s="80"/>
      <c r="AD1518" s="80"/>
      <c r="AO1518" s="80"/>
      <c r="AP1518" s="80"/>
      <c r="AQ1518" s="80"/>
      <c r="AR1518" s="80"/>
      <c r="AS1518" s="80"/>
      <c r="AX1518" s="78"/>
      <c r="BL1518" s="80"/>
      <c r="CJ1518" s="90"/>
      <c r="CK1518" s="90"/>
      <c r="CL1518" s="90"/>
      <c r="CM1518" s="90"/>
      <c r="CN1518" s="90"/>
      <c r="CO1518" s="90"/>
      <c r="CP1518" s="90"/>
      <c r="CQ1518" s="90"/>
      <c r="CR1518" s="90"/>
      <c r="CS1518" s="90"/>
      <c r="CT1518" s="90"/>
      <c r="CU1518" s="90"/>
      <c r="CV1518" s="90"/>
      <c r="CW1518" s="90"/>
      <c r="CX1518" s="90"/>
    </row>
    <row r="1519" spans="28:102" s="77" customFormat="1" ht="12" x14ac:dyDescent="0.2">
      <c r="AB1519" s="80"/>
      <c r="AC1519" s="80"/>
      <c r="AD1519" s="80"/>
      <c r="AO1519" s="80"/>
      <c r="AP1519" s="80"/>
      <c r="AQ1519" s="80"/>
      <c r="AR1519" s="80"/>
      <c r="AS1519" s="80"/>
      <c r="AX1519" s="78"/>
      <c r="BL1519" s="80"/>
      <c r="CJ1519" s="90"/>
      <c r="CK1519" s="90"/>
      <c r="CL1519" s="90"/>
      <c r="CM1519" s="90"/>
      <c r="CN1519" s="90"/>
      <c r="CO1519" s="90"/>
      <c r="CP1519" s="90"/>
      <c r="CQ1519" s="90"/>
      <c r="CR1519" s="90"/>
      <c r="CS1519" s="90"/>
      <c r="CT1519" s="90"/>
      <c r="CU1519" s="90"/>
      <c r="CV1519" s="90"/>
      <c r="CW1519" s="90"/>
      <c r="CX1519" s="90"/>
    </row>
    <row r="1520" spans="28:102" s="77" customFormat="1" ht="12" x14ac:dyDescent="0.2">
      <c r="AB1520" s="80"/>
      <c r="AC1520" s="80"/>
      <c r="AD1520" s="80"/>
      <c r="AO1520" s="80"/>
      <c r="AP1520" s="80"/>
      <c r="AQ1520" s="80"/>
      <c r="AR1520" s="80"/>
      <c r="AS1520" s="80"/>
      <c r="AX1520" s="78"/>
      <c r="BL1520" s="80"/>
      <c r="CJ1520" s="90"/>
      <c r="CK1520" s="90"/>
      <c r="CL1520" s="90"/>
      <c r="CM1520" s="90"/>
      <c r="CN1520" s="90"/>
      <c r="CO1520" s="90"/>
      <c r="CP1520" s="90"/>
      <c r="CQ1520" s="90"/>
      <c r="CR1520" s="90"/>
      <c r="CS1520" s="90"/>
      <c r="CT1520" s="90"/>
      <c r="CU1520" s="90"/>
      <c r="CV1520" s="90"/>
      <c r="CW1520" s="90"/>
      <c r="CX1520" s="90"/>
    </row>
    <row r="1521" spans="28:102" s="77" customFormat="1" ht="12" x14ac:dyDescent="0.2">
      <c r="AB1521" s="80"/>
      <c r="AC1521" s="80"/>
      <c r="AD1521" s="80"/>
      <c r="AO1521" s="80"/>
      <c r="AP1521" s="80"/>
      <c r="AQ1521" s="80"/>
      <c r="AR1521" s="80"/>
      <c r="AS1521" s="80"/>
      <c r="AX1521" s="78"/>
      <c r="BL1521" s="80"/>
      <c r="CJ1521" s="90"/>
      <c r="CK1521" s="90"/>
      <c r="CL1521" s="90"/>
      <c r="CM1521" s="90"/>
      <c r="CN1521" s="90"/>
      <c r="CO1521" s="90"/>
      <c r="CP1521" s="90"/>
      <c r="CQ1521" s="90"/>
      <c r="CR1521" s="90"/>
      <c r="CS1521" s="90"/>
      <c r="CT1521" s="90"/>
      <c r="CU1521" s="90"/>
      <c r="CV1521" s="90"/>
      <c r="CW1521" s="90"/>
      <c r="CX1521" s="90"/>
    </row>
    <row r="1522" spans="28:102" s="77" customFormat="1" ht="12" x14ac:dyDescent="0.2">
      <c r="AB1522" s="80"/>
      <c r="AC1522" s="80"/>
      <c r="AD1522" s="80"/>
      <c r="AO1522" s="80"/>
      <c r="AP1522" s="80"/>
      <c r="AQ1522" s="80"/>
      <c r="AR1522" s="80"/>
      <c r="AS1522" s="80"/>
      <c r="AX1522" s="78"/>
      <c r="BL1522" s="80"/>
      <c r="CJ1522" s="90"/>
      <c r="CK1522" s="90"/>
      <c r="CL1522" s="90"/>
      <c r="CM1522" s="90"/>
      <c r="CN1522" s="90"/>
      <c r="CO1522" s="90"/>
      <c r="CP1522" s="90"/>
      <c r="CQ1522" s="90"/>
      <c r="CR1522" s="90"/>
      <c r="CS1522" s="90"/>
      <c r="CT1522" s="90"/>
      <c r="CU1522" s="90"/>
      <c r="CV1522" s="90"/>
      <c r="CW1522" s="90"/>
      <c r="CX1522" s="90"/>
    </row>
    <row r="1523" spans="28:102" s="77" customFormat="1" ht="12" x14ac:dyDescent="0.2">
      <c r="AB1523" s="80"/>
      <c r="AC1523" s="80"/>
      <c r="AD1523" s="80"/>
      <c r="AO1523" s="80"/>
      <c r="AP1523" s="80"/>
      <c r="AQ1523" s="80"/>
      <c r="AR1523" s="80"/>
      <c r="AS1523" s="80"/>
      <c r="AX1523" s="78"/>
      <c r="BL1523" s="80"/>
      <c r="CJ1523" s="90"/>
      <c r="CK1523" s="90"/>
      <c r="CL1523" s="90"/>
      <c r="CM1523" s="90"/>
      <c r="CN1523" s="90"/>
      <c r="CO1523" s="90"/>
      <c r="CP1523" s="90"/>
      <c r="CQ1523" s="90"/>
      <c r="CR1523" s="90"/>
      <c r="CS1523" s="90"/>
      <c r="CT1523" s="90"/>
      <c r="CU1523" s="90"/>
      <c r="CV1523" s="90"/>
      <c r="CW1523" s="90"/>
      <c r="CX1523" s="90"/>
    </row>
    <row r="1524" spans="28:102" s="77" customFormat="1" ht="12" x14ac:dyDescent="0.2">
      <c r="AB1524" s="80"/>
      <c r="AC1524" s="80"/>
      <c r="AD1524" s="80"/>
      <c r="AO1524" s="80"/>
      <c r="AP1524" s="80"/>
      <c r="AQ1524" s="80"/>
      <c r="AR1524" s="80"/>
      <c r="AS1524" s="80"/>
      <c r="AX1524" s="78"/>
      <c r="BL1524" s="80"/>
      <c r="CJ1524" s="90"/>
      <c r="CK1524" s="90"/>
      <c r="CL1524" s="90"/>
      <c r="CM1524" s="90"/>
      <c r="CN1524" s="90"/>
      <c r="CO1524" s="90"/>
      <c r="CP1524" s="90"/>
      <c r="CQ1524" s="90"/>
      <c r="CR1524" s="90"/>
      <c r="CS1524" s="90"/>
      <c r="CT1524" s="90"/>
      <c r="CU1524" s="90"/>
      <c r="CV1524" s="90"/>
      <c r="CW1524" s="90"/>
      <c r="CX1524" s="90"/>
    </row>
    <row r="1525" spans="28:102" s="77" customFormat="1" ht="12" x14ac:dyDescent="0.2">
      <c r="AB1525" s="80"/>
      <c r="AC1525" s="80"/>
      <c r="AD1525" s="80"/>
      <c r="AO1525" s="80"/>
      <c r="AP1525" s="80"/>
      <c r="AQ1525" s="80"/>
      <c r="AR1525" s="80"/>
      <c r="AS1525" s="80"/>
      <c r="AX1525" s="78"/>
      <c r="BL1525" s="80"/>
      <c r="CJ1525" s="90"/>
      <c r="CK1525" s="90"/>
      <c r="CL1525" s="90"/>
      <c r="CM1525" s="90"/>
      <c r="CN1525" s="90"/>
      <c r="CO1525" s="90"/>
      <c r="CP1525" s="90"/>
      <c r="CQ1525" s="90"/>
      <c r="CR1525" s="90"/>
      <c r="CS1525" s="90"/>
      <c r="CT1525" s="90"/>
      <c r="CU1525" s="90"/>
      <c r="CV1525" s="90"/>
      <c r="CW1525" s="90"/>
      <c r="CX1525" s="90"/>
    </row>
    <row r="1526" spans="28:102" s="77" customFormat="1" ht="12" x14ac:dyDescent="0.2">
      <c r="AB1526" s="80"/>
      <c r="AC1526" s="80"/>
      <c r="AD1526" s="80"/>
      <c r="AO1526" s="80"/>
      <c r="AP1526" s="80"/>
      <c r="AQ1526" s="80"/>
      <c r="AR1526" s="80"/>
      <c r="AS1526" s="80"/>
      <c r="AX1526" s="78"/>
      <c r="BL1526" s="80"/>
      <c r="CJ1526" s="90"/>
      <c r="CK1526" s="90"/>
      <c r="CL1526" s="90"/>
      <c r="CM1526" s="90"/>
      <c r="CN1526" s="90"/>
      <c r="CO1526" s="90"/>
      <c r="CP1526" s="90"/>
      <c r="CQ1526" s="90"/>
      <c r="CR1526" s="90"/>
      <c r="CS1526" s="90"/>
      <c r="CT1526" s="90"/>
      <c r="CU1526" s="90"/>
      <c r="CV1526" s="90"/>
      <c r="CW1526" s="90"/>
      <c r="CX1526" s="90"/>
    </row>
    <row r="1527" spans="28:102" s="77" customFormat="1" ht="12" x14ac:dyDescent="0.2">
      <c r="AB1527" s="80"/>
      <c r="AC1527" s="80"/>
      <c r="AD1527" s="80"/>
      <c r="AO1527" s="80"/>
      <c r="AP1527" s="80"/>
      <c r="AQ1527" s="80"/>
      <c r="AR1527" s="80"/>
      <c r="AS1527" s="80"/>
      <c r="AX1527" s="78"/>
      <c r="BL1527" s="80"/>
      <c r="CJ1527" s="90"/>
      <c r="CK1527" s="90"/>
      <c r="CL1527" s="90"/>
      <c r="CM1527" s="90"/>
      <c r="CN1527" s="90"/>
      <c r="CO1527" s="90"/>
      <c r="CP1527" s="90"/>
      <c r="CQ1527" s="90"/>
      <c r="CR1527" s="90"/>
      <c r="CS1527" s="90"/>
      <c r="CT1527" s="90"/>
      <c r="CU1527" s="90"/>
      <c r="CV1527" s="90"/>
      <c r="CW1527" s="90"/>
      <c r="CX1527" s="90"/>
    </row>
    <row r="1528" spans="28:102" s="77" customFormat="1" ht="12" x14ac:dyDescent="0.2">
      <c r="AB1528" s="80"/>
      <c r="AC1528" s="80"/>
      <c r="AD1528" s="80"/>
      <c r="AO1528" s="80"/>
      <c r="AP1528" s="80"/>
      <c r="AQ1528" s="80"/>
      <c r="AR1528" s="80"/>
      <c r="AS1528" s="80"/>
      <c r="AX1528" s="78"/>
      <c r="BL1528" s="80"/>
      <c r="CJ1528" s="90"/>
      <c r="CK1528" s="90"/>
      <c r="CL1528" s="90"/>
      <c r="CM1528" s="90"/>
      <c r="CN1528" s="90"/>
      <c r="CO1528" s="90"/>
      <c r="CP1528" s="90"/>
      <c r="CQ1528" s="90"/>
      <c r="CR1528" s="90"/>
      <c r="CS1528" s="90"/>
      <c r="CT1528" s="90"/>
      <c r="CU1528" s="90"/>
      <c r="CV1528" s="90"/>
      <c r="CW1528" s="90"/>
      <c r="CX1528" s="90"/>
    </row>
    <row r="1529" spans="28:102" s="77" customFormat="1" ht="12" x14ac:dyDescent="0.2">
      <c r="AB1529" s="80"/>
      <c r="AC1529" s="80"/>
      <c r="AD1529" s="80"/>
      <c r="AO1529" s="80"/>
      <c r="AP1529" s="80"/>
      <c r="AQ1529" s="80"/>
      <c r="AR1529" s="80"/>
      <c r="AS1529" s="80"/>
      <c r="AX1529" s="78"/>
      <c r="BL1529" s="80"/>
      <c r="CJ1529" s="90"/>
      <c r="CK1529" s="90"/>
      <c r="CL1529" s="90"/>
      <c r="CM1529" s="90"/>
      <c r="CN1529" s="90"/>
      <c r="CO1529" s="90"/>
      <c r="CP1529" s="90"/>
      <c r="CQ1529" s="90"/>
      <c r="CR1529" s="90"/>
      <c r="CS1529" s="90"/>
      <c r="CT1529" s="90"/>
      <c r="CU1529" s="90"/>
      <c r="CV1529" s="90"/>
      <c r="CW1529" s="90"/>
      <c r="CX1529" s="90"/>
    </row>
    <row r="1530" spans="28:102" s="77" customFormat="1" ht="12" x14ac:dyDescent="0.2">
      <c r="AB1530" s="80"/>
      <c r="AC1530" s="80"/>
      <c r="AD1530" s="80"/>
      <c r="AO1530" s="80"/>
      <c r="AP1530" s="80"/>
      <c r="AQ1530" s="80"/>
      <c r="AR1530" s="80"/>
      <c r="AS1530" s="80"/>
      <c r="AX1530" s="78"/>
      <c r="BL1530" s="80"/>
      <c r="CJ1530" s="90"/>
      <c r="CK1530" s="90"/>
      <c r="CL1530" s="90"/>
      <c r="CM1530" s="90"/>
      <c r="CN1530" s="90"/>
      <c r="CO1530" s="90"/>
      <c r="CP1530" s="90"/>
      <c r="CQ1530" s="90"/>
      <c r="CR1530" s="90"/>
      <c r="CS1530" s="90"/>
      <c r="CT1530" s="90"/>
      <c r="CU1530" s="90"/>
      <c r="CV1530" s="90"/>
      <c r="CW1530" s="90"/>
      <c r="CX1530" s="90"/>
    </row>
    <row r="1531" spans="28:102" s="77" customFormat="1" ht="12" x14ac:dyDescent="0.2">
      <c r="AB1531" s="80"/>
      <c r="AC1531" s="80"/>
      <c r="AD1531" s="80"/>
      <c r="AO1531" s="80"/>
      <c r="AP1531" s="80"/>
      <c r="AQ1531" s="80"/>
      <c r="AR1531" s="80"/>
      <c r="AS1531" s="80"/>
      <c r="AX1531" s="78"/>
      <c r="BL1531" s="80"/>
      <c r="CJ1531" s="90"/>
      <c r="CK1531" s="90"/>
      <c r="CL1531" s="90"/>
      <c r="CM1531" s="90"/>
      <c r="CN1531" s="90"/>
      <c r="CO1531" s="90"/>
      <c r="CP1531" s="90"/>
      <c r="CQ1531" s="90"/>
      <c r="CR1531" s="90"/>
      <c r="CS1531" s="90"/>
      <c r="CT1531" s="90"/>
      <c r="CU1531" s="90"/>
      <c r="CV1531" s="90"/>
      <c r="CW1531" s="90"/>
      <c r="CX1531" s="90"/>
    </row>
    <row r="1532" spans="28:102" s="77" customFormat="1" ht="12" x14ac:dyDescent="0.2">
      <c r="AB1532" s="80"/>
      <c r="AC1532" s="80"/>
      <c r="AD1532" s="80"/>
      <c r="AO1532" s="80"/>
      <c r="AP1532" s="80"/>
      <c r="AQ1532" s="80"/>
      <c r="AR1532" s="80"/>
      <c r="AS1532" s="80"/>
      <c r="AX1532" s="78"/>
      <c r="BL1532" s="80"/>
      <c r="CJ1532" s="90"/>
      <c r="CK1532" s="90"/>
      <c r="CL1532" s="90"/>
      <c r="CM1532" s="90"/>
      <c r="CN1532" s="90"/>
      <c r="CO1532" s="90"/>
      <c r="CP1532" s="90"/>
      <c r="CQ1532" s="90"/>
      <c r="CR1532" s="90"/>
      <c r="CS1532" s="90"/>
      <c r="CT1532" s="90"/>
      <c r="CU1532" s="90"/>
      <c r="CV1532" s="90"/>
      <c r="CW1532" s="90"/>
      <c r="CX1532" s="90"/>
    </row>
    <row r="1533" spans="28:102" s="77" customFormat="1" ht="12" x14ac:dyDescent="0.2">
      <c r="AB1533" s="80"/>
      <c r="AC1533" s="80"/>
      <c r="AD1533" s="80"/>
      <c r="AO1533" s="80"/>
      <c r="AP1533" s="80"/>
      <c r="AQ1533" s="80"/>
      <c r="AR1533" s="80"/>
      <c r="AS1533" s="80"/>
      <c r="AX1533" s="78"/>
      <c r="BL1533" s="80"/>
      <c r="CJ1533" s="90"/>
      <c r="CK1533" s="90"/>
      <c r="CL1533" s="90"/>
      <c r="CM1533" s="90"/>
      <c r="CN1533" s="90"/>
      <c r="CO1533" s="90"/>
      <c r="CP1533" s="90"/>
      <c r="CQ1533" s="90"/>
      <c r="CR1533" s="90"/>
      <c r="CS1533" s="90"/>
      <c r="CT1533" s="90"/>
      <c r="CU1533" s="90"/>
      <c r="CV1533" s="90"/>
      <c r="CW1533" s="90"/>
      <c r="CX1533" s="90"/>
    </row>
    <row r="1534" spans="28:102" s="77" customFormat="1" ht="12" x14ac:dyDescent="0.2">
      <c r="AB1534" s="80"/>
      <c r="AC1534" s="80"/>
      <c r="AD1534" s="80"/>
      <c r="AO1534" s="80"/>
      <c r="AP1534" s="80"/>
      <c r="AQ1534" s="80"/>
      <c r="AR1534" s="80"/>
      <c r="AS1534" s="80"/>
      <c r="AX1534" s="78"/>
      <c r="BL1534" s="80"/>
      <c r="CJ1534" s="90"/>
      <c r="CK1534" s="90"/>
      <c r="CL1534" s="90"/>
      <c r="CM1534" s="90"/>
      <c r="CN1534" s="90"/>
      <c r="CO1534" s="90"/>
      <c r="CP1534" s="90"/>
      <c r="CQ1534" s="90"/>
      <c r="CR1534" s="90"/>
      <c r="CS1534" s="90"/>
      <c r="CT1534" s="90"/>
      <c r="CU1534" s="90"/>
      <c r="CV1534" s="90"/>
      <c r="CW1534" s="90"/>
      <c r="CX1534" s="90"/>
    </row>
    <row r="1535" spans="28:102" s="77" customFormat="1" ht="12" x14ac:dyDescent="0.2">
      <c r="AB1535" s="80"/>
      <c r="AC1535" s="80"/>
      <c r="AD1535" s="80"/>
      <c r="AO1535" s="80"/>
      <c r="AP1535" s="80"/>
      <c r="AQ1535" s="80"/>
      <c r="AR1535" s="80"/>
      <c r="AS1535" s="80"/>
      <c r="AX1535" s="78"/>
      <c r="BL1535" s="80"/>
      <c r="CJ1535" s="90"/>
      <c r="CK1535" s="90"/>
      <c r="CL1535" s="90"/>
      <c r="CM1535" s="90"/>
      <c r="CN1535" s="90"/>
      <c r="CO1535" s="90"/>
      <c r="CP1535" s="90"/>
      <c r="CQ1535" s="90"/>
      <c r="CR1535" s="90"/>
      <c r="CS1535" s="90"/>
      <c r="CT1535" s="90"/>
      <c r="CU1535" s="90"/>
      <c r="CV1535" s="90"/>
      <c r="CW1535" s="90"/>
      <c r="CX1535" s="90"/>
    </row>
    <row r="1536" spans="28:102" s="77" customFormat="1" ht="12" x14ac:dyDescent="0.2">
      <c r="AB1536" s="80"/>
      <c r="AC1536" s="80"/>
      <c r="AD1536" s="80"/>
      <c r="AO1536" s="80"/>
      <c r="AP1536" s="80"/>
      <c r="AQ1536" s="80"/>
      <c r="AR1536" s="80"/>
      <c r="AS1536" s="80"/>
      <c r="AX1536" s="78"/>
      <c r="BL1536" s="80"/>
      <c r="CJ1536" s="90"/>
      <c r="CK1536" s="90"/>
      <c r="CL1536" s="90"/>
      <c r="CM1536" s="90"/>
      <c r="CN1536" s="90"/>
      <c r="CO1536" s="90"/>
      <c r="CP1536" s="90"/>
      <c r="CQ1536" s="90"/>
      <c r="CR1536" s="90"/>
      <c r="CS1536" s="90"/>
      <c r="CT1536" s="90"/>
      <c r="CU1536" s="90"/>
      <c r="CV1536" s="90"/>
      <c r="CW1536" s="90"/>
      <c r="CX1536" s="90"/>
    </row>
    <row r="1537" spans="28:102" s="77" customFormat="1" ht="12" x14ac:dyDescent="0.2">
      <c r="AB1537" s="80"/>
      <c r="AC1537" s="80"/>
      <c r="AD1537" s="80"/>
      <c r="AO1537" s="80"/>
      <c r="AP1537" s="80"/>
      <c r="AQ1537" s="80"/>
      <c r="AR1537" s="80"/>
      <c r="AS1537" s="80"/>
      <c r="AX1537" s="78"/>
      <c r="BL1537" s="80"/>
      <c r="CJ1537" s="90"/>
      <c r="CK1537" s="90"/>
      <c r="CL1537" s="90"/>
      <c r="CM1537" s="90"/>
      <c r="CN1537" s="90"/>
      <c r="CO1537" s="90"/>
      <c r="CP1537" s="90"/>
      <c r="CQ1537" s="90"/>
      <c r="CR1537" s="90"/>
      <c r="CS1537" s="90"/>
      <c r="CT1537" s="90"/>
      <c r="CU1537" s="90"/>
      <c r="CV1537" s="90"/>
      <c r="CW1537" s="90"/>
      <c r="CX1537" s="90"/>
    </row>
    <row r="1538" spans="28:102" s="77" customFormat="1" ht="12" x14ac:dyDescent="0.2">
      <c r="AB1538" s="80"/>
      <c r="AC1538" s="80"/>
      <c r="AD1538" s="80"/>
      <c r="AO1538" s="80"/>
      <c r="AP1538" s="80"/>
      <c r="AQ1538" s="80"/>
      <c r="AR1538" s="80"/>
      <c r="AS1538" s="80"/>
      <c r="AX1538" s="78"/>
      <c r="BL1538" s="80"/>
      <c r="CJ1538" s="90"/>
      <c r="CK1538" s="90"/>
      <c r="CL1538" s="90"/>
      <c r="CM1538" s="90"/>
      <c r="CN1538" s="90"/>
      <c r="CO1538" s="90"/>
      <c r="CP1538" s="90"/>
      <c r="CQ1538" s="90"/>
      <c r="CR1538" s="90"/>
      <c r="CS1538" s="90"/>
      <c r="CT1538" s="90"/>
      <c r="CU1538" s="90"/>
      <c r="CV1538" s="90"/>
      <c r="CW1538" s="90"/>
      <c r="CX1538" s="90"/>
    </row>
    <row r="1539" spans="28:102" s="77" customFormat="1" ht="12" x14ac:dyDescent="0.2">
      <c r="AB1539" s="80"/>
      <c r="AC1539" s="80"/>
      <c r="AD1539" s="80"/>
      <c r="AO1539" s="80"/>
      <c r="AP1539" s="80"/>
      <c r="AQ1539" s="80"/>
      <c r="AR1539" s="80"/>
      <c r="AS1539" s="80"/>
      <c r="AX1539" s="78"/>
      <c r="BL1539" s="80"/>
      <c r="CJ1539" s="90"/>
      <c r="CK1539" s="90"/>
      <c r="CL1539" s="90"/>
      <c r="CM1539" s="90"/>
      <c r="CN1539" s="90"/>
      <c r="CO1539" s="90"/>
      <c r="CP1539" s="90"/>
      <c r="CQ1539" s="90"/>
      <c r="CR1539" s="90"/>
      <c r="CS1539" s="90"/>
      <c r="CT1539" s="90"/>
      <c r="CU1539" s="90"/>
      <c r="CV1539" s="90"/>
      <c r="CW1539" s="90"/>
      <c r="CX1539" s="90"/>
    </row>
    <row r="1540" spans="28:102" s="77" customFormat="1" ht="12" x14ac:dyDescent="0.2">
      <c r="AB1540" s="80"/>
      <c r="AC1540" s="80"/>
      <c r="AD1540" s="80"/>
      <c r="AO1540" s="80"/>
      <c r="AP1540" s="80"/>
      <c r="AQ1540" s="80"/>
      <c r="AR1540" s="80"/>
      <c r="AS1540" s="80"/>
      <c r="AX1540" s="78"/>
      <c r="BL1540" s="80"/>
      <c r="CJ1540" s="90"/>
      <c r="CK1540" s="90"/>
      <c r="CL1540" s="90"/>
      <c r="CM1540" s="90"/>
      <c r="CN1540" s="90"/>
      <c r="CO1540" s="90"/>
      <c r="CP1540" s="90"/>
      <c r="CQ1540" s="90"/>
      <c r="CR1540" s="90"/>
      <c r="CS1540" s="90"/>
      <c r="CT1540" s="90"/>
      <c r="CU1540" s="90"/>
      <c r="CV1540" s="90"/>
      <c r="CW1540" s="90"/>
      <c r="CX1540" s="90"/>
    </row>
    <row r="1541" spans="28:102" s="77" customFormat="1" ht="12" x14ac:dyDescent="0.2">
      <c r="AB1541" s="80"/>
      <c r="AC1541" s="80"/>
      <c r="AD1541" s="80"/>
      <c r="AO1541" s="80"/>
      <c r="AP1541" s="80"/>
      <c r="AQ1541" s="80"/>
      <c r="AR1541" s="80"/>
      <c r="AS1541" s="80"/>
      <c r="AX1541" s="78"/>
      <c r="BL1541" s="80"/>
      <c r="CJ1541" s="90"/>
      <c r="CK1541" s="90"/>
      <c r="CL1541" s="90"/>
      <c r="CM1541" s="90"/>
      <c r="CN1541" s="90"/>
      <c r="CO1541" s="90"/>
      <c r="CP1541" s="90"/>
      <c r="CQ1541" s="90"/>
      <c r="CR1541" s="90"/>
      <c r="CS1541" s="90"/>
      <c r="CT1541" s="90"/>
      <c r="CU1541" s="90"/>
      <c r="CV1541" s="90"/>
      <c r="CW1541" s="90"/>
      <c r="CX1541" s="90"/>
    </row>
    <row r="1542" spans="28:102" s="77" customFormat="1" ht="12" x14ac:dyDescent="0.2">
      <c r="AB1542" s="80"/>
      <c r="AC1542" s="80"/>
      <c r="AD1542" s="80"/>
      <c r="AO1542" s="80"/>
      <c r="AP1542" s="80"/>
      <c r="AQ1542" s="80"/>
      <c r="AR1542" s="80"/>
      <c r="AS1542" s="80"/>
      <c r="AX1542" s="78"/>
      <c r="BL1542" s="80"/>
      <c r="CJ1542" s="90"/>
      <c r="CK1542" s="90"/>
      <c r="CL1542" s="90"/>
      <c r="CM1542" s="90"/>
      <c r="CN1542" s="90"/>
      <c r="CO1542" s="90"/>
      <c r="CP1542" s="90"/>
      <c r="CQ1542" s="90"/>
      <c r="CR1542" s="90"/>
      <c r="CS1542" s="90"/>
      <c r="CT1542" s="90"/>
      <c r="CU1542" s="90"/>
      <c r="CV1542" s="90"/>
      <c r="CW1542" s="90"/>
      <c r="CX1542" s="90"/>
    </row>
    <row r="1543" spans="28:102" s="77" customFormat="1" ht="12" x14ac:dyDescent="0.2">
      <c r="AB1543" s="80"/>
      <c r="AC1543" s="80"/>
      <c r="AD1543" s="80"/>
      <c r="AO1543" s="80"/>
      <c r="AP1543" s="80"/>
      <c r="AQ1543" s="80"/>
      <c r="AR1543" s="80"/>
      <c r="AS1543" s="80"/>
      <c r="AX1543" s="78"/>
      <c r="BL1543" s="80"/>
      <c r="CJ1543" s="90"/>
      <c r="CK1543" s="90"/>
      <c r="CL1543" s="90"/>
      <c r="CM1543" s="90"/>
      <c r="CN1543" s="90"/>
      <c r="CO1543" s="90"/>
      <c r="CP1543" s="90"/>
      <c r="CQ1543" s="90"/>
      <c r="CR1543" s="90"/>
      <c r="CS1543" s="90"/>
      <c r="CT1543" s="90"/>
      <c r="CU1543" s="90"/>
      <c r="CV1543" s="90"/>
      <c r="CW1543" s="90"/>
      <c r="CX1543" s="90"/>
    </row>
    <row r="1544" spans="28:102" s="77" customFormat="1" ht="12" x14ac:dyDescent="0.2">
      <c r="AB1544" s="80"/>
      <c r="AC1544" s="80"/>
      <c r="AD1544" s="80"/>
      <c r="AO1544" s="80"/>
      <c r="AP1544" s="80"/>
      <c r="AQ1544" s="80"/>
      <c r="AR1544" s="80"/>
      <c r="AS1544" s="80"/>
      <c r="AX1544" s="78"/>
      <c r="BL1544" s="80"/>
      <c r="CJ1544" s="90"/>
      <c r="CK1544" s="90"/>
      <c r="CL1544" s="90"/>
      <c r="CM1544" s="90"/>
      <c r="CN1544" s="90"/>
      <c r="CO1544" s="90"/>
      <c r="CP1544" s="90"/>
      <c r="CQ1544" s="90"/>
      <c r="CR1544" s="90"/>
      <c r="CS1544" s="90"/>
      <c r="CT1544" s="90"/>
      <c r="CU1544" s="90"/>
      <c r="CV1544" s="90"/>
      <c r="CW1544" s="90"/>
      <c r="CX1544" s="90"/>
    </row>
    <row r="1545" spans="28:102" s="77" customFormat="1" ht="12" x14ac:dyDescent="0.2">
      <c r="AB1545" s="80"/>
      <c r="AC1545" s="80"/>
      <c r="AD1545" s="80"/>
      <c r="AO1545" s="80"/>
      <c r="AP1545" s="80"/>
      <c r="AQ1545" s="80"/>
      <c r="AR1545" s="80"/>
      <c r="AS1545" s="80"/>
      <c r="AX1545" s="78"/>
      <c r="BL1545" s="80"/>
      <c r="CJ1545" s="90"/>
      <c r="CK1545" s="90"/>
      <c r="CL1545" s="90"/>
      <c r="CM1545" s="90"/>
      <c r="CN1545" s="90"/>
      <c r="CO1545" s="90"/>
      <c r="CP1545" s="90"/>
      <c r="CQ1545" s="90"/>
      <c r="CR1545" s="90"/>
      <c r="CS1545" s="90"/>
      <c r="CT1545" s="90"/>
      <c r="CU1545" s="90"/>
      <c r="CV1545" s="90"/>
      <c r="CW1545" s="90"/>
      <c r="CX1545" s="90"/>
    </row>
    <row r="1546" spans="28:102" s="77" customFormat="1" ht="12" x14ac:dyDescent="0.2">
      <c r="AB1546" s="80"/>
      <c r="AC1546" s="80"/>
      <c r="AD1546" s="80"/>
      <c r="AO1546" s="80"/>
      <c r="AP1546" s="80"/>
      <c r="AQ1546" s="80"/>
      <c r="AR1546" s="80"/>
      <c r="AS1546" s="80"/>
      <c r="AX1546" s="78"/>
      <c r="BL1546" s="80"/>
      <c r="CJ1546" s="90"/>
      <c r="CK1546" s="90"/>
      <c r="CL1546" s="90"/>
      <c r="CM1546" s="90"/>
      <c r="CN1546" s="90"/>
      <c r="CO1546" s="90"/>
      <c r="CP1546" s="90"/>
      <c r="CQ1546" s="90"/>
      <c r="CR1546" s="90"/>
      <c r="CS1546" s="90"/>
      <c r="CT1546" s="90"/>
      <c r="CU1546" s="90"/>
      <c r="CV1546" s="90"/>
      <c r="CW1546" s="90"/>
      <c r="CX1546" s="90"/>
    </row>
    <row r="1547" spans="28:102" s="77" customFormat="1" ht="12" x14ac:dyDescent="0.2">
      <c r="AB1547" s="80"/>
      <c r="AC1547" s="80"/>
      <c r="AD1547" s="80"/>
      <c r="AO1547" s="80"/>
      <c r="AP1547" s="80"/>
      <c r="AQ1547" s="80"/>
      <c r="AR1547" s="80"/>
      <c r="AS1547" s="80"/>
      <c r="AX1547" s="78"/>
      <c r="BL1547" s="80"/>
      <c r="CJ1547" s="90"/>
      <c r="CK1547" s="90"/>
      <c r="CL1547" s="90"/>
      <c r="CM1547" s="90"/>
      <c r="CN1547" s="90"/>
      <c r="CO1547" s="90"/>
      <c r="CP1547" s="90"/>
      <c r="CQ1547" s="90"/>
      <c r="CR1547" s="90"/>
      <c r="CS1547" s="90"/>
      <c r="CT1547" s="90"/>
      <c r="CU1547" s="90"/>
      <c r="CV1547" s="90"/>
      <c r="CW1547" s="90"/>
      <c r="CX1547" s="90"/>
    </row>
    <row r="1548" spans="28:102" s="77" customFormat="1" ht="12" x14ac:dyDescent="0.2">
      <c r="AB1548" s="80"/>
      <c r="AC1548" s="80"/>
      <c r="AD1548" s="80"/>
      <c r="AO1548" s="80"/>
      <c r="AP1548" s="80"/>
      <c r="AQ1548" s="80"/>
      <c r="AR1548" s="80"/>
      <c r="AS1548" s="80"/>
      <c r="AX1548" s="78"/>
      <c r="BL1548" s="80"/>
      <c r="CJ1548" s="90"/>
      <c r="CK1548" s="90"/>
      <c r="CL1548" s="90"/>
      <c r="CM1548" s="90"/>
      <c r="CN1548" s="90"/>
      <c r="CO1548" s="90"/>
      <c r="CP1548" s="90"/>
      <c r="CQ1548" s="90"/>
      <c r="CR1548" s="90"/>
      <c r="CS1548" s="90"/>
      <c r="CT1548" s="90"/>
      <c r="CU1548" s="90"/>
      <c r="CV1548" s="90"/>
      <c r="CW1548" s="90"/>
      <c r="CX1548" s="90"/>
    </row>
    <row r="1549" spans="28:102" s="77" customFormat="1" ht="12" x14ac:dyDescent="0.2">
      <c r="AB1549" s="80"/>
      <c r="AC1549" s="80"/>
      <c r="AD1549" s="80"/>
      <c r="AO1549" s="80"/>
      <c r="AP1549" s="80"/>
      <c r="AQ1549" s="80"/>
      <c r="AR1549" s="80"/>
      <c r="AS1549" s="80"/>
      <c r="AX1549" s="78"/>
      <c r="BL1549" s="80"/>
      <c r="CJ1549" s="90"/>
      <c r="CK1549" s="90"/>
      <c r="CL1549" s="90"/>
      <c r="CM1549" s="90"/>
      <c r="CN1549" s="90"/>
      <c r="CO1549" s="90"/>
      <c r="CP1549" s="90"/>
      <c r="CQ1549" s="90"/>
      <c r="CR1549" s="90"/>
      <c r="CS1549" s="90"/>
      <c r="CT1549" s="90"/>
      <c r="CU1549" s="90"/>
      <c r="CV1549" s="90"/>
      <c r="CW1549" s="90"/>
      <c r="CX1549" s="90"/>
    </row>
    <row r="1550" spans="28:102" s="77" customFormat="1" ht="12" x14ac:dyDescent="0.2">
      <c r="AB1550" s="80"/>
      <c r="AC1550" s="80"/>
      <c r="AD1550" s="80"/>
      <c r="AO1550" s="80"/>
      <c r="AP1550" s="80"/>
      <c r="AQ1550" s="80"/>
      <c r="AR1550" s="80"/>
      <c r="AS1550" s="80"/>
      <c r="AX1550" s="78"/>
      <c r="BL1550" s="80"/>
      <c r="CJ1550" s="90"/>
      <c r="CK1550" s="90"/>
      <c r="CL1550" s="90"/>
      <c r="CM1550" s="90"/>
      <c r="CN1550" s="90"/>
      <c r="CO1550" s="90"/>
      <c r="CP1550" s="90"/>
      <c r="CQ1550" s="90"/>
      <c r="CR1550" s="90"/>
      <c r="CS1550" s="90"/>
      <c r="CT1550" s="90"/>
      <c r="CU1550" s="90"/>
      <c r="CV1550" s="90"/>
      <c r="CW1550" s="90"/>
      <c r="CX1550" s="90"/>
    </row>
    <row r="1551" spans="28:102" s="77" customFormat="1" ht="12" x14ac:dyDescent="0.2">
      <c r="AB1551" s="80"/>
      <c r="AC1551" s="80"/>
      <c r="AD1551" s="80"/>
      <c r="AO1551" s="80"/>
      <c r="AP1551" s="80"/>
      <c r="AQ1551" s="80"/>
      <c r="AR1551" s="80"/>
      <c r="AS1551" s="80"/>
      <c r="AX1551" s="78"/>
      <c r="BL1551" s="80"/>
      <c r="CJ1551" s="90"/>
      <c r="CK1551" s="90"/>
      <c r="CL1551" s="90"/>
      <c r="CM1551" s="90"/>
      <c r="CN1551" s="90"/>
      <c r="CO1551" s="90"/>
      <c r="CP1551" s="90"/>
      <c r="CQ1551" s="90"/>
      <c r="CR1551" s="90"/>
      <c r="CS1551" s="90"/>
      <c r="CT1551" s="90"/>
      <c r="CU1551" s="90"/>
      <c r="CV1551" s="90"/>
      <c r="CW1551" s="90"/>
      <c r="CX1551" s="90"/>
    </row>
    <row r="1552" spans="28:102" s="77" customFormat="1" ht="12" x14ac:dyDescent="0.2">
      <c r="AB1552" s="80"/>
      <c r="AC1552" s="80"/>
      <c r="AD1552" s="80"/>
      <c r="AO1552" s="80"/>
      <c r="AP1552" s="80"/>
      <c r="AQ1552" s="80"/>
      <c r="AR1552" s="80"/>
      <c r="AS1552" s="80"/>
      <c r="AX1552" s="78"/>
      <c r="BL1552" s="80"/>
      <c r="CJ1552" s="90"/>
      <c r="CK1552" s="90"/>
      <c r="CL1552" s="90"/>
      <c r="CM1552" s="90"/>
      <c r="CN1552" s="90"/>
      <c r="CO1552" s="90"/>
      <c r="CP1552" s="90"/>
      <c r="CQ1552" s="90"/>
      <c r="CR1552" s="90"/>
      <c r="CS1552" s="90"/>
      <c r="CT1552" s="90"/>
      <c r="CU1552" s="90"/>
      <c r="CV1552" s="90"/>
      <c r="CW1552" s="90"/>
      <c r="CX1552" s="90"/>
    </row>
    <row r="1553" spans="28:102" s="77" customFormat="1" ht="12" x14ac:dyDescent="0.2">
      <c r="AB1553" s="80"/>
      <c r="AC1553" s="80"/>
      <c r="AD1553" s="80"/>
      <c r="AO1553" s="80"/>
      <c r="AP1553" s="80"/>
      <c r="AQ1553" s="80"/>
      <c r="AR1553" s="80"/>
      <c r="AS1553" s="80"/>
      <c r="AX1553" s="78"/>
      <c r="BL1553" s="80"/>
      <c r="CJ1553" s="90"/>
      <c r="CK1553" s="90"/>
      <c r="CL1553" s="90"/>
      <c r="CM1553" s="90"/>
      <c r="CN1553" s="90"/>
      <c r="CO1553" s="90"/>
      <c r="CP1553" s="90"/>
      <c r="CQ1553" s="90"/>
      <c r="CR1553" s="90"/>
      <c r="CS1553" s="90"/>
      <c r="CT1553" s="90"/>
      <c r="CU1553" s="90"/>
      <c r="CV1553" s="90"/>
      <c r="CW1553" s="90"/>
      <c r="CX1553" s="90"/>
    </row>
    <row r="1554" spans="28:102" s="77" customFormat="1" ht="12" x14ac:dyDescent="0.2">
      <c r="AB1554" s="80"/>
      <c r="AC1554" s="80"/>
      <c r="AD1554" s="80"/>
      <c r="AO1554" s="80"/>
      <c r="AP1554" s="80"/>
      <c r="AQ1554" s="80"/>
      <c r="AR1554" s="80"/>
      <c r="AS1554" s="80"/>
      <c r="AX1554" s="78"/>
      <c r="BL1554" s="80"/>
      <c r="CJ1554" s="90"/>
      <c r="CK1554" s="90"/>
      <c r="CL1554" s="90"/>
      <c r="CM1554" s="90"/>
      <c r="CN1554" s="90"/>
      <c r="CO1554" s="90"/>
      <c r="CP1554" s="90"/>
      <c r="CQ1554" s="90"/>
      <c r="CR1554" s="90"/>
      <c r="CS1554" s="90"/>
      <c r="CT1554" s="90"/>
      <c r="CU1554" s="90"/>
      <c r="CV1554" s="90"/>
      <c r="CW1554" s="90"/>
      <c r="CX1554" s="90"/>
    </row>
    <row r="1555" spans="28:102" s="77" customFormat="1" ht="12" x14ac:dyDescent="0.2">
      <c r="AB1555" s="80"/>
      <c r="AC1555" s="80"/>
      <c r="AD1555" s="80"/>
      <c r="AO1555" s="80"/>
      <c r="AP1555" s="80"/>
      <c r="AQ1555" s="80"/>
      <c r="AR1555" s="80"/>
      <c r="AS1555" s="80"/>
      <c r="AX1555" s="78"/>
      <c r="BL1555" s="80"/>
      <c r="CJ1555" s="90"/>
      <c r="CK1555" s="90"/>
      <c r="CL1555" s="90"/>
      <c r="CM1555" s="90"/>
      <c r="CN1555" s="90"/>
      <c r="CO1555" s="90"/>
      <c r="CP1555" s="90"/>
      <c r="CQ1555" s="90"/>
      <c r="CR1555" s="90"/>
      <c r="CS1555" s="90"/>
      <c r="CT1555" s="90"/>
      <c r="CU1555" s="90"/>
      <c r="CV1555" s="90"/>
      <c r="CW1555" s="90"/>
      <c r="CX1555" s="90"/>
    </row>
    <row r="1556" spans="28:102" s="77" customFormat="1" ht="12" x14ac:dyDescent="0.2">
      <c r="AB1556" s="80"/>
      <c r="AC1556" s="80"/>
      <c r="AD1556" s="80"/>
      <c r="AO1556" s="80"/>
      <c r="AP1556" s="80"/>
      <c r="AQ1556" s="80"/>
      <c r="AR1556" s="80"/>
      <c r="AS1556" s="80"/>
      <c r="AX1556" s="78"/>
      <c r="BL1556" s="80"/>
      <c r="CJ1556" s="90"/>
      <c r="CK1556" s="90"/>
      <c r="CL1556" s="90"/>
      <c r="CM1556" s="90"/>
      <c r="CN1556" s="90"/>
      <c r="CO1556" s="90"/>
      <c r="CP1556" s="90"/>
      <c r="CQ1556" s="90"/>
      <c r="CR1556" s="90"/>
      <c r="CS1556" s="90"/>
      <c r="CT1556" s="90"/>
      <c r="CU1556" s="90"/>
      <c r="CV1556" s="90"/>
      <c r="CW1556" s="90"/>
      <c r="CX1556" s="90"/>
    </row>
    <row r="1557" spans="28:102" s="77" customFormat="1" ht="12" x14ac:dyDescent="0.2">
      <c r="AB1557" s="80"/>
      <c r="AC1557" s="80"/>
      <c r="AD1557" s="80"/>
      <c r="AO1557" s="80"/>
      <c r="AP1557" s="80"/>
      <c r="AQ1557" s="80"/>
      <c r="AR1557" s="80"/>
      <c r="AS1557" s="80"/>
      <c r="AX1557" s="78"/>
      <c r="BL1557" s="80"/>
      <c r="CJ1557" s="90"/>
      <c r="CK1557" s="90"/>
      <c r="CL1557" s="90"/>
      <c r="CM1557" s="90"/>
      <c r="CN1557" s="90"/>
      <c r="CO1557" s="90"/>
      <c r="CP1557" s="90"/>
      <c r="CQ1557" s="90"/>
      <c r="CR1557" s="90"/>
      <c r="CS1557" s="90"/>
      <c r="CT1557" s="90"/>
      <c r="CU1557" s="90"/>
      <c r="CV1557" s="90"/>
      <c r="CW1557" s="90"/>
      <c r="CX1557" s="90"/>
    </row>
    <row r="1558" spans="28:102" s="77" customFormat="1" ht="12" x14ac:dyDescent="0.2">
      <c r="AB1558" s="80"/>
      <c r="AC1558" s="80"/>
      <c r="AD1558" s="80"/>
      <c r="AO1558" s="80"/>
      <c r="AP1558" s="80"/>
      <c r="AQ1558" s="80"/>
      <c r="AR1558" s="80"/>
      <c r="AS1558" s="80"/>
      <c r="AX1558" s="78"/>
      <c r="BL1558" s="80"/>
      <c r="CJ1558" s="90"/>
      <c r="CK1558" s="90"/>
      <c r="CL1558" s="90"/>
      <c r="CM1558" s="90"/>
      <c r="CN1558" s="90"/>
      <c r="CO1558" s="90"/>
      <c r="CP1558" s="90"/>
      <c r="CQ1558" s="90"/>
      <c r="CR1558" s="90"/>
      <c r="CS1558" s="90"/>
      <c r="CT1558" s="90"/>
      <c r="CU1558" s="90"/>
      <c r="CV1558" s="90"/>
      <c r="CW1558" s="90"/>
      <c r="CX1558" s="90"/>
    </row>
    <row r="1559" spans="28:102" s="77" customFormat="1" ht="12" x14ac:dyDescent="0.2">
      <c r="AB1559" s="80"/>
      <c r="AC1559" s="80"/>
      <c r="AD1559" s="80"/>
      <c r="AO1559" s="80"/>
      <c r="AP1559" s="80"/>
      <c r="AQ1559" s="80"/>
      <c r="AR1559" s="80"/>
      <c r="AS1559" s="80"/>
      <c r="AX1559" s="78"/>
      <c r="BL1559" s="80"/>
      <c r="CJ1559" s="90"/>
      <c r="CK1559" s="90"/>
      <c r="CL1559" s="90"/>
      <c r="CM1559" s="90"/>
      <c r="CN1559" s="90"/>
      <c r="CO1559" s="90"/>
      <c r="CP1559" s="90"/>
      <c r="CQ1559" s="90"/>
      <c r="CR1559" s="90"/>
      <c r="CS1559" s="90"/>
      <c r="CT1559" s="90"/>
      <c r="CU1559" s="90"/>
      <c r="CV1559" s="90"/>
      <c r="CW1559" s="90"/>
      <c r="CX1559" s="90"/>
    </row>
    <row r="1560" spans="28:102" s="77" customFormat="1" ht="12" x14ac:dyDescent="0.2">
      <c r="AB1560" s="80"/>
      <c r="AC1560" s="80"/>
      <c r="AD1560" s="80"/>
      <c r="AO1560" s="80"/>
      <c r="AP1560" s="80"/>
      <c r="AQ1560" s="80"/>
      <c r="AR1560" s="80"/>
      <c r="AS1560" s="80"/>
      <c r="AX1560" s="78"/>
      <c r="BL1560" s="80"/>
      <c r="CJ1560" s="90"/>
      <c r="CK1560" s="90"/>
      <c r="CL1560" s="90"/>
      <c r="CM1560" s="90"/>
      <c r="CN1560" s="90"/>
      <c r="CO1560" s="90"/>
      <c r="CP1560" s="90"/>
      <c r="CQ1560" s="90"/>
      <c r="CR1560" s="90"/>
      <c r="CS1560" s="90"/>
      <c r="CT1560" s="90"/>
      <c r="CU1560" s="90"/>
      <c r="CV1560" s="90"/>
      <c r="CW1560" s="90"/>
      <c r="CX1560" s="90"/>
    </row>
    <row r="1561" spans="28:102" s="77" customFormat="1" ht="12" x14ac:dyDescent="0.2">
      <c r="AB1561" s="80"/>
      <c r="AC1561" s="80"/>
      <c r="AD1561" s="80"/>
      <c r="AO1561" s="80"/>
      <c r="AP1561" s="80"/>
      <c r="AQ1561" s="80"/>
      <c r="AR1561" s="80"/>
      <c r="AS1561" s="80"/>
      <c r="AX1561" s="78"/>
      <c r="BL1561" s="80"/>
      <c r="CJ1561" s="90"/>
      <c r="CK1561" s="90"/>
      <c r="CL1561" s="90"/>
      <c r="CM1561" s="90"/>
      <c r="CN1561" s="90"/>
      <c r="CO1561" s="90"/>
      <c r="CP1561" s="90"/>
      <c r="CQ1561" s="90"/>
      <c r="CR1561" s="90"/>
      <c r="CS1561" s="90"/>
      <c r="CT1561" s="90"/>
      <c r="CU1561" s="90"/>
      <c r="CV1561" s="90"/>
      <c r="CW1561" s="90"/>
      <c r="CX1561" s="90"/>
    </row>
    <row r="1562" spans="28:102" s="77" customFormat="1" ht="12" x14ac:dyDescent="0.2">
      <c r="AB1562" s="80"/>
      <c r="AC1562" s="80"/>
      <c r="AD1562" s="80"/>
      <c r="AO1562" s="80"/>
      <c r="AP1562" s="80"/>
      <c r="AQ1562" s="80"/>
      <c r="AR1562" s="80"/>
      <c r="AS1562" s="80"/>
      <c r="AX1562" s="78"/>
      <c r="BL1562" s="80"/>
      <c r="CJ1562" s="90"/>
      <c r="CK1562" s="90"/>
      <c r="CL1562" s="90"/>
      <c r="CM1562" s="90"/>
      <c r="CN1562" s="90"/>
      <c r="CO1562" s="90"/>
      <c r="CP1562" s="90"/>
      <c r="CQ1562" s="90"/>
      <c r="CR1562" s="90"/>
      <c r="CS1562" s="90"/>
      <c r="CT1562" s="90"/>
      <c r="CU1562" s="90"/>
      <c r="CV1562" s="90"/>
      <c r="CW1562" s="90"/>
      <c r="CX1562" s="90"/>
    </row>
    <row r="1563" spans="28:102" s="77" customFormat="1" ht="12" x14ac:dyDescent="0.2">
      <c r="AB1563" s="80"/>
      <c r="AC1563" s="80"/>
      <c r="AD1563" s="80"/>
      <c r="AO1563" s="80"/>
      <c r="AP1563" s="80"/>
      <c r="AQ1563" s="80"/>
      <c r="AR1563" s="80"/>
      <c r="AS1563" s="80"/>
      <c r="AX1563" s="78"/>
      <c r="BL1563" s="80"/>
      <c r="CJ1563" s="90"/>
      <c r="CK1563" s="90"/>
      <c r="CL1563" s="90"/>
      <c r="CM1563" s="90"/>
      <c r="CN1563" s="90"/>
      <c r="CO1563" s="90"/>
      <c r="CP1563" s="90"/>
      <c r="CQ1563" s="90"/>
      <c r="CR1563" s="90"/>
      <c r="CS1563" s="90"/>
      <c r="CT1563" s="90"/>
      <c r="CU1563" s="90"/>
      <c r="CV1563" s="90"/>
      <c r="CW1563" s="90"/>
      <c r="CX1563" s="90"/>
    </row>
    <row r="1564" spans="28:102" s="77" customFormat="1" ht="12" x14ac:dyDescent="0.2">
      <c r="AB1564" s="80"/>
      <c r="AC1564" s="80"/>
      <c r="AD1564" s="80"/>
      <c r="AO1564" s="80"/>
      <c r="AP1564" s="80"/>
      <c r="AQ1564" s="80"/>
      <c r="AR1564" s="80"/>
      <c r="AS1564" s="80"/>
      <c r="AX1564" s="78"/>
      <c r="BL1564" s="80"/>
      <c r="CJ1564" s="90"/>
      <c r="CK1564" s="90"/>
      <c r="CL1564" s="90"/>
      <c r="CM1564" s="90"/>
      <c r="CN1564" s="90"/>
      <c r="CO1564" s="90"/>
      <c r="CP1564" s="90"/>
      <c r="CQ1564" s="90"/>
      <c r="CR1564" s="90"/>
      <c r="CS1564" s="90"/>
      <c r="CT1564" s="90"/>
      <c r="CU1564" s="90"/>
      <c r="CV1564" s="90"/>
      <c r="CW1564" s="90"/>
      <c r="CX1564" s="90"/>
    </row>
    <row r="1565" spans="28:102" s="77" customFormat="1" ht="12" x14ac:dyDescent="0.2">
      <c r="AB1565" s="80"/>
      <c r="AC1565" s="80"/>
      <c r="AD1565" s="80"/>
      <c r="AO1565" s="80"/>
      <c r="AP1565" s="80"/>
      <c r="AQ1565" s="80"/>
      <c r="AR1565" s="80"/>
      <c r="AS1565" s="80"/>
      <c r="AX1565" s="78"/>
      <c r="BL1565" s="80"/>
      <c r="CJ1565" s="90"/>
      <c r="CK1565" s="90"/>
      <c r="CL1565" s="90"/>
      <c r="CM1565" s="90"/>
      <c r="CN1565" s="90"/>
      <c r="CO1565" s="90"/>
      <c r="CP1565" s="90"/>
      <c r="CQ1565" s="90"/>
      <c r="CR1565" s="90"/>
      <c r="CS1565" s="90"/>
      <c r="CT1565" s="90"/>
      <c r="CU1565" s="90"/>
      <c r="CV1565" s="90"/>
      <c r="CW1565" s="90"/>
      <c r="CX1565" s="90"/>
    </row>
    <row r="1566" spans="28:102" s="77" customFormat="1" ht="12" x14ac:dyDescent="0.2">
      <c r="AB1566" s="80"/>
      <c r="AC1566" s="80"/>
      <c r="AD1566" s="80"/>
      <c r="AO1566" s="80"/>
      <c r="AP1566" s="80"/>
      <c r="AQ1566" s="80"/>
      <c r="AR1566" s="80"/>
      <c r="AS1566" s="80"/>
      <c r="AX1566" s="78"/>
      <c r="BL1566" s="80"/>
      <c r="CJ1566" s="90"/>
      <c r="CK1566" s="90"/>
      <c r="CL1566" s="90"/>
      <c r="CM1566" s="90"/>
      <c r="CN1566" s="90"/>
      <c r="CO1566" s="90"/>
      <c r="CP1566" s="90"/>
      <c r="CQ1566" s="90"/>
      <c r="CR1566" s="90"/>
      <c r="CS1566" s="90"/>
      <c r="CT1566" s="90"/>
      <c r="CU1566" s="90"/>
      <c r="CV1566" s="90"/>
      <c r="CW1566" s="90"/>
      <c r="CX1566" s="90"/>
    </row>
    <row r="1567" spans="28:102" s="77" customFormat="1" ht="12" x14ac:dyDescent="0.2">
      <c r="AB1567" s="80"/>
      <c r="AC1567" s="80"/>
      <c r="AD1567" s="80"/>
      <c r="AO1567" s="80"/>
      <c r="AP1567" s="80"/>
      <c r="AQ1567" s="80"/>
      <c r="AR1567" s="80"/>
      <c r="AS1567" s="80"/>
      <c r="AX1567" s="78"/>
      <c r="BL1567" s="80"/>
      <c r="CJ1567" s="90"/>
      <c r="CK1567" s="90"/>
      <c r="CL1567" s="90"/>
      <c r="CM1567" s="90"/>
      <c r="CN1567" s="90"/>
      <c r="CO1567" s="90"/>
      <c r="CP1567" s="90"/>
      <c r="CQ1567" s="90"/>
      <c r="CR1567" s="90"/>
      <c r="CS1567" s="90"/>
      <c r="CT1567" s="90"/>
      <c r="CU1567" s="90"/>
      <c r="CV1567" s="90"/>
      <c r="CW1567" s="90"/>
      <c r="CX1567" s="90"/>
    </row>
    <row r="1568" spans="28:102" s="77" customFormat="1" ht="12" x14ac:dyDescent="0.2">
      <c r="AB1568" s="80"/>
      <c r="AC1568" s="80"/>
      <c r="AD1568" s="80"/>
      <c r="AO1568" s="80"/>
      <c r="AP1568" s="80"/>
      <c r="AQ1568" s="80"/>
      <c r="AR1568" s="80"/>
      <c r="AS1568" s="80"/>
      <c r="AX1568" s="78"/>
      <c r="BL1568" s="80"/>
      <c r="CJ1568" s="90"/>
      <c r="CK1568" s="90"/>
      <c r="CL1568" s="90"/>
      <c r="CM1568" s="90"/>
      <c r="CN1568" s="90"/>
      <c r="CO1568" s="90"/>
      <c r="CP1568" s="90"/>
      <c r="CQ1568" s="90"/>
      <c r="CR1568" s="90"/>
      <c r="CS1568" s="90"/>
      <c r="CT1568" s="90"/>
      <c r="CU1568" s="90"/>
      <c r="CV1568" s="90"/>
      <c r="CW1568" s="90"/>
      <c r="CX1568" s="90"/>
    </row>
    <row r="1569" spans="28:102" s="77" customFormat="1" ht="12" x14ac:dyDescent="0.2">
      <c r="AB1569" s="80"/>
      <c r="AC1569" s="80"/>
      <c r="AD1569" s="80"/>
      <c r="AO1569" s="80"/>
      <c r="AP1569" s="80"/>
      <c r="AQ1569" s="80"/>
      <c r="AR1569" s="80"/>
      <c r="AS1569" s="80"/>
      <c r="AX1569" s="78"/>
      <c r="BL1569" s="80"/>
      <c r="CJ1569" s="90"/>
      <c r="CK1569" s="90"/>
      <c r="CL1569" s="90"/>
      <c r="CM1569" s="90"/>
      <c r="CN1569" s="90"/>
      <c r="CO1569" s="90"/>
      <c r="CP1569" s="90"/>
      <c r="CQ1569" s="90"/>
      <c r="CR1569" s="90"/>
      <c r="CS1569" s="90"/>
      <c r="CT1569" s="90"/>
      <c r="CU1569" s="90"/>
      <c r="CV1569" s="90"/>
      <c r="CW1569" s="90"/>
      <c r="CX1569" s="90"/>
    </row>
    <row r="1570" spans="28:102" s="77" customFormat="1" ht="12" x14ac:dyDescent="0.2">
      <c r="AB1570" s="80"/>
      <c r="AC1570" s="80"/>
      <c r="AD1570" s="80"/>
      <c r="AO1570" s="80"/>
      <c r="AP1570" s="80"/>
      <c r="AQ1570" s="80"/>
      <c r="AR1570" s="80"/>
      <c r="AS1570" s="80"/>
      <c r="AX1570" s="78"/>
      <c r="BL1570" s="80"/>
      <c r="CJ1570" s="90"/>
      <c r="CK1570" s="90"/>
      <c r="CL1570" s="90"/>
      <c r="CM1570" s="90"/>
      <c r="CN1570" s="90"/>
      <c r="CO1570" s="90"/>
      <c r="CP1570" s="90"/>
      <c r="CQ1570" s="90"/>
      <c r="CR1570" s="90"/>
      <c r="CS1570" s="90"/>
      <c r="CT1570" s="90"/>
      <c r="CU1570" s="90"/>
      <c r="CV1570" s="90"/>
      <c r="CW1570" s="90"/>
      <c r="CX1570" s="90"/>
    </row>
    <row r="1571" spans="28:102" s="77" customFormat="1" ht="12" x14ac:dyDescent="0.2">
      <c r="AB1571" s="80"/>
      <c r="AC1571" s="80"/>
      <c r="AD1571" s="80"/>
      <c r="AO1571" s="80"/>
      <c r="AP1571" s="80"/>
      <c r="AQ1571" s="80"/>
      <c r="AR1571" s="80"/>
      <c r="AS1571" s="80"/>
      <c r="AX1571" s="78"/>
      <c r="BL1571" s="80"/>
      <c r="CJ1571" s="90"/>
      <c r="CK1571" s="90"/>
      <c r="CL1571" s="90"/>
      <c r="CM1571" s="90"/>
      <c r="CN1571" s="90"/>
      <c r="CO1571" s="90"/>
      <c r="CP1571" s="90"/>
      <c r="CQ1571" s="90"/>
      <c r="CR1571" s="90"/>
      <c r="CS1571" s="90"/>
      <c r="CT1571" s="90"/>
      <c r="CU1571" s="90"/>
      <c r="CV1571" s="90"/>
      <c r="CW1571" s="90"/>
      <c r="CX1571" s="90"/>
    </row>
    <row r="1572" spans="28:102" s="77" customFormat="1" ht="12" x14ac:dyDescent="0.2">
      <c r="AB1572" s="80"/>
      <c r="AC1572" s="80"/>
      <c r="AD1572" s="80"/>
      <c r="AO1572" s="80"/>
      <c r="AP1572" s="80"/>
      <c r="AQ1572" s="80"/>
      <c r="AR1572" s="80"/>
      <c r="AS1572" s="80"/>
      <c r="AX1572" s="78"/>
      <c r="BL1572" s="80"/>
      <c r="CJ1572" s="90"/>
      <c r="CK1572" s="90"/>
      <c r="CL1572" s="90"/>
      <c r="CM1572" s="90"/>
      <c r="CN1572" s="90"/>
      <c r="CO1572" s="90"/>
      <c r="CP1572" s="90"/>
      <c r="CQ1572" s="90"/>
      <c r="CR1572" s="90"/>
      <c r="CS1572" s="90"/>
      <c r="CT1572" s="90"/>
      <c r="CU1572" s="90"/>
      <c r="CV1572" s="90"/>
      <c r="CW1572" s="90"/>
      <c r="CX1572" s="90"/>
    </row>
    <row r="1573" spans="28:102" s="77" customFormat="1" ht="12" x14ac:dyDescent="0.2">
      <c r="AB1573" s="80"/>
      <c r="AC1573" s="80"/>
      <c r="AD1573" s="80"/>
      <c r="AO1573" s="80"/>
      <c r="AP1573" s="80"/>
      <c r="AQ1573" s="80"/>
      <c r="AR1573" s="80"/>
      <c r="AS1573" s="80"/>
      <c r="AX1573" s="78"/>
      <c r="BL1573" s="80"/>
      <c r="CJ1573" s="90"/>
      <c r="CK1573" s="90"/>
      <c r="CL1573" s="90"/>
      <c r="CM1573" s="90"/>
      <c r="CN1573" s="90"/>
      <c r="CO1573" s="90"/>
      <c r="CP1573" s="90"/>
      <c r="CQ1573" s="90"/>
      <c r="CR1573" s="90"/>
      <c r="CS1573" s="90"/>
      <c r="CT1573" s="90"/>
      <c r="CU1573" s="90"/>
      <c r="CV1573" s="90"/>
      <c r="CW1573" s="90"/>
      <c r="CX1573" s="90"/>
    </row>
    <row r="1574" spans="28:102" s="77" customFormat="1" ht="12" x14ac:dyDescent="0.2">
      <c r="AB1574" s="80"/>
      <c r="AC1574" s="80"/>
      <c r="AD1574" s="80"/>
      <c r="AO1574" s="80"/>
      <c r="AP1574" s="80"/>
      <c r="AQ1574" s="80"/>
      <c r="AR1574" s="80"/>
      <c r="AS1574" s="80"/>
      <c r="AX1574" s="78"/>
      <c r="BL1574" s="80"/>
      <c r="CJ1574" s="90"/>
      <c r="CK1574" s="90"/>
      <c r="CL1574" s="90"/>
      <c r="CM1574" s="90"/>
      <c r="CN1574" s="90"/>
      <c r="CO1574" s="90"/>
      <c r="CP1574" s="90"/>
      <c r="CQ1574" s="90"/>
      <c r="CR1574" s="90"/>
      <c r="CS1574" s="90"/>
      <c r="CT1574" s="90"/>
      <c r="CU1574" s="90"/>
      <c r="CV1574" s="90"/>
      <c r="CW1574" s="90"/>
      <c r="CX1574" s="90"/>
    </row>
    <row r="1575" spans="28:102" s="77" customFormat="1" ht="12" x14ac:dyDescent="0.2">
      <c r="AB1575" s="80"/>
      <c r="AC1575" s="80"/>
      <c r="AD1575" s="80"/>
      <c r="AO1575" s="80"/>
      <c r="AP1575" s="80"/>
      <c r="AQ1575" s="80"/>
      <c r="AR1575" s="80"/>
      <c r="AS1575" s="80"/>
      <c r="AX1575" s="78"/>
      <c r="BL1575" s="80"/>
      <c r="CJ1575" s="90"/>
      <c r="CK1575" s="90"/>
      <c r="CL1575" s="90"/>
      <c r="CM1575" s="90"/>
      <c r="CN1575" s="90"/>
      <c r="CO1575" s="90"/>
      <c r="CP1575" s="90"/>
      <c r="CQ1575" s="90"/>
      <c r="CR1575" s="90"/>
      <c r="CS1575" s="90"/>
      <c r="CT1575" s="90"/>
      <c r="CU1575" s="90"/>
      <c r="CV1575" s="90"/>
      <c r="CW1575" s="90"/>
      <c r="CX1575" s="90"/>
    </row>
    <row r="1576" spans="28:102" s="77" customFormat="1" ht="12" x14ac:dyDescent="0.2">
      <c r="AB1576" s="80"/>
      <c r="AC1576" s="80"/>
      <c r="AD1576" s="80"/>
      <c r="AO1576" s="80"/>
      <c r="AP1576" s="80"/>
      <c r="AQ1576" s="80"/>
      <c r="AR1576" s="80"/>
      <c r="AS1576" s="80"/>
      <c r="AX1576" s="78"/>
      <c r="BL1576" s="80"/>
      <c r="CJ1576" s="90"/>
      <c r="CK1576" s="90"/>
      <c r="CL1576" s="90"/>
      <c r="CM1576" s="90"/>
      <c r="CN1576" s="90"/>
      <c r="CO1576" s="90"/>
      <c r="CP1576" s="90"/>
      <c r="CQ1576" s="90"/>
      <c r="CR1576" s="90"/>
      <c r="CS1576" s="90"/>
      <c r="CT1576" s="90"/>
      <c r="CU1576" s="90"/>
      <c r="CV1576" s="90"/>
      <c r="CW1576" s="90"/>
      <c r="CX1576" s="90"/>
    </row>
    <row r="1577" spans="28:102" s="77" customFormat="1" ht="12" x14ac:dyDescent="0.2">
      <c r="AB1577" s="80"/>
      <c r="AC1577" s="80"/>
      <c r="AD1577" s="80"/>
      <c r="AO1577" s="80"/>
      <c r="AP1577" s="80"/>
      <c r="AQ1577" s="80"/>
      <c r="AR1577" s="80"/>
      <c r="AS1577" s="80"/>
      <c r="AX1577" s="78"/>
      <c r="BL1577" s="80"/>
      <c r="CJ1577" s="90"/>
      <c r="CK1577" s="90"/>
      <c r="CL1577" s="90"/>
      <c r="CM1577" s="90"/>
      <c r="CN1577" s="90"/>
      <c r="CO1577" s="90"/>
      <c r="CP1577" s="90"/>
      <c r="CQ1577" s="90"/>
      <c r="CR1577" s="90"/>
      <c r="CS1577" s="90"/>
      <c r="CT1577" s="90"/>
      <c r="CU1577" s="90"/>
      <c r="CV1577" s="90"/>
      <c r="CW1577" s="90"/>
      <c r="CX1577" s="90"/>
    </row>
    <row r="1578" spans="28:102" s="77" customFormat="1" ht="12" x14ac:dyDescent="0.2">
      <c r="AB1578" s="80"/>
      <c r="AC1578" s="80"/>
      <c r="AD1578" s="80"/>
      <c r="AO1578" s="80"/>
      <c r="AP1578" s="80"/>
      <c r="AQ1578" s="80"/>
      <c r="AR1578" s="80"/>
      <c r="AS1578" s="80"/>
      <c r="AX1578" s="78"/>
      <c r="BL1578" s="80"/>
      <c r="CJ1578" s="90"/>
      <c r="CK1578" s="90"/>
      <c r="CL1578" s="90"/>
      <c r="CM1578" s="90"/>
      <c r="CN1578" s="90"/>
      <c r="CO1578" s="90"/>
      <c r="CP1578" s="90"/>
      <c r="CQ1578" s="90"/>
      <c r="CR1578" s="90"/>
      <c r="CS1578" s="90"/>
      <c r="CT1578" s="90"/>
      <c r="CU1578" s="90"/>
      <c r="CV1578" s="90"/>
      <c r="CW1578" s="90"/>
      <c r="CX1578" s="90"/>
    </row>
    <row r="1579" spans="28:102" s="77" customFormat="1" ht="12" x14ac:dyDescent="0.2">
      <c r="AB1579" s="80"/>
      <c r="AC1579" s="80"/>
      <c r="AD1579" s="80"/>
      <c r="AO1579" s="80"/>
      <c r="AP1579" s="80"/>
      <c r="AQ1579" s="80"/>
      <c r="AR1579" s="80"/>
      <c r="AS1579" s="80"/>
      <c r="AX1579" s="78"/>
      <c r="BL1579" s="80"/>
      <c r="CJ1579" s="90"/>
      <c r="CK1579" s="90"/>
      <c r="CL1579" s="90"/>
      <c r="CM1579" s="90"/>
      <c r="CN1579" s="90"/>
      <c r="CO1579" s="90"/>
      <c r="CP1579" s="90"/>
      <c r="CQ1579" s="90"/>
      <c r="CR1579" s="90"/>
      <c r="CS1579" s="90"/>
      <c r="CT1579" s="90"/>
      <c r="CU1579" s="90"/>
      <c r="CV1579" s="90"/>
      <c r="CW1579" s="90"/>
      <c r="CX1579" s="90"/>
    </row>
    <row r="1580" spans="28:102" s="77" customFormat="1" ht="12" x14ac:dyDescent="0.2">
      <c r="AB1580" s="80"/>
      <c r="AC1580" s="80"/>
      <c r="AD1580" s="80"/>
      <c r="AO1580" s="80"/>
      <c r="AP1580" s="80"/>
      <c r="AQ1580" s="80"/>
      <c r="AR1580" s="80"/>
      <c r="AS1580" s="80"/>
      <c r="AX1580" s="78"/>
      <c r="BL1580" s="80"/>
      <c r="CJ1580" s="90"/>
      <c r="CK1580" s="90"/>
      <c r="CL1580" s="90"/>
      <c r="CM1580" s="90"/>
      <c r="CN1580" s="90"/>
      <c r="CO1580" s="90"/>
      <c r="CP1580" s="90"/>
      <c r="CQ1580" s="90"/>
      <c r="CR1580" s="90"/>
      <c r="CS1580" s="90"/>
      <c r="CT1580" s="90"/>
      <c r="CU1580" s="90"/>
      <c r="CV1580" s="90"/>
      <c r="CW1580" s="90"/>
      <c r="CX1580" s="90"/>
    </row>
    <row r="1581" spans="28:102" s="77" customFormat="1" ht="12" x14ac:dyDescent="0.2">
      <c r="AB1581" s="80"/>
      <c r="AC1581" s="80"/>
      <c r="AD1581" s="80"/>
      <c r="AO1581" s="80"/>
      <c r="AP1581" s="80"/>
      <c r="AQ1581" s="80"/>
      <c r="AR1581" s="80"/>
      <c r="AS1581" s="80"/>
      <c r="AX1581" s="78"/>
      <c r="BL1581" s="80"/>
      <c r="CJ1581" s="90"/>
      <c r="CK1581" s="90"/>
      <c r="CL1581" s="90"/>
      <c r="CM1581" s="90"/>
      <c r="CN1581" s="90"/>
      <c r="CO1581" s="90"/>
      <c r="CP1581" s="90"/>
      <c r="CQ1581" s="90"/>
      <c r="CR1581" s="90"/>
      <c r="CS1581" s="90"/>
      <c r="CT1581" s="90"/>
      <c r="CU1581" s="90"/>
      <c r="CV1581" s="90"/>
      <c r="CW1581" s="90"/>
      <c r="CX1581" s="90"/>
    </row>
    <row r="1582" spans="28:102" s="77" customFormat="1" ht="12" x14ac:dyDescent="0.2">
      <c r="AB1582" s="80"/>
      <c r="AC1582" s="80"/>
      <c r="AD1582" s="80"/>
      <c r="AO1582" s="80"/>
      <c r="AP1582" s="80"/>
      <c r="AQ1582" s="80"/>
      <c r="AR1582" s="80"/>
      <c r="AS1582" s="80"/>
      <c r="AX1582" s="78"/>
      <c r="BL1582" s="80"/>
      <c r="CJ1582" s="90"/>
      <c r="CK1582" s="90"/>
      <c r="CL1582" s="90"/>
      <c r="CM1582" s="90"/>
      <c r="CN1582" s="90"/>
      <c r="CO1582" s="90"/>
      <c r="CP1582" s="90"/>
      <c r="CQ1582" s="90"/>
      <c r="CR1582" s="90"/>
      <c r="CS1582" s="90"/>
      <c r="CT1582" s="90"/>
      <c r="CU1582" s="90"/>
      <c r="CV1582" s="90"/>
      <c r="CW1582" s="90"/>
      <c r="CX1582" s="90"/>
    </row>
    <row r="1583" spans="28:102" s="77" customFormat="1" ht="12" x14ac:dyDescent="0.2">
      <c r="AB1583" s="80"/>
      <c r="AC1583" s="80"/>
      <c r="AD1583" s="80"/>
      <c r="AO1583" s="80"/>
      <c r="AP1583" s="80"/>
      <c r="AQ1583" s="80"/>
      <c r="AR1583" s="80"/>
      <c r="AS1583" s="80"/>
      <c r="AX1583" s="78"/>
      <c r="BL1583" s="80"/>
      <c r="CJ1583" s="90"/>
      <c r="CK1583" s="90"/>
      <c r="CL1583" s="90"/>
      <c r="CM1583" s="90"/>
      <c r="CN1583" s="90"/>
      <c r="CO1583" s="90"/>
      <c r="CP1583" s="90"/>
      <c r="CQ1583" s="90"/>
      <c r="CR1583" s="90"/>
      <c r="CS1583" s="90"/>
      <c r="CT1583" s="90"/>
      <c r="CU1583" s="90"/>
      <c r="CV1583" s="90"/>
      <c r="CW1583" s="90"/>
      <c r="CX1583" s="90"/>
    </row>
    <row r="1584" spans="28:102" s="77" customFormat="1" ht="12" x14ac:dyDescent="0.2">
      <c r="AB1584" s="80"/>
      <c r="AC1584" s="80"/>
      <c r="AD1584" s="80"/>
      <c r="AO1584" s="80"/>
      <c r="AP1584" s="80"/>
      <c r="AQ1584" s="80"/>
      <c r="AR1584" s="80"/>
      <c r="AS1584" s="80"/>
      <c r="AX1584" s="78"/>
      <c r="BL1584" s="80"/>
      <c r="CJ1584" s="90"/>
      <c r="CK1584" s="90"/>
      <c r="CL1584" s="90"/>
      <c r="CM1584" s="90"/>
      <c r="CN1584" s="90"/>
      <c r="CO1584" s="90"/>
      <c r="CP1584" s="90"/>
      <c r="CQ1584" s="90"/>
      <c r="CR1584" s="90"/>
      <c r="CS1584" s="90"/>
      <c r="CT1584" s="90"/>
      <c r="CU1584" s="90"/>
      <c r="CV1584" s="90"/>
      <c r="CW1584" s="90"/>
      <c r="CX1584" s="90"/>
    </row>
    <row r="1585" spans="28:102" s="77" customFormat="1" ht="12" x14ac:dyDescent="0.2">
      <c r="AB1585" s="80"/>
      <c r="AC1585" s="80"/>
      <c r="AD1585" s="80"/>
      <c r="AO1585" s="80"/>
      <c r="AP1585" s="80"/>
      <c r="AQ1585" s="80"/>
      <c r="AR1585" s="80"/>
      <c r="AS1585" s="80"/>
      <c r="AX1585" s="78"/>
      <c r="BL1585" s="80"/>
      <c r="CJ1585" s="90"/>
      <c r="CK1585" s="90"/>
      <c r="CL1585" s="90"/>
      <c r="CM1585" s="90"/>
      <c r="CN1585" s="90"/>
      <c r="CO1585" s="90"/>
      <c r="CP1585" s="90"/>
      <c r="CQ1585" s="90"/>
      <c r="CR1585" s="90"/>
      <c r="CS1585" s="90"/>
      <c r="CT1585" s="90"/>
      <c r="CU1585" s="90"/>
      <c r="CV1585" s="90"/>
      <c r="CW1585" s="90"/>
      <c r="CX1585" s="90"/>
    </row>
    <row r="1586" spans="28:102" s="77" customFormat="1" ht="12" x14ac:dyDescent="0.2">
      <c r="AB1586" s="80"/>
      <c r="AC1586" s="80"/>
      <c r="AD1586" s="80"/>
      <c r="AO1586" s="80"/>
      <c r="AP1586" s="80"/>
      <c r="AQ1586" s="80"/>
      <c r="AR1586" s="80"/>
      <c r="AS1586" s="80"/>
      <c r="AX1586" s="78"/>
      <c r="BL1586" s="80"/>
      <c r="CJ1586" s="90"/>
      <c r="CK1586" s="90"/>
      <c r="CL1586" s="90"/>
      <c r="CM1586" s="90"/>
      <c r="CN1586" s="90"/>
      <c r="CO1586" s="90"/>
      <c r="CP1586" s="90"/>
      <c r="CQ1586" s="90"/>
      <c r="CR1586" s="90"/>
      <c r="CS1586" s="90"/>
      <c r="CT1586" s="90"/>
      <c r="CU1586" s="90"/>
      <c r="CV1586" s="90"/>
      <c r="CW1586" s="90"/>
      <c r="CX1586" s="90"/>
    </row>
    <row r="1587" spans="28:102" s="77" customFormat="1" ht="12" x14ac:dyDescent="0.2">
      <c r="AB1587" s="80"/>
      <c r="AC1587" s="80"/>
      <c r="AD1587" s="80"/>
      <c r="AO1587" s="80"/>
      <c r="AP1587" s="80"/>
      <c r="AQ1587" s="80"/>
      <c r="AR1587" s="80"/>
      <c r="AS1587" s="80"/>
      <c r="AX1587" s="78"/>
      <c r="BL1587" s="80"/>
      <c r="CJ1587" s="90"/>
      <c r="CK1587" s="90"/>
      <c r="CL1587" s="90"/>
      <c r="CM1587" s="90"/>
      <c r="CN1587" s="90"/>
      <c r="CO1587" s="90"/>
      <c r="CP1587" s="90"/>
      <c r="CQ1587" s="90"/>
      <c r="CR1587" s="90"/>
      <c r="CS1587" s="90"/>
      <c r="CT1587" s="90"/>
      <c r="CU1587" s="90"/>
      <c r="CV1587" s="90"/>
      <c r="CW1587" s="90"/>
      <c r="CX1587" s="90"/>
    </row>
    <row r="1588" spans="28:102" s="77" customFormat="1" ht="12" x14ac:dyDescent="0.2">
      <c r="AB1588" s="80"/>
      <c r="AC1588" s="80"/>
      <c r="AD1588" s="80"/>
      <c r="AO1588" s="80"/>
      <c r="AP1588" s="80"/>
      <c r="AQ1588" s="80"/>
      <c r="AR1588" s="80"/>
      <c r="AS1588" s="80"/>
      <c r="AX1588" s="78"/>
      <c r="BL1588" s="80"/>
      <c r="CJ1588" s="90"/>
      <c r="CK1588" s="90"/>
      <c r="CL1588" s="90"/>
      <c r="CM1588" s="90"/>
      <c r="CN1588" s="90"/>
      <c r="CO1588" s="90"/>
      <c r="CP1588" s="90"/>
      <c r="CQ1588" s="90"/>
      <c r="CR1588" s="90"/>
      <c r="CS1588" s="90"/>
      <c r="CT1588" s="90"/>
      <c r="CU1588" s="90"/>
      <c r="CV1588" s="90"/>
      <c r="CW1588" s="90"/>
      <c r="CX1588" s="90"/>
    </row>
    <row r="1589" spans="28:102" s="77" customFormat="1" ht="12" x14ac:dyDescent="0.2">
      <c r="AB1589" s="80"/>
      <c r="AC1589" s="80"/>
      <c r="AD1589" s="80"/>
      <c r="AO1589" s="80"/>
      <c r="AP1589" s="80"/>
      <c r="AQ1589" s="80"/>
      <c r="AR1589" s="80"/>
      <c r="AS1589" s="80"/>
      <c r="AX1589" s="78"/>
      <c r="BL1589" s="80"/>
      <c r="CJ1589" s="90"/>
      <c r="CK1589" s="90"/>
      <c r="CL1589" s="90"/>
      <c r="CM1589" s="90"/>
      <c r="CN1589" s="90"/>
      <c r="CO1589" s="90"/>
      <c r="CP1589" s="90"/>
      <c r="CQ1589" s="90"/>
      <c r="CR1589" s="90"/>
      <c r="CS1589" s="90"/>
      <c r="CT1589" s="90"/>
      <c r="CU1589" s="90"/>
      <c r="CV1589" s="90"/>
      <c r="CW1589" s="90"/>
      <c r="CX1589" s="90"/>
    </row>
    <row r="1590" spans="28:102" s="77" customFormat="1" ht="12" x14ac:dyDescent="0.2">
      <c r="AB1590" s="80"/>
      <c r="AC1590" s="80"/>
      <c r="AD1590" s="80"/>
      <c r="AO1590" s="80"/>
      <c r="AP1590" s="80"/>
      <c r="AQ1590" s="80"/>
      <c r="AR1590" s="80"/>
      <c r="AS1590" s="80"/>
      <c r="AX1590" s="78"/>
      <c r="BL1590" s="80"/>
      <c r="CJ1590" s="90"/>
      <c r="CK1590" s="90"/>
      <c r="CL1590" s="90"/>
      <c r="CM1590" s="90"/>
      <c r="CN1590" s="90"/>
      <c r="CO1590" s="90"/>
      <c r="CP1590" s="90"/>
      <c r="CQ1590" s="90"/>
      <c r="CR1590" s="90"/>
      <c r="CS1590" s="90"/>
      <c r="CT1590" s="90"/>
      <c r="CU1590" s="90"/>
      <c r="CV1590" s="90"/>
      <c r="CW1590" s="90"/>
      <c r="CX1590" s="90"/>
    </row>
    <row r="1591" spans="28:102" s="77" customFormat="1" ht="12" x14ac:dyDescent="0.2">
      <c r="AB1591" s="80"/>
      <c r="AC1591" s="80"/>
      <c r="AD1591" s="80"/>
      <c r="AO1591" s="80"/>
      <c r="AP1591" s="80"/>
      <c r="AQ1591" s="80"/>
      <c r="AR1591" s="80"/>
      <c r="AS1591" s="80"/>
      <c r="AX1591" s="78"/>
      <c r="BL1591" s="80"/>
      <c r="CJ1591" s="90"/>
      <c r="CK1591" s="90"/>
      <c r="CL1591" s="90"/>
      <c r="CM1591" s="90"/>
      <c r="CN1591" s="90"/>
      <c r="CO1591" s="90"/>
      <c r="CP1591" s="90"/>
      <c r="CQ1591" s="90"/>
      <c r="CR1591" s="90"/>
      <c r="CS1591" s="90"/>
      <c r="CT1591" s="90"/>
      <c r="CU1591" s="90"/>
      <c r="CV1591" s="90"/>
      <c r="CW1591" s="90"/>
      <c r="CX1591" s="90"/>
    </row>
    <row r="1592" spans="28:102" s="77" customFormat="1" ht="12" x14ac:dyDescent="0.2">
      <c r="AB1592" s="80"/>
      <c r="AC1592" s="80"/>
      <c r="AD1592" s="80"/>
      <c r="AO1592" s="80"/>
      <c r="AP1592" s="80"/>
      <c r="AQ1592" s="80"/>
      <c r="AR1592" s="80"/>
      <c r="AS1592" s="80"/>
      <c r="AX1592" s="78"/>
      <c r="BL1592" s="80"/>
      <c r="CJ1592" s="90"/>
      <c r="CK1592" s="90"/>
      <c r="CL1592" s="90"/>
      <c r="CM1592" s="90"/>
      <c r="CN1592" s="90"/>
      <c r="CO1592" s="90"/>
      <c r="CP1592" s="90"/>
      <c r="CQ1592" s="90"/>
      <c r="CR1592" s="90"/>
      <c r="CS1592" s="90"/>
      <c r="CT1592" s="90"/>
      <c r="CU1592" s="90"/>
      <c r="CV1592" s="90"/>
      <c r="CW1592" s="90"/>
      <c r="CX1592" s="90"/>
    </row>
    <row r="1593" spans="28:102" s="77" customFormat="1" ht="12" x14ac:dyDescent="0.2">
      <c r="AB1593" s="80"/>
      <c r="AC1593" s="80"/>
      <c r="AD1593" s="80"/>
      <c r="AO1593" s="80"/>
      <c r="AP1593" s="80"/>
      <c r="AQ1593" s="80"/>
      <c r="AR1593" s="80"/>
      <c r="AS1593" s="80"/>
      <c r="AX1593" s="78"/>
      <c r="BL1593" s="80"/>
      <c r="CJ1593" s="90"/>
      <c r="CK1593" s="90"/>
      <c r="CL1593" s="90"/>
      <c r="CM1593" s="90"/>
      <c r="CN1593" s="90"/>
      <c r="CO1593" s="90"/>
      <c r="CP1593" s="90"/>
      <c r="CQ1593" s="90"/>
      <c r="CR1593" s="90"/>
      <c r="CS1593" s="90"/>
      <c r="CT1593" s="90"/>
      <c r="CU1593" s="90"/>
      <c r="CV1593" s="90"/>
      <c r="CW1593" s="90"/>
      <c r="CX1593" s="90"/>
    </row>
    <row r="1594" spans="28:102" s="77" customFormat="1" ht="12" x14ac:dyDescent="0.2">
      <c r="AB1594" s="80"/>
      <c r="AC1594" s="80"/>
      <c r="AD1594" s="80"/>
      <c r="AO1594" s="80"/>
      <c r="AP1594" s="80"/>
      <c r="AQ1594" s="80"/>
      <c r="AR1594" s="80"/>
      <c r="AS1594" s="80"/>
      <c r="AX1594" s="78"/>
      <c r="BL1594" s="80"/>
      <c r="CJ1594" s="90"/>
      <c r="CK1594" s="90"/>
      <c r="CL1594" s="90"/>
      <c r="CM1594" s="90"/>
      <c r="CN1594" s="90"/>
      <c r="CO1594" s="90"/>
      <c r="CP1594" s="90"/>
      <c r="CQ1594" s="90"/>
      <c r="CR1594" s="90"/>
      <c r="CS1594" s="90"/>
      <c r="CT1594" s="90"/>
      <c r="CU1594" s="90"/>
      <c r="CV1594" s="90"/>
      <c r="CW1594" s="90"/>
      <c r="CX1594" s="90"/>
    </row>
    <row r="1595" spans="28:102" s="77" customFormat="1" ht="12" x14ac:dyDescent="0.2">
      <c r="AB1595" s="80"/>
      <c r="AC1595" s="80"/>
      <c r="AD1595" s="80"/>
      <c r="AO1595" s="80"/>
      <c r="AP1595" s="80"/>
      <c r="AQ1595" s="80"/>
      <c r="AR1595" s="80"/>
      <c r="AS1595" s="80"/>
      <c r="AX1595" s="78"/>
      <c r="BL1595" s="80"/>
      <c r="CJ1595" s="90"/>
      <c r="CK1595" s="90"/>
      <c r="CL1595" s="90"/>
      <c r="CM1595" s="90"/>
      <c r="CN1595" s="90"/>
      <c r="CO1595" s="90"/>
      <c r="CP1595" s="90"/>
      <c r="CQ1595" s="90"/>
      <c r="CR1595" s="90"/>
      <c r="CS1595" s="90"/>
      <c r="CT1595" s="90"/>
      <c r="CU1595" s="90"/>
      <c r="CV1595" s="90"/>
      <c r="CW1595" s="90"/>
      <c r="CX1595" s="90"/>
    </row>
    <row r="1596" spans="28:102" s="77" customFormat="1" ht="12" x14ac:dyDescent="0.2">
      <c r="AB1596" s="80"/>
      <c r="AC1596" s="80"/>
      <c r="AD1596" s="80"/>
      <c r="AO1596" s="80"/>
      <c r="AP1596" s="80"/>
      <c r="AQ1596" s="80"/>
      <c r="AR1596" s="80"/>
      <c r="AS1596" s="80"/>
      <c r="AX1596" s="78"/>
      <c r="BL1596" s="80"/>
      <c r="CJ1596" s="90"/>
      <c r="CK1596" s="90"/>
      <c r="CL1596" s="90"/>
      <c r="CM1596" s="90"/>
      <c r="CN1596" s="90"/>
      <c r="CO1596" s="90"/>
      <c r="CP1596" s="90"/>
      <c r="CQ1596" s="90"/>
      <c r="CR1596" s="90"/>
      <c r="CS1596" s="90"/>
      <c r="CT1596" s="90"/>
      <c r="CU1596" s="90"/>
      <c r="CV1596" s="90"/>
      <c r="CW1596" s="90"/>
      <c r="CX1596" s="90"/>
    </row>
    <row r="1597" spans="28:102" s="77" customFormat="1" ht="12" x14ac:dyDescent="0.2">
      <c r="AB1597" s="80"/>
      <c r="AC1597" s="80"/>
      <c r="AD1597" s="80"/>
      <c r="AO1597" s="80"/>
      <c r="AP1597" s="80"/>
      <c r="AQ1597" s="80"/>
      <c r="AR1597" s="80"/>
      <c r="AS1597" s="80"/>
      <c r="AX1597" s="78"/>
      <c r="BL1597" s="80"/>
      <c r="CJ1597" s="90"/>
      <c r="CK1597" s="90"/>
      <c r="CL1597" s="90"/>
      <c r="CM1597" s="90"/>
      <c r="CN1597" s="90"/>
      <c r="CO1597" s="90"/>
      <c r="CP1597" s="90"/>
      <c r="CQ1597" s="90"/>
      <c r="CR1597" s="90"/>
      <c r="CS1597" s="90"/>
      <c r="CT1597" s="90"/>
      <c r="CU1597" s="90"/>
      <c r="CV1597" s="90"/>
      <c r="CW1597" s="90"/>
      <c r="CX1597" s="90"/>
    </row>
    <row r="1598" spans="28:102" s="77" customFormat="1" ht="12" x14ac:dyDescent="0.2">
      <c r="AB1598" s="80"/>
      <c r="AC1598" s="80"/>
      <c r="AD1598" s="80"/>
      <c r="AO1598" s="80"/>
      <c r="AP1598" s="80"/>
      <c r="AQ1598" s="80"/>
      <c r="AR1598" s="80"/>
      <c r="AS1598" s="80"/>
      <c r="AX1598" s="78"/>
      <c r="BL1598" s="80"/>
      <c r="CJ1598" s="90"/>
      <c r="CK1598" s="90"/>
      <c r="CL1598" s="90"/>
      <c r="CM1598" s="90"/>
      <c r="CN1598" s="90"/>
      <c r="CO1598" s="90"/>
      <c r="CP1598" s="90"/>
      <c r="CQ1598" s="90"/>
      <c r="CR1598" s="90"/>
      <c r="CS1598" s="90"/>
      <c r="CT1598" s="90"/>
      <c r="CU1598" s="90"/>
      <c r="CV1598" s="90"/>
      <c r="CW1598" s="90"/>
      <c r="CX1598" s="90"/>
    </row>
    <row r="1599" spans="28:102" s="77" customFormat="1" ht="12" x14ac:dyDescent="0.2">
      <c r="AB1599" s="80"/>
      <c r="AC1599" s="80"/>
      <c r="AD1599" s="80"/>
      <c r="AO1599" s="80"/>
      <c r="AP1599" s="80"/>
      <c r="AQ1599" s="80"/>
      <c r="AR1599" s="80"/>
      <c r="AS1599" s="80"/>
      <c r="AX1599" s="78"/>
      <c r="BL1599" s="80"/>
      <c r="CJ1599" s="90"/>
      <c r="CK1599" s="90"/>
      <c r="CL1599" s="90"/>
      <c r="CM1599" s="90"/>
      <c r="CN1599" s="90"/>
      <c r="CO1599" s="90"/>
      <c r="CP1599" s="90"/>
      <c r="CQ1599" s="90"/>
      <c r="CR1599" s="90"/>
      <c r="CS1599" s="90"/>
      <c r="CT1599" s="90"/>
      <c r="CU1599" s="90"/>
      <c r="CV1599" s="90"/>
      <c r="CW1599" s="90"/>
      <c r="CX1599" s="90"/>
    </row>
    <row r="1600" spans="28:102" s="77" customFormat="1" ht="12" x14ac:dyDescent="0.2">
      <c r="AB1600" s="80"/>
      <c r="AC1600" s="80"/>
      <c r="AD1600" s="80"/>
      <c r="AO1600" s="80"/>
      <c r="AP1600" s="80"/>
      <c r="AQ1600" s="80"/>
      <c r="AR1600" s="80"/>
      <c r="AS1600" s="80"/>
      <c r="AX1600" s="78"/>
      <c r="BL1600" s="80"/>
      <c r="CJ1600" s="90"/>
      <c r="CK1600" s="90"/>
      <c r="CL1600" s="90"/>
      <c r="CM1600" s="90"/>
      <c r="CN1600" s="90"/>
      <c r="CO1600" s="90"/>
      <c r="CP1600" s="90"/>
      <c r="CQ1600" s="90"/>
      <c r="CR1600" s="90"/>
      <c r="CS1600" s="90"/>
      <c r="CT1600" s="90"/>
      <c r="CU1600" s="90"/>
      <c r="CV1600" s="90"/>
      <c r="CW1600" s="90"/>
      <c r="CX1600" s="90"/>
    </row>
    <row r="1601" spans="28:102" s="77" customFormat="1" ht="12" x14ac:dyDescent="0.2">
      <c r="AB1601" s="80"/>
      <c r="AC1601" s="80"/>
      <c r="AD1601" s="80"/>
      <c r="AO1601" s="80"/>
      <c r="AP1601" s="80"/>
      <c r="AQ1601" s="80"/>
      <c r="AR1601" s="80"/>
      <c r="AS1601" s="80"/>
      <c r="AX1601" s="78"/>
      <c r="BL1601" s="80"/>
      <c r="CJ1601" s="90"/>
      <c r="CK1601" s="90"/>
      <c r="CL1601" s="90"/>
      <c r="CM1601" s="90"/>
      <c r="CN1601" s="90"/>
      <c r="CO1601" s="90"/>
      <c r="CP1601" s="90"/>
      <c r="CQ1601" s="90"/>
      <c r="CR1601" s="90"/>
      <c r="CS1601" s="90"/>
      <c r="CT1601" s="90"/>
      <c r="CU1601" s="90"/>
      <c r="CV1601" s="90"/>
      <c r="CW1601" s="90"/>
      <c r="CX1601" s="90"/>
    </row>
    <row r="1602" spans="28:102" s="77" customFormat="1" ht="12" x14ac:dyDescent="0.2">
      <c r="AB1602" s="80"/>
      <c r="AC1602" s="80"/>
      <c r="AD1602" s="80"/>
      <c r="AO1602" s="80"/>
      <c r="AP1602" s="80"/>
      <c r="AQ1602" s="80"/>
      <c r="AR1602" s="80"/>
      <c r="AS1602" s="80"/>
      <c r="AX1602" s="78"/>
      <c r="BL1602" s="80"/>
      <c r="CJ1602" s="90"/>
      <c r="CK1602" s="90"/>
      <c r="CL1602" s="90"/>
      <c r="CM1602" s="90"/>
      <c r="CN1602" s="90"/>
      <c r="CO1602" s="90"/>
      <c r="CP1602" s="90"/>
      <c r="CQ1602" s="90"/>
      <c r="CR1602" s="90"/>
      <c r="CS1602" s="90"/>
      <c r="CT1602" s="90"/>
      <c r="CU1602" s="90"/>
      <c r="CV1602" s="90"/>
      <c r="CW1602" s="90"/>
      <c r="CX1602" s="90"/>
    </row>
    <row r="1603" spans="28:102" s="77" customFormat="1" ht="12" x14ac:dyDescent="0.2">
      <c r="AB1603" s="80"/>
      <c r="AC1603" s="80"/>
      <c r="AD1603" s="80"/>
      <c r="AO1603" s="80"/>
      <c r="AP1603" s="80"/>
      <c r="AQ1603" s="80"/>
      <c r="AR1603" s="80"/>
      <c r="AS1603" s="80"/>
      <c r="AX1603" s="78"/>
      <c r="BL1603" s="80"/>
      <c r="CJ1603" s="90"/>
      <c r="CK1603" s="90"/>
      <c r="CL1603" s="90"/>
      <c r="CM1603" s="90"/>
      <c r="CN1603" s="90"/>
      <c r="CO1603" s="90"/>
      <c r="CP1603" s="90"/>
      <c r="CQ1603" s="90"/>
      <c r="CR1603" s="90"/>
      <c r="CS1603" s="90"/>
      <c r="CT1603" s="90"/>
      <c r="CU1603" s="90"/>
      <c r="CV1603" s="90"/>
      <c r="CW1603" s="90"/>
      <c r="CX1603" s="90"/>
    </row>
    <row r="1604" spans="28:102" s="77" customFormat="1" ht="12" x14ac:dyDescent="0.2">
      <c r="AB1604" s="80"/>
      <c r="AC1604" s="80"/>
      <c r="AD1604" s="80"/>
      <c r="AO1604" s="80"/>
      <c r="AP1604" s="80"/>
      <c r="AQ1604" s="80"/>
      <c r="AR1604" s="80"/>
      <c r="AS1604" s="80"/>
      <c r="AX1604" s="78"/>
      <c r="BL1604" s="80"/>
      <c r="CJ1604" s="90"/>
      <c r="CK1604" s="90"/>
      <c r="CL1604" s="90"/>
      <c r="CM1604" s="90"/>
      <c r="CN1604" s="90"/>
      <c r="CO1604" s="90"/>
      <c r="CP1604" s="90"/>
      <c r="CQ1604" s="90"/>
      <c r="CR1604" s="90"/>
      <c r="CS1604" s="90"/>
      <c r="CT1604" s="90"/>
      <c r="CU1604" s="90"/>
      <c r="CV1604" s="90"/>
      <c r="CW1604" s="90"/>
      <c r="CX1604" s="90"/>
    </row>
    <row r="1605" spans="28:102" s="77" customFormat="1" ht="12" x14ac:dyDescent="0.2">
      <c r="AB1605" s="80"/>
      <c r="AC1605" s="80"/>
      <c r="AD1605" s="80"/>
      <c r="AO1605" s="80"/>
      <c r="AP1605" s="80"/>
      <c r="AQ1605" s="80"/>
      <c r="AR1605" s="80"/>
      <c r="AS1605" s="80"/>
      <c r="AX1605" s="78"/>
      <c r="BL1605" s="80"/>
      <c r="CJ1605" s="90"/>
      <c r="CK1605" s="90"/>
      <c r="CL1605" s="90"/>
      <c r="CM1605" s="90"/>
      <c r="CN1605" s="90"/>
      <c r="CO1605" s="90"/>
      <c r="CP1605" s="90"/>
      <c r="CQ1605" s="90"/>
      <c r="CR1605" s="90"/>
      <c r="CS1605" s="90"/>
      <c r="CT1605" s="90"/>
      <c r="CU1605" s="90"/>
      <c r="CV1605" s="90"/>
      <c r="CW1605" s="90"/>
      <c r="CX1605" s="90"/>
    </row>
    <row r="1606" spans="28:102" s="77" customFormat="1" ht="12" x14ac:dyDescent="0.2">
      <c r="AB1606" s="80"/>
      <c r="AC1606" s="80"/>
      <c r="AD1606" s="80"/>
      <c r="AO1606" s="80"/>
      <c r="AP1606" s="80"/>
      <c r="AQ1606" s="80"/>
      <c r="AR1606" s="80"/>
      <c r="AS1606" s="80"/>
      <c r="AX1606" s="78"/>
      <c r="BL1606" s="80"/>
      <c r="CJ1606" s="90"/>
      <c r="CK1606" s="90"/>
      <c r="CL1606" s="90"/>
      <c r="CM1606" s="90"/>
      <c r="CN1606" s="90"/>
      <c r="CO1606" s="90"/>
      <c r="CP1606" s="90"/>
      <c r="CQ1606" s="90"/>
      <c r="CR1606" s="90"/>
      <c r="CS1606" s="90"/>
      <c r="CT1606" s="90"/>
      <c r="CU1606" s="90"/>
      <c r="CV1606" s="90"/>
      <c r="CW1606" s="90"/>
      <c r="CX1606" s="90"/>
    </row>
    <row r="1607" spans="28:102" s="77" customFormat="1" ht="12" x14ac:dyDescent="0.2">
      <c r="AB1607" s="80"/>
      <c r="AC1607" s="80"/>
      <c r="AD1607" s="80"/>
      <c r="AO1607" s="80"/>
      <c r="AP1607" s="80"/>
      <c r="AQ1607" s="80"/>
      <c r="AR1607" s="80"/>
      <c r="AS1607" s="80"/>
      <c r="AX1607" s="78"/>
      <c r="BL1607" s="80"/>
      <c r="CJ1607" s="90"/>
      <c r="CK1607" s="90"/>
      <c r="CL1607" s="90"/>
      <c r="CM1607" s="90"/>
      <c r="CN1607" s="90"/>
      <c r="CO1607" s="90"/>
      <c r="CP1607" s="90"/>
      <c r="CQ1607" s="90"/>
      <c r="CR1607" s="90"/>
      <c r="CS1607" s="90"/>
      <c r="CT1607" s="90"/>
      <c r="CU1607" s="90"/>
      <c r="CV1607" s="90"/>
      <c r="CW1607" s="90"/>
      <c r="CX1607" s="90"/>
    </row>
    <row r="1608" spans="28:102" s="77" customFormat="1" ht="12" x14ac:dyDescent="0.2">
      <c r="AB1608" s="80"/>
      <c r="AC1608" s="80"/>
      <c r="AD1608" s="80"/>
      <c r="AO1608" s="80"/>
      <c r="AP1608" s="80"/>
      <c r="AQ1608" s="80"/>
      <c r="AR1608" s="80"/>
      <c r="AS1608" s="80"/>
      <c r="AX1608" s="78"/>
      <c r="BL1608" s="80"/>
      <c r="CJ1608" s="90"/>
      <c r="CK1608" s="90"/>
      <c r="CL1608" s="90"/>
      <c r="CM1608" s="90"/>
      <c r="CN1608" s="90"/>
      <c r="CO1608" s="90"/>
      <c r="CP1608" s="90"/>
      <c r="CQ1608" s="90"/>
      <c r="CR1608" s="90"/>
      <c r="CS1608" s="90"/>
      <c r="CT1608" s="90"/>
      <c r="CU1608" s="90"/>
      <c r="CV1608" s="90"/>
      <c r="CW1608" s="90"/>
      <c r="CX1608" s="90"/>
    </row>
    <row r="1609" spans="28:102" s="77" customFormat="1" ht="12" x14ac:dyDescent="0.2">
      <c r="AB1609" s="80"/>
      <c r="AC1609" s="80"/>
      <c r="AD1609" s="80"/>
      <c r="AO1609" s="80"/>
      <c r="AP1609" s="80"/>
      <c r="AQ1609" s="80"/>
      <c r="AR1609" s="80"/>
      <c r="AS1609" s="80"/>
      <c r="AX1609" s="78"/>
      <c r="BL1609" s="80"/>
      <c r="CJ1609" s="90"/>
      <c r="CK1609" s="90"/>
      <c r="CL1609" s="90"/>
      <c r="CM1609" s="90"/>
      <c r="CN1609" s="90"/>
      <c r="CO1609" s="90"/>
      <c r="CP1609" s="90"/>
      <c r="CQ1609" s="90"/>
      <c r="CR1609" s="90"/>
      <c r="CS1609" s="90"/>
      <c r="CT1609" s="90"/>
      <c r="CU1609" s="90"/>
      <c r="CV1609" s="90"/>
      <c r="CW1609" s="90"/>
      <c r="CX1609" s="90"/>
    </row>
    <row r="1610" spans="28:102" s="77" customFormat="1" ht="12" x14ac:dyDescent="0.2">
      <c r="AB1610" s="80"/>
      <c r="AC1610" s="80"/>
      <c r="AD1610" s="80"/>
      <c r="AO1610" s="80"/>
      <c r="AP1610" s="80"/>
      <c r="AQ1610" s="80"/>
      <c r="AR1610" s="80"/>
      <c r="AS1610" s="80"/>
      <c r="AX1610" s="78"/>
      <c r="BL1610" s="80"/>
      <c r="CJ1610" s="90"/>
      <c r="CK1610" s="90"/>
      <c r="CL1610" s="90"/>
      <c r="CM1610" s="90"/>
      <c r="CN1610" s="90"/>
      <c r="CO1610" s="90"/>
      <c r="CP1610" s="90"/>
      <c r="CQ1610" s="90"/>
      <c r="CR1610" s="90"/>
      <c r="CS1610" s="90"/>
      <c r="CT1610" s="90"/>
      <c r="CU1610" s="90"/>
      <c r="CV1610" s="90"/>
      <c r="CW1610" s="90"/>
      <c r="CX1610" s="90"/>
    </row>
    <row r="1611" spans="28:102" s="77" customFormat="1" ht="12" x14ac:dyDescent="0.2">
      <c r="AB1611" s="80"/>
      <c r="AC1611" s="80"/>
      <c r="AD1611" s="80"/>
      <c r="AO1611" s="80"/>
      <c r="AP1611" s="80"/>
      <c r="AQ1611" s="80"/>
      <c r="AR1611" s="80"/>
      <c r="AS1611" s="80"/>
      <c r="AX1611" s="78"/>
      <c r="BL1611" s="80"/>
      <c r="CJ1611" s="90"/>
      <c r="CK1611" s="90"/>
      <c r="CL1611" s="90"/>
      <c r="CM1611" s="90"/>
      <c r="CN1611" s="90"/>
      <c r="CO1611" s="90"/>
      <c r="CP1611" s="90"/>
      <c r="CQ1611" s="90"/>
      <c r="CR1611" s="90"/>
      <c r="CS1611" s="90"/>
      <c r="CT1611" s="90"/>
      <c r="CU1611" s="90"/>
      <c r="CV1611" s="90"/>
      <c r="CW1611" s="90"/>
      <c r="CX1611" s="90"/>
    </row>
    <row r="1612" spans="28:102" s="77" customFormat="1" ht="12" x14ac:dyDescent="0.2">
      <c r="AB1612" s="80"/>
      <c r="AC1612" s="80"/>
      <c r="AD1612" s="80"/>
      <c r="AO1612" s="80"/>
      <c r="AP1612" s="80"/>
      <c r="AQ1612" s="80"/>
      <c r="AR1612" s="80"/>
      <c r="AS1612" s="80"/>
      <c r="AX1612" s="78"/>
      <c r="BL1612" s="80"/>
      <c r="CJ1612" s="90"/>
      <c r="CK1612" s="90"/>
      <c r="CL1612" s="90"/>
      <c r="CM1612" s="90"/>
      <c r="CN1612" s="90"/>
      <c r="CO1612" s="90"/>
      <c r="CP1612" s="90"/>
      <c r="CQ1612" s="90"/>
      <c r="CR1612" s="90"/>
      <c r="CS1612" s="90"/>
      <c r="CT1612" s="90"/>
      <c r="CU1612" s="90"/>
      <c r="CV1612" s="90"/>
      <c r="CW1612" s="90"/>
      <c r="CX1612" s="90"/>
    </row>
    <row r="1613" spans="28:102" s="77" customFormat="1" ht="12" x14ac:dyDescent="0.2">
      <c r="AB1613" s="80"/>
      <c r="AC1613" s="80"/>
      <c r="AD1613" s="80"/>
      <c r="AO1613" s="80"/>
      <c r="AP1613" s="80"/>
      <c r="AQ1613" s="80"/>
      <c r="AR1613" s="80"/>
      <c r="AS1613" s="80"/>
      <c r="AX1613" s="78"/>
      <c r="BL1613" s="80"/>
      <c r="CJ1613" s="90"/>
      <c r="CK1613" s="90"/>
      <c r="CL1613" s="90"/>
      <c r="CM1613" s="90"/>
      <c r="CN1613" s="90"/>
      <c r="CO1613" s="90"/>
      <c r="CP1613" s="90"/>
      <c r="CQ1613" s="90"/>
      <c r="CR1613" s="90"/>
      <c r="CS1613" s="90"/>
      <c r="CT1613" s="90"/>
      <c r="CU1613" s="90"/>
      <c r="CV1613" s="90"/>
      <c r="CW1613" s="90"/>
      <c r="CX1613" s="90"/>
    </row>
    <row r="1614" spans="28:102" s="77" customFormat="1" ht="12" x14ac:dyDescent="0.2">
      <c r="AB1614" s="80"/>
      <c r="AC1614" s="80"/>
      <c r="AD1614" s="80"/>
      <c r="AO1614" s="80"/>
      <c r="AP1614" s="80"/>
      <c r="AQ1614" s="80"/>
      <c r="AR1614" s="80"/>
      <c r="AS1614" s="80"/>
      <c r="AX1614" s="78"/>
      <c r="BL1614" s="80"/>
      <c r="CJ1614" s="90"/>
      <c r="CK1614" s="90"/>
      <c r="CL1614" s="90"/>
      <c r="CM1614" s="90"/>
      <c r="CN1614" s="90"/>
      <c r="CO1614" s="90"/>
      <c r="CP1614" s="90"/>
      <c r="CQ1614" s="90"/>
      <c r="CR1614" s="90"/>
      <c r="CS1614" s="90"/>
      <c r="CT1614" s="90"/>
      <c r="CU1614" s="90"/>
      <c r="CV1614" s="90"/>
      <c r="CW1614" s="90"/>
      <c r="CX1614" s="90"/>
    </row>
    <row r="1615" spans="28:102" s="77" customFormat="1" ht="12" x14ac:dyDescent="0.2">
      <c r="AB1615" s="80"/>
      <c r="AC1615" s="80"/>
      <c r="AD1615" s="80"/>
      <c r="AO1615" s="80"/>
      <c r="AP1615" s="80"/>
      <c r="AQ1615" s="80"/>
      <c r="AR1615" s="80"/>
      <c r="AS1615" s="80"/>
      <c r="AX1615" s="78"/>
      <c r="BL1615" s="80"/>
      <c r="CJ1615" s="90"/>
      <c r="CK1615" s="90"/>
      <c r="CL1615" s="90"/>
      <c r="CM1615" s="90"/>
      <c r="CN1615" s="90"/>
      <c r="CO1615" s="90"/>
      <c r="CP1615" s="90"/>
      <c r="CQ1615" s="90"/>
      <c r="CR1615" s="90"/>
      <c r="CS1615" s="90"/>
      <c r="CT1615" s="90"/>
      <c r="CU1615" s="90"/>
      <c r="CV1615" s="90"/>
      <c r="CW1615" s="90"/>
      <c r="CX1615" s="90"/>
    </row>
    <row r="1616" spans="28:102" s="77" customFormat="1" ht="12" x14ac:dyDescent="0.2">
      <c r="AB1616" s="80"/>
      <c r="AC1616" s="80"/>
      <c r="AD1616" s="80"/>
      <c r="AO1616" s="80"/>
      <c r="AP1616" s="80"/>
      <c r="AQ1616" s="80"/>
      <c r="AR1616" s="80"/>
      <c r="AS1616" s="80"/>
      <c r="AX1616" s="78"/>
      <c r="BL1616" s="80"/>
      <c r="CJ1616" s="90"/>
      <c r="CK1616" s="90"/>
      <c r="CL1616" s="90"/>
      <c r="CM1616" s="90"/>
      <c r="CN1616" s="90"/>
      <c r="CO1616" s="90"/>
      <c r="CP1616" s="90"/>
      <c r="CQ1616" s="90"/>
      <c r="CR1616" s="90"/>
      <c r="CS1616" s="90"/>
      <c r="CT1616" s="90"/>
      <c r="CU1616" s="90"/>
      <c r="CV1616" s="90"/>
      <c r="CW1616" s="90"/>
      <c r="CX1616" s="90"/>
    </row>
    <row r="1617" spans="28:102" s="77" customFormat="1" ht="12" x14ac:dyDescent="0.2">
      <c r="AB1617" s="80"/>
      <c r="AC1617" s="80"/>
      <c r="AD1617" s="80"/>
      <c r="AO1617" s="80"/>
      <c r="AP1617" s="80"/>
      <c r="AQ1617" s="80"/>
      <c r="AR1617" s="80"/>
      <c r="AS1617" s="80"/>
      <c r="AX1617" s="78"/>
      <c r="BL1617" s="80"/>
      <c r="CJ1617" s="90"/>
      <c r="CK1617" s="90"/>
      <c r="CL1617" s="90"/>
      <c r="CM1617" s="90"/>
      <c r="CN1617" s="90"/>
      <c r="CO1617" s="90"/>
      <c r="CP1617" s="90"/>
      <c r="CQ1617" s="90"/>
      <c r="CR1617" s="90"/>
      <c r="CS1617" s="90"/>
      <c r="CT1617" s="90"/>
      <c r="CU1617" s="90"/>
      <c r="CV1617" s="90"/>
      <c r="CW1617" s="90"/>
      <c r="CX1617" s="90"/>
    </row>
    <row r="1618" spans="28:102" s="77" customFormat="1" ht="12" x14ac:dyDescent="0.2">
      <c r="AB1618" s="80"/>
      <c r="AC1618" s="80"/>
      <c r="AD1618" s="80"/>
      <c r="AO1618" s="80"/>
      <c r="AP1618" s="80"/>
      <c r="AQ1618" s="80"/>
      <c r="AR1618" s="80"/>
      <c r="AS1618" s="80"/>
      <c r="AX1618" s="78"/>
      <c r="BL1618" s="80"/>
      <c r="CJ1618" s="90"/>
      <c r="CK1618" s="90"/>
      <c r="CL1618" s="90"/>
      <c r="CM1618" s="90"/>
      <c r="CN1618" s="90"/>
      <c r="CO1618" s="90"/>
      <c r="CP1618" s="90"/>
      <c r="CQ1618" s="90"/>
      <c r="CR1618" s="90"/>
      <c r="CS1618" s="90"/>
      <c r="CT1618" s="90"/>
      <c r="CU1618" s="90"/>
      <c r="CV1618" s="90"/>
      <c r="CW1618" s="90"/>
      <c r="CX1618" s="90"/>
    </row>
    <row r="1619" spans="28:102" s="77" customFormat="1" ht="12" x14ac:dyDescent="0.2">
      <c r="AB1619" s="80"/>
      <c r="AC1619" s="80"/>
      <c r="AD1619" s="80"/>
      <c r="AO1619" s="80"/>
      <c r="AP1619" s="80"/>
      <c r="AQ1619" s="80"/>
      <c r="AR1619" s="80"/>
      <c r="AS1619" s="80"/>
      <c r="AX1619" s="78"/>
      <c r="BL1619" s="80"/>
      <c r="CJ1619" s="90"/>
      <c r="CK1619" s="90"/>
      <c r="CL1619" s="90"/>
      <c r="CM1619" s="90"/>
      <c r="CN1619" s="90"/>
      <c r="CO1619" s="90"/>
      <c r="CP1619" s="90"/>
      <c r="CQ1619" s="90"/>
      <c r="CR1619" s="90"/>
      <c r="CS1619" s="90"/>
      <c r="CT1619" s="90"/>
      <c r="CU1619" s="90"/>
      <c r="CV1619" s="90"/>
      <c r="CW1619" s="90"/>
      <c r="CX1619" s="90"/>
    </row>
    <row r="1620" spans="28:102" s="77" customFormat="1" ht="12" x14ac:dyDescent="0.2">
      <c r="AB1620" s="80"/>
      <c r="AC1620" s="80"/>
      <c r="AD1620" s="80"/>
      <c r="AO1620" s="80"/>
      <c r="AP1620" s="80"/>
      <c r="AQ1620" s="80"/>
      <c r="AR1620" s="80"/>
      <c r="AS1620" s="80"/>
      <c r="AX1620" s="78"/>
      <c r="BL1620" s="80"/>
      <c r="CJ1620" s="90"/>
      <c r="CK1620" s="90"/>
      <c r="CL1620" s="90"/>
      <c r="CM1620" s="90"/>
      <c r="CN1620" s="90"/>
      <c r="CO1620" s="90"/>
      <c r="CP1620" s="90"/>
      <c r="CQ1620" s="90"/>
      <c r="CR1620" s="90"/>
      <c r="CS1620" s="90"/>
      <c r="CT1620" s="90"/>
      <c r="CU1620" s="90"/>
      <c r="CV1620" s="90"/>
      <c r="CW1620" s="90"/>
      <c r="CX1620" s="90"/>
    </row>
    <row r="1621" spans="28:102" s="77" customFormat="1" ht="12" x14ac:dyDescent="0.2">
      <c r="AB1621" s="80"/>
      <c r="AC1621" s="80"/>
      <c r="AD1621" s="80"/>
      <c r="AO1621" s="80"/>
      <c r="AP1621" s="80"/>
      <c r="AQ1621" s="80"/>
      <c r="AR1621" s="80"/>
      <c r="AS1621" s="80"/>
      <c r="AX1621" s="78"/>
      <c r="BL1621" s="80"/>
      <c r="CJ1621" s="90"/>
      <c r="CK1621" s="90"/>
      <c r="CL1621" s="90"/>
      <c r="CM1621" s="90"/>
      <c r="CN1621" s="90"/>
      <c r="CO1621" s="90"/>
      <c r="CP1621" s="90"/>
      <c r="CQ1621" s="90"/>
      <c r="CR1621" s="90"/>
      <c r="CS1621" s="90"/>
      <c r="CT1621" s="90"/>
      <c r="CU1621" s="90"/>
      <c r="CV1621" s="90"/>
      <c r="CW1621" s="90"/>
      <c r="CX1621" s="90"/>
    </row>
    <row r="1622" spans="28:102" s="77" customFormat="1" ht="12" x14ac:dyDescent="0.2">
      <c r="AB1622" s="80"/>
      <c r="AC1622" s="80"/>
      <c r="AD1622" s="80"/>
      <c r="AO1622" s="80"/>
      <c r="AP1622" s="80"/>
      <c r="AQ1622" s="80"/>
      <c r="AR1622" s="80"/>
      <c r="AS1622" s="80"/>
      <c r="AX1622" s="78"/>
      <c r="BL1622" s="80"/>
      <c r="CJ1622" s="90"/>
      <c r="CK1622" s="90"/>
      <c r="CL1622" s="90"/>
      <c r="CM1622" s="90"/>
      <c r="CN1622" s="90"/>
      <c r="CO1622" s="90"/>
      <c r="CP1622" s="90"/>
      <c r="CQ1622" s="90"/>
      <c r="CR1622" s="90"/>
      <c r="CS1622" s="90"/>
      <c r="CT1622" s="90"/>
      <c r="CU1622" s="90"/>
      <c r="CV1622" s="90"/>
      <c r="CW1622" s="90"/>
      <c r="CX1622" s="90"/>
    </row>
    <row r="1623" spans="28:102" s="77" customFormat="1" ht="12" x14ac:dyDescent="0.2">
      <c r="AB1623" s="80"/>
      <c r="AC1623" s="80"/>
      <c r="AD1623" s="80"/>
      <c r="AO1623" s="80"/>
      <c r="AP1623" s="80"/>
      <c r="AQ1623" s="80"/>
      <c r="AR1623" s="80"/>
      <c r="AS1623" s="80"/>
      <c r="AX1623" s="78"/>
      <c r="BL1623" s="80"/>
      <c r="CJ1623" s="90"/>
      <c r="CK1623" s="90"/>
      <c r="CL1623" s="90"/>
      <c r="CM1623" s="90"/>
      <c r="CN1623" s="90"/>
      <c r="CO1623" s="90"/>
      <c r="CP1623" s="90"/>
      <c r="CQ1623" s="90"/>
      <c r="CR1623" s="90"/>
      <c r="CS1623" s="90"/>
      <c r="CT1623" s="90"/>
      <c r="CU1623" s="90"/>
      <c r="CV1623" s="90"/>
      <c r="CW1623" s="90"/>
      <c r="CX1623" s="90"/>
    </row>
    <row r="1624" spans="28:102" s="77" customFormat="1" ht="12" x14ac:dyDescent="0.2">
      <c r="AB1624" s="80"/>
      <c r="AC1624" s="80"/>
      <c r="AD1624" s="80"/>
      <c r="AO1624" s="80"/>
      <c r="AP1624" s="80"/>
      <c r="AQ1624" s="80"/>
      <c r="AR1624" s="80"/>
      <c r="AS1624" s="80"/>
      <c r="AX1624" s="78"/>
      <c r="BL1624" s="80"/>
      <c r="CJ1624" s="90"/>
      <c r="CK1624" s="90"/>
      <c r="CL1624" s="90"/>
      <c r="CM1624" s="90"/>
      <c r="CN1624" s="90"/>
      <c r="CO1624" s="90"/>
      <c r="CP1624" s="90"/>
      <c r="CQ1624" s="90"/>
      <c r="CR1624" s="90"/>
      <c r="CS1624" s="90"/>
      <c r="CT1624" s="90"/>
      <c r="CU1624" s="90"/>
      <c r="CV1624" s="90"/>
      <c r="CW1624" s="90"/>
      <c r="CX1624" s="90"/>
    </row>
    <row r="1625" spans="28:102" s="77" customFormat="1" ht="12" x14ac:dyDescent="0.2">
      <c r="AB1625" s="80"/>
      <c r="AC1625" s="80"/>
      <c r="AD1625" s="80"/>
      <c r="AO1625" s="80"/>
      <c r="AP1625" s="80"/>
      <c r="AQ1625" s="80"/>
      <c r="AR1625" s="80"/>
      <c r="AS1625" s="80"/>
      <c r="AX1625" s="78"/>
      <c r="BL1625" s="80"/>
      <c r="CJ1625" s="90"/>
      <c r="CK1625" s="90"/>
      <c r="CL1625" s="90"/>
      <c r="CM1625" s="90"/>
      <c r="CN1625" s="90"/>
      <c r="CO1625" s="90"/>
      <c r="CP1625" s="90"/>
      <c r="CQ1625" s="90"/>
      <c r="CR1625" s="90"/>
      <c r="CS1625" s="90"/>
      <c r="CT1625" s="90"/>
      <c r="CU1625" s="90"/>
      <c r="CV1625" s="90"/>
      <c r="CW1625" s="90"/>
      <c r="CX1625" s="90"/>
    </row>
    <row r="1626" spans="28:102" s="77" customFormat="1" ht="12" x14ac:dyDescent="0.2">
      <c r="AB1626" s="80"/>
      <c r="AC1626" s="80"/>
      <c r="AD1626" s="80"/>
      <c r="AO1626" s="80"/>
      <c r="AP1626" s="80"/>
      <c r="AQ1626" s="80"/>
      <c r="AR1626" s="80"/>
      <c r="AS1626" s="80"/>
      <c r="AX1626" s="78"/>
      <c r="BL1626" s="80"/>
      <c r="CJ1626" s="90"/>
      <c r="CK1626" s="90"/>
      <c r="CL1626" s="90"/>
      <c r="CM1626" s="90"/>
      <c r="CN1626" s="90"/>
      <c r="CO1626" s="90"/>
      <c r="CP1626" s="90"/>
      <c r="CQ1626" s="90"/>
      <c r="CR1626" s="90"/>
      <c r="CS1626" s="90"/>
      <c r="CT1626" s="90"/>
      <c r="CU1626" s="90"/>
      <c r="CV1626" s="90"/>
      <c r="CW1626" s="90"/>
      <c r="CX1626" s="90"/>
    </row>
    <row r="1627" spans="28:102" s="77" customFormat="1" ht="12" x14ac:dyDescent="0.2">
      <c r="AB1627" s="80"/>
      <c r="AC1627" s="80"/>
      <c r="AD1627" s="80"/>
      <c r="AO1627" s="80"/>
      <c r="AP1627" s="80"/>
      <c r="AQ1627" s="80"/>
      <c r="AR1627" s="80"/>
      <c r="AS1627" s="80"/>
      <c r="AX1627" s="78"/>
      <c r="BL1627" s="80"/>
      <c r="CJ1627" s="90"/>
      <c r="CK1627" s="90"/>
      <c r="CL1627" s="90"/>
      <c r="CM1627" s="90"/>
      <c r="CN1627" s="90"/>
      <c r="CO1627" s="90"/>
      <c r="CP1627" s="90"/>
      <c r="CQ1627" s="90"/>
      <c r="CR1627" s="90"/>
      <c r="CS1627" s="90"/>
      <c r="CT1627" s="90"/>
      <c r="CU1627" s="90"/>
      <c r="CV1627" s="90"/>
      <c r="CW1627" s="90"/>
      <c r="CX1627" s="90"/>
    </row>
    <row r="1628" spans="28:102" s="77" customFormat="1" ht="12" x14ac:dyDescent="0.2">
      <c r="AB1628" s="80"/>
      <c r="AC1628" s="80"/>
      <c r="AD1628" s="80"/>
      <c r="AO1628" s="80"/>
      <c r="AP1628" s="80"/>
      <c r="AQ1628" s="80"/>
      <c r="AR1628" s="80"/>
      <c r="AS1628" s="80"/>
      <c r="AX1628" s="78"/>
      <c r="BL1628" s="80"/>
      <c r="CJ1628" s="90"/>
      <c r="CK1628" s="90"/>
      <c r="CL1628" s="90"/>
      <c r="CM1628" s="90"/>
      <c r="CN1628" s="90"/>
      <c r="CO1628" s="90"/>
      <c r="CP1628" s="90"/>
      <c r="CQ1628" s="90"/>
      <c r="CR1628" s="90"/>
      <c r="CS1628" s="90"/>
      <c r="CT1628" s="90"/>
      <c r="CU1628" s="90"/>
      <c r="CV1628" s="90"/>
      <c r="CW1628" s="90"/>
      <c r="CX1628" s="90"/>
    </row>
    <row r="1629" spans="28:102" s="77" customFormat="1" ht="12" x14ac:dyDescent="0.2">
      <c r="AB1629" s="80"/>
      <c r="AC1629" s="80"/>
      <c r="AD1629" s="80"/>
      <c r="AO1629" s="80"/>
      <c r="AP1629" s="80"/>
      <c r="AQ1629" s="80"/>
      <c r="AR1629" s="80"/>
      <c r="AS1629" s="80"/>
      <c r="AX1629" s="78"/>
      <c r="BL1629" s="80"/>
      <c r="CJ1629" s="90"/>
      <c r="CK1629" s="90"/>
      <c r="CL1629" s="90"/>
      <c r="CM1629" s="90"/>
      <c r="CN1629" s="90"/>
      <c r="CO1629" s="90"/>
      <c r="CP1629" s="90"/>
      <c r="CQ1629" s="90"/>
      <c r="CR1629" s="90"/>
      <c r="CS1629" s="90"/>
      <c r="CT1629" s="90"/>
      <c r="CU1629" s="90"/>
      <c r="CV1629" s="90"/>
      <c r="CW1629" s="90"/>
      <c r="CX1629" s="90"/>
    </row>
    <row r="1630" spans="28:102" s="77" customFormat="1" ht="12" x14ac:dyDescent="0.2">
      <c r="AB1630" s="80"/>
      <c r="AC1630" s="80"/>
      <c r="AD1630" s="80"/>
      <c r="AO1630" s="80"/>
      <c r="AP1630" s="80"/>
      <c r="AQ1630" s="80"/>
      <c r="AR1630" s="80"/>
      <c r="AS1630" s="80"/>
      <c r="AX1630" s="78"/>
      <c r="BL1630" s="80"/>
      <c r="CJ1630" s="90"/>
      <c r="CK1630" s="90"/>
      <c r="CL1630" s="90"/>
      <c r="CM1630" s="90"/>
      <c r="CN1630" s="90"/>
      <c r="CO1630" s="90"/>
      <c r="CP1630" s="90"/>
      <c r="CQ1630" s="90"/>
      <c r="CR1630" s="90"/>
      <c r="CS1630" s="90"/>
      <c r="CT1630" s="90"/>
      <c r="CU1630" s="90"/>
      <c r="CV1630" s="90"/>
      <c r="CW1630" s="90"/>
      <c r="CX1630" s="90"/>
    </row>
    <row r="1631" spans="28:102" s="77" customFormat="1" ht="12" x14ac:dyDescent="0.2">
      <c r="AB1631" s="80"/>
      <c r="AC1631" s="80"/>
      <c r="AD1631" s="80"/>
      <c r="AO1631" s="80"/>
      <c r="AP1631" s="80"/>
      <c r="AQ1631" s="80"/>
      <c r="AR1631" s="80"/>
      <c r="AS1631" s="80"/>
      <c r="AX1631" s="78"/>
      <c r="BL1631" s="80"/>
      <c r="CJ1631" s="90"/>
      <c r="CK1631" s="90"/>
      <c r="CL1631" s="90"/>
      <c r="CM1631" s="90"/>
      <c r="CN1631" s="90"/>
      <c r="CO1631" s="90"/>
      <c r="CP1631" s="90"/>
      <c r="CQ1631" s="90"/>
      <c r="CR1631" s="90"/>
      <c r="CS1631" s="90"/>
      <c r="CT1631" s="90"/>
      <c r="CU1631" s="90"/>
      <c r="CV1631" s="90"/>
      <c r="CW1631" s="90"/>
      <c r="CX1631" s="90"/>
    </row>
    <row r="1632" spans="28:102" s="77" customFormat="1" ht="12" x14ac:dyDescent="0.2">
      <c r="AB1632" s="80"/>
      <c r="AC1632" s="80"/>
      <c r="AD1632" s="80"/>
      <c r="AO1632" s="80"/>
      <c r="AP1632" s="80"/>
      <c r="AQ1632" s="80"/>
      <c r="AR1632" s="80"/>
      <c r="AS1632" s="80"/>
      <c r="AX1632" s="78"/>
      <c r="BL1632" s="80"/>
      <c r="CJ1632" s="90"/>
      <c r="CK1632" s="90"/>
      <c r="CL1632" s="90"/>
      <c r="CM1632" s="90"/>
      <c r="CN1632" s="90"/>
      <c r="CO1632" s="90"/>
      <c r="CP1632" s="90"/>
      <c r="CQ1632" s="90"/>
      <c r="CR1632" s="90"/>
      <c r="CS1632" s="90"/>
      <c r="CT1632" s="90"/>
      <c r="CU1632" s="90"/>
      <c r="CV1632" s="90"/>
      <c r="CW1632" s="90"/>
      <c r="CX1632" s="90"/>
    </row>
    <row r="1633" spans="28:102" s="77" customFormat="1" ht="12" x14ac:dyDescent="0.2">
      <c r="AB1633" s="80"/>
      <c r="AC1633" s="80"/>
      <c r="AD1633" s="80"/>
      <c r="AO1633" s="80"/>
      <c r="AP1633" s="80"/>
      <c r="AQ1633" s="80"/>
      <c r="AR1633" s="80"/>
      <c r="AS1633" s="80"/>
      <c r="AX1633" s="78"/>
      <c r="BL1633" s="80"/>
      <c r="CJ1633" s="90"/>
      <c r="CK1633" s="90"/>
      <c r="CL1633" s="90"/>
      <c r="CM1633" s="90"/>
      <c r="CN1633" s="90"/>
      <c r="CO1633" s="90"/>
      <c r="CP1633" s="90"/>
      <c r="CQ1633" s="90"/>
      <c r="CR1633" s="90"/>
      <c r="CS1633" s="90"/>
      <c r="CT1633" s="90"/>
      <c r="CU1633" s="90"/>
      <c r="CV1633" s="90"/>
      <c r="CW1633" s="90"/>
      <c r="CX1633" s="90"/>
    </row>
    <row r="1634" spans="28:102" s="77" customFormat="1" ht="12" x14ac:dyDescent="0.2">
      <c r="AB1634" s="80"/>
      <c r="AC1634" s="80"/>
      <c r="AD1634" s="80"/>
      <c r="AO1634" s="80"/>
      <c r="AP1634" s="80"/>
      <c r="AQ1634" s="80"/>
      <c r="AR1634" s="80"/>
      <c r="AS1634" s="80"/>
      <c r="AX1634" s="78"/>
      <c r="BL1634" s="80"/>
      <c r="CJ1634" s="90"/>
      <c r="CK1634" s="90"/>
      <c r="CL1634" s="90"/>
      <c r="CM1634" s="90"/>
      <c r="CN1634" s="90"/>
      <c r="CO1634" s="90"/>
      <c r="CP1634" s="90"/>
      <c r="CQ1634" s="90"/>
      <c r="CR1634" s="90"/>
      <c r="CS1634" s="90"/>
      <c r="CT1634" s="90"/>
      <c r="CU1634" s="90"/>
      <c r="CV1634" s="90"/>
      <c r="CW1634" s="90"/>
      <c r="CX1634" s="90"/>
    </row>
    <row r="1635" spans="28:102" s="77" customFormat="1" ht="12" x14ac:dyDescent="0.2">
      <c r="AB1635" s="80"/>
      <c r="AC1635" s="80"/>
      <c r="AD1635" s="80"/>
      <c r="AO1635" s="80"/>
      <c r="AP1635" s="80"/>
      <c r="AQ1635" s="80"/>
      <c r="AR1635" s="80"/>
      <c r="AS1635" s="80"/>
      <c r="AX1635" s="78"/>
      <c r="BL1635" s="80"/>
      <c r="CJ1635" s="90"/>
      <c r="CK1635" s="90"/>
      <c r="CL1635" s="90"/>
      <c r="CM1635" s="90"/>
      <c r="CN1635" s="90"/>
      <c r="CO1635" s="90"/>
      <c r="CP1635" s="90"/>
      <c r="CQ1635" s="90"/>
      <c r="CR1635" s="90"/>
      <c r="CS1635" s="90"/>
      <c r="CT1635" s="90"/>
      <c r="CU1635" s="90"/>
      <c r="CV1635" s="90"/>
      <c r="CW1635" s="90"/>
      <c r="CX1635" s="90"/>
    </row>
    <row r="1636" spans="28:102" s="77" customFormat="1" ht="12" x14ac:dyDescent="0.2">
      <c r="AB1636" s="80"/>
      <c r="AC1636" s="80"/>
      <c r="AD1636" s="80"/>
      <c r="AO1636" s="80"/>
      <c r="AP1636" s="80"/>
      <c r="AQ1636" s="80"/>
      <c r="AR1636" s="80"/>
      <c r="AS1636" s="80"/>
      <c r="AX1636" s="78"/>
      <c r="BL1636" s="80"/>
      <c r="CJ1636" s="90"/>
      <c r="CK1636" s="90"/>
      <c r="CL1636" s="90"/>
      <c r="CM1636" s="90"/>
      <c r="CN1636" s="90"/>
      <c r="CO1636" s="90"/>
      <c r="CP1636" s="90"/>
      <c r="CQ1636" s="90"/>
      <c r="CR1636" s="90"/>
      <c r="CS1636" s="90"/>
      <c r="CT1636" s="90"/>
      <c r="CU1636" s="90"/>
      <c r="CV1636" s="90"/>
      <c r="CW1636" s="90"/>
      <c r="CX1636" s="90"/>
    </row>
    <row r="1637" spans="28:102" s="77" customFormat="1" ht="12" x14ac:dyDescent="0.2">
      <c r="AB1637" s="80"/>
      <c r="AC1637" s="80"/>
      <c r="AD1637" s="80"/>
      <c r="AO1637" s="80"/>
      <c r="AP1637" s="80"/>
      <c r="AQ1637" s="80"/>
      <c r="AR1637" s="80"/>
      <c r="AS1637" s="80"/>
      <c r="AX1637" s="78"/>
      <c r="BL1637" s="80"/>
      <c r="CJ1637" s="90"/>
      <c r="CK1637" s="90"/>
      <c r="CL1637" s="90"/>
      <c r="CM1637" s="90"/>
      <c r="CN1637" s="90"/>
      <c r="CO1637" s="90"/>
      <c r="CP1637" s="90"/>
      <c r="CQ1637" s="90"/>
      <c r="CR1637" s="90"/>
      <c r="CS1637" s="90"/>
      <c r="CT1637" s="90"/>
      <c r="CU1637" s="90"/>
      <c r="CV1637" s="90"/>
      <c r="CW1637" s="90"/>
      <c r="CX1637" s="90"/>
    </row>
    <row r="1638" spans="28:102" s="77" customFormat="1" ht="12" x14ac:dyDescent="0.2">
      <c r="AB1638" s="80"/>
      <c r="AC1638" s="80"/>
      <c r="AD1638" s="80"/>
      <c r="AO1638" s="80"/>
      <c r="AP1638" s="80"/>
      <c r="AQ1638" s="80"/>
      <c r="AR1638" s="80"/>
      <c r="AS1638" s="80"/>
      <c r="AX1638" s="78"/>
      <c r="BL1638" s="80"/>
      <c r="CJ1638" s="90"/>
      <c r="CK1638" s="90"/>
      <c r="CL1638" s="90"/>
      <c r="CM1638" s="90"/>
      <c r="CN1638" s="90"/>
      <c r="CO1638" s="90"/>
      <c r="CP1638" s="90"/>
      <c r="CQ1638" s="90"/>
      <c r="CR1638" s="90"/>
      <c r="CS1638" s="90"/>
      <c r="CT1638" s="90"/>
      <c r="CU1638" s="90"/>
      <c r="CV1638" s="90"/>
      <c r="CW1638" s="90"/>
      <c r="CX1638" s="90"/>
    </row>
    <row r="1639" spans="28:102" s="77" customFormat="1" ht="12" x14ac:dyDescent="0.2">
      <c r="AB1639" s="80"/>
      <c r="AC1639" s="80"/>
      <c r="AD1639" s="80"/>
      <c r="AO1639" s="80"/>
      <c r="AP1639" s="80"/>
      <c r="AQ1639" s="80"/>
      <c r="AR1639" s="80"/>
      <c r="AS1639" s="80"/>
      <c r="AX1639" s="78"/>
      <c r="BL1639" s="80"/>
      <c r="CJ1639" s="90"/>
      <c r="CK1639" s="90"/>
      <c r="CL1639" s="90"/>
      <c r="CM1639" s="90"/>
      <c r="CN1639" s="90"/>
      <c r="CO1639" s="90"/>
      <c r="CP1639" s="90"/>
      <c r="CQ1639" s="90"/>
      <c r="CR1639" s="90"/>
      <c r="CS1639" s="90"/>
      <c r="CT1639" s="90"/>
      <c r="CU1639" s="90"/>
      <c r="CV1639" s="90"/>
      <c r="CW1639" s="90"/>
      <c r="CX1639" s="90"/>
    </row>
    <row r="1640" spans="28:102" s="77" customFormat="1" ht="12" x14ac:dyDescent="0.2">
      <c r="AB1640" s="80"/>
      <c r="AC1640" s="80"/>
      <c r="AD1640" s="80"/>
      <c r="AO1640" s="80"/>
      <c r="AP1640" s="80"/>
      <c r="AQ1640" s="80"/>
      <c r="AR1640" s="80"/>
      <c r="AS1640" s="80"/>
      <c r="AX1640" s="78"/>
      <c r="BL1640" s="80"/>
      <c r="CJ1640" s="90"/>
      <c r="CK1640" s="90"/>
      <c r="CL1640" s="90"/>
      <c r="CM1640" s="90"/>
      <c r="CN1640" s="90"/>
      <c r="CO1640" s="90"/>
      <c r="CP1640" s="90"/>
      <c r="CQ1640" s="90"/>
      <c r="CR1640" s="90"/>
      <c r="CS1640" s="90"/>
      <c r="CT1640" s="90"/>
      <c r="CU1640" s="90"/>
      <c r="CV1640" s="90"/>
      <c r="CW1640" s="90"/>
      <c r="CX1640" s="90"/>
    </row>
    <row r="1641" spans="28:102" s="77" customFormat="1" ht="12" x14ac:dyDescent="0.2">
      <c r="AB1641" s="80"/>
      <c r="AC1641" s="80"/>
      <c r="AD1641" s="80"/>
      <c r="AO1641" s="80"/>
      <c r="AP1641" s="80"/>
      <c r="AQ1641" s="80"/>
      <c r="AR1641" s="80"/>
      <c r="AS1641" s="80"/>
      <c r="AX1641" s="78"/>
      <c r="BL1641" s="80"/>
      <c r="CJ1641" s="90"/>
      <c r="CK1641" s="90"/>
      <c r="CL1641" s="90"/>
      <c r="CM1641" s="90"/>
      <c r="CN1641" s="90"/>
      <c r="CO1641" s="90"/>
      <c r="CP1641" s="90"/>
      <c r="CQ1641" s="90"/>
      <c r="CR1641" s="90"/>
      <c r="CS1641" s="90"/>
      <c r="CT1641" s="90"/>
      <c r="CU1641" s="90"/>
      <c r="CV1641" s="90"/>
      <c r="CW1641" s="90"/>
      <c r="CX1641" s="90"/>
    </row>
    <row r="1642" spans="28:102" s="77" customFormat="1" ht="12" x14ac:dyDescent="0.2">
      <c r="AB1642" s="80"/>
      <c r="AC1642" s="80"/>
      <c r="AD1642" s="80"/>
      <c r="AO1642" s="80"/>
      <c r="AP1642" s="80"/>
      <c r="AQ1642" s="80"/>
      <c r="AR1642" s="80"/>
      <c r="AS1642" s="80"/>
      <c r="AX1642" s="78"/>
      <c r="BL1642" s="80"/>
      <c r="CJ1642" s="90"/>
      <c r="CK1642" s="90"/>
      <c r="CL1642" s="90"/>
      <c r="CM1642" s="90"/>
      <c r="CN1642" s="90"/>
      <c r="CO1642" s="90"/>
      <c r="CP1642" s="90"/>
      <c r="CQ1642" s="90"/>
      <c r="CR1642" s="90"/>
      <c r="CS1642" s="90"/>
      <c r="CT1642" s="90"/>
      <c r="CU1642" s="90"/>
      <c r="CV1642" s="90"/>
      <c r="CW1642" s="90"/>
      <c r="CX1642" s="90"/>
    </row>
    <row r="1643" spans="28:102" s="77" customFormat="1" ht="12" x14ac:dyDescent="0.2">
      <c r="AB1643" s="80"/>
      <c r="AC1643" s="80"/>
      <c r="AD1643" s="80"/>
      <c r="AO1643" s="80"/>
      <c r="AP1643" s="80"/>
      <c r="AQ1643" s="80"/>
      <c r="AR1643" s="80"/>
      <c r="AS1643" s="80"/>
      <c r="AX1643" s="78"/>
      <c r="BL1643" s="80"/>
      <c r="CJ1643" s="90"/>
      <c r="CK1643" s="90"/>
      <c r="CL1643" s="90"/>
      <c r="CM1643" s="90"/>
      <c r="CN1643" s="90"/>
      <c r="CO1643" s="90"/>
      <c r="CP1643" s="90"/>
      <c r="CQ1643" s="90"/>
      <c r="CR1643" s="90"/>
      <c r="CS1643" s="90"/>
      <c r="CT1643" s="90"/>
      <c r="CU1643" s="90"/>
      <c r="CV1643" s="90"/>
      <c r="CW1643" s="90"/>
      <c r="CX1643" s="90"/>
    </row>
    <row r="1644" spans="28:102" s="77" customFormat="1" ht="12" x14ac:dyDescent="0.2">
      <c r="AB1644" s="80"/>
      <c r="AC1644" s="80"/>
      <c r="AD1644" s="80"/>
      <c r="AO1644" s="80"/>
      <c r="AP1644" s="80"/>
      <c r="AQ1644" s="80"/>
      <c r="AR1644" s="80"/>
      <c r="AS1644" s="80"/>
      <c r="AX1644" s="78"/>
      <c r="BL1644" s="80"/>
      <c r="CJ1644" s="90"/>
      <c r="CK1644" s="90"/>
      <c r="CL1644" s="90"/>
      <c r="CM1644" s="90"/>
      <c r="CN1644" s="90"/>
      <c r="CO1644" s="90"/>
      <c r="CP1644" s="90"/>
      <c r="CQ1644" s="90"/>
      <c r="CR1644" s="90"/>
      <c r="CS1644" s="90"/>
      <c r="CT1644" s="90"/>
      <c r="CU1644" s="90"/>
      <c r="CV1644" s="90"/>
      <c r="CW1644" s="90"/>
      <c r="CX1644" s="90"/>
    </row>
    <row r="1645" spans="28:102" s="77" customFormat="1" ht="12" x14ac:dyDescent="0.2">
      <c r="AB1645" s="80"/>
      <c r="AC1645" s="80"/>
      <c r="AD1645" s="80"/>
      <c r="AO1645" s="80"/>
      <c r="AP1645" s="80"/>
      <c r="AQ1645" s="80"/>
      <c r="AR1645" s="80"/>
      <c r="AS1645" s="80"/>
      <c r="AX1645" s="78"/>
      <c r="BL1645" s="80"/>
      <c r="CJ1645" s="90"/>
      <c r="CK1645" s="90"/>
      <c r="CL1645" s="90"/>
      <c r="CM1645" s="90"/>
      <c r="CN1645" s="90"/>
      <c r="CO1645" s="90"/>
      <c r="CP1645" s="90"/>
      <c r="CQ1645" s="90"/>
      <c r="CR1645" s="90"/>
      <c r="CS1645" s="90"/>
      <c r="CT1645" s="90"/>
      <c r="CU1645" s="90"/>
      <c r="CV1645" s="90"/>
      <c r="CW1645" s="90"/>
      <c r="CX1645" s="90"/>
    </row>
    <row r="1646" spans="28:102" s="77" customFormat="1" ht="12" x14ac:dyDescent="0.2">
      <c r="AB1646" s="80"/>
      <c r="AC1646" s="80"/>
      <c r="AD1646" s="80"/>
      <c r="AO1646" s="80"/>
      <c r="AP1646" s="80"/>
      <c r="AQ1646" s="80"/>
      <c r="AR1646" s="80"/>
      <c r="AS1646" s="80"/>
      <c r="AX1646" s="78"/>
      <c r="BL1646" s="80"/>
      <c r="CJ1646" s="90"/>
      <c r="CK1646" s="90"/>
      <c r="CL1646" s="90"/>
      <c r="CM1646" s="90"/>
      <c r="CN1646" s="90"/>
      <c r="CO1646" s="90"/>
      <c r="CP1646" s="90"/>
      <c r="CQ1646" s="90"/>
      <c r="CR1646" s="90"/>
      <c r="CS1646" s="90"/>
      <c r="CT1646" s="90"/>
      <c r="CU1646" s="90"/>
      <c r="CV1646" s="90"/>
      <c r="CW1646" s="90"/>
      <c r="CX1646" s="90"/>
    </row>
    <row r="1647" spans="28:102" s="77" customFormat="1" ht="12" x14ac:dyDescent="0.2">
      <c r="AB1647" s="80"/>
      <c r="AC1647" s="80"/>
      <c r="AD1647" s="80"/>
      <c r="AO1647" s="80"/>
      <c r="AP1647" s="80"/>
      <c r="AQ1647" s="80"/>
      <c r="AR1647" s="80"/>
      <c r="AS1647" s="80"/>
      <c r="AX1647" s="78"/>
      <c r="BL1647" s="80"/>
      <c r="CJ1647" s="90"/>
      <c r="CK1647" s="90"/>
      <c r="CL1647" s="90"/>
      <c r="CM1647" s="90"/>
      <c r="CN1647" s="90"/>
      <c r="CO1647" s="90"/>
      <c r="CP1647" s="90"/>
      <c r="CQ1647" s="90"/>
      <c r="CR1647" s="90"/>
      <c r="CS1647" s="90"/>
      <c r="CT1647" s="90"/>
      <c r="CU1647" s="90"/>
      <c r="CV1647" s="90"/>
      <c r="CW1647" s="90"/>
      <c r="CX1647" s="90"/>
    </row>
    <row r="1648" spans="28:102" s="77" customFormat="1" ht="12" x14ac:dyDescent="0.2">
      <c r="AB1648" s="80"/>
      <c r="AC1648" s="80"/>
      <c r="AD1648" s="80"/>
      <c r="AO1648" s="80"/>
      <c r="AP1648" s="80"/>
      <c r="AQ1648" s="80"/>
      <c r="AR1648" s="80"/>
      <c r="AS1648" s="80"/>
      <c r="AX1648" s="78"/>
      <c r="BL1648" s="80"/>
      <c r="CJ1648" s="90"/>
      <c r="CK1648" s="90"/>
      <c r="CL1648" s="90"/>
      <c r="CM1648" s="90"/>
      <c r="CN1648" s="90"/>
      <c r="CO1648" s="90"/>
      <c r="CP1648" s="90"/>
      <c r="CQ1648" s="90"/>
      <c r="CR1648" s="90"/>
      <c r="CS1648" s="90"/>
      <c r="CT1648" s="90"/>
      <c r="CU1648" s="90"/>
      <c r="CV1648" s="90"/>
      <c r="CW1648" s="90"/>
      <c r="CX1648" s="90"/>
    </row>
    <row r="1649" spans="28:102" s="77" customFormat="1" ht="12" x14ac:dyDescent="0.2">
      <c r="AB1649" s="80"/>
      <c r="AC1649" s="80"/>
      <c r="AD1649" s="80"/>
      <c r="AO1649" s="80"/>
      <c r="AP1649" s="80"/>
      <c r="AQ1649" s="80"/>
      <c r="AR1649" s="80"/>
      <c r="AS1649" s="80"/>
      <c r="AX1649" s="78"/>
      <c r="BL1649" s="80"/>
      <c r="CJ1649" s="90"/>
      <c r="CK1649" s="90"/>
      <c r="CL1649" s="90"/>
      <c r="CM1649" s="90"/>
      <c r="CN1649" s="90"/>
      <c r="CO1649" s="90"/>
      <c r="CP1649" s="90"/>
      <c r="CQ1649" s="90"/>
      <c r="CR1649" s="90"/>
      <c r="CS1649" s="90"/>
      <c r="CT1649" s="90"/>
      <c r="CU1649" s="90"/>
      <c r="CV1649" s="90"/>
      <c r="CW1649" s="90"/>
      <c r="CX1649" s="90"/>
    </row>
    <row r="1650" spans="28:102" s="77" customFormat="1" ht="12" x14ac:dyDescent="0.2">
      <c r="AB1650" s="80"/>
      <c r="AC1650" s="80"/>
      <c r="AD1650" s="80"/>
      <c r="AO1650" s="80"/>
      <c r="AP1650" s="80"/>
      <c r="AQ1650" s="80"/>
      <c r="AR1650" s="80"/>
      <c r="AS1650" s="80"/>
      <c r="AX1650" s="78"/>
      <c r="BL1650" s="80"/>
      <c r="CJ1650" s="90"/>
      <c r="CK1650" s="90"/>
      <c r="CL1650" s="90"/>
      <c r="CM1650" s="90"/>
      <c r="CN1650" s="90"/>
      <c r="CO1650" s="90"/>
      <c r="CP1650" s="90"/>
      <c r="CQ1650" s="90"/>
      <c r="CR1650" s="90"/>
      <c r="CS1650" s="90"/>
      <c r="CT1650" s="90"/>
      <c r="CU1650" s="90"/>
      <c r="CV1650" s="90"/>
      <c r="CW1650" s="90"/>
      <c r="CX1650" s="90"/>
    </row>
    <row r="1651" spans="28:102" s="77" customFormat="1" ht="12" x14ac:dyDescent="0.2">
      <c r="AB1651" s="80"/>
      <c r="AC1651" s="80"/>
      <c r="AD1651" s="80"/>
      <c r="AO1651" s="80"/>
      <c r="AP1651" s="80"/>
      <c r="AQ1651" s="80"/>
      <c r="AR1651" s="80"/>
      <c r="AS1651" s="80"/>
      <c r="AX1651" s="78"/>
      <c r="BL1651" s="80"/>
      <c r="CJ1651" s="90"/>
      <c r="CK1651" s="90"/>
      <c r="CL1651" s="90"/>
      <c r="CM1651" s="90"/>
      <c r="CN1651" s="90"/>
      <c r="CO1651" s="90"/>
      <c r="CP1651" s="90"/>
      <c r="CQ1651" s="90"/>
      <c r="CR1651" s="90"/>
      <c r="CS1651" s="90"/>
      <c r="CT1651" s="90"/>
      <c r="CU1651" s="90"/>
      <c r="CV1651" s="90"/>
      <c r="CW1651" s="90"/>
      <c r="CX1651" s="90"/>
    </row>
    <row r="1652" spans="28:102" s="77" customFormat="1" ht="12" x14ac:dyDescent="0.2">
      <c r="AB1652" s="80"/>
      <c r="AC1652" s="80"/>
      <c r="AD1652" s="80"/>
      <c r="AO1652" s="80"/>
      <c r="AP1652" s="80"/>
      <c r="AQ1652" s="80"/>
      <c r="AR1652" s="80"/>
      <c r="AS1652" s="80"/>
      <c r="AX1652" s="78"/>
      <c r="BL1652" s="80"/>
      <c r="CJ1652" s="90"/>
      <c r="CK1652" s="90"/>
      <c r="CL1652" s="90"/>
      <c r="CM1652" s="90"/>
      <c r="CN1652" s="90"/>
      <c r="CO1652" s="90"/>
      <c r="CP1652" s="90"/>
      <c r="CQ1652" s="90"/>
      <c r="CR1652" s="90"/>
      <c r="CS1652" s="90"/>
      <c r="CT1652" s="90"/>
      <c r="CU1652" s="90"/>
      <c r="CV1652" s="90"/>
      <c r="CW1652" s="90"/>
      <c r="CX1652" s="90"/>
    </row>
    <row r="1653" spans="28:102" s="77" customFormat="1" ht="12" x14ac:dyDescent="0.2">
      <c r="AB1653" s="80"/>
      <c r="AC1653" s="80"/>
      <c r="AD1653" s="80"/>
      <c r="AO1653" s="80"/>
      <c r="AP1653" s="80"/>
      <c r="AQ1653" s="80"/>
      <c r="AR1653" s="80"/>
      <c r="AS1653" s="80"/>
      <c r="AX1653" s="78"/>
      <c r="BL1653" s="80"/>
      <c r="CJ1653" s="90"/>
      <c r="CK1653" s="90"/>
      <c r="CL1653" s="90"/>
      <c r="CM1653" s="90"/>
      <c r="CN1653" s="90"/>
      <c r="CO1653" s="90"/>
      <c r="CP1653" s="90"/>
      <c r="CQ1653" s="90"/>
      <c r="CR1653" s="90"/>
      <c r="CS1653" s="90"/>
      <c r="CT1653" s="90"/>
      <c r="CU1653" s="90"/>
      <c r="CV1653" s="90"/>
      <c r="CW1653" s="90"/>
      <c r="CX1653" s="90"/>
    </row>
    <row r="1654" spans="28:102" s="77" customFormat="1" ht="12" x14ac:dyDescent="0.2">
      <c r="AB1654" s="80"/>
      <c r="AC1654" s="80"/>
      <c r="AD1654" s="80"/>
      <c r="AO1654" s="80"/>
      <c r="AP1654" s="80"/>
      <c r="AQ1654" s="80"/>
      <c r="AR1654" s="80"/>
      <c r="AS1654" s="80"/>
      <c r="AX1654" s="78"/>
      <c r="BL1654" s="80"/>
      <c r="CJ1654" s="90"/>
      <c r="CK1654" s="90"/>
      <c r="CL1654" s="90"/>
      <c r="CM1654" s="90"/>
      <c r="CN1654" s="90"/>
      <c r="CO1654" s="90"/>
      <c r="CP1654" s="90"/>
      <c r="CQ1654" s="90"/>
      <c r="CR1654" s="90"/>
      <c r="CS1654" s="90"/>
      <c r="CT1654" s="90"/>
      <c r="CU1654" s="90"/>
      <c r="CV1654" s="90"/>
      <c r="CW1654" s="90"/>
      <c r="CX1654" s="90"/>
    </row>
    <row r="1655" spans="28:102" s="77" customFormat="1" ht="12" x14ac:dyDescent="0.2">
      <c r="AB1655" s="80"/>
      <c r="AC1655" s="80"/>
      <c r="AD1655" s="80"/>
      <c r="AO1655" s="80"/>
      <c r="AP1655" s="80"/>
      <c r="AQ1655" s="80"/>
      <c r="AR1655" s="80"/>
      <c r="AS1655" s="80"/>
      <c r="AX1655" s="78"/>
      <c r="BL1655" s="80"/>
      <c r="CJ1655" s="90"/>
      <c r="CK1655" s="90"/>
      <c r="CL1655" s="90"/>
      <c r="CM1655" s="90"/>
      <c r="CN1655" s="90"/>
      <c r="CO1655" s="90"/>
      <c r="CP1655" s="90"/>
      <c r="CQ1655" s="90"/>
      <c r="CR1655" s="90"/>
      <c r="CS1655" s="90"/>
      <c r="CT1655" s="90"/>
      <c r="CU1655" s="90"/>
      <c r="CV1655" s="90"/>
      <c r="CW1655" s="90"/>
      <c r="CX1655" s="90"/>
    </row>
    <row r="1656" spans="28:102" s="77" customFormat="1" ht="12" x14ac:dyDescent="0.2">
      <c r="AB1656" s="80"/>
      <c r="AC1656" s="80"/>
      <c r="AD1656" s="80"/>
      <c r="AO1656" s="80"/>
      <c r="AP1656" s="80"/>
      <c r="AQ1656" s="80"/>
      <c r="AR1656" s="80"/>
      <c r="AS1656" s="80"/>
      <c r="AX1656" s="78"/>
      <c r="BL1656" s="80"/>
      <c r="CJ1656" s="90"/>
      <c r="CK1656" s="90"/>
      <c r="CL1656" s="90"/>
      <c r="CM1656" s="90"/>
      <c r="CN1656" s="90"/>
      <c r="CO1656" s="90"/>
      <c r="CP1656" s="90"/>
      <c r="CQ1656" s="90"/>
      <c r="CR1656" s="90"/>
      <c r="CS1656" s="90"/>
      <c r="CT1656" s="90"/>
      <c r="CU1656" s="90"/>
      <c r="CV1656" s="90"/>
      <c r="CW1656" s="90"/>
      <c r="CX1656" s="90"/>
    </row>
    <row r="1657" spans="28:102" s="77" customFormat="1" ht="12" x14ac:dyDescent="0.2">
      <c r="AB1657" s="80"/>
      <c r="AC1657" s="80"/>
      <c r="AD1657" s="80"/>
      <c r="AO1657" s="80"/>
      <c r="AP1657" s="80"/>
      <c r="AQ1657" s="80"/>
      <c r="AR1657" s="80"/>
      <c r="AS1657" s="80"/>
      <c r="AX1657" s="78"/>
      <c r="BL1657" s="80"/>
      <c r="CJ1657" s="90"/>
      <c r="CK1657" s="90"/>
      <c r="CL1657" s="90"/>
      <c r="CM1657" s="90"/>
      <c r="CN1657" s="90"/>
      <c r="CO1657" s="90"/>
      <c r="CP1657" s="90"/>
      <c r="CQ1657" s="90"/>
      <c r="CR1657" s="90"/>
      <c r="CS1657" s="90"/>
      <c r="CT1657" s="90"/>
      <c r="CU1657" s="90"/>
      <c r="CV1657" s="90"/>
      <c r="CW1657" s="90"/>
      <c r="CX1657" s="90"/>
    </row>
    <row r="1658" spans="28:102" s="77" customFormat="1" ht="12" x14ac:dyDescent="0.2">
      <c r="AB1658" s="80"/>
      <c r="AC1658" s="80"/>
      <c r="AD1658" s="80"/>
      <c r="AO1658" s="80"/>
      <c r="AP1658" s="80"/>
      <c r="AQ1658" s="80"/>
      <c r="AR1658" s="80"/>
      <c r="AS1658" s="80"/>
      <c r="AX1658" s="78"/>
      <c r="BL1658" s="80"/>
      <c r="CJ1658" s="90"/>
      <c r="CK1658" s="90"/>
      <c r="CL1658" s="90"/>
      <c r="CM1658" s="90"/>
      <c r="CN1658" s="90"/>
      <c r="CO1658" s="90"/>
      <c r="CP1658" s="90"/>
      <c r="CQ1658" s="90"/>
      <c r="CR1658" s="90"/>
      <c r="CS1658" s="90"/>
      <c r="CT1658" s="90"/>
      <c r="CU1658" s="90"/>
      <c r="CV1658" s="90"/>
      <c r="CW1658" s="90"/>
      <c r="CX1658" s="90"/>
    </row>
    <row r="1659" spans="28:102" s="77" customFormat="1" ht="12" x14ac:dyDescent="0.2">
      <c r="AB1659" s="80"/>
      <c r="AC1659" s="80"/>
      <c r="AD1659" s="80"/>
      <c r="AO1659" s="80"/>
      <c r="AP1659" s="80"/>
      <c r="AQ1659" s="80"/>
      <c r="AR1659" s="80"/>
      <c r="AS1659" s="80"/>
      <c r="AX1659" s="78"/>
      <c r="BL1659" s="80"/>
      <c r="CJ1659" s="90"/>
      <c r="CK1659" s="90"/>
      <c r="CL1659" s="90"/>
      <c r="CM1659" s="90"/>
      <c r="CN1659" s="90"/>
      <c r="CO1659" s="90"/>
      <c r="CP1659" s="90"/>
      <c r="CQ1659" s="90"/>
      <c r="CR1659" s="90"/>
      <c r="CS1659" s="90"/>
      <c r="CT1659" s="90"/>
      <c r="CU1659" s="90"/>
      <c r="CV1659" s="90"/>
      <c r="CW1659" s="90"/>
      <c r="CX1659" s="90"/>
    </row>
    <row r="1660" spans="28:102" s="77" customFormat="1" ht="12" x14ac:dyDescent="0.2">
      <c r="AB1660" s="80"/>
      <c r="AC1660" s="80"/>
      <c r="AD1660" s="80"/>
      <c r="AO1660" s="80"/>
      <c r="AP1660" s="80"/>
      <c r="AQ1660" s="80"/>
      <c r="AR1660" s="80"/>
      <c r="AS1660" s="80"/>
      <c r="AX1660" s="78"/>
      <c r="BL1660" s="80"/>
      <c r="CJ1660" s="90"/>
      <c r="CK1660" s="90"/>
      <c r="CL1660" s="90"/>
      <c r="CM1660" s="90"/>
      <c r="CN1660" s="90"/>
      <c r="CO1660" s="90"/>
      <c r="CP1660" s="90"/>
      <c r="CQ1660" s="90"/>
      <c r="CR1660" s="90"/>
      <c r="CS1660" s="90"/>
      <c r="CT1660" s="90"/>
      <c r="CU1660" s="90"/>
      <c r="CV1660" s="90"/>
      <c r="CW1660" s="90"/>
      <c r="CX1660" s="90"/>
    </row>
    <row r="1661" spans="28:102" s="77" customFormat="1" ht="12" x14ac:dyDescent="0.2">
      <c r="AB1661" s="80"/>
      <c r="AC1661" s="80"/>
      <c r="AD1661" s="80"/>
      <c r="AO1661" s="80"/>
      <c r="AP1661" s="80"/>
      <c r="AQ1661" s="80"/>
      <c r="AR1661" s="80"/>
      <c r="AS1661" s="80"/>
      <c r="AX1661" s="78"/>
      <c r="BL1661" s="80"/>
      <c r="CJ1661" s="90"/>
      <c r="CK1661" s="90"/>
      <c r="CL1661" s="90"/>
      <c r="CM1661" s="90"/>
      <c r="CN1661" s="90"/>
      <c r="CO1661" s="90"/>
      <c r="CP1661" s="90"/>
      <c r="CQ1661" s="90"/>
      <c r="CR1661" s="90"/>
      <c r="CS1661" s="90"/>
      <c r="CT1661" s="90"/>
      <c r="CU1661" s="90"/>
      <c r="CV1661" s="90"/>
      <c r="CW1661" s="90"/>
      <c r="CX1661" s="90"/>
    </row>
    <row r="1662" spans="28:102" s="77" customFormat="1" ht="12" x14ac:dyDescent="0.2">
      <c r="AB1662" s="80"/>
      <c r="AC1662" s="80"/>
      <c r="AD1662" s="80"/>
      <c r="AO1662" s="80"/>
      <c r="AP1662" s="80"/>
      <c r="AQ1662" s="80"/>
      <c r="AR1662" s="80"/>
      <c r="AS1662" s="80"/>
      <c r="AX1662" s="78"/>
      <c r="BL1662" s="80"/>
      <c r="CJ1662" s="90"/>
      <c r="CK1662" s="90"/>
      <c r="CL1662" s="90"/>
      <c r="CM1662" s="90"/>
      <c r="CN1662" s="90"/>
      <c r="CO1662" s="90"/>
      <c r="CP1662" s="90"/>
      <c r="CQ1662" s="90"/>
      <c r="CR1662" s="90"/>
      <c r="CS1662" s="90"/>
      <c r="CT1662" s="90"/>
      <c r="CU1662" s="90"/>
      <c r="CV1662" s="90"/>
      <c r="CW1662" s="90"/>
      <c r="CX1662" s="90"/>
    </row>
    <row r="1663" spans="28:102" s="77" customFormat="1" ht="12" x14ac:dyDescent="0.2">
      <c r="AB1663" s="80"/>
      <c r="AC1663" s="80"/>
      <c r="AD1663" s="80"/>
      <c r="AO1663" s="80"/>
      <c r="AP1663" s="80"/>
      <c r="AQ1663" s="80"/>
      <c r="AR1663" s="80"/>
      <c r="AS1663" s="80"/>
      <c r="AX1663" s="78"/>
      <c r="BL1663" s="80"/>
      <c r="CJ1663" s="90"/>
      <c r="CK1663" s="90"/>
      <c r="CL1663" s="90"/>
      <c r="CM1663" s="90"/>
      <c r="CN1663" s="90"/>
      <c r="CO1663" s="90"/>
      <c r="CP1663" s="90"/>
      <c r="CQ1663" s="90"/>
      <c r="CR1663" s="90"/>
      <c r="CS1663" s="90"/>
      <c r="CT1663" s="90"/>
      <c r="CU1663" s="90"/>
      <c r="CV1663" s="90"/>
      <c r="CW1663" s="90"/>
      <c r="CX1663" s="90"/>
    </row>
    <row r="1664" spans="28:102" s="77" customFormat="1" ht="12" x14ac:dyDescent="0.2">
      <c r="AB1664" s="80"/>
      <c r="AC1664" s="80"/>
      <c r="AD1664" s="80"/>
      <c r="AO1664" s="80"/>
      <c r="AP1664" s="80"/>
      <c r="AQ1664" s="80"/>
      <c r="AR1664" s="80"/>
      <c r="AS1664" s="80"/>
      <c r="AX1664" s="78"/>
      <c r="BL1664" s="80"/>
      <c r="CJ1664" s="90"/>
      <c r="CK1664" s="90"/>
      <c r="CL1664" s="90"/>
      <c r="CM1664" s="90"/>
      <c r="CN1664" s="90"/>
      <c r="CO1664" s="90"/>
      <c r="CP1664" s="90"/>
      <c r="CQ1664" s="90"/>
      <c r="CR1664" s="90"/>
      <c r="CS1664" s="90"/>
      <c r="CT1664" s="90"/>
      <c r="CU1664" s="90"/>
      <c r="CV1664" s="90"/>
      <c r="CW1664" s="90"/>
      <c r="CX1664" s="90"/>
    </row>
    <row r="1665" spans="28:102" s="77" customFormat="1" ht="12" x14ac:dyDescent="0.2">
      <c r="AB1665" s="80"/>
      <c r="AC1665" s="80"/>
      <c r="AD1665" s="80"/>
      <c r="AO1665" s="80"/>
      <c r="AP1665" s="80"/>
      <c r="AQ1665" s="80"/>
      <c r="AR1665" s="80"/>
      <c r="AS1665" s="80"/>
      <c r="AX1665" s="78"/>
      <c r="BL1665" s="80"/>
      <c r="CJ1665" s="90"/>
      <c r="CK1665" s="90"/>
      <c r="CL1665" s="90"/>
      <c r="CM1665" s="90"/>
      <c r="CN1665" s="90"/>
      <c r="CO1665" s="90"/>
      <c r="CP1665" s="90"/>
      <c r="CQ1665" s="90"/>
      <c r="CR1665" s="90"/>
      <c r="CS1665" s="90"/>
      <c r="CT1665" s="90"/>
      <c r="CU1665" s="90"/>
      <c r="CV1665" s="90"/>
      <c r="CW1665" s="90"/>
      <c r="CX1665" s="90"/>
    </row>
    <row r="1666" spans="28:102" s="77" customFormat="1" ht="12" x14ac:dyDescent="0.2">
      <c r="AB1666" s="80"/>
      <c r="AC1666" s="80"/>
      <c r="AD1666" s="80"/>
      <c r="AO1666" s="80"/>
      <c r="AP1666" s="80"/>
      <c r="AQ1666" s="80"/>
      <c r="AR1666" s="80"/>
      <c r="AS1666" s="80"/>
      <c r="AX1666" s="78"/>
      <c r="BL1666" s="80"/>
      <c r="CJ1666" s="90"/>
      <c r="CK1666" s="90"/>
      <c r="CL1666" s="90"/>
      <c r="CM1666" s="90"/>
      <c r="CN1666" s="90"/>
      <c r="CO1666" s="90"/>
      <c r="CP1666" s="90"/>
      <c r="CQ1666" s="90"/>
      <c r="CR1666" s="90"/>
      <c r="CS1666" s="90"/>
      <c r="CT1666" s="90"/>
      <c r="CU1666" s="90"/>
      <c r="CV1666" s="90"/>
      <c r="CW1666" s="90"/>
      <c r="CX1666" s="90"/>
    </row>
    <row r="1667" spans="28:102" s="77" customFormat="1" ht="12" x14ac:dyDescent="0.2">
      <c r="AB1667" s="80"/>
      <c r="AC1667" s="80"/>
      <c r="AD1667" s="80"/>
      <c r="AO1667" s="80"/>
      <c r="AP1667" s="80"/>
      <c r="AQ1667" s="80"/>
      <c r="AR1667" s="80"/>
      <c r="AS1667" s="80"/>
      <c r="AX1667" s="78"/>
      <c r="BL1667" s="80"/>
      <c r="CJ1667" s="90"/>
      <c r="CK1667" s="90"/>
      <c r="CL1667" s="90"/>
      <c r="CM1667" s="90"/>
      <c r="CN1667" s="90"/>
      <c r="CO1667" s="90"/>
      <c r="CP1667" s="90"/>
      <c r="CQ1667" s="90"/>
      <c r="CR1667" s="90"/>
      <c r="CS1667" s="90"/>
      <c r="CT1667" s="90"/>
      <c r="CU1667" s="90"/>
      <c r="CV1667" s="90"/>
      <c r="CW1667" s="90"/>
      <c r="CX1667" s="90"/>
    </row>
    <row r="1668" spans="28:102" s="77" customFormat="1" ht="12" x14ac:dyDescent="0.2">
      <c r="AB1668" s="80"/>
      <c r="AC1668" s="80"/>
      <c r="AD1668" s="80"/>
      <c r="AO1668" s="80"/>
      <c r="AP1668" s="80"/>
      <c r="AQ1668" s="80"/>
      <c r="AR1668" s="80"/>
      <c r="AS1668" s="80"/>
      <c r="AX1668" s="78"/>
      <c r="BL1668" s="80"/>
      <c r="CJ1668" s="90"/>
      <c r="CK1668" s="90"/>
      <c r="CL1668" s="90"/>
      <c r="CM1668" s="90"/>
      <c r="CN1668" s="90"/>
      <c r="CO1668" s="90"/>
      <c r="CP1668" s="90"/>
      <c r="CQ1668" s="90"/>
      <c r="CR1668" s="90"/>
      <c r="CS1668" s="90"/>
      <c r="CT1668" s="90"/>
      <c r="CU1668" s="90"/>
      <c r="CV1668" s="90"/>
      <c r="CW1668" s="90"/>
      <c r="CX1668" s="90"/>
    </row>
    <row r="1669" spans="28:102" s="77" customFormat="1" ht="12" x14ac:dyDescent="0.2">
      <c r="AB1669" s="80"/>
      <c r="AC1669" s="80"/>
      <c r="AD1669" s="80"/>
      <c r="AO1669" s="80"/>
      <c r="AP1669" s="80"/>
      <c r="AQ1669" s="80"/>
      <c r="AR1669" s="80"/>
      <c r="AS1669" s="80"/>
      <c r="AX1669" s="78"/>
      <c r="BL1669" s="80"/>
      <c r="CJ1669" s="90"/>
      <c r="CK1669" s="90"/>
      <c r="CL1669" s="90"/>
      <c r="CM1669" s="90"/>
      <c r="CN1669" s="90"/>
      <c r="CO1669" s="90"/>
      <c r="CP1669" s="90"/>
      <c r="CQ1669" s="90"/>
      <c r="CR1669" s="90"/>
      <c r="CS1669" s="90"/>
      <c r="CT1669" s="90"/>
      <c r="CU1669" s="90"/>
      <c r="CV1669" s="90"/>
      <c r="CW1669" s="90"/>
      <c r="CX1669" s="90"/>
    </row>
    <row r="1670" spans="28:102" s="77" customFormat="1" ht="12" x14ac:dyDescent="0.2">
      <c r="AB1670" s="80"/>
      <c r="AC1670" s="80"/>
      <c r="AD1670" s="80"/>
      <c r="AO1670" s="80"/>
      <c r="AP1670" s="80"/>
      <c r="AQ1670" s="80"/>
      <c r="AR1670" s="80"/>
      <c r="AS1670" s="80"/>
      <c r="AX1670" s="78"/>
      <c r="BL1670" s="80"/>
      <c r="CJ1670" s="90"/>
      <c r="CK1670" s="90"/>
      <c r="CL1670" s="90"/>
      <c r="CM1670" s="90"/>
      <c r="CN1670" s="90"/>
      <c r="CO1670" s="90"/>
      <c r="CP1670" s="90"/>
      <c r="CQ1670" s="90"/>
      <c r="CR1670" s="90"/>
      <c r="CS1670" s="90"/>
      <c r="CT1670" s="90"/>
      <c r="CU1670" s="90"/>
      <c r="CV1670" s="90"/>
      <c r="CW1670" s="90"/>
      <c r="CX1670" s="90"/>
    </row>
    <row r="1671" spans="28:102" s="77" customFormat="1" ht="12" x14ac:dyDescent="0.2">
      <c r="AB1671" s="80"/>
      <c r="AC1671" s="80"/>
      <c r="AD1671" s="80"/>
      <c r="AO1671" s="80"/>
      <c r="AP1671" s="80"/>
      <c r="AQ1671" s="80"/>
      <c r="AR1671" s="80"/>
      <c r="AS1671" s="80"/>
      <c r="AX1671" s="78"/>
      <c r="BL1671" s="80"/>
      <c r="CJ1671" s="90"/>
      <c r="CK1671" s="90"/>
      <c r="CL1671" s="90"/>
      <c r="CM1671" s="90"/>
      <c r="CN1671" s="90"/>
      <c r="CO1671" s="90"/>
      <c r="CP1671" s="90"/>
      <c r="CQ1671" s="90"/>
      <c r="CR1671" s="90"/>
      <c r="CS1671" s="90"/>
      <c r="CT1671" s="90"/>
      <c r="CU1671" s="90"/>
      <c r="CV1671" s="90"/>
      <c r="CW1671" s="90"/>
      <c r="CX1671" s="90"/>
    </row>
    <row r="1672" spans="28:102" s="77" customFormat="1" ht="12" x14ac:dyDescent="0.2">
      <c r="AB1672" s="80"/>
      <c r="AC1672" s="80"/>
      <c r="AD1672" s="80"/>
      <c r="AO1672" s="80"/>
      <c r="AP1672" s="80"/>
      <c r="AQ1672" s="80"/>
      <c r="AR1672" s="80"/>
      <c r="AS1672" s="80"/>
      <c r="AX1672" s="78"/>
      <c r="BL1672" s="80"/>
      <c r="CJ1672" s="90"/>
      <c r="CK1672" s="90"/>
      <c r="CL1672" s="90"/>
      <c r="CM1672" s="90"/>
      <c r="CN1672" s="90"/>
      <c r="CO1672" s="90"/>
      <c r="CP1672" s="90"/>
      <c r="CQ1672" s="90"/>
      <c r="CR1672" s="90"/>
      <c r="CS1672" s="90"/>
      <c r="CT1672" s="90"/>
      <c r="CU1672" s="90"/>
      <c r="CV1672" s="90"/>
      <c r="CW1672" s="90"/>
      <c r="CX1672" s="90"/>
    </row>
    <row r="1673" spans="28:102" s="77" customFormat="1" ht="12" x14ac:dyDescent="0.2">
      <c r="AB1673" s="80"/>
      <c r="AC1673" s="80"/>
      <c r="AD1673" s="80"/>
      <c r="AO1673" s="80"/>
      <c r="AP1673" s="80"/>
      <c r="AQ1673" s="80"/>
      <c r="AR1673" s="80"/>
      <c r="AS1673" s="80"/>
      <c r="AX1673" s="78"/>
      <c r="BL1673" s="80"/>
      <c r="CJ1673" s="90"/>
      <c r="CK1673" s="90"/>
      <c r="CL1673" s="90"/>
      <c r="CM1673" s="90"/>
      <c r="CN1673" s="90"/>
      <c r="CO1673" s="90"/>
      <c r="CP1673" s="90"/>
      <c r="CQ1673" s="90"/>
      <c r="CR1673" s="90"/>
      <c r="CS1673" s="90"/>
      <c r="CT1673" s="90"/>
      <c r="CU1673" s="90"/>
      <c r="CV1673" s="90"/>
      <c r="CW1673" s="90"/>
      <c r="CX1673" s="90"/>
    </row>
    <row r="1674" spans="28:102" s="77" customFormat="1" ht="12" x14ac:dyDescent="0.2">
      <c r="AB1674" s="80"/>
      <c r="AC1674" s="80"/>
      <c r="AD1674" s="80"/>
      <c r="AO1674" s="80"/>
      <c r="AP1674" s="80"/>
      <c r="AQ1674" s="80"/>
      <c r="AR1674" s="80"/>
      <c r="AS1674" s="80"/>
      <c r="AX1674" s="78"/>
      <c r="BL1674" s="80"/>
      <c r="CJ1674" s="90"/>
      <c r="CK1674" s="90"/>
      <c r="CL1674" s="90"/>
      <c r="CM1674" s="90"/>
      <c r="CN1674" s="90"/>
      <c r="CO1674" s="90"/>
      <c r="CP1674" s="90"/>
      <c r="CQ1674" s="90"/>
      <c r="CR1674" s="90"/>
      <c r="CS1674" s="90"/>
      <c r="CT1674" s="90"/>
      <c r="CU1674" s="90"/>
      <c r="CV1674" s="90"/>
      <c r="CW1674" s="90"/>
      <c r="CX1674" s="90"/>
    </row>
    <row r="1675" spans="28:102" s="77" customFormat="1" ht="12" x14ac:dyDescent="0.2">
      <c r="AB1675" s="80"/>
      <c r="AC1675" s="80"/>
      <c r="AD1675" s="80"/>
      <c r="AO1675" s="80"/>
      <c r="AP1675" s="80"/>
      <c r="AQ1675" s="80"/>
      <c r="AR1675" s="80"/>
      <c r="AS1675" s="80"/>
      <c r="AX1675" s="78"/>
      <c r="BL1675" s="80"/>
      <c r="CJ1675" s="90"/>
      <c r="CK1675" s="90"/>
      <c r="CL1675" s="90"/>
      <c r="CM1675" s="90"/>
      <c r="CN1675" s="90"/>
      <c r="CO1675" s="90"/>
      <c r="CP1675" s="90"/>
      <c r="CQ1675" s="90"/>
      <c r="CR1675" s="90"/>
      <c r="CS1675" s="90"/>
      <c r="CT1675" s="90"/>
      <c r="CU1675" s="90"/>
      <c r="CV1675" s="90"/>
      <c r="CW1675" s="90"/>
      <c r="CX1675" s="90"/>
    </row>
    <row r="1676" spans="28:102" s="77" customFormat="1" ht="12" x14ac:dyDescent="0.2">
      <c r="AB1676" s="80"/>
      <c r="AC1676" s="80"/>
      <c r="AD1676" s="80"/>
      <c r="AO1676" s="80"/>
      <c r="AP1676" s="80"/>
      <c r="AQ1676" s="80"/>
      <c r="AR1676" s="80"/>
      <c r="AS1676" s="80"/>
      <c r="AX1676" s="78"/>
      <c r="BL1676" s="80"/>
      <c r="CJ1676" s="90"/>
      <c r="CK1676" s="90"/>
      <c r="CL1676" s="90"/>
      <c r="CM1676" s="90"/>
      <c r="CN1676" s="90"/>
      <c r="CO1676" s="90"/>
      <c r="CP1676" s="90"/>
      <c r="CQ1676" s="90"/>
      <c r="CR1676" s="90"/>
      <c r="CS1676" s="90"/>
      <c r="CT1676" s="90"/>
      <c r="CU1676" s="90"/>
      <c r="CV1676" s="90"/>
      <c r="CW1676" s="90"/>
      <c r="CX1676" s="90"/>
    </row>
    <row r="1677" spans="28:102" s="77" customFormat="1" ht="12" x14ac:dyDescent="0.2">
      <c r="AB1677" s="80"/>
      <c r="AC1677" s="80"/>
      <c r="AD1677" s="80"/>
      <c r="AO1677" s="80"/>
      <c r="AP1677" s="80"/>
      <c r="AQ1677" s="80"/>
      <c r="AR1677" s="80"/>
      <c r="AS1677" s="80"/>
      <c r="AX1677" s="78"/>
      <c r="BL1677" s="80"/>
      <c r="CJ1677" s="90"/>
      <c r="CK1677" s="90"/>
      <c r="CL1677" s="90"/>
      <c r="CM1677" s="90"/>
      <c r="CN1677" s="90"/>
      <c r="CO1677" s="90"/>
      <c r="CP1677" s="90"/>
      <c r="CQ1677" s="90"/>
      <c r="CR1677" s="90"/>
      <c r="CS1677" s="90"/>
      <c r="CT1677" s="90"/>
      <c r="CU1677" s="90"/>
      <c r="CV1677" s="90"/>
      <c r="CW1677" s="90"/>
      <c r="CX1677" s="90"/>
    </row>
    <row r="1678" spans="28:102" s="77" customFormat="1" ht="12" x14ac:dyDescent="0.2">
      <c r="AB1678" s="80"/>
      <c r="AC1678" s="80"/>
      <c r="AD1678" s="80"/>
      <c r="AO1678" s="80"/>
      <c r="AP1678" s="80"/>
      <c r="AQ1678" s="80"/>
      <c r="AR1678" s="80"/>
      <c r="AS1678" s="80"/>
      <c r="AX1678" s="78"/>
      <c r="BL1678" s="80"/>
      <c r="CJ1678" s="90"/>
      <c r="CK1678" s="90"/>
      <c r="CL1678" s="90"/>
      <c r="CM1678" s="90"/>
      <c r="CN1678" s="90"/>
      <c r="CO1678" s="90"/>
      <c r="CP1678" s="90"/>
      <c r="CQ1678" s="90"/>
      <c r="CR1678" s="90"/>
      <c r="CS1678" s="90"/>
      <c r="CT1678" s="90"/>
      <c r="CU1678" s="90"/>
      <c r="CV1678" s="90"/>
      <c r="CW1678" s="90"/>
      <c r="CX1678" s="90"/>
    </row>
    <row r="1679" spans="28:102" s="77" customFormat="1" ht="12" x14ac:dyDescent="0.2">
      <c r="AB1679" s="80"/>
      <c r="AC1679" s="80"/>
      <c r="AD1679" s="80"/>
      <c r="AO1679" s="80"/>
      <c r="AP1679" s="80"/>
      <c r="AQ1679" s="80"/>
      <c r="AR1679" s="80"/>
      <c r="AS1679" s="80"/>
      <c r="AX1679" s="78"/>
      <c r="BL1679" s="80"/>
      <c r="CJ1679" s="90"/>
      <c r="CK1679" s="90"/>
      <c r="CL1679" s="90"/>
      <c r="CM1679" s="90"/>
      <c r="CN1679" s="90"/>
      <c r="CO1679" s="90"/>
      <c r="CP1679" s="90"/>
      <c r="CQ1679" s="90"/>
      <c r="CR1679" s="90"/>
      <c r="CS1679" s="90"/>
      <c r="CT1679" s="90"/>
      <c r="CU1679" s="90"/>
      <c r="CV1679" s="90"/>
      <c r="CW1679" s="90"/>
      <c r="CX1679" s="90"/>
    </row>
    <row r="1680" spans="28:102" s="77" customFormat="1" ht="12" x14ac:dyDescent="0.2">
      <c r="AB1680" s="80"/>
      <c r="AC1680" s="80"/>
      <c r="AD1680" s="80"/>
      <c r="AO1680" s="80"/>
      <c r="AP1680" s="80"/>
      <c r="AQ1680" s="80"/>
      <c r="AR1680" s="80"/>
      <c r="AS1680" s="80"/>
      <c r="AX1680" s="78"/>
      <c r="BL1680" s="80"/>
      <c r="CJ1680" s="90"/>
      <c r="CK1680" s="90"/>
      <c r="CL1680" s="90"/>
      <c r="CM1680" s="90"/>
      <c r="CN1680" s="90"/>
      <c r="CO1680" s="90"/>
      <c r="CP1680" s="90"/>
      <c r="CQ1680" s="90"/>
      <c r="CR1680" s="90"/>
      <c r="CS1680" s="90"/>
      <c r="CT1680" s="90"/>
      <c r="CU1680" s="90"/>
      <c r="CV1680" s="90"/>
      <c r="CW1680" s="90"/>
      <c r="CX1680" s="90"/>
    </row>
    <row r="1681" spans="28:102" s="77" customFormat="1" ht="12" x14ac:dyDescent="0.2">
      <c r="AB1681" s="80"/>
      <c r="AC1681" s="80"/>
      <c r="AD1681" s="80"/>
      <c r="AO1681" s="80"/>
      <c r="AP1681" s="80"/>
      <c r="AQ1681" s="80"/>
      <c r="AR1681" s="80"/>
      <c r="AS1681" s="80"/>
      <c r="AX1681" s="78"/>
      <c r="BL1681" s="80"/>
      <c r="CJ1681" s="90"/>
      <c r="CK1681" s="90"/>
      <c r="CL1681" s="90"/>
      <c r="CM1681" s="90"/>
      <c r="CN1681" s="90"/>
      <c r="CO1681" s="90"/>
      <c r="CP1681" s="90"/>
      <c r="CQ1681" s="90"/>
      <c r="CR1681" s="90"/>
      <c r="CS1681" s="90"/>
      <c r="CT1681" s="90"/>
      <c r="CU1681" s="90"/>
      <c r="CV1681" s="90"/>
      <c r="CW1681" s="90"/>
      <c r="CX1681" s="90"/>
    </row>
    <row r="1682" spans="28:102" s="77" customFormat="1" ht="12" x14ac:dyDescent="0.2">
      <c r="AB1682" s="80"/>
      <c r="AC1682" s="80"/>
      <c r="AD1682" s="80"/>
      <c r="AO1682" s="80"/>
      <c r="AP1682" s="80"/>
      <c r="AQ1682" s="80"/>
      <c r="AR1682" s="80"/>
      <c r="AS1682" s="80"/>
      <c r="AX1682" s="78"/>
      <c r="BL1682" s="80"/>
      <c r="CJ1682" s="90"/>
      <c r="CK1682" s="90"/>
      <c r="CL1682" s="90"/>
      <c r="CM1682" s="90"/>
      <c r="CN1682" s="90"/>
      <c r="CO1682" s="90"/>
      <c r="CP1682" s="90"/>
      <c r="CQ1682" s="90"/>
      <c r="CR1682" s="90"/>
      <c r="CS1682" s="90"/>
      <c r="CT1682" s="90"/>
      <c r="CU1682" s="90"/>
      <c r="CV1682" s="90"/>
      <c r="CW1682" s="90"/>
      <c r="CX1682" s="90"/>
    </row>
    <row r="1683" spans="28:102" s="77" customFormat="1" ht="12" x14ac:dyDescent="0.2">
      <c r="AB1683" s="80"/>
      <c r="AC1683" s="80"/>
      <c r="AD1683" s="80"/>
      <c r="AO1683" s="80"/>
      <c r="AP1683" s="80"/>
      <c r="AQ1683" s="80"/>
      <c r="AR1683" s="80"/>
      <c r="AS1683" s="80"/>
      <c r="AX1683" s="78"/>
      <c r="BL1683" s="80"/>
      <c r="CJ1683" s="90"/>
      <c r="CK1683" s="90"/>
      <c r="CL1683" s="90"/>
      <c r="CM1683" s="90"/>
      <c r="CN1683" s="90"/>
      <c r="CO1683" s="90"/>
      <c r="CP1683" s="90"/>
      <c r="CQ1683" s="90"/>
      <c r="CR1683" s="90"/>
      <c r="CS1683" s="90"/>
      <c r="CT1683" s="90"/>
      <c r="CU1683" s="90"/>
      <c r="CV1683" s="90"/>
      <c r="CW1683" s="90"/>
      <c r="CX1683" s="90"/>
    </row>
    <row r="1684" spans="28:102" s="77" customFormat="1" ht="12" x14ac:dyDescent="0.2">
      <c r="AB1684" s="80"/>
      <c r="AC1684" s="80"/>
      <c r="AD1684" s="80"/>
      <c r="AO1684" s="80"/>
      <c r="AP1684" s="80"/>
      <c r="AQ1684" s="80"/>
      <c r="AR1684" s="80"/>
      <c r="AS1684" s="80"/>
      <c r="AX1684" s="78"/>
      <c r="BL1684" s="80"/>
      <c r="CJ1684" s="90"/>
      <c r="CK1684" s="90"/>
      <c r="CL1684" s="90"/>
      <c r="CM1684" s="90"/>
      <c r="CN1684" s="90"/>
      <c r="CO1684" s="90"/>
      <c r="CP1684" s="90"/>
      <c r="CQ1684" s="90"/>
      <c r="CR1684" s="90"/>
      <c r="CS1684" s="90"/>
      <c r="CT1684" s="90"/>
      <c r="CU1684" s="90"/>
      <c r="CV1684" s="90"/>
      <c r="CW1684" s="90"/>
      <c r="CX1684" s="90"/>
    </row>
    <row r="1685" spans="28:102" s="77" customFormat="1" ht="12" x14ac:dyDescent="0.2">
      <c r="AB1685" s="80"/>
      <c r="AC1685" s="80"/>
      <c r="AD1685" s="80"/>
      <c r="AO1685" s="80"/>
      <c r="AP1685" s="80"/>
      <c r="AQ1685" s="80"/>
      <c r="AR1685" s="80"/>
      <c r="AS1685" s="80"/>
      <c r="AX1685" s="78"/>
      <c r="BL1685" s="80"/>
      <c r="CJ1685" s="90"/>
      <c r="CK1685" s="90"/>
      <c r="CL1685" s="90"/>
      <c r="CM1685" s="90"/>
      <c r="CN1685" s="90"/>
      <c r="CO1685" s="90"/>
      <c r="CP1685" s="90"/>
      <c r="CQ1685" s="90"/>
      <c r="CR1685" s="90"/>
      <c r="CS1685" s="90"/>
      <c r="CT1685" s="90"/>
      <c r="CU1685" s="90"/>
      <c r="CV1685" s="90"/>
      <c r="CW1685" s="90"/>
      <c r="CX1685" s="90"/>
    </row>
    <row r="1686" spans="28:102" s="77" customFormat="1" ht="12" x14ac:dyDescent="0.2">
      <c r="AB1686" s="80"/>
      <c r="AC1686" s="80"/>
      <c r="AD1686" s="80"/>
      <c r="AO1686" s="80"/>
      <c r="AP1686" s="80"/>
      <c r="AQ1686" s="80"/>
      <c r="AR1686" s="80"/>
      <c r="AS1686" s="80"/>
      <c r="AX1686" s="78"/>
      <c r="BL1686" s="80"/>
      <c r="CJ1686" s="90"/>
      <c r="CK1686" s="90"/>
      <c r="CL1686" s="90"/>
      <c r="CM1686" s="90"/>
      <c r="CN1686" s="90"/>
      <c r="CO1686" s="90"/>
      <c r="CP1686" s="90"/>
      <c r="CQ1686" s="90"/>
      <c r="CR1686" s="90"/>
      <c r="CS1686" s="90"/>
      <c r="CT1686" s="90"/>
      <c r="CU1686" s="90"/>
      <c r="CV1686" s="90"/>
      <c r="CW1686" s="90"/>
      <c r="CX1686" s="90"/>
    </row>
    <row r="1687" spans="28:102" s="77" customFormat="1" ht="12" x14ac:dyDescent="0.2">
      <c r="AB1687" s="80"/>
      <c r="AC1687" s="80"/>
      <c r="AD1687" s="80"/>
      <c r="AO1687" s="80"/>
      <c r="AP1687" s="80"/>
      <c r="AQ1687" s="80"/>
      <c r="AR1687" s="80"/>
      <c r="AS1687" s="80"/>
      <c r="AX1687" s="78"/>
      <c r="BL1687" s="80"/>
      <c r="CJ1687" s="90"/>
      <c r="CK1687" s="90"/>
      <c r="CL1687" s="90"/>
      <c r="CM1687" s="90"/>
      <c r="CN1687" s="90"/>
      <c r="CO1687" s="90"/>
      <c r="CP1687" s="90"/>
      <c r="CQ1687" s="90"/>
      <c r="CR1687" s="90"/>
      <c r="CS1687" s="90"/>
      <c r="CT1687" s="90"/>
      <c r="CU1687" s="90"/>
      <c r="CV1687" s="90"/>
      <c r="CW1687" s="90"/>
      <c r="CX1687" s="90"/>
    </row>
    <row r="1688" spans="28:102" s="77" customFormat="1" ht="12" x14ac:dyDescent="0.2">
      <c r="AB1688" s="80"/>
      <c r="AC1688" s="80"/>
      <c r="AD1688" s="80"/>
      <c r="AO1688" s="80"/>
      <c r="AP1688" s="80"/>
      <c r="AQ1688" s="80"/>
      <c r="AR1688" s="80"/>
      <c r="AS1688" s="80"/>
      <c r="AX1688" s="78"/>
      <c r="BL1688" s="80"/>
      <c r="CJ1688" s="90"/>
      <c r="CK1688" s="90"/>
      <c r="CL1688" s="90"/>
      <c r="CM1688" s="90"/>
      <c r="CN1688" s="90"/>
      <c r="CO1688" s="90"/>
      <c r="CP1688" s="90"/>
      <c r="CQ1688" s="90"/>
      <c r="CR1688" s="90"/>
      <c r="CS1688" s="90"/>
      <c r="CT1688" s="90"/>
      <c r="CU1688" s="90"/>
      <c r="CV1688" s="90"/>
      <c r="CW1688" s="90"/>
      <c r="CX1688" s="90"/>
    </row>
    <row r="1689" spans="28:102" s="77" customFormat="1" ht="12" x14ac:dyDescent="0.2">
      <c r="AB1689" s="80"/>
      <c r="AC1689" s="80"/>
      <c r="AD1689" s="80"/>
      <c r="AO1689" s="80"/>
      <c r="AP1689" s="80"/>
      <c r="AQ1689" s="80"/>
      <c r="AR1689" s="80"/>
      <c r="AS1689" s="80"/>
      <c r="AX1689" s="78"/>
      <c r="BL1689" s="80"/>
      <c r="CJ1689" s="90"/>
      <c r="CK1689" s="90"/>
      <c r="CL1689" s="90"/>
      <c r="CM1689" s="90"/>
      <c r="CN1689" s="90"/>
      <c r="CO1689" s="90"/>
      <c r="CP1689" s="90"/>
      <c r="CQ1689" s="90"/>
      <c r="CR1689" s="90"/>
      <c r="CS1689" s="90"/>
      <c r="CT1689" s="90"/>
      <c r="CU1689" s="90"/>
      <c r="CV1689" s="90"/>
      <c r="CW1689" s="90"/>
      <c r="CX1689" s="90"/>
    </row>
    <row r="1690" spans="28:102" s="77" customFormat="1" ht="12" x14ac:dyDescent="0.2">
      <c r="AB1690" s="80"/>
      <c r="AC1690" s="80"/>
      <c r="AD1690" s="80"/>
      <c r="AO1690" s="80"/>
      <c r="AP1690" s="80"/>
      <c r="AQ1690" s="80"/>
      <c r="AR1690" s="80"/>
      <c r="AS1690" s="80"/>
      <c r="AX1690" s="78"/>
      <c r="BL1690" s="80"/>
      <c r="CJ1690" s="90"/>
      <c r="CK1690" s="90"/>
      <c r="CL1690" s="90"/>
      <c r="CM1690" s="90"/>
      <c r="CN1690" s="90"/>
      <c r="CO1690" s="90"/>
      <c r="CP1690" s="90"/>
      <c r="CQ1690" s="90"/>
      <c r="CR1690" s="90"/>
      <c r="CS1690" s="90"/>
      <c r="CT1690" s="90"/>
      <c r="CU1690" s="90"/>
      <c r="CV1690" s="90"/>
      <c r="CW1690" s="90"/>
      <c r="CX1690" s="90"/>
    </row>
    <row r="1691" spans="28:102" s="77" customFormat="1" ht="12" x14ac:dyDescent="0.2">
      <c r="AB1691" s="80"/>
      <c r="AC1691" s="80"/>
      <c r="AD1691" s="80"/>
      <c r="AO1691" s="80"/>
      <c r="AP1691" s="80"/>
      <c r="AQ1691" s="80"/>
      <c r="AR1691" s="80"/>
      <c r="AS1691" s="80"/>
      <c r="AX1691" s="78"/>
      <c r="BL1691" s="80"/>
      <c r="CJ1691" s="90"/>
      <c r="CK1691" s="90"/>
      <c r="CL1691" s="90"/>
      <c r="CM1691" s="90"/>
      <c r="CN1691" s="90"/>
      <c r="CO1691" s="90"/>
      <c r="CP1691" s="90"/>
      <c r="CQ1691" s="90"/>
      <c r="CR1691" s="90"/>
      <c r="CS1691" s="90"/>
      <c r="CT1691" s="90"/>
      <c r="CU1691" s="90"/>
      <c r="CV1691" s="90"/>
      <c r="CW1691" s="90"/>
      <c r="CX1691" s="90"/>
    </row>
    <row r="1692" spans="28:102" s="77" customFormat="1" ht="12" x14ac:dyDescent="0.2">
      <c r="AB1692" s="80"/>
      <c r="AC1692" s="80"/>
      <c r="AD1692" s="80"/>
      <c r="AO1692" s="80"/>
      <c r="AP1692" s="80"/>
      <c r="AQ1692" s="80"/>
      <c r="AR1692" s="80"/>
      <c r="AS1692" s="80"/>
      <c r="AX1692" s="78"/>
      <c r="BL1692" s="80"/>
      <c r="CJ1692" s="90"/>
      <c r="CK1692" s="90"/>
      <c r="CL1692" s="90"/>
      <c r="CM1692" s="90"/>
      <c r="CN1692" s="90"/>
      <c r="CO1692" s="90"/>
      <c r="CP1692" s="90"/>
      <c r="CQ1692" s="90"/>
      <c r="CR1692" s="90"/>
      <c r="CS1692" s="90"/>
      <c r="CT1692" s="90"/>
      <c r="CU1692" s="90"/>
      <c r="CV1692" s="90"/>
      <c r="CW1692" s="90"/>
      <c r="CX1692" s="90"/>
    </row>
    <row r="1693" spans="28:102" s="77" customFormat="1" ht="12" x14ac:dyDescent="0.2">
      <c r="AB1693" s="80"/>
      <c r="AC1693" s="80"/>
      <c r="AD1693" s="80"/>
      <c r="AO1693" s="80"/>
      <c r="AP1693" s="80"/>
      <c r="AQ1693" s="80"/>
      <c r="AR1693" s="80"/>
      <c r="AS1693" s="80"/>
      <c r="AX1693" s="78"/>
      <c r="BL1693" s="80"/>
      <c r="CJ1693" s="90"/>
      <c r="CK1693" s="90"/>
      <c r="CL1693" s="90"/>
      <c r="CM1693" s="90"/>
      <c r="CN1693" s="90"/>
      <c r="CO1693" s="90"/>
      <c r="CP1693" s="90"/>
      <c r="CQ1693" s="90"/>
      <c r="CR1693" s="90"/>
      <c r="CS1693" s="90"/>
      <c r="CT1693" s="90"/>
      <c r="CU1693" s="90"/>
      <c r="CV1693" s="90"/>
      <c r="CW1693" s="90"/>
      <c r="CX1693" s="90"/>
    </row>
    <row r="1694" spans="28:102" s="77" customFormat="1" ht="12" x14ac:dyDescent="0.2">
      <c r="AB1694" s="80"/>
      <c r="AC1694" s="80"/>
      <c r="AD1694" s="80"/>
      <c r="AO1694" s="80"/>
      <c r="AP1694" s="80"/>
      <c r="AQ1694" s="80"/>
      <c r="AR1694" s="80"/>
      <c r="AS1694" s="80"/>
      <c r="AX1694" s="78"/>
      <c r="BL1694" s="80"/>
      <c r="CJ1694" s="90"/>
      <c r="CK1694" s="90"/>
      <c r="CL1694" s="90"/>
      <c r="CM1694" s="90"/>
      <c r="CN1694" s="90"/>
      <c r="CO1694" s="90"/>
      <c r="CP1694" s="90"/>
      <c r="CQ1694" s="90"/>
      <c r="CR1694" s="90"/>
      <c r="CS1694" s="90"/>
      <c r="CT1694" s="90"/>
      <c r="CU1694" s="90"/>
      <c r="CV1694" s="90"/>
      <c r="CW1694" s="90"/>
      <c r="CX1694" s="90"/>
    </row>
    <row r="1695" spans="28:102" s="77" customFormat="1" ht="12" x14ac:dyDescent="0.2">
      <c r="AB1695" s="80"/>
      <c r="AC1695" s="80"/>
      <c r="AD1695" s="80"/>
      <c r="AO1695" s="80"/>
      <c r="AP1695" s="80"/>
      <c r="AQ1695" s="80"/>
      <c r="AR1695" s="80"/>
      <c r="AS1695" s="80"/>
      <c r="AX1695" s="78"/>
      <c r="BL1695" s="80"/>
      <c r="CJ1695" s="90"/>
      <c r="CK1695" s="90"/>
      <c r="CL1695" s="90"/>
      <c r="CM1695" s="90"/>
      <c r="CN1695" s="90"/>
      <c r="CO1695" s="90"/>
      <c r="CP1695" s="90"/>
      <c r="CQ1695" s="90"/>
      <c r="CR1695" s="90"/>
      <c r="CS1695" s="90"/>
      <c r="CT1695" s="90"/>
      <c r="CU1695" s="90"/>
      <c r="CV1695" s="90"/>
      <c r="CW1695" s="90"/>
      <c r="CX1695" s="90"/>
    </row>
    <row r="1696" spans="28:102" s="77" customFormat="1" ht="12" x14ac:dyDescent="0.2">
      <c r="AB1696" s="80"/>
      <c r="AC1696" s="80"/>
      <c r="AD1696" s="80"/>
      <c r="AO1696" s="80"/>
      <c r="AP1696" s="80"/>
      <c r="AQ1696" s="80"/>
      <c r="AR1696" s="80"/>
      <c r="AS1696" s="80"/>
      <c r="AX1696" s="78"/>
      <c r="BL1696" s="80"/>
      <c r="CJ1696" s="90"/>
      <c r="CK1696" s="90"/>
      <c r="CL1696" s="90"/>
      <c r="CM1696" s="90"/>
      <c r="CN1696" s="90"/>
      <c r="CO1696" s="90"/>
      <c r="CP1696" s="90"/>
      <c r="CQ1696" s="90"/>
      <c r="CR1696" s="90"/>
      <c r="CS1696" s="90"/>
      <c r="CT1696" s="90"/>
      <c r="CU1696" s="90"/>
      <c r="CV1696" s="90"/>
      <c r="CW1696" s="90"/>
      <c r="CX1696" s="90"/>
    </row>
    <row r="1697" spans="28:102" s="77" customFormat="1" ht="12" x14ac:dyDescent="0.2">
      <c r="AB1697" s="80"/>
      <c r="AC1697" s="80"/>
      <c r="AD1697" s="80"/>
      <c r="AO1697" s="80"/>
      <c r="AP1697" s="80"/>
      <c r="AQ1697" s="80"/>
      <c r="AR1697" s="80"/>
      <c r="AS1697" s="80"/>
      <c r="AX1697" s="78"/>
      <c r="BL1697" s="80"/>
      <c r="CJ1697" s="90"/>
      <c r="CK1697" s="90"/>
      <c r="CL1697" s="90"/>
      <c r="CM1697" s="90"/>
      <c r="CN1697" s="90"/>
      <c r="CO1697" s="90"/>
      <c r="CP1697" s="90"/>
      <c r="CQ1697" s="90"/>
      <c r="CR1697" s="90"/>
      <c r="CS1697" s="90"/>
      <c r="CT1697" s="90"/>
      <c r="CU1697" s="90"/>
      <c r="CV1697" s="90"/>
      <c r="CW1697" s="90"/>
      <c r="CX1697" s="90"/>
    </row>
    <row r="1698" spans="28:102" s="77" customFormat="1" ht="12" x14ac:dyDescent="0.2">
      <c r="AB1698" s="80"/>
      <c r="AC1698" s="80"/>
      <c r="AD1698" s="80"/>
      <c r="AO1698" s="80"/>
      <c r="AP1698" s="80"/>
      <c r="AQ1698" s="80"/>
      <c r="AR1698" s="80"/>
      <c r="AS1698" s="80"/>
      <c r="AX1698" s="78"/>
      <c r="BL1698" s="80"/>
      <c r="CJ1698" s="90"/>
      <c r="CK1698" s="90"/>
      <c r="CL1698" s="90"/>
      <c r="CM1698" s="90"/>
      <c r="CN1698" s="90"/>
      <c r="CO1698" s="90"/>
      <c r="CP1698" s="90"/>
      <c r="CQ1698" s="90"/>
      <c r="CR1698" s="90"/>
      <c r="CS1698" s="90"/>
      <c r="CT1698" s="90"/>
      <c r="CU1698" s="90"/>
      <c r="CV1698" s="90"/>
      <c r="CW1698" s="90"/>
      <c r="CX1698" s="90"/>
    </row>
    <row r="1699" spans="28:102" s="77" customFormat="1" ht="12" x14ac:dyDescent="0.2">
      <c r="AB1699" s="80"/>
      <c r="AC1699" s="80"/>
      <c r="AD1699" s="80"/>
      <c r="AO1699" s="80"/>
      <c r="AP1699" s="80"/>
      <c r="AQ1699" s="80"/>
      <c r="AR1699" s="80"/>
      <c r="AS1699" s="80"/>
      <c r="AX1699" s="78"/>
      <c r="BL1699" s="80"/>
      <c r="CJ1699" s="90"/>
      <c r="CK1699" s="90"/>
      <c r="CL1699" s="90"/>
      <c r="CM1699" s="90"/>
      <c r="CN1699" s="90"/>
      <c r="CO1699" s="90"/>
      <c r="CP1699" s="90"/>
      <c r="CQ1699" s="90"/>
      <c r="CR1699" s="90"/>
      <c r="CS1699" s="90"/>
      <c r="CT1699" s="90"/>
      <c r="CU1699" s="90"/>
      <c r="CV1699" s="90"/>
      <c r="CW1699" s="90"/>
      <c r="CX1699" s="90"/>
    </row>
    <row r="1700" spans="28:102" s="77" customFormat="1" ht="12" x14ac:dyDescent="0.2">
      <c r="AB1700" s="80"/>
      <c r="AC1700" s="80"/>
      <c r="AD1700" s="80"/>
      <c r="AO1700" s="80"/>
      <c r="AP1700" s="80"/>
      <c r="AQ1700" s="80"/>
      <c r="AR1700" s="80"/>
      <c r="AS1700" s="80"/>
      <c r="AX1700" s="78"/>
      <c r="BL1700" s="80"/>
      <c r="CJ1700" s="90"/>
      <c r="CK1700" s="90"/>
      <c r="CL1700" s="90"/>
      <c r="CM1700" s="90"/>
      <c r="CN1700" s="90"/>
      <c r="CO1700" s="90"/>
      <c r="CP1700" s="90"/>
      <c r="CQ1700" s="90"/>
      <c r="CR1700" s="90"/>
      <c r="CS1700" s="90"/>
      <c r="CT1700" s="90"/>
      <c r="CU1700" s="90"/>
      <c r="CV1700" s="90"/>
      <c r="CW1700" s="90"/>
      <c r="CX1700" s="90"/>
    </row>
    <row r="1701" spans="28:102" s="77" customFormat="1" ht="12" x14ac:dyDescent="0.2">
      <c r="AB1701" s="80"/>
      <c r="AC1701" s="80"/>
      <c r="AD1701" s="80"/>
      <c r="AO1701" s="80"/>
      <c r="AP1701" s="80"/>
      <c r="AQ1701" s="80"/>
      <c r="AR1701" s="80"/>
      <c r="AS1701" s="80"/>
      <c r="AX1701" s="78"/>
      <c r="BL1701" s="80"/>
      <c r="CJ1701" s="90"/>
      <c r="CK1701" s="90"/>
      <c r="CL1701" s="90"/>
      <c r="CM1701" s="90"/>
      <c r="CN1701" s="90"/>
      <c r="CO1701" s="90"/>
      <c r="CP1701" s="90"/>
      <c r="CQ1701" s="90"/>
      <c r="CR1701" s="90"/>
      <c r="CS1701" s="90"/>
      <c r="CT1701" s="90"/>
      <c r="CU1701" s="90"/>
      <c r="CV1701" s="90"/>
      <c r="CW1701" s="90"/>
      <c r="CX1701" s="90"/>
    </row>
    <row r="1702" spans="28:102" s="77" customFormat="1" ht="12" x14ac:dyDescent="0.2">
      <c r="AB1702" s="80"/>
      <c r="AC1702" s="80"/>
      <c r="AD1702" s="80"/>
      <c r="AO1702" s="80"/>
      <c r="AP1702" s="80"/>
      <c r="AQ1702" s="80"/>
      <c r="AR1702" s="80"/>
      <c r="AS1702" s="80"/>
      <c r="AX1702" s="78"/>
      <c r="BL1702" s="80"/>
      <c r="CJ1702" s="90"/>
      <c r="CK1702" s="90"/>
      <c r="CL1702" s="90"/>
      <c r="CM1702" s="90"/>
      <c r="CN1702" s="90"/>
      <c r="CO1702" s="90"/>
      <c r="CP1702" s="90"/>
      <c r="CQ1702" s="90"/>
      <c r="CR1702" s="90"/>
      <c r="CS1702" s="90"/>
      <c r="CT1702" s="90"/>
      <c r="CU1702" s="90"/>
      <c r="CV1702" s="90"/>
      <c r="CW1702" s="90"/>
      <c r="CX1702" s="90"/>
    </row>
    <row r="1703" spans="28:102" s="77" customFormat="1" ht="12" x14ac:dyDescent="0.2">
      <c r="AB1703" s="80"/>
      <c r="AC1703" s="80"/>
      <c r="AD1703" s="80"/>
      <c r="AO1703" s="80"/>
      <c r="AP1703" s="80"/>
      <c r="AQ1703" s="80"/>
      <c r="AR1703" s="80"/>
      <c r="AS1703" s="80"/>
      <c r="AX1703" s="78"/>
      <c r="BL1703" s="80"/>
      <c r="CJ1703" s="90"/>
      <c r="CK1703" s="90"/>
      <c r="CL1703" s="90"/>
      <c r="CM1703" s="90"/>
      <c r="CN1703" s="90"/>
      <c r="CO1703" s="90"/>
      <c r="CP1703" s="90"/>
      <c r="CQ1703" s="90"/>
      <c r="CR1703" s="90"/>
      <c r="CS1703" s="90"/>
      <c r="CT1703" s="90"/>
      <c r="CU1703" s="90"/>
      <c r="CV1703" s="90"/>
      <c r="CW1703" s="90"/>
      <c r="CX1703" s="90"/>
    </row>
    <row r="1704" spans="28:102" s="77" customFormat="1" ht="12" x14ac:dyDescent="0.2">
      <c r="AB1704" s="80"/>
      <c r="AC1704" s="80"/>
      <c r="AD1704" s="80"/>
      <c r="AO1704" s="80"/>
      <c r="AP1704" s="80"/>
      <c r="AQ1704" s="80"/>
      <c r="AR1704" s="80"/>
      <c r="AS1704" s="80"/>
      <c r="AX1704" s="78"/>
      <c r="BL1704" s="80"/>
      <c r="CJ1704" s="90"/>
      <c r="CK1704" s="90"/>
      <c r="CL1704" s="90"/>
      <c r="CM1704" s="90"/>
      <c r="CN1704" s="90"/>
      <c r="CO1704" s="90"/>
      <c r="CP1704" s="90"/>
      <c r="CQ1704" s="90"/>
      <c r="CR1704" s="90"/>
      <c r="CS1704" s="90"/>
      <c r="CT1704" s="90"/>
      <c r="CU1704" s="90"/>
      <c r="CV1704" s="90"/>
      <c r="CW1704" s="90"/>
      <c r="CX1704" s="90"/>
    </row>
    <row r="1705" spans="28:102" s="77" customFormat="1" ht="12" x14ac:dyDescent="0.2">
      <c r="AB1705" s="80"/>
      <c r="AC1705" s="80"/>
      <c r="AD1705" s="80"/>
      <c r="AO1705" s="80"/>
      <c r="AP1705" s="80"/>
      <c r="AQ1705" s="80"/>
      <c r="AR1705" s="80"/>
      <c r="AS1705" s="80"/>
      <c r="AX1705" s="78"/>
      <c r="BL1705" s="80"/>
      <c r="CJ1705" s="90"/>
      <c r="CK1705" s="90"/>
      <c r="CL1705" s="90"/>
      <c r="CM1705" s="90"/>
      <c r="CN1705" s="90"/>
      <c r="CO1705" s="90"/>
      <c r="CP1705" s="90"/>
      <c r="CQ1705" s="90"/>
      <c r="CR1705" s="90"/>
      <c r="CS1705" s="90"/>
      <c r="CT1705" s="90"/>
      <c r="CU1705" s="90"/>
      <c r="CV1705" s="90"/>
      <c r="CW1705" s="90"/>
      <c r="CX1705" s="90"/>
    </row>
    <row r="1706" spans="28:102" s="77" customFormat="1" ht="12" x14ac:dyDescent="0.2">
      <c r="AB1706" s="80"/>
      <c r="AC1706" s="80"/>
      <c r="AD1706" s="80"/>
      <c r="AO1706" s="80"/>
      <c r="AP1706" s="80"/>
      <c r="AQ1706" s="80"/>
      <c r="AR1706" s="80"/>
      <c r="AS1706" s="80"/>
      <c r="AX1706" s="78"/>
      <c r="BL1706" s="80"/>
      <c r="CJ1706" s="90"/>
      <c r="CK1706" s="90"/>
      <c r="CL1706" s="90"/>
      <c r="CM1706" s="90"/>
      <c r="CN1706" s="90"/>
      <c r="CO1706" s="90"/>
      <c r="CP1706" s="90"/>
      <c r="CQ1706" s="90"/>
      <c r="CR1706" s="90"/>
      <c r="CS1706" s="90"/>
      <c r="CT1706" s="90"/>
      <c r="CU1706" s="90"/>
      <c r="CV1706" s="90"/>
      <c r="CW1706" s="90"/>
      <c r="CX1706" s="90"/>
    </row>
    <row r="1707" spans="28:102" s="77" customFormat="1" ht="12" x14ac:dyDescent="0.2">
      <c r="AB1707" s="80"/>
      <c r="AC1707" s="80"/>
      <c r="AD1707" s="80"/>
      <c r="AO1707" s="80"/>
      <c r="AP1707" s="80"/>
      <c r="AQ1707" s="80"/>
      <c r="AR1707" s="80"/>
      <c r="AS1707" s="80"/>
      <c r="AX1707" s="78"/>
      <c r="BL1707" s="80"/>
      <c r="CJ1707" s="90"/>
      <c r="CK1707" s="90"/>
      <c r="CL1707" s="90"/>
      <c r="CM1707" s="90"/>
      <c r="CN1707" s="90"/>
      <c r="CO1707" s="90"/>
      <c r="CP1707" s="90"/>
      <c r="CQ1707" s="90"/>
      <c r="CR1707" s="90"/>
      <c r="CS1707" s="90"/>
      <c r="CT1707" s="90"/>
      <c r="CU1707" s="90"/>
      <c r="CV1707" s="90"/>
      <c r="CW1707" s="90"/>
      <c r="CX1707" s="90"/>
    </row>
    <row r="1708" spans="28:102" s="77" customFormat="1" ht="12" x14ac:dyDescent="0.2">
      <c r="AB1708" s="80"/>
      <c r="AC1708" s="80"/>
      <c r="AD1708" s="80"/>
      <c r="AO1708" s="80"/>
      <c r="AP1708" s="80"/>
      <c r="AQ1708" s="80"/>
      <c r="AR1708" s="80"/>
      <c r="AS1708" s="80"/>
      <c r="AX1708" s="78"/>
      <c r="BL1708" s="80"/>
      <c r="CJ1708" s="90"/>
      <c r="CK1708" s="90"/>
      <c r="CL1708" s="90"/>
      <c r="CM1708" s="90"/>
      <c r="CN1708" s="90"/>
      <c r="CO1708" s="90"/>
      <c r="CP1708" s="90"/>
      <c r="CQ1708" s="90"/>
      <c r="CR1708" s="90"/>
      <c r="CS1708" s="90"/>
      <c r="CT1708" s="90"/>
      <c r="CU1708" s="90"/>
      <c r="CV1708" s="90"/>
      <c r="CW1708" s="90"/>
      <c r="CX1708" s="90"/>
    </row>
    <row r="1709" spans="28:102" s="77" customFormat="1" ht="12" x14ac:dyDescent="0.2">
      <c r="AB1709" s="80"/>
      <c r="AC1709" s="80"/>
      <c r="AD1709" s="80"/>
      <c r="AO1709" s="80"/>
      <c r="AP1709" s="80"/>
      <c r="AQ1709" s="80"/>
      <c r="AR1709" s="80"/>
      <c r="AS1709" s="80"/>
      <c r="AX1709" s="78"/>
      <c r="BL1709" s="80"/>
      <c r="CJ1709" s="90"/>
      <c r="CK1709" s="90"/>
      <c r="CL1709" s="90"/>
      <c r="CM1709" s="90"/>
      <c r="CN1709" s="90"/>
      <c r="CO1709" s="90"/>
      <c r="CP1709" s="90"/>
      <c r="CQ1709" s="90"/>
      <c r="CR1709" s="90"/>
      <c r="CS1709" s="90"/>
      <c r="CT1709" s="90"/>
      <c r="CU1709" s="90"/>
      <c r="CV1709" s="90"/>
      <c r="CW1709" s="90"/>
      <c r="CX1709" s="90"/>
    </row>
    <row r="1710" spans="28:102" s="77" customFormat="1" ht="12" x14ac:dyDescent="0.2">
      <c r="AB1710" s="80"/>
      <c r="AC1710" s="80"/>
      <c r="AD1710" s="80"/>
      <c r="AO1710" s="80"/>
      <c r="AP1710" s="80"/>
      <c r="AQ1710" s="80"/>
      <c r="AR1710" s="80"/>
      <c r="AS1710" s="80"/>
      <c r="AX1710" s="78"/>
      <c r="BL1710" s="80"/>
      <c r="CJ1710" s="90"/>
      <c r="CK1710" s="90"/>
      <c r="CL1710" s="90"/>
      <c r="CM1710" s="90"/>
      <c r="CN1710" s="90"/>
      <c r="CO1710" s="90"/>
      <c r="CP1710" s="90"/>
      <c r="CQ1710" s="90"/>
      <c r="CR1710" s="90"/>
      <c r="CS1710" s="90"/>
      <c r="CT1710" s="90"/>
      <c r="CU1710" s="90"/>
      <c r="CV1710" s="90"/>
      <c r="CW1710" s="90"/>
      <c r="CX1710" s="90"/>
    </row>
    <row r="1711" spans="28:102" s="77" customFormat="1" ht="12" x14ac:dyDescent="0.2">
      <c r="AB1711" s="80"/>
      <c r="AC1711" s="80"/>
      <c r="AD1711" s="80"/>
      <c r="AO1711" s="80"/>
      <c r="AP1711" s="80"/>
      <c r="AQ1711" s="80"/>
      <c r="AR1711" s="80"/>
      <c r="AS1711" s="80"/>
      <c r="AX1711" s="78"/>
      <c r="BL1711" s="80"/>
      <c r="CJ1711" s="90"/>
      <c r="CK1711" s="90"/>
      <c r="CL1711" s="90"/>
      <c r="CM1711" s="90"/>
      <c r="CN1711" s="90"/>
      <c r="CO1711" s="90"/>
      <c r="CP1711" s="90"/>
      <c r="CQ1711" s="90"/>
      <c r="CR1711" s="90"/>
      <c r="CS1711" s="90"/>
      <c r="CT1711" s="90"/>
      <c r="CU1711" s="90"/>
      <c r="CV1711" s="90"/>
      <c r="CW1711" s="90"/>
      <c r="CX1711" s="90"/>
    </row>
    <row r="1712" spans="28:102" s="77" customFormat="1" ht="12" x14ac:dyDescent="0.2">
      <c r="AB1712" s="80"/>
      <c r="AC1712" s="80"/>
      <c r="AD1712" s="80"/>
      <c r="AO1712" s="80"/>
      <c r="AP1712" s="80"/>
      <c r="AQ1712" s="80"/>
      <c r="AR1712" s="80"/>
      <c r="AS1712" s="80"/>
      <c r="AX1712" s="78"/>
      <c r="BL1712" s="80"/>
      <c r="CJ1712" s="90"/>
      <c r="CK1712" s="90"/>
      <c r="CL1712" s="90"/>
      <c r="CM1712" s="90"/>
      <c r="CN1712" s="90"/>
      <c r="CO1712" s="90"/>
      <c r="CP1712" s="90"/>
      <c r="CQ1712" s="90"/>
      <c r="CR1712" s="90"/>
      <c r="CS1712" s="90"/>
      <c r="CT1712" s="90"/>
      <c r="CU1712" s="90"/>
      <c r="CV1712" s="90"/>
      <c r="CW1712" s="90"/>
      <c r="CX1712" s="90"/>
    </row>
    <row r="1713" spans="28:102" s="77" customFormat="1" ht="12" x14ac:dyDescent="0.2">
      <c r="AB1713" s="80"/>
      <c r="AC1713" s="80"/>
      <c r="AD1713" s="80"/>
      <c r="AO1713" s="80"/>
      <c r="AP1713" s="80"/>
      <c r="AQ1713" s="80"/>
      <c r="AR1713" s="80"/>
      <c r="AS1713" s="80"/>
      <c r="AX1713" s="78"/>
      <c r="BL1713" s="80"/>
      <c r="CJ1713" s="90"/>
      <c r="CK1713" s="90"/>
      <c r="CL1713" s="90"/>
      <c r="CM1713" s="90"/>
      <c r="CN1713" s="90"/>
      <c r="CO1713" s="90"/>
      <c r="CP1713" s="90"/>
      <c r="CQ1713" s="90"/>
      <c r="CR1713" s="90"/>
      <c r="CS1713" s="90"/>
      <c r="CT1713" s="90"/>
      <c r="CU1713" s="90"/>
      <c r="CV1713" s="90"/>
      <c r="CW1713" s="90"/>
      <c r="CX1713" s="90"/>
    </row>
    <row r="1714" spans="28:102" s="77" customFormat="1" ht="12" x14ac:dyDescent="0.2">
      <c r="AB1714" s="80"/>
      <c r="AC1714" s="80"/>
      <c r="AD1714" s="80"/>
      <c r="AO1714" s="80"/>
      <c r="AP1714" s="80"/>
      <c r="AQ1714" s="80"/>
      <c r="AR1714" s="80"/>
      <c r="AS1714" s="80"/>
      <c r="AX1714" s="78"/>
      <c r="BL1714" s="80"/>
      <c r="CJ1714" s="90"/>
      <c r="CK1714" s="90"/>
      <c r="CL1714" s="90"/>
      <c r="CM1714" s="90"/>
      <c r="CN1714" s="90"/>
      <c r="CO1714" s="90"/>
      <c r="CP1714" s="90"/>
      <c r="CQ1714" s="90"/>
      <c r="CR1714" s="90"/>
      <c r="CS1714" s="90"/>
      <c r="CT1714" s="90"/>
      <c r="CU1714" s="90"/>
      <c r="CV1714" s="90"/>
      <c r="CW1714" s="90"/>
      <c r="CX1714" s="90"/>
    </row>
    <row r="1715" spans="28:102" s="77" customFormat="1" ht="12" x14ac:dyDescent="0.2">
      <c r="AB1715" s="80"/>
      <c r="AC1715" s="80"/>
      <c r="AD1715" s="80"/>
      <c r="AO1715" s="80"/>
      <c r="AP1715" s="80"/>
      <c r="AQ1715" s="80"/>
      <c r="AR1715" s="80"/>
      <c r="AS1715" s="80"/>
      <c r="AX1715" s="78"/>
      <c r="BL1715" s="80"/>
      <c r="CJ1715" s="90"/>
      <c r="CK1715" s="90"/>
      <c r="CL1715" s="90"/>
      <c r="CM1715" s="90"/>
      <c r="CN1715" s="90"/>
      <c r="CO1715" s="90"/>
      <c r="CP1715" s="90"/>
      <c r="CQ1715" s="90"/>
      <c r="CR1715" s="90"/>
      <c r="CS1715" s="90"/>
      <c r="CT1715" s="90"/>
      <c r="CU1715" s="90"/>
      <c r="CV1715" s="90"/>
      <c r="CW1715" s="90"/>
      <c r="CX1715" s="90"/>
    </row>
    <row r="1716" spans="28:102" s="77" customFormat="1" ht="12" x14ac:dyDescent="0.2">
      <c r="AB1716" s="80"/>
      <c r="AC1716" s="80"/>
      <c r="AD1716" s="80"/>
      <c r="AO1716" s="80"/>
      <c r="AP1716" s="80"/>
      <c r="AQ1716" s="80"/>
      <c r="AR1716" s="80"/>
      <c r="AS1716" s="80"/>
      <c r="AX1716" s="78"/>
      <c r="BL1716" s="80"/>
      <c r="CJ1716" s="90"/>
      <c r="CK1716" s="90"/>
      <c r="CL1716" s="90"/>
      <c r="CM1716" s="90"/>
      <c r="CN1716" s="90"/>
      <c r="CO1716" s="90"/>
      <c r="CP1716" s="90"/>
      <c r="CQ1716" s="90"/>
      <c r="CR1716" s="90"/>
      <c r="CS1716" s="90"/>
      <c r="CT1716" s="90"/>
      <c r="CU1716" s="90"/>
      <c r="CV1716" s="90"/>
      <c r="CW1716" s="90"/>
      <c r="CX1716" s="90"/>
    </row>
    <row r="1717" spans="28:102" s="77" customFormat="1" ht="12" x14ac:dyDescent="0.2">
      <c r="AB1717" s="80"/>
      <c r="AC1717" s="80"/>
      <c r="AD1717" s="80"/>
      <c r="AO1717" s="80"/>
      <c r="AP1717" s="80"/>
      <c r="AQ1717" s="80"/>
      <c r="AR1717" s="80"/>
      <c r="AS1717" s="80"/>
      <c r="AX1717" s="78"/>
      <c r="BL1717" s="80"/>
      <c r="CJ1717" s="90"/>
      <c r="CK1717" s="90"/>
      <c r="CL1717" s="90"/>
      <c r="CM1717" s="90"/>
      <c r="CN1717" s="90"/>
      <c r="CO1717" s="90"/>
      <c r="CP1717" s="90"/>
      <c r="CQ1717" s="90"/>
      <c r="CR1717" s="90"/>
      <c r="CS1717" s="90"/>
      <c r="CT1717" s="90"/>
      <c r="CU1717" s="90"/>
      <c r="CV1717" s="90"/>
      <c r="CW1717" s="90"/>
      <c r="CX1717" s="90"/>
    </row>
    <row r="1718" spans="28:102" s="77" customFormat="1" ht="12" x14ac:dyDescent="0.2">
      <c r="AB1718" s="80"/>
      <c r="AC1718" s="80"/>
      <c r="AD1718" s="80"/>
      <c r="AO1718" s="80"/>
      <c r="AP1718" s="80"/>
      <c r="AQ1718" s="80"/>
      <c r="AR1718" s="80"/>
      <c r="AS1718" s="80"/>
      <c r="AX1718" s="78"/>
      <c r="BL1718" s="80"/>
      <c r="CJ1718" s="90"/>
      <c r="CK1718" s="90"/>
      <c r="CL1718" s="90"/>
      <c r="CM1718" s="90"/>
      <c r="CN1718" s="90"/>
      <c r="CO1718" s="90"/>
      <c r="CP1718" s="90"/>
      <c r="CQ1718" s="90"/>
      <c r="CR1718" s="90"/>
      <c r="CS1718" s="90"/>
      <c r="CT1718" s="90"/>
      <c r="CU1718" s="90"/>
      <c r="CV1718" s="90"/>
      <c r="CW1718" s="90"/>
      <c r="CX1718" s="90"/>
    </row>
    <row r="1719" spans="28:102" s="77" customFormat="1" ht="12" x14ac:dyDescent="0.2">
      <c r="AB1719" s="80"/>
      <c r="AC1719" s="80"/>
      <c r="AD1719" s="80"/>
      <c r="AO1719" s="80"/>
      <c r="AP1719" s="80"/>
      <c r="AQ1719" s="80"/>
      <c r="AR1719" s="80"/>
      <c r="AS1719" s="80"/>
      <c r="AX1719" s="78"/>
      <c r="BL1719" s="80"/>
      <c r="CJ1719" s="90"/>
      <c r="CK1719" s="90"/>
      <c r="CL1719" s="90"/>
      <c r="CM1719" s="90"/>
      <c r="CN1719" s="90"/>
      <c r="CO1719" s="90"/>
      <c r="CP1719" s="90"/>
      <c r="CQ1719" s="90"/>
      <c r="CR1719" s="90"/>
      <c r="CS1719" s="90"/>
      <c r="CT1719" s="90"/>
      <c r="CU1719" s="90"/>
      <c r="CV1719" s="90"/>
      <c r="CW1719" s="90"/>
      <c r="CX1719" s="90"/>
    </row>
    <row r="1720" spans="28:102" s="77" customFormat="1" ht="12" x14ac:dyDescent="0.2">
      <c r="AB1720" s="80"/>
      <c r="AC1720" s="80"/>
      <c r="AD1720" s="80"/>
      <c r="AO1720" s="80"/>
      <c r="AP1720" s="80"/>
      <c r="AQ1720" s="80"/>
      <c r="AR1720" s="80"/>
      <c r="AS1720" s="80"/>
      <c r="AX1720" s="78"/>
      <c r="BL1720" s="80"/>
      <c r="CJ1720" s="90"/>
      <c r="CK1720" s="90"/>
      <c r="CL1720" s="90"/>
      <c r="CM1720" s="90"/>
      <c r="CN1720" s="90"/>
      <c r="CO1720" s="90"/>
      <c r="CP1720" s="90"/>
      <c r="CQ1720" s="90"/>
      <c r="CR1720" s="90"/>
      <c r="CS1720" s="90"/>
      <c r="CT1720" s="90"/>
      <c r="CU1720" s="90"/>
      <c r="CV1720" s="90"/>
      <c r="CW1720" s="90"/>
      <c r="CX1720" s="90"/>
    </row>
    <row r="1721" spans="28:102" s="77" customFormat="1" ht="12" x14ac:dyDescent="0.2">
      <c r="AB1721" s="80"/>
      <c r="AC1721" s="80"/>
      <c r="AD1721" s="80"/>
      <c r="AO1721" s="80"/>
      <c r="AP1721" s="80"/>
      <c r="AQ1721" s="80"/>
      <c r="AR1721" s="80"/>
      <c r="AS1721" s="80"/>
      <c r="AX1721" s="78"/>
      <c r="BL1721" s="80"/>
      <c r="CJ1721" s="90"/>
      <c r="CK1721" s="90"/>
      <c r="CL1721" s="90"/>
      <c r="CM1721" s="90"/>
      <c r="CN1721" s="90"/>
      <c r="CO1721" s="90"/>
      <c r="CP1721" s="90"/>
      <c r="CQ1721" s="90"/>
      <c r="CR1721" s="90"/>
      <c r="CS1721" s="90"/>
      <c r="CT1721" s="90"/>
      <c r="CU1721" s="90"/>
      <c r="CV1721" s="90"/>
      <c r="CW1721" s="90"/>
      <c r="CX1721" s="90"/>
    </row>
    <row r="1722" spans="28:102" s="77" customFormat="1" ht="12" x14ac:dyDescent="0.2">
      <c r="AB1722" s="80"/>
      <c r="AC1722" s="80"/>
      <c r="AD1722" s="80"/>
      <c r="AO1722" s="80"/>
      <c r="AP1722" s="80"/>
      <c r="AQ1722" s="80"/>
      <c r="AR1722" s="80"/>
      <c r="AS1722" s="80"/>
      <c r="AX1722" s="78"/>
      <c r="BL1722" s="80"/>
      <c r="CJ1722" s="90"/>
      <c r="CK1722" s="90"/>
      <c r="CL1722" s="90"/>
      <c r="CM1722" s="90"/>
      <c r="CN1722" s="90"/>
      <c r="CO1722" s="90"/>
      <c r="CP1722" s="90"/>
      <c r="CQ1722" s="90"/>
      <c r="CR1722" s="90"/>
      <c r="CS1722" s="90"/>
      <c r="CT1722" s="90"/>
      <c r="CU1722" s="90"/>
      <c r="CV1722" s="90"/>
      <c r="CW1722" s="90"/>
      <c r="CX1722" s="90"/>
    </row>
    <row r="1723" spans="28:102" s="77" customFormat="1" ht="12" x14ac:dyDescent="0.2">
      <c r="AB1723" s="80"/>
      <c r="AC1723" s="80"/>
      <c r="AD1723" s="80"/>
      <c r="AO1723" s="80"/>
      <c r="AP1723" s="80"/>
      <c r="AQ1723" s="80"/>
      <c r="AR1723" s="80"/>
      <c r="AS1723" s="80"/>
      <c r="AX1723" s="78"/>
      <c r="BL1723" s="80"/>
      <c r="CJ1723" s="90"/>
      <c r="CK1723" s="90"/>
      <c r="CL1723" s="90"/>
      <c r="CM1723" s="90"/>
      <c r="CN1723" s="90"/>
      <c r="CO1723" s="90"/>
      <c r="CP1723" s="90"/>
      <c r="CQ1723" s="90"/>
      <c r="CR1723" s="90"/>
      <c r="CS1723" s="90"/>
      <c r="CT1723" s="90"/>
      <c r="CU1723" s="90"/>
      <c r="CV1723" s="90"/>
      <c r="CW1723" s="90"/>
      <c r="CX1723" s="90"/>
    </row>
    <row r="1724" spans="28:102" s="77" customFormat="1" ht="12" x14ac:dyDescent="0.2">
      <c r="AB1724" s="80"/>
      <c r="AC1724" s="80"/>
      <c r="AD1724" s="80"/>
      <c r="AO1724" s="80"/>
      <c r="AP1724" s="80"/>
      <c r="AQ1724" s="80"/>
      <c r="AR1724" s="80"/>
      <c r="AS1724" s="80"/>
      <c r="AX1724" s="78"/>
      <c r="BL1724" s="80"/>
      <c r="CJ1724" s="90"/>
      <c r="CK1724" s="90"/>
      <c r="CL1724" s="90"/>
      <c r="CM1724" s="90"/>
      <c r="CN1724" s="90"/>
      <c r="CO1724" s="90"/>
      <c r="CP1724" s="90"/>
      <c r="CQ1724" s="90"/>
      <c r="CR1724" s="90"/>
      <c r="CS1724" s="90"/>
      <c r="CT1724" s="90"/>
      <c r="CU1724" s="90"/>
      <c r="CV1724" s="90"/>
      <c r="CW1724" s="90"/>
      <c r="CX1724" s="90"/>
    </row>
    <row r="1725" spans="28:102" s="77" customFormat="1" ht="12" x14ac:dyDescent="0.2">
      <c r="AB1725" s="80"/>
      <c r="AC1725" s="80"/>
      <c r="AD1725" s="80"/>
      <c r="AO1725" s="80"/>
      <c r="AP1725" s="80"/>
      <c r="AQ1725" s="80"/>
      <c r="AR1725" s="80"/>
      <c r="AS1725" s="80"/>
      <c r="AX1725" s="78"/>
      <c r="BL1725" s="80"/>
      <c r="CJ1725" s="90"/>
      <c r="CK1725" s="90"/>
      <c r="CL1725" s="90"/>
      <c r="CM1725" s="90"/>
      <c r="CN1725" s="90"/>
      <c r="CO1725" s="90"/>
      <c r="CP1725" s="90"/>
      <c r="CQ1725" s="90"/>
      <c r="CR1725" s="90"/>
      <c r="CS1725" s="90"/>
      <c r="CT1725" s="90"/>
      <c r="CU1725" s="90"/>
      <c r="CV1725" s="90"/>
      <c r="CW1725" s="90"/>
      <c r="CX1725" s="90"/>
    </row>
    <row r="1726" spans="28:102" s="77" customFormat="1" ht="12" x14ac:dyDescent="0.2">
      <c r="AB1726" s="80"/>
      <c r="AC1726" s="80"/>
      <c r="AD1726" s="80"/>
      <c r="AO1726" s="80"/>
      <c r="AP1726" s="80"/>
      <c r="AQ1726" s="80"/>
      <c r="AR1726" s="80"/>
      <c r="AS1726" s="80"/>
      <c r="AX1726" s="78"/>
      <c r="BL1726" s="80"/>
      <c r="CJ1726" s="90"/>
      <c r="CK1726" s="90"/>
      <c r="CL1726" s="90"/>
      <c r="CM1726" s="90"/>
      <c r="CN1726" s="90"/>
      <c r="CO1726" s="90"/>
      <c r="CP1726" s="90"/>
      <c r="CQ1726" s="90"/>
      <c r="CR1726" s="90"/>
      <c r="CS1726" s="90"/>
      <c r="CT1726" s="90"/>
      <c r="CU1726" s="90"/>
      <c r="CV1726" s="90"/>
      <c r="CW1726" s="90"/>
      <c r="CX1726" s="90"/>
    </row>
    <row r="1727" spans="28:102" s="77" customFormat="1" ht="12" x14ac:dyDescent="0.2">
      <c r="AB1727" s="80"/>
      <c r="AC1727" s="80"/>
      <c r="AD1727" s="80"/>
      <c r="AO1727" s="80"/>
      <c r="AP1727" s="80"/>
      <c r="AQ1727" s="80"/>
      <c r="AR1727" s="80"/>
      <c r="AS1727" s="80"/>
      <c r="AX1727" s="78"/>
      <c r="BL1727" s="80"/>
      <c r="CJ1727" s="90"/>
      <c r="CK1727" s="90"/>
      <c r="CL1727" s="90"/>
      <c r="CM1727" s="90"/>
      <c r="CN1727" s="90"/>
      <c r="CO1727" s="90"/>
      <c r="CP1727" s="90"/>
      <c r="CQ1727" s="90"/>
      <c r="CR1727" s="90"/>
      <c r="CS1727" s="90"/>
      <c r="CT1727" s="90"/>
      <c r="CU1727" s="90"/>
      <c r="CV1727" s="90"/>
      <c r="CW1727" s="90"/>
      <c r="CX1727" s="90"/>
    </row>
    <row r="1728" spans="28:102" s="77" customFormat="1" ht="12" x14ac:dyDescent="0.2">
      <c r="AB1728" s="80"/>
      <c r="AC1728" s="80"/>
      <c r="AD1728" s="80"/>
      <c r="AO1728" s="80"/>
      <c r="AP1728" s="80"/>
      <c r="AQ1728" s="80"/>
      <c r="AR1728" s="80"/>
      <c r="AS1728" s="80"/>
      <c r="AX1728" s="78"/>
      <c r="BL1728" s="80"/>
      <c r="CJ1728" s="90"/>
      <c r="CK1728" s="90"/>
      <c r="CL1728" s="90"/>
      <c r="CM1728" s="90"/>
      <c r="CN1728" s="90"/>
      <c r="CO1728" s="90"/>
      <c r="CP1728" s="90"/>
      <c r="CQ1728" s="90"/>
      <c r="CR1728" s="90"/>
      <c r="CS1728" s="90"/>
      <c r="CT1728" s="90"/>
      <c r="CU1728" s="90"/>
      <c r="CV1728" s="90"/>
      <c r="CW1728" s="90"/>
      <c r="CX1728" s="90"/>
    </row>
    <row r="1729" spans="28:102" s="77" customFormat="1" ht="12" x14ac:dyDescent="0.2">
      <c r="AB1729" s="80"/>
      <c r="AC1729" s="80"/>
      <c r="AD1729" s="80"/>
      <c r="AO1729" s="80"/>
      <c r="AP1729" s="80"/>
      <c r="AQ1729" s="80"/>
      <c r="AR1729" s="80"/>
      <c r="AS1729" s="80"/>
      <c r="AX1729" s="78"/>
      <c r="BL1729" s="80"/>
      <c r="CJ1729" s="90"/>
      <c r="CK1729" s="90"/>
      <c r="CL1729" s="90"/>
      <c r="CM1729" s="90"/>
      <c r="CN1729" s="90"/>
      <c r="CO1729" s="90"/>
      <c r="CP1729" s="90"/>
      <c r="CQ1729" s="90"/>
      <c r="CR1729" s="90"/>
      <c r="CS1729" s="90"/>
      <c r="CT1729" s="90"/>
      <c r="CU1729" s="90"/>
      <c r="CV1729" s="90"/>
      <c r="CW1729" s="90"/>
      <c r="CX1729" s="90"/>
    </row>
    <row r="1730" spans="28:102" s="77" customFormat="1" ht="12" x14ac:dyDescent="0.2">
      <c r="AB1730" s="80"/>
      <c r="AC1730" s="80"/>
      <c r="AD1730" s="80"/>
      <c r="AO1730" s="80"/>
      <c r="AP1730" s="80"/>
      <c r="AQ1730" s="80"/>
      <c r="AR1730" s="80"/>
      <c r="AS1730" s="80"/>
      <c r="AX1730" s="78"/>
      <c r="BL1730" s="80"/>
      <c r="CJ1730" s="90"/>
      <c r="CK1730" s="90"/>
      <c r="CL1730" s="90"/>
      <c r="CM1730" s="90"/>
      <c r="CN1730" s="90"/>
      <c r="CO1730" s="90"/>
      <c r="CP1730" s="90"/>
      <c r="CQ1730" s="90"/>
      <c r="CR1730" s="90"/>
      <c r="CS1730" s="90"/>
      <c r="CT1730" s="90"/>
      <c r="CU1730" s="90"/>
      <c r="CV1730" s="90"/>
      <c r="CW1730" s="90"/>
      <c r="CX1730" s="90"/>
    </row>
    <row r="1731" spans="28:102" s="77" customFormat="1" ht="12" x14ac:dyDescent="0.2">
      <c r="AB1731" s="80"/>
      <c r="AC1731" s="80"/>
      <c r="AD1731" s="80"/>
      <c r="AO1731" s="80"/>
      <c r="AP1731" s="80"/>
      <c r="AQ1731" s="80"/>
      <c r="AR1731" s="80"/>
      <c r="AS1731" s="80"/>
      <c r="AX1731" s="78"/>
      <c r="BL1731" s="80"/>
      <c r="CJ1731" s="90"/>
      <c r="CK1731" s="90"/>
      <c r="CL1731" s="90"/>
      <c r="CM1731" s="90"/>
      <c r="CN1731" s="90"/>
      <c r="CO1731" s="90"/>
      <c r="CP1731" s="90"/>
      <c r="CQ1731" s="90"/>
      <c r="CR1731" s="90"/>
      <c r="CS1731" s="90"/>
      <c r="CT1731" s="90"/>
      <c r="CU1731" s="90"/>
      <c r="CV1731" s="90"/>
      <c r="CW1731" s="90"/>
      <c r="CX1731" s="90"/>
    </row>
    <row r="1732" spans="28:102" s="77" customFormat="1" ht="12" x14ac:dyDescent="0.2">
      <c r="AB1732" s="80"/>
      <c r="AC1732" s="80"/>
      <c r="AD1732" s="80"/>
      <c r="AO1732" s="80"/>
      <c r="AP1732" s="80"/>
      <c r="AQ1732" s="80"/>
      <c r="AR1732" s="80"/>
      <c r="AS1732" s="80"/>
      <c r="AX1732" s="78"/>
      <c r="BL1732" s="80"/>
      <c r="CJ1732" s="90"/>
      <c r="CK1732" s="90"/>
      <c r="CL1732" s="90"/>
      <c r="CM1732" s="90"/>
      <c r="CN1732" s="90"/>
      <c r="CO1732" s="90"/>
      <c r="CP1732" s="90"/>
      <c r="CQ1732" s="90"/>
      <c r="CR1732" s="90"/>
      <c r="CS1732" s="90"/>
      <c r="CT1732" s="90"/>
      <c r="CU1732" s="90"/>
      <c r="CV1732" s="90"/>
      <c r="CW1732" s="90"/>
      <c r="CX1732" s="90"/>
    </row>
    <row r="1733" spans="28:102" s="77" customFormat="1" ht="12" x14ac:dyDescent="0.2">
      <c r="AB1733" s="80"/>
      <c r="AC1733" s="80"/>
      <c r="AD1733" s="80"/>
      <c r="AO1733" s="80"/>
      <c r="AP1733" s="80"/>
      <c r="AQ1733" s="80"/>
      <c r="AR1733" s="80"/>
      <c r="AS1733" s="80"/>
      <c r="AX1733" s="78"/>
      <c r="BL1733" s="80"/>
      <c r="CJ1733" s="90"/>
      <c r="CK1733" s="90"/>
      <c r="CL1733" s="90"/>
      <c r="CM1733" s="90"/>
      <c r="CN1733" s="90"/>
      <c r="CO1733" s="90"/>
      <c r="CP1733" s="90"/>
      <c r="CQ1733" s="90"/>
      <c r="CR1733" s="90"/>
      <c r="CS1733" s="90"/>
      <c r="CT1733" s="90"/>
      <c r="CU1733" s="90"/>
      <c r="CV1733" s="90"/>
      <c r="CW1733" s="90"/>
      <c r="CX1733" s="90"/>
    </row>
    <row r="1734" spans="28:102" s="77" customFormat="1" ht="12" x14ac:dyDescent="0.2">
      <c r="AB1734" s="80"/>
      <c r="AC1734" s="80"/>
      <c r="AD1734" s="80"/>
      <c r="AO1734" s="80"/>
      <c r="AP1734" s="80"/>
      <c r="AQ1734" s="80"/>
      <c r="AR1734" s="80"/>
      <c r="AS1734" s="80"/>
      <c r="AX1734" s="78"/>
      <c r="BL1734" s="80"/>
      <c r="CJ1734" s="90"/>
      <c r="CK1734" s="90"/>
      <c r="CL1734" s="90"/>
      <c r="CM1734" s="90"/>
      <c r="CN1734" s="90"/>
      <c r="CO1734" s="90"/>
      <c r="CP1734" s="90"/>
      <c r="CQ1734" s="90"/>
      <c r="CR1734" s="90"/>
      <c r="CS1734" s="90"/>
      <c r="CT1734" s="90"/>
      <c r="CU1734" s="90"/>
      <c r="CV1734" s="90"/>
      <c r="CW1734" s="90"/>
      <c r="CX1734" s="90"/>
    </row>
    <row r="1735" spans="28:102" s="77" customFormat="1" ht="12" x14ac:dyDescent="0.2">
      <c r="AB1735" s="80"/>
      <c r="AC1735" s="80"/>
      <c r="AD1735" s="80"/>
      <c r="AO1735" s="80"/>
      <c r="AP1735" s="80"/>
      <c r="AQ1735" s="80"/>
      <c r="AR1735" s="80"/>
      <c r="AS1735" s="80"/>
      <c r="AX1735" s="78"/>
      <c r="BL1735" s="80"/>
      <c r="CJ1735" s="90"/>
      <c r="CK1735" s="90"/>
      <c r="CL1735" s="90"/>
      <c r="CM1735" s="90"/>
      <c r="CN1735" s="90"/>
      <c r="CO1735" s="90"/>
      <c r="CP1735" s="90"/>
      <c r="CQ1735" s="90"/>
      <c r="CR1735" s="90"/>
      <c r="CS1735" s="90"/>
      <c r="CT1735" s="90"/>
      <c r="CU1735" s="90"/>
      <c r="CV1735" s="90"/>
      <c r="CW1735" s="90"/>
      <c r="CX1735" s="90"/>
    </row>
    <row r="1736" spans="28:102" s="77" customFormat="1" ht="12" x14ac:dyDescent="0.2">
      <c r="AB1736" s="80"/>
      <c r="AC1736" s="80"/>
      <c r="AD1736" s="80"/>
      <c r="AO1736" s="80"/>
      <c r="AP1736" s="80"/>
      <c r="AQ1736" s="80"/>
      <c r="AR1736" s="80"/>
      <c r="AS1736" s="80"/>
      <c r="AX1736" s="78"/>
      <c r="BL1736" s="80"/>
      <c r="CJ1736" s="90"/>
      <c r="CK1736" s="90"/>
      <c r="CL1736" s="90"/>
      <c r="CM1736" s="90"/>
      <c r="CN1736" s="90"/>
      <c r="CO1736" s="90"/>
      <c r="CP1736" s="90"/>
      <c r="CQ1736" s="90"/>
      <c r="CR1736" s="90"/>
      <c r="CS1736" s="90"/>
      <c r="CT1736" s="90"/>
      <c r="CU1736" s="90"/>
      <c r="CV1736" s="90"/>
      <c r="CW1736" s="90"/>
      <c r="CX1736" s="90"/>
    </row>
    <row r="1737" spans="28:102" s="77" customFormat="1" ht="12" x14ac:dyDescent="0.2">
      <c r="AB1737" s="80"/>
      <c r="AC1737" s="80"/>
      <c r="AD1737" s="80"/>
      <c r="AO1737" s="80"/>
      <c r="AP1737" s="80"/>
      <c r="AQ1737" s="80"/>
      <c r="AR1737" s="80"/>
      <c r="AS1737" s="80"/>
      <c r="AX1737" s="78"/>
      <c r="BL1737" s="80"/>
      <c r="CJ1737" s="90"/>
      <c r="CK1737" s="90"/>
      <c r="CL1737" s="90"/>
      <c r="CM1737" s="90"/>
      <c r="CN1737" s="90"/>
      <c r="CO1737" s="90"/>
      <c r="CP1737" s="90"/>
      <c r="CQ1737" s="90"/>
      <c r="CR1737" s="90"/>
      <c r="CS1737" s="90"/>
      <c r="CT1737" s="90"/>
      <c r="CU1737" s="90"/>
      <c r="CV1737" s="90"/>
      <c r="CW1737" s="90"/>
      <c r="CX1737" s="90"/>
    </row>
    <row r="1738" spans="28:102" s="77" customFormat="1" ht="12" x14ac:dyDescent="0.2">
      <c r="AB1738" s="80"/>
      <c r="AC1738" s="80"/>
      <c r="AD1738" s="80"/>
      <c r="AO1738" s="80"/>
      <c r="AP1738" s="80"/>
      <c r="AQ1738" s="80"/>
      <c r="AR1738" s="80"/>
      <c r="AS1738" s="80"/>
      <c r="AX1738" s="78"/>
      <c r="BL1738" s="80"/>
      <c r="CJ1738" s="90"/>
      <c r="CK1738" s="90"/>
      <c r="CL1738" s="90"/>
      <c r="CM1738" s="90"/>
      <c r="CN1738" s="90"/>
      <c r="CO1738" s="90"/>
      <c r="CP1738" s="90"/>
      <c r="CQ1738" s="90"/>
      <c r="CR1738" s="90"/>
      <c r="CS1738" s="90"/>
      <c r="CT1738" s="90"/>
      <c r="CU1738" s="90"/>
      <c r="CV1738" s="90"/>
      <c r="CW1738" s="90"/>
      <c r="CX1738" s="90"/>
    </row>
    <row r="1739" spans="28:102" s="77" customFormat="1" ht="12" x14ac:dyDescent="0.2">
      <c r="AB1739" s="80"/>
      <c r="AC1739" s="80"/>
      <c r="AD1739" s="80"/>
      <c r="AO1739" s="80"/>
      <c r="AP1739" s="80"/>
      <c r="AQ1739" s="80"/>
      <c r="AR1739" s="80"/>
      <c r="AS1739" s="80"/>
      <c r="AX1739" s="78"/>
      <c r="BL1739" s="80"/>
      <c r="CJ1739" s="90"/>
      <c r="CK1739" s="90"/>
      <c r="CL1739" s="90"/>
      <c r="CM1739" s="90"/>
      <c r="CN1739" s="90"/>
      <c r="CO1739" s="90"/>
      <c r="CP1739" s="90"/>
      <c r="CQ1739" s="90"/>
      <c r="CR1739" s="90"/>
      <c r="CS1739" s="90"/>
      <c r="CT1739" s="90"/>
      <c r="CU1739" s="90"/>
      <c r="CV1739" s="90"/>
      <c r="CW1739" s="90"/>
      <c r="CX1739" s="90"/>
    </row>
    <row r="1740" spans="28:102" s="77" customFormat="1" ht="12" x14ac:dyDescent="0.2">
      <c r="AB1740" s="80"/>
      <c r="AC1740" s="80"/>
      <c r="AD1740" s="80"/>
      <c r="AO1740" s="80"/>
      <c r="AP1740" s="80"/>
      <c r="AQ1740" s="80"/>
      <c r="AR1740" s="80"/>
      <c r="AS1740" s="80"/>
      <c r="AX1740" s="78"/>
      <c r="BL1740" s="80"/>
      <c r="CJ1740" s="90"/>
      <c r="CK1740" s="90"/>
      <c r="CL1740" s="90"/>
      <c r="CM1740" s="90"/>
      <c r="CN1740" s="90"/>
      <c r="CO1740" s="90"/>
      <c r="CP1740" s="90"/>
      <c r="CQ1740" s="90"/>
      <c r="CR1740" s="90"/>
      <c r="CS1740" s="90"/>
      <c r="CT1740" s="90"/>
      <c r="CU1740" s="90"/>
      <c r="CV1740" s="90"/>
      <c r="CW1740" s="90"/>
      <c r="CX1740" s="90"/>
    </row>
    <row r="1741" spans="28:102" s="77" customFormat="1" ht="12" x14ac:dyDescent="0.2">
      <c r="AB1741" s="80"/>
      <c r="AC1741" s="80"/>
      <c r="AD1741" s="80"/>
      <c r="AO1741" s="80"/>
      <c r="AP1741" s="80"/>
      <c r="AQ1741" s="80"/>
      <c r="AR1741" s="80"/>
      <c r="AS1741" s="80"/>
      <c r="AX1741" s="78"/>
      <c r="BL1741" s="80"/>
      <c r="CJ1741" s="90"/>
      <c r="CK1741" s="90"/>
      <c r="CL1741" s="90"/>
      <c r="CM1741" s="90"/>
      <c r="CN1741" s="90"/>
      <c r="CO1741" s="90"/>
      <c r="CP1741" s="90"/>
      <c r="CQ1741" s="90"/>
      <c r="CR1741" s="90"/>
      <c r="CS1741" s="90"/>
      <c r="CT1741" s="90"/>
      <c r="CU1741" s="90"/>
      <c r="CV1741" s="90"/>
      <c r="CW1741" s="90"/>
      <c r="CX1741" s="90"/>
    </row>
    <row r="1742" spans="28:102" s="77" customFormat="1" ht="12" x14ac:dyDescent="0.2">
      <c r="AB1742" s="80"/>
      <c r="AC1742" s="80"/>
      <c r="AD1742" s="80"/>
      <c r="AO1742" s="80"/>
      <c r="AP1742" s="80"/>
      <c r="AQ1742" s="80"/>
      <c r="AR1742" s="80"/>
      <c r="AS1742" s="80"/>
      <c r="AX1742" s="78"/>
      <c r="BL1742" s="80"/>
      <c r="CJ1742" s="90"/>
      <c r="CK1742" s="90"/>
      <c r="CL1742" s="90"/>
      <c r="CM1742" s="90"/>
      <c r="CN1742" s="90"/>
      <c r="CO1742" s="90"/>
      <c r="CP1742" s="90"/>
      <c r="CQ1742" s="90"/>
      <c r="CR1742" s="90"/>
      <c r="CS1742" s="90"/>
      <c r="CT1742" s="90"/>
      <c r="CU1742" s="90"/>
      <c r="CV1742" s="90"/>
      <c r="CW1742" s="90"/>
      <c r="CX1742" s="90"/>
    </row>
    <row r="1743" spans="28:102" s="77" customFormat="1" ht="12" x14ac:dyDescent="0.2">
      <c r="AB1743" s="80"/>
      <c r="AC1743" s="80"/>
      <c r="AD1743" s="80"/>
      <c r="AO1743" s="80"/>
      <c r="AP1743" s="80"/>
      <c r="AQ1743" s="80"/>
      <c r="AR1743" s="80"/>
      <c r="AS1743" s="80"/>
      <c r="AX1743" s="78"/>
      <c r="BL1743" s="80"/>
      <c r="CJ1743" s="90"/>
      <c r="CK1743" s="90"/>
      <c r="CL1743" s="90"/>
      <c r="CM1743" s="90"/>
      <c r="CN1743" s="90"/>
      <c r="CO1743" s="90"/>
      <c r="CP1743" s="90"/>
      <c r="CQ1743" s="90"/>
      <c r="CR1743" s="90"/>
      <c r="CS1743" s="90"/>
      <c r="CT1743" s="90"/>
      <c r="CU1743" s="90"/>
      <c r="CV1743" s="90"/>
      <c r="CW1743" s="90"/>
      <c r="CX1743" s="90"/>
    </row>
    <row r="1744" spans="28:102" s="77" customFormat="1" ht="12" x14ac:dyDescent="0.2">
      <c r="AB1744" s="80"/>
      <c r="AC1744" s="80"/>
      <c r="AD1744" s="80"/>
      <c r="AO1744" s="80"/>
      <c r="AP1744" s="80"/>
      <c r="AQ1744" s="80"/>
      <c r="AR1744" s="80"/>
      <c r="AS1744" s="80"/>
      <c r="AX1744" s="78"/>
      <c r="BL1744" s="80"/>
      <c r="CJ1744" s="90"/>
      <c r="CK1744" s="90"/>
      <c r="CL1744" s="90"/>
      <c r="CM1744" s="90"/>
      <c r="CN1744" s="90"/>
      <c r="CO1744" s="90"/>
      <c r="CP1744" s="90"/>
      <c r="CQ1744" s="90"/>
      <c r="CR1744" s="90"/>
      <c r="CS1744" s="90"/>
      <c r="CT1744" s="90"/>
      <c r="CU1744" s="90"/>
      <c r="CV1744" s="90"/>
      <c r="CW1744" s="90"/>
      <c r="CX1744" s="90"/>
    </row>
    <row r="1745" spans="28:102" s="77" customFormat="1" ht="12" x14ac:dyDescent="0.2">
      <c r="AB1745" s="80"/>
      <c r="AC1745" s="80"/>
      <c r="AD1745" s="80"/>
      <c r="AO1745" s="80"/>
      <c r="AP1745" s="80"/>
      <c r="AQ1745" s="80"/>
      <c r="AR1745" s="80"/>
      <c r="AS1745" s="80"/>
      <c r="AX1745" s="78"/>
      <c r="BL1745" s="80"/>
      <c r="CJ1745" s="90"/>
      <c r="CK1745" s="90"/>
      <c r="CL1745" s="90"/>
      <c r="CM1745" s="90"/>
      <c r="CN1745" s="90"/>
      <c r="CO1745" s="90"/>
      <c r="CP1745" s="90"/>
      <c r="CQ1745" s="90"/>
      <c r="CR1745" s="90"/>
      <c r="CS1745" s="90"/>
      <c r="CT1745" s="90"/>
      <c r="CU1745" s="90"/>
      <c r="CV1745" s="90"/>
      <c r="CW1745" s="90"/>
      <c r="CX1745" s="90"/>
    </row>
    <row r="1746" spans="28:102" s="77" customFormat="1" ht="12" x14ac:dyDescent="0.2">
      <c r="AB1746" s="80"/>
      <c r="AC1746" s="80"/>
      <c r="AD1746" s="80"/>
      <c r="AO1746" s="80"/>
      <c r="AP1746" s="80"/>
      <c r="AQ1746" s="80"/>
      <c r="AR1746" s="80"/>
      <c r="AS1746" s="80"/>
      <c r="AX1746" s="78"/>
      <c r="BL1746" s="80"/>
      <c r="CJ1746" s="90"/>
      <c r="CK1746" s="90"/>
      <c r="CL1746" s="90"/>
      <c r="CM1746" s="90"/>
      <c r="CN1746" s="90"/>
      <c r="CO1746" s="90"/>
      <c r="CP1746" s="90"/>
      <c r="CQ1746" s="90"/>
      <c r="CR1746" s="90"/>
      <c r="CS1746" s="90"/>
      <c r="CT1746" s="90"/>
      <c r="CU1746" s="90"/>
      <c r="CV1746" s="90"/>
      <c r="CW1746" s="90"/>
      <c r="CX1746" s="90"/>
    </row>
    <row r="1747" spans="28:102" s="77" customFormat="1" ht="12" x14ac:dyDescent="0.2">
      <c r="AB1747" s="80"/>
      <c r="AC1747" s="80"/>
      <c r="AD1747" s="80"/>
      <c r="AO1747" s="80"/>
      <c r="AP1747" s="80"/>
      <c r="AQ1747" s="80"/>
      <c r="AR1747" s="80"/>
      <c r="AS1747" s="80"/>
      <c r="AX1747" s="78"/>
      <c r="BL1747" s="80"/>
      <c r="CJ1747" s="90"/>
      <c r="CK1747" s="90"/>
      <c r="CL1747" s="90"/>
      <c r="CM1747" s="90"/>
      <c r="CN1747" s="90"/>
      <c r="CO1747" s="90"/>
      <c r="CP1747" s="90"/>
      <c r="CQ1747" s="90"/>
      <c r="CR1747" s="90"/>
      <c r="CS1747" s="90"/>
      <c r="CT1747" s="90"/>
      <c r="CU1747" s="90"/>
      <c r="CV1747" s="90"/>
      <c r="CW1747" s="90"/>
      <c r="CX1747" s="90"/>
    </row>
    <row r="1748" spans="28:102" s="77" customFormat="1" ht="12" x14ac:dyDescent="0.2">
      <c r="AB1748" s="80"/>
      <c r="AC1748" s="80"/>
      <c r="AD1748" s="80"/>
      <c r="AO1748" s="80"/>
      <c r="AP1748" s="80"/>
      <c r="AQ1748" s="80"/>
      <c r="AR1748" s="80"/>
      <c r="AS1748" s="80"/>
      <c r="AX1748" s="78"/>
      <c r="BL1748" s="80"/>
      <c r="CJ1748" s="90"/>
      <c r="CK1748" s="90"/>
      <c r="CL1748" s="90"/>
      <c r="CM1748" s="90"/>
      <c r="CN1748" s="90"/>
      <c r="CO1748" s="90"/>
      <c r="CP1748" s="90"/>
      <c r="CQ1748" s="90"/>
      <c r="CR1748" s="90"/>
      <c r="CS1748" s="90"/>
      <c r="CT1748" s="90"/>
      <c r="CU1748" s="90"/>
      <c r="CV1748" s="90"/>
      <c r="CW1748" s="90"/>
      <c r="CX1748" s="90"/>
    </row>
    <row r="1749" spans="28:102" s="77" customFormat="1" ht="12" x14ac:dyDescent="0.2">
      <c r="AB1749" s="80"/>
      <c r="AC1749" s="80"/>
      <c r="AD1749" s="80"/>
      <c r="AO1749" s="80"/>
      <c r="AP1749" s="80"/>
      <c r="AQ1749" s="80"/>
      <c r="AR1749" s="80"/>
      <c r="AS1749" s="80"/>
      <c r="AX1749" s="78"/>
      <c r="BL1749" s="80"/>
      <c r="CJ1749" s="90"/>
      <c r="CK1749" s="90"/>
      <c r="CL1749" s="90"/>
      <c r="CM1749" s="90"/>
      <c r="CN1749" s="90"/>
      <c r="CO1749" s="90"/>
      <c r="CP1749" s="90"/>
      <c r="CQ1749" s="90"/>
      <c r="CR1749" s="90"/>
      <c r="CS1749" s="90"/>
      <c r="CT1749" s="90"/>
      <c r="CU1749" s="90"/>
      <c r="CV1749" s="90"/>
      <c r="CW1749" s="90"/>
      <c r="CX1749" s="90"/>
    </row>
    <row r="1750" spans="28:102" s="77" customFormat="1" ht="12" x14ac:dyDescent="0.2">
      <c r="AB1750" s="80"/>
      <c r="AC1750" s="80"/>
      <c r="AD1750" s="80"/>
      <c r="AO1750" s="80"/>
      <c r="AP1750" s="80"/>
      <c r="AQ1750" s="80"/>
      <c r="AR1750" s="80"/>
      <c r="AS1750" s="80"/>
      <c r="AX1750" s="78"/>
      <c r="BL1750" s="80"/>
      <c r="CJ1750" s="90"/>
      <c r="CK1750" s="90"/>
      <c r="CL1750" s="90"/>
      <c r="CM1750" s="90"/>
      <c r="CN1750" s="90"/>
      <c r="CO1750" s="90"/>
      <c r="CP1750" s="90"/>
      <c r="CQ1750" s="90"/>
      <c r="CR1750" s="90"/>
      <c r="CS1750" s="90"/>
      <c r="CT1750" s="90"/>
      <c r="CU1750" s="90"/>
      <c r="CV1750" s="90"/>
      <c r="CW1750" s="90"/>
      <c r="CX1750" s="90"/>
    </row>
    <row r="1751" spans="28:102" s="77" customFormat="1" ht="12" x14ac:dyDescent="0.2">
      <c r="AB1751" s="80"/>
      <c r="AC1751" s="80"/>
      <c r="AD1751" s="80"/>
      <c r="AO1751" s="80"/>
      <c r="AP1751" s="80"/>
      <c r="AQ1751" s="80"/>
      <c r="AR1751" s="80"/>
      <c r="AS1751" s="80"/>
      <c r="AX1751" s="78"/>
      <c r="BL1751" s="80"/>
      <c r="CJ1751" s="90"/>
      <c r="CK1751" s="90"/>
      <c r="CL1751" s="90"/>
      <c r="CM1751" s="90"/>
      <c r="CN1751" s="90"/>
      <c r="CO1751" s="90"/>
      <c r="CP1751" s="90"/>
      <c r="CQ1751" s="90"/>
      <c r="CR1751" s="90"/>
      <c r="CS1751" s="90"/>
      <c r="CT1751" s="90"/>
      <c r="CU1751" s="90"/>
      <c r="CV1751" s="90"/>
      <c r="CW1751" s="90"/>
      <c r="CX1751" s="90"/>
    </row>
    <row r="1752" spans="28:102" s="77" customFormat="1" ht="12" x14ac:dyDescent="0.2">
      <c r="AB1752" s="80"/>
      <c r="AC1752" s="80"/>
      <c r="AD1752" s="80"/>
      <c r="AO1752" s="80"/>
      <c r="AP1752" s="80"/>
      <c r="AQ1752" s="80"/>
      <c r="AR1752" s="80"/>
      <c r="AS1752" s="80"/>
      <c r="AX1752" s="78"/>
      <c r="BL1752" s="80"/>
      <c r="CJ1752" s="90"/>
      <c r="CK1752" s="90"/>
      <c r="CL1752" s="90"/>
      <c r="CM1752" s="90"/>
      <c r="CN1752" s="90"/>
      <c r="CO1752" s="90"/>
      <c r="CP1752" s="90"/>
      <c r="CQ1752" s="90"/>
      <c r="CR1752" s="90"/>
      <c r="CS1752" s="90"/>
      <c r="CT1752" s="90"/>
      <c r="CU1752" s="90"/>
      <c r="CV1752" s="90"/>
      <c r="CW1752" s="90"/>
      <c r="CX1752" s="90"/>
    </row>
    <row r="1753" spans="28:102" s="77" customFormat="1" ht="12" x14ac:dyDescent="0.2">
      <c r="AB1753" s="80"/>
      <c r="AC1753" s="80"/>
      <c r="AD1753" s="80"/>
      <c r="AO1753" s="80"/>
      <c r="AP1753" s="80"/>
      <c r="AQ1753" s="80"/>
      <c r="AR1753" s="80"/>
      <c r="AS1753" s="80"/>
      <c r="AX1753" s="78"/>
      <c r="BL1753" s="80"/>
      <c r="CJ1753" s="90"/>
      <c r="CK1753" s="90"/>
      <c r="CL1753" s="90"/>
      <c r="CM1753" s="90"/>
      <c r="CN1753" s="90"/>
      <c r="CO1753" s="90"/>
      <c r="CP1753" s="90"/>
      <c r="CQ1753" s="90"/>
      <c r="CR1753" s="90"/>
      <c r="CS1753" s="90"/>
      <c r="CT1753" s="90"/>
      <c r="CU1753" s="90"/>
      <c r="CV1753" s="90"/>
      <c r="CW1753" s="90"/>
      <c r="CX1753" s="90"/>
    </row>
    <row r="1754" spans="28:102" s="77" customFormat="1" ht="12" x14ac:dyDescent="0.2">
      <c r="AB1754" s="80"/>
      <c r="AC1754" s="80"/>
      <c r="AD1754" s="80"/>
      <c r="AO1754" s="80"/>
      <c r="AP1754" s="80"/>
      <c r="AQ1754" s="80"/>
      <c r="AR1754" s="80"/>
      <c r="AS1754" s="80"/>
      <c r="AX1754" s="78"/>
      <c r="BL1754" s="80"/>
      <c r="CJ1754" s="90"/>
      <c r="CK1754" s="90"/>
      <c r="CL1754" s="90"/>
      <c r="CM1754" s="90"/>
      <c r="CN1754" s="90"/>
      <c r="CO1754" s="90"/>
      <c r="CP1754" s="90"/>
      <c r="CQ1754" s="90"/>
      <c r="CR1754" s="90"/>
      <c r="CS1754" s="90"/>
      <c r="CT1754" s="90"/>
      <c r="CU1754" s="90"/>
      <c r="CV1754" s="90"/>
      <c r="CW1754" s="90"/>
      <c r="CX1754" s="90"/>
    </row>
    <row r="1755" spans="28:102" s="77" customFormat="1" ht="12" x14ac:dyDescent="0.2">
      <c r="AB1755" s="80"/>
      <c r="AC1755" s="80"/>
      <c r="AD1755" s="80"/>
      <c r="AO1755" s="80"/>
      <c r="AP1755" s="80"/>
      <c r="AQ1755" s="80"/>
      <c r="AR1755" s="80"/>
      <c r="AS1755" s="80"/>
      <c r="AX1755" s="78"/>
      <c r="BL1755" s="80"/>
      <c r="CJ1755" s="90"/>
      <c r="CK1755" s="90"/>
      <c r="CL1755" s="90"/>
      <c r="CM1755" s="90"/>
      <c r="CN1755" s="90"/>
      <c r="CO1755" s="90"/>
      <c r="CP1755" s="90"/>
      <c r="CQ1755" s="90"/>
      <c r="CR1755" s="90"/>
      <c r="CS1755" s="90"/>
      <c r="CT1755" s="90"/>
      <c r="CU1755" s="90"/>
      <c r="CV1755" s="90"/>
      <c r="CW1755" s="90"/>
      <c r="CX1755" s="90"/>
    </row>
    <row r="1756" spans="28:102" s="77" customFormat="1" ht="12" x14ac:dyDescent="0.2">
      <c r="AB1756" s="80"/>
      <c r="AC1756" s="80"/>
      <c r="AD1756" s="80"/>
      <c r="AO1756" s="80"/>
      <c r="AP1756" s="80"/>
      <c r="AQ1756" s="80"/>
      <c r="AR1756" s="80"/>
      <c r="AS1756" s="80"/>
      <c r="AX1756" s="78"/>
      <c r="BL1756" s="80"/>
      <c r="CJ1756" s="90"/>
      <c r="CK1756" s="90"/>
      <c r="CL1756" s="90"/>
      <c r="CM1756" s="90"/>
      <c r="CN1756" s="90"/>
      <c r="CO1756" s="90"/>
      <c r="CP1756" s="90"/>
      <c r="CQ1756" s="90"/>
      <c r="CR1756" s="90"/>
      <c r="CS1756" s="90"/>
      <c r="CT1756" s="90"/>
      <c r="CU1756" s="90"/>
      <c r="CV1756" s="90"/>
      <c r="CW1756" s="90"/>
      <c r="CX1756" s="90"/>
    </row>
    <row r="1757" spans="28:102" s="77" customFormat="1" ht="12" x14ac:dyDescent="0.2">
      <c r="AB1757" s="80"/>
      <c r="AC1757" s="80"/>
      <c r="AD1757" s="80"/>
      <c r="AO1757" s="80"/>
      <c r="AP1757" s="80"/>
      <c r="AQ1757" s="80"/>
      <c r="AR1757" s="80"/>
      <c r="AS1757" s="80"/>
      <c r="AX1757" s="78"/>
      <c r="BL1757" s="80"/>
      <c r="CJ1757" s="90"/>
      <c r="CK1757" s="90"/>
      <c r="CL1757" s="90"/>
      <c r="CM1757" s="90"/>
      <c r="CN1757" s="90"/>
      <c r="CO1757" s="90"/>
      <c r="CP1757" s="90"/>
      <c r="CQ1757" s="90"/>
      <c r="CR1757" s="90"/>
      <c r="CS1757" s="90"/>
      <c r="CT1757" s="90"/>
      <c r="CU1757" s="90"/>
      <c r="CV1757" s="90"/>
      <c r="CW1757" s="90"/>
      <c r="CX1757" s="90"/>
    </row>
    <row r="1758" spans="28:102" s="77" customFormat="1" ht="12" x14ac:dyDescent="0.2">
      <c r="AB1758" s="80"/>
      <c r="AC1758" s="80"/>
      <c r="AD1758" s="80"/>
      <c r="AO1758" s="80"/>
      <c r="AP1758" s="80"/>
      <c r="AQ1758" s="80"/>
      <c r="AR1758" s="80"/>
      <c r="AS1758" s="80"/>
      <c r="AX1758" s="78"/>
      <c r="BL1758" s="80"/>
      <c r="CJ1758" s="90"/>
      <c r="CK1758" s="90"/>
      <c r="CL1758" s="90"/>
      <c r="CM1758" s="90"/>
      <c r="CN1758" s="90"/>
      <c r="CO1758" s="90"/>
      <c r="CP1758" s="90"/>
      <c r="CQ1758" s="90"/>
      <c r="CR1758" s="90"/>
      <c r="CS1758" s="90"/>
      <c r="CT1758" s="90"/>
      <c r="CU1758" s="90"/>
      <c r="CV1758" s="90"/>
      <c r="CW1758" s="90"/>
      <c r="CX1758" s="90"/>
    </row>
    <row r="1759" spans="28:102" s="77" customFormat="1" ht="12" x14ac:dyDescent="0.2">
      <c r="AB1759" s="80"/>
      <c r="AC1759" s="80"/>
      <c r="AD1759" s="80"/>
      <c r="AO1759" s="80"/>
      <c r="AP1759" s="80"/>
      <c r="AQ1759" s="80"/>
      <c r="AR1759" s="80"/>
      <c r="AS1759" s="80"/>
      <c r="AX1759" s="78"/>
      <c r="BL1759" s="80"/>
      <c r="CJ1759" s="90"/>
      <c r="CK1759" s="90"/>
      <c r="CL1759" s="90"/>
      <c r="CM1759" s="90"/>
      <c r="CN1759" s="90"/>
      <c r="CO1759" s="90"/>
      <c r="CP1759" s="90"/>
      <c r="CQ1759" s="90"/>
      <c r="CR1759" s="90"/>
      <c r="CS1759" s="90"/>
      <c r="CT1759" s="90"/>
      <c r="CU1759" s="90"/>
      <c r="CV1759" s="90"/>
      <c r="CW1759" s="90"/>
      <c r="CX1759" s="90"/>
    </row>
    <row r="1760" spans="28:102" s="77" customFormat="1" ht="12" x14ac:dyDescent="0.2">
      <c r="AB1760" s="80"/>
      <c r="AC1760" s="80"/>
      <c r="AD1760" s="80"/>
      <c r="AO1760" s="80"/>
      <c r="AP1760" s="80"/>
      <c r="AQ1760" s="80"/>
      <c r="AR1760" s="80"/>
      <c r="AS1760" s="80"/>
      <c r="AX1760" s="78"/>
      <c r="BL1760" s="80"/>
      <c r="CJ1760" s="90"/>
      <c r="CK1760" s="90"/>
      <c r="CL1760" s="90"/>
      <c r="CM1760" s="90"/>
      <c r="CN1760" s="90"/>
      <c r="CO1760" s="90"/>
      <c r="CP1760" s="90"/>
      <c r="CQ1760" s="90"/>
      <c r="CR1760" s="90"/>
      <c r="CS1760" s="90"/>
      <c r="CT1760" s="90"/>
      <c r="CU1760" s="90"/>
      <c r="CV1760" s="90"/>
      <c r="CW1760" s="90"/>
      <c r="CX1760" s="90"/>
    </row>
    <row r="1761" spans="28:102" s="77" customFormat="1" ht="12" x14ac:dyDescent="0.2">
      <c r="AB1761" s="80"/>
      <c r="AC1761" s="80"/>
      <c r="AD1761" s="80"/>
      <c r="AO1761" s="80"/>
      <c r="AP1761" s="80"/>
      <c r="AQ1761" s="80"/>
      <c r="AR1761" s="80"/>
      <c r="AS1761" s="80"/>
      <c r="AX1761" s="78"/>
      <c r="BL1761" s="80"/>
      <c r="CJ1761" s="90"/>
      <c r="CK1761" s="90"/>
      <c r="CL1761" s="90"/>
      <c r="CM1761" s="90"/>
      <c r="CN1761" s="90"/>
      <c r="CO1761" s="90"/>
      <c r="CP1761" s="90"/>
      <c r="CQ1761" s="90"/>
      <c r="CR1761" s="90"/>
      <c r="CS1761" s="90"/>
      <c r="CT1761" s="90"/>
      <c r="CU1761" s="90"/>
      <c r="CV1761" s="90"/>
      <c r="CW1761" s="90"/>
      <c r="CX1761" s="90"/>
    </row>
    <row r="1762" spans="28:102" s="77" customFormat="1" ht="12" x14ac:dyDescent="0.2">
      <c r="AB1762" s="80"/>
      <c r="AC1762" s="80"/>
      <c r="AD1762" s="80"/>
      <c r="AO1762" s="80"/>
      <c r="AP1762" s="80"/>
      <c r="AQ1762" s="80"/>
      <c r="AR1762" s="80"/>
      <c r="AS1762" s="80"/>
      <c r="AX1762" s="78"/>
      <c r="BL1762" s="80"/>
      <c r="CJ1762" s="90"/>
      <c r="CK1762" s="90"/>
      <c r="CL1762" s="90"/>
      <c r="CM1762" s="90"/>
      <c r="CN1762" s="90"/>
      <c r="CO1762" s="90"/>
      <c r="CP1762" s="90"/>
      <c r="CQ1762" s="90"/>
      <c r="CR1762" s="90"/>
      <c r="CS1762" s="90"/>
      <c r="CT1762" s="90"/>
      <c r="CU1762" s="90"/>
      <c r="CV1762" s="90"/>
      <c r="CW1762" s="90"/>
      <c r="CX1762" s="90"/>
    </row>
    <row r="1763" spans="28:102" s="77" customFormat="1" ht="12" x14ac:dyDescent="0.2">
      <c r="AB1763" s="80"/>
      <c r="AC1763" s="80"/>
      <c r="AD1763" s="80"/>
      <c r="AO1763" s="80"/>
      <c r="AP1763" s="80"/>
      <c r="AQ1763" s="80"/>
      <c r="AR1763" s="80"/>
      <c r="AS1763" s="80"/>
      <c r="AX1763" s="78"/>
      <c r="BL1763" s="80"/>
      <c r="CJ1763" s="90"/>
      <c r="CK1763" s="90"/>
      <c r="CL1763" s="90"/>
      <c r="CM1763" s="90"/>
      <c r="CN1763" s="90"/>
      <c r="CO1763" s="90"/>
      <c r="CP1763" s="90"/>
      <c r="CQ1763" s="90"/>
      <c r="CR1763" s="90"/>
      <c r="CS1763" s="90"/>
      <c r="CT1763" s="90"/>
      <c r="CU1763" s="90"/>
      <c r="CV1763" s="90"/>
      <c r="CW1763" s="90"/>
      <c r="CX1763" s="90"/>
    </row>
    <row r="1764" spans="28:102" s="77" customFormat="1" ht="12" x14ac:dyDescent="0.2">
      <c r="AB1764" s="80"/>
      <c r="AC1764" s="80"/>
      <c r="AD1764" s="80"/>
      <c r="AO1764" s="80"/>
      <c r="AP1764" s="80"/>
      <c r="AQ1764" s="80"/>
      <c r="AR1764" s="80"/>
      <c r="AS1764" s="80"/>
      <c r="AX1764" s="78"/>
      <c r="BL1764" s="80"/>
      <c r="CJ1764" s="90"/>
      <c r="CK1764" s="90"/>
      <c r="CL1764" s="90"/>
      <c r="CM1764" s="90"/>
      <c r="CN1764" s="90"/>
      <c r="CO1764" s="90"/>
      <c r="CP1764" s="90"/>
      <c r="CQ1764" s="90"/>
      <c r="CR1764" s="90"/>
      <c r="CS1764" s="90"/>
      <c r="CT1764" s="90"/>
      <c r="CU1764" s="90"/>
      <c r="CV1764" s="90"/>
      <c r="CW1764" s="90"/>
      <c r="CX1764" s="90"/>
    </row>
    <row r="1765" spans="28:102" s="77" customFormat="1" ht="12" x14ac:dyDescent="0.2">
      <c r="AB1765" s="80"/>
      <c r="AC1765" s="80"/>
      <c r="AD1765" s="80"/>
      <c r="AO1765" s="80"/>
      <c r="AP1765" s="80"/>
      <c r="AQ1765" s="80"/>
      <c r="AR1765" s="80"/>
      <c r="AS1765" s="80"/>
      <c r="AX1765" s="78"/>
      <c r="BL1765" s="80"/>
      <c r="CJ1765" s="90"/>
      <c r="CK1765" s="90"/>
      <c r="CL1765" s="90"/>
      <c r="CM1765" s="90"/>
      <c r="CN1765" s="90"/>
      <c r="CO1765" s="90"/>
      <c r="CP1765" s="90"/>
      <c r="CQ1765" s="90"/>
      <c r="CR1765" s="90"/>
      <c r="CS1765" s="90"/>
      <c r="CT1765" s="90"/>
      <c r="CU1765" s="90"/>
      <c r="CV1765" s="90"/>
      <c r="CW1765" s="90"/>
      <c r="CX1765" s="90"/>
    </row>
    <row r="1766" spans="28:102" s="77" customFormat="1" ht="12" x14ac:dyDescent="0.2">
      <c r="AB1766" s="80"/>
      <c r="AC1766" s="80"/>
      <c r="AD1766" s="80"/>
      <c r="AO1766" s="80"/>
      <c r="AP1766" s="80"/>
      <c r="AQ1766" s="80"/>
      <c r="AR1766" s="80"/>
      <c r="AS1766" s="80"/>
      <c r="AX1766" s="78"/>
      <c r="BL1766" s="80"/>
      <c r="CJ1766" s="90"/>
      <c r="CK1766" s="90"/>
      <c r="CL1766" s="90"/>
      <c r="CM1766" s="90"/>
      <c r="CN1766" s="90"/>
      <c r="CO1766" s="90"/>
      <c r="CP1766" s="90"/>
      <c r="CQ1766" s="90"/>
      <c r="CR1766" s="90"/>
      <c r="CS1766" s="90"/>
      <c r="CT1766" s="90"/>
      <c r="CU1766" s="90"/>
      <c r="CV1766" s="90"/>
      <c r="CW1766" s="90"/>
      <c r="CX1766" s="90"/>
    </row>
    <row r="1767" spans="28:102" s="77" customFormat="1" ht="12" x14ac:dyDescent="0.2">
      <c r="AB1767" s="80"/>
      <c r="AC1767" s="80"/>
      <c r="AD1767" s="80"/>
      <c r="AO1767" s="80"/>
      <c r="AP1767" s="80"/>
      <c r="AQ1767" s="80"/>
      <c r="AR1767" s="80"/>
      <c r="AS1767" s="80"/>
      <c r="AX1767" s="78"/>
      <c r="BL1767" s="80"/>
      <c r="CJ1767" s="90"/>
      <c r="CK1767" s="90"/>
      <c r="CL1767" s="90"/>
      <c r="CM1767" s="90"/>
      <c r="CN1767" s="90"/>
      <c r="CO1767" s="90"/>
      <c r="CP1767" s="90"/>
      <c r="CQ1767" s="90"/>
      <c r="CR1767" s="90"/>
      <c r="CS1767" s="90"/>
      <c r="CT1767" s="90"/>
      <c r="CU1767" s="90"/>
      <c r="CV1767" s="90"/>
      <c r="CW1767" s="90"/>
      <c r="CX1767" s="90"/>
    </row>
    <row r="1768" spans="28:102" s="77" customFormat="1" ht="12" x14ac:dyDescent="0.2">
      <c r="AB1768" s="80"/>
      <c r="AC1768" s="80"/>
      <c r="AD1768" s="80"/>
      <c r="AO1768" s="80"/>
      <c r="AP1768" s="80"/>
      <c r="AQ1768" s="80"/>
      <c r="AR1768" s="80"/>
      <c r="AS1768" s="80"/>
      <c r="AX1768" s="78"/>
      <c r="BL1768" s="80"/>
      <c r="CJ1768" s="90"/>
      <c r="CK1768" s="90"/>
      <c r="CL1768" s="90"/>
      <c r="CM1768" s="90"/>
      <c r="CN1768" s="90"/>
      <c r="CO1768" s="90"/>
      <c r="CP1768" s="90"/>
      <c r="CQ1768" s="90"/>
      <c r="CR1768" s="90"/>
      <c r="CS1768" s="90"/>
      <c r="CT1768" s="90"/>
      <c r="CU1768" s="90"/>
      <c r="CV1768" s="90"/>
      <c r="CW1768" s="90"/>
      <c r="CX1768" s="90"/>
    </row>
    <row r="1769" spans="28:102" s="77" customFormat="1" ht="12" x14ac:dyDescent="0.2">
      <c r="AB1769" s="80"/>
      <c r="AC1769" s="80"/>
      <c r="AD1769" s="80"/>
      <c r="AO1769" s="80"/>
      <c r="AP1769" s="80"/>
      <c r="AQ1769" s="80"/>
      <c r="AR1769" s="80"/>
      <c r="AS1769" s="80"/>
      <c r="AX1769" s="78"/>
      <c r="BL1769" s="80"/>
      <c r="CJ1769" s="90"/>
      <c r="CK1769" s="90"/>
      <c r="CL1769" s="90"/>
      <c r="CM1769" s="90"/>
      <c r="CN1769" s="90"/>
      <c r="CO1769" s="90"/>
      <c r="CP1769" s="90"/>
      <c r="CQ1769" s="90"/>
      <c r="CR1769" s="90"/>
      <c r="CS1769" s="90"/>
      <c r="CT1769" s="90"/>
      <c r="CU1769" s="90"/>
      <c r="CV1769" s="90"/>
      <c r="CW1769" s="90"/>
      <c r="CX1769" s="90"/>
    </row>
    <row r="1770" spans="28:102" s="77" customFormat="1" ht="12" x14ac:dyDescent="0.2">
      <c r="AB1770" s="80"/>
      <c r="AC1770" s="80"/>
      <c r="AD1770" s="80"/>
      <c r="AO1770" s="80"/>
      <c r="AP1770" s="80"/>
      <c r="AQ1770" s="80"/>
      <c r="AR1770" s="80"/>
      <c r="AS1770" s="80"/>
      <c r="AX1770" s="78"/>
      <c r="BL1770" s="80"/>
      <c r="CJ1770" s="90"/>
      <c r="CK1770" s="90"/>
      <c r="CL1770" s="90"/>
      <c r="CM1770" s="90"/>
      <c r="CN1770" s="90"/>
      <c r="CO1770" s="90"/>
      <c r="CP1770" s="90"/>
      <c r="CQ1770" s="90"/>
      <c r="CR1770" s="90"/>
      <c r="CS1770" s="90"/>
      <c r="CT1770" s="90"/>
      <c r="CU1770" s="90"/>
      <c r="CV1770" s="90"/>
      <c r="CW1770" s="90"/>
      <c r="CX1770" s="90"/>
    </row>
    <row r="1771" spans="28:102" s="77" customFormat="1" ht="12" x14ac:dyDescent="0.2">
      <c r="AB1771" s="80"/>
      <c r="AC1771" s="80"/>
      <c r="AD1771" s="80"/>
      <c r="AO1771" s="80"/>
      <c r="AP1771" s="80"/>
      <c r="AQ1771" s="80"/>
      <c r="AR1771" s="80"/>
      <c r="AS1771" s="80"/>
      <c r="AX1771" s="78"/>
      <c r="BL1771" s="80"/>
      <c r="CJ1771" s="90"/>
      <c r="CK1771" s="90"/>
      <c r="CL1771" s="90"/>
      <c r="CM1771" s="90"/>
      <c r="CN1771" s="90"/>
      <c r="CO1771" s="90"/>
      <c r="CP1771" s="90"/>
      <c r="CQ1771" s="90"/>
      <c r="CR1771" s="90"/>
      <c r="CS1771" s="90"/>
      <c r="CT1771" s="90"/>
      <c r="CU1771" s="90"/>
      <c r="CV1771" s="90"/>
      <c r="CW1771" s="90"/>
      <c r="CX1771" s="90"/>
    </row>
    <row r="1772" spans="28:102" s="77" customFormat="1" ht="12" x14ac:dyDescent="0.2">
      <c r="AB1772" s="80"/>
      <c r="AC1772" s="80"/>
      <c r="AD1772" s="80"/>
      <c r="AO1772" s="80"/>
      <c r="AP1772" s="80"/>
      <c r="AQ1772" s="80"/>
      <c r="AR1772" s="80"/>
      <c r="AS1772" s="80"/>
      <c r="AX1772" s="78"/>
      <c r="BL1772" s="80"/>
      <c r="CJ1772" s="90"/>
      <c r="CK1772" s="90"/>
      <c r="CL1772" s="90"/>
      <c r="CM1772" s="90"/>
      <c r="CN1772" s="90"/>
      <c r="CO1772" s="90"/>
      <c r="CP1772" s="90"/>
      <c r="CQ1772" s="90"/>
      <c r="CR1772" s="90"/>
      <c r="CS1772" s="90"/>
      <c r="CT1772" s="90"/>
      <c r="CU1772" s="90"/>
      <c r="CV1772" s="90"/>
      <c r="CW1772" s="90"/>
      <c r="CX1772" s="90"/>
    </row>
    <row r="1773" spans="28:102" s="77" customFormat="1" ht="12" x14ac:dyDescent="0.2">
      <c r="AB1773" s="80"/>
      <c r="AC1773" s="80"/>
      <c r="AD1773" s="80"/>
      <c r="AO1773" s="80"/>
      <c r="AP1773" s="80"/>
      <c r="AQ1773" s="80"/>
      <c r="AR1773" s="80"/>
      <c r="AS1773" s="80"/>
      <c r="AX1773" s="78"/>
      <c r="BL1773" s="80"/>
      <c r="CJ1773" s="90"/>
      <c r="CK1773" s="90"/>
      <c r="CL1773" s="90"/>
      <c r="CM1773" s="90"/>
      <c r="CN1773" s="90"/>
      <c r="CO1773" s="90"/>
      <c r="CP1773" s="90"/>
      <c r="CQ1773" s="90"/>
      <c r="CR1773" s="90"/>
      <c r="CS1773" s="90"/>
      <c r="CT1773" s="90"/>
      <c r="CU1773" s="90"/>
      <c r="CV1773" s="90"/>
      <c r="CW1773" s="90"/>
      <c r="CX1773" s="90"/>
    </row>
    <row r="1774" spans="28:102" s="77" customFormat="1" ht="12" x14ac:dyDescent="0.2">
      <c r="AB1774" s="80"/>
      <c r="AC1774" s="80"/>
      <c r="AD1774" s="80"/>
      <c r="AO1774" s="80"/>
      <c r="AP1774" s="80"/>
      <c r="AQ1774" s="80"/>
      <c r="AR1774" s="80"/>
      <c r="AS1774" s="80"/>
      <c r="AX1774" s="78"/>
      <c r="BL1774" s="80"/>
      <c r="CJ1774" s="90"/>
      <c r="CK1774" s="90"/>
      <c r="CL1774" s="90"/>
      <c r="CM1774" s="90"/>
      <c r="CN1774" s="90"/>
      <c r="CO1774" s="90"/>
      <c r="CP1774" s="90"/>
      <c r="CQ1774" s="90"/>
      <c r="CR1774" s="90"/>
      <c r="CS1774" s="90"/>
      <c r="CT1774" s="90"/>
      <c r="CU1774" s="90"/>
      <c r="CV1774" s="90"/>
      <c r="CW1774" s="90"/>
      <c r="CX1774" s="90"/>
    </row>
    <row r="1775" spans="28:102" s="77" customFormat="1" ht="12" x14ac:dyDescent="0.2">
      <c r="AB1775" s="80"/>
      <c r="AC1775" s="80"/>
      <c r="AD1775" s="80"/>
      <c r="AO1775" s="80"/>
      <c r="AP1775" s="80"/>
      <c r="AQ1775" s="80"/>
      <c r="AR1775" s="80"/>
      <c r="AS1775" s="80"/>
      <c r="AX1775" s="78"/>
      <c r="BL1775" s="80"/>
      <c r="CJ1775" s="90"/>
      <c r="CK1775" s="90"/>
      <c r="CL1775" s="90"/>
      <c r="CM1775" s="90"/>
      <c r="CN1775" s="90"/>
      <c r="CO1775" s="90"/>
      <c r="CP1775" s="90"/>
      <c r="CQ1775" s="90"/>
      <c r="CR1775" s="90"/>
      <c r="CS1775" s="90"/>
      <c r="CT1775" s="90"/>
      <c r="CU1775" s="90"/>
      <c r="CV1775" s="90"/>
      <c r="CW1775" s="90"/>
      <c r="CX1775" s="90"/>
    </row>
    <row r="1776" spans="28:102" s="77" customFormat="1" ht="12" x14ac:dyDescent="0.2">
      <c r="AB1776" s="80"/>
      <c r="AC1776" s="80"/>
      <c r="AD1776" s="80"/>
      <c r="AO1776" s="80"/>
      <c r="AP1776" s="80"/>
      <c r="AQ1776" s="80"/>
      <c r="AR1776" s="80"/>
      <c r="AS1776" s="80"/>
      <c r="AX1776" s="78"/>
      <c r="BL1776" s="80"/>
      <c r="CJ1776" s="90"/>
      <c r="CK1776" s="90"/>
      <c r="CL1776" s="90"/>
      <c r="CM1776" s="90"/>
      <c r="CN1776" s="90"/>
      <c r="CO1776" s="90"/>
      <c r="CP1776" s="90"/>
      <c r="CQ1776" s="90"/>
      <c r="CR1776" s="90"/>
      <c r="CS1776" s="90"/>
      <c r="CT1776" s="90"/>
      <c r="CU1776" s="90"/>
      <c r="CV1776" s="90"/>
      <c r="CW1776" s="90"/>
      <c r="CX1776" s="90"/>
    </row>
    <row r="1777" spans="28:102" s="77" customFormat="1" ht="12" x14ac:dyDescent="0.2">
      <c r="AB1777" s="80"/>
      <c r="AC1777" s="80"/>
      <c r="AD1777" s="80"/>
      <c r="AO1777" s="80"/>
      <c r="AP1777" s="80"/>
      <c r="AQ1777" s="80"/>
      <c r="AR1777" s="80"/>
      <c r="AS1777" s="80"/>
      <c r="AX1777" s="78"/>
      <c r="BL1777" s="80"/>
      <c r="CJ1777" s="90"/>
      <c r="CK1777" s="90"/>
      <c r="CL1777" s="90"/>
      <c r="CM1777" s="90"/>
      <c r="CN1777" s="90"/>
      <c r="CO1777" s="90"/>
      <c r="CP1777" s="90"/>
      <c r="CQ1777" s="90"/>
      <c r="CR1777" s="90"/>
      <c r="CS1777" s="90"/>
      <c r="CT1777" s="90"/>
      <c r="CU1777" s="90"/>
      <c r="CV1777" s="90"/>
      <c r="CW1777" s="90"/>
      <c r="CX1777" s="90"/>
    </row>
    <row r="1778" spans="28:102" s="77" customFormat="1" ht="12" x14ac:dyDescent="0.2">
      <c r="AB1778" s="80"/>
      <c r="AC1778" s="80"/>
      <c r="AD1778" s="80"/>
      <c r="AO1778" s="80"/>
      <c r="AP1778" s="80"/>
      <c r="AQ1778" s="80"/>
      <c r="AR1778" s="80"/>
      <c r="AS1778" s="80"/>
      <c r="AX1778" s="78"/>
      <c r="BL1778" s="80"/>
      <c r="CJ1778" s="90"/>
      <c r="CK1778" s="90"/>
      <c r="CL1778" s="90"/>
      <c r="CM1778" s="90"/>
      <c r="CN1778" s="90"/>
      <c r="CO1778" s="90"/>
      <c r="CP1778" s="90"/>
      <c r="CQ1778" s="90"/>
      <c r="CR1778" s="90"/>
      <c r="CS1778" s="90"/>
      <c r="CT1778" s="90"/>
      <c r="CU1778" s="90"/>
      <c r="CV1778" s="90"/>
      <c r="CW1778" s="90"/>
      <c r="CX1778" s="90"/>
    </row>
    <row r="1779" spans="28:102" s="77" customFormat="1" ht="12" x14ac:dyDescent="0.2">
      <c r="AB1779" s="80"/>
      <c r="AC1779" s="80"/>
      <c r="AD1779" s="80"/>
      <c r="AO1779" s="80"/>
      <c r="AP1779" s="80"/>
      <c r="AQ1779" s="80"/>
      <c r="AR1779" s="80"/>
      <c r="AS1779" s="80"/>
      <c r="AX1779" s="78"/>
      <c r="BL1779" s="80"/>
      <c r="CJ1779" s="90"/>
      <c r="CK1779" s="90"/>
      <c r="CL1779" s="90"/>
      <c r="CM1779" s="90"/>
      <c r="CN1779" s="90"/>
      <c r="CO1779" s="90"/>
      <c r="CP1779" s="90"/>
      <c r="CQ1779" s="90"/>
      <c r="CR1779" s="90"/>
      <c r="CS1779" s="90"/>
      <c r="CT1779" s="90"/>
      <c r="CU1779" s="90"/>
      <c r="CV1779" s="90"/>
      <c r="CW1779" s="90"/>
      <c r="CX1779" s="90"/>
    </row>
    <row r="1780" spans="28:102" s="77" customFormat="1" ht="12" x14ac:dyDescent="0.2">
      <c r="AB1780" s="80"/>
      <c r="AC1780" s="80"/>
      <c r="AD1780" s="80"/>
      <c r="AO1780" s="80"/>
      <c r="AP1780" s="80"/>
      <c r="AQ1780" s="80"/>
      <c r="AR1780" s="80"/>
      <c r="AS1780" s="80"/>
      <c r="AX1780" s="78"/>
      <c r="BL1780" s="80"/>
      <c r="CJ1780" s="90"/>
      <c r="CK1780" s="90"/>
      <c r="CL1780" s="90"/>
      <c r="CM1780" s="90"/>
      <c r="CN1780" s="90"/>
      <c r="CO1780" s="90"/>
      <c r="CP1780" s="90"/>
      <c r="CQ1780" s="90"/>
      <c r="CR1780" s="90"/>
      <c r="CS1780" s="90"/>
      <c r="CT1780" s="90"/>
      <c r="CU1780" s="90"/>
      <c r="CV1780" s="90"/>
      <c r="CW1780" s="90"/>
      <c r="CX1780" s="90"/>
    </row>
    <row r="1781" spans="28:102" s="77" customFormat="1" ht="12" x14ac:dyDescent="0.2">
      <c r="AB1781" s="80"/>
      <c r="AC1781" s="80"/>
      <c r="AD1781" s="80"/>
      <c r="AO1781" s="80"/>
      <c r="AP1781" s="80"/>
      <c r="AQ1781" s="80"/>
      <c r="AR1781" s="80"/>
      <c r="AS1781" s="80"/>
      <c r="AX1781" s="78"/>
      <c r="BL1781" s="80"/>
      <c r="CJ1781" s="90"/>
      <c r="CK1781" s="90"/>
      <c r="CL1781" s="90"/>
      <c r="CM1781" s="90"/>
      <c r="CN1781" s="90"/>
      <c r="CO1781" s="90"/>
      <c r="CP1781" s="90"/>
      <c r="CQ1781" s="90"/>
      <c r="CR1781" s="90"/>
      <c r="CS1781" s="90"/>
      <c r="CT1781" s="90"/>
      <c r="CU1781" s="90"/>
      <c r="CV1781" s="90"/>
      <c r="CW1781" s="90"/>
      <c r="CX1781" s="90"/>
    </row>
    <row r="1782" spans="28:102" s="77" customFormat="1" ht="12" x14ac:dyDescent="0.2">
      <c r="AB1782" s="80"/>
      <c r="AC1782" s="80"/>
      <c r="AD1782" s="80"/>
      <c r="AO1782" s="80"/>
      <c r="AP1782" s="80"/>
      <c r="AQ1782" s="80"/>
      <c r="AR1782" s="80"/>
      <c r="AS1782" s="80"/>
      <c r="AX1782" s="78"/>
      <c r="BL1782" s="80"/>
      <c r="CJ1782" s="90"/>
      <c r="CK1782" s="90"/>
      <c r="CL1782" s="90"/>
      <c r="CM1782" s="90"/>
      <c r="CN1782" s="90"/>
      <c r="CO1782" s="90"/>
      <c r="CP1782" s="90"/>
      <c r="CQ1782" s="90"/>
      <c r="CR1782" s="90"/>
      <c r="CS1782" s="90"/>
      <c r="CT1782" s="90"/>
      <c r="CU1782" s="90"/>
      <c r="CV1782" s="90"/>
      <c r="CW1782" s="90"/>
      <c r="CX1782" s="90"/>
    </row>
    <row r="1783" spans="28:102" s="77" customFormat="1" ht="12" x14ac:dyDescent="0.2">
      <c r="AB1783" s="80"/>
      <c r="AC1783" s="80"/>
      <c r="AD1783" s="80"/>
      <c r="AO1783" s="80"/>
      <c r="AP1783" s="80"/>
      <c r="AQ1783" s="80"/>
      <c r="AR1783" s="80"/>
      <c r="AS1783" s="80"/>
      <c r="AX1783" s="78"/>
      <c r="BL1783" s="80"/>
      <c r="CJ1783" s="90"/>
      <c r="CK1783" s="90"/>
      <c r="CL1783" s="90"/>
      <c r="CM1783" s="90"/>
      <c r="CN1783" s="90"/>
      <c r="CO1783" s="90"/>
      <c r="CP1783" s="90"/>
      <c r="CQ1783" s="90"/>
      <c r="CR1783" s="90"/>
      <c r="CS1783" s="90"/>
      <c r="CT1783" s="90"/>
      <c r="CU1783" s="90"/>
      <c r="CV1783" s="90"/>
      <c r="CW1783" s="90"/>
      <c r="CX1783" s="90"/>
    </row>
    <row r="1784" spans="28:102" s="77" customFormat="1" ht="12" x14ac:dyDescent="0.2">
      <c r="AB1784" s="80"/>
      <c r="AC1784" s="80"/>
      <c r="AD1784" s="80"/>
      <c r="AO1784" s="80"/>
      <c r="AP1784" s="80"/>
      <c r="AQ1784" s="80"/>
      <c r="AR1784" s="80"/>
      <c r="AS1784" s="80"/>
      <c r="AX1784" s="78"/>
      <c r="BL1784" s="80"/>
      <c r="CJ1784" s="90"/>
      <c r="CK1784" s="90"/>
      <c r="CL1784" s="90"/>
      <c r="CM1784" s="90"/>
      <c r="CN1784" s="90"/>
      <c r="CO1784" s="90"/>
      <c r="CP1784" s="90"/>
      <c r="CQ1784" s="90"/>
      <c r="CR1784" s="90"/>
      <c r="CS1784" s="90"/>
      <c r="CT1784" s="90"/>
      <c r="CU1784" s="90"/>
      <c r="CV1784" s="90"/>
      <c r="CW1784" s="90"/>
      <c r="CX1784" s="90"/>
    </row>
    <row r="1785" spans="28:102" s="77" customFormat="1" ht="12" x14ac:dyDescent="0.2">
      <c r="AB1785" s="80"/>
      <c r="AC1785" s="80"/>
      <c r="AD1785" s="80"/>
      <c r="AO1785" s="80"/>
      <c r="AP1785" s="80"/>
      <c r="AQ1785" s="80"/>
      <c r="AR1785" s="80"/>
      <c r="AS1785" s="80"/>
      <c r="AX1785" s="78"/>
      <c r="BL1785" s="80"/>
      <c r="CJ1785" s="90"/>
      <c r="CK1785" s="90"/>
      <c r="CL1785" s="90"/>
      <c r="CM1785" s="90"/>
      <c r="CN1785" s="90"/>
      <c r="CO1785" s="90"/>
      <c r="CP1785" s="90"/>
      <c r="CQ1785" s="90"/>
      <c r="CR1785" s="90"/>
      <c r="CS1785" s="90"/>
      <c r="CT1785" s="90"/>
      <c r="CU1785" s="90"/>
      <c r="CV1785" s="90"/>
      <c r="CW1785" s="90"/>
      <c r="CX1785" s="90"/>
    </row>
    <row r="1786" spans="28:102" s="77" customFormat="1" ht="12" x14ac:dyDescent="0.2">
      <c r="AB1786" s="80"/>
      <c r="AC1786" s="80"/>
      <c r="AD1786" s="80"/>
      <c r="AO1786" s="80"/>
      <c r="AP1786" s="80"/>
      <c r="AQ1786" s="80"/>
      <c r="AR1786" s="80"/>
      <c r="AS1786" s="80"/>
      <c r="AX1786" s="78"/>
      <c r="BL1786" s="80"/>
      <c r="CJ1786" s="90"/>
      <c r="CK1786" s="90"/>
      <c r="CL1786" s="90"/>
      <c r="CM1786" s="90"/>
      <c r="CN1786" s="90"/>
      <c r="CO1786" s="90"/>
      <c r="CP1786" s="90"/>
      <c r="CQ1786" s="90"/>
      <c r="CR1786" s="90"/>
      <c r="CS1786" s="90"/>
      <c r="CT1786" s="90"/>
      <c r="CU1786" s="90"/>
      <c r="CV1786" s="90"/>
      <c r="CW1786" s="90"/>
      <c r="CX1786" s="90"/>
    </row>
    <row r="1787" spans="28:102" s="77" customFormat="1" ht="12" x14ac:dyDescent="0.2">
      <c r="AB1787" s="80"/>
      <c r="AC1787" s="80"/>
      <c r="AD1787" s="80"/>
      <c r="AO1787" s="80"/>
      <c r="AP1787" s="80"/>
      <c r="AQ1787" s="80"/>
      <c r="AR1787" s="80"/>
      <c r="AS1787" s="80"/>
      <c r="AX1787" s="78"/>
      <c r="BL1787" s="80"/>
      <c r="CJ1787" s="90"/>
      <c r="CK1787" s="90"/>
      <c r="CL1787" s="90"/>
      <c r="CM1787" s="90"/>
      <c r="CN1787" s="90"/>
      <c r="CO1787" s="90"/>
      <c r="CP1787" s="90"/>
      <c r="CQ1787" s="90"/>
      <c r="CR1787" s="90"/>
      <c r="CS1787" s="90"/>
      <c r="CT1787" s="90"/>
      <c r="CU1787" s="90"/>
      <c r="CV1787" s="90"/>
      <c r="CW1787" s="90"/>
      <c r="CX1787" s="90"/>
    </row>
    <row r="1788" spans="28:102" s="77" customFormat="1" ht="12" x14ac:dyDescent="0.2">
      <c r="AB1788" s="80"/>
      <c r="AC1788" s="80"/>
      <c r="AD1788" s="80"/>
      <c r="AO1788" s="80"/>
      <c r="AP1788" s="80"/>
      <c r="AQ1788" s="80"/>
      <c r="AR1788" s="80"/>
      <c r="AS1788" s="80"/>
      <c r="AX1788" s="78"/>
      <c r="BL1788" s="80"/>
      <c r="CJ1788" s="90"/>
      <c r="CK1788" s="90"/>
      <c r="CL1788" s="90"/>
      <c r="CM1788" s="90"/>
      <c r="CN1788" s="90"/>
      <c r="CO1788" s="90"/>
      <c r="CP1788" s="90"/>
      <c r="CQ1788" s="90"/>
      <c r="CR1788" s="90"/>
      <c r="CS1788" s="90"/>
      <c r="CT1788" s="90"/>
      <c r="CU1788" s="90"/>
      <c r="CV1788" s="90"/>
      <c r="CW1788" s="90"/>
      <c r="CX1788" s="90"/>
    </row>
    <row r="1789" spans="28:102" s="77" customFormat="1" ht="12" x14ac:dyDescent="0.2">
      <c r="AB1789" s="80"/>
      <c r="AC1789" s="80"/>
      <c r="AD1789" s="80"/>
      <c r="AO1789" s="80"/>
      <c r="AP1789" s="80"/>
      <c r="AQ1789" s="80"/>
      <c r="AR1789" s="80"/>
      <c r="AS1789" s="80"/>
      <c r="AX1789" s="78"/>
      <c r="BL1789" s="80"/>
      <c r="CJ1789" s="90"/>
      <c r="CK1789" s="90"/>
      <c r="CL1789" s="90"/>
      <c r="CM1789" s="90"/>
      <c r="CN1789" s="90"/>
      <c r="CO1789" s="90"/>
      <c r="CP1789" s="90"/>
      <c r="CQ1789" s="90"/>
      <c r="CR1789" s="90"/>
      <c r="CS1789" s="90"/>
      <c r="CT1789" s="90"/>
      <c r="CU1789" s="90"/>
      <c r="CV1789" s="90"/>
      <c r="CW1789" s="90"/>
      <c r="CX1789" s="90"/>
    </row>
    <row r="1790" spans="28:102" s="77" customFormat="1" ht="12" x14ac:dyDescent="0.2">
      <c r="AB1790" s="80"/>
      <c r="AC1790" s="80"/>
      <c r="AD1790" s="80"/>
      <c r="AO1790" s="80"/>
      <c r="AP1790" s="80"/>
      <c r="AQ1790" s="80"/>
      <c r="AR1790" s="80"/>
      <c r="AS1790" s="80"/>
      <c r="AX1790" s="78"/>
      <c r="BL1790" s="80"/>
      <c r="CJ1790" s="90"/>
      <c r="CK1790" s="90"/>
      <c r="CL1790" s="90"/>
      <c r="CM1790" s="90"/>
      <c r="CN1790" s="90"/>
      <c r="CO1790" s="90"/>
      <c r="CP1790" s="90"/>
      <c r="CQ1790" s="90"/>
      <c r="CR1790" s="90"/>
      <c r="CS1790" s="90"/>
      <c r="CT1790" s="90"/>
      <c r="CU1790" s="90"/>
      <c r="CV1790" s="90"/>
      <c r="CW1790" s="90"/>
      <c r="CX1790" s="90"/>
    </row>
    <row r="1791" spans="28:102" s="77" customFormat="1" ht="12" x14ac:dyDescent="0.2">
      <c r="AB1791" s="80"/>
      <c r="AC1791" s="80"/>
      <c r="AD1791" s="80"/>
      <c r="AO1791" s="80"/>
      <c r="AP1791" s="80"/>
      <c r="AQ1791" s="80"/>
      <c r="AR1791" s="80"/>
      <c r="AS1791" s="80"/>
      <c r="AX1791" s="78"/>
      <c r="BL1791" s="80"/>
      <c r="CJ1791" s="90"/>
      <c r="CK1791" s="90"/>
      <c r="CL1791" s="90"/>
      <c r="CM1791" s="90"/>
      <c r="CN1791" s="90"/>
      <c r="CO1791" s="90"/>
      <c r="CP1791" s="90"/>
      <c r="CQ1791" s="90"/>
      <c r="CR1791" s="90"/>
      <c r="CS1791" s="90"/>
      <c r="CT1791" s="90"/>
      <c r="CU1791" s="90"/>
      <c r="CV1791" s="90"/>
      <c r="CW1791" s="90"/>
      <c r="CX1791" s="90"/>
    </row>
    <row r="1792" spans="28:102" s="77" customFormat="1" ht="12" x14ac:dyDescent="0.2">
      <c r="AB1792" s="80"/>
      <c r="AC1792" s="80"/>
      <c r="AD1792" s="80"/>
      <c r="AO1792" s="80"/>
      <c r="AP1792" s="80"/>
      <c r="AQ1792" s="80"/>
      <c r="AR1792" s="80"/>
      <c r="AS1792" s="80"/>
      <c r="AX1792" s="78"/>
      <c r="BL1792" s="80"/>
      <c r="CJ1792" s="90"/>
      <c r="CK1792" s="90"/>
      <c r="CL1792" s="90"/>
      <c r="CM1792" s="90"/>
      <c r="CN1792" s="90"/>
      <c r="CO1792" s="90"/>
      <c r="CP1792" s="90"/>
      <c r="CQ1792" s="90"/>
      <c r="CR1792" s="90"/>
      <c r="CS1792" s="90"/>
      <c r="CT1792" s="90"/>
      <c r="CU1792" s="90"/>
      <c r="CV1792" s="90"/>
      <c r="CW1792" s="90"/>
      <c r="CX1792" s="90"/>
    </row>
    <row r="1793" spans="28:102" s="77" customFormat="1" ht="12" x14ac:dyDescent="0.2">
      <c r="AB1793" s="80"/>
      <c r="AC1793" s="80"/>
      <c r="AD1793" s="80"/>
      <c r="AO1793" s="80"/>
      <c r="AP1793" s="80"/>
      <c r="AQ1793" s="80"/>
      <c r="AR1793" s="80"/>
      <c r="AS1793" s="80"/>
      <c r="AX1793" s="78"/>
      <c r="BL1793" s="80"/>
      <c r="CJ1793" s="90"/>
      <c r="CK1793" s="90"/>
      <c r="CL1793" s="90"/>
      <c r="CM1793" s="90"/>
      <c r="CN1793" s="90"/>
      <c r="CO1793" s="90"/>
      <c r="CP1793" s="90"/>
      <c r="CQ1793" s="90"/>
      <c r="CR1793" s="90"/>
      <c r="CS1793" s="90"/>
      <c r="CT1793" s="90"/>
      <c r="CU1793" s="90"/>
      <c r="CV1793" s="90"/>
      <c r="CW1793" s="90"/>
      <c r="CX1793" s="90"/>
    </row>
    <row r="1794" spans="28:102" s="77" customFormat="1" ht="12" x14ac:dyDescent="0.2">
      <c r="AB1794" s="80"/>
      <c r="AC1794" s="80"/>
      <c r="AD1794" s="80"/>
      <c r="AO1794" s="80"/>
      <c r="AP1794" s="80"/>
      <c r="AQ1794" s="80"/>
      <c r="AR1794" s="80"/>
      <c r="AS1794" s="80"/>
      <c r="AX1794" s="78"/>
      <c r="BL1794" s="80"/>
      <c r="CJ1794" s="90"/>
      <c r="CK1794" s="90"/>
      <c r="CL1794" s="90"/>
      <c r="CM1794" s="90"/>
      <c r="CN1794" s="90"/>
      <c r="CO1794" s="90"/>
      <c r="CP1794" s="90"/>
      <c r="CQ1794" s="90"/>
      <c r="CR1794" s="90"/>
      <c r="CS1794" s="90"/>
      <c r="CT1794" s="90"/>
      <c r="CU1794" s="90"/>
      <c r="CV1794" s="90"/>
      <c r="CW1794" s="90"/>
      <c r="CX1794" s="90"/>
    </row>
    <row r="1795" spans="28:102" s="77" customFormat="1" ht="12" x14ac:dyDescent="0.2">
      <c r="AB1795" s="80"/>
      <c r="AC1795" s="80"/>
      <c r="AD1795" s="80"/>
      <c r="AO1795" s="80"/>
      <c r="AP1795" s="80"/>
      <c r="AQ1795" s="80"/>
      <c r="AR1795" s="80"/>
      <c r="AS1795" s="80"/>
      <c r="AX1795" s="78"/>
      <c r="BL1795" s="80"/>
      <c r="CJ1795" s="90"/>
      <c r="CK1795" s="90"/>
      <c r="CL1795" s="90"/>
      <c r="CM1795" s="90"/>
      <c r="CN1795" s="90"/>
      <c r="CO1795" s="90"/>
      <c r="CP1795" s="90"/>
      <c r="CQ1795" s="90"/>
      <c r="CR1795" s="90"/>
      <c r="CS1795" s="90"/>
      <c r="CT1795" s="90"/>
      <c r="CU1795" s="90"/>
      <c r="CV1795" s="90"/>
      <c r="CW1795" s="90"/>
      <c r="CX1795" s="90"/>
    </row>
    <row r="1796" spans="28:102" s="77" customFormat="1" ht="12" x14ac:dyDescent="0.2">
      <c r="AB1796" s="80"/>
      <c r="AC1796" s="80"/>
      <c r="AD1796" s="80"/>
      <c r="AO1796" s="80"/>
      <c r="AP1796" s="80"/>
      <c r="AQ1796" s="80"/>
      <c r="AR1796" s="80"/>
      <c r="AS1796" s="80"/>
      <c r="AX1796" s="78"/>
      <c r="BL1796" s="80"/>
      <c r="CJ1796" s="90"/>
      <c r="CK1796" s="90"/>
      <c r="CL1796" s="90"/>
      <c r="CM1796" s="90"/>
      <c r="CN1796" s="90"/>
      <c r="CO1796" s="90"/>
      <c r="CP1796" s="90"/>
      <c r="CQ1796" s="90"/>
      <c r="CR1796" s="90"/>
      <c r="CS1796" s="90"/>
      <c r="CT1796" s="90"/>
      <c r="CU1796" s="90"/>
      <c r="CV1796" s="90"/>
      <c r="CW1796" s="90"/>
      <c r="CX1796" s="90"/>
    </row>
    <row r="1797" spans="28:102" s="77" customFormat="1" ht="12" x14ac:dyDescent="0.2">
      <c r="AB1797" s="80"/>
      <c r="AC1797" s="80"/>
      <c r="AD1797" s="80"/>
      <c r="AO1797" s="80"/>
      <c r="AP1797" s="80"/>
      <c r="AQ1797" s="80"/>
      <c r="AR1797" s="80"/>
      <c r="AS1797" s="80"/>
      <c r="AX1797" s="78"/>
      <c r="BL1797" s="80"/>
      <c r="CJ1797" s="90"/>
      <c r="CK1797" s="90"/>
      <c r="CL1797" s="90"/>
      <c r="CM1797" s="90"/>
      <c r="CN1797" s="90"/>
      <c r="CO1797" s="90"/>
      <c r="CP1797" s="90"/>
      <c r="CQ1797" s="90"/>
      <c r="CR1797" s="90"/>
      <c r="CS1797" s="90"/>
      <c r="CT1797" s="90"/>
      <c r="CU1797" s="90"/>
      <c r="CV1797" s="90"/>
      <c r="CW1797" s="90"/>
      <c r="CX1797" s="90"/>
    </row>
    <row r="1798" spans="28:102" s="77" customFormat="1" ht="12" x14ac:dyDescent="0.2">
      <c r="AB1798" s="80"/>
      <c r="AC1798" s="80"/>
      <c r="AD1798" s="80"/>
      <c r="AO1798" s="80"/>
      <c r="AP1798" s="80"/>
      <c r="AQ1798" s="80"/>
      <c r="AR1798" s="80"/>
      <c r="AS1798" s="80"/>
      <c r="AX1798" s="78"/>
      <c r="BL1798" s="80"/>
      <c r="CJ1798" s="90"/>
      <c r="CK1798" s="90"/>
      <c r="CL1798" s="90"/>
      <c r="CM1798" s="90"/>
      <c r="CN1798" s="90"/>
      <c r="CO1798" s="90"/>
      <c r="CP1798" s="90"/>
      <c r="CQ1798" s="90"/>
      <c r="CR1798" s="90"/>
      <c r="CS1798" s="90"/>
      <c r="CT1798" s="90"/>
      <c r="CU1798" s="90"/>
      <c r="CV1798" s="90"/>
      <c r="CW1798" s="90"/>
      <c r="CX1798" s="90"/>
    </row>
    <row r="1799" spans="28:102" s="77" customFormat="1" ht="12" x14ac:dyDescent="0.2">
      <c r="AB1799" s="80"/>
      <c r="AC1799" s="80"/>
      <c r="AD1799" s="80"/>
      <c r="AO1799" s="80"/>
      <c r="AP1799" s="80"/>
      <c r="AQ1799" s="80"/>
      <c r="AR1799" s="80"/>
      <c r="AS1799" s="80"/>
      <c r="AX1799" s="78"/>
      <c r="BL1799" s="80"/>
      <c r="CJ1799" s="90"/>
      <c r="CK1799" s="90"/>
      <c r="CL1799" s="90"/>
      <c r="CM1799" s="90"/>
      <c r="CN1799" s="90"/>
      <c r="CO1799" s="90"/>
      <c r="CP1799" s="90"/>
      <c r="CQ1799" s="90"/>
      <c r="CR1799" s="90"/>
      <c r="CS1799" s="90"/>
      <c r="CT1799" s="90"/>
      <c r="CU1799" s="90"/>
      <c r="CV1799" s="90"/>
      <c r="CW1799" s="90"/>
      <c r="CX1799" s="90"/>
    </row>
    <row r="1800" spans="28:102" s="77" customFormat="1" ht="12" x14ac:dyDescent="0.2">
      <c r="AB1800" s="80"/>
      <c r="AC1800" s="80"/>
      <c r="AD1800" s="80"/>
      <c r="AO1800" s="80"/>
      <c r="AP1800" s="80"/>
      <c r="AQ1800" s="80"/>
      <c r="AR1800" s="80"/>
      <c r="AS1800" s="80"/>
      <c r="AX1800" s="78"/>
      <c r="BL1800" s="80"/>
      <c r="CJ1800" s="90"/>
      <c r="CK1800" s="90"/>
      <c r="CL1800" s="90"/>
      <c r="CM1800" s="90"/>
      <c r="CN1800" s="90"/>
      <c r="CO1800" s="90"/>
      <c r="CP1800" s="90"/>
      <c r="CQ1800" s="90"/>
      <c r="CR1800" s="90"/>
      <c r="CS1800" s="90"/>
      <c r="CT1800" s="90"/>
      <c r="CU1800" s="90"/>
      <c r="CV1800" s="90"/>
      <c r="CW1800" s="90"/>
      <c r="CX1800" s="90"/>
    </row>
    <row r="1801" spans="28:102" s="77" customFormat="1" ht="12" x14ac:dyDescent="0.2">
      <c r="AB1801" s="80"/>
      <c r="AC1801" s="80"/>
      <c r="AD1801" s="80"/>
      <c r="AO1801" s="80"/>
      <c r="AP1801" s="80"/>
      <c r="AQ1801" s="80"/>
      <c r="AR1801" s="80"/>
      <c r="AS1801" s="80"/>
      <c r="AX1801" s="78"/>
      <c r="BL1801" s="80"/>
      <c r="CJ1801" s="90"/>
      <c r="CK1801" s="90"/>
      <c r="CL1801" s="90"/>
      <c r="CM1801" s="90"/>
      <c r="CN1801" s="90"/>
      <c r="CO1801" s="90"/>
      <c r="CP1801" s="90"/>
      <c r="CQ1801" s="90"/>
      <c r="CR1801" s="90"/>
      <c r="CS1801" s="90"/>
      <c r="CT1801" s="90"/>
      <c r="CU1801" s="90"/>
      <c r="CV1801" s="90"/>
      <c r="CW1801" s="90"/>
      <c r="CX1801" s="90"/>
    </row>
    <row r="1802" spans="28:102" s="77" customFormat="1" ht="12" x14ac:dyDescent="0.2">
      <c r="AB1802" s="80"/>
      <c r="AC1802" s="80"/>
      <c r="AD1802" s="80"/>
      <c r="AO1802" s="80"/>
      <c r="AP1802" s="80"/>
      <c r="AQ1802" s="80"/>
      <c r="AR1802" s="80"/>
      <c r="AS1802" s="80"/>
      <c r="AX1802" s="78"/>
      <c r="BL1802" s="80"/>
      <c r="CJ1802" s="90"/>
      <c r="CK1802" s="90"/>
      <c r="CL1802" s="90"/>
      <c r="CM1802" s="90"/>
      <c r="CN1802" s="90"/>
      <c r="CO1802" s="90"/>
      <c r="CP1802" s="90"/>
      <c r="CQ1802" s="90"/>
      <c r="CR1802" s="90"/>
      <c r="CS1802" s="90"/>
      <c r="CT1802" s="90"/>
      <c r="CU1802" s="90"/>
      <c r="CV1802" s="90"/>
      <c r="CW1802" s="90"/>
      <c r="CX1802" s="90"/>
    </row>
    <row r="1803" spans="28:102" s="77" customFormat="1" ht="12" x14ac:dyDescent="0.2">
      <c r="AB1803" s="80"/>
      <c r="AC1803" s="80"/>
      <c r="AD1803" s="80"/>
      <c r="AO1803" s="80"/>
      <c r="AP1803" s="80"/>
      <c r="AQ1803" s="80"/>
      <c r="AR1803" s="80"/>
      <c r="AS1803" s="80"/>
      <c r="AX1803" s="78"/>
      <c r="BL1803" s="80"/>
      <c r="CJ1803" s="90"/>
      <c r="CK1803" s="90"/>
      <c r="CL1803" s="90"/>
      <c r="CM1803" s="90"/>
      <c r="CN1803" s="90"/>
      <c r="CO1803" s="90"/>
      <c r="CP1803" s="90"/>
      <c r="CQ1803" s="90"/>
      <c r="CR1803" s="90"/>
      <c r="CS1803" s="90"/>
      <c r="CT1803" s="90"/>
      <c r="CU1803" s="90"/>
      <c r="CV1803" s="90"/>
      <c r="CW1803" s="90"/>
      <c r="CX1803" s="90"/>
    </row>
    <row r="1804" spans="28:102" s="77" customFormat="1" ht="12" x14ac:dyDescent="0.2">
      <c r="AB1804" s="80"/>
      <c r="AC1804" s="80"/>
      <c r="AD1804" s="80"/>
      <c r="AO1804" s="80"/>
      <c r="AP1804" s="80"/>
      <c r="AQ1804" s="80"/>
      <c r="AR1804" s="80"/>
      <c r="AS1804" s="80"/>
      <c r="AX1804" s="78"/>
      <c r="BL1804" s="80"/>
      <c r="CJ1804" s="90"/>
      <c r="CK1804" s="90"/>
      <c r="CL1804" s="90"/>
      <c r="CM1804" s="90"/>
      <c r="CN1804" s="90"/>
      <c r="CO1804" s="90"/>
      <c r="CP1804" s="90"/>
      <c r="CQ1804" s="90"/>
      <c r="CR1804" s="90"/>
      <c r="CS1804" s="90"/>
      <c r="CT1804" s="90"/>
      <c r="CU1804" s="90"/>
      <c r="CV1804" s="90"/>
      <c r="CW1804" s="90"/>
      <c r="CX1804" s="90"/>
    </row>
    <row r="1805" spans="28:102" s="77" customFormat="1" ht="12" x14ac:dyDescent="0.2">
      <c r="AB1805" s="80"/>
      <c r="AC1805" s="80"/>
      <c r="AD1805" s="80"/>
      <c r="AO1805" s="80"/>
      <c r="AP1805" s="80"/>
      <c r="AQ1805" s="80"/>
      <c r="AR1805" s="80"/>
      <c r="AS1805" s="80"/>
      <c r="AX1805" s="78"/>
      <c r="BL1805" s="80"/>
      <c r="CJ1805" s="90"/>
      <c r="CK1805" s="90"/>
      <c r="CL1805" s="90"/>
      <c r="CM1805" s="90"/>
      <c r="CN1805" s="90"/>
      <c r="CO1805" s="90"/>
      <c r="CP1805" s="90"/>
      <c r="CQ1805" s="90"/>
      <c r="CR1805" s="90"/>
      <c r="CS1805" s="90"/>
      <c r="CT1805" s="90"/>
      <c r="CU1805" s="90"/>
      <c r="CV1805" s="90"/>
      <c r="CW1805" s="90"/>
      <c r="CX1805" s="90"/>
    </row>
    <row r="1806" spans="28:102" s="77" customFormat="1" ht="12" x14ac:dyDescent="0.2">
      <c r="AB1806" s="80"/>
      <c r="AC1806" s="80"/>
      <c r="AD1806" s="80"/>
      <c r="AO1806" s="80"/>
      <c r="AP1806" s="80"/>
      <c r="AQ1806" s="80"/>
      <c r="AR1806" s="80"/>
      <c r="AS1806" s="80"/>
      <c r="AX1806" s="78"/>
      <c r="BL1806" s="80"/>
      <c r="CJ1806" s="90"/>
      <c r="CK1806" s="90"/>
      <c r="CL1806" s="90"/>
      <c r="CM1806" s="90"/>
      <c r="CN1806" s="90"/>
      <c r="CO1806" s="90"/>
      <c r="CP1806" s="90"/>
      <c r="CQ1806" s="90"/>
      <c r="CR1806" s="90"/>
      <c r="CS1806" s="90"/>
      <c r="CT1806" s="90"/>
      <c r="CU1806" s="90"/>
      <c r="CV1806" s="90"/>
      <c r="CW1806" s="90"/>
      <c r="CX1806" s="90"/>
    </row>
    <row r="1807" spans="28:102" s="77" customFormat="1" ht="12" x14ac:dyDescent="0.2">
      <c r="AB1807" s="80"/>
      <c r="AC1807" s="80"/>
      <c r="AD1807" s="80"/>
      <c r="AO1807" s="80"/>
      <c r="AP1807" s="80"/>
      <c r="AQ1807" s="80"/>
      <c r="AR1807" s="80"/>
      <c r="AS1807" s="80"/>
      <c r="AX1807" s="78"/>
      <c r="BL1807" s="80"/>
      <c r="CJ1807" s="90"/>
      <c r="CK1807" s="90"/>
      <c r="CL1807" s="90"/>
      <c r="CM1807" s="90"/>
      <c r="CN1807" s="90"/>
      <c r="CO1807" s="90"/>
      <c r="CP1807" s="90"/>
      <c r="CQ1807" s="90"/>
      <c r="CR1807" s="90"/>
      <c r="CS1807" s="90"/>
      <c r="CT1807" s="90"/>
      <c r="CU1807" s="90"/>
      <c r="CV1807" s="90"/>
      <c r="CW1807" s="90"/>
      <c r="CX1807" s="90"/>
    </row>
    <row r="1808" spans="28:102" s="77" customFormat="1" ht="12" x14ac:dyDescent="0.2">
      <c r="AB1808" s="80"/>
      <c r="AC1808" s="80"/>
      <c r="AD1808" s="80"/>
      <c r="AO1808" s="80"/>
      <c r="AP1808" s="80"/>
      <c r="AQ1808" s="80"/>
      <c r="AR1808" s="80"/>
      <c r="AS1808" s="80"/>
      <c r="AX1808" s="78"/>
      <c r="BL1808" s="80"/>
      <c r="CJ1808" s="90"/>
      <c r="CK1808" s="90"/>
      <c r="CL1808" s="90"/>
      <c r="CM1808" s="90"/>
      <c r="CN1808" s="90"/>
      <c r="CO1808" s="90"/>
      <c r="CP1808" s="90"/>
      <c r="CQ1808" s="90"/>
      <c r="CR1808" s="90"/>
      <c r="CS1808" s="90"/>
      <c r="CT1808" s="90"/>
      <c r="CU1808" s="90"/>
      <c r="CV1808" s="90"/>
      <c r="CW1808" s="90"/>
      <c r="CX1808" s="90"/>
    </row>
    <row r="1809" spans="28:102" s="77" customFormat="1" ht="12" x14ac:dyDescent="0.2">
      <c r="AB1809" s="80"/>
      <c r="AC1809" s="80"/>
      <c r="AD1809" s="80"/>
      <c r="AO1809" s="80"/>
      <c r="AP1809" s="80"/>
      <c r="AQ1809" s="80"/>
      <c r="AR1809" s="80"/>
      <c r="AS1809" s="80"/>
      <c r="AX1809" s="78"/>
      <c r="BL1809" s="80"/>
      <c r="CJ1809" s="90"/>
      <c r="CK1809" s="90"/>
      <c r="CL1809" s="90"/>
      <c r="CM1809" s="90"/>
      <c r="CN1809" s="90"/>
      <c r="CO1809" s="90"/>
      <c r="CP1809" s="90"/>
      <c r="CQ1809" s="90"/>
      <c r="CR1809" s="90"/>
      <c r="CS1809" s="90"/>
      <c r="CT1809" s="90"/>
      <c r="CU1809" s="90"/>
      <c r="CV1809" s="90"/>
      <c r="CW1809" s="90"/>
      <c r="CX1809" s="90"/>
    </row>
    <row r="1810" spans="28:102" s="77" customFormat="1" ht="12" x14ac:dyDescent="0.2">
      <c r="AB1810" s="80"/>
      <c r="AC1810" s="80"/>
      <c r="AD1810" s="80"/>
      <c r="AO1810" s="80"/>
      <c r="AP1810" s="80"/>
      <c r="AQ1810" s="80"/>
      <c r="AR1810" s="80"/>
      <c r="AS1810" s="80"/>
      <c r="AX1810" s="78"/>
      <c r="BL1810" s="80"/>
      <c r="CJ1810" s="90"/>
      <c r="CK1810" s="90"/>
      <c r="CL1810" s="90"/>
      <c r="CM1810" s="90"/>
      <c r="CN1810" s="90"/>
      <c r="CO1810" s="90"/>
      <c r="CP1810" s="90"/>
      <c r="CQ1810" s="90"/>
      <c r="CR1810" s="90"/>
      <c r="CS1810" s="90"/>
      <c r="CT1810" s="90"/>
      <c r="CU1810" s="90"/>
      <c r="CV1810" s="90"/>
      <c r="CW1810" s="90"/>
      <c r="CX1810" s="90"/>
    </row>
    <row r="1811" spans="28:102" s="77" customFormat="1" ht="12" x14ac:dyDescent="0.2">
      <c r="AB1811" s="80"/>
      <c r="AC1811" s="80"/>
      <c r="AD1811" s="80"/>
      <c r="AO1811" s="80"/>
      <c r="AP1811" s="80"/>
      <c r="AQ1811" s="80"/>
      <c r="AR1811" s="80"/>
      <c r="AS1811" s="80"/>
      <c r="AX1811" s="78"/>
      <c r="BL1811" s="80"/>
      <c r="CJ1811" s="90"/>
      <c r="CK1811" s="90"/>
      <c r="CL1811" s="90"/>
      <c r="CM1811" s="90"/>
      <c r="CN1811" s="90"/>
      <c r="CO1811" s="90"/>
      <c r="CP1811" s="90"/>
      <c r="CQ1811" s="90"/>
      <c r="CR1811" s="90"/>
      <c r="CS1811" s="90"/>
      <c r="CT1811" s="90"/>
      <c r="CU1811" s="90"/>
      <c r="CV1811" s="90"/>
      <c r="CW1811" s="90"/>
      <c r="CX1811" s="90"/>
    </row>
    <row r="1812" spans="28:102" s="77" customFormat="1" ht="12" x14ac:dyDescent="0.2">
      <c r="AB1812" s="80"/>
      <c r="AC1812" s="80"/>
      <c r="AD1812" s="80"/>
      <c r="AO1812" s="80"/>
      <c r="AP1812" s="80"/>
      <c r="AQ1812" s="80"/>
      <c r="AR1812" s="80"/>
      <c r="AS1812" s="80"/>
      <c r="AX1812" s="78"/>
      <c r="BL1812" s="80"/>
      <c r="CJ1812" s="90"/>
      <c r="CK1812" s="90"/>
      <c r="CL1812" s="90"/>
      <c r="CM1812" s="90"/>
      <c r="CN1812" s="90"/>
      <c r="CO1812" s="90"/>
      <c r="CP1812" s="90"/>
      <c r="CQ1812" s="90"/>
      <c r="CR1812" s="90"/>
      <c r="CS1812" s="90"/>
      <c r="CT1812" s="90"/>
      <c r="CU1812" s="90"/>
      <c r="CV1812" s="90"/>
      <c r="CW1812" s="90"/>
      <c r="CX1812" s="90"/>
    </row>
    <row r="1813" spans="28:102" s="77" customFormat="1" ht="12" x14ac:dyDescent="0.2">
      <c r="AB1813" s="80"/>
      <c r="AC1813" s="80"/>
      <c r="AD1813" s="80"/>
      <c r="AO1813" s="80"/>
      <c r="AP1813" s="80"/>
      <c r="AQ1813" s="80"/>
      <c r="AR1813" s="80"/>
      <c r="AS1813" s="80"/>
      <c r="AX1813" s="78"/>
      <c r="BL1813" s="80"/>
      <c r="CJ1813" s="90"/>
      <c r="CK1813" s="90"/>
      <c r="CL1813" s="90"/>
      <c r="CM1813" s="90"/>
      <c r="CN1813" s="90"/>
      <c r="CO1813" s="90"/>
      <c r="CP1813" s="90"/>
      <c r="CQ1813" s="90"/>
      <c r="CR1813" s="90"/>
      <c r="CS1813" s="90"/>
      <c r="CT1813" s="90"/>
      <c r="CU1813" s="90"/>
      <c r="CV1813" s="90"/>
      <c r="CW1813" s="90"/>
      <c r="CX1813" s="90"/>
    </row>
    <row r="1814" spans="28:102" s="77" customFormat="1" ht="12" x14ac:dyDescent="0.2">
      <c r="AB1814" s="80"/>
      <c r="AC1814" s="80"/>
      <c r="AD1814" s="80"/>
      <c r="AO1814" s="80"/>
      <c r="AP1814" s="80"/>
      <c r="AQ1814" s="80"/>
      <c r="AR1814" s="80"/>
      <c r="AS1814" s="80"/>
      <c r="AX1814" s="78"/>
      <c r="BL1814" s="80"/>
      <c r="CJ1814" s="90"/>
      <c r="CK1814" s="90"/>
      <c r="CL1814" s="90"/>
      <c r="CM1814" s="90"/>
      <c r="CN1814" s="90"/>
      <c r="CO1814" s="90"/>
      <c r="CP1814" s="90"/>
      <c r="CQ1814" s="90"/>
      <c r="CR1814" s="90"/>
      <c r="CS1814" s="90"/>
      <c r="CT1814" s="90"/>
      <c r="CU1814" s="90"/>
      <c r="CV1814" s="90"/>
      <c r="CW1814" s="90"/>
      <c r="CX1814" s="90"/>
    </row>
    <row r="1815" spans="28:102" s="77" customFormat="1" ht="12" x14ac:dyDescent="0.2">
      <c r="AB1815" s="80"/>
      <c r="AC1815" s="80"/>
      <c r="AD1815" s="80"/>
      <c r="AO1815" s="80"/>
      <c r="AP1815" s="80"/>
      <c r="AQ1815" s="80"/>
      <c r="AR1815" s="80"/>
      <c r="AS1815" s="80"/>
      <c r="AX1815" s="78"/>
      <c r="BL1815" s="80"/>
      <c r="CJ1815" s="90"/>
      <c r="CK1815" s="90"/>
      <c r="CL1815" s="90"/>
      <c r="CM1815" s="90"/>
      <c r="CN1815" s="90"/>
      <c r="CO1815" s="90"/>
      <c r="CP1815" s="90"/>
      <c r="CQ1815" s="90"/>
      <c r="CR1815" s="90"/>
      <c r="CS1815" s="90"/>
      <c r="CT1815" s="90"/>
      <c r="CU1815" s="90"/>
      <c r="CV1815" s="90"/>
      <c r="CW1815" s="90"/>
      <c r="CX1815" s="90"/>
    </row>
    <row r="1816" spans="28:102" s="77" customFormat="1" ht="12" x14ac:dyDescent="0.2">
      <c r="AB1816" s="80"/>
      <c r="AC1816" s="80"/>
      <c r="AD1816" s="80"/>
      <c r="AO1816" s="80"/>
      <c r="AP1816" s="80"/>
      <c r="AQ1816" s="80"/>
      <c r="AR1816" s="80"/>
      <c r="AS1816" s="80"/>
      <c r="AX1816" s="78"/>
      <c r="BL1816" s="80"/>
      <c r="CJ1816" s="90"/>
      <c r="CK1816" s="90"/>
      <c r="CL1816" s="90"/>
      <c r="CM1816" s="90"/>
      <c r="CN1816" s="90"/>
      <c r="CO1816" s="90"/>
      <c r="CP1816" s="90"/>
      <c r="CQ1816" s="90"/>
      <c r="CR1816" s="90"/>
      <c r="CS1816" s="90"/>
      <c r="CT1816" s="90"/>
      <c r="CU1816" s="90"/>
      <c r="CV1816" s="90"/>
      <c r="CW1816" s="90"/>
      <c r="CX1816" s="90"/>
    </row>
    <row r="1817" spans="28:102" s="77" customFormat="1" ht="12" x14ac:dyDescent="0.2">
      <c r="AB1817" s="80"/>
      <c r="AC1817" s="80"/>
      <c r="AD1817" s="80"/>
      <c r="AO1817" s="80"/>
      <c r="AP1817" s="80"/>
      <c r="AQ1817" s="80"/>
      <c r="AR1817" s="80"/>
      <c r="AS1817" s="80"/>
      <c r="AX1817" s="78"/>
      <c r="BL1817" s="80"/>
      <c r="CJ1817" s="90"/>
      <c r="CK1817" s="90"/>
      <c r="CL1817" s="90"/>
      <c r="CM1817" s="90"/>
      <c r="CN1817" s="90"/>
      <c r="CO1817" s="90"/>
      <c r="CP1817" s="90"/>
      <c r="CQ1817" s="90"/>
      <c r="CR1817" s="90"/>
      <c r="CS1817" s="90"/>
      <c r="CT1817" s="90"/>
      <c r="CU1817" s="90"/>
      <c r="CV1817" s="90"/>
      <c r="CW1817" s="90"/>
      <c r="CX1817" s="90"/>
    </row>
    <row r="1818" spans="28:102" s="77" customFormat="1" ht="12" x14ac:dyDescent="0.2">
      <c r="AB1818" s="80"/>
      <c r="AC1818" s="80"/>
      <c r="AD1818" s="80"/>
      <c r="AO1818" s="80"/>
      <c r="AP1818" s="80"/>
      <c r="AQ1818" s="80"/>
      <c r="AR1818" s="80"/>
      <c r="AS1818" s="80"/>
      <c r="AX1818" s="78"/>
      <c r="BL1818" s="80"/>
      <c r="CJ1818" s="90"/>
      <c r="CK1818" s="90"/>
      <c r="CL1818" s="90"/>
      <c r="CM1818" s="90"/>
      <c r="CN1818" s="90"/>
      <c r="CO1818" s="90"/>
      <c r="CP1818" s="90"/>
      <c r="CQ1818" s="90"/>
      <c r="CR1818" s="90"/>
      <c r="CS1818" s="90"/>
      <c r="CT1818" s="90"/>
      <c r="CU1818" s="90"/>
      <c r="CV1818" s="90"/>
      <c r="CW1818" s="90"/>
      <c r="CX1818" s="90"/>
    </row>
    <row r="1819" spans="28:102" s="77" customFormat="1" ht="12" x14ac:dyDescent="0.2">
      <c r="AB1819" s="80"/>
      <c r="AC1819" s="80"/>
      <c r="AD1819" s="80"/>
      <c r="AO1819" s="80"/>
      <c r="AP1819" s="80"/>
      <c r="AQ1819" s="80"/>
      <c r="AR1819" s="80"/>
      <c r="AS1819" s="80"/>
      <c r="AX1819" s="78"/>
      <c r="BL1819" s="80"/>
      <c r="CJ1819" s="90"/>
      <c r="CK1819" s="90"/>
      <c r="CL1819" s="90"/>
      <c r="CM1819" s="90"/>
      <c r="CN1819" s="90"/>
      <c r="CO1819" s="90"/>
      <c r="CP1819" s="90"/>
      <c r="CQ1819" s="90"/>
      <c r="CR1819" s="90"/>
      <c r="CS1819" s="90"/>
      <c r="CT1819" s="90"/>
      <c r="CU1819" s="90"/>
      <c r="CV1819" s="90"/>
      <c r="CW1819" s="90"/>
      <c r="CX1819" s="90"/>
    </row>
    <row r="1820" spans="28:102" s="77" customFormat="1" ht="12" x14ac:dyDescent="0.2">
      <c r="AB1820" s="80"/>
      <c r="AC1820" s="80"/>
      <c r="AD1820" s="80"/>
      <c r="AO1820" s="80"/>
      <c r="AP1820" s="80"/>
      <c r="AQ1820" s="80"/>
      <c r="AR1820" s="80"/>
      <c r="AS1820" s="80"/>
      <c r="AX1820" s="78"/>
      <c r="BL1820" s="80"/>
      <c r="CJ1820" s="90"/>
      <c r="CK1820" s="90"/>
      <c r="CL1820" s="90"/>
      <c r="CM1820" s="90"/>
      <c r="CN1820" s="90"/>
      <c r="CO1820" s="90"/>
      <c r="CP1820" s="90"/>
      <c r="CQ1820" s="90"/>
      <c r="CR1820" s="90"/>
      <c r="CS1820" s="90"/>
      <c r="CT1820" s="90"/>
      <c r="CU1820" s="90"/>
      <c r="CV1820" s="90"/>
      <c r="CW1820" s="90"/>
      <c r="CX1820" s="90"/>
    </row>
    <row r="1821" spans="28:102" s="77" customFormat="1" ht="12" x14ac:dyDescent="0.2">
      <c r="AB1821" s="80"/>
      <c r="AC1821" s="80"/>
      <c r="AD1821" s="80"/>
      <c r="AO1821" s="80"/>
      <c r="AP1821" s="80"/>
      <c r="AQ1821" s="80"/>
      <c r="AR1821" s="80"/>
      <c r="AS1821" s="80"/>
      <c r="AX1821" s="78"/>
      <c r="BL1821" s="80"/>
      <c r="CJ1821" s="90"/>
      <c r="CK1821" s="90"/>
      <c r="CL1821" s="90"/>
      <c r="CM1821" s="90"/>
      <c r="CN1821" s="90"/>
      <c r="CO1821" s="90"/>
      <c r="CP1821" s="90"/>
      <c r="CQ1821" s="90"/>
      <c r="CR1821" s="90"/>
      <c r="CS1821" s="90"/>
      <c r="CT1821" s="90"/>
      <c r="CU1821" s="90"/>
      <c r="CV1821" s="90"/>
      <c r="CW1821" s="90"/>
      <c r="CX1821" s="90"/>
    </row>
    <row r="1822" spans="28:102" s="77" customFormat="1" ht="12" x14ac:dyDescent="0.2">
      <c r="AB1822" s="80"/>
      <c r="AC1822" s="80"/>
      <c r="AD1822" s="80"/>
      <c r="AO1822" s="80"/>
      <c r="AP1822" s="80"/>
      <c r="AQ1822" s="80"/>
      <c r="AR1822" s="80"/>
      <c r="AS1822" s="80"/>
      <c r="AX1822" s="78"/>
      <c r="BL1822" s="80"/>
      <c r="CJ1822" s="90"/>
      <c r="CK1822" s="90"/>
      <c r="CL1822" s="90"/>
      <c r="CM1822" s="90"/>
      <c r="CN1822" s="90"/>
      <c r="CO1822" s="90"/>
      <c r="CP1822" s="90"/>
      <c r="CQ1822" s="90"/>
      <c r="CR1822" s="90"/>
      <c r="CS1822" s="90"/>
      <c r="CT1822" s="90"/>
      <c r="CU1822" s="90"/>
      <c r="CV1822" s="90"/>
      <c r="CW1822" s="90"/>
      <c r="CX1822" s="90"/>
    </row>
    <row r="1823" spans="28:102" s="77" customFormat="1" ht="12" x14ac:dyDescent="0.2">
      <c r="AB1823" s="80"/>
      <c r="AC1823" s="80"/>
      <c r="AD1823" s="80"/>
      <c r="AO1823" s="80"/>
      <c r="AP1823" s="80"/>
      <c r="AQ1823" s="80"/>
      <c r="AR1823" s="80"/>
      <c r="AS1823" s="80"/>
      <c r="AX1823" s="78"/>
      <c r="BL1823" s="80"/>
      <c r="CJ1823" s="90"/>
      <c r="CK1823" s="90"/>
      <c r="CL1823" s="90"/>
      <c r="CM1823" s="90"/>
      <c r="CN1823" s="90"/>
      <c r="CO1823" s="90"/>
      <c r="CP1823" s="90"/>
      <c r="CQ1823" s="90"/>
      <c r="CR1823" s="90"/>
      <c r="CS1823" s="90"/>
      <c r="CT1823" s="90"/>
      <c r="CU1823" s="90"/>
      <c r="CV1823" s="90"/>
      <c r="CW1823" s="90"/>
      <c r="CX1823" s="90"/>
    </row>
    <row r="1824" spans="28:102" s="77" customFormat="1" ht="12" x14ac:dyDescent="0.2">
      <c r="AB1824" s="80"/>
      <c r="AC1824" s="80"/>
      <c r="AD1824" s="80"/>
      <c r="AO1824" s="80"/>
      <c r="AP1824" s="80"/>
      <c r="AQ1824" s="80"/>
      <c r="AR1824" s="80"/>
      <c r="AS1824" s="80"/>
      <c r="AX1824" s="78"/>
      <c r="BL1824" s="80"/>
      <c r="CJ1824" s="90"/>
      <c r="CK1824" s="90"/>
      <c r="CL1824" s="90"/>
      <c r="CM1824" s="90"/>
      <c r="CN1824" s="90"/>
      <c r="CO1824" s="90"/>
      <c r="CP1824" s="90"/>
      <c r="CQ1824" s="90"/>
      <c r="CR1824" s="90"/>
      <c r="CS1824" s="90"/>
      <c r="CT1824" s="90"/>
      <c r="CU1824" s="90"/>
      <c r="CV1824" s="90"/>
      <c r="CW1824" s="90"/>
      <c r="CX1824" s="90"/>
    </row>
    <row r="1825" spans="28:102" s="77" customFormat="1" ht="12" x14ac:dyDescent="0.2">
      <c r="AB1825" s="80"/>
      <c r="AC1825" s="80"/>
      <c r="AD1825" s="80"/>
      <c r="AO1825" s="80"/>
      <c r="AP1825" s="80"/>
      <c r="AQ1825" s="80"/>
      <c r="AR1825" s="80"/>
      <c r="AS1825" s="80"/>
      <c r="AX1825" s="78"/>
      <c r="BL1825" s="80"/>
      <c r="CJ1825" s="90"/>
      <c r="CK1825" s="90"/>
      <c r="CL1825" s="90"/>
      <c r="CM1825" s="90"/>
      <c r="CN1825" s="90"/>
      <c r="CO1825" s="90"/>
      <c r="CP1825" s="90"/>
      <c r="CQ1825" s="90"/>
      <c r="CR1825" s="90"/>
      <c r="CS1825" s="90"/>
      <c r="CT1825" s="90"/>
      <c r="CU1825" s="90"/>
      <c r="CV1825" s="90"/>
      <c r="CW1825" s="90"/>
      <c r="CX1825" s="90"/>
    </row>
    <row r="1826" spans="28:102" s="77" customFormat="1" ht="12" x14ac:dyDescent="0.2">
      <c r="AB1826" s="80"/>
      <c r="AC1826" s="80"/>
      <c r="AD1826" s="80"/>
      <c r="AO1826" s="80"/>
      <c r="AP1826" s="80"/>
      <c r="AQ1826" s="80"/>
      <c r="AR1826" s="80"/>
      <c r="AS1826" s="80"/>
      <c r="AX1826" s="78"/>
      <c r="BL1826" s="80"/>
      <c r="CJ1826" s="90"/>
      <c r="CK1826" s="90"/>
      <c r="CL1826" s="90"/>
      <c r="CM1826" s="90"/>
      <c r="CN1826" s="90"/>
      <c r="CO1826" s="90"/>
      <c r="CP1826" s="90"/>
      <c r="CQ1826" s="90"/>
      <c r="CR1826" s="90"/>
      <c r="CS1826" s="90"/>
      <c r="CT1826" s="90"/>
      <c r="CU1826" s="90"/>
      <c r="CV1826" s="90"/>
      <c r="CW1826" s="90"/>
      <c r="CX1826" s="90"/>
    </row>
    <row r="1827" spans="28:102" s="77" customFormat="1" ht="12" x14ac:dyDescent="0.2">
      <c r="AB1827" s="80"/>
      <c r="AC1827" s="80"/>
      <c r="AD1827" s="80"/>
      <c r="AO1827" s="80"/>
      <c r="AP1827" s="80"/>
      <c r="AQ1827" s="80"/>
      <c r="AR1827" s="80"/>
      <c r="AS1827" s="80"/>
      <c r="AX1827" s="78"/>
      <c r="BL1827" s="80"/>
      <c r="CJ1827" s="90"/>
      <c r="CK1827" s="90"/>
      <c r="CL1827" s="90"/>
      <c r="CM1827" s="90"/>
      <c r="CN1827" s="90"/>
      <c r="CO1827" s="90"/>
      <c r="CP1827" s="90"/>
      <c r="CQ1827" s="90"/>
      <c r="CR1827" s="90"/>
      <c r="CS1827" s="90"/>
      <c r="CT1827" s="90"/>
      <c r="CU1827" s="90"/>
      <c r="CV1827" s="90"/>
      <c r="CW1827" s="90"/>
      <c r="CX1827" s="90"/>
    </row>
    <row r="1828" spans="28:102" s="77" customFormat="1" ht="12" x14ac:dyDescent="0.2">
      <c r="AB1828" s="80"/>
      <c r="AC1828" s="80"/>
      <c r="AD1828" s="80"/>
      <c r="AO1828" s="80"/>
      <c r="AP1828" s="80"/>
      <c r="AQ1828" s="80"/>
      <c r="AR1828" s="80"/>
      <c r="AS1828" s="80"/>
      <c r="AX1828" s="78"/>
      <c r="BL1828" s="80"/>
      <c r="CJ1828" s="90"/>
      <c r="CK1828" s="90"/>
      <c r="CL1828" s="90"/>
      <c r="CM1828" s="90"/>
      <c r="CN1828" s="90"/>
      <c r="CO1828" s="90"/>
      <c r="CP1828" s="90"/>
      <c r="CQ1828" s="90"/>
      <c r="CR1828" s="90"/>
      <c r="CS1828" s="90"/>
      <c r="CT1828" s="90"/>
      <c r="CU1828" s="90"/>
      <c r="CV1828" s="90"/>
      <c r="CW1828" s="90"/>
      <c r="CX1828" s="90"/>
    </row>
    <row r="1829" spans="28:102" s="77" customFormat="1" ht="12" x14ac:dyDescent="0.2">
      <c r="AB1829" s="80"/>
      <c r="AC1829" s="80"/>
      <c r="AD1829" s="80"/>
      <c r="AO1829" s="80"/>
      <c r="AP1829" s="80"/>
      <c r="AQ1829" s="80"/>
      <c r="AR1829" s="80"/>
      <c r="AS1829" s="80"/>
      <c r="AX1829" s="78"/>
      <c r="BL1829" s="80"/>
      <c r="CJ1829" s="90"/>
      <c r="CK1829" s="90"/>
      <c r="CL1829" s="90"/>
      <c r="CM1829" s="90"/>
      <c r="CN1829" s="90"/>
      <c r="CO1829" s="90"/>
      <c r="CP1829" s="90"/>
      <c r="CQ1829" s="90"/>
      <c r="CR1829" s="90"/>
      <c r="CS1829" s="90"/>
      <c r="CT1829" s="90"/>
      <c r="CU1829" s="90"/>
      <c r="CV1829" s="90"/>
      <c r="CW1829" s="90"/>
      <c r="CX1829" s="90"/>
    </row>
    <row r="1830" spans="28:102" s="77" customFormat="1" ht="12" x14ac:dyDescent="0.2">
      <c r="AB1830" s="80"/>
      <c r="AC1830" s="80"/>
      <c r="AD1830" s="80"/>
      <c r="AO1830" s="80"/>
      <c r="AP1830" s="80"/>
      <c r="AQ1830" s="80"/>
      <c r="AR1830" s="80"/>
      <c r="AS1830" s="80"/>
      <c r="AX1830" s="78"/>
      <c r="BL1830" s="80"/>
      <c r="CJ1830" s="90"/>
      <c r="CK1830" s="90"/>
      <c r="CL1830" s="90"/>
      <c r="CM1830" s="90"/>
      <c r="CN1830" s="90"/>
      <c r="CO1830" s="90"/>
      <c r="CP1830" s="90"/>
      <c r="CQ1830" s="90"/>
      <c r="CR1830" s="90"/>
      <c r="CS1830" s="90"/>
      <c r="CT1830" s="90"/>
      <c r="CU1830" s="90"/>
      <c r="CV1830" s="90"/>
      <c r="CW1830" s="90"/>
      <c r="CX1830" s="90"/>
    </row>
    <row r="1831" spans="28:102" s="77" customFormat="1" ht="12" x14ac:dyDescent="0.2">
      <c r="AB1831" s="80"/>
      <c r="AC1831" s="80"/>
      <c r="AD1831" s="80"/>
      <c r="AO1831" s="80"/>
      <c r="AP1831" s="80"/>
      <c r="AQ1831" s="80"/>
      <c r="AR1831" s="80"/>
      <c r="AS1831" s="80"/>
      <c r="AX1831" s="78"/>
      <c r="BL1831" s="80"/>
      <c r="CJ1831" s="90"/>
      <c r="CK1831" s="90"/>
      <c r="CL1831" s="90"/>
      <c r="CM1831" s="90"/>
      <c r="CN1831" s="90"/>
      <c r="CO1831" s="90"/>
      <c r="CP1831" s="90"/>
      <c r="CQ1831" s="90"/>
      <c r="CR1831" s="90"/>
      <c r="CS1831" s="90"/>
      <c r="CT1831" s="90"/>
      <c r="CU1831" s="90"/>
      <c r="CV1831" s="90"/>
      <c r="CW1831" s="90"/>
      <c r="CX1831" s="90"/>
    </row>
    <row r="1832" spans="28:102" s="77" customFormat="1" ht="12" x14ac:dyDescent="0.2">
      <c r="AB1832" s="80"/>
      <c r="AC1832" s="80"/>
      <c r="AD1832" s="80"/>
      <c r="AO1832" s="80"/>
      <c r="AP1832" s="80"/>
      <c r="AQ1832" s="80"/>
      <c r="AR1832" s="80"/>
      <c r="AS1832" s="80"/>
      <c r="AX1832" s="78"/>
      <c r="BL1832" s="80"/>
      <c r="CJ1832" s="90"/>
      <c r="CK1832" s="90"/>
      <c r="CL1832" s="90"/>
      <c r="CM1832" s="90"/>
      <c r="CN1832" s="90"/>
      <c r="CO1832" s="90"/>
      <c r="CP1832" s="90"/>
      <c r="CQ1832" s="90"/>
      <c r="CR1832" s="90"/>
      <c r="CS1832" s="90"/>
      <c r="CT1832" s="90"/>
      <c r="CU1832" s="90"/>
      <c r="CV1832" s="90"/>
      <c r="CW1832" s="90"/>
      <c r="CX1832" s="90"/>
    </row>
    <row r="1833" spans="28:102" s="77" customFormat="1" ht="12" x14ac:dyDescent="0.2">
      <c r="AB1833" s="80"/>
      <c r="AC1833" s="80"/>
      <c r="AD1833" s="80"/>
      <c r="AO1833" s="80"/>
      <c r="AP1833" s="80"/>
      <c r="AQ1833" s="80"/>
      <c r="AR1833" s="80"/>
      <c r="AS1833" s="80"/>
      <c r="AX1833" s="78"/>
      <c r="BL1833" s="80"/>
      <c r="CJ1833" s="90"/>
      <c r="CK1833" s="90"/>
      <c r="CL1833" s="90"/>
      <c r="CM1833" s="90"/>
      <c r="CN1833" s="90"/>
      <c r="CO1833" s="90"/>
      <c r="CP1833" s="90"/>
      <c r="CQ1833" s="90"/>
      <c r="CR1833" s="90"/>
      <c r="CS1833" s="90"/>
      <c r="CT1833" s="90"/>
      <c r="CU1833" s="90"/>
      <c r="CV1833" s="90"/>
      <c r="CW1833" s="90"/>
      <c r="CX1833" s="90"/>
    </row>
    <row r="1834" spans="28:102" s="77" customFormat="1" ht="12" x14ac:dyDescent="0.2">
      <c r="AB1834" s="80"/>
      <c r="AC1834" s="80"/>
      <c r="AD1834" s="80"/>
      <c r="AO1834" s="80"/>
      <c r="AP1834" s="80"/>
      <c r="AQ1834" s="80"/>
      <c r="AR1834" s="80"/>
      <c r="AS1834" s="80"/>
      <c r="AX1834" s="78"/>
      <c r="BL1834" s="80"/>
      <c r="CJ1834" s="90"/>
      <c r="CK1834" s="90"/>
      <c r="CL1834" s="90"/>
      <c r="CM1834" s="90"/>
      <c r="CN1834" s="90"/>
      <c r="CO1834" s="90"/>
      <c r="CP1834" s="90"/>
      <c r="CQ1834" s="90"/>
      <c r="CR1834" s="90"/>
      <c r="CS1834" s="90"/>
      <c r="CT1834" s="90"/>
      <c r="CU1834" s="90"/>
      <c r="CV1834" s="90"/>
      <c r="CW1834" s="90"/>
      <c r="CX1834" s="90"/>
    </row>
    <row r="1835" spans="28:102" s="77" customFormat="1" ht="12" x14ac:dyDescent="0.2">
      <c r="AB1835" s="80"/>
      <c r="AC1835" s="80"/>
      <c r="AD1835" s="80"/>
      <c r="AO1835" s="80"/>
      <c r="AP1835" s="80"/>
      <c r="AQ1835" s="80"/>
      <c r="AR1835" s="80"/>
      <c r="AS1835" s="80"/>
      <c r="AX1835" s="78"/>
      <c r="BL1835" s="80"/>
      <c r="CJ1835" s="90"/>
      <c r="CK1835" s="90"/>
      <c r="CL1835" s="90"/>
      <c r="CM1835" s="90"/>
      <c r="CN1835" s="90"/>
      <c r="CO1835" s="90"/>
      <c r="CP1835" s="90"/>
      <c r="CQ1835" s="90"/>
      <c r="CR1835" s="90"/>
      <c r="CS1835" s="90"/>
      <c r="CT1835" s="90"/>
      <c r="CU1835" s="90"/>
      <c r="CV1835" s="90"/>
      <c r="CW1835" s="90"/>
      <c r="CX1835" s="90"/>
    </row>
    <row r="1836" spans="28:102" s="77" customFormat="1" ht="12" x14ac:dyDescent="0.2">
      <c r="AB1836" s="80"/>
      <c r="AC1836" s="80"/>
      <c r="AD1836" s="80"/>
      <c r="AO1836" s="80"/>
      <c r="AP1836" s="80"/>
      <c r="AQ1836" s="80"/>
      <c r="AR1836" s="80"/>
      <c r="AS1836" s="80"/>
      <c r="AX1836" s="78"/>
      <c r="BL1836" s="80"/>
      <c r="CJ1836" s="90"/>
      <c r="CK1836" s="90"/>
      <c r="CL1836" s="90"/>
      <c r="CM1836" s="90"/>
      <c r="CN1836" s="90"/>
      <c r="CO1836" s="90"/>
      <c r="CP1836" s="90"/>
      <c r="CQ1836" s="90"/>
      <c r="CR1836" s="90"/>
      <c r="CS1836" s="90"/>
      <c r="CT1836" s="90"/>
      <c r="CU1836" s="90"/>
      <c r="CV1836" s="90"/>
      <c r="CW1836" s="90"/>
      <c r="CX1836" s="90"/>
    </row>
    <row r="1837" spans="28:102" s="77" customFormat="1" ht="12" x14ac:dyDescent="0.2">
      <c r="AB1837" s="80"/>
      <c r="AC1837" s="80"/>
      <c r="AD1837" s="80"/>
      <c r="AO1837" s="80"/>
      <c r="AP1837" s="80"/>
      <c r="AQ1837" s="80"/>
      <c r="AR1837" s="80"/>
      <c r="AS1837" s="80"/>
      <c r="AX1837" s="78"/>
      <c r="BL1837" s="80"/>
      <c r="CJ1837" s="90"/>
      <c r="CK1837" s="90"/>
      <c r="CL1837" s="90"/>
      <c r="CM1837" s="90"/>
      <c r="CN1837" s="90"/>
      <c r="CO1837" s="90"/>
      <c r="CP1837" s="90"/>
      <c r="CQ1837" s="90"/>
      <c r="CR1837" s="90"/>
      <c r="CS1837" s="90"/>
      <c r="CT1837" s="90"/>
      <c r="CU1837" s="90"/>
      <c r="CV1837" s="90"/>
      <c r="CW1837" s="90"/>
      <c r="CX1837" s="90"/>
    </row>
    <row r="1838" spans="28:102" s="77" customFormat="1" ht="12" x14ac:dyDescent="0.2">
      <c r="AB1838" s="80"/>
      <c r="AC1838" s="80"/>
      <c r="AD1838" s="80"/>
      <c r="AO1838" s="80"/>
      <c r="AP1838" s="80"/>
      <c r="AQ1838" s="80"/>
      <c r="AR1838" s="80"/>
      <c r="AS1838" s="80"/>
      <c r="AX1838" s="78"/>
      <c r="BL1838" s="80"/>
      <c r="CJ1838" s="90"/>
      <c r="CK1838" s="90"/>
      <c r="CL1838" s="90"/>
      <c r="CM1838" s="90"/>
      <c r="CN1838" s="90"/>
      <c r="CO1838" s="90"/>
      <c r="CP1838" s="90"/>
      <c r="CQ1838" s="90"/>
      <c r="CR1838" s="90"/>
      <c r="CS1838" s="90"/>
      <c r="CT1838" s="90"/>
      <c r="CU1838" s="90"/>
      <c r="CV1838" s="90"/>
      <c r="CW1838" s="90"/>
      <c r="CX1838" s="90"/>
    </row>
    <row r="1839" spans="28:102" s="77" customFormat="1" ht="12" x14ac:dyDescent="0.2">
      <c r="AB1839" s="80"/>
      <c r="AC1839" s="80"/>
      <c r="AD1839" s="80"/>
      <c r="AO1839" s="80"/>
      <c r="AP1839" s="80"/>
      <c r="AQ1839" s="80"/>
      <c r="AR1839" s="80"/>
      <c r="AS1839" s="80"/>
      <c r="AX1839" s="78"/>
      <c r="BL1839" s="80"/>
      <c r="CJ1839" s="90"/>
      <c r="CK1839" s="90"/>
      <c r="CL1839" s="90"/>
      <c r="CM1839" s="90"/>
      <c r="CN1839" s="90"/>
      <c r="CO1839" s="90"/>
      <c r="CP1839" s="90"/>
      <c r="CQ1839" s="90"/>
      <c r="CR1839" s="90"/>
      <c r="CS1839" s="90"/>
      <c r="CT1839" s="90"/>
      <c r="CU1839" s="90"/>
      <c r="CV1839" s="90"/>
      <c r="CW1839" s="90"/>
      <c r="CX1839" s="90"/>
    </row>
    <row r="1840" spans="28:102" s="77" customFormat="1" ht="12" x14ac:dyDescent="0.2">
      <c r="AB1840" s="80"/>
      <c r="AC1840" s="80"/>
      <c r="AD1840" s="80"/>
      <c r="AO1840" s="80"/>
      <c r="AP1840" s="80"/>
      <c r="AQ1840" s="80"/>
      <c r="AR1840" s="80"/>
      <c r="AS1840" s="80"/>
      <c r="AX1840" s="78"/>
      <c r="BL1840" s="80"/>
      <c r="CJ1840" s="90"/>
      <c r="CK1840" s="90"/>
      <c r="CL1840" s="90"/>
      <c r="CM1840" s="90"/>
      <c r="CN1840" s="90"/>
      <c r="CO1840" s="90"/>
      <c r="CP1840" s="90"/>
      <c r="CQ1840" s="90"/>
      <c r="CR1840" s="90"/>
      <c r="CS1840" s="90"/>
      <c r="CT1840" s="90"/>
      <c r="CU1840" s="90"/>
      <c r="CV1840" s="90"/>
      <c r="CW1840" s="90"/>
      <c r="CX1840" s="90"/>
    </row>
    <row r="1841" spans="28:102" s="77" customFormat="1" ht="12" x14ac:dyDescent="0.2">
      <c r="AB1841" s="80"/>
      <c r="AC1841" s="80"/>
      <c r="AD1841" s="80"/>
      <c r="AO1841" s="80"/>
      <c r="AP1841" s="80"/>
      <c r="AQ1841" s="80"/>
      <c r="AR1841" s="80"/>
      <c r="AS1841" s="80"/>
      <c r="AX1841" s="78"/>
      <c r="BL1841" s="80"/>
      <c r="CJ1841" s="90"/>
      <c r="CK1841" s="90"/>
      <c r="CL1841" s="90"/>
      <c r="CM1841" s="90"/>
      <c r="CN1841" s="90"/>
      <c r="CO1841" s="90"/>
      <c r="CP1841" s="90"/>
      <c r="CQ1841" s="90"/>
      <c r="CR1841" s="90"/>
      <c r="CS1841" s="90"/>
      <c r="CT1841" s="90"/>
      <c r="CU1841" s="90"/>
      <c r="CV1841" s="90"/>
      <c r="CW1841" s="90"/>
      <c r="CX1841" s="90"/>
    </row>
    <row r="1842" spans="28:102" s="77" customFormat="1" ht="12" x14ac:dyDescent="0.2">
      <c r="AB1842" s="80"/>
      <c r="AC1842" s="80"/>
      <c r="AD1842" s="80"/>
      <c r="AO1842" s="80"/>
      <c r="AP1842" s="80"/>
      <c r="AQ1842" s="80"/>
      <c r="AR1842" s="80"/>
      <c r="AS1842" s="80"/>
      <c r="AX1842" s="78"/>
      <c r="BL1842" s="80"/>
      <c r="CJ1842" s="90"/>
      <c r="CK1842" s="90"/>
      <c r="CL1842" s="90"/>
      <c r="CM1842" s="90"/>
      <c r="CN1842" s="90"/>
      <c r="CO1842" s="90"/>
      <c r="CP1842" s="90"/>
      <c r="CQ1842" s="90"/>
      <c r="CR1842" s="90"/>
      <c r="CS1842" s="90"/>
      <c r="CT1842" s="90"/>
      <c r="CU1842" s="90"/>
      <c r="CV1842" s="90"/>
      <c r="CW1842" s="90"/>
      <c r="CX1842" s="90"/>
    </row>
    <row r="1843" spans="28:102" s="77" customFormat="1" ht="12" x14ac:dyDescent="0.2">
      <c r="AB1843" s="80"/>
      <c r="AC1843" s="80"/>
      <c r="AD1843" s="80"/>
      <c r="AO1843" s="80"/>
      <c r="AP1843" s="80"/>
      <c r="AQ1843" s="80"/>
      <c r="AR1843" s="80"/>
      <c r="AS1843" s="80"/>
      <c r="AX1843" s="78"/>
      <c r="BL1843" s="80"/>
      <c r="CJ1843" s="90"/>
      <c r="CK1843" s="90"/>
      <c r="CL1843" s="90"/>
      <c r="CM1843" s="90"/>
      <c r="CN1843" s="90"/>
      <c r="CO1843" s="90"/>
      <c r="CP1843" s="90"/>
      <c r="CQ1843" s="90"/>
      <c r="CR1843" s="90"/>
      <c r="CS1843" s="90"/>
      <c r="CT1843" s="90"/>
      <c r="CU1843" s="90"/>
      <c r="CV1843" s="90"/>
      <c r="CW1843" s="90"/>
      <c r="CX1843" s="90"/>
    </row>
    <row r="1844" spans="28:102" s="77" customFormat="1" ht="12" x14ac:dyDescent="0.2">
      <c r="AB1844" s="80"/>
      <c r="AC1844" s="80"/>
      <c r="AD1844" s="80"/>
      <c r="AO1844" s="80"/>
      <c r="AP1844" s="80"/>
      <c r="AQ1844" s="80"/>
      <c r="AR1844" s="80"/>
      <c r="AS1844" s="80"/>
      <c r="AX1844" s="78"/>
      <c r="BL1844" s="80"/>
      <c r="CJ1844" s="90"/>
      <c r="CK1844" s="90"/>
      <c r="CL1844" s="90"/>
      <c r="CM1844" s="90"/>
      <c r="CN1844" s="90"/>
      <c r="CO1844" s="90"/>
      <c r="CP1844" s="90"/>
      <c r="CQ1844" s="90"/>
      <c r="CR1844" s="90"/>
      <c r="CS1844" s="90"/>
      <c r="CT1844" s="90"/>
      <c r="CU1844" s="90"/>
      <c r="CV1844" s="90"/>
      <c r="CW1844" s="90"/>
      <c r="CX1844" s="90"/>
    </row>
    <row r="1845" spans="28:102" s="77" customFormat="1" ht="12" x14ac:dyDescent="0.2">
      <c r="AB1845" s="80"/>
      <c r="AC1845" s="80"/>
      <c r="AD1845" s="80"/>
      <c r="AO1845" s="80"/>
      <c r="AP1845" s="80"/>
      <c r="AQ1845" s="80"/>
      <c r="AR1845" s="80"/>
      <c r="AS1845" s="80"/>
      <c r="AX1845" s="78"/>
      <c r="BL1845" s="80"/>
      <c r="CJ1845" s="90"/>
      <c r="CK1845" s="90"/>
      <c r="CL1845" s="90"/>
      <c r="CM1845" s="90"/>
      <c r="CN1845" s="90"/>
      <c r="CO1845" s="90"/>
      <c r="CP1845" s="90"/>
      <c r="CQ1845" s="90"/>
      <c r="CR1845" s="90"/>
      <c r="CS1845" s="90"/>
      <c r="CT1845" s="90"/>
      <c r="CU1845" s="90"/>
      <c r="CV1845" s="90"/>
      <c r="CW1845" s="90"/>
      <c r="CX1845" s="90"/>
    </row>
    <row r="1846" spans="28:102" s="77" customFormat="1" ht="12" x14ac:dyDescent="0.2">
      <c r="AB1846" s="80"/>
      <c r="AC1846" s="80"/>
      <c r="AD1846" s="80"/>
      <c r="AO1846" s="80"/>
      <c r="AP1846" s="80"/>
      <c r="AQ1846" s="80"/>
      <c r="AR1846" s="80"/>
      <c r="AS1846" s="80"/>
      <c r="AX1846" s="78"/>
      <c r="BL1846" s="80"/>
      <c r="CJ1846" s="90"/>
      <c r="CK1846" s="90"/>
      <c r="CL1846" s="90"/>
      <c r="CM1846" s="90"/>
      <c r="CN1846" s="90"/>
      <c r="CO1846" s="90"/>
      <c r="CP1846" s="90"/>
      <c r="CQ1846" s="90"/>
      <c r="CR1846" s="90"/>
      <c r="CS1846" s="90"/>
      <c r="CT1846" s="90"/>
      <c r="CU1846" s="90"/>
      <c r="CV1846" s="90"/>
      <c r="CW1846" s="90"/>
      <c r="CX1846" s="90"/>
    </row>
    <row r="1847" spans="28:102" s="77" customFormat="1" ht="12" x14ac:dyDescent="0.2">
      <c r="AB1847" s="80"/>
      <c r="AC1847" s="80"/>
      <c r="AD1847" s="80"/>
      <c r="AO1847" s="80"/>
      <c r="AP1847" s="80"/>
      <c r="AQ1847" s="80"/>
      <c r="AR1847" s="80"/>
      <c r="AS1847" s="80"/>
      <c r="AX1847" s="78"/>
      <c r="BL1847" s="80"/>
      <c r="CJ1847" s="90"/>
      <c r="CK1847" s="90"/>
      <c r="CL1847" s="90"/>
      <c r="CM1847" s="90"/>
      <c r="CN1847" s="90"/>
      <c r="CO1847" s="90"/>
      <c r="CP1847" s="90"/>
      <c r="CQ1847" s="90"/>
      <c r="CR1847" s="90"/>
      <c r="CS1847" s="90"/>
      <c r="CT1847" s="90"/>
      <c r="CU1847" s="90"/>
      <c r="CV1847" s="90"/>
      <c r="CW1847" s="90"/>
      <c r="CX1847" s="90"/>
    </row>
    <row r="1848" spans="28:102" s="77" customFormat="1" ht="12" x14ac:dyDescent="0.2">
      <c r="AB1848" s="80"/>
      <c r="AC1848" s="80"/>
      <c r="AD1848" s="80"/>
      <c r="AO1848" s="80"/>
      <c r="AP1848" s="80"/>
      <c r="AQ1848" s="80"/>
      <c r="AR1848" s="80"/>
      <c r="AS1848" s="80"/>
      <c r="AX1848" s="78"/>
      <c r="BL1848" s="80"/>
      <c r="CJ1848" s="90"/>
      <c r="CK1848" s="90"/>
      <c r="CL1848" s="90"/>
      <c r="CM1848" s="90"/>
      <c r="CN1848" s="90"/>
      <c r="CO1848" s="90"/>
      <c r="CP1848" s="90"/>
      <c r="CQ1848" s="90"/>
      <c r="CR1848" s="90"/>
      <c r="CS1848" s="90"/>
      <c r="CT1848" s="90"/>
      <c r="CU1848" s="90"/>
      <c r="CV1848" s="90"/>
      <c r="CW1848" s="90"/>
      <c r="CX1848" s="90"/>
    </row>
    <row r="1849" spans="28:102" s="77" customFormat="1" ht="12" x14ac:dyDescent="0.2">
      <c r="AB1849" s="80"/>
      <c r="AC1849" s="80"/>
      <c r="AD1849" s="80"/>
      <c r="AO1849" s="80"/>
      <c r="AP1849" s="80"/>
      <c r="AQ1849" s="80"/>
      <c r="AR1849" s="80"/>
      <c r="AS1849" s="80"/>
      <c r="AX1849" s="78"/>
      <c r="BL1849" s="80"/>
      <c r="CJ1849" s="90"/>
      <c r="CK1849" s="90"/>
      <c r="CL1849" s="90"/>
      <c r="CM1849" s="90"/>
      <c r="CN1849" s="90"/>
      <c r="CO1849" s="90"/>
      <c r="CP1849" s="90"/>
      <c r="CQ1849" s="90"/>
      <c r="CR1849" s="90"/>
      <c r="CS1849" s="90"/>
      <c r="CT1849" s="90"/>
      <c r="CU1849" s="90"/>
      <c r="CV1849" s="90"/>
      <c r="CW1849" s="90"/>
      <c r="CX1849" s="90"/>
    </row>
    <row r="1850" spans="28:102" s="77" customFormat="1" ht="12" x14ac:dyDescent="0.2">
      <c r="AB1850" s="80"/>
      <c r="AC1850" s="80"/>
      <c r="AD1850" s="80"/>
      <c r="AO1850" s="80"/>
      <c r="AP1850" s="80"/>
      <c r="AQ1850" s="80"/>
      <c r="AR1850" s="80"/>
      <c r="AS1850" s="80"/>
      <c r="AX1850" s="78"/>
      <c r="BL1850" s="80"/>
      <c r="CJ1850" s="90"/>
      <c r="CK1850" s="90"/>
      <c r="CL1850" s="90"/>
      <c r="CM1850" s="90"/>
      <c r="CN1850" s="90"/>
      <c r="CO1850" s="90"/>
      <c r="CP1850" s="90"/>
      <c r="CQ1850" s="90"/>
      <c r="CR1850" s="90"/>
      <c r="CS1850" s="90"/>
      <c r="CT1850" s="90"/>
      <c r="CU1850" s="90"/>
      <c r="CV1850" s="90"/>
      <c r="CW1850" s="90"/>
      <c r="CX1850" s="90"/>
    </row>
    <row r="1851" spans="28:102" s="77" customFormat="1" ht="12" x14ac:dyDescent="0.2">
      <c r="AB1851" s="80"/>
      <c r="AC1851" s="80"/>
      <c r="AD1851" s="80"/>
      <c r="AO1851" s="80"/>
      <c r="AP1851" s="80"/>
      <c r="AQ1851" s="80"/>
      <c r="AR1851" s="80"/>
      <c r="AS1851" s="80"/>
      <c r="AX1851" s="78"/>
      <c r="BL1851" s="80"/>
      <c r="CJ1851" s="90"/>
      <c r="CK1851" s="90"/>
      <c r="CL1851" s="90"/>
      <c r="CM1851" s="90"/>
      <c r="CN1851" s="90"/>
      <c r="CO1851" s="90"/>
      <c r="CP1851" s="90"/>
      <c r="CQ1851" s="90"/>
      <c r="CR1851" s="90"/>
      <c r="CS1851" s="90"/>
      <c r="CT1851" s="90"/>
      <c r="CU1851" s="90"/>
      <c r="CV1851" s="90"/>
      <c r="CW1851" s="90"/>
      <c r="CX1851" s="90"/>
    </row>
    <row r="1852" spans="28:102" s="77" customFormat="1" ht="12" x14ac:dyDescent="0.2">
      <c r="AB1852" s="80"/>
      <c r="AC1852" s="80"/>
      <c r="AD1852" s="80"/>
      <c r="AO1852" s="80"/>
      <c r="AP1852" s="80"/>
      <c r="AQ1852" s="80"/>
      <c r="AR1852" s="80"/>
      <c r="AS1852" s="80"/>
      <c r="AX1852" s="78"/>
      <c r="BL1852" s="80"/>
      <c r="CJ1852" s="90"/>
      <c r="CK1852" s="90"/>
      <c r="CL1852" s="90"/>
      <c r="CM1852" s="90"/>
      <c r="CN1852" s="90"/>
      <c r="CO1852" s="90"/>
      <c r="CP1852" s="90"/>
      <c r="CQ1852" s="90"/>
      <c r="CR1852" s="90"/>
      <c r="CS1852" s="90"/>
      <c r="CT1852" s="90"/>
      <c r="CU1852" s="90"/>
      <c r="CV1852" s="90"/>
      <c r="CW1852" s="90"/>
      <c r="CX1852" s="90"/>
    </row>
    <row r="1853" spans="28:102" s="77" customFormat="1" ht="12" x14ac:dyDescent="0.2">
      <c r="AB1853" s="80"/>
      <c r="AC1853" s="80"/>
      <c r="AD1853" s="80"/>
      <c r="AO1853" s="80"/>
      <c r="AP1853" s="80"/>
      <c r="AQ1853" s="80"/>
      <c r="AR1853" s="80"/>
      <c r="AS1853" s="80"/>
      <c r="AX1853" s="78"/>
      <c r="BL1853" s="80"/>
      <c r="CJ1853" s="90"/>
      <c r="CK1853" s="90"/>
      <c r="CL1853" s="90"/>
      <c r="CM1853" s="90"/>
      <c r="CN1853" s="90"/>
      <c r="CO1853" s="90"/>
      <c r="CP1853" s="90"/>
      <c r="CQ1853" s="90"/>
      <c r="CR1853" s="90"/>
      <c r="CS1853" s="90"/>
      <c r="CT1853" s="90"/>
      <c r="CU1853" s="90"/>
      <c r="CV1853" s="90"/>
      <c r="CW1853" s="90"/>
      <c r="CX1853" s="90"/>
    </row>
    <row r="1854" spans="28:102" s="77" customFormat="1" ht="12" x14ac:dyDescent="0.2">
      <c r="AB1854" s="80"/>
      <c r="AC1854" s="80"/>
      <c r="AD1854" s="80"/>
      <c r="AO1854" s="80"/>
      <c r="AP1854" s="80"/>
      <c r="AQ1854" s="80"/>
      <c r="AR1854" s="80"/>
      <c r="AS1854" s="80"/>
      <c r="AX1854" s="78"/>
      <c r="BL1854" s="80"/>
      <c r="CJ1854" s="90"/>
      <c r="CK1854" s="90"/>
      <c r="CL1854" s="90"/>
      <c r="CM1854" s="90"/>
      <c r="CN1854" s="90"/>
      <c r="CO1854" s="90"/>
      <c r="CP1854" s="90"/>
      <c r="CQ1854" s="90"/>
      <c r="CR1854" s="90"/>
      <c r="CS1854" s="90"/>
      <c r="CT1854" s="90"/>
      <c r="CU1854" s="90"/>
      <c r="CV1854" s="90"/>
      <c r="CW1854" s="90"/>
      <c r="CX1854" s="90"/>
    </row>
    <row r="1855" spans="28:102" s="77" customFormat="1" ht="12" x14ac:dyDescent="0.2">
      <c r="AB1855" s="80"/>
      <c r="AC1855" s="80"/>
      <c r="AD1855" s="80"/>
      <c r="AO1855" s="80"/>
      <c r="AP1855" s="80"/>
      <c r="AQ1855" s="80"/>
      <c r="AR1855" s="80"/>
      <c r="AS1855" s="80"/>
      <c r="AX1855" s="78"/>
      <c r="BL1855" s="80"/>
      <c r="CJ1855" s="90"/>
      <c r="CK1855" s="90"/>
      <c r="CL1855" s="90"/>
      <c r="CM1855" s="90"/>
      <c r="CN1855" s="90"/>
      <c r="CO1855" s="90"/>
      <c r="CP1855" s="90"/>
      <c r="CQ1855" s="90"/>
      <c r="CR1855" s="90"/>
      <c r="CS1855" s="90"/>
      <c r="CT1855" s="90"/>
      <c r="CU1855" s="90"/>
      <c r="CV1855" s="90"/>
      <c r="CW1855" s="90"/>
      <c r="CX1855" s="90"/>
    </row>
    <row r="1856" spans="28:102" s="77" customFormat="1" ht="12" x14ac:dyDescent="0.2">
      <c r="AB1856" s="80"/>
      <c r="AC1856" s="80"/>
      <c r="AD1856" s="80"/>
      <c r="AO1856" s="80"/>
      <c r="AP1856" s="80"/>
      <c r="AQ1856" s="80"/>
      <c r="AR1856" s="80"/>
      <c r="AS1856" s="80"/>
      <c r="AX1856" s="78"/>
      <c r="BL1856" s="80"/>
      <c r="CJ1856" s="90"/>
      <c r="CK1856" s="90"/>
      <c r="CL1856" s="90"/>
      <c r="CM1856" s="90"/>
      <c r="CN1856" s="90"/>
      <c r="CO1856" s="90"/>
      <c r="CP1856" s="90"/>
      <c r="CQ1856" s="90"/>
      <c r="CR1856" s="90"/>
      <c r="CS1856" s="90"/>
      <c r="CT1856" s="90"/>
      <c r="CU1856" s="90"/>
      <c r="CV1856" s="90"/>
      <c r="CW1856" s="90"/>
      <c r="CX1856" s="90"/>
    </row>
    <row r="1857" spans="28:102" s="77" customFormat="1" ht="12" x14ac:dyDescent="0.2">
      <c r="AB1857" s="80"/>
      <c r="AC1857" s="80"/>
      <c r="AD1857" s="80"/>
      <c r="AO1857" s="80"/>
      <c r="AP1857" s="80"/>
      <c r="AQ1857" s="80"/>
      <c r="AR1857" s="80"/>
      <c r="AS1857" s="80"/>
      <c r="AX1857" s="78"/>
      <c r="BL1857" s="80"/>
      <c r="CJ1857" s="90"/>
      <c r="CK1857" s="90"/>
      <c r="CL1857" s="90"/>
      <c r="CM1857" s="90"/>
      <c r="CN1857" s="90"/>
      <c r="CO1857" s="90"/>
      <c r="CP1857" s="90"/>
      <c r="CQ1857" s="90"/>
      <c r="CR1857" s="90"/>
      <c r="CS1857" s="90"/>
      <c r="CT1857" s="90"/>
      <c r="CU1857" s="90"/>
      <c r="CV1857" s="90"/>
      <c r="CW1857" s="90"/>
      <c r="CX1857" s="90"/>
    </row>
    <row r="1858" spans="28:102" s="77" customFormat="1" ht="12" x14ac:dyDescent="0.2">
      <c r="AB1858" s="80"/>
      <c r="AC1858" s="80"/>
      <c r="AD1858" s="80"/>
      <c r="AO1858" s="80"/>
      <c r="AP1858" s="80"/>
      <c r="AQ1858" s="80"/>
      <c r="AR1858" s="80"/>
      <c r="AS1858" s="80"/>
      <c r="AX1858" s="78"/>
      <c r="BL1858" s="80"/>
      <c r="CJ1858" s="90"/>
      <c r="CK1858" s="90"/>
      <c r="CL1858" s="90"/>
      <c r="CM1858" s="90"/>
      <c r="CN1858" s="90"/>
      <c r="CO1858" s="90"/>
      <c r="CP1858" s="90"/>
      <c r="CQ1858" s="90"/>
      <c r="CR1858" s="90"/>
      <c r="CS1858" s="90"/>
      <c r="CT1858" s="90"/>
      <c r="CU1858" s="90"/>
      <c r="CV1858" s="90"/>
      <c r="CW1858" s="90"/>
      <c r="CX1858" s="90"/>
    </row>
    <row r="1859" spans="28:102" s="77" customFormat="1" ht="12" x14ac:dyDescent="0.2">
      <c r="AB1859" s="80"/>
      <c r="AC1859" s="80"/>
      <c r="AD1859" s="80"/>
      <c r="AO1859" s="80"/>
      <c r="AP1859" s="80"/>
      <c r="AQ1859" s="80"/>
      <c r="AR1859" s="80"/>
      <c r="AS1859" s="80"/>
      <c r="AX1859" s="78"/>
      <c r="BL1859" s="80"/>
      <c r="CJ1859" s="90"/>
      <c r="CK1859" s="90"/>
      <c r="CL1859" s="90"/>
      <c r="CM1859" s="90"/>
      <c r="CN1859" s="90"/>
      <c r="CO1859" s="90"/>
      <c r="CP1859" s="90"/>
      <c r="CQ1859" s="90"/>
      <c r="CR1859" s="90"/>
      <c r="CS1859" s="90"/>
      <c r="CT1859" s="90"/>
      <c r="CU1859" s="90"/>
      <c r="CV1859" s="90"/>
      <c r="CW1859" s="90"/>
      <c r="CX1859" s="90"/>
    </row>
    <row r="1860" spans="28:102" s="77" customFormat="1" ht="12" x14ac:dyDescent="0.2">
      <c r="AB1860" s="80"/>
      <c r="AC1860" s="80"/>
      <c r="AD1860" s="80"/>
      <c r="AO1860" s="80"/>
      <c r="AP1860" s="80"/>
      <c r="AQ1860" s="80"/>
      <c r="AR1860" s="80"/>
      <c r="AS1860" s="80"/>
      <c r="AX1860" s="78"/>
      <c r="BL1860" s="80"/>
      <c r="CJ1860" s="90"/>
      <c r="CK1860" s="90"/>
      <c r="CL1860" s="90"/>
      <c r="CM1860" s="90"/>
      <c r="CN1860" s="90"/>
      <c r="CO1860" s="90"/>
      <c r="CP1860" s="90"/>
      <c r="CQ1860" s="90"/>
      <c r="CR1860" s="90"/>
      <c r="CS1860" s="90"/>
      <c r="CT1860" s="90"/>
      <c r="CU1860" s="90"/>
      <c r="CV1860" s="90"/>
      <c r="CW1860" s="90"/>
      <c r="CX1860" s="90"/>
    </row>
    <row r="1861" spans="28:102" s="77" customFormat="1" ht="12" x14ac:dyDescent="0.2">
      <c r="AB1861" s="80"/>
      <c r="AC1861" s="80"/>
      <c r="AD1861" s="80"/>
      <c r="AO1861" s="80"/>
      <c r="AP1861" s="80"/>
      <c r="AQ1861" s="80"/>
      <c r="AR1861" s="80"/>
      <c r="AS1861" s="80"/>
      <c r="AX1861" s="78"/>
      <c r="BL1861" s="80"/>
      <c r="CJ1861" s="90"/>
      <c r="CK1861" s="90"/>
      <c r="CL1861" s="90"/>
      <c r="CM1861" s="90"/>
      <c r="CN1861" s="90"/>
      <c r="CO1861" s="90"/>
      <c r="CP1861" s="90"/>
      <c r="CQ1861" s="90"/>
      <c r="CR1861" s="90"/>
      <c r="CS1861" s="90"/>
      <c r="CT1861" s="90"/>
      <c r="CU1861" s="90"/>
      <c r="CV1861" s="90"/>
      <c r="CW1861" s="90"/>
      <c r="CX1861" s="90"/>
    </row>
    <row r="1862" spans="28:102" s="77" customFormat="1" ht="12" x14ac:dyDescent="0.2">
      <c r="AB1862" s="80"/>
      <c r="AC1862" s="80"/>
      <c r="AD1862" s="80"/>
      <c r="AO1862" s="80"/>
      <c r="AP1862" s="80"/>
      <c r="AQ1862" s="80"/>
      <c r="AR1862" s="80"/>
      <c r="AS1862" s="80"/>
      <c r="AX1862" s="78"/>
      <c r="BL1862" s="80"/>
      <c r="CJ1862" s="90"/>
      <c r="CK1862" s="90"/>
      <c r="CL1862" s="90"/>
      <c r="CM1862" s="90"/>
      <c r="CN1862" s="90"/>
      <c r="CO1862" s="90"/>
      <c r="CP1862" s="90"/>
      <c r="CQ1862" s="90"/>
      <c r="CR1862" s="90"/>
      <c r="CS1862" s="90"/>
      <c r="CT1862" s="90"/>
      <c r="CU1862" s="90"/>
      <c r="CV1862" s="90"/>
      <c r="CW1862" s="90"/>
      <c r="CX1862" s="90"/>
    </row>
    <row r="1863" spans="28:102" s="77" customFormat="1" ht="12" x14ac:dyDescent="0.2">
      <c r="AB1863" s="80"/>
      <c r="AC1863" s="80"/>
      <c r="AD1863" s="80"/>
      <c r="AO1863" s="80"/>
      <c r="AP1863" s="80"/>
      <c r="AQ1863" s="80"/>
      <c r="AR1863" s="80"/>
      <c r="AS1863" s="80"/>
      <c r="AX1863" s="78"/>
      <c r="BL1863" s="80"/>
      <c r="CJ1863" s="90"/>
      <c r="CK1863" s="90"/>
      <c r="CL1863" s="90"/>
      <c r="CM1863" s="90"/>
      <c r="CN1863" s="90"/>
      <c r="CO1863" s="90"/>
      <c r="CP1863" s="90"/>
      <c r="CQ1863" s="90"/>
      <c r="CR1863" s="90"/>
      <c r="CS1863" s="90"/>
      <c r="CT1863" s="90"/>
      <c r="CU1863" s="90"/>
      <c r="CV1863" s="90"/>
      <c r="CW1863" s="90"/>
      <c r="CX1863" s="90"/>
    </row>
    <row r="1864" spans="28:102" s="77" customFormat="1" ht="12" x14ac:dyDescent="0.2">
      <c r="AB1864" s="80"/>
      <c r="AC1864" s="80"/>
      <c r="AD1864" s="80"/>
      <c r="AO1864" s="80"/>
      <c r="AP1864" s="80"/>
      <c r="AQ1864" s="80"/>
      <c r="AR1864" s="80"/>
      <c r="AS1864" s="80"/>
      <c r="AX1864" s="78"/>
      <c r="BL1864" s="80"/>
      <c r="CJ1864" s="90"/>
      <c r="CK1864" s="90"/>
      <c r="CL1864" s="90"/>
      <c r="CM1864" s="90"/>
      <c r="CN1864" s="90"/>
      <c r="CO1864" s="90"/>
      <c r="CP1864" s="90"/>
      <c r="CQ1864" s="90"/>
      <c r="CR1864" s="90"/>
      <c r="CS1864" s="90"/>
      <c r="CT1864" s="90"/>
      <c r="CU1864" s="90"/>
      <c r="CV1864" s="90"/>
      <c r="CW1864" s="90"/>
      <c r="CX1864" s="90"/>
    </row>
    <row r="1865" spans="28:102" s="77" customFormat="1" ht="12" x14ac:dyDescent="0.2">
      <c r="AB1865" s="80"/>
      <c r="AC1865" s="80"/>
      <c r="AD1865" s="80"/>
      <c r="AO1865" s="80"/>
      <c r="AP1865" s="80"/>
      <c r="AQ1865" s="80"/>
      <c r="AR1865" s="80"/>
      <c r="AS1865" s="80"/>
      <c r="AX1865" s="78"/>
      <c r="BL1865" s="80"/>
      <c r="CJ1865" s="90"/>
      <c r="CK1865" s="90"/>
      <c r="CL1865" s="90"/>
      <c r="CM1865" s="90"/>
      <c r="CN1865" s="90"/>
      <c r="CO1865" s="90"/>
      <c r="CP1865" s="90"/>
      <c r="CQ1865" s="90"/>
      <c r="CR1865" s="90"/>
      <c r="CS1865" s="90"/>
      <c r="CT1865" s="90"/>
      <c r="CU1865" s="90"/>
      <c r="CV1865" s="90"/>
      <c r="CW1865" s="90"/>
      <c r="CX1865" s="90"/>
    </row>
    <row r="1866" spans="28:102" s="77" customFormat="1" ht="12" x14ac:dyDescent="0.2">
      <c r="AB1866" s="80"/>
      <c r="AC1866" s="80"/>
      <c r="AD1866" s="80"/>
      <c r="AO1866" s="80"/>
      <c r="AP1866" s="80"/>
      <c r="AQ1866" s="80"/>
      <c r="AR1866" s="80"/>
      <c r="AS1866" s="80"/>
      <c r="AX1866" s="78"/>
      <c r="BL1866" s="80"/>
      <c r="CJ1866" s="90"/>
      <c r="CK1866" s="90"/>
      <c r="CL1866" s="90"/>
      <c r="CM1866" s="90"/>
      <c r="CN1866" s="90"/>
      <c r="CO1866" s="90"/>
      <c r="CP1866" s="90"/>
      <c r="CQ1866" s="90"/>
      <c r="CR1866" s="90"/>
      <c r="CS1866" s="90"/>
      <c r="CT1866" s="90"/>
      <c r="CU1866" s="90"/>
      <c r="CV1866" s="90"/>
      <c r="CW1866" s="90"/>
      <c r="CX1866" s="90"/>
    </row>
    <row r="1867" spans="28:102" s="77" customFormat="1" ht="12" x14ac:dyDescent="0.2">
      <c r="AB1867" s="80"/>
      <c r="AC1867" s="80"/>
      <c r="AD1867" s="80"/>
      <c r="AO1867" s="80"/>
      <c r="AP1867" s="80"/>
      <c r="AQ1867" s="80"/>
      <c r="AR1867" s="80"/>
      <c r="AS1867" s="80"/>
      <c r="AX1867" s="78"/>
      <c r="BL1867" s="80"/>
      <c r="CJ1867" s="90"/>
      <c r="CK1867" s="90"/>
      <c r="CL1867" s="90"/>
      <c r="CM1867" s="90"/>
      <c r="CN1867" s="90"/>
      <c r="CO1867" s="90"/>
      <c r="CP1867" s="90"/>
      <c r="CQ1867" s="90"/>
      <c r="CR1867" s="90"/>
      <c r="CS1867" s="90"/>
      <c r="CT1867" s="90"/>
      <c r="CU1867" s="90"/>
      <c r="CV1867" s="90"/>
      <c r="CW1867" s="90"/>
      <c r="CX1867" s="90"/>
    </row>
    <row r="1868" spans="28:102" s="77" customFormat="1" ht="12" x14ac:dyDescent="0.2">
      <c r="AB1868" s="80"/>
      <c r="AC1868" s="80"/>
      <c r="AD1868" s="80"/>
      <c r="AO1868" s="80"/>
      <c r="AP1868" s="80"/>
      <c r="AQ1868" s="80"/>
      <c r="AR1868" s="80"/>
      <c r="AS1868" s="80"/>
      <c r="AX1868" s="78"/>
      <c r="BL1868" s="80"/>
      <c r="CJ1868" s="90"/>
      <c r="CK1868" s="90"/>
      <c r="CL1868" s="90"/>
      <c r="CM1868" s="90"/>
      <c r="CN1868" s="90"/>
      <c r="CO1868" s="90"/>
      <c r="CP1868" s="90"/>
      <c r="CQ1868" s="90"/>
      <c r="CR1868" s="90"/>
      <c r="CS1868" s="90"/>
      <c r="CT1868" s="90"/>
      <c r="CU1868" s="90"/>
      <c r="CV1868" s="90"/>
      <c r="CW1868" s="90"/>
      <c r="CX1868" s="90"/>
    </row>
    <row r="1869" spans="28:102" s="77" customFormat="1" ht="12" x14ac:dyDescent="0.2">
      <c r="AB1869" s="80"/>
      <c r="AC1869" s="80"/>
      <c r="AD1869" s="80"/>
      <c r="AO1869" s="80"/>
      <c r="AP1869" s="80"/>
      <c r="AQ1869" s="80"/>
      <c r="AR1869" s="80"/>
      <c r="AS1869" s="80"/>
      <c r="AX1869" s="78"/>
      <c r="BL1869" s="80"/>
      <c r="CJ1869" s="90"/>
      <c r="CK1869" s="90"/>
      <c r="CL1869" s="90"/>
      <c r="CM1869" s="90"/>
      <c r="CN1869" s="90"/>
      <c r="CO1869" s="90"/>
      <c r="CP1869" s="90"/>
      <c r="CQ1869" s="90"/>
      <c r="CR1869" s="90"/>
      <c r="CS1869" s="90"/>
      <c r="CT1869" s="90"/>
      <c r="CU1869" s="90"/>
      <c r="CV1869" s="90"/>
      <c r="CW1869" s="90"/>
      <c r="CX1869" s="90"/>
    </row>
    <row r="1870" spans="28:102" s="77" customFormat="1" ht="12" x14ac:dyDescent="0.2">
      <c r="AB1870" s="80"/>
      <c r="AC1870" s="80"/>
      <c r="AD1870" s="80"/>
      <c r="AO1870" s="80"/>
      <c r="AP1870" s="80"/>
      <c r="AQ1870" s="80"/>
      <c r="AR1870" s="80"/>
      <c r="AS1870" s="80"/>
      <c r="AX1870" s="78"/>
      <c r="BL1870" s="80"/>
      <c r="CJ1870" s="90"/>
      <c r="CK1870" s="90"/>
      <c r="CL1870" s="90"/>
      <c r="CM1870" s="90"/>
      <c r="CN1870" s="90"/>
      <c r="CO1870" s="90"/>
      <c r="CP1870" s="90"/>
      <c r="CQ1870" s="90"/>
      <c r="CR1870" s="90"/>
      <c r="CS1870" s="90"/>
      <c r="CT1870" s="90"/>
      <c r="CU1870" s="90"/>
      <c r="CV1870" s="90"/>
      <c r="CW1870" s="90"/>
      <c r="CX1870" s="90"/>
    </row>
    <row r="1871" spans="28:102" s="77" customFormat="1" ht="12" x14ac:dyDescent="0.2">
      <c r="AB1871" s="80"/>
      <c r="AC1871" s="80"/>
      <c r="AD1871" s="80"/>
      <c r="AO1871" s="80"/>
      <c r="AP1871" s="80"/>
      <c r="AQ1871" s="80"/>
      <c r="AR1871" s="80"/>
      <c r="AS1871" s="80"/>
      <c r="AX1871" s="78"/>
      <c r="BL1871" s="80"/>
      <c r="CJ1871" s="90"/>
      <c r="CK1871" s="90"/>
      <c r="CL1871" s="90"/>
      <c r="CM1871" s="90"/>
      <c r="CN1871" s="90"/>
      <c r="CO1871" s="90"/>
      <c r="CP1871" s="90"/>
      <c r="CQ1871" s="90"/>
      <c r="CR1871" s="90"/>
      <c r="CS1871" s="90"/>
      <c r="CT1871" s="90"/>
      <c r="CU1871" s="90"/>
      <c r="CV1871" s="90"/>
      <c r="CW1871" s="90"/>
      <c r="CX1871" s="90"/>
    </row>
    <row r="1872" spans="28:102" s="77" customFormat="1" ht="12" x14ac:dyDescent="0.2">
      <c r="AB1872" s="80"/>
      <c r="AC1872" s="80"/>
      <c r="AD1872" s="80"/>
      <c r="AO1872" s="80"/>
      <c r="AP1872" s="80"/>
      <c r="AQ1872" s="80"/>
      <c r="AR1872" s="80"/>
      <c r="AS1872" s="80"/>
      <c r="AX1872" s="78"/>
      <c r="BL1872" s="80"/>
      <c r="CJ1872" s="90"/>
      <c r="CK1872" s="90"/>
      <c r="CL1872" s="90"/>
      <c r="CM1872" s="90"/>
      <c r="CN1872" s="90"/>
      <c r="CO1872" s="90"/>
      <c r="CP1872" s="90"/>
      <c r="CQ1872" s="90"/>
      <c r="CR1872" s="90"/>
      <c r="CS1872" s="90"/>
      <c r="CT1872" s="90"/>
      <c r="CU1872" s="90"/>
      <c r="CV1872" s="90"/>
      <c r="CW1872" s="90"/>
      <c r="CX1872" s="90"/>
    </row>
    <row r="1873" spans="28:102" s="77" customFormat="1" ht="12" x14ac:dyDescent="0.2">
      <c r="AB1873" s="80"/>
      <c r="AC1873" s="80"/>
      <c r="AD1873" s="80"/>
      <c r="AO1873" s="80"/>
      <c r="AP1873" s="80"/>
      <c r="AQ1873" s="80"/>
      <c r="AR1873" s="80"/>
      <c r="AS1873" s="80"/>
      <c r="AX1873" s="78"/>
      <c r="BL1873" s="80"/>
      <c r="CJ1873" s="90"/>
      <c r="CK1873" s="90"/>
      <c r="CL1873" s="90"/>
      <c r="CM1873" s="90"/>
      <c r="CN1873" s="90"/>
      <c r="CO1873" s="90"/>
      <c r="CP1873" s="90"/>
      <c r="CQ1873" s="90"/>
      <c r="CR1873" s="90"/>
      <c r="CS1873" s="90"/>
      <c r="CT1873" s="90"/>
      <c r="CU1873" s="90"/>
      <c r="CV1873" s="90"/>
      <c r="CW1873" s="90"/>
      <c r="CX1873" s="90"/>
    </row>
    <row r="1874" spans="28:102" s="77" customFormat="1" ht="12" x14ac:dyDescent="0.2">
      <c r="AB1874" s="80"/>
      <c r="AC1874" s="80"/>
      <c r="AD1874" s="80"/>
      <c r="AO1874" s="80"/>
      <c r="AP1874" s="80"/>
      <c r="AQ1874" s="80"/>
      <c r="AR1874" s="80"/>
      <c r="AS1874" s="80"/>
      <c r="AX1874" s="78"/>
      <c r="BL1874" s="80"/>
      <c r="CJ1874" s="90"/>
      <c r="CK1874" s="90"/>
      <c r="CL1874" s="90"/>
      <c r="CM1874" s="90"/>
      <c r="CN1874" s="90"/>
      <c r="CO1874" s="90"/>
      <c r="CP1874" s="90"/>
      <c r="CQ1874" s="90"/>
      <c r="CR1874" s="90"/>
      <c r="CS1874" s="90"/>
      <c r="CT1874" s="90"/>
      <c r="CU1874" s="90"/>
      <c r="CV1874" s="90"/>
      <c r="CW1874" s="90"/>
      <c r="CX1874" s="90"/>
    </row>
    <row r="1875" spans="28:102" s="77" customFormat="1" ht="12" x14ac:dyDescent="0.2">
      <c r="AB1875" s="80"/>
      <c r="AC1875" s="80"/>
      <c r="AD1875" s="80"/>
      <c r="AO1875" s="80"/>
      <c r="AP1875" s="80"/>
      <c r="AQ1875" s="80"/>
      <c r="AR1875" s="80"/>
      <c r="AS1875" s="80"/>
      <c r="AX1875" s="78"/>
      <c r="BL1875" s="80"/>
      <c r="CJ1875" s="90"/>
      <c r="CK1875" s="90"/>
      <c r="CL1875" s="90"/>
      <c r="CM1875" s="90"/>
      <c r="CN1875" s="90"/>
      <c r="CO1875" s="90"/>
      <c r="CP1875" s="90"/>
      <c r="CQ1875" s="90"/>
      <c r="CR1875" s="90"/>
      <c r="CS1875" s="90"/>
      <c r="CT1875" s="90"/>
      <c r="CU1875" s="90"/>
      <c r="CV1875" s="90"/>
      <c r="CW1875" s="90"/>
      <c r="CX1875" s="90"/>
    </row>
    <row r="1876" spans="28:102" s="77" customFormat="1" ht="12" x14ac:dyDescent="0.2">
      <c r="AB1876" s="80"/>
      <c r="AC1876" s="80"/>
      <c r="AD1876" s="80"/>
      <c r="AO1876" s="80"/>
      <c r="AP1876" s="80"/>
      <c r="AQ1876" s="80"/>
      <c r="AR1876" s="80"/>
      <c r="AS1876" s="80"/>
      <c r="AX1876" s="78"/>
      <c r="BL1876" s="80"/>
      <c r="CJ1876" s="90"/>
      <c r="CK1876" s="90"/>
      <c r="CL1876" s="90"/>
      <c r="CM1876" s="90"/>
      <c r="CN1876" s="90"/>
      <c r="CO1876" s="90"/>
      <c r="CP1876" s="90"/>
      <c r="CQ1876" s="90"/>
      <c r="CR1876" s="90"/>
      <c r="CS1876" s="90"/>
      <c r="CT1876" s="90"/>
      <c r="CU1876" s="90"/>
      <c r="CV1876" s="90"/>
      <c r="CW1876" s="90"/>
      <c r="CX1876" s="90"/>
    </row>
    <row r="1877" spans="28:102" s="77" customFormat="1" ht="12" x14ac:dyDescent="0.2">
      <c r="AB1877" s="80"/>
      <c r="AC1877" s="80"/>
      <c r="AD1877" s="80"/>
      <c r="AO1877" s="80"/>
      <c r="AP1877" s="80"/>
      <c r="AQ1877" s="80"/>
      <c r="AR1877" s="80"/>
      <c r="AS1877" s="80"/>
      <c r="AX1877" s="78"/>
      <c r="BL1877" s="80"/>
      <c r="CJ1877" s="90"/>
      <c r="CK1877" s="90"/>
      <c r="CL1877" s="90"/>
      <c r="CM1877" s="90"/>
      <c r="CN1877" s="90"/>
      <c r="CO1877" s="90"/>
      <c r="CP1877" s="90"/>
      <c r="CQ1877" s="90"/>
      <c r="CR1877" s="90"/>
      <c r="CS1877" s="90"/>
      <c r="CT1877" s="90"/>
      <c r="CU1877" s="90"/>
      <c r="CV1877" s="90"/>
      <c r="CW1877" s="90"/>
      <c r="CX1877" s="90"/>
    </row>
    <row r="1878" spans="28:102" s="77" customFormat="1" ht="12" x14ac:dyDescent="0.2">
      <c r="AB1878" s="80"/>
      <c r="AC1878" s="80"/>
      <c r="AD1878" s="80"/>
      <c r="AO1878" s="80"/>
      <c r="AP1878" s="80"/>
      <c r="AQ1878" s="80"/>
      <c r="AR1878" s="80"/>
      <c r="AS1878" s="80"/>
      <c r="AX1878" s="78"/>
      <c r="BL1878" s="80"/>
      <c r="CJ1878" s="90"/>
      <c r="CK1878" s="90"/>
      <c r="CL1878" s="90"/>
      <c r="CM1878" s="90"/>
      <c r="CN1878" s="90"/>
      <c r="CO1878" s="90"/>
      <c r="CP1878" s="90"/>
      <c r="CQ1878" s="90"/>
      <c r="CR1878" s="90"/>
      <c r="CS1878" s="90"/>
      <c r="CT1878" s="90"/>
      <c r="CU1878" s="90"/>
      <c r="CV1878" s="90"/>
      <c r="CW1878" s="90"/>
      <c r="CX1878" s="90"/>
    </row>
    <row r="1879" spans="28:102" s="77" customFormat="1" ht="12" x14ac:dyDescent="0.2">
      <c r="AB1879" s="80"/>
      <c r="AC1879" s="80"/>
      <c r="AD1879" s="80"/>
      <c r="AO1879" s="80"/>
      <c r="AP1879" s="80"/>
      <c r="AQ1879" s="80"/>
      <c r="AR1879" s="80"/>
      <c r="AS1879" s="80"/>
      <c r="AX1879" s="78"/>
      <c r="BL1879" s="80"/>
      <c r="CJ1879" s="90"/>
      <c r="CK1879" s="90"/>
      <c r="CL1879" s="90"/>
      <c r="CM1879" s="90"/>
      <c r="CN1879" s="90"/>
      <c r="CO1879" s="90"/>
      <c r="CP1879" s="90"/>
      <c r="CQ1879" s="90"/>
      <c r="CR1879" s="90"/>
      <c r="CS1879" s="90"/>
      <c r="CT1879" s="90"/>
      <c r="CU1879" s="90"/>
      <c r="CV1879" s="90"/>
      <c r="CW1879" s="90"/>
      <c r="CX1879" s="90"/>
    </row>
    <row r="1880" spans="28:102" s="77" customFormat="1" ht="12" x14ac:dyDescent="0.2">
      <c r="AB1880" s="80"/>
      <c r="AC1880" s="80"/>
      <c r="AD1880" s="80"/>
      <c r="AO1880" s="80"/>
      <c r="AP1880" s="80"/>
      <c r="AQ1880" s="80"/>
      <c r="AR1880" s="80"/>
      <c r="AS1880" s="80"/>
      <c r="AX1880" s="78"/>
      <c r="BL1880" s="80"/>
      <c r="CJ1880" s="90"/>
      <c r="CK1880" s="90"/>
      <c r="CL1880" s="90"/>
      <c r="CM1880" s="90"/>
      <c r="CN1880" s="90"/>
      <c r="CO1880" s="90"/>
      <c r="CP1880" s="90"/>
      <c r="CQ1880" s="90"/>
      <c r="CR1880" s="90"/>
      <c r="CS1880" s="90"/>
      <c r="CT1880" s="90"/>
      <c r="CU1880" s="90"/>
      <c r="CV1880" s="90"/>
      <c r="CW1880" s="90"/>
      <c r="CX1880" s="90"/>
    </row>
    <row r="1881" spans="28:102" s="77" customFormat="1" ht="12" x14ac:dyDescent="0.2">
      <c r="AB1881" s="80"/>
      <c r="AC1881" s="80"/>
      <c r="AD1881" s="80"/>
      <c r="AO1881" s="80"/>
      <c r="AP1881" s="80"/>
      <c r="AQ1881" s="80"/>
      <c r="AR1881" s="80"/>
      <c r="AS1881" s="80"/>
      <c r="AX1881" s="78"/>
      <c r="BL1881" s="80"/>
      <c r="CJ1881" s="90"/>
      <c r="CK1881" s="90"/>
      <c r="CL1881" s="90"/>
      <c r="CM1881" s="90"/>
      <c r="CN1881" s="90"/>
      <c r="CO1881" s="90"/>
      <c r="CP1881" s="90"/>
      <c r="CQ1881" s="90"/>
      <c r="CR1881" s="90"/>
      <c r="CS1881" s="90"/>
      <c r="CT1881" s="90"/>
      <c r="CU1881" s="90"/>
      <c r="CV1881" s="90"/>
      <c r="CW1881" s="90"/>
      <c r="CX1881" s="90"/>
    </row>
    <row r="1882" spans="28:102" s="77" customFormat="1" ht="12" x14ac:dyDescent="0.2">
      <c r="AB1882" s="80"/>
      <c r="AC1882" s="80"/>
      <c r="AD1882" s="80"/>
      <c r="AO1882" s="80"/>
      <c r="AP1882" s="80"/>
      <c r="AQ1882" s="80"/>
      <c r="AR1882" s="80"/>
      <c r="AS1882" s="80"/>
      <c r="AX1882" s="78"/>
      <c r="BL1882" s="80"/>
      <c r="CJ1882" s="90"/>
      <c r="CK1882" s="90"/>
      <c r="CL1882" s="90"/>
      <c r="CM1882" s="90"/>
      <c r="CN1882" s="90"/>
      <c r="CO1882" s="90"/>
      <c r="CP1882" s="90"/>
      <c r="CQ1882" s="90"/>
      <c r="CR1882" s="90"/>
      <c r="CS1882" s="90"/>
      <c r="CT1882" s="90"/>
      <c r="CU1882" s="90"/>
      <c r="CV1882" s="90"/>
      <c r="CW1882" s="90"/>
      <c r="CX1882" s="90"/>
    </row>
    <row r="1883" spans="28:102" s="77" customFormat="1" ht="12" x14ac:dyDescent="0.2">
      <c r="AB1883" s="80"/>
      <c r="AC1883" s="80"/>
      <c r="AD1883" s="80"/>
      <c r="AO1883" s="80"/>
      <c r="AP1883" s="80"/>
      <c r="AQ1883" s="80"/>
      <c r="AR1883" s="80"/>
      <c r="AS1883" s="80"/>
      <c r="AX1883" s="78"/>
      <c r="BL1883" s="80"/>
      <c r="CJ1883" s="90"/>
      <c r="CK1883" s="90"/>
      <c r="CL1883" s="90"/>
      <c r="CM1883" s="90"/>
      <c r="CN1883" s="90"/>
      <c r="CO1883" s="90"/>
      <c r="CP1883" s="90"/>
      <c r="CQ1883" s="90"/>
      <c r="CR1883" s="90"/>
      <c r="CS1883" s="90"/>
      <c r="CT1883" s="90"/>
      <c r="CU1883" s="90"/>
      <c r="CV1883" s="90"/>
      <c r="CW1883" s="90"/>
      <c r="CX1883" s="90"/>
    </row>
    <row r="1884" spans="28:102" s="77" customFormat="1" ht="12" x14ac:dyDescent="0.2">
      <c r="AB1884" s="80"/>
      <c r="AC1884" s="80"/>
      <c r="AD1884" s="80"/>
      <c r="AO1884" s="80"/>
      <c r="AP1884" s="80"/>
      <c r="AQ1884" s="80"/>
      <c r="AR1884" s="80"/>
      <c r="AS1884" s="80"/>
      <c r="AX1884" s="78"/>
      <c r="BL1884" s="80"/>
      <c r="CJ1884" s="90"/>
      <c r="CK1884" s="90"/>
      <c r="CL1884" s="90"/>
      <c r="CM1884" s="90"/>
      <c r="CN1884" s="90"/>
      <c r="CO1884" s="90"/>
      <c r="CP1884" s="90"/>
      <c r="CQ1884" s="90"/>
      <c r="CR1884" s="90"/>
      <c r="CS1884" s="90"/>
      <c r="CT1884" s="90"/>
      <c r="CU1884" s="90"/>
      <c r="CV1884" s="90"/>
      <c r="CW1884" s="90"/>
      <c r="CX1884" s="90"/>
    </row>
    <row r="1885" spans="28:102" s="77" customFormat="1" ht="12" x14ac:dyDescent="0.2">
      <c r="AB1885" s="80"/>
      <c r="AC1885" s="80"/>
      <c r="AD1885" s="80"/>
      <c r="AO1885" s="80"/>
      <c r="AP1885" s="80"/>
      <c r="AQ1885" s="80"/>
      <c r="AR1885" s="80"/>
      <c r="AS1885" s="80"/>
      <c r="AX1885" s="78"/>
      <c r="BL1885" s="80"/>
      <c r="CJ1885" s="90"/>
      <c r="CK1885" s="90"/>
      <c r="CL1885" s="90"/>
      <c r="CM1885" s="90"/>
      <c r="CN1885" s="90"/>
      <c r="CO1885" s="90"/>
      <c r="CP1885" s="90"/>
      <c r="CQ1885" s="90"/>
      <c r="CR1885" s="90"/>
      <c r="CS1885" s="90"/>
      <c r="CT1885" s="90"/>
      <c r="CU1885" s="90"/>
      <c r="CV1885" s="90"/>
      <c r="CW1885" s="90"/>
      <c r="CX1885" s="90"/>
    </row>
    <row r="1886" spans="28:102" s="77" customFormat="1" ht="12" x14ac:dyDescent="0.2">
      <c r="AB1886" s="80"/>
      <c r="AC1886" s="80"/>
      <c r="AD1886" s="80"/>
      <c r="AO1886" s="80"/>
      <c r="AP1886" s="80"/>
      <c r="AQ1886" s="80"/>
      <c r="AR1886" s="80"/>
      <c r="AS1886" s="80"/>
      <c r="AX1886" s="78"/>
      <c r="BL1886" s="80"/>
      <c r="CJ1886" s="90"/>
      <c r="CK1886" s="90"/>
      <c r="CL1886" s="90"/>
      <c r="CM1886" s="90"/>
      <c r="CN1886" s="90"/>
      <c r="CO1886" s="90"/>
      <c r="CP1886" s="90"/>
      <c r="CQ1886" s="90"/>
      <c r="CR1886" s="90"/>
      <c r="CS1886" s="90"/>
      <c r="CT1886" s="90"/>
      <c r="CU1886" s="90"/>
      <c r="CV1886" s="90"/>
      <c r="CW1886" s="90"/>
      <c r="CX1886" s="90"/>
    </row>
    <row r="1887" spans="28:102" s="77" customFormat="1" ht="12" x14ac:dyDescent="0.2">
      <c r="AB1887" s="80"/>
      <c r="AC1887" s="80"/>
      <c r="AD1887" s="80"/>
      <c r="AO1887" s="80"/>
      <c r="AP1887" s="80"/>
      <c r="AQ1887" s="80"/>
      <c r="AR1887" s="80"/>
      <c r="AS1887" s="80"/>
      <c r="AX1887" s="78"/>
      <c r="BL1887" s="80"/>
      <c r="CJ1887" s="90"/>
      <c r="CK1887" s="90"/>
      <c r="CL1887" s="90"/>
      <c r="CM1887" s="90"/>
      <c r="CN1887" s="90"/>
      <c r="CO1887" s="90"/>
      <c r="CP1887" s="90"/>
      <c r="CQ1887" s="90"/>
      <c r="CR1887" s="90"/>
      <c r="CS1887" s="90"/>
      <c r="CT1887" s="90"/>
      <c r="CU1887" s="90"/>
      <c r="CV1887" s="90"/>
      <c r="CW1887" s="90"/>
      <c r="CX1887" s="90"/>
    </row>
    <row r="1888" spans="28:102" s="77" customFormat="1" ht="12" x14ac:dyDescent="0.2">
      <c r="AB1888" s="80"/>
      <c r="AC1888" s="80"/>
      <c r="AD1888" s="80"/>
      <c r="AO1888" s="80"/>
      <c r="AP1888" s="80"/>
      <c r="AQ1888" s="80"/>
      <c r="AR1888" s="80"/>
      <c r="AS1888" s="80"/>
      <c r="AX1888" s="78"/>
      <c r="BL1888" s="80"/>
      <c r="CJ1888" s="90"/>
      <c r="CK1888" s="90"/>
      <c r="CL1888" s="90"/>
      <c r="CM1888" s="90"/>
      <c r="CN1888" s="90"/>
      <c r="CO1888" s="90"/>
      <c r="CP1888" s="90"/>
      <c r="CQ1888" s="90"/>
      <c r="CR1888" s="90"/>
      <c r="CS1888" s="90"/>
      <c r="CT1888" s="90"/>
      <c r="CU1888" s="90"/>
      <c r="CV1888" s="90"/>
      <c r="CW1888" s="90"/>
      <c r="CX1888" s="90"/>
    </row>
    <row r="1889" spans="28:102" s="77" customFormat="1" ht="12" x14ac:dyDescent="0.2">
      <c r="AB1889" s="80"/>
      <c r="AC1889" s="80"/>
      <c r="AD1889" s="80"/>
      <c r="AO1889" s="80"/>
      <c r="AP1889" s="80"/>
      <c r="AQ1889" s="80"/>
      <c r="AR1889" s="80"/>
      <c r="AS1889" s="80"/>
      <c r="AX1889" s="78"/>
      <c r="BL1889" s="80"/>
      <c r="CJ1889" s="90"/>
      <c r="CK1889" s="90"/>
      <c r="CL1889" s="90"/>
      <c r="CM1889" s="90"/>
      <c r="CN1889" s="90"/>
      <c r="CO1889" s="90"/>
      <c r="CP1889" s="90"/>
      <c r="CQ1889" s="90"/>
      <c r="CR1889" s="90"/>
      <c r="CS1889" s="90"/>
      <c r="CT1889" s="90"/>
      <c r="CU1889" s="90"/>
      <c r="CV1889" s="90"/>
      <c r="CW1889" s="90"/>
      <c r="CX1889" s="90"/>
    </row>
    <row r="1890" spans="28:102" s="77" customFormat="1" ht="12" x14ac:dyDescent="0.2">
      <c r="AB1890" s="80"/>
      <c r="AC1890" s="80"/>
      <c r="AD1890" s="80"/>
      <c r="AO1890" s="80"/>
      <c r="AP1890" s="80"/>
      <c r="AQ1890" s="80"/>
      <c r="AR1890" s="80"/>
      <c r="AS1890" s="80"/>
      <c r="AX1890" s="78"/>
      <c r="BL1890" s="80"/>
      <c r="CJ1890" s="90"/>
      <c r="CK1890" s="90"/>
      <c r="CL1890" s="90"/>
      <c r="CM1890" s="90"/>
      <c r="CN1890" s="90"/>
      <c r="CO1890" s="90"/>
      <c r="CP1890" s="90"/>
      <c r="CQ1890" s="90"/>
      <c r="CR1890" s="90"/>
      <c r="CS1890" s="90"/>
      <c r="CT1890" s="90"/>
      <c r="CU1890" s="90"/>
      <c r="CV1890" s="90"/>
      <c r="CW1890" s="90"/>
      <c r="CX1890" s="90"/>
    </row>
    <row r="1891" spans="28:102" s="77" customFormat="1" ht="12" x14ac:dyDescent="0.2">
      <c r="AB1891" s="80"/>
      <c r="AC1891" s="80"/>
      <c r="AD1891" s="80"/>
      <c r="AO1891" s="80"/>
      <c r="AP1891" s="80"/>
      <c r="AQ1891" s="80"/>
      <c r="AR1891" s="80"/>
      <c r="AS1891" s="80"/>
      <c r="AX1891" s="78"/>
      <c r="BL1891" s="80"/>
      <c r="CJ1891" s="90"/>
      <c r="CK1891" s="90"/>
      <c r="CL1891" s="90"/>
      <c r="CM1891" s="90"/>
      <c r="CN1891" s="90"/>
      <c r="CO1891" s="90"/>
      <c r="CP1891" s="90"/>
      <c r="CQ1891" s="90"/>
      <c r="CR1891" s="90"/>
      <c r="CS1891" s="90"/>
      <c r="CT1891" s="90"/>
      <c r="CU1891" s="90"/>
      <c r="CV1891" s="90"/>
      <c r="CW1891" s="90"/>
      <c r="CX1891" s="90"/>
    </row>
    <row r="1892" spans="28:102" s="77" customFormat="1" ht="12" x14ac:dyDescent="0.2">
      <c r="AB1892" s="80"/>
      <c r="AC1892" s="80"/>
      <c r="AD1892" s="80"/>
      <c r="AO1892" s="80"/>
      <c r="AP1892" s="80"/>
      <c r="AQ1892" s="80"/>
      <c r="AR1892" s="80"/>
      <c r="AS1892" s="80"/>
      <c r="AX1892" s="78"/>
      <c r="BL1892" s="80"/>
      <c r="CJ1892" s="90"/>
      <c r="CK1892" s="90"/>
      <c r="CL1892" s="90"/>
      <c r="CM1892" s="90"/>
      <c r="CN1892" s="90"/>
      <c r="CO1892" s="90"/>
      <c r="CP1892" s="90"/>
      <c r="CQ1892" s="90"/>
      <c r="CR1892" s="90"/>
      <c r="CS1892" s="90"/>
      <c r="CT1892" s="90"/>
      <c r="CU1892" s="90"/>
      <c r="CV1892" s="90"/>
      <c r="CW1892" s="90"/>
      <c r="CX1892" s="90"/>
    </row>
    <row r="1893" spans="28:102" s="77" customFormat="1" ht="12" x14ac:dyDescent="0.2">
      <c r="AB1893" s="80"/>
      <c r="AC1893" s="80"/>
      <c r="AD1893" s="80"/>
      <c r="AO1893" s="80"/>
      <c r="AP1893" s="80"/>
      <c r="AQ1893" s="80"/>
      <c r="AR1893" s="80"/>
      <c r="AS1893" s="80"/>
      <c r="AX1893" s="78"/>
      <c r="BL1893" s="80"/>
      <c r="CJ1893" s="90"/>
      <c r="CK1893" s="90"/>
      <c r="CL1893" s="90"/>
      <c r="CM1893" s="90"/>
      <c r="CN1893" s="90"/>
      <c r="CO1893" s="90"/>
      <c r="CP1893" s="90"/>
      <c r="CQ1893" s="90"/>
      <c r="CR1893" s="90"/>
      <c r="CS1893" s="90"/>
      <c r="CT1893" s="90"/>
      <c r="CU1893" s="90"/>
      <c r="CV1893" s="90"/>
      <c r="CW1893" s="90"/>
      <c r="CX1893" s="90"/>
    </row>
    <row r="1894" spans="28:102" s="77" customFormat="1" ht="12" x14ac:dyDescent="0.2">
      <c r="AB1894" s="80"/>
      <c r="AC1894" s="80"/>
      <c r="AD1894" s="80"/>
      <c r="AO1894" s="80"/>
      <c r="AP1894" s="80"/>
      <c r="AQ1894" s="80"/>
      <c r="AR1894" s="80"/>
      <c r="AS1894" s="80"/>
      <c r="AX1894" s="78"/>
      <c r="BL1894" s="80"/>
      <c r="CJ1894" s="90"/>
      <c r="CK1894" s="90"/>
      <c r="CL1894" s="90"/>
      <c r="CM1894" s="90"/>
      <c r="CN1894" s="90"/>
      <c r="CO1894" s="90"/>
      <c r="CP1894" s="90"/>
      <c r="CQ1894" s="90"/>
      <c r="CR1894" s="90"/>
      <c r="CS1894" s="90"/>
      <c r="CT1894" s="90"/>
      <c r="CU1894" s="90"/>
      <c r="CV1894" s="90"/>
      <c r="CW1894" s="90"/>
      <c r="CX1894" s="90"/>
    </row>
    <row r="1895" spans="28:102" s="77" customFormat="1" ht="12" x14ac:dyDescent="0.2">
      <c r="AB1895" s="80"/>
      <c r="AC1895" s="80"/>
      <c r="AD1895" s="80"/>
      <c r="AO1895" s="80"/>
      <c r="AP1895" s="80"/>
      <c r="AQ1895" s="80"/>
      <c r="AR1895" s="80"/>
      <c r="AS1895" s="80"/>
      <c r="AX1895" s="78"/>
      <c r="BL1895" s="80"/>
      <c r="CJ1895" s="90"/>
      <c r="CK1895" s="90"/>
      <c r="CL1895" s="90"/>
      <c r="CM1895" s="90"/>
      <c r="CN1895" s="90"/>
      <c r="CO1895" s="90"/>
      <c r="CP1895" s="90"/>
      <c r="CQ1895" s="90"/>
      <c r="CR1895" s="90"/>
      <c r="CS1895" s="90"/>
      <c r="CT1895" s="90"/>
      <c r="CU1895" s="90"/>
      <c r="CV1895" s="90"/>
      <c r="CW1895" s="90"/>
      <c r="CX1895" s="90"/>
    </row>
    <row r="1896" spans="28:102" s="77" customFormat="1" ht="12" x14ac:dyDescent="0.2">
      <c r="AB1896" s="80"/>
      <c r="AC1896" s="80"/>
      <c r="AD1896" s="80"/>
      <c r="AO1896" s="80"/>
      <c r="AP1896" s="80"/>
      <c r="AQ1896" s="80"/>
      <c r="AR1896" s="80"/>
      <c r="AS1896" s="80"/>
      <c r="AX1896" s="78"/>
      <c r="BL1896" s="80"/>
      <c r="CJ1896" s="90"/>
      <c r="CK1896" s="90"/>
      <c r="CL1896" s="90"/>
      <c r="CM1896" s="90"/>
      <c r="CN1896" s="90"/>
      <c r="CO1896" s="90"/>
      <c r="CP1896" s="90"/>
      <c r="CQ1896" s="90"/>
      <c r="CR1896" s="90"/>
      <c r="CS1896" s="90"/>
      <c r="CT1896" s="90"/>
      <c r="CU1896" s="90"/>
      <c r="CV1896" s="90"/>
      <c r="CW1896" s="90"/>
      <c r="CX1896" s="90"/>
    </row>
    <row r="1897" spans="28:102" s="77" customFormat="1" ht="12" x14ac:dyDescent="0.2">
      <c r="AB1897" s="80"/>
      <c r="AC1897" s="80"/>
      <c r="AD1897" s="80"/>
      <c r="AO1897" s="80"/>
      <c r="AP1897" s="80"/>
      <c r="AQ1897" s="80"/>
      <c r="AR1897" s="80"/>
      <c r="AS1897" s="80"/>
      <c r="AX1897" s="78"/>
      <c r="BL1897" s="80"/>
      <c r="CJ1897" s="90"/>
      <c r="CK1897" s="90"/>
      <c r="CL1897" s="90"/>
      <c r="CM1897" s="90"/>
      <c r="CN1897" s="90"/>
      <c r="CO1897" s="90"/>
      <c r="CP1897" s="90"/>
      <c r="CQ1897" s="90"/>
      <c r="CR1897" s="90"/>
      <c r="CS1897" s="90"/>
      <c r="CT1897" s="90"/>
      <c r="CU1897" s="90"/>
      <c r="CV1897" s="90"/>
      <c r="CW1897" s="90"/>
      <c r="CX1897" s="90"/>
    </row>
    <row r="1898" spans="28:102" s="77" customFormat="1" ht="12" x14ac:dyDescent="0.2">
      <c r="AB1898" s="80"/>
      <c r="AC1898" s="80"/>
      <c r="AD1898" s="80"/>
      <c r="AO1898" s="80"/>
      <c r="AP1898" s="80"/>
      <c r="AQ1898" s="80"/>
      <c r="AR1898" s="80"/>
      <c r="AS1898" s="80"/>
      <c r="AX1898" s="78"/>
      <c r="BL1898" s="80"/>
      <c r="CJ1898" s="90"/>
      <c r="CK1898" s="90"/>
      <c r="CL1898" s="90"/>
      <c r="CM1898" s="90"/>
      <c r="CN1898" s="90"/>
      <c r="CO1898" s="90"/>
      <c r="CP1898" s="90"/>
      <c r="CQ1898" s="90"/>
      <c r="CR1898" s="90"/>
      <c r="CS1898" s="90"/>
      <c r="CT1898" s="90"/>
      <c r="CU1898" s="90"/>
      <c r="CV1898" s="90"/>
      <c r="CW1898" s="90"/>
      <c r="CX1898" s="90"/>
    </row>
    <row r="1899" spans="28:102" s="77" customFormat="1" ht="12" x14ac:dyDescent="0.2">
      <c r="AB1899" s="80"/>
      <c r="AC1899" s="80"/>
      <c r="AD1899" s="80"/>
      <c r="AO1899" s="80"/>
      <c r="AP1899" s="80"/>
      <c r="AQ1899" s="80"/>
      <c r="AR1899" s="80"/>
      <c r="AS1899" s="80"/>
      <c r="AX1899" s="78"/>
      <c r="BL1899" s="80"/>
      <c r="CJ1899" s="90"/>
      <c r="CK1899" s="90"/>
      <c r="CL1899" s="90"/>
      <c r="CM1899" s="90"/>
      <c r="CN1899" s="90"/>
      <c r="CO1899" s="90"/>
      <c r="CP1899" s="90"/>
      <c r="CQ1899" s="90"/>
      <c r="CR1899" s="90"/>
      <c r="CS1899" s="90"/>
      <c r="CT1899" s="90"/>
      <c r="CU1899" s="90"/>
      <c r="CV1899" s="90"/>
      <c r="CW1899" s="90"/>
      <c r="CX1899" s="90"/>
    </row>
    <row r="1900" spans="28:102" s="77" customFormat="1" ht="12" x14ac:dyDescent="0.2">
      <c r="AB1900" s="80"/>
      <c r="AC1900" s="80"/>
      <c r="AD1900" s="80"/>
      <c r="AO1900" s="80"/>
      <c r="AP1900" s="80"/>
      <c r="AQ1900" s="80"/>
      <c r="AR1900" s="80"/>
      <c r="AS1900" s="80"/>
      <c r="AX1900" s="78"/>
      <c r="BL1900" s="80"/>
      <c r="CJ1900" s="90"/>
      <c r="CK1900" s="90"/>
      <c r="CL1900" s="90"/>
      <c r="CM1900" s="90"/>
      <c r="CN1900" s="90"/>
      <c r="CO1900" s="90"/>
      <c r="CP1900" s="90"/>
      <c r="CQ1900" s="90"/>
      <c r="CR1900" s="90"/>
      <c r="CS1900" s="90"/>
      <c r="CT1900" s="90"/>
      <c r="CU1900" s="90"/>
      <c r="CV1900" s="90"/>
      <c r="CW1900" s="90"/>
      <c r="CX1900" s="90"/>
    </row>
    <row r="1901" spans="28:102" s="77" customFormat="1" ht="12" x14ac:dyDescent="0.2">
      <c r="AB1901" s="80"/>
      <c r="AC1901" s="80"/>
      <c r="AD1901" s="80"/>
      <c r="AO1901" s="80"/>
      <c r="AP1901" s="80"/>
      <c r="AQ1901" s="80"/>
      <c r="AR1901" s="80"/>
      <c r="AS1901" s="80"/>
      <c r="AX1901" s="78"/>
      <c r="BL1901" s="80"/>
      <c r="CJ1901" s="90"/>
      <c r="CK1901" s="90"/>
      <c r="CL1901" s="90"/>
      <c r="CM1901" s="90"/>
      <c r="CN1901" s="90"/>
      <c r="CO1901" s="90"/>
      <c r="CP1901" s="90"/>
      <c r="CQ1901" s="90"/>
      <c r="CR1901" s="90"/>
      <c r="CS1901" s="90"/>
      <c r="CT1901" s="90"/>
      <c r="CU1901" s="90"/>
      <c r="CV1901" s="90"/>
      <c r="CW1901" s="90"/>
      <c r="CX1901" s="90"/>
    </row>
    <row r="1902" spans="28:102" s="77" customFormat="1" ht="12" x14ac:dyDescent="0.2">
      <c r="AB1902" s="80"/>
      <c r="AC1902" s="80"/>
      <c r="AD1902" s="80"/>
      <c r="AO1902" s="80"/>
      <c r="AP1902" s="80"/>
      <c r="AQ1902" s="80"/>
      <c r="AR1902" s="80"/>
      <c r="AS1902" s="80"/>
      <c r="AX1902" s="78"/>
      <c r="BL1902" s="80"/>
      <c r="CJ1902" s="90"/>
      <c r="CK1902" s="90"/>
      <c r="CL1902" s="90"/>
      <c r="CM1902" s="90"/>
      <c r="CN1902" s="90"/>
      <c r="CO1902" s="90"/>
      <c r="CP1902" s="90"/>
      <c r="CQ1902" s="90"/>
      <c r="CR1902" s="90"/>
      <c r="CS1902" s="90"/>
      <c r="CT1902" s="90"/>
      <c r="CU1902" s="90"/>
      <c r="CV1902" s="90"/>
      <c r="CW1902" s="90"/>
      <c r="CX1902" s="90"/>
    </row>
    <row r="1903" spans="28:102" s="77" customFormat="1" ht="12" x14ac:dyDescent="0.2">
      <c r="AB1903" s="80"/>
      <c r="AC1903" s="80"/>
      <c r="AD1903" s="80"/>
      <c r="AO1903" s="80"/>
      <c r="AP1903" s="80"/>
      <c r="AQ1903" s="80"/>
      <c r="AR1903" s="80"/>
      <c r="AS1903" s="80"/>
      <c r="AX1903" s="78"/>
      <c r="BL1903" s="80"/>
      <c r="CJ1903" s="90"/>
      <c r="CK1903" s="90"/>
      <c r="CL1903" s="90"/>
      <c r="CM1903" s="90"/>
      <c r="CN1903" s="90"/>
      <c r="CO1903" s="90"/>
      <c r="CP1903" s="90"/>
      <c r="CQ1903" s="90"/>
      <c r="CR1903" s="90"/>
      <c r="CS1903" s="90"/>
      <c r="CT1903" s="90"/>
      <c r="CU1903" s="90"/>
      <c r="CV1903" s="90"/>
      <c r="CW1903" s="90"/>
      <c r="CX1903" s="90"/>
    </row>
    <row r="1904" spans="28:102" s="77" customFormat="1" ht="12" x14ac:dyDescent="0.2">
      <c r="AB1904" s="80"/>
      <c r="AC1904" s="80"/>
      <c r="AD1904" s="80"/>
      <c r="AO1904" s="80"/>
      <c r="AP1904" s="80"/>
      <c r="AQ1904" s="80"/>
      <c r="AR1904" s="80"/>
      <c r="AS1904" s="80"/>
      <c r="AX1904" s="78"/>
      <c r="BL1904" s="80"/>
      <c r="CJ1904" s="90"/>
      <c r="CK1904" s="90"/>
      <c r="CL1904" s="90"/>
      <c r="CM1904" s="90"/>
      <c r="CN1904" s="90"/>
      <c r="CO1904" s="90"/>
      <c r="CP1904" s="90"/>
      <c r="CQ1904" s="90"/>
      <c r="CR1904" s="90"/>
      <c r="CS1904" s="90"/>
      <c r="CT1904" s="90"/>
      <c r="CU1904" s="90"/>
      <c r="CV1904" s="90"/>
      <c r="CW1904" s="90"/>
      <c r="CX1904" s="90"/>
    </row>
    <row r="1905" spans="28:102" s="77" customFormat="1" ht="12" x14ac:dyDescent="0.2">
      <c r="AB1905" s="80"/>
      <c r="AC1905" s="80"/>
      <c r="AD1905" s="80"/>
      <c r="AO1905" s="80"/>
      <c r="AP1905" s="80"/>
      <c r="AQ1905" s="80"/>
      <c r="AR1905" s="80"/>
      <c r="AS1905" s="80"/>
      <c r="AX1905" s="78"/>
      <c r="BL1905" s="80"/>
      <c r="CJ1905" s="90"/>
      <c r="CK1905" s="90"/>
      <c r="CL1905" s="90"/>
      <c r="CM1905" s="90"/>
      <c r="CN1905" s="90"/>
      <c r="CO1905" s="90"/>
      <c r="CP1905" s="90"/>
      <c r="CQ1905" s="90"/>
      <c r="CR1905" s="90"/>
      <c r="CS1905" s="90"/>
      <c r="CT1905" s="90"/>
      <c r="CU1905" s="90"/>
      <c r="CV1905" s="90"/>
      <c r="CW1905" s="90"/>
      <c r="CX1905" s="90"/>
    </row>
    <row r="1906" spans="28:102" s="77" customFormat="1" ht="12" x14ac:dyDescent="0.2">
      <c r="AB1906" s="80"/>
      <c r="AC1906" s="80"/>
      <c r="AD1906" s="80"/>
      <c r="AO1906" s="80"/>
      <c r="AP1906" s="80"/>
      <c r="AQ1906" s="80"/>
      <c r="AR1906" s="80"/>
      <c r="AS1906" s="80"/>
      <c r="AX1906" s="78"/>
      <c r="BL1906" s="80"/>
      <c r="CJ1906" s="90"/>
      <c r="CK1906" s="90"/>
      <c r="CL1906" s="90"/>
      <c r="CM1906" s="90"/>
      <c r="CN1906" s="90"/>
      <c r="CO1906" s="90"/>
      <c r="CP1906" s="90"/>
      <c r="CQ1906" s="90"/>
      <c r="CR1906" s="90"/>
      <c r="CS1906" s="90"/>
      <c r="CT1906" s="90"/>
      <c r="CU1906" s="90"/>
      <c r="CV1906" s="90"/>
      <c r="CW1906" s="90"/>
      <c r="CX1906" s="90"/>
    </row>
    <row r="1907" spans="28:102" s="77" customFormat="1" ht="12" x14ac:dyDescent="0.2">
      <c r="AB1907" s="80"/>
      <c r="AC1907" s="80"/>
      <c r="AD1907" s="80"/>
      <c r="AO1907" s="80"/>
      <c r="AP1907" s="80"/>
      <c r="AQ1907" s="80"/>
      <c r="AR1907" s="80"/>
      <c r="AS1907" s="80"/>
      <c r="AX1907" s="78"/>
      <c r="BL1907" s="80"/>
      <c r="CJ1907" s="90"/>
      <c r="CK1907" s="90"/>
      <c r="CL1907" s="90"/>
      <c r="CM1907" s="90"/>
      <c r="CN1907" s="90"/>
      <c r="CO1907" s="90"/>
      <c r="CP1907" s="90"/>
      <c r="CQ1907" s="90"/>
      <c r="CR1907" s="90"/>
      <c r="CS1907" s="90"/>
      <c r="CT1907" s="90"/>
      <c r="CU1907" s="90"/>
      <c r="CV1907" s="90"/>
      <c r="CW1907" s="90"/>
      <c r="CX1907" s="90"/>
    </row>
    <row r="1908" spans="28:102" s="77" customFormat="1" ht="12" x14ac:dyDescent="0.2">
      <c r="AB1908" s="80"/>
      <c r="AC1908" s="80"/>
      <c r="AD1908" s="80"/>
      <c r="AO1908" s="80"/>
      <c r="AP1908" s="80"/>
      <c r="AQ1908" s="80"/>
      <c r="AR1908" s="80"/>
      <c r="AS1908" s="80"/>
      <c r="AX1908" s="78"/>
      <c r="BL1908" s="80"/>
      <c r="CJ1908" s="90"/>
      <c r="CK1908" s="90"/>
      <c r="CL1908" s="90"/>
      <c r="CM1908" s="90"/>
      <c r="CN1908" s="90"/>
      <c r="CO1908" s="90"/>
      <c r="CP1908" s="90"/>
      <c r="CQ1908" s="90"/>
      <c r="CR1908" s="90"/>
      <c r="CS1908" s="90"/>
      <c r="CT1908" s="90"/>
      <c r="CU1908" s="90"/>
      <c r="CV1908" s="90"/>
      <c r="CW1908" s="90"/>
      <c r="CX1908" s="90"/>
    </row>
    <row r="1909" spans="28:102" s="77" customFormat="1" ht="12" x14ac:dyDescent="0.2">
      <c r="AB1909" s="80"/>
      <c r="AC1909" s="80"/>
      <c r="AD1909" s="80"/>
      <c r="AO1909" s="80"/>
      <c r="AP1909" s="80"/>
      <c r="AQ1909" s="80"/>
      <c r="AR1909" s="80"/>
      <c r="AS1909" s="80"/>
      <c r="AX1909" s="78"/>
      <c r="BL1909" s="80"/>
      <c r="CJ1909" s="90"/>
      <c r="CK1909" s="90"/>
      <c r="CL1909" s="90"/>
      <c r="CM1909" s="90"/>
      <c r="CN1909" s="90"/>
      <c r="CO1909" s="90"/>
      <c r="CP1909" s="90"/>
      <c r="CQ1909" s="90"/>
      <c r="CR1909" s="90"/>
      <c r="CS1909" s="90"/>
      <c r="CT1909" s="90"/>
      <c r="CU1909" s="90"/>
      <c r="CV1909" s="90"/>
      <c r="CW1909" s="90"/>
      <c r="CX1909" s="90"/>
    </row>
    <row r="1910" spans="28:102" s="77" customFormat="1" ht="12" x14ac:dyDescent="0.2">
      <c r="AB1910" s="80"/>
      <c r="AC1910" s="80"/>
      <c r="AD1910" s="80"/>
      <c r="AO1910" s="80"/>
      <c r="AP1910" s="80"/>
      <c r="AQ1910" s="80"/>
      <c r="AR1910" s="80"/>
      <c r="AS1910" s="80"/>
      <c r="AX1910" s="78"/>
      <c r="BL1910" s="80"/>
      <c r="CJ1910" s="90"/>
      <c r="CK1910" s="90"/>
      <c r="CL1910" s="90"/>
      <c r="CM1910" s="90"/>
      <c r="CN1910" s="90"/>
      <c r="CO1910" s="90"/>
      <c r="CP1910" s="90"/>
      <c r="CQ1910" s="90"/>
      <c r="CR1910" s="90"/>
      <c r="CS1910" s="90"/>
      <c r="CT1910" s="90"/>
      <c r="CU1910" s="90"/>
      <c r="CV1910" s="90"/>
      <c r="CW1910" s="90"/>
      <c r="CX1910" s="90"/>
    </row>
    <row r="1911" spans="28:102" s="77" customFormat="1" ht="12" x14ac:dyDescent="0.2">
      <c r="AB1911" s="80"/>
      <c r="AC1911" s="80"/>
      <c r="AD1911" s="80"/>
      <c r="AO1911" s="80"/>
      <c r="AP1911" s="80"/>
      <c r="AQ1911" s="80"/>
      <c r="AR1911" s="80"/>
      <c r="AS1911" s="80"/>
      <c r="AX1911" s="78"/>
      <c r="BL1911" s="80"/>
      <c r="CJ1911" s="90"/>
      <c r="CK1911" s="90"/>
      <c r="CL1911" s="90"/>
      <c r="CM1911" s="90"/>
      <c r="CN1911" s="90"/>
      <c r="CO1911" s="90"/>
      <c r="CP1911" s="90"/>
      <c r="CQ1911" s="90"/>
      <c r="CR1911" s="90"/>
      <c r="CS1911" s="90"/>
      <c r="CT1911" s="90"/>
      <c r="CU1911" s="90"/>
      <c r="CV1911" s="90"/>
      <c r="CW1911" s="90"/>
      <c r="CX1911" s="90"/>
    </row>
    <row r="1912" spans="28:102" s="77" customFormat="1" ht="12" x14ac:dyDescent="0.2">
      <c r="AB1912" s="80"/>
      <c r="AC1912" s="80"/>
      <c r="AD1912" s="80"/>
      <c r="AO1912" s="80"/>
      <c r="AP1912" s="80"/>
      <c r="AQ1912" s="80"/>
      <c r="AR1912" s="80"/>
      <c r="AS1912" s="80"/>
      <c r="AX1912" s="78"/>
      <c r="BL1912" s="80"/>
      <c r="CJ1912" s="90"/>
      <c r="CK1912" s="90"/>
      <c r="CL1912" s="90"/>
      <c r="CM1912" s="90"/>
      <c r="CN1912" s="90"/>
      <c r="CO1912" s="90"/>
      <c r="CP1912" s="90"/>
      <c r="CQ1912" s="90"/>
      <c r="CR1912" s="90"/>
      <c r="CS1912" s="90"/>
      <c r="CT1912" s="90"/>
      <c r="CU1912" s="90"/>
      <c r="CV1912" s="90"/>
      <c r="CW1912" s="90"/>
      <c r="CX1912" s="90"/>
    </row>
    <row r="1913" spans="28:102" s="77" customFormat="1" ht="12" x14ac:dyDescent="0.2">
      <c r="AB1913" s="80"/>
      <c r="AC1913" s="80"/>
      <c r="AD1913" s="80"/>
      <c r="AO1913" s="80"/>
      <c r="AP1913" s="80"/>
      <c r="AQ1913" s="80"/>
      <c r="AR1913" s="80"/>
      <c r="AS1913" s="80"/>
      <c r="AX1913" s="78"/>
      <c r="BL1913" s="80"/>
      <c r="CJ1913" s="90"/>
      <c r="CK1913" s="90"/>
      <c r="CL1913" s="90"/>
      <c r="CM1913" s="90"/>
      <c r="CN1913" s="90"/>
      <c r="CO1913" s="90"/>
      <c r="CP1913" s="90"/>
      <c r="CQ1913" s="90"/>
      <c r="CR1913" s="90"/>
      <c r="CS1913" s="90"/>
      <c r="CT1913" s="90"/>
      <c r="CU1913" s="90"/>
      <c r="CV1913" s="90"/>
      <c r="CW1913" s="90"/>
      <c r="CX1913" s="90"/>
    </row>
    <row r="1914" spans="28:102" s="77" customFormat="1" ht="12" x14ac:dyDescent="0.2">
      <c r="AB1914" s="80"/>
      <c r="AC1914" s="80"/>
      <c r="AD1914" s="80"/>
      <c r="AO1914" s="80"/>
      <c r="AP1914" s="80"/>
      <c r="AQ1914" s="80"/>
      <c r="AR1914" s="80"/>
      <c r="AS1914" s="80"/>
      <c r="AX1914" s="78"/>
      <c r="BL1914" s="80"/>
      <c r="CJ1914" s="90"/>
      <c r="CK1914" s="90"/>
      <c r="CL1914" s="90"/>
      <c r="CM1914" s="90"/>
      <c r="CN1914" s="90"/>
      <c r="CO1914" s="90"/>
      <c r="CP1914" s="90"/>
      <c r="CQ1914" s="90"/>
      <c r="CR1914" s="90"/>
      <c r="CS1914" s="90"/>
      <c r="CT1914" s="90"/>
      <c r="CU1914" s="90"/>
      <c r="CV1914" s="90"/>
      <c r="CW1914" s="90"/>
      <c r="CX1914" s="90"/>
    </row>
    <row r="1915" spans="28:102" s="77" customFormat="1" ht="12" x14ac:dyDescent="0.2">
      <c r="AB1915" s="80"/>
      <c r="AC1915" s="80"/>
      <c r="AD1915" s="80"/>
      <c r="AO1915" s="80"/>
      <c r="AP1915" s="80"/>
      <c r="AQ1915" s="80"/>
      <c r="AR1915" s="80"/>
      <c r="AS1915" s="80"/>
      <c r="AX1915" s="78"/>
      <c r="BL1915" s="80"/>
      <c r="CJ1915" s="90"/>
      <c r="CK1915" s="90"/>
      <c r="CL1915" s="90"/>
      <c r="CM1915" s="90"/>
      <c r="CN1915" s="90"/>
      <c r="CO1915" s="90"/>
      <c r="CP1915" s="90"/>
      <c r="CQ1915" s="90"/>
      <c r="CR1915" s="90"/>
      <c r="CS1915" s="90"/>
      <c r="CT1915" s="90"/>
      <c r="CU1915" s="90"/>
      <c r="CV1915" s="90"/>
      <c r="CW1915" s="90"/>
      <c r="CX1915" s="90"/>
    </row>
    <row r="1916" spans="28:102" s="77" customFormat="1" ht="12" x14ac:dyDescent="0.2">
      <c r="AB1916" s="80"/>
      <c r="AC1916" s="80"/>
      <c r="AD1916" s="80"/>
      <c r="AO1916" s="80"/>
      <c r="AP1916" s="80"/>
      <c r="AQ1916" s="80"/>
      <c r="AR1916" s="80"/>
      <c r="AS1916" s="80"/>
      <c r="AX1916" s="78"/>
      <c r="BL1916" s="80"/>
      <c r="CJ1916" s="90"/>
      <c r="CK1916" s="90"/>
      <c r="CL1916" s="90"/>
      <c r="CM1916" s="90"/>
      <c r="CN1916" s="90"/>
      <c r="CO1916" s="90"/>
      <c r="CP1916" s="90"/>
      <c r="CQ1916" s="90"/>
      <c r="CR1916" s="90"/>
      <c r="CS1916" s="90"/>
      <c r="CT1916" s="90"/>
      <c r="CU1916" s="90"/>
      <c r="CV1916" s="90"/>
      <c r="CW1916" s="90"/>
      <c r="CX1916" s="90"/>
    </row>
    <row r="1917" spans="28:102" s="77" customFormat="1" ht="12" x14ac:dyDescent="0.2">
      <c r="AB1917" s="80"/>
      <c r="AC1917" s="80"/>
      <c r="AD1917" s="80"/>
      <c r="AO1917" s="80"/>
      <c r="AP1917" s="80"/>
      <c r="AQ1917" s="80"/>
      <c r="AR1917" s="80"/>
      <c r="AS1917" s="80"/>
      <c r="AX1917" s="78"/>
      <c r="BL1917" s="80"/>
      <c r="CJ1917" s="90"/>
      <c r="CK1917" s="90"/>
      <c r="CL1917" s="90"/>
      <c r="CM1917" s="90"/>
      <c r="CN1917" s="90"/>
      <c r="CO1917" s="90"/>
      <c r="CP1917" s="90"/>
      <c r="CQ1917" s="90"/>
      <c r="CR1917" s="90"/>
      <c r="CS1917" s="90"/>
      <c r="CT1917" s="90"/>
      <c r="CU1917" s="90"/>
      <c r="CV1917" s="90"/>
      <c r="CW1917" s="90"/>
      <c r="CX1917" s="90"/>
    </row>
    <row r="1918" spans="28:102" s="77" customFormat="1" ht="12" x14ac:dyDescent="0.2">
      <c r="AB1918" s="80"/>
      <c r="AC1918" s="80"/>
      <c r="AD1918" s="80"/>
      <c r="AO1918" s="80"/>
      <c r="AP1918" s="80"/>
      <c r="AQ1918" s="80"/>
      <c r="AR1918" s="80"/>
      <c r="AS1918" s="80"/>
      <c r="AX1918" s="78"/>
      <c r="BL1918" s="80"/>
      <c r="CJ1918" s="90"/>
      <c r="CK1918" s="90"/>
      <c r="CL1918" s="90"/>
      <c r="CM1918" s="90"/>
      <c r="CN1918" s="90"/>
      <c r="CO1918" s="90"/>
      <c r="CP1918" s="90"/>
      <c r="CQ1918" s="90"/>
      <c r="CR1918" s="90"/>
      <c r="CS1918" s="90"/>
      <c r="CT1918" s="90"/>
      <c r="CU1918" s="90"/>
      <c r="CV1918" s="90"/>
      <c r="CW1918" s="90"/>
      <c r="CX1918" s="90"/>
    </row>
    <row r="1919" spans="28:102" s="77" customFormat="1" ht="12" x14ac:dyDescent="0.2">
      <c r="AB1919" s="80"/>
      <c r="AC1919" s="80"/>
      <c r="AD1919" s="80"/>
      <c r="AO1919" s="80"/>
      <c r="AP1919" s="80"/>
      <c r="AQ1919" s="80"/>
      <c r="AR1919" s="80"/>
      <c r="AS1919" s="80"/>
      <c r="AX1919" s="78"/>
      <c r="BL1919" s="80"/>
      <c r="CJ1919" s="90"/>
      <c r="CK1919" s="90"/>
      <c r="CL1919" s="90"/>
      <c r="CM1919" s="90"/>
      <c r="CN1919" s="90"/>
      <c r="CO1919" s="90"/>
      <c r="CP1919" s="90"/>
      <c r="CQ1919" s="90"/>
      <c r="CR1919" s="90"/>
      <c r="CS1919" s="90"/>
      <c r="CT1919" s="90"/>
      <c r="CU1919" s="90"/>
      <c r="CV1919" s="90"/>
      <c r="CW1919" s="90"/>
      <c r="CX1919" s="90"/>
    </row>
    <row r="1920" spans="28:102" s="77" customFormat="1" ht="12" x14ac:dyDescent="0.2">
      <c r="AB1920" s="80"/>
      <c r="AC1920" s="80"/>
      <c r="AD1920" s="80"/>
      <c r="AO1920" s="80"/>
      <c r="AP1920" s="80"/>
      <c r="AQ1920" s="80"/>
      <c r="AR1920" s="80"/>
      <c r="AS1920" s="80"/>
      <c r="AX1920" s="78"/>
      <c r="BL1920" s="80"/>
      <c r="CJ1920" s="90"/>
      <c r="CK1920" s="90"/>
      <c r="CL1920" s="90"/>
      <c r="CM1920" s="90"/>
      <c r="CN1920" s="90"/>
      <c r="CO1920" s="90"/>
      <c r="CP1920" s="90"/>
      <c r="CQ1920" s="90"/>
      <c r="CR1920" s="90"/>
      <c r="CS1920" s="90"/>
      <c r="CT1920" s="90"/>
      <c r="CU1920" s="90"/>
      <c r="CV1920" s="90"/>
      <c r="CW1920" s="90"/>
      <c r="CX1920" s="90"/>
    </row>
    <row r="1921" spans="28:102" s="77" customFormat="1" ht="12" x14ac:dyDescent="0.2">
      <c r="AB1921" s="80"/>
      <c r="AC1921" s="80"/>
      <c r="AD1921" s="80"/>
      <c r="AO1921" s="80"/>
      <c r="AP1921" s="80"/>
      <c r="AQ1921" s="80"/>
      <c r="AR1921" s="80"/>
      <c r="AS1921" s="80"/>
      <c r="AX1921" s="78"/>
      <c r="BL1921" s="80"/>
      <c r="CJ1921" s="90"/>
      <c r="CK1921" s="90"/>
      <c r="CL1921" s="90"/>
      <c r="CM1921" s="90"/>
      <c r="CN1921" s="90"/>
      <c r="CO1921" s="90"/>
      <c r="CP1921" s="90"/>
      <c r="CQ1921" s="90"/>
      <c r="CR1921" s="90"/>
      <c r="CS1921" s="90"/>
      <c r="CT1921" s="90"/>
      <c r="CU1921" s="90"/>
      <c r="CV1921" s="90"/>
      <c r="CW1921" s="90"/>
      <c r="CX1921" s="90"/>
    </row>
    <row r="1922" spans="28:102" s="77" customFormat="1" ht="12" x14ac:dyDescent="0.2">
      <c r="AB1922" s="80"/>
      <c r="AC1922" s="80"/>
      <c r="AD1922" s="80"/>
      <c r="AO1922" s="80"/>
      <c r="AP1922" s="80"/>
      <c r="AQ1922" s="80"/>
      <c r="AR1922" s="80"/>
      <c r="AS1922" s="80"/>
      <c r="AX1922" s="78"/>
      <c r="BL1922" s="80"/>
      <c r="CJ1922" s="90"/>
      <c r="CK1922" s="90"/>
      <c r="CL1922" s="90"/>
      <c r="CM1922" s="90"/>
      <c r="CN1922" s="90"/>
      <c r="CO1922" s="90"/>
      <c r="CP1922" s="90"/>
      <c r="CQ1922" s="90"/>
      <c r="CR1922" s="90"/>
      <c r="CS1922" s="90"/>
      <c r="CT1922" s="90"/>
      <c r="CU1922" s="90"/>
      <c r="CV1922" s="90"/>
      <c r="CW1922" s="90"/>
      <c r="CX1922" s="90"/>
    </row>
    <row r="1923" spans="28:102" s="77" customFormat="1" ht="12" x14ac:dyDescent="0.2">
      <c r="AB1923" s="80"/>
      <c r="AC1923" s="80"/>
      <c r="AD1923" s="80"/>
      <c r="AO1923" s="80"/>
      <c r="AP1923" s="80"/>
      <c r="AQ1923" s="80"/>
      <c r="AR1923" s="80"/>
      <c r="AS1923" s="80"/>
      <c r="AX1923" s="78"/>
      <c r="BL1923" s="80"/>
      <c r="CJ1923" s="90"/>
      <c r="CK1923" s="90"/>
      <c r="CL1923" s="90"/>
      <c r="CM1923" s="90"/>
      <c r="CN1923" s="90"/>
      <c r="CO1923" s="90"/>
      <c r="CP1923" s="90"/>
      <c r="CQ1923" s="90"/>
      <c r="CR1923" s="90"/>
      <c r="CS1923" s="90"/>
      <c r="CT1923" s="90"/>
      <c r="CU1923" s="90"/>
      <c r="CV1923" s="90"/>
      <c r="CW1923" s="90"/>
      <c r="CX1923" s="90"/>
    </row>
    <row r="1924" spans="28:102" s="77" customFormat="1" ht="12" x14ac:dyDescent="0.2">
      <c r="AB1924" s="80"/>
      <c r="AC1924" s="80"/>
      <c r="AD1924" s="80"/>
      <c r="AO1924" s="80"/>
      <c r="AP1924" s="80"/>
      <c r="AQ1924" s="80"/>
      <c r="AR1924" s="80"/>
      <c r="AS1924" s="80"/>
      <c r="AX1924" s="78"/>
      <c r="BL1924" s="80"/>
      <c r="CJ1924" s="90"/>
      <c r="CK1924" s="90"/>
      <c r="CL1924" s="90"/>
      <c r="CM1924" s="90"/>
      <c r="CN1924" s="90"/>
      <c r="CO1924" s="90"/>
      <c r="CP1924" s="90"/>
      <c r="CQ1924" s="90"/>
      <c r="CR1924" s="90"/>
      <c r="CS1924" s="90"/>
      <c r="CT1924" s="90"/>
      <c r="CU1924" s="90"/>
      <c r="CV1924" s="90"/>
      <c r="CW1924" s="90"/>
      <c r="CX1924" s="90"/>
    </row>
    <row r="1925" spans="28:102" s="77" customFormat="1" ht="12" x14ac:dyDescent="0.2">
      <c r="AB1925" s="80"/>
      <c r="AC1925" s="80"/>
      <c r="AD1925" s="80"/>
      <c r="AO1925" s="80"/>
      <c r="AP1925" s="80"/>
      <c r="AQ1925" s="80"/>
      <c r="AR1925" s="80"/>
      <c r="AS1925" s="80"/>
      <c r="AX1925" s="78"/>
      <c r="BL1925" s="80"/>
      <c r="CJ1925" s="90"/>
      <c r="CK1925" s="90"/>
      <c r="CL1925" s="90"/>
      <c r="CM1925" s="90"/>
      <c r="CN1925" s="90"/>
      <c r="CO1925" s="90"/>
      <c r="CP1925" s="90"/>
      <c r="CQ1925" s="90"/>
      <c r="CR1925" s="90"/>
      <c r="CS1925" s="90"/>
      <c r="CT1925" s="90"/>
      <c r="CU1925" s="90"/>
      <c r="CV1925" s="90"/>
      <c r="CW1925" s="90"/>
      <c r="CX1925" s="90"/>
    </row>
    <row r="1926" spans="28:102" s="77" customFormat="1" ht="12" x14ac:dyDescent="0.2">
      <c r="AB1926" s="80"/>
      <c r="AC1926" s="80"/>
      <c r="AD1926" s="80"/>
      <c r="AO1926" s="80"/>
      <c r="AP1926" s="80"/>
      <c r="AQ1926" s="80"/>
      <c r="AR1926" s="80"/>
      <c r="AS1926" s="80"/>
      <c r="AX1926" s="78"/>
      <c r="BL1926" s="80"/>
      <c r="CJ1926" s="90"/>
      <c r="CK1926" s="90"/>
      <c r="CL1926" s="90"/>
      <c r="CM1926" s="90"/>
      <c r="CN1926" s="90"/>
      <c r="CO1926" s="90"/>
      <c r="CP1926" s="90"/>
      <c r="CQ1926" s="90"/>
      <c r="CR1926" s="90"/>
      <c r="CS1926" s="90"/>
      <c r="CT1926" s="90"/>
      <c r="CU1926" s="90"/>
      <c r="CV1926" s="90"/>
      <c r="CW1926" s="90"/>
      <c r="CX1926" s="90"/>
    </row>
    <row r="1927" spans="28:102" s="77" customFormat="1" ht="12" x14ac:dyDescent="0.2">
      <c r="AB1927" s="80"/>
      <c r="AC1927" s="80"/>
      <c r="AD1927" s="80"/>
      <c r="AO1927" s="80"/>
      <c r="AP1927" s="80"/>
      <c r="AQ1927" s="80"/>
      <c r="AR1927" s="80"/>
      <c r="AS1927" s="80"/>
      <c r="AX1927" s="78"/>
      <c r="BL1927" s="80"/>
      <c r="CJ1927" s="90"/>
      <c r="CK1927" s="90"/>
      <c r="CL1927" s="90"/>
      <c r="CM1927" s="90"/>
      <c r="CN1927" s="90"/>
      <c r="CO1927" s="90"/>
      <c r="CP1927" s="90"/>
      <c r="CQ1927" s="90"/>
      <c r="CR1927" s="90"/>
      <c r="CS1927" s="90"/>
      <c r="CT1927" s="90"/>
      <c r="CU1927" s="90"/>
      <c r="CV1927" s="90"/>
      <c r="CW1927" s="90"/>
      <c r="CX1927" s="90"/>
    </row>
    <row r="1928" spans="28:102" s="77" customFormat="1" ht="12" x14ac:dyDescent="0.2">
      <c r="AB1928" s="80"/>
      <c r="AC1928" s="80"/>
      <c r="AD1928" s="80"/>
      <c r="AO1928" s="80"/>
      <c r="AP1928" s="80"/>
      <c r="AQ1928" s="80"/>
      <c r="AR1928" s="80"/>
      <c r="AS1928" s="80"/>
      <c r="AX1928" s="78"/>
      <c r="BL1928" s="80"/>
      <c r="CJ1928" s="90"/>
      <c r="CK1928" s="90"/>
      <c r="CL1928" s="90"/>
      <c r="CM1928" s="90"/>
      <c r="CN1928" s="90"/>
      <c r="CO1928" s="90"/>
      <c r="CP1928" s="90"/>
      <c r="CQ1928" s="90"/>
      <c r="CR1928" s="90"/>
      <c r="CS1928" s="90"/>
      <c r="CT1928" s="90"/>
      <c r="CU1928" s="90"/>
      <c r="CV1928" s="90"/>
      <c r="CW1928" s="90"/>
      <c r="CX1928" s="90"/>
    </row>
    <row r="1929" spans="28:102" s="77" customFormat="1" ht="12" x14ac:dyDescent="0.2">
      <c r="AB1929" s="80"/>
      <c r="AC1929" s="80"/>
      <c r="AD1929" s="80"/>
      <c r="AO1929" s="80"/>
      <c r="AP1929" s="80"/>
      <c r="AQ1929" s="80"/>
      <c r="AR1929" s="80"/>
      <c r="AS1929" s="80"/>
      <c r="AX1929" s="78"/>
      <c r="BL1929" s="80"/>
      <c r="CJ1929" s="90"/>
      <c r="CK1929" s="90"/>
      <c r="CL1929" s="90"/>
      <c r="CM1929" s="90"/>
      <c r="CN1929" s="90"/>
      <c r="CO1929" s="90"/>
      <c r="CP1929" s="90"/>
      <c r="CQ1929" s="90"/>
      <c r="CR1929" s="90"/>
      <c r="CS1929" s="90"/>
      <c r="CT1929" s="90"/>
      <c r="CU1929" s="90"/>
      <c r="CV1929" s="90"/>
      <c r="CW1929" s="90"/>
      <c r="CX1929" s="90"/>
    </row>
    <row r="1930" spans="28:102" s="77" customFormat="1" ht="12" x14ac:dyDescent="0.2">
      <c r="AB1930" s="80"/>
      <c r="AC1930" s="80"/>
      <c r="AD1930" s="80"/>
      <c r="AO1930" s="80"/>
      <c r="AP1930" s="80"/>
      <c r="AQ1930" s="80"/>
      <c r="AR1930" s="80"/>
      <c r="AS1930" s="80"/>
      <c r="AX1930" s="78"/>
      <c r="BL1930" s="80"/>
      <c r="CJ1930" s="90"/>
      <c r="CK1930" s="90"/>
      <c r="CL1930" s="90"/>
      <c r="CM1930" s="90"/>
      <c r="CN1930" s="90"/>
      <c r="CO1930" s="90"/>
      <c r="CP1930" s="90"/>
      <c r="CQ1930" s="90"/>
      <c r="CR1930" s="90"/>
      <c r="CS1930" s="90"/>
      <c r="CT1930" s="90"/>
      <c r="CU1930" s="90"/>
      <c r="CV1930" s="90"/>
      <c r="CW1930" s="90"/>
      <c r="CX1930" s="90"/>
    </row>
    <row r="1931" spans="28:102" s="77" customFormat="1" ht="12" x14ac:dyDescent="0.2">
      <c r="AB1931" s="80"/>
      <c r="AC1931" s="80"/>
      <c r="AD1931" s="80"/>
      <c r="AO1931" s="80"/>
      <c r="AP1931" s="80"/>
      <c r="AQ1931" s="80"/>
      <c r="AR1931" s="80"/>
      <c r="AS1931" s="80"/>
      <c r="AX1931" s="78"/>
      <c r="BL1931" s="80"/>
      <c r="CJ1931" s="90"/>
      <c r="CK1931" s="90"/>
      <c r="CL1931" s="90"/>
      <c r="CM1931" s="90"/>
      <c r="CN1931" s="90"/>
      <c r="CO1931" s="90"/>
      <c r="CP1931" s="90"/>
      <c r="CQ1931" s="90"/>
      <c r="CR1931" s="90"/>
      <c r="CS1931" s="90"/>
      <c r="CT1931" s="90"/>
      <c r="CU1931" s="90"/>
      <c r="CV1931" s="90"/>
      <c r="CW1931" s="90"/>
      <c r="CX1931" s="90"/>
    </row>
    <row r="1932" spans="28:102" s="77" customFormat="1" ht="12" x14ac:dyDescent="0.2">
      <c r="AB1932" s="80"/>
      <c r="AC1932" s="80"/>
      <c r="AD1932" s="80"/>
      <c r="AO1932" s="80"/>
      <c r="AP1932" s="80"/>
      <c r="AQ1932" s="80"/>
      <c r="AR1932" s="80"/>
      <c r="AS1932" s="80"/>
      <c r="AX1932" s="78"/>
      <c r="BL1932" s="80"/>
      <c r="CJ1932" s="90"/>
      <c r="CK1932" s="90"/>
      <c r="CL1932" s="90"/>
      <c r="CM1932" s="90"/>
      <c r="CN1932" s="90"/>
      <c r="CO1932" s="90"/>
      <c r="CP1932" s="90"/>
      <c r="CQ1932" s="90"/>
      <c r="CR1932" s="90"/>
      <c r="CS1932" s="90"/>
      <c r="CT1932" s="90"/>
      <c r="CU1932" s="90"/>
      <c r="CV1932" s="90"/>
      <c r="CW1932" s="90"/>
      <c r="CX1932" s="90"/>
    </row>
    <row r="1933" spans="28:102" s="77" customFormat="1" ht="12" x14ac:dyDescent="0.2">
      <c r="AB1933" s="80"/>
      <c r="AC1933" s="80"/>
      <c r="AD1933" s="80"/>
      <c r="AO1933" s="80"/>
      <c r="AP1933" s="80"/>
      <c r="AQ1933" s="80"/>
      <c r="AR1933" s="80"/>
      <c r="AS1933" s="80"/>
      <c r="AX1933" s="78"/>
      <c r="BL1933" s="80"/>
      <c r="CJ1933" s="90"/>
      <c r="CK1933" s="90"/>
      <c r="CL1933" s="90"/>
      <c r="CM1933" s="90"/>
      <c r="CN1933" s="90"/>
      <c r="CO1933" s="90"/>
      <c r="CP1933" s="90"/>
      <c r="CQ1933" s="90"/>
      <c r="CR1933" s="90"/>
      <c r="CS1933" s="90"/>
      <c r="CT1933" s="90"/>
      <c r="CU1933" s="90"/>
      <c r="CV1933" s="90"/>
      <c r="CW1933" s="90"/>
      <c r="CX1933" s="90"/>
    </row>
    <row r="1934" spans="28:102" s="77" customFormat="1" ht="12" x14ac:dyDescent="0.2">
      <c r="AB1934" s="80"/>
      <c r="AC1934" s="80"/>
      <c r="AD1934" s="80"/>
      <c r="AO1934" s="80"/>
      <c r="AP1934" s="80"/>
      <c r="AQ1934" s="80"/>
      <c r="AR1934" s="80"/>
      <c r="AS1934" s="80"/>
      <c r="AX1934" s="78"/>
      <c r="BL1934" s="80"/>
      <c r="CJ1934" s="90"/>
      <c r="CK1934" s="90"/>
      <c r="CL1934" s="90"/>
      <c r="CM1934" s="90"/>
      <c r="CN1934" s="90"/>
      <c r="CO1934" s="90"/>
      <c r="CP1934" s="90"/>
      <c r="CQ1934" s="90"/>
      <c r="CR1934" s="90"/>
      <c r="CS1934" s="90"/>
      <c r="CT1934" s="90"/>
      <c r="CU1934" s="90"/>
      <c r="CV1934" s="90"/>
      <c r="CW1934" s="90"/>
      <c r="CX1934" s="90"/>
    </row>
    <row r="1935" spans="28:102" s="77" customFormat="1" ht="12" x14ac:dyDescent="0.2">
      <c r="AB1935" s="80"/>
      <c r="AC1935" s="80"/>
      <c r="AD1935" s="80"/>
      <c r="AO1935" s="80"/>
      <c r="AP1935" s="80"/>
      <c r="AQ1935" s="80"/>
      <c r="AR1935" s="80"/>
      <c r="AS1935" s="80"/>
      <c r="AX1935" s="78"/>
      <c r="BL1935" s="80"/>
      <c r="CJ1935" s="90"/>
      <c r="CK1935" s="90"/>
      <c r="CL1935" s="90"/>
      <c r="CM1935" s="90"/>
      <c r="CN1935" s="90"/>
      <c r="CO1935" s="90"/>
      <c r="CP1935" s="90"/>
      <c r="CQ1935" s="90"/>
      <c r="CR1935" s="90"/>
      <c r="CS1935" s="90"/>
      <c r="CT1935" s="90"/>
      <c r="CU1935" s="90"/>
      <c r="CV1935" s="90"/>
      <c r="CW1935" s="90"/>
      <c r="CX1935" s="90"/>
    </row>
    <row r="1936" spans="28:102" s="77" customFormat="1" ht="12" x14ac:dyDescent="0.2">
      <c r="AB1936" s="80"/>
      <c r="AC1936" s="80"/>
      <c r="AD1936" s="80"/>
      <c r="AO1936" s="80"/>
      <c r="AP1936" s="80"/>
      <c r="AQ1936" s="80"/>
      <c r="AR1936" s="80"/>
      <c r="AS1936" s="80"/>
      <c r="AX1936" s="78"/>
      <c r="BL1936" s="80"/>
      <c r="CJ1936" s="90"/>
      <c r="CK1936" s="90"/>
      <c r="CL1936" s="90"/>
      <c r="CM1936" s="90"/>
      <c r="CN1936" s="90"/>
      <c r="CO1936" s="90"/>
      <c r="CP1936" s="90"/>
      <c r="CQ1936" s="90"/>
      <c r="CR1936" s="90"/>
      <c r="CS1936" s="90"/>
      <c r="CT1936" s="90"/>
      <c r="CU1936" s="90"/>
      <c r="CV1936" s="90"/>
      <c r="CW1936" s="90"/>
      <c r="CX1936" s="90"/>
    </row>
    <row r="1937" spans="28:102" s="77" customFormat="1" ht="12" x14ac:dyDescent="0.2">
      <c r="AB1937" s="80"/>
      <c r="AC1937" s="80"/>
      <c r="AD1937" s="80"/>
      <c r="AO1937" s="80"/>
      <c r="AP1937" s="80"/>
      <c r="AQ1937" s="80"/>
      <c r="AR1937" s="80"/>
      <c r="AS1937" s="80"/>
      <c r="AX1937" s="78"/>
      <c r="BL1937" s="80"/>
      <c r="CJ1937" s="90"/>
      <c r="CK1937" s="90"/>
      <c r="CL1937" s="90"/>
      <c r="CM1937" s="90"/>
      <c r="CN1937" s="90"/>
      <c r="CO1937" s="90"/>
      <c r="CP1937" s="90"/>
      <c r="CQ1937" s="90"/>
      <c r="CR1937" s="90"/>
      <c r="CS1937" s="90"/>
      <c r="CT1937" s="90"/>
      <c r="CU1937" s="90"/>
      <c r="CV1937" s="90"/>
      <c r="CW1937" s="90"/>
      <c r="CX1937" s="90"/>
    </row>
    <row r="1938" spans="28:102" s="77" customFormat="1" ht="12" x14ac:dyDescent="0.2">
      <c r="AB1938" s="80"/>
      <c r="AC1938" s="80"/>
      <c r="AD1938" s="80"/>
      <c r="AO1938" s="80"/>
      <c r="AP1938" s="80"/>
      <c r="AQ1938" s="80"/>
      <c r="AR1938" s="80"/>
      <c r="AS1938" s="80"/>
      <c r="AX1938" s="78"/>
      <c r="BL1938" s="80"/>
      <c r="CJ1938" s="90"/>
      <c r="CK1938" s="90"/>
      <c r="CL1938" s="90"/>
      <c r="CM1938" s="90"/>
      <c r="CN1938" s="90"/>
      <c r="CO1938" s="90"/>
      <c r="CP1938" s="90"/>
      <c r="CQ1938" s="90"/>
      <c r="CR1938" s="90"/>
      <c r="CS1938" s="90"/>
      <c r="CT1938" s="90"/>
      <c r="CU1938" s="90"/>
      <c r="CV1938" s="90"/>
      <c r="CW1938" s="90"/>
      <c r="CX1938" s="90"/>
    </row>
    <row r="1939" spans="28:102" s="77" customFormat="1" ht="12" x14ac:dyDescent="0.2">
      <c r="AB1939" s="80"/>
      <c r="AC1939" s="80"/>
      <c r="AD1939" s="80"/>
      <c r="AO1939" s="80"/>
      <c r="AP1939" s="80"/>
      <c r="AQ1939" s="80"/>
      <c r="AR1939" s="80"/>
      <c r="AS1939" s="80"/>
      <c r="AX1939" s="78"/>
      <c r="BL1939" s="80"/>
      <c r="CJ1939" s="90"/>
      <c r="CK1939" s="90"/>
      <c r="CL1939" s="90"/>
      <c r="CM1939" s="90"/>
      <c r="CN1939" s="90"/>
      <c r="CO1939" s="90"/>
      <c r="CP1939" s="90"/>
      <c r="CQ1939" s="90"/>
      <c r="CR1939" s="90"/>
      <c r="CS1939" s="90"/>
      <c r="CT1939" s="90"/>
      <c r="CU1939" s="90"/>
      <c r="CV1939" s="90"/>
      <c r="CW1939" s="90"/>
      <c r="CX1939" s="90"/>
    </row>
    <row r="1940" spans="28:102" s="77" customFormat="1" ht="12" x14ac:dyDescent="0.2">
      <c r="AB1940" s="80"/>
      <c r="AC1940" s="80"/>
      <c r="AD1940" s="80"/>
      <c r="AO1940" s="80"/>
      <c r="AP1940" s="80"/>
      <c r="AQ1940" s="80"/>
      <c r="AR1940" s="80"/>
      <c r="AS1940" s="80"/>
      <c r="AX1940" s="78"/>
      <c r="BL1940" s="80"/>
      <c r="CJ1940" s="90"/>
      <c r="CK1940" s="90"/>
      <c r="CL1940" s="90"/>
      <c r="CM1940" s="90"/>
      <c r="CN1940" s="90"/>
      <c r="CO1940" s="90"/>
      <c r="CP1940" s="90"/>
      <c r="CQ1940" s="90"/>
      <c r="CR1940" s="90"/>
      <c r="CS1940" s="90"/>
      <c r="CT1940" s="90"/>
      <c r="CU1940" s="90"/>
      <c r="CV1940" s="90"/>
      <c r="CW1940" s="90"/>
      <c r="CX1940" s="90"/>
    </row>
    <row r="1941" spans="28:102" s="77" customFormat="1" ht="12" x14ac:dyDescent="0.2">
      <c r="AB1941" s="80"/>
      <c r="AC1941" s="80"/>
      <c r="AD1941" s="80"/>
      <c r="AO1941" s="80"/>
      <c r="AP1941" s="80"/>
      <c r="AQ1941" s="80"/>
      <c r="AR1941" s="80"/>
      <c r="AS1941" s="80"/>
      <c r="AX1941" s="78"/>
      <c r="BL1941" s="80"/>
      <c r="CJ1941" s="90"/>
      <c r="CK1941" s="90"/>
      <c r="CL1941" s="90"/>
      <c r="CM1941" s="90"/>
      <c r="CN1941" s="90"/>
      <c r="CO1941" s="90"/>
      <c r="CP1941" s="90"/>
      <c r="CQ1941" s="90"/>
      <c r="CR1941" s="90"/>
      <c r="CS1941" s="90"/>
      <c r="CT1941" s="90"/>
      <c r="CU1941" s="90"/>
      <c r="CV1941" s="90"/>
      <c r="CW1941" s="90"/>
      <c r="CX1941" s="90"/>
    </row>
    <row r="1942" spans="28:102" s="77" customFormat="1" ht="12" x14ac:dyDescent="0.2">
      <c r="AB1942" s="80"/>
      <c r="AC1942" s="80"/>
      <c r="AD1942" s="80"/>
      <c r="AO1942" s="80"/>
      <c r="AP1942" s="80"/>
      <c r="AQ1942" s="80"/>
      <c r="AR1942" s="80"/>
      <c r="AS1942" s="80"/>
      <c r="AX1942" s="78"/>
      <c r="BL1942" s="80"/>
      <c r="CJ1942" s="90"/>
      <c r="CK1942" s="90"/>
      <c r="CL1942" s="90"/>
      <c r="CM1942" s="90"/>
      <c r="CN1942" s="90"/>
      <c r="CO1942" s="90"/>
      <c r="CP1942" s="90"/>
      <c r="CQ1942" s="90"/>
      <c r="CR1942" s="90"/>
      <c r="CS1942" s="90"/>
      <c r="CT1942" s="90"/>
      <c r="CU1942" s="90"/>
      <c r="CV1942" s="90"/>
      <c r="CW1942" s="90"/>
      <c r="CX1942" s="90"/>
    </row>
    <row r="1943" spans="28:102" s="77" customFormat="1" ht="12" x14ac:dyDescent="0.2">
      <c r="AB1943" s="80"/>
      <c r="AC1943" s="80"/>
      <c r="AD1943" s="80"/>
      <c r="AO1943" s="80"/>
      <c r="AP1943" s="80"/>
      <c r="AQ1943" s="80"/>
      <c r="AR1943" s="80"/>
      <c r="AS1943" s="80"/>
      <c r="AX1943" s="78"/>
      <c r="BL1943" s="80"/>
      <c r="CJ1943" s="90"/>
      <c r="CK1943" s="90"/>
      <c r="CL1943" s="90"/>
      <c r="CM1943" s="90"/>
      <c r="CN1943" s="90"/>
      <c r="CO1943" s="90"/>
      <c r="CP1943" s="90"/>
      <c r="CQ1943" s="90"/>
      <c r="CR1943" s="90"/>
      <c r="CS1943" s="90"/>
      <c r="CT1943" s="90"/>
      <c r="CU1943" s="90"/>
      <c r="CV1943" s="90"/>
      <c r="CW1943" s="90"/>
      <c r="CX1943" s="90"/>
    </row>
    <row r="1944" spans="28:102" s="77" customFormat="1" ht="12" x14ac:dyDescent="0.2">
      <c r="AB1944" s="80"/>
      <c r="AC1944" s="80"/>
      <c r="AD1944" s="80"/>
      <c r="AO1944" s="80"/>
      <c r="AP1944" s="80"/>
      <c r="AQ1944" s="80"/>
      <c r="AR1944" s="80"/>
      <c r="AS1944" s="80"/>
      <c r="AX1944" s="78"/>
      <c r="BL1944" s="80"/>
      <c r="CJ1944" s="90"/>
      <c r="CK1944" s="90"/>
      <c r="CL1944" s="90"/>
      <c r="CM1944" s="90"/>
      <c r="CN1944" s="90"/>
      <c r="CO1944" s="90"/>
      <c r="CP1944" s="90"/>
      <c r="CQ1944" s="90"/>
      <c r="CR1944" s="90"/>
      <c r="CS1944" s="90"/>
      <c r="CT1944" s="90"/>
      <c r="CU1944" s="90"/>
      <c r="CV1944" s="90"/>
      <c r="CW1944" s="90"/>
      <c r="CX1944" s="90"/>
    </row>
    <row r="1945" spans="28:102" s="77" customFormat="1" ht="12" x14ac:dyDescent="0.2">
      <c r="AB1945" s="80"/>
      <c r="AC1945" s="80"/>
      <c r="AD1945" s="80"/>
      <c r="AO1945" s="80"/>
      <c r="AP1945" s="80"/>
      <c r="AQ1945" s="80"/>
      <c r="AR1945" s="80"/>
      <c r="AS1945" s="80"/>
      <c r="AX1945" s="78"/>
      <c r="BL1945" s="80"/>
      <c r="CJ1945" s="90"/>
      <c r="CK1945" s="90"/>
      <c r="CL1945" s="90"/>
      <c r="CM1945" s="90"/>
      <c r="CN1945" s="90"/>
      <c r="CO1945" s="90"/>
      <c r="CP1945" s="90"/>
      <c r="CQ1945" s="90"/>
      <c r="CR1945" s="90"/>
      <c r="CS1945" s="90"/>
      <c r="CT1945" s="90"/>
      <c r="CU1945" s="90"/>
      <c r="CV1945" s="90"/>
      <c r="CW1945" s="90"/>
      <c r="CX1945" s="90"/>
    </row>
    <row r="1946" spans="28:102" s="77" customFormat="1" ht="12" x14ac:dyDescent="0.2">
      <c r="AB1946" s="80"/>
      <c r="AC1946" s="80"/>
      <c r="AD1946" s="80"/>
      <c r="AO1946" s="80"/>
      <c r="AP1946" s="80"/>
      <c r="AQ1946" s="80"/>
      <c r="AR1946" s="80"/>
      <c r="AS1946" s="80"/>
      <c r="AX1946" s="78"/>
      <c r="BL1946" s="80"/>
      <c r="CJ1946" s="90"/>
      <c r="CK1946" s="90"/>
      <c r="CL1946" s="90"/>
      <c r="CM1946" s="90"/>
      <c r="CN1946" s="90"/>
      <c r="CO1946" s="90"/>
      <c r="CP1946" s="90"/>
      <c r="CQ1946" s="90"/>
      <c r="CR1946" s="90"/>
      <c r="CS1946" s="90"/>
      <c r="CT1946" s="90"/>
      <c r="CU1946" s="90"/>
      <c r="CV1946" s="90"/>
      <c r="CW1946" s="90"/>
      <c r="CX1946" s="90"/>
    </row>
    <row r="1947" spans="28:102" s="77" customFormat="1" ht="12" x14ac:dyDescent="0.2">
      <c r="AB1947" s="80"/>
      <c r="AC1947" s="80"/>
      <c r="AD1947" s="80"/>
      <c r="AO1947" s="80"/>
      <c r="AP1947" s="80"/>
      <c r="AQ1947" s="80"/>
      <c r="AR1947" s="80"/>
      <c r="AS1947" s="80"/>
      <c r="AX1947" s="78"/>
      <c r="BL1947" s="80"/>
      <c r="CJ1947" s="90"/>
      <c r="CK1947" s="90"/>
      <c r="CL1947" s="90"/>
      <c r="CM1947" s="90"/>
      <c r="CN1947" s="90"/>
      <c r="CO1947" s="90"/>
      <c r="CP1947" s="90"/>
      <c r="CQ1947" s="90"/>
      <c r="CR1947" s="90"/>
      <c r="CS1947" s="90"/>
      <c r="CT1947" s="90"/>
      <c r="CU1947" s="90"/>
      <c r="CV1947" s="90"/>
      <c r="CW1947" s="90"/>
      <c r="CX1947" s="90"/>
    </row>
    <row r="1948" spans="28:102" s="77" customFormat="1" ht="12" x14ac:dyDescent="0.2">
      <c r="AB1948" s="80"/>
      <c r="AC1948" s="80"/>
      <c r="AD1948" s="80"/>
      <c r="AO1948" s="80"/>
      <c r="AP1948" s="80"/>
      <c r="AQ1948" s="80"/>
      <c r="AR1948" s="80"/>
      <c r="AS1948" s="80"/>
      <c r="AX1948" s="78"/>
      <c r="BL1948" s="80"/>
      <c r="CJ1948" s="90"/>
      <c r="CK1948" s="90"/>
      <c r="CL1948" s="90"/>
      <c r="CM1948" s="90"/>
      <c r="CN1948" s="90"/>
      <c r="CO1948" s="90"/>
      <c r="CP1948" s="90"/>
      <c r="CQ1948" s="90"/>
      <c r="CR1948" s="90"/>
      <c r="CS1948" s="90"/>
      <c r="CT1948" s="90"/>
      <c r="CU1948" s="90"/>
      <c r="CV1948" s="90"/>
      <c r="CW1948" s="90"/>
      <c r="CX1948" s="90"/>
    </row>
    <row r="1949" spans="28:102" s="77" customFormat="1" ht="12" x14ac:dyDescent="0.2">
      <c r="AB1949" s="80"/>
      <c r="AC1949" s="80"/>
      <c r="AD1949" s="80"/>
      <c r="AO1949" s="80"/>
      <c r="AP1949" s="80"/>
      <c r="AQ1949" s="80"/>
      <c r="AR1949" s="80"/>
      <c r="AS1949" s="80"/>
      <c r="AX1949" s="78"/>
      <c r="BL1949" s="80"/>
      <c r="CJ1949" s="90"/>
      <c r="CK1949" s="90"/>
      <c r="CL1949" s="90"/>
      <c r="CM1949" s="90"/>
      <c r="CN1949" s="90"/>
      <c r="CO1949" s="90"/>
      <c r="CP1949" s="90"/>
      <c r="CQ1949" s="90"/>
      <c r="CR1949" s="90"/>
      <c r="CS1949" s="90"/>
      <c r="CT1949" s="90"/>
      <c r="CU1949" s="90"/>
      <c r="CV1949" s="90"/>
      <c r="CW1949" s="90"/>
      <c r="CX1949" s="90"/>
    </row>
    <row r="1950" spans="28:102" s="77" customFormat="1" ht="12" x14ac:dyDescent="0.2">
      <c r="AB1950" s="80"/>
      <c r="AC1950" s="80"/>
      <c r="AD1950" s="80"/>
      <c r="AO1950" s="80"/>
      <c r="AP1950" s="80"/>
      <c r="AQ1950" s="80"/>
      <c r="AR1950" s="80"/>
      <c r="AS1950" s="80"/>
      <c r="AX1950" s="78"/>
      <c r="BL1950" s="80"/>
      <c r="CJ1950" s="90"/>
      <c r="CK1950" s="90"/>
      <c r="CL1950" s="90"/>
      <c r="CM1950" s="90"/>
      <c r="CN1950" s="90"/>
      <c r="CO1950" s="90"/>
      <c r="CP1950" s="90"/>
      <c r="CQ1950" s="90"/>
      <c r="CR1950" s="90"/>
      <c r="CS1950" s="90"/>
      <c r="CT1950" s="90"/>
      <c r="CU1950" s="90"/>
      <c r="CV1950" s="90"/>
      <c r="CW1950" s="90"/>
      <c r="CX1950" s="90"/>
    </row>
    <row r="1951" spans="28:102" s="77" customFormat="1" ht="12" x14ac:dyDescent="0.2">
      <c r="AB1951" s="80"/>
      <c r="AC1951" s="80"/>
      <c r="AD1951" s="80"/>
      <c r="AO1951" s="80"/>
      <c r="AP1951" s="80"/>
      <c r="AQ1951" s="80"/>
      <c r="AR1951" s="80"/>
      <c r="AS1951" s="80"/>
      <c r="AX1951" s="78"/>
      <c r="BL1951" s="80"/>
      <c r="CJ1951" s="90"/>
      <c r="CK1951" s="90"/>
      <c r="CL1951" s="90"/>
      <c r="CM1951" s="90"/>
      <c r="CN1951" s="90"/>
      <c r="CO1951" s="90"/>
      <c r="CP1951" s="90"/>
      <c r="CQ1951" s="90"/>
      <c r="CR1951" s="90"/>
      <c r="CS1951" s="90"/>
      <c r="CT1951" s="90"/>
      <c r="CU1951" s="90"/>
      <c r="CV1951" s="90"/>
      <c r="CW1951" s="90"/>
      <c r="CX1951" s="90"/>
    </row>
    <row r="1952" spans="28:102" s="77" customFormat="1" ht="12" x14ac:dyDescent="0.2">
      <c r="AB1952" s="80"/>
      <c r="AC1952" s="80"/>
      <c r="AD1952" s="80"/>
      <c r="AO1952" s="80"/>
      <c r="AP1952" s="80"/>
      <c r="AQ1952" s="80"/>
      <c r="AR1952" s="80"/>
      <c r="AS1952" s="80"/>
      <c r="AX1952" s="78"/>
      <c r="BL1952" s="80"/>
      <c r="CJ1952" s="90"/>
      <c r="CK1952" s="90"/>
      <c r="CL1952" s="90"/>
      <c r="CM1952" s="90"/>
      <c r="CN1952" s="90"/>
      <c r="CO1952" s="90"/>
      <c r="CP1952" s="90"/>
      <c r="CQ1952" s="90"/>
      <c r="CR1952" s="90"/>
      <c r="CS1952" s="90"/>
      <c r="CT1952" s="90"/>
      <c r="CU1952" s="90"/>
      <c r="CV1952" s="90"/>
      <c r="CW1952" s="90"/>
      <c r="CX1952" s="90"/>
    </row>
    <row r="1953" spans="28:102" s="77" customFormat="1" ht="12" x14ac:dyDescent="0.2">
      <c r="AB1953" s="80"/>
      <c r="AC1953" s="80"/>
      <c r="AD1953" s="80"/>
      <c r="AO1953" s="80"/>
      <c r="AP1953" s="80"/>
      <c r="AQ1953" s="80"/>
      <c r="AR1953" s="80"/>
      <c r="AS1953" s="80"/>
      <c r="AX1953" s="78"/>
      <c r="BL1953" s="80"/>
      <c r="CJ1953" s="90"/>
      <c r="CK1953" s="90"/>
      <c r="CL1953" s="90"/>
      <c r="CM1953" s="90"/>
      <c r="CN1953" s="90"/>
      <c r="CO1953" s="90"/>
      <c r="CP1953" s="90"/>
      <c r="CQ1953" s="90"/>
      <c r="CR1953" s="90"/>
      <c r="CS1953" s="90"/>
      <c r="CT1953" s="90"/>
      <c r="CU1953" s="90"/>
      <c r="CV1953" s="90"/>
      <c r="CW1953" s="90"/>
      <c r="CX1953" s="90"/>
    </row>
    <row r="1954" spans="28:102" s="77" customFormat="1" ht="12" x14ac:dyDescent="0.2">
      <c r="AB1954" s="80"/>
      <c r="AC1954" s="80"/>
      <c r="AD1954" s="80"/>
      <c r="AO1954" s="80"/>
      <c r="AP1954" s="80"/>
      <c r="AQ1954" s="80"/>
      <c r="AR1954" s="80"/>
      <c r="AS1954" s="80"/>
      <c r="AX1954" s="78"/>
      <c r="BL1954" s="80"/>
      <c r="CJ1954" s="90"/>
      <c r="CK1954" s="90"/>
      <c r="CL1954" s="90"/>
      <c r="CM1954" s="90"/>
      <c r="CN1954" s="90"/>
      <c r="CO1954" s="90"/>
      <c r="CP1954" s="90"/>
      <c r="CQ1954" s="90"/>
      <c r="CR1954" s="90"/>
      <c r="CS1954" s="90"/>
      <c r="CT1954" s="90"/>
      <c r="CU1954" s="90"/>
      <c r="CV1954" s="90"/>
      <c r="CW1954" s="90"/>
      <c r="CX1954" s="90"/>
    </row>
    <row r="1955" spans="28:102" s="77" customFormat="1" ht="12" x14ac:dyDescent="0.2">
      <c r="AB1955" s="80"/>
      <c r="AC1955" s="80"/>
      <c r="AD1955" s="80"/>
      <c r="AO1955" s="80"/>
      <c r="AP1955" s="80"/>
      <c r="AQ1955" s="80"/>
      <c r="AR1955" s="80"/>
      <c r="AS1955" s="80"/>
      <c r="AX1955" s="78"/>
      <c r="BL1955" s="80"/>
      <c r="CJ1955" s="90"/>
      <c r="CK1955" s="90"/>
      <c r="CL1955" s="90"/>
      <c r="CM1955" s="90"/>
      <c r="CN1955" s="90"/>
      <c r="CO1955" s="90"/>
      <c r="CP1955" s="90"/>
      <c r="CQ1955" s="90"/>
      <c r="CR1955" s="90"/>
      <c r="CS1955" s="90"/>
      <c r="CT1955" s="90"/>
      <c r="CU1955" s="90"/>
      <c r="CV1955" s="90"/>
      <c r="CW1955" s="90"/>
      <c r="CX1955" s="90"/>
    </row>
    <row r="1956" spans="28:102" s="77" customFormat="1" ht="12" x14ac:dyDescent="0.2">
      <c r="AB1956" s="80"/>
      <c r="AC1956" s="80"/>
      <c r="AD1956" s="80"/>
      <c r="AO1956" s="80"/>
      <c r="AP1956" s="80"/>
      <c r="AQ1956" s="80"/>
      <c r="AR1956" s="80"/>
      <c r="AS1956" s="80"/>
      <c r="AX1956" s="78"/>
      <c r="BL1956" s="80"/>
      <c r="CJ1956" s="90"/>
      <c r="CK1956" s="90"/>
      <c r="CL1956" s="90"/>
      <c r="CM1956" s="90"/>
      <c r="CN1956" s="90"/>
      <c r="CO1956" s="90"/>
      <c r="CP1956" s="90"/>
      <c r="CQ1956" s="90"/>
      <c r="CR1956" s="90"/>
      <c r="CS1956" s="90"/>
      <c r="CT1956" s="90"/>
      <c r="CU1956" s="90"/>
      <c r="CV1956" s="90"/>
      <c r="CW1956" s="90"/>
      <c r="CX1956" s="90"/>
    </row>
    <row r="1957" spans="28:102" s="77" customFormat="1" ht="12" x14ac:dyDescent="0.2">
      <c r="AB1957" s="80"/>
      <c r="AC1957" s="80"/>
      <c r="AD1957" s="80"/>
      <c r="AO1957" s="80"/>
      <c r="AP1957" s="80"/>
      <c r="AQ1957" s="80"/>
      <c r="AR1957" s="80"/>
      <c r="AS1957" s="80"/>
      <c r="AX1957" s="78"/>
      <c r="BL1957" s="80"/>
      <c r="CJ1957" s="90"/>
      <c r="CK1957" s="90"/>
      <c r="CL1957" s="90"/>
      <c r="CM1957" s="90"/>
      <c r="CN1957" s="90"/>
      <c r="CO1957" s="90"/>
      <c r="CP1957" s="90"/>
      <c r="CQ1957" s="90"/>
      <c r="CR1957" s="90"/>
      <c r="CS1957" s="90"/>
      <c r="CT1957" s="90"/>
      <c r="CU1957" s="90"/>
      <c r="CV1957" s="90"/>
      <c r="CW1957" s="90"/>
      <c r="CX1957" s="90"/>
    </row>
    <row r="1958" spans="28:102" s="77" customFormat="1" ht="12" x14ac:dyDescent="0.2">
      <c r="AB1958" s="80"/>
      <c r="AC1958" s="80"/>
      <c r="AD1958" s="80"/>
      <c r="AO1958" s="80"/>
      <c r="AP1958" s="80"/>
      <c r="AQ1958" s="80"/>
      <c r="AR1958" s="80"/>
      <c r="AS1958" s="80"/>
      <c r="AX1958" s="78"/>
      <c r="BL1958" s="80"/>
      <c r="CJ1958" s="90"/>
      <c r="CK1958" s="90"/>
      <c r="CL1958" s="90"/>
      <c r="CM1958" s="90"/>
      <c r="CN1958" s="90"/>
      <c r="CO1958" s="90"/>
      <c r="CP1958" s="90"/>
      <c r="CQ1958" s="90"/>
      <c r="CR1958" s="90"/>
      <c r="CS1958" s="90"/>
      <c r="CT1958" s="90"/>
      <c r="CU1958" s="90"/>
      <c r="CV1958" s="90"/>
      <c r="CW1958" s="90"/>
      <c r="CX1958" s="90"/>
    </row>
    <row r="1959" spans="28:102" s="77" customFormat="1" ht="12" x14ac:dyDescent="0.2">
      <c r="AB1959" s="80"/>
      <c r="AC1959" s="80"/>
      <c r="AD1959" s="80"/>
      <c r="AO1959" s="80"/>
      <c r="AP1959" s="80"/>
      <c r="AQ1959" s="80"/>
      <c r="AR1959" s="80"/>
      <c r="AS1959" s="80"/>
      <c r="AX1959" s="78"/>
      <c r="BL1959" s="80"/>
      <c r="CJ1959" s="90"/>
      <c r="CK1959" s="90"/>
      <c r="CL1959" s="90"/>
      <c r="CM1959" s="90"/>
      <c r="CN1959" s="90"/>
      <c r="CO1959" s="90"/>
      <c r="CP1959" s="90"/>
      <c r="CQ1959" s="90"/>
      <c r="CR1959" s="90"/>
      <c r="CS1959" s="90"/>
      <c r="CT1959" s="90"/>
      <c r="CU1959" s="90"/>
      <c r="CV1959" s="90"/>
      <c r="CW1959" s="90"/>
      <c r="CX1959" s="90"/>
    </row>
    <row r="1960" spans="28:102" s="77" customFormat="1" ht="12" x14ac:dyDescent="0.2">
      <c r="AB1960" s="80"/>
      <c r="AC1960" s="80"/>
      <c r="AD1960" s="80"/>
      <c r="AO1960" s="80"/>
      <c r="AP1960" s="80"/>
      <c r="AQ1960" s="80"/>
      <c r="AR1960" s="80"/>
      <c r="AS1960" s="80"/>
      <c r="AX1960" s="78"/>
      <c r="BL1960" s="80"/>
      <c r="CJ1960" s="90"/>
      <c r="CK1960" s="90"/>
      <c r="CL1960" s="90"/>
      <c r="CM1960" s="90"/>
      <c r="CN1960" s="90"/>
      <c r="CO1960" s="90"/>
      <c r="CP1960" s="90"/>
      <c r="CQ1960" s="90"/>
      <c r="CR1960" s="90"/>
      <c r="CS1960" s="90"/>
      <c r="CT1960" s="90"/>
      <c r="CU1960" s="90"/>
      <c r="CV1960" s="90"/>
      <c r="CW1960" s="90"/>
      <c r="CX1960" s="90"/>
    </row>
    <row r="1961" spans="28:102" s="77" customFormat="1" ht="12" x14ac:dyDescent="0.2">
      <c r="AB1961" s="80"/>
      <c r="AC1961" s="80"/>
      <c r="AD1961" s="80"/>
      <c r="AO1961" s="80"/>
      <c r="AP1961" s="80"/>
      <c r="AQ1961" s="80"/>
      <c r="AR1961" s="80"/>
      <c r="AS1961" s="80"/>
      <c r="AX1961" s="78"/>
      <c r="BL1961" s="80"/>
      <c r="CJ1961" s="90"/>
      <c r="CK1961" s="90"/>
      <c r="CL1961" s="90"/>
      <c r="CM1961" s="90"/>
      <c r="CN1961" s="90"/>
      <c r="CO1961" s="90"/>
      <c r="CP1961" s="90"/>
      <c r="CQ1961" s="90"/>
      <c r="CR1961" s="90"/>
      <c r="CS1961" s="90"/>
      <c r="CT1961" s="90"/>
      <c r="CU1961" s="90"/>
      <c r="CV1961" s="90"/>
      <c r="CW1961" s="90"/>
      <c r="CX1961" s="90"/>
    </row>
    <row r="1962" spans="28:102" s="77" customFormat="1" ht="12" x14ac:dyDescent="0.2">
      <c r="AB1962" s="80"/>
      <c r="AC1962" s="80"/>
      <c r="AD1962" s="80"/>
      <c r="AO1962" s="80"/>
      <c r="AP1962" s="80"/>
      <c r="AQ1962" s="80"/>
      <c r="AR1962" s="80"/>
      <c r="AS1962" s="80"/>
      <c r="AX1962" s="78"/>
      <c r="BL1962" s="80"/>
      <c r="CJ1962" s="90"/>
      <c r="CK1962" s="90"/>
      <c r="CL1962" s="90"/>
      <c r="CM1962" s="90"/>
      <c r="CN1962" s="90"/>
      <c r="CO1962" s="90"/>
      <c r="CP1962" s="90"/>
      <c r="CQ1962" s="90"/>
      <c r="CR1962" s="90"/>
      <c r="CS1962" s="90"/>
      <c r="CT1962" s="90"/>
      <c r="CU1962" s="90"/>
      <c r="CV1962" s="90"/>
      <c r="CW1962" s="90"/>
      <c r="CX1962" s="90"/>
    </row>
    <row r="1963" spans="28:102" s="77" customFormat="1" ht="12" x14ac:dyDescent="0.2">
      <c r="AB1963" s="80"/>
      <c r="AC1963" s="80"/>
      <c r="AD1963" s="80"/>
      <c r="AO1963" s="80"/>
      <c r="AP1963" s="80"/>
      <c r="AQ1963" s="80"/>
      <c r="AR1963" s="80"/>
      <c r="AS1963" s="80"/>
      <c r="AX1963" s="78"/>
      <c r="BL1963" s="80"/>
      <c r="CJ1963" s="90"/>
      <c r="CK1963" s="90"/>
      <c r="CL1963" s="90"/>
      <c r="CM1963" s="90"/>
      <c r="CN1963" s="90"/>
      <c r="CO1963" s="90"/>
      <c r="CP1963" s="90"/>
      <c r="CQ1963" s="90"/>
      <c r="CR1963" s="90"/>
      <c r="CS1963" s="90"/>
      <c r="CT1963" s="90"/>
      <c r="CU1963" s="90"/>
      <c r="CV1963" s="90"/>
      <c r="CW1963" s="90"/>
      <c r="CX1963" s="90"/>
    </row>
    <row r="1964" spans="28:102" s="77" customFormat="1" ht="12" x14ac:dyDescent="0.2">
      <c r="AB1964" s="80"/>
      <c r="AC1964" s="80"/>
      <c r="AD1964" s="80"/>
      <c r="AO1964" s="80"/>
      <c r="AP1964" s="80"/>
      <c r="AQ1964" s="80"/>
      <c r="AR1964" s="80"/>
      <c r="AS1964" s="80"/>
      <c r="AX1964" s="78"/>
      <c r="BL1964" s="80"/>
      <c r="CJ1964" s="90"/>
      <c r="CK1964" s="90"/>
      <c r="CL1964" s="90"/>
      <c r="CM1964" s="90"/>
      <c r="CN1964" s="90"/>
      <c r="CO1964" s="90"/>
      <c r="CP1964" s="90"/>
      <c r="CQ1964" s="90"/>
      <c r="CR1964" s="90"/>
      <c r="CS1964" s="90"/>
      <c r="CT1964" s="90"/>
      <c r="CU1964" s="90"/>
      <c r="CV1964" s="90"/>
      <c r="CW1964" s="90"/>
      <c r="CX1964" s="90"/>
    </row>
    <row r="1965" spans="28:102" s="77" customFormat="1" ht="12" x14ac:dyDescent="0.2">
      <c r="AB1965" s="80"/>
      <c r="AC1965" s="80"/>
      <c r="AD1965" s="80"/>
      <c r="AO1965" s="80"/>
      <c r="AP1965" s="80"/>
      <c r="AQ1965" s="80"/>
      <c r="AR1965" s="80"/>
      <c r="AS1965" s="80"/>
      <c r="AX1965" s="78"/>
      <c r="BL1965" s="80"/>
      <c r="CJ1965" s="90"/>
      <c r="CK1965" s="90"/>
      <c r="CL1965" s="90"/>
      <c r="CM1965" s="90"/>
      <c r="CN1965" s="90"/>
      <c r="CO1965" s="90"/>
      <c r="CP1965" s="90"/>
      <c r="CQ1965" s="90"/>
      <c r="CR1965" s="90"/>
      <c r="CS1965" s="90"/>
      <c r="CT1965" s="90"/>
      <c r="CU1965" s="90"/>
      <c r="CV1965" s="90"/>
      <c r="CW1965" s="90"/>
      <c r="CX1965" s="90"/>
    </row>
    <row r="1966" spans="28:102" s="77" customFormat="1" ht="12" x14ac:dyDescent="0.2">
      <c r="AB1966" s="80"/>
      <c r="AC1966" s="80"/>
      <c r="AD1966" s="80"/>
      <c r="AO1966" s="80"/>
      <c r="AP1966" s="80"/>
      <c r="AQ1966" s="80"/>
      <c r="AR1966" s="80"/>
      <c r="AS1966" s="80"/>
      <c r="AX1966" s="78"/>
      <c r="BL1966" s="80"/>
      <c r="CJ1966" s="90"/>
      <c r="CK1966" s="90"/>
      <c r="CL1966" s="90"/>
      <c r="CM1966" s="90"/>
      <c r="CN1966" s="90"/>
      <c r="CO1966" s="90"/>
      <c r="CP1966" s="90"/>
      <c r="CQ1966" s="90"/>
      <c r="CR1966" s="90"/>
      <c r="CS1966" s="90"/>
      <c r="CT1966" s="90"/>
      <c r="CU1966" s="90"/>
      <c r="CV1966" s="90"/>
      <c r="CW1966" s="90"/>
      <c r="CX1966" s="90"/>
    </row>
    <row r="1967" spans="28:102" s="77" customFormat="1" ht="12" x14ac:dyDescent="0.2">
      <c r="AB1967" s="80"/>
      <c r="AC1967" s="80"/>
      <c r="AD1967" s="80"/>
      <c r="AO1967" s="80"/>
      <c r="AP1967" s="80"/>
      <c r="AQ1967" s="80"/>
      <c r="AR1967" s="80"/>
      <c r="AS1967" s="80"/>
      <c r="AX1967" s="78"/>
      <c r="BL1967" s="80"/>
      <c r="CJ1967" s="90"/>
      <c r="CK1967" s="90"/>
      <c r="CL1967" s="90"/>
      <c r="CM1967" s="90"/>
      <c r="CN1967" s="90"/>
      <c r="CO1967" s="90"/>
      <c r="CP1967" s="90"/>
      <c r="CQ1967" s="90"/>
      <c r="CR1967" s="90"/>
      <c r="CS1967" s="90"/>
      <c r="CT1967" s="90"/>
      <c r="CU1967" s="90"/>
      <c r="CV1967" s="90"/>
      <c r="CW1967" s="90"/>
      <c r="CX1967" s="90"/>
    </row>
    <row r="1968" spans="28:102" s="77" customFormat="1" ht="12" x14ac:dyDescent="0.2">
      <c r="AB1968" s="80"/>
      <c r="AC1968" s="80"/>
      <c r="AD1968" s="80"/>
      <c r="AO1968" s="80"/>
      <c r="AP1968" s="80"/>
      <c r="AQ1968" s="80"/>
      <c r="AR1968" s="80"/>
      <c r="AS1968" s="80"/>
      <c r="AX1968" s="78"/>
      <c r="BL1968" s="80"/>
      <c r="CJ1968" s="90"/>
      <c r="CK1968" s="90"/>
      <c r="CL1968" s="90"/>
      <c r="CM1968" s="90"/>
      <c r="CN1968" s="90"/>
      <c r="CO1968" s="90"/>
      <c r="CP1968" s="90"/>
      <c r="CQ1968" s="90"/>
      <c r="CR1968" s="90"/>
      <c r="CS1968" s="90"/>
      <c r="CT1968" s="90"/>
      <c r="CU1968" s="90"/>
      <c r="CV1968" s="90"/>
      <c r="CW1968" s="90"/>
      <c r="CX1968" s="90"/>
    </row>
    <row r="1969" spans="28:102" s="77" customFormat="1" ht="12" x14ac:dyDescent="0.2">
      <c r="AB1969" s="80"/>
      <c r="AC1969" s="80"/>
      <c r="AD1969" s="80"/>
      <c r="AO1969" s="80"/>
      <c r="AP1969" s="80"/>
      <c r="AQ1969" s="80"/>
      <c r="AR1969" s="80"/>
      <c r="AS1969" s="80"/>
      <c r="AX1969" s="78"/>
      <c r="BL1969" s="80"/>
      <c r="CJ1969" s="90"/>
      <c r="CK1969" s="90"/>
      <c r="CL1969" s="90"/>
      <c r="CM1969" s="90"/>
      <c r="CN1969" s="90"/>
      <c r="CO1969" s="90"/>
      <c r="CP1969" s="90"/>
      <c r="CQ1969" s="90"/>
      <c r="CR1969" s="90"/>
      <c r="CS1969" s="90"/>
      <c r="CT1969" s="90"/>
      <c r="CU1969" s="90"/>
      <c r="CV1969" s="90"/>
      <c r="CW1969" s="90"/>
      <c r="CX1969" s="90"/>
    </row>
    <row r="1970" spans="28:102" s="77" customFormat="1" ht="12" x14ac:dyDescent="0.2">
      <c r="AB1970" s="80"/>
      <c r="AC1970" s="80"/>
      <c r="AD1970" s="80"/>
      <c r="AO1970" s="80"/>
      <c r="AP1970" s="80"/>
      <c r="AQ1970" s="80"/>
      <c r="AR1970" s="80"/>
      <c r="AS1970" s="80"/>
      <c r="AX1970" s="78"/>
      <c r="BL1970" s="80"/>
      <c r="CJ1970" s="90"/>
      <c r="CK1970" s="90"/>
      <c r="CL1970" s="90"/>
      <c r="CM1970" s="90"/>
      <c r="CN1970" s="90"/>
      <c r="CO1970" s="90"/>
      <c r="CP1970" s="90"/>
      <c r="CQ1970" s="90"/>
      <c r="CR1970" s="90"/>
      <c r="CS1970" s="90"/>
      <c r="CT1970" s="90"/>
      <c r="CU1970" s="90"/>
      <c r="CV1970" s="90"/>
      <c r="CW1970" s="90"/>
      <c r="CX1970" s="90"/>
    </row>
    <row r="1971" spans="28:102" s="77" customFormat="1" ht="12" x14ac:dyDescent="0.2">
      <c r="AB1971" s="80"/>
      <c r="AC1971" s="80"/>
      <c r="AD1971" s="80"/>
      <c r="AO1971" s="80"/>
      <c r="AP1971" s="80"/>
      <c r="AQ1971" s="80"/>
      <c r="AR1971" s="80"/>
      <c r="AS1971" s="80"/>
      <c r="AX1971" s="78"/>
      <c r="BL1971" s="80"/>
      <c r="CJ1971" s="90"/>
      <c r="CK1971" s="90"/>
      <c r="CL1971" s="90"/>
      <c r="CM1971" s="90"/>
      <c r="CN1971" s="90"/>
      <c r="CO1971" s="90"/>
      <c r="CP1971" s="90"/>
      <c r="CQ1971" s="90"/>
      <c r="CR1971" s="90"/>
      <c r="CS1971" s="90"/>
      <c r="CT1971" s="90"/>
      <c r="CU1971" s="90"/>
      <c r="CV1971" s="90"/>
      <c r="CW1971" s="90"/>
      <c r="CX1971" s="90"/>
    </row>
    <row r="1972" spans="28:102" s="77" customFormat="1" ht="12" x14ac:dyDescent="0.2">
      <c r="AB1972" s="80"/>
      <c r="AC1972" s="80"/>
      <c r="AD1972" s="80"/>
      <c r="AO1972" s="80"/>
      <c r="AP1972" s="80"/>
      <c r="AQ1972" s="80"/>
      <c r="AR1972" s="80"/>
      <c r="AS1972" s="80"/>
      <c r="AX1972" s="78"/>
      <c r="BL1972" s="80"/>
      <c r="CJ1972" s="90"/>
      <c r="CK1972" s="90"/>
      <c r="CL1972" s="90"/>
      <c r="CM1972" s="90"/>
      <c r="CN1972" s="90"/>
      <c r="CO1972" s="90"/>
      <c r="CP1972" s="90"/>
      <c r="CQ1972" s="90"/>
      <c r="CR1972" s="90"/>
      <c r="CS1972" s="90"/>
      <c r="CT1972" s="90"/>
      <c r="CU1972" s="90"/>
      <c r="CV1972" s="90"/>
      <c r="CW1972" s="90"/>
      <c r="CX1972" s="90"/>
    </row>
    <row r="1973" spans="28:102" s="77" customFormat="1" ht="12" x14ac:dyDescent="0.2">
      <c r="AB1973" s="80"/>
      <c r="AC1973" s="80"/>
      <c r="AD1973" s="80"/>
      <c r="AO1973" s="80"/>
      <c r="AP1973" s="80"/>
      <c r="AQ1973" s="80"/>
      <c r="AR1973" s="80"/>
      <c r="AS1973" s="80"/>
      <c r="AX1973" s="78"/>
      <c r="BL1973" s="80"/>
      <c r="CJ1973" s="90"/>
      <c r="CK1973" s="90"/>
      <c r="CL1973" s="90"/>
      <c r="CM1973" s="90"/>
      <c r="CN1973" s="90"/>
      <c r="CO1973" s="90"/>
      <c r="CP1973" s="90"/>
      <c r="CQ1973" s="90"/>
      <c r="CR1973" s="90"/>
      <c r="CS1973" s="90"/>
      <c r="CT1973" s="90"/>
      <c r="CU1973" s="90"/>
      <c r="CV1973" s="90"/>
      <c r="CW1973" s="90"/>
      <c r="CX1973" s="90"/>
    </row>
    <row r="1974" spans="28:102" s="77" customFormat="1" ht="12" x14ac:dyDescent="0.2">
      <c r="AB1974" s="80"/>
      <c r="AC1974" s="80"/>
      <c r="AD1974" s="80"/>
      <c r="AO1974" s="80"/>
      <c r="AP1974" s="80"/>
      <c r="AQ1974" s="80"/>
      <c r="AR1974" s="80"/>
      <c r="AS1974" s="80"/>
      <c r="AX1974" s="78"/>
      <c r="BL1974" s="80"/>
      <c r="CJ1974" s="90"/>
      <c r="CK1974" s="90"/>
      <c r="CL1974" s="90"/>
      <c r="CM1974" s="90"/>
      <c r="CN1974" s="90"/>
      <c r="CO1974" s="90"/>
      <c r="CP1974" s="90"/>
      <c r="CQ1974" s="90"/>
      <c r="CR1974" s="90"/>
      <c r="CS1974" s="90"/>
      <c r="CT1974" s="90"/>
      <c r="CU1974" s="90"/>
      <c r="CV1974" s="90"/>
      <c r="CW1974" s="90"/>
      <c r="CX1974" s="90"/>
    </row>
    <row r="1975" spans="28:102" s="77" customFormat="1" ht="12" x14ac:dyDescent="0.2">
      <c r="AB1975" s="80"/>
      <c r="AC1975" s="80"/>
      <c r="AD1975" s="80"/>
      <c r="AO1975" s="80"/>
      <c r="AP1975" s="80"/>
      <c r="AQ1975" s="80"/>
      <c r="AR1975" s="80"/>
      <c r="AS1975" s="80"/>
      <c r="AX1975" s="78"/>
      <c r="BL1975" s="80"/>
      <c r="CJ1975" s="90"/>
      <c r="CK1975" s="90"/>
      <c r="CL1975" s="90"/>
      <c r="CM1975" s="90"/>
      <c r="CN1975" s="90"/>
      <c r="CO1975" s="90"/>
      <c r="CP1975" s="90"/>
      <c r="CQ1975" s="90"/>
      <c r="CR1975" s="90"/>
      <c r="CS1975" s="90"/>
      <c r="CT1975" s="90"/>
      <c r="CU1975" s="90"/>
      <c r="CV1975" s="90"/>
      <c r="CW1975" s="90"/>
      <c r="CX1975" s="90"/>
    </row>
    <row r="1976" spans="28:102" s="77" customFormat="1" ht="12" x14ac:dyDescent="0.2">
      <c r="AB1976" s="80"/>
      <c r="AC1976" s="80"/>
      <c r="AD1976" s="80"/>
      <c r="AO1976" s="80"/>
      <c r="AP1976" s="80"/>
      <c r="AQ1976" s="80"/>
      <c r="AR1976" s="80"/>
      <c r="AS1976" s="80"/>
      <c r="AX1976" s="78"/>
      <c r="BL1976" s="80"/>
      <c r="CJ1976" s="90"/>
      <c r="CK1976" s="90"/>
      <c r="CL1976" s="90"/>
      <c r="CM1976" s="90"/>
      <c r="CN1976" s="90"/>
      <c r="CO1976" s="90"/>
      <c r="CP1976" s="90"/>
      <c r="CQ1976" s="90"/>
      <c r="CR1976" s="90"/>
      <c r="CS1976" s="90"/>
      <c r="CT1976" s="90"/>
      <c r="CU1976" s="90"/>
      <c r="CV1976" s="90"/>
      <c r="CW1976" s="90"/>
      <c r="CX1976" s="90"/>
    </row>
    <row r="1977" spans="28:102" s="77" customFormat="1" ht="12" x14ac:dyDescent="0.2">
      <c r="AB1977" s="80"/>
      <c r="AC1977" s="80"/>
      <c r="AD1977" s="80"/>
      <c r="AO1977" s="80"/>
      <c r="AP1977" s="80"/>
      <c r="AQ1977" s="80"/>
      <c r="AR1977" s="80"/>
      <c r="AS1977" s="80"/>
      <c r="AX1977" s="78"/>
      <c r="BL1977" s="80"/>
      <c r="CJ1977" s="90"/>
      <c r="CK1977" s="90"/>
      <c r="CL1977" s="90"/>
      <c r="CM1977" s="90"/>
      <c r="CN1977" s="90"/>
      <c r="CO1977" s="90"/>
      <c r="CP1977" s="90"/>
      <c r="CQ1977" s="90"/>
      <c r="CR1977" s="90"/>
      <c r="CS1977" s="90"/>
      <c r="CT1977" s="90"/>
      <c r="CU1977" s="90"/>
      <c r="CV1977" s="90"/>
      <c r="CW1977" s="90"/>
      <c r="CX1977" s="90"/>
    </row>
    <row r="1978" spans="28:102" s="77" customFormat="1" ht="12" x14ac:dyDescent="0.2">
      <c r="AB1978" s="80"/>
      <c r="AC1978" s="80"/>
      <c r="AD1978" s="80"/>
      <c r="AO1978" s="80"/>
      <c r="AP1978" s="80"/>
      <c r="AQ1978" s="80"/>
      <c r="AR1978" s="80"/>
      <c r="AS1978" s="80"/>
      <c r="AX1978" s="78"/>
      <c r="BL1978" s="80"/>
      <c r="CJ1978" s="90"/>
      <c r="CK1978" s="90"/>
      <c r="CL1978" s="90"/>
      <c r="CM1978" s="90"/>
      <c r="CN1978" s="90"/>
      <c r="CO1978" s="90"/>
      <c r="CP1978" s="90"/>
      <c r="CQ1978" s="90"/>
      <c r="CR1978" s="90"/>
      <c r="CS1978" s="90"/>
      <c r="CT1978" s="90"/>
      <c r="CU1978" s="90"/>
      <c r="CV1978" s="90"/>
      <c r="CW1978" s="90"/>
      <c r="CX1978" s="90"/>
    </row>
    <row r="1979" spans="28:102" s="77" customFormat="1" ht="12" x14ac:dyDescent="0.2">
      <c r="AB1979" s="80"/>
      <c r="AC1979" s="80"/>
      <c r="AD1979" s="80"/>
      <c r="AO1979" s="80"/>
      <c r="AP1979" s="80"/>
      <c r="AQ1979" s="80"/>
      <c r="AR1979" s="80"/>
      <c r="AS1979" s="80"/>
      <c r="AX1979" s="78"/>
      <c r="BL1979" s="80"/>
      <c r="CJ1979" s="90"/>
      <c r="CK1979" s="90"/>
      <c r="CL1979" s="90"/>
      <c r="CM1979" s="90"/>
      <c r="CN1979" s="90"/>
      <c r="CO1979" s="90"/>
      <c r="CP1979" s="90"/>
      <c r="CQ1979" s="90"/>
      <c r="CR1979" s="90"/>
      <c r="CS1979" s="90"/>
      <c r="CT1979" s="90"/>
      <c r="CU1979" s="90"/>
      <c r="CV1979" s="90"/>
      <c r="CW1979" s="90"/>
      <c r="CX1979" s="90"/>
    </row>
    <row r="1980" spans="28:102" s="77" customFormat="1" ht="12" x14ac:dyDescent="0.2">
      <c r="AB1980" s="80"/>
      <c r="AC1980" s="80"/>
      <c r="AD1980" s="80"/>
      <c r="AO1980" s="80"/>
      <c r="AP1980" s="80"/>
      <c r="AQ1980" s="80"/>
      <c r="AR1980" s="80"/>
      <c r="AS1980" s="80"/>
      <c r="AX1980" s="78"/>
      <c r="BL1980" s="80"/>
      <c r="CJ1980" s="90"/>
      <c r="CK1980" s="90"/>
      <c r="CL1980" s="90"/>
      <c r="CM1980" s="90"/>
      <c r="CN1980" s="90"/>
      <c r="CO1980" s="90"/>
      <c r="CP1980" s="90"/>
      <c r="CQ1980" s="90"/>
      <c r="CR1980" s="90"/>
      <c r="CS1980" s="90"/>
      <c r="CT1980" s="90"/>
      <c r="CU1980" s="90"/>
      <c r="CV1980" s="90"/>
      <c r="CW1980" s="90"/>
      <c r="CX1980" s="90"/>
    </row>
    <row r="1981" spans="28:102" s="77" customFormat="1" ht="12" x14ac:dyDescent="0.2">
      <c r="AB1981" s="80"/>
      <c r="AC1981" s="80"/>
      <c r="AD1981" s="80"/>
      <c r="AO1981" s="80"/>
      <c r="AP1981" s="80"/>
      <c r="AQ1981" s="80"/>
      <c r="AR1981" s="80"/>
      <c r="AS1981" s="80"/>
      <c r="AX1981" s="78"/>
      <c r="BL1981" s="80"/>
      <c r="CJ1981" s="90"/>
      <c r="CK1981" s="90"/>
      <c r="CL1981" s="90"/>
      <c r="CM1981" s="90"/>
      <c r="CN1981" s="90"/>
      <c r="CO1981" s="90"/>
      <c r="CP1981" s="90"/>
      <c r="CQ1981" s="90"/>
      <c r="CR1981" s="90"/>
      <c r="CS1981" s="90"/>
      <c r="CT1981" s="90"/>
      <c r="CU1981" s="90"/>
      <c r="CV1981" s="90"/>
      <c r="CW1981" s="90"/>
      <c r="CX1981" s="90"/>
    </row>
    <row r="1982" spans="28:102" s="77" customFormat="1" ht="12" x14ac:dyDescent="0.2">
      <c r="AB1982" s="80"/>
      <c r="AC1982" s="80"/>
      <c r="AD1982" s="80"/>
      <c r="AO1982" s="80"/>
      <c r="AP1982" s="80"/>
      <c r="AQ1982" s="80"/>
      <c r="AR1982" s="80"/>
      <c r="AS1982" s="80"/>
      <c r="AX1982" s="78"/>
      <c r="BL1982" s="80"/>
      <c r="CJ1982" s="90"/>
      <c r="CK1982" s="90"/>
      <c r="CL1982" s="90"/>
      <c r="CM1982" s="90"/>
      <c r="CN1982" s="90"/>
      <c r="CO1982" s="90"/>
      <c r="CP1982" s="90"/>
      <c r="CQ1982" s="90"/>
      <c r="CR1982" s="90"/>
      <c r="CS1982" s="90"/>
      <c r="CT1982" s="90"/>
      <c r="CU1982" s="90"/>
      <c r="CV1982" s="90"/>
      <c r="CW1982" s="90"/>
      <c r="CX1982" s="90"/>
    </row>
    <row r="1983" spans="28:102" s="77" customFormat="1" ht="12" x14ac:dyDescent="0.2">
      <c r="AB1983" s="80"/>
      <c r="AC1983" s="80"/>
      <c r="AD1983" s="80"/>
      <c r="AO1983" s="80"/>
      <c r="AP1983" s="80"/>
      <c r="AQ1983" s="80"/>
      <c r="AR1983" s="80"/>
      <c r="AS1983" s="80"/>
      <c r="AX1983" s="78"/>
      <c r="BL1983" s="80"/>
      <c r="CJ1983" s="90"/>
      <c r="CK1983" s="90"/>
      <c r="CL1983" s="90"/>
      <c r="CM1983" s="90"/>
      <c r="CN1983" s="90"/>
      <c r="CO1983" s="90"/>
      <c r="CP1983" s="90"/>
      <c r="CQ1983" s="90"/>
      <c r="CR1983" s="90"/>
      <c r="CS1983" s="90"/>
      <c r="CT1983" s="90"/>
      <c r="CU1983" s="90"/>
      <c r="CV1983" s="90"/>
      <c r="CW1983" s="90"/>
      <c r="CX1983" s="90"/>
    </row>
    <row r="1984" spans="28:102" s="77" customFormat="1" ht="12" x14ac:dyDescent="0.2">
      <c r="AB1984" s="80"/>
      <c r="AC1984" s="80"/>
      <c r="AD1984" s="80"/>
      <c r="AO1984" s="80"/>
      <c r="AP1984" s="80"/>
      <c r="AQ1984" s="80"/>
      <c r="AR1984" s="80"/>
      <c r="AS1984" s="80"/>
      <c r="AX1984" s="78"/>
      <c r="BL1984" s="80"/>
      <c r="CJ1984" s="90"/>
      <c r="CK1984" s="90"/>
      <c r="CL1984" s="90"/>
      <c r="CM1984" s="90"/>
      <c r="CN1984" s="90"/>
      <c r="CO1984" s="90"/>
      <c r="CP1984" s="90"/>
      <c r="CQ1984" s="90"/>
      <c r="CR1984" s="90"/>
      <c r="CS1984" s="90"/>
      <c r="CT1984" s="90"/>
      <c r="CU1984" s="90"/>
      <c r="CV1984" s="90"/>
      <c r="CW1984" s="90"/>
      <c r="CX1984" s="90"/>
    </row>
    <row r="1985" spans="28:102" s="77" customFormat="1" ht="12" x14ac:dyDescent="0.2">
      <c r="AB1985" s="80"/>
      <c r="AC1985" s="80"/>
      <c r="AD1985" s="80"/>
      <c r="AO1985" s="80"/>
      <c r="AP1985" s="80"/>
      <c r="AQ1985" s="80"/>
      <c r="AR1985" s="80"/>
      <c r="AS1985" s="80"/>
      <c r="AX1985" s="78"/>
      <c r="BL1985" s="80"/>
      <c r="CJ1985" s="90"/>
      <c r="CK1985" s="90"/>
      <c r="CL1985" s="90"/>
      <c r="CM1985" s="90"/>
      <c r="CN1985" s="90"/>
      <c r="CO1985" s="90"/>
      <c r="CP1985" s="90"/>
      <c r="CQ1985" s="90"/>
      <c r="CR1985" s="90"/>
      <c r="CS1985" s="90"/>
      <c r="CT1985" s="90"/>
      <c r="CU1985" s="90"/>
      <c r="CV1985" s="90"/>
      <c r="CW1985" s="90"/>
      <c r="CX1985" s="90"/>
    </row>
    <row r="1986" spans="28:102" s="77" customFormat="1" ht="12" x14ac:dyDescent="0.2">
      <c r="AB1986" s="80"/>
      <c r="AC1986" s="80"/>
      <c r="AD1986" s="80"/>
      <c r="AO1986" s="80"/>
      <c r="AP1986" s="80"/>
      <c r="AQ1986" s="80"/>
      <c r="AR1986" s="80"/>
      <c r="AS1986" s="80"/>
      <c r="AX1986" s="78"/>
      <c r="BL1986" s="80"/>
      <c r="CJ1986" s="90"/>
      <c r="CK1986" s="90"/>
      <c r="CL1986" s="90"/>
      <c r="CM1986" s="90"/>
      <c r="CN1986" s="90"/>
      <c r="CO1986" s="90"/>
      <c r="CP1986" s="90"/>
      <c r="CQ1986" s="90"/>
      <c r="CR1986" s="90"/>
      <c r="CS1986" s="90"/>
      <c r="CT1986" s="90"/>
      <c r="CU1986" s="90"/>
      <c r="CV1986" s="90"/>
      <c r="CW1986" s="90"/>
      <c r="CX1986" s="90"/>
    </row>
    <row r="1987" spans="28:102" s="77" customFormat="1" ht="12" x14ac:dyDescent="0.2">
      <c r="AB1987" s="80"/>
      <c r="AC1987" s="80"/>
      <c r="AD1987" s="80"/>
      <c r="AO1987" s="80"/>
      <c r="AP1987" s="80"/>
      <c r="AQ1987" s="80"/>
      <c r="AR1987" s="80"/>
      <c r="AS1987" s="80"/>
      <c r="AX1987" s="78"/>
      <c r="BL1987" s="80"/>
      <c r="CJ1987" s="90"/>
      <c r="CK1987" s="90"/>
      <c r="CL1987" s="90"/>
      <c r="CM1987" s="90"/>
      <c r="CN1987" s="90"/>
      <c r="CO1987" s="90"/>
      <c r="CP1987" s="90"/>
      <c r="CQ1987" s="90"/>
      <c r="CR1987" s="90"/>
      <c r="CS1987" s="90"/>
      <c r="CT1987" s="90"/>
      <c r="CU1987" s="90"/>
      <c r="CV1987" s="90"/>
      <c r="CW1987" s="90"/>
      <c r="CX1987" s="90"/>
    </row>
    <row r="1988" spans="28:102" s="77" customFormat="1" ht="12" x14ac:dyDescent="0.2">
      <c r="AB1988" s="80"/>
      <c r="AC1988" s="80"/>
      <c r="AD1988" s="80"/>
      <c r="AO1988" s="80"/>
      <c r="AP1988" s="80"/>
      <c r="AQ1988" s="80"/>
      <c r="AR1988" s="80"/>
      <c r="AS1988" s="80"/>
      <c r="AX1988" s="78"/>
      <c r="BL1988" s="80"/>
      <c r="CJ1988" s="90"/>
      <c r="CK1988" s="90"/>
      <c r="CL1988" s="90"/>
      <c r="CM1988" s="90"/>
      <c r="CN1988" s="90"/>
      <c r="CO1988" s="90"/>
      <c r="CP1988" s="90"/>
      <c r="CQ1988" s="90"/>
      <c r="CR1988" s="90"/>
      <c r="CS1988" s="90"/>
      <c r="CT1988" s="90"/>
      <c r="CU1988" s="90"/>
      <c r="CV1988" s="90"/>
      <c r="CW1988" s="90"/>
      <c r="CX1988" s="90"/>
    </row>
    <row r="1989" spans="28:102" s="77" customFormat="1" ht="12" x14ac:dyDescent="0.2">
      <c r="AB1989" s="80"/>
      <c r="AC1989" s="80"/>
      <c r="AD1989" s="80"/>
      <c r="AO1989" s="80"/>
      <c r="AP1989" s="80"/>
      <c r="AQ1989" s="80"/>
      <c r="AR1989" s="80"/>
      <c r="AS1989" s="80"/>
      <c r="AX1989" s="78"/>
      <c r="BL1989" s="80"/>
      <c r="CJ1989" s="90"/>
      <c r="CK1989" s="90"/>
      <c r="CL1989" s="90"/>
      <c r="CM1989" s="90"/>
      <c r="CN1989" s="90"/>
      <c r="CO1989" s="90"/>
      <c r="CP1989" s="90"/>
      <c r="CQ1989" s="90"/>
      <c r="CR1989" s="90"/>
      <c r="CS1989" s="90"/>
      <c r="CT1989" s="90"/>
      <c r="CU1989" s="90"/>
      <c r="CV1989" s="90"/>
      <c r="CW1989" s="90"/>
      <c r="CX1989" s="90"/>
    </row>
    <row r="1990" spans="28:102" s="77" customFormat="1" ht="12" x14ac:dyDescent="0.2">
      <c r="AB1990" s="80"/>
      <c r="AC1990" s="80"/>
      <c r="AD1990" s="80"/>
      <c r="AO1990" s="80"/>
      <c r="AP1990" s="80"/>
      <c r="AQ1990" s="80"/>
      <c r="AR1990" s="80"/>
      <c r="AS1990" s="80"/>
      <c r="AX1990" s="78"/>
      <c r="BL1990" s="80"/>
      <c r="CJ1990" s="90"/>
      <c r="CK1990" s="90"/>
      <c r="CL1990" s="90"/>
      <c r="CM1990" s="90"/>
      <c r="CN1990" s="90"/>
      <c r="CO1990" s="90"/>
      <c r="CP1990" s="90"/>
      <c r="CQ1990" s="90"/>
      <c r="CR1990" s="90"/>
      <c r="CS1990" s="90"/>
      <c r="CT1990" s="90"/>
      <c r="CU1990" s="90"/>
      <c r="CV1990" s="90"/>
      <c r="CW1990" s="90"/>
      <c r="CX1990" s="90"/>
    </row>
    <row r="1991" spans="28:102" s="77" customFormat="1" ht="12" x14ac:dyDescent="0.2">
      <c r="AB1991" s="80"/>
      <c r="AC1991" s="80"/>
      <c r="AD1991" s="80"/>
      <c r="AO1991" s="80"/>
      <c r="AP1991" s="80"/>
      <c r="AQ1991" s="80"/>
      <c r="AR1991" s="80"/>
      <c r="AS1991" s="80"/>
      <c r="AX1991" s="78"/>
      <c r="BL1991" s="80"/>
      <c r="CJ1991" s="90"/>
      <c r="CK1991" s="90"/>
      <c r="CL1991" s="90"/>
      <c r="CM1991" s="90"/>
      <c r="CN1991" s="90"/>
      <c r="CO1991" s="90"/>
      <c r="CP1991" s="90"/>
      <c r="CQ1991" s="90"/>
      <c r="CR1991" s="90"/>
      <c r="CS1991" s="90"/>
      <c r="CT1991" s="90"/>
      <c r="CU1991" s="90"/>
      <c r="CV1991" s="90"/>
      <c r="CW1991" s="90"/>
      <c r="CX1991" s="90"/>
    </row>
    <row r="1992" spans="28:102" s="77" customFormat="1" ht="12" x14ac:dyDescent="0.2">
      <c r="AB1992" s="80"/>
      <c r="AC1992" s="80"/>
      <c r="AD1992" s="80"/>
      <c r="AO1992" s="80"/>
      <c r="AP1992" s="80"/>
      <c r="AQ1992" s="80"/>
      <c r="AR1992" s="80"/>
      <c r="AS1992" s="80"/>
      <c r="AX1992" s="78"/>
      <c r="BL1992" s="80"/>
      <c r="CJ1992" s="90"/>
      <c r="CK1992" s="90"/>
      <c r="CL1992" s="90"/>
      <c r="CM1992" s="90"/>
      <c r="CN1992" s="90"/>
      <c r="CO1992" s="90"/>
      <c r="CP1992" s="90"/>
      <c r="CQ1992" s="90"/>
      <c r="CR1992" s="90"/>
      <c r="CS1992" s="90"/>
      <c r="CT1992" s="90"/>
      <c r="CU1992" s="90"/>
      <c r="CV1992" s="90"/>
      <c r="CW1992" s="90"/>
      <c r="CX1992" s="90"/>
    </row>
    <row r="1993" spans="28:102" s="77" customFormat="1" ht="12" x14ac:dyDescent="0.2">
      <c r="AB1993" s="80"/>
      <c r="AC1993" s="80"/>
      <c r="AD1993" s="80"/>
      <c r="AO1993" s="80"/>
      <c r="AP1993" s="80"/>
      <c r="AQ1993" s="80"/>
      <c r="AR1993" s="80"/>
      <c r="AS1993" s="80"/>
      <c r="AX1993" s="78"/>
      <c r="BL1993" s="80"/>
      <c r="CJ1993" s="90"/>
      <c r="CK1993" s="90"/>
      <c r="CL1993" s="90"/>
      <c r="CM1993" s="90"/>
      <c r="CN1993" s="90"/>
      <c r="CO1993" s="90"/>
      <c r="CP1993" s="90"/>
      <c r="CQ1993" s="90"/>
      <c r="CR1993" s="90"/>
      <c r="CS1993" s="90"/>
      <c r="CT1993" s="90"/>
      <c r="CU1993" s="90"/>
      <c r="CV1993" s="90"/>
      <c r="CW1993" s="90"/>
      <c r="CX1993" s="90"/>
    </row>
    <row r="1994" spans="28:102" s="77" customFormat="1" ht="12" x14ac:dyDescent="0.2">
      <c r="AB1994" s="80"/>
      <c r="AC1994" s="80"/>
      <c r="AD1994" s="80"/>
      <c r="AO1994" s="80"/>
      <c r="AP1994" s="80"/>
      <c r="AQ1994" s="80"/>
      <c r="AR1994" s="80"/>
      <c r="AS1994" s="80"/>
      <c r="AX1994" s="78"/>
      <c r="BL1994" s="80"/>
      <c r="CJ1994" s="90"/>
      <c r="CK1994" s="90"/>
      <c r="CL1994" s="90"/>
      <c r="CM1994" s="90"/>
      <c r="CN1994" s="90"/>
      <c r="CO1994" s="90"/>
      <c r="CP1994" s="90"/>
      <c r="CQ1994" s="90"/>
      <c r="CR1994" s="90"/>
      <c r="CS1994" s="90"/>
      <c r="CT1994" s="90"/>
      <c r="CU1994" s="90"/>
      <c r="CV1994" s="90"/>
      <c r="CW1994" s="90"/>
      <c r="CX1994" s="90"/>
    </row>
    <row r="1995" spans="28:102" s="77" customFormat="1" ht="12" x14ac:dyDescent="0.2">
      <c r="AB1995" s="80"/>
      <c r="AC1995" s="80"/>
      <c r="AD1995" s="80"/>
      <c r="AO1995" s="80"/>
      <c r="AP1995" s="80"/>
      <c r="AQ1995" s="80"/>
      <c r="AR1995" s="80"/>
      <c r="AS1995" s="80"/>
      <c r="AX1995" s="78"/>
      <c r="BL1995" s="80"/>
      <c r="CJ1995" s="90"/>
      <c r="CK1995" s="90"/>
      <c r="CL1995" s="90"/>
      <c r="CM1995" s="90"/>
      <c r="CN1995" s="90"/>
      <c r="CO1995" s="90"/>
      <c r="CP1995" s="90"/>
      <c r="CQ1995" s="90"/>
      <c r="CR1995" s="90"/>
      <c r="CS1995" s="90"/>
      <c r="CT1995" s="90"/>
      <c r="CU1995" s="90"/>
      <c r="CV1995" s="90"/>
      <c r="CW1995" s="90"/>
      <c r="CX1995" s="90"/>
    </row>
    <row r="1996" spans="28:102" s="77" customFormat="1" ht="12" x14ac:dyDescent="0.2">
      <c r="AB1996" s="80"/>
      <c r="AC1996" s="80"/>
      <c r="AD1996" s="80"/>
      <c r="AO1996" s="80"/>
      <c r="AP1996" s="80"/>
      <c r="AQ1996" s="80"/>
      <c r="AR1996" s="80"/>
      <c r="AS1996" s="80"/>
      <c r="AX1996" s="78"/>
      <c r="BL1996" s="80"/>
      <c r="CJ1996" s="90"/>
      <c r="CK1996" s="90"/>
      <c r="CL1996" s="90"/>
      <c r="CM1996" s="90"/>
      <c r="CN1996" s="90"/>
      <c r="CO1996" s="90"/>
      <c r="CP1996" s="90"/>
      <c r="CQ1996" s="90"/>
      <c r="CR1996" s="90"/>
      <c r="CS1996" s="90"/>
      <c r="CT1996" s="90"/>
      <c r="CU1996" s="90"/>
      <c r="CV1996" s="90"/>
      <c r="CW1996" s="90"/>
      <c r="CX1996" s="90"/>
    </row>
    <row r="1997" spans="28:102" s="77" customFormat="1" ht="12" x14ac:dyDescent="0.2">
      <c r="AB1997" s="80"/>
      <c r="AC1997" s="80"/>
      <c r="AD1997" s="80"/>
      <c r="AO1997" s="80"/>
      <c r="AP1997" s="80"/>
      <c r="AQ1997" s="80"/>
      <c r="AR1997" s="80"/>
      <c r="AS1997" s="80"/>
      <c r="AX1997" s="78"/>
      <c r="BL1997" s="80"/>
      <c r="CJ1997" s="90"/>
      <c r="CK1997" s="90"/>
      <c r="CL1997" s="90"/>
      <c r="CM1997" s="90"/>
      <c r="CN1997" s="90"/>
      <c r="CO1997" s="90"/>
      <c r="CP1997" s="90"/>
      <c r="CQ1997" s="90"/>
      <c r="CR1997" s="90"/>
      <c r="CS1997" s="90"/>
      <c r="CT1997" s="90"/>
      <c r="CU1997" s="90"/>
      <c r="CV1997" s="90"/>
      <c r="CW1997" s="90"/>
      <c r="CX1997" s="90"/>
    </row>
    <row r="1998" spans="28:102" s="77" customFormat="1" ht="12" x14ac:dyDescent="0.2">
      <c r="AB1998" s="80"/>
      <c r="AC1998" s="80"/>
      <c r="AD1998" s="80"/>
      <c r="AO1998" s="80"/>
      <c r="AP1998" s="80"/>
      <c r="AQ1998" s="80"/>
      <c r="AR1998" s="80"/>
      <c r="AS1998" s="80"/>
      <c r="AX1998" s="78"/>
      <c r="BL1998" s="80"/>
      <c r="CJ1998" s="90"/>
      <c r="CK1998" s="90"/>
      <c r="CL1998" s="90"/>
      <c r="CM1998" s="90"/>
      <c r="CN1998" s="90"/>
      <c r="CO1998" s="90"/>
      <c r="CP1998" s="90"/>
      <c r="CQ1998" s="90"/>
      <c r="CR1998" s="90"/>
      <c r="CS1998" s="90"/>
      <c r="CT1998" s="90"/>
      <c r="CU1998" s="90"/>
      <c r="CV1998" s="90"/>
      <c r="CW1998" s="90"/>
      <c r="CX1998" s="90"/>
    </row>
    <row r="1999" spans="28:102" s="77" customFormat="1" ht="12" x14ac:dyDescent="0.2">
      <c r="AB1999" s="80"/>
      <c r="AC1999" s="80"/>
      <c r="AD1999" s="80"/>
      <c r="AO1999" s="80"/>
      <c r="AP1999" s="80"/>
      <c r="AQ1999" s="80"/>
      <c r="AR1999" s="80"/>
      <c r="AS1999" s="80"/>
      <c r="AX1999" s="78"/>
      <c r="BL1999" s="80"/>
      <c r="CJ1999" s="90"/>
      <c r="CK1999" s="90"/>
      <c r="CL1999" s="90"/>
      <c r="CM1999" s="90"/>
      <c r="CN1999" s="90"/>
      <c r="CO1999" s="90"/>
      <c r="CP1999" s="90"/>
      <c r="CQ1999" s="90"/>
      <c r="CR1999" s="90"/>
      <c r="CS1999" s="90"/>
      <c r="CT1999" s="90"/>
      <c r="CU1999" s="90"/>
      <c r="CV1999" s="90"/>
      <c r="CW1999" s="90"/>
      <c r="CX1999" s="90"/>
    </row>
    <row r="2000" spans="28:102" s="77" customFormat="1" ht="12" x14ac:dyDescent="0.2">
      <c r="AB2000" s="80"/>
      <c r="AC2000" s="80"/>
      <c r="AD2000" s="80"/>
      <c r="AO2000" s="80"/>
      <c r="AP2000" s="80"/>
      <c r="AQ2000" s="80"/>
      <c r="AR2000" s="80"/>
      <c r="AS2000" s="80"/>
      <c r="AX2000" s="78"/>
      <c r="BL2000" s="80"/>
      <c r="CJ2000" s="90"/>
      <c r="CK2000" s="90"/>
      <c r="CL2000" s="90"/>
      <c r="CM2000" s="90"/>
      <c r="CN2000" s="90"/>
      <c r="CO2000" s="90"/>
      <c r="CP2000" s="90"/>
      <c r="CQ2000" s="90"/>
      <c r="CR2000" s="90"/>
      <c r="CS2000" s="90"/>
      <c r="CT2000" s="90"/>
      <c r="CU2000" s="90"/>
      <c r="CV2000" s="90"/>
      <c r="CW2000" s="90"/>
      <c r="CX2000" s="90"/>
    </row>
    <row r="2001" spans="28:102" s="77" customFormat="1" ht="12" x14ac:dyDescent="0.2">
      <c r="AB2001" s="80"/>
      <c r="AC2001" s="80"/>
      <c r="AD2001" s="80"/>
      <c r="AO2001" s="80"/>
      <c r="AP2001" s="80"/>
      <c r="AQ2001" s="80"/>
      <c r="AR2001" s="80"/>
      <c r="AS2001" s="80"/>
      <c r="AX2001" s="78"/>
      <c r="BL2001" s="80"/>
      <c r="CJ2001" s="90"/>
      <c r="CK2001" s="90"/>
      <c r="CL2001" s="90"/>
      <c r="CM2001" s="90"/>
      <c r="CN2001" s="90"/>
      <c r="CO2001" s="90"/>
      <c r="CP2001" s="90"/>
      <c r="CQ2001" s="90"/>
      <c r="CR2001" s="90"/>
      <c r="CS2001" s="90"/>
      <c r="CT2001" s="90"/>
      <c r="CU2001" s="90"/>
      <c r="CV2001" s="90"/>
      <c r="CW2001" s="90"/>
      <c r="CX2001" s="90"/>
    </row>
    <row r="2002" spans="28:102" s="77" customFormat="1" ht="12" x14ac:dyDescent="0.2">
      <c r="AB2002" s="80"/>
      <c r="AC2002" s="80"/>
      <c r="AD2002" s="80"/>
      <c r="AO2002" s="80"/>
      <c r="AP2002" s="80"/>
      <c r="AQ2002" s="80"/>
      <c r="AR2002" s="80"/>
      <c r="AS2002" s="80"/>
      <c r="AX2002" s="78"/>
      <c r="BL2002" s="80"/>
      <c r="CJ2002" s="90"/>
      <c r="CK2002" s="90"/>
      <c r="CL2002" s="90"/>
      <c r="CM2002" s="90"/>
      <c r="CN2002" s="90"/>
      <c r="CO2002" s="90"/>
      <c r="CP2002" s="90"/>
      <c r="CQ2002" s="90"/>
      <c r="CR2002" s="90"/>
      <c r="CS2002" s="90"/>
      <c r="CT2002" s="90"/>
      <c r="CU2002" s="90"/>
      <c r="CV2002" s="90"/>
      <c r="CW2002" s="90"/>
      <c r="CX2002" s="90"/>
    </row>
    <row r="2003" spans="28:102" s="77" customFormat="1" ht="12" x14ac:dyDescent="0.2">
      <c r="AB2003" s="80"/>
      <c r="AC2003" s="80"/>
      <c r="AD2003" s="80"/>
      <c r="AO2003" s="80"/>
      <c r="AP2003" s="80"/>
      <c r="AQ2003" s="80"/>
      <c r="AR2003" s="80"/>
      <c r="AS2003" s="80"/>
      <c r="AX2003" s="78"/>
      <c r="BL2003" s="80"/>
      <c r="CJ2003" s="90"/>
      <c r="CK2003" s="90"/>
      <c r="CL2003" s="90"/>
      <c r="CM2003" s="90"/>
      <c r="CN2003" s="90"/>
      <c r="CO2003" s="90"/>
      <c r="CP2003" s="90"/>
      <c r="CQ2003" s="90"/>
      <c r="CR2003" s="90"/>
      <c r="CS2003" s="90"/>
      <c r="CT2003" s="90"/>
      <c r="CU2003" s="90"/>
      <c r="CV2003" s="90"/>
      <c r="CW2003" s="90"/>
      <c r="CX2003" s="90"/>
    </row>
    <row r="2004" spans="28:102" s="77" customFormat="1" ht="12" x14ac:dyDescent="0.2">
      <c r="AB2004" s="80"/>
      <c r="AC2004" s="80"/>
      <c r="AD2004" s="80"/>
      <c r="AO2004" s="80"/>
      <c r="AP2004" s="80"/>
      <c r="AQ2004" s="80"/>
      <c r="AR2004" s="80"/>
      <c r="AS2004" s="80"/>
      <c r="AX2004" s="78"/>
      <c r="BL2004" s="80"/>
      <c r="CJ2004" s="90"/>
      <c r="CK2004" s="90"/>
      <c r="CL2004" s="90"/>
      <c r="CM2004" s="90"/>
      <c r="CN2004" s="90"/>
      <c r="CO2004" s="90"/>
      <c r="CP2004" s="90"/>
      <c r="CQ2004" s="90"/>
      <c r="CR2004" s="90"/>
      <c r="CS2004" s="90"/>
      <c r="CT2004" s="90"/>
      <c r="CU2004" s="90"/>
      <c r="CV2004" s="90"/>
      <c r="CW2004" s="90"/>
      <c r="CX2004" s="90"/>
    </row>
    <row r="2005" spans="28:102" s="77" customFormat="1" ht="12" x14ac:dyDescent="0.2">
      <c r="AB2005" s="80"/>
      <c r="AC2005" s="80"/>
      <c r="AD2005" s="80"/>
      <c r="AO2005" s="80"/>
      <c r="AP2005" s="80"/>
      <c r="AQ2005" s="80"/>
      <c r="AR2005" s="80"/>
      <c r="AS2005" s="80"/>
      <c r="AX2005" s="78"/>
      <c r="BL2005" s="80"/>
      <c r="CJ2005" s="90"/>
      <c r="CK2005" s="90"/>
      <c r="CL2005" s="90"/>
      <c r="CM2005" s="90"/>
      <c r="CN2005" s="90"/>
      <c r="CO2005" s="90"/>
      <c r="CP2005" s="90"/>
      <c r="CQ2005" s="90"/>
      <c r="CR2005" s="90"/>
      <c r="CS2005" s="90"/>
      <c r="CT2005" s="90"/>
      <c r="CU2005" s="90"/>
      <c r="CV2005" s="90"/>
      <c r="CW2005" s="90"/>
      <c r="CX2005" s="90"/>
    </row>
    <row r="2006" spans="28:102" s="77" customFormat="1" ht="12" x14ac:dyDescent="0.2">
      <c r="AB2006" s="80"/>
      <c r="AC2006" s="80"/>
      <c r="AD2006" s="80"/>
      <c r="AO2006" s="80"/>
      <c r="AP2006" s="80"/>
      <c r="AQ2006" s="80"/>
      <c r="AR2006" s="80"/>
      <c r="AS2006" s="80"/>
      <c r="AX2006" s="78"/>
      <c r="BL2006" s="80"/>
      <c r="CJ2006" s="90"/>
      <c r="CK2006" s="90"/>
      <c r="CL2006" s="90"/>
      <c r="CM2006" s="90"/>
      <c r="CN2006" s="90"/>
      <c r="CO2006" s="90"/>
      <c r="CP2006" s="90"/>
      <c r="CQ2006" s="90"/>
      <c r="CR2006" s="90"/>
      <c r="CS2006" s="90"/>
      <c r="CT2006" s="90"/>
      <c r="CU2006" s="90"/>
      <c r="CV2006" s="90"/>
      <c r="CW2006" s="90"/>
      <c r="CX2006" s="90"/>
    </row>
    <row r="2007" spans="28:102" s="77" customFormat="1" ht="12" x14ac:dyDescent="0.2">
      <c r="AB2007" s="80"/>
      <c r="AC2007" s="80"/>
      <c r="AD2007" s="80"/>
      <c r="AO2007" s="80"/>
      <c r="AP2007" s="80"/>
      <c r="AQ2007" s="80"/>
      <c r="AR2007" s="80"/>
      <c r="AS2007" s="80"/>
      <c r="AX2007" s="78"/>
      <c r="BL2007" s="80"/>
      <c r="CJ2007" s="90"/>
      <c r="CK2007" s="90"/>
      <c r="CL2007" s="90"/>
      <c r="CM2007" s="90"/>
      <c r="CN2007" s="90"/>
      <c r="CO2007" s="90"/>
      <c r="CP2007" s="90"/>
      <c r="CQ2007" s="90"/>
      <c r="CR2007" s="90"/>
      <c r="CS2007" s="90"/>
      <c r="CT2007" s="90"/>
      <c r="CU2007" s="90"/>
      <c r="CV2007" s="90"/>
      <c r="CW2007" s="90"/>
      <c r="CX2007" s="90"/>
    </row>
    <row r="2008" spans="28:102" s="77" customFormat="1" ht="12" x14ac:dyDescent="0.2">
      <c r="AB2008" s="80"/>
      <c r="AC2008" s="80"/>
      <c r="AD2008" s="80"/>
      <c r="AO2008" s="80"/>
      <c r="AP2008" s="80"/>
      <c r="AQ2008" s="80"/>
      <c r="AR2008" s="80"/>
      <c r="AS2008" s="80"/>
      <c r="AX2008" s="78"/>
      <c r="BL2008" s="80"/>
      <c r="CJ2008" s="90"/>
      <c r="CK2008" s="90"/>
      <c r="CL2008" s="90"/>
      <c r="CM2008" s="90"/>
      <c r="CN2008" s="90"/>
      <c r="CO2008" s="90"/>
      <c r="CP2008" s="90"/>
      <c r="CQ2008" s="90"/>
      <c r="CR2008" s="90"/>
      <c r="CS2008" s="90"/>
      <c r="CT2008" s="90"/>
      <c r="CU2008" s="90"/>
      <c r="CV2008" s="90"/>
      <c r="CW2008" s="90"/>
      <c r="CX2008" s="90"/>
    </row>
    <row r="2009" spans="28:102" s="77" customFormat="1" ht="12" x14ac:dyDescent="0.2">
      <c r="AB2009" s="80"/>
      <c r="AC2009" s="80"/>
      <c r="AD2009" s="80"/>
      <c r="AO2009" s="80"/>
      <c r="AP2009" s="80"/>
      <c r="AQ2009" s="80"/>
      <c r="AR2009" s="80"/>
      <c r="AS2009" s="80"/>
      <c r="AX2009" s="78"/>
      <c r="BL2009" s="80"/>
      <c r="CJ2009" s="90"/>
      <c r="CK2009" s="90"/>
      <c r="CL2009" s="90"/>
      <c r="CM2009" s="90"/>
      <c r="CN2009" s="90"/>
      <c r="CO2009" s="90"/>
      <c r="CP2009" s="90"/>
      <c r="CQ2009" s="90"/>
      <c r="CR2009" s="90"/>
      <c r="CS2009" s="90"/>
      <c r="CT2009" s="90"/>
      <c r="CU2009" s="90"/>
      <c r="CV2009" s="90"/>
      <c r="CW2009" s="90"/>
      <c r="CX2009" s="90"/>
    </row>
    <row r="2010" spans="28:102" s="77" customFormat="1" ht="12" x14ac:dyDescent="0.2">
      <c r="AB2010" s="80"/>
      <c r="AC2010" s="80"/>
      <c r="AD2010" s="80"/>
      <c r="AO2010" s="80"/>
      <c r="AP2010" s="80"/>
      <c r="AQ2010" s="80"/>
      <c r="AR2010" s="80"/>
      <c r="AS2010" s="80"/>
      <c r="AX2010" s="78"/>
      <c r="BL2010" s="80"/>
      <c r="CJ2010" s="90"/>
      <c r="CK2010" s="90"/>
      <c r="CL2010" s="90"/>
      <c r="CM2010" s="90"/>
      <c r="CN2010" s="90"/>
      <c r="CO2010" s="90"/>
      <c r="CP2010" s="90"/>
      <c r="CQ2010" s="90"/>
      <c r="CR2010" s="90"/>
      <c r="CS2010" s="90"/>
      <c r="CT2010" s="90"/>
      <c r="CU2010" s="90"/>
      <c r="CV2010" s="90"/>
      <c r="CW2010" s="90"/>
      <c r="CX2010" s="90"/>
    </row>
    <row r="2011" spans="28:102" s="77" customFormat="1" ht="12" x14ac:dyDescent="0.2">
      <c r="AB2011" s="80"/>
      <c r="AC2011" s="80"/>
      <c r="AD2011" s="80"/>
      <c r="AO2011" s="80"/>
      <c r="AP2011" s="80"/>
      <c r="AQ2011" s="80"/>
      <c r="AR2011" s="80"/>
      <c r="AS2011" s="80"/>
      <c r="AX2011" s="78"/>
      <c r="BL2011" s="80"/>
      <c r="CJ2011" s="90"/>
      <c r="CK2011" s="90"/>
      <c r="CL2011" s="90"/>
      <c r="CM2011" s="90"/>
      <c r="CN2011" s="90"/>
      <c r="CO2011" s="90"/>
      <c r="CP2011" s="90"/>
      <c r="CQ2011" s="90"/>
      <c r="CR2011" s="90"/>
      <c r="CS2011" s="90"/>
      <c r="CT2011" s="90"/>
      <c r="CU2011" s="90"/>
      <c r="CV2011" s="90"/>
      <c r="CW2011" s="90"/>
      <c r="CX2011" s="90"/>
    </row>
    <row r="2012" spans="28:102" s="77" customFormat="1" ht="12" x14ac:dyDescent="0.2">
      <c r="AB2012" s="80"/>
      <c r="AC2012" s="80"/>
      <c r="AD2012" s="80"/>
      <c r="AO2012" s="80"/>
      <c r="AP2012" s="80"/>
      <c r="AQ2012" s="80"/>
      <c r="AR2012" s="80"/>
      <c r="AS2012" s="80"/>
      <c r="AX2012" s="78"/>
      <c r="BL2012" s="80"/>
      <c r="CJ2012" s="90"/>
      <c r="CK2012" s="90"/>
      <c r="CL2012" s="90"/>
      <c r="CM2012" s="90"/>
      <c r="CN2012" s="90"/>
      <c r="CO2012" s="90"/>
      <c r="CP2012" s="90"/>
      <c r="CQ2012" s="90"/>
      <c r="CR2012" s="90"/>
      <c r="CS2012" s="90"/>
      <c r="CT2012" s="90"/>
      <c r="CU2012" s="90"/>
      <c r="CV2012" s="90"/>
      <c r="CW2012" s="90"/>
      <c r="CX2012" s="90"/>
    </row>
    <row r="2013" spans="28:102" s="77" customFormat="1" ht="12" x14ac:dyDescent="0.2">
      <c r="AB2013" s="80"/>
      <c r="AC2013" s="80"/>
      <c r="AD2013" s="80"/>
      <c r="AO2013" s="80"/>
      <c r="AP2013" s="80"/>
      <c r="AQ2013" s="80"/>
      <c r="AR2013" s="80"/>
      <c r="AS2013" s="80"/>
      <c r="AX2013" s="78"/>
      <c r="BL2013" s="80"/>
      <c r="CJ2013" s="90"/>
      <c r="CK2013" s="90"/>
      <c r="CL2013" s="90"/>
      <c r="CM2013" s="90"/>
      <c r="CN2013" s="90"/>
      <c r="CO2013" s="90"/>
      <c r="CP2013" s="90"/>
      <c r="CQ2013" s="90"/>
      <c r="CR2013" s="90"/>
      <c r="CS2013" s="90"/>
      <c r="CT2013" s="90"/>
      <c r="CU2013" s="90"/>
      <c r="CV2013" s="90"/>
      <c r="CW2013" s="90"/>
      <c r="CX2013" s="90"/>
    </row>
    <row r="2014" spans="28:102" s="77" customFormat="1" ht="12" x14ac:dyDescent="0.2">
      <c r="AB2014" s="80"/>
      <c r="AC2014" s="80"/>
      <c r="AD2014" s="80"/>
      <c r="AO2014" s="80"/>
      <c r="AP2014" s="80"/>
      <c r="AQ2014" s="80"/>
      <c r="AR2014" s="80"/>
      <c r="AS2014" s="80"/>
      <c r="AX2014" s="78"/>
      <c r="BL2014" s="80"/>
      <c r="CJ2014" s="90"/>
      <c r="CK2014" s="90"/>
      <c r="CL2014" s="90"/>
      <c r="CM2014" s="90"/>
      <c r="CN2014" s="90"/>
      <c r="CO2014" s="90"/>
      <c r="CP2014" s="90"/>
      <c r="CQ2014" s="90"/>
      <c r="CR2014" s="90"/>
      <c r="CS2014" s="90"/>
      <c r="CT2014" s="90"/>
      <c r="CU2014" s="90"/>
      <c r="CV2014" s="90"/>
      <c r="CW2014" s="90"/>
      <c r="CX2014" s="90"/>
    </row>
    <row r="2015" spans="28:102" s="77" customFormat="1" ht="12" x14ac:dyDescent="0.2">
      <c r="AB2015" s="80"/>
      <c r="AC2015" s="80"/>
      <c r="AD2015" s="80"/>
      <c r="AO2015" s="80"/>
      <c r="AP2015" s="80"/>
      <c r="AQ2015" s="80"/>
      <c r="AR2015" s="80"/>
      <c r="AS2015" s="80"/>
      <c r="AX2015" s="78"/>
      <c r="BL2015" s="80"/>
      <c r="CJ2015" s="90"/>
      <c r="CK2015" s="90"/>
      <c r="CL2015" s="90"/>
      <c r="CM2015" s="90"/>
      <c r="CN2015" s="90"/>
      <c r="CO2015" s="90"/>
      <c r="CP2015" s="90"/>
      <c r="CQ2015" s="90"/>
      <c r="CR2015" s="90"/>
      <c r="CS2015" s="90"/>
      <c r="CT2015" s="90"/>
      <c r="CU2015" s="90"/>
      <c r="CV2015" s="90"/>
      <c r="CW2015" s="90"/>
      <c r="CX2015" s="90"/>
    </row>
    <row r="2016" spans="28:102" s="77" customFormat="1" ht="12" x14ac:dyDescent="0.2">
      <c r="AB2016" s="80"/>
      <c r="AC2016" s="80"/>
      <c r="AD2016" s="80"/>
      <c r="AO2016" s="80"/>
      <c r="AP2016" s="80"/>
      <c r="AQ2016" s="80"/>
      <c r="AR2016" s="80"/>
      <c r="AS2016" s="80"/>
      <c r="AX2016" s="78"/>
      <c r="BL2016" s="80"/>
      <c r="CJ2016" s="90"/>
      <c r="CK2016" s="90"/>
      <c r="CL2016" s="90"/>
      <c r="CM2016" s="90"/>
      <c r="CN2016" s="90"/>
      <c r="CO2016" s="90"/>
      <c r="CP2016" s="90"/>
      <c r="CQ2016" s="90"/>
      <c r="CR2016" s="90"/>
      <c r="CS2016" s="90"/>
      <c r="CT2016" s="90"/>
      <c r="CU2016" s="90"/>
      <c r="CV2016" s="90"/>
      <c r="CW2016" s="90"/>
      <c r="CX2016" s="90"/>
    </row>
    <row r="2017" spans="28:102" s="77" customFormat="1" ht="12" x14ac:dyDescent="0.2">
      <c r="AB2017" s="80"/>
      <c r="AC2017" s="80"/>
      <c r="AD2017" s="80"/>
      <c r="AO2017" s="80"/>
      <c r="AP2017" s="80"/>
      <c r="AQ2017" s="80"/>
      <c r="AR2017" s="80"/>
      <c r="AS2017" s="80"/>
      <c r="AX2017" s="78"/>
      <c r="BL2017" s="80"/>
      <c r="CJ2017" s="90"/>
      <c r="CK2017" s="90"/>
      <c r="CL2017" s="90"/>
      <c r="CM2017" s="90"/>
      <c r="CN2017" s="90"/>
      <c r="CO2017" s="90"/>
      <c r="CP2017" s="90"/>
      <c r="CQ2017" s="90"/>
      <c r="CR2017" s="90"/>
      <c r="CS2017" s="90"/>
      <c r="CT2017" s="90"/>
      <c r="CU2017" s="90"/>
      <c r="CV2017" s="90"/>
      <c r="CW2017" s="90"/>
      <c r="CX2017" s="90"/>
    </row>
    <row r="2018" spans="28:102" s="77" customFormat="1" ht="12" x14ac:dyDescent="0.2">
      <c r="AB2018" s="80"/>
      <c r="AC2018" s="80"/>
      <c r="AD2018" s="80"/>
      <c r="AO2018" s="80"/>
      <c r="AP2018" s="80"/>
      <c r="AQ2018" s="80"/>
      <c r="AR2018" s="80"/>
      <c r="AS2018" s="80"/>
      <c r="AX2018" s="78"/>
      <c r="BL2018" s="80"/>
      <c r="CJ2018" s="90"/>
      <c r="CK2018" s="90"/>
      <c r="CL2018" s="90"/>
      <c r="CM2018" s="90"/>
      <c r="CN2018" s="90"/>
      <c r="CO2018" s="90"/>
      <c r="CP2018" s="90"/>
      <c r="CQ2018" s="90"/>
      <c r="CR2018" s="90"/>
      <c r="CS2018" s="90"/>
      <c r="CT2018" s="90"/>
      <c r="CU2018" s="90"/>
      <c r="CV2018" s="90"/>
      <c r="CW2018" s="90"/>
      <c r="CX2018" s="90"/>
    </row>
    <row r="2019" spans="28:102" s="77" customFormat="1" ht="12" x14ac:dyDescent="0.2">
      <c r="AB2019" s="80"/>
      <c r="AC2019" s="80"/>
      <c r="AD2019" s="80"/>
      <c r="AO2019" s="80"/>
      <c r="AP2019" s="80"/>
      <c r="AQ2019" s="80"/>
      <c r="AR2019" s="80"/>
      <c r="AS2019" s="80"/>
      <c r="AX2019" s="78"/>
      <c r="BL2019" s="80"/>
      <c r="CJ2019" s="90"/>
      <c r="CK2019" s="90"/>
      <c r="CL2019" s="90"/>
      <c r="CM2019" s="90"/>
      <c r="CN2019" s="90"/>
      <c r="CO2019" s="90"/>
      <c r="CP2019" s="90"/>
      <c r="CQ2019" s="90"/>
      <c r="CR2019" s="90"/>
      <c r="CS2019" s="90"/>
      <c r="CT2019" s="90"/>
      <c r="CU2019" s="90"/>
      <c r="CV2019" s="90"/>
      <c r="CW2019" s="90"/>
      <c r="CX2019" s="90"/>
    </row>
    <row r="2020" spans="28:102" s="77" customFormat="1" ht="12" x14ac:dyDescent="0.2">
      <c r="AB2020" s="80"/>
      <c r="AC2020" s="80"/>
      <c r="AD2020" s="80"/>
      <c r="AO2020" s="80"/>
      <c r="AP2020" s="80"/>
      <c r="AQ2020" s="80"/>
      <c r="AR2020" s="80"/>
      <c r="AS2020" s="80"/>
      <c r="AX2020" s="78"/>
      <c r="BL2020" s="80"/>
      <c r="CJ2020" s="90"/>
      <c r="CK2020" s="90"/>
      <c r="CL2020" s="90"/>
      <c r="CM2020" s="90"/>
      <c r="CN2020" s="90"/>
      <c r="CO2020" s="90"/>
      <c r="CP2020" s="90"/>
      <c r="CQ2020" s="90"/>
      <c r="CR2020" s="90"/>
      <c r="CS2020" s="90"/>
      <c r="CT2020" s="90"/>
      <c r="CU2020" s="90"/>
      <c r="CV2020" s="90"/>
      <c r="CW2020" s="90"/>
      <c r="CX2020" s="90"/>
    </row>
    <row r="2021" spans="28:102" s="77" customFormat="1" ht="12" x14ac:dyDescent="0.2">
      <c r="AB2021" s="80"/>
      <c r="AC2021" s="80"/>
      <c r="AD2021" s="80"/>
      <c r="AO2021" s="80"/>
      <c r="AP2021" s="80"/>
      <c r="AQ2021" s="80"/>
      <c r="AR2021" s="80"/>
      <c r="AS2021" s="80"/>
      <c r="AX2021" s="78"/>
      <c r="BL2021" s="80"/>
      <c r="CJ2021" s="90"/>
      <c r="CK2021" s="90"/>
      <c r="CL2021" s="90"/>
      <c r="CM2021" s="90"/>
      <c r="CN2021" s="90"/>
      <c r="CO2021" s="90"/>
      <c r="CP2021" s="90"/>
      <c r="CQ2021" s="90"/>
      <c r="CR2021" s="90"/>
      <c r="CS2021" s="90"/>
      <c r="CT2021" s="90"/>
      <c r="CU2021" s="90"/>
      <c r="CV2021" s="90"/>
      <c r="CW2021" s="90"/>
      <c r="CX2021" s="90"/>
    </row>
    <row r="2022" spans="28:102" s="77" customFormat="1" ht="12" x14ac:dyDescent="0.2">
      <c r="AB2022" s="80"/>
      <c r="AC2022" s="80"/>
      <c r="AD2022" s="80"/>
      <c r="AO2022" s="80"/>
      <c r="AP2022" s="80"/>
      <c r="AQ2022" s="80"/>
      <c r="AR2022" s="80"/>
      <c r="AS2022" s="80"/>
      <c r="AX2022" s="78"/>
      <c r="BL2022" s="80"/>
      <c r="CJ2022" s="90"/>
      <c r="CK2022" s="90"/>
      <c r="CL2022" s="90"/>
      <c r="CM2022" s="90"/>
      <c r="CN2022" s="90"/>
      <c r="CO2022" s="90"/>
      <c r="CP2022" s="90"/>
      <c r="CQ2022" s="90"/>
      <c r="CR2022" s="90"/>
      <c r="CS2022" s="90"/>
      <c r="CT2022" s="90"/>
      <c r="CU2022" s="90"/>
      <c r="CV2022" s="90"/>
      <c r="CW2022" s="90"/>
      <c r="CX2022" s="90"/>
    </row>
    <row r="2023" spans="28:102" s="77" customFormat="1" ht="12" x14ac:dyDescent="0.2">
      <c r="AB2023" s="80"/>
      <c r="AC2023" s="80"/>
      <c r="AD2023" s="80"/>
      <c r="AO2023" s="80"/>
      <c r="AP2023" s="80"/>
      <c r="AQ2023" s="80"/>
      <c r="AR2023" s="80"/>
      <c r="AS2023" s="80"/>
      <c r="AX2023" s="78"/>
      <c r="BL2023" s="80"/>
      <c r="CJ2023" s="90"/>
      <c r="CK2023" s="90"/>
      <c r="CL2023" s="90"/>
      <c r="CM2023" s="90"/>
      <c r="CN2023" s="90"/>
      <c r="CO2023" s="90"/>
      <c r="CP2023" s="90"/>
      <c r="CQ2023" s="90"/>
      <c r="CR2023" s="90"/>
      <c r="CS2023" s="90"/>
      <c r="CT2023" s="90"/>
      <c r="CU2023" s="90"/>
      <c r="CV2023" s="90"/>
      <c r="CW2023" s="90"/>
      <c r="CX2023" s="90"/>
    </row>
    <row r="2024" spans="28:102" s="77" customFormat="1" ht="12" x14ac:dyDescent="0.2">
      <c r="AB2024" s="80"/>
      <c r="AC2024" s="80"/>
      <c r="AD2024" s="80"/>
      <c r="AO2024" s="80"/>
      <c r="AP2024" s="80"/>
      <c r="AQ2024" s="80"/>
      <c r="AR2024" s="80"/>
      <c r="AS2024" s="80"/>
      <c r="AX2024" s="78"/>
      <c r="BL2024" s="80"/>
      <c r="CJ2024" s="90"/>
      <c r="CK2024" s="90"/>
      <c r="CL2024" s="90"/>
      <c r="CM2024" s="90"/>
      <c r="CN2024" s="90"/>
      <c r="CO2024" s="90"/>
      <c r="CP2024" s="90"/>
      <c r="CQ2024" s="90"/>
      <c r="CR2024" s="90"/>
      <c r="CS2024" s="90"/>
      <c r="CT2024" s="90"/>
      <c r="CU2024" s="90"/>
      <c r="CV2024" s="90"/>
      <c r="CW2024" s="90"/>
      <c r="CX2024" s="90"/>
    </row>
    <row r="2025" spans="28:102" s="77" customFormat="1" ht="12" x14ac:dyDescent="0.2">
      <c r="AB2025" s="80"/>
      <c r="AC2025" s="80"/>
      <c r="AD2025" s="80"/>
      <c r="AO2025" s="80"/>
      <c r="AP2025" s="80"/>
      <c r="AQ2025" s="80"/>
      <c r="AR2025" s="80"/>
      <c r="AS2025" s="80"/>
      <c r="AX2025" s="78"/>
      <c r="BL2025" s="80"/>
      <c r="CJ2025" s="90"/>
      <c r="CK2025" s="90"/>
      <c r="CL2025" s="90"/>
      <c r="CM2025" s="90"/>
      <c r="CN2025" s="90"/>
      <c r="CO2025" s="90"/>
      <c r="CP2025" s="90"/>
      <c r="CQ2025" s="90"/>
      <c r="CR2025" s="90"/>
      <c r="CS2025" s="90"/>
      <c r="CT2025" s="90"/>
      <c r="CU2025" s="90"/>
      <c r="CV2025" s="90"/>
      <c r="CW2025" s="90"/>
      <c r="CX2025" s="90"/>
    </row>
    <row r="2026" spans="28:102" s="77" customFormat="1" ht="12" x14ac:dyDescent="0.2">
      <c r="AB2026" s="80"/>
      <c r="AC2026" s="80"/>
      <c r="AD2026" s="80"/>
      <c r="AO2026" s="80"/>
      <c r="AP2026" s="80"/>
      <c r="AQ2026" s="80"/>
      <c r="AR2026" s="80"/>
      <c r="AS2026" s="80"/>
      <c r="AX2026" s="78"/>
      <c r="BL2026" s="80"/>
      <c r="CJ2026" s="90"/>
      <c r="CK2026" s="90"/>
      <c r="CL2026" s="90"/>
      <c r="CM2026" s="90"/>
      <c r="CN2026" s="90"/>
      <c r="CO2026" s="90"/>
      <c r="CP2026" s="90"/>
      <c r="CQ2026" s="90"/>
      <c r="CR2026" s="90"/>
      <c r="CS2026" s="90"/>
      <c r="CT2026" s="90"/>
      <c r="CU2026" s="90"/>
      <c r="CV2026" s="90"/>
      <c r="CW2026" s="90"/>
      <c r="CX2026" s="90"/>
    </row>
    <row r="2027" spans="28:102" s="77" customFormat="1" ht="12" x14ac:dyDescent="0.2">
      <c r="AB2027" s="80"/>
      <c r="AC2027" s="80"/>
      <c r="AD2027" s="80"/>
      <c r="AO2027" s="80"/>
      <c r="AP2027" s="80"/>
      <c r="AQ2027" s="80"/>
      <c r="AR2027" s="80"/>
      <c r="AS2027" s="80"/>
      <c r="AX2027" s="78"/>
      <c r="BL2027" s="80"/>
      <c r="CJ2027" s="90"/>
      <c r="CK2027" s="90"/>
      <c r="CL2027" s="90"/>
      <c r="CM2027" s="90"/>
      <c r="CN2027" s="90"/>
      <c r="CO2027" s="90"/>
      <c r="CP2027" s="90"/>
      <c r="CQ2027" s="90"/>
      <c r="CR2027" s="90"/>
      <c r="CS2027" s="90"/>
      <c r="CT2027" s="90"/>
      <c r="CU2027" s="90"/>
      <c r="CV2027" s="90"/>
      <c r="CW2027" s="90"/>
      <c r="CX2027" s="90"/>
    </row>
    <row r="2028" spans="28:102" s="77" customFormat="1" ht="12" x14ac:dyDescent="0.2">
      <c r="AB2028" s="80"/>
      <c r="AC2028" s="80"/>
      <c r="AD2028" s="80"/>
      <c r="AO2028" s="80"/>
      <c r="AP2028" s="80"/>
      <c r="AQ2028" s="80"/>
      <c r="AR2028" s="80"/>
      <c r="AS2028" s="80"/>
      <c r="AX2028" s="78"/>
      <c r="BL2028" s="80"/>
      <c r="CJ2028" s="90"/>
      <c r="CK2028" s="90"/>
      <c r="CL2028" s="90"/>
      <c r="CM2028" s="90"/>
      <c r="CN2028" s="90"/>
      <c r="CO2028" s="90"/>
      <c r="CP2028" s="90"/>
      <c r="CQ2028" s="90"/>
      <c r="CR2028" s="90"/>
      <c r="CS2028" s="90"/>
      <c r="CT2028" s="90"/>
      <c r="CU2028" s="90"/>
      <c r="CV2028" s="90"/>
      <c r="CW2028" s="90"/>
      <c r="CX2028" s="90"/>
    </row>
    <row r="2029" spans="28:102" s="77" customFormat="1" ht="12" x14ac:dyDescent="0.2">
      <c r="AB2029" s="80"/>
      <c r="AC2029" s="80"/>
      <c r="AD2029" s="80"/>
      <c r="AO2029" s="80"/>
      <c r="AP2029" s="80"/>
      <c r="AQ2029" s="80"/>
      <c r="AR2029" s="80"/>
      <c r="AS2029" s="80"/>
      <c r="AX2029" s="78"/>
      <c r="BL2029" s="80"/>
      <c r="CJ2029" s="90"/>
      <c r="CK2029" s="90"/>
      <c r="CL2029" s="90"/>
      <c r="CM2029" s="90"/>
      <c r="CN2029" s="90"/>
      <c r="CO2029" s="90"/>
      <c r="CP2029" s="90"/>
      <c r="CQ2029" s="90"/>
      <c r="CR2029" s="90"/>
      <c r="CS2029" s="90"/>
      <c r="CT2029" s="90"/>
      <c r="CU2029" s="90"/>
      <c r="CV2029" s="90"/>
      <c r="CW2029" s="90"/>
      <c r="CX2029" s="90"/>
    </row>
    <row r="2030" spans="28:102" s="77" customFormat="1" ht="12" x14ac:dyDescent="0.2">
      <c r="AB2030" s="80"/>
      <c r="AC2030" s="80"/>
      <c r="AD2030" s="80"/>
      <c r="AO2030" s="80"/>
      <c r="AP2030" s="80"/>
      <c r="AQ2030" s="80"/>
      <c r="AR2030" s="80"/>
      <c r="AS2030" s="80"/>
      <c r="AX2030" s="78"/>
      <c r="BL2030" s="80"/>
      <c r="CJ2030" s="90"/>
      <c r="CK2030" s="90"/>
      <c r="CL2030" s="90"/>
      <c r="CM2030" s="90"/>
      <c r="CN2030" s="90"/>
      <c r="CO2030" s="90"/>
      <c r="CP2030" s="90"/>
      <c r="CQ2030" s="90"/>
      <c r="CR2030" s="90"/>
      <c r="CS2030" s="90"/>
      <c r="CT2030" s="90"/>
      <c r="CU2030" s="90"/>
      <c r="CV2030" s="90"/>
      <c r="CW2030" s="90"/>
      <c r="CX2030" s="90"/>
    </row>
    <row r="2031" spans="28:102" s="77" customFormat="1" ht="12" x14ac:dyDescent="0.2">
      <c r="AB2031" s="80"/>
      <c r="AC2031" s="80"/>
      <c r="AD2031" s="80"/>
      <c r="AO2031" s="80"/>
      <c r="AP2031" s="80"/>
      <c r="AQ2031" s="80"/>
      <c r="AR2031" s="80"/>
      <c r="AS2031" s="80"/>
      <c r="AX2031" s="78"/>
      <c r="BL2031" s="80"/>
      <c r="CJ2031" s="90"/>
      <c r="CK2031" s="90"/>
      <c r="CL2031" s="90"/>
      <c r="CM2031" s="90"/>
      <c r="CN2031" s="90"/>
      <c r="CO2031" s="90"/>
      <c r="CP2031" s="90"/>
      <c r="CQ2031" s="90"/>
      <c r="CR2031" s="90"/>
      <c r="CS2031" s="90"/>
      <c r="CT2031" s="90"/>
      <c r="CU2031" s="90"/>
      <c r="CV2031" s="90"/>
      <c r="CW2031" s="90"/>
      <c r="CX2031" s="90"/>
    </row>
    <row r="2032" spans="28:102" s="77" customFormat="1" ht="12" x14ac:dyDescent="0.2">
      <c r="AB2032" s="80"/>
      <c r="AC2032" s="80"/>
      <c r="AD2032" s="80"/>
      <c r="AO2032" s="80"/>
      <c r="AP2032" s="80"/>
      <c r="AQ2032" s="80"/>
      <c r="AR2032" s="80"/>
      <c r="AS2032" s="80"/>
      <c r="AX2032" s="78"/>
      <c r="BL2032" s="80"/>
      <c r="CJ2032" s="90"/>
      <c r="CK2032" s="90"/>
      <c r="CL2032" s="90"/>
      <c r="CM2032" s="90"/>
      <c r="CN2032" s="90"/>
      <c r="CO2032" s="90"/>
      <c r="CP2032" s="90"/>
      <c r="CQ2032" s="90"/>
      <c r="CR2032" s="90"/>
      <c r="CS2032" s="90"/>
      <c r="CT2032" s="90"/>
      <c r="CU2032" s="90"/>
      <c r="CV2032" s="90"/>
      <c r="CW2032" s="90"/>
      <c r="CX2032" s="90"/>
    </row>
    <row r="2033" spans="28:102" s="77" customFormat="1" ht="12" x14ac:dyDescent="0.2">
      <c r="AB2033" s="80"/>
      <c r="AC2033" s="80"/>
      <c r="AD2033" s="80"/>
      <c r="AO2033" s="80"/>
      <c r="AP2033" s="80"/>
      <c r="AQ2033" s="80"/>
      <c r="AR2033" s="80"/>
      <c r="AS2033" s="80"/>
      <c r="AX2033" s="78"/>
      <c r="BL2033" s="80"/>
      <c r="CJ2033" s="90"/>
      <c r="CK2033" s="90"/>
      <c r="CL2033" s="90"/>
      <c r="CM2033" s="90"/>
      <c r="CN2033" s="90"/>
      <c r="CO2033" s="90"/>
      <c r="CP2033" s="90"/>
      <c r="CQ2033" s="90"/>
      <c r="CR2033" s="90"/>
      <c r="CS2033" s="90"/>
      <c r="CT2033" s="90"/>
      <c r="CU2033" s="90"/>
      <c r="CV2033" s="90"/>
      <c r="CW2033" s="90"/>
      <c r="CX2033" s="90"/>
    </row>
    <row r="2034" spans="28:102" s="77" customFormat="1" ht="12" x14ac:dyDescent="0.2">
      <c r="AB2034" s="80"/>
      <c r="AC2034" s="80"/>
      <c r="AD2034" s="80"/>
      <c r="AO2034" s="80"/>
      <c r="AP2034" s="80"/>
      <c r="AQ2034" s="80"/>
      <c r="AR2034" s="80"/>
      <c r="AS2034" s="80"/>
      <c r="AX2034" s="78"/>
      <c r="BL2034" s="80"/>
      <c r="CJ2034" s="90"/>
      <c r="CK2034" s="90"/>
      <c r="CL2034" s="90"/>
      <c r="CM2034" s="90"/>
      <c r="CN2034" s="90"/>
      <c r="CO2034" s="90"/>
      <c r="CP2034" s="90"/>
      <c r="CQ2034" s="90"/>
      <c r="CR2034" s="90"/>
      <c r="CS2034" s="90"/>
      <c r="CT2034" s="90"/>
      <c r="CU2034" s="90"/>
      <c r="CV2034" s="90"/>
      <c r="CW2034" s="90"/>
      <c r="CX2034" s="90"/>
    </row>
    <row r="2035" spans="28:102" s="77" customFormat="1" ht="12" x14ac:dyDescent="0.2">
      <c r="AB2035" s="80"/>
      <c r="AC2035" s="80"/>
      <c r="AD2035" s="80"/>
      <c r="AO2035" s="80"/>
      <c r="AP2035" s="80"/>
      <c r="AQ2035" s="80"/>
      <c r="AR2035" s="80"/>
      <c r="AS2035" s="80"/>
      <c r="AX2035" s="78"/>
      <c r="BL2035" s="80"/>
      <c r="CJ2035" s="90"/>
      <c r="CK2035" s="90"/>
      <c r="CL2035" s="90"/>
      <c r="CM2035" s="90"/>
      <c r="CN2035" s="90"/>
      <c r="CO2035" s="90"/>
      <c r="CP2035" s="90"/>
      <c r="CQ2035" s="90"/>
      <c r="CR2035" s="90"/>
      <c r="CS2035" s="90"/>
      <c r="CT2035" s="90"/>
      <c r="CU2035" s="90"/>
      <c r="CV2035" s="90"/>
      <c r="CW2035" s="90"/>
      <c r="CX2035" s="90"/>
    </row>
    <row r="2036" spans="28:102" s="77" customFormat="1" ht="12" x14ac:dyDescent="0.2">
      <c r="AB2036" s="80"/>
      <c r="AC2036" s="80"/>
      <c r="AD2036" s="80"/>
      <c r="AO2036" s="80"/>
      <c r="AP2036" s="80"/>
      <c r="AQ2036" s="80"/>
      <c r="AR2036" s="80"/>
      <c r="AS2036" s="80"/>
      <c r="AX2036" s="78"/>
      <c r="BL2036" s="80"/>
      <c r="CJ2036" s="90"/>
      <c r="CK2036" s="90"/>
      <c r="CL2036" s="90"/>
      <c r="CM2036" s="90"/>
      <c r="CN2036" s="90"/>
      <c r="CO2036" s="90"/>
      <c r="CP2036" s="90"/>
      <c r="CQ2036" s="90"/>
      <c r="CR2036" s="90"/>
      <c r="CS2036" s="90"/>
      <c r="CT2036" s="90"/>
      <c r="CU2036" s="90"/>
      <c r="CV2036" s="90"/>
      <c r="CW2036" s="90"/>
      <c r="CX2036" s="90"/>
    </row>
    <row r="2037" spans="28:102" s="77" customFormat="1" ht="12" x14ac:dyDescent="0.2">
      <c r="AB2037" s="80"/>
      <c r="AC2037" s="80"/>
      <c r="AD2037" s="80"/>
      <c r="AO2037" s="80"/>
      <c r="AP2037" s="80"/>
      <c r="AQ2037" s="80"/>
      <c r="AR2037" s="80"/>
      <c r="AS2037" s="80"/>
      <c r="AX2037" s="78"/>
      <c r="BL2037" s="80"/>
      <c r="CJ2037" s="90"/>
      <c r="CK2037" s="90"/>
      <c r="CL2037" s="90"/>
      <c r="CM2037" s="90"/>
      <c r="CN2037" s="90"/>
      <c r="CO2037" s="90"/>
      <c r="CP2037" s="90"/>
      <c r="CQ2037" s="90"/>
      <c r="CR2037" s="90"/>
      <c r="CS2037" s="90"/>
      <c r="CT2037" s="90"/>
      <c r="CU2037" s="90"/>
      <c r="CV2037" s="90"/>
      <c r="CW2037" s="90"/>
      <c r="CX2037" s="90"/>
    </row>
    <row r="2038" spans="28:102" s="77" customFormat="1" ht="12" x14ac:dyDescent="0.2">
      <c r="AB2038" s="80"/>
      <c r="AC2038" s="80"/>
      <c r="AD2038" s="80"/>
      <c r="AO2038" s="80"/>
      <c r="AP2038" s="80"/>
      <c r="AQ2038" s="80"/>
      <c r="AR2038" s="80"/>
      <c r="AS2038" s="80"/>
      <c r="AX2038" s="78"/>
      <c r="BL2038" s="80"/>
      <c r="CJ2038" s="90"/>
      <c r="CK2038" s="90"/>
      <c r="CL2038" s="90"/>
      <c r="CM2038" s="90"/>
      <c r="CN2038" s="90"/>
      <c r="CO2038" s="90"/>
      <c r="CP2038" s="90"/>
      <c r="CQ2038" s="90"/>
      <c r="CR2038" s="90"/>
      <c r="CS2038" s="90"/>
      <c r="CT2038" s="90"/>
      <c r="CU2038" s="90"/>
      <c r="CV2038" s="90"/>
      <c r="CW2038" s="90"/>
      <c r="CX2038" s="90"/>
    </row>
    <row r="2039" spans="28:102" s="77" customFormat="1" ht="12" x14ac:dyDescent="0.2">
      <c r="AB2039" s="80"/>
      <c r="AC2039" s="80"/>
      <c r="AD2039" s="80"/>
      <c r="AO2039" s="80"/>
      <c r="AP2039" s="80"/>
      <c r="AQ2039" s="80"/>
      <c r="AR2039" s="80"/>
      <c r="AS2039" s="80"/>
      <c r="AX2039" s="78"/>
      <c r="BL2039" s="80"/>
      <c r="CJ2039" s="90"/>
      <c r="CK2039" s="90"/>
      <c r="CL2039" s="90"/>
      <c r="CM2039" s="90"/>
      <c r="CN2039" s="90"/>
      <c r="CO2039" s="90"/>
      <c r="CP2039" s="90"/>
      <c r="CQ2039" s="90"/>
      <c r="CR2039" s="90"/>
      <c r="CS2039" s="90"/>
      <c r="CT2039" s="90"/>
      <c r="CU2039" s="90"/>
      <c r="CV2039" s="90"/>
      <c r="CW2039" s="90"/>
      <c r="CX2039" s="90"/>
    </row>
    <row r="2040" spans="28:102" s="77" customFormat="1" ht="12" x14ac:dyDescent="0.2">
      <c r="AB2040" s="80"/>
      <c r="AC2040" s="80"/>
      <c r="AD2040" s="80"/>
      <c r="AO2040" s="80"/>
      <c r="AP2040" s="80"/>
      <c r="AQ2040" s="80"/>
      <c r="AR2040" s="80"/>
      <c r="AS2040" s="80"/>
      <c r="AX2040" s="78"/>
      <c r="BL2040" s="80"/>
      <c r="CJ2040" s="90"/>
      <c r="CK2040" s="90"/>
      <c r="CL2040" s="90"/>
      <c r="CM2040" s="90"/>
      <c r="CN2040" s="90"/>
      <c r="CO2040" s="90"/>
      <c r="CP2040" s="90"/>
      <c r="CQ2040" s="90"/>
      <c r="CR2040" s="90"/>
      <c r="CS2040" s="90"/>
      <c r="CT2040" s="90"/>
      <c r="CU2040" s="90"/>
      <c r="CV2040" s="90"/>
      <c r="CW2040" s="90"/>
      <c r="CX2040" s="90"/>
    </row>
    <row r="2041" spans="28:102" s="77" customFormat="1" ht="12" x14ac:dyDescent="0.2">
      <c r="AB2041" s="80"/>
      <c r="AC2041" s="80"/>
      <c r="AD2041" s="80"/>
      <c r="AO2041" s="80"/>
      <c r="AP2041" s="80"/>
      <c r="AQ2041" s="80"/>
      <c r="AR2041" s="80"/>
      <c r="AS2041" s="80"/>
      <c r="AX2041" s="78"/>
      <c r="BL2041" s="80"/>
      <c r="CJ2041" s="90"/>
      <c r="CK2041" s="90"/>
      <c r="CL2041" s="90"/>
      <c r="CM2041" s="90"/>
      <c r="CN2041" s="90"/>
      <c r="CO2041" s="90"/>
      <c r="CP2041" s="90"/>
      <c r="CQ2041" s="90"/>
      <c r="CR2041" s="90"/>
      <c r="CS2041" s="90"/>
      <c r="CT2041" s="90"/>
      <c r="CU2041" s="90"/>
      <c r="CV2041" s="90"/>
      <c r="CW2041" s="90"/>
      <c r="CX2041" s="90"/>
    </row>
    <row r="2042" spans="28:102" s="77" customFormat="1" ht="12" x14ac:dyDescent="0.2">
      <c r="AB2042" s="80"/>
      <c r="AC2042" s="80"/>
      <c r="AD2042" s="80"/>
      <c r="AO2042" s="80"/>
      <c r="AP2042" s="80"/>
      <c r="AQ2042" s="80"/>
      <c r="AR2042" s="80"/>
      <c r="AS2042" s="80"/>
      <c r="AX2042" s="78"/>
      <c r="BL2042" s="80"/>
      <c r="CJ2042" s="90"/>
      <c r="CK2042" s="90"/>
      <c r="CL2042" s="90"/>
      <c r="CM2042" s="90"/>
      <c r="CN2042" s="90"/>
      <c r="CO2042" s="90"/>
      <c r="CP2042" s="90"/>
      <c r="CQ2042" s="90"/>
      <c r="CR2042" s="90"/>
      <c r="CS2042" s="90"/>
      <c r="CT2042" s="90"/>
      <c r="CU2042" s="90"/>
      <c r="CV2042" s="90"/>
      <c r="CW2042" s="90"/>
      <c r="CX2042" s="90"/>
    </row>
    <row r="2043" spans="28:102" s="77" customFormat="1" ht="12" x14ac:dyDescent="0.2">
      <c r="AB2043" s="80"/>
      <c r="AC2043" s="80"/>
      <c r="AD2043" s="80"/>
      <c r="AO2043" s="80"/>
      <c r="AP2043" s="80"/>
      <c r="AQ2043" s="80"/>
      <c r="AR2043" s="80"/>
      <c r="AS2043" s="80"/>
      <c r="AX2043" s="78"/>
      <c r="BL2043" s="80"/>
      <c r="CJ2043" s="90"/>
      <c r="CK2043" s="90"/>
      <c r="CL2043" s="90"/>
      <c r="CM2043" s="90"/>
      <c r="CN2043" s="90"/>
      <c r="CO2043" s="90"/>
      <c r="CP2043" s="90"/>
      <c r="CQ2043" s="90"/>
      <c r="CR2043" s="90"/>
      <c r="CS2043" s="90"/>
      <c r="CT2043" s="90"/>
      <c r="CU2043" s="90"/>
      <c r="CV2043" s="90"/>
      <c r="CW2043" s="90"/>
      <c r="CX2043" s="90"/>
    </row>
    <row r="2044" spans="28:102" s="77" customFormat="1" ht="12" x14ac:dyDescent="0.2">
      <c r="AB2044" s="80"/>
      <c r="AC2044" s="80"/>
      <c r="AD2044" s="80"/>
      <c r="AO2044" s="80"/>
      <c r="AP2044" s="80"/>
      <c r="AQ2044" s="80"/>
      <c r="AR2044" s="80"/>
      <c r="AS2044" s="80"/>
      <c r="AX2044" s="78"/>
      <c r="BL2044" s="80"/>
      <c r="CJ2044" s="90"/>
      <c r="CK2044" s="90"/>
      <c r="CL2044" s="90"/>
      <c r="CM2044" s="90"/>
      <c r="CN2044" s="90"/>
      <c r="CO2044" s="90"/>
      <c r="CP2044" s="90"/>
      <c r="CQ2044" s="90"/>
      <c r="CR2044" s="90"/>
      <c r="CS2044" s="90"/>
      <c r="CT2044" s="90"/>
      <c r="CU2044" s="90"/>
      <c r="CV2044" s="90"/>
      <c r="CW2044" s="90"/>
      <c r="CX2044" s="90"/>
    </row>
    <row r="2045" spans="28:102" s="77" customFormat="1" ht="12" x14ac:dyDescent="0.2">
      <c r="AB2045" s="80"/>
      <c r="AC2045" s="80"/>
      <c r="AD2045" s="80"/>
      <c r="AO2045" s="80"/>
      <c r="AP2045" s="80"/>
      <c r="AQ2045" s="80"/>
      <c r="AR2045" s="80"/>
      <c r="AS2045" s="80"/>
      <c r="AX2045" s="78"/>
      <c r="BL2045" s="80"/>
      <c r="CJ2045" s="90"/>
      <c r="CK2045" s="90"/>
      <c r="CL2045" s="90"/>
      <c r="CM2045" s="90"/>
      <c r="CN2045" s="90"/>
      <c r="CO2045" s="90"/>
      <c r="CP2045" s="90"/>
      <c r="CQ2045" s="90"/>
      <c r="CR2045" s="90"/>
      <c r="CS2045" s="90"/>
      <c r="CT2045" s="90"/>
      <c r="CU2045" s="90"/>
      <c r="CV2045" s="90"/>
      <c r="CW2045" s="90"/>
      <c r="CX2045" s="90"/>
    </row>
    <row r="2046" spans="28:102" s="77" customFormat="1" ht="12" x14ac:dyDescent="0.2">
      <c r="AB2046" s="80"/>
      <c r="AC2046" s="80"/>
      <c r="AD2046" s="80"/>
      <c r="AO2046" s="80"/>
      <c r="AP2046" s="80"/>
      <c r="AQ2046" s="80"/>
      <c r="AR2046" s="80"/>
      <c r="AS2046" s="80"/>
      <c r="AX2046" s="78"/>
      <c r="BL2046" s="80"/>
      <c r="CJ2046" s="90"/>
      <c r="CK2046" s="90"/>
      <c r="CL2046" s="90"/>
      <c r="CM2046" s="90"/>
      <c r="CN2046" s="90"/>
      <c r="CO2046" s="90"/>
      <c r="CP2046" s="90"/>
      <c r="CQ2046" s="90"/>
      <c r="CR2046" s="90"/>
      <c r="CS2046" s="90"/>
      <c r="CT2046" s="90"/>
      <c r="CU2046" s="90"/>
      <c r="CV2046" s="90"/>
      <c r="CW2046" s="90"/>
      <c r="CX2046" s="90"/>
    </row>
    <row r="2047" spans="28:102" s="77" customFormat="1" ht="12" x14ac:dyDescent="0.2">
      <c r="AB2047" s="80"/>
      <c r="AC2047" s="80"/>
      <c r="AD2047" s="80"/>
      <c r="AO2047" s="80"/>
      <c r="AP2047" s="80"/>
      <c r="AQ2047" s="80"/>
      <c r="AR2047" s="80"/>
      <c r="AS2047" s="80"/>
      <c r="AX2047" s="78"/>
      <c r="BL2047" s="80"/>
      <c r="CJ2047" s="90"/>
      <c r="CK2047" s="90"/>
      <c r="CL2047" s="90"/>
      <c r="CM2047" s="90"/>
      <c r="CN2047" s="90"/>
      <c r="CO2047" s="90"/>
      <c r="CP2047" s="90"/>
      <c r="CQ2047" s="90"/>
      <c r="CR2047" s="90"/>
      <c r="CS2047" s="90"/>
      <c r="CT2047" s="90"/>
      <c r="CU2047" s="90"/>
      <c r="CV2047" s="90"/>
      <c r="CW2047" s="90"/>
      <c r="CX2047" s="90"/>
    </row>
    <row r="2048" spans="28:102" s="77" customFormat="1" ht="12" x14ac:dyDescent="0.2">
      <c r="AB2048" s="80"/>
      <c r="AC2048" s="80"/>
      <c r="AD2048" s="80"/>
      <c r="AO2048" s="80"/>
      <c r="AP2048" s="80"/>
      <c r="AQ2048" s="80"/>
      <c r="AR2048" s="80"/>
      <c r="AS2048" s="80"/>
      <c r="AX2048" s="78"/>
      <c r="BL2048" s="80"/>
      <c r="CJ2048" s="90"/>
      <c r="CK2048" s="90"/>
      <c r="CL2048" s="90"/>
      <c r="CM2048" s="90"/>
      <c r="CN2048" s="90"/>
      <c r="CO2048" s="90"/>
      <c r="CP2048" s="90"/>
      <c r="CQ2048" s="90"/>
      <c r="CR2048" s="90"/>
      <c r="CS2048" s="90"/>
      <c r="CT2048" s="90"/>
      <c r="CU2048" s="90"/>
      <c r="CV2048" s="90"/>
      <c r="CW2048" s="90"/>
      <c r="CX2048" s="90"/>
    </row>
    <row r="2049" spans="28:102" s="77" customFormat="1" ht="12" x14ac:dyDescent="0.2">
      <c r="AB2049" s="80"/>
      <c r="AC2049" s="80"/>
      <c r="AD2049" s="80"/>
      <c r="AO2049" s="80"/>
      <c r="AP2049" s="80"/>
      <c r="AQ2049" s="80"/>
      <c r="AR2049" s="80"/>
      <c r="AS2049" s="80"/>
      <c r="AX2049" s="78"/>
      <c r="BL2049" s="80"/>
      <c r="CJ2049" s="90"/>
      <c r="CK2049" s="90"/>
      <c r="CL2049" s="90"/>
      <c r="CM2049" s="90"/>
      <c r="CN2049" s="90"/>
      <c r="CO2049" s="90"/>
      <c r="CP2049" s="90"/>
      <c r="CQ2049" s="90"/>
      <c r="CR2049" s="90"/>
      <c r="CS2049" s="90"/>
      <c r="CT2049" s="90"/>
      <c r="CU2049" s="90"/>
      <c r="CV2049" s="90"/>
      <c r="CW2049" s="90"/>
      <c r="CX2049" s="90"/>
    </row>
    <row r="2050" spans="28:102" s="77" customFormat="1" ht="12" x14ac:dyDescent="0.2">
      <c r="AB2050" s="80"/>
      <c r="AC2050" s="80"/>
      <c r="AD2050" s="80"/>
      <c r="AO2050" s="80"/>
      <c r="AP2050" s="80"/>
      <c r="AQ2050" s="80"/>
      <c r="AR2050" s="80"/>
      <c r="AS2050" s="80"/>
      <c r="AX2050" s="78"/>
      <c r="BL2050" s="80"/>
      <c r="CJ2050" s="90"/>
      <c r="CK2050" s="90"/>
      <c r="CL2050" s="90"/>
      <c r="CM2050" s="90"/>
      <c r="CN2050" s="90"/>
      <c r="CO2050" s="90"/>
      <c r="CP2050" s="90"/>
      <c r="CQ2050" s="90"/>
      <c r="CR2050" s="90"/>
      <c r="CS2050" s="90"/>
      <c r="CT2050" s="90"/>
      <c r="CU2050" s="90"/>
      <c r="CV2050" s="90"/>
      <c r="CW2050" s="90"/>
      <c r="CX2050" s="90"/>
    </row>
    <row r="2051" spans="28:102" s="77" customFormat="1" ht="12" x14ac:dyDescent="0.2">
      <c r="AB2051" s="80"/>
      <c r="AC2051" s="80"/>
      <c r="AD2051" s="80"/>
      <c r="AO2051" s="80"/>
      <c r="AP2051" s="80"/>
      <c r="AQ2051" s="80"/>
      <c r="AR2051" s="80"/>
      <c r="AS2051" s="80"/>
      <c r="AX2051" s="78"/>
      <c r="BL2051" s="80"/>
      <c r="CJ2051" s="90"/>
      <c r="CK2051" s="90"/>
      <c r="CL2051" s="90"/>
      <c r="CM2051" s="90"/>
      <c r="CN2051" s="90"/>
      <c r="CO2051" s="90"/>
      <c r="CP2051" s="90"/>
      <c r="CQ2051" s="90"/>
      <c r="CR2051" s="90"/>
      <c r="CS2051" s="90"/>
      <c r="CT2051" s="90"/>
      <c r="CU2051" s="90"/>
      <c r="CV2051" s="90"/>
      <c r="CW2051" s="90"/>
      <c r="CX2051" s="90"/>
    </row>
    <row r="2052" spans="28:102" s="77" customFormat="1" ht="12" x14ac:dyDescent="0.2">
      <c r="AB2052" s="80"/>
      <c r="AC2052" s="80"/>
      <c r="AD2052" s="80"/>
      <c r="AO2052" s="80"/>
      <c r="AP2052" s="80"/>
      <c r="AQ2052" s="80"/>
      <c r="AR2052" s="80"/>
      <c r="AS2052" s="80"/>
      <c r="AX2052" s="78"/>
      <c r="BL2052" s="80"/>
      <c r="CJ2052" s="90"/>
      <c r="CK2052" s="90"/>
      <c r="CL2052" s="90"/>
      <c r="CM2052" s="90"/>
      <c r="CN2052" s="90"/>
      <c r="CO2052" s="90"/>
      <c r="CP2052" s="90"/>
      <c r="CQ2052" s="90"/>
      <c r="CR2052" s="90"/>
      <c r="CS2052" s="90"/>
      <c r="CT2052" s="90"/>
      <c r="CU2052" s="90"/>
      <c r="CV2052" s="90"/>
      <c r="CW2052" s="90"/>
      <c r="CX2052" s="90"/>
    </row>
    <row r="2053" spans="28:102" s="77" customFormat="1" ht="12" x14ac:dyDescent="0.2">
      <c r="AB2053" s="80"/>
      <c r="AC2053" s="80"/>
      <c r="AD2053" s="80"/>
      <c r="AO2053" s="80"/>
      <c r="AP2053" s="80"/>
      <c r="AQ2053" s="80"/>
      <c r="AR2053" s="80"/>
      <c r="AS2053" s="80"/>
      <c r="AX2053" s="78"/>
      <c r="BL2053" s="80"/>
      <c r="CJ2053" s="90"/>
      <c r="CK2053" s="90"/>
      <c r="CL2053" s="90"/>
      <c r="CM2053" s="90"/>
      <c r="CN2053" s="90"/>
      <c r="CO2053" s="90"/>
      <c r="CP2053" s="90"/>
      <c r="CQ2053" s="90"/>
      <c r="CR2053" s="90"/>
      <c r="CS2053" s="90"/>
      <c r="CT2053" s="90"/>
      <c r="CU2053" s="90"/>
      <c r="CV2053" s="90"/>
      <c r="CW2053" s="90"/>
      <c r="CX2053" s="90"/>
    </row>
    <row r="2054" spans="28:102" s="77" customFormat="1" ht="12" x14ac:dyDescent="0.2">
      <c r="AB2054" s="80"/>
      <c r="AC2054" s="80"/>
      <c r="AD2054" s="80"/>
      <c r="AO2054" s="80"/>
      <c r="AP2054" s="80"/>
      <c r="AQ2054" s="80"/>
      <c r="AR2054" s="80"/>
      <c r="AS2054" s="80"/>
      <c r="AX2054" s="78"/>
      <c r="BL2054" s="80"/>
      <c r="CJ2054" s="90"/>
      <c r="CK2054" s="90"/>
      <c r="CL2054" s="90"/>
      <c r="CM2054" s="90"/>
      <c r="CN2054" s="90"/>
      <c r="CO2054" s="90"/>
      <c r="CP2054" s="90"/>
      <c r="CQ2054" s="90"/>
      <c r="CR2054" s="90"/>
      <c r="CS2054" s="90"/>
      <c r="CT2054" s="90"/>
      <c r="CU2054" s="90"/>
      <c r="CV2054" s="90"/>
      <c r="CW2054" s="90"/>
      <c r="CX2054" s="90"/>
    </row>
    <row r="2055" spans="28:102" s="77" customFormat="1" ht="12" x14ac:dyDescent="0.2">
      <c r="AB2055" s="80"/>
      <c r="AC2055" s="80"/>
      <c r="AD2055" s="80"/>
      <c r="AO2055" s="80"/>
      <c r="AP2055" s="80"/>
      <c r="AQ2055" s="80"/>
      <c r="AR2055" s="80"/>
      <c r="AS2055" s="80"/>
      <c r="AX2055" s="78"/>
      <c r="BL2055" s="80"/>
      <c r="CJ2055" s="90"/>
      <c r="CK2055" s="90"/>
      <c r="CL2055" s="90"/>
      <c r="CM2055" s="90"/>
      <c r="CN2055" s="90"/>
      <c r="CO2055" s="90"/>
      <c r="CP2055" s="90"/>
      <c r="CQ2055" s="90"/>
      <c r="CR2055" s="90"/>
      <c r="CS2055" s="90"/>
      <c r="CT2055" s="90"/>
      <c r="CU2055" s="90"/>
      <c r="CV2055" s="90"/>
      <c r="CW2055" s="90"/>
      <c r="CX2055" s="90"/>
    </row>
    <row r="2056" spans="28:102" s="77" customFormat="1" ht="12" x14ac:dyDescent="0.2">
      <c r="AB2056" s="80"/>
      <c r="AC2056" s="80"/>
      <c r="AD2056" s="80"/>
      <c r="AO2056" s="80"/>
      <c r="AP2056" s="80"/>
      <c r="AQ2056" s="80"/>
      <c r="AR2056" s="80"/>
      <c r="AS2056" s="80"/>
      <c r="AX2056" s="78"/>
      <c r="BL2056" s="80"/>
      <c r="CJ2056" s="90"/>
      <c r="CK2056" s="90"/>
      <c r="CL2056" s="90"/>
      <c r="CM2056" s="90"/>
      <c r="CN2056" s="90"/>
      <c r="CO2056" s="90"/>
      <c r="CP2056" s="90"/>
      <c r="CQ2056" s="90"/>
      <c r="CR2056" s="90"/>
      <c r="CS2056" s="90"/>
      <c r="CT2056" s="90"/>
      <c r="CU2056" s="90"/>
      <c r="CV2056" s="90"/>
      <c r="CW2056" s="90"/>
      <c r="CX2056" s="90"/>
    </row>
    <row r="2057" spans="28:102" s="77" customFormat="1" ht="12" x14ac:dyDescent="0.2">
      <c r="AB2057" s="80"/>
      <c r="AC2057" s="80"/>
      <c r="AD2057" s="80"/>
      <c r="AO2057" s="80"/>
      <c r="AP2057" s="80"/>
      <c r="AQ2057" s="80"/>
      <c r="AR2057" s="80"/>
      <c r="AS2057" s="80"/>
      <c r="AX2057" s="78"/>
      <c r="BL2057" s="80"/>
      <c r="CJ2057" s="90"/>
      <c r="CK2057" s="90"/>
      <c r="CL2057" s="90"/>
      <c r="CM2057" s="90"/>
      <c r="CN2057" s="90"/>
      <c r="CO2057" s="90"/>
      <c r="CP2057" s="90"/>
      <c r="CQ2057" s="90"/>
      <c r="CR2057" s="90"/>
      <c r="CS2057" s="90"/>
      <c r="CT2057" s="90"/>
      <c r="CU2057" s="90"/>
      <c r="CV2057" s="90"/>
      <c r="CW2057" s="90"/>
      <c r="CX2057" s="90"/>
    </row>
    <row r="2058" spans="28:102" s="77" customFormat="1" ht="12" x14ac:dyDescent="0.2">
      <c r="AB2058" s="80"/>
      <c r="AC2058" s="80"/>
      <c r="AD2058" s="80"/>
      <c r="AO2058" s="80"/>
      <c r="AP2058" s="80"/>
      <c r="AQ2058" s="80"/>
      <c r="AR2058" s="80"/>
      <c r="AS2058" s="80"/>
      <c r="AX2058" s="78"/>
      <c r="BL2058" s="80"/>
      <c r="CJ2058" s="90"/>
      <c r="CK2058" s="90"/>
      <c r="CL2058" s="90"/>
      <c r="CM2058" s="90"/>
      <c r="CN2058" s="90"/>
      <c r="CO2058" s="90"/>
      <c r="CP2058" s="90"/>
      <c r="CQ2058" s="90"/>
      <c r="CR2058" s="90"/>
      <c r="CS2058" s="90"/>
      <c r="CT2058" s="90"/>
      <c r="CU2058" s="90"/>
      <c r="CV2058" s="90"/>
      <c r="CW2058" s="90"/>
      <c r="CX2058" s="90"/>
    </row>
    <row r="2059" spans="28:102" s="77" customFormat="1" ht="12" x14ac:dyDescent="0.2">
      <c r="AB2059" s="80"/>
      <c r="AC2059" s="80"/>
      <c r="AD2059" s="80"/>
      <c r="AO2059" s="80"/>
      <c r="AP2059" s="80"/>
      <c r="AQ2059" s="80"/>
      <c r="AR2059" s="80"/>
      <c r="AS2059" s="80"/>
      <c r="AX2059" s="78"/>
      <c r="BL2059" s="80"/>
      <c r="CJ2059" s="90"/>
      <c r="CK2059" s="90"/>
      <c r="CL2059" s="90"/>
      <c r="CM2059" s="90"/>
      <c r="CN2059" s="90"/>
      <c r="CO2059" s="90"/>
      <c r="CP2059" s="90"/>
      <c r="CQ2059" s="90"/>
      <c r="CR2059" s="90"/>
      <c r="CS2059" s="90"/>
      <c r="CT2059" s="90"/>
      <c r="CU2059" s="90"/>
      <c r="CV2059" s="90"/>
      <c r="CW2059" s="90"/>
      <c r="CX2059" s="90"/>
    </row>
    <row r="2060" spans="28:102" s="77" customFormat="1" ht="12" x14ac:dyDescent="0.2">
      <c r="AB2060" s="80"/>
      <c r="AC2060" s="80"/>
      <c r="AD2060" s="80"/>
      <c r="AO2060" s="80"/>
      <c r="AP2060" s="80"/>
      <c r="AQ2060" s="80"/>
      <c r="AR2060" s="80"/>
      <c r="AS2060" s="80"/>
      <c r="AX2060" s="78"/>
      <c r="BL2060" s="80"/>
      <c r="CJ2060" s="90"/>
      <c r="CK2060" s="90"/>
      <c r="CL2060" s="90"/>
      <c r="CM2060" s="90"/>
      <c r="CN2060" s="90"/>
      <c r="CO2060" s="90"/>
      <c r="CP2060" s="90"/>
      <c r="CQ2060" s="90"/>
      <c r="CR2060" s="90"/>
      <c r="CS2060" s="90"/>
      <c r="CT2060" s="90"/>
      <c r="CU2060" s="90"/>
      <c r="CV2060" s="90"/>
      <c r="CW2060" s="90"/>
      <c r="CX2060" s="90"/>
    </row>
    <row r="2061" spans="28:102" s="77" customFormat="1" ht="12" x14ac:dyDescent="0.2">
      <c r="AB2061" s="80"/>
      <c r="AC2061" s="80"/>
      <c r="AD2061" s="80"/>
      <c r="AO2061" s="80"/>
      <c r="AP2061" s="80"/>
      <c r="AQ2061" s="80"/>
      <c r="AR2061" s="80"/>
      <c r="AS2061" s="80"/>
      <c r="AX2061" s="78"/>
      <c r="BL2061" s="80"/>
      <c r="CJ2061" s="90"/>
      <c r="CK2061" s="90"/>
      <c r="CL2061" s="90"/>
      <c r="CM2061" s="90"/>
      <c r="CN2061" s="90"/>
      <c r="CO2061" s="90"/>
      <c r="CP2061" s="90"/>
      <c r="CQ2061" s="90"/>
      <c r="CR2061" s="90"/>
      <c r="CS2061" s="90"/>
      <c r="CT2061" s="90"/>
      <c r="CU2061" s="90"/>
      <c r="CV2061" s="90"/>
      <c r="CW2061" s="90"/>
      <c r="CX2061" s="90"/>
    </row>
    <row r="2062" spans="28:102" s="77" customFormat="1" ht="12" x14ac:dyDescent="0.2">
      <c r="AB2062" s="80"/>
      <c r="AC2062" s="80"/>
      <c r="AD2062" s="80"/>
      <c r="AO2062" s="80"/>
      <c r="AP2062" s="80"/>
      <c r="AQ2062" s="80"/>
      <c r="AR2062" s="80"/>
      <c r="AS2062" s="80"/>
      <c r="AX2062" s="78"/>
      <c r="BL2062" s="80"/>
      <c r="CJ2062" s="90"/>
      <c r="CK2062" s="90"/>
      <c r="CL2062" s="90"/>
      <c r="CM2062" s="90"/>
      <c r="CN2062" s="90"/>
      <c r="CO2062" s="90"/>
      <c r="CP2062" s="90"/>
      <c r="CQ2062" s="90"/>
      <c r="CR2062" s="90"/>
      <c r="CS2062" s="90"/>
      <c r="CT2062" s="90"/>
      <c r="CU2062" s="90"/>
      <c r="CV2062" s="90"/>
      <c r="CW2062" s="90"/>
      <c r="CX2062" s="90"/>
    </row>
    <row r="2063" spans="28:102" s="77" customFormat="1" ht="12" x14ac:dyDescent="0.2">
      <c r="AB2063" s="80"/>
      <c r="AC2063" s="80"/>
      <c r="AD2063" s="80"/>
      <c r="AO2063" s="80"/>
      <c r="AP2063" s="80"/>
      <c r="AQ2063" s="80"/>
      <c r="AR2063" s="80"/>
      <c r="AS2063" s="80"/>
      <c r="AX2063" s="78"/>
      <c r="BL2063" s="80"/>
      <c r="CJ2063" s="90"/>
      <c r="CK2063" s="90"/>
      <c r="CL2063" s="90"/>
      <c r="CM2063" s="90"/>
      <c r="CN2063" s="90"/>
      <c r="CO2063" s="90"/>
      <c r="CP2063" s="90"/>
      <c r="CQ2063" s="90"/>
      <c r="CR2063" s="90"/>
      <c r="CS2063" s="90"/>
      <c r="CT2063" s="90"/>
      <c r="CU2063" s="90"/>
      <c r="CV2063" s="90"/>
      <c r="CW2063" s="90"/>
      <c r="CX2063" s="90"/>
    </row>
    <row r="2064" spans="28:102" s="77" customFormat="1" ht="12" x14ac:dyDescent="0.2">
      <c r="AB2064" s="80"/>
      <c r="AC2064" s="80"/>
      <c r="AD2064" s="80"/>
      <c r="AO2064" s="80"/>
      <c r="AP2064" s="80"/>
      <c r="AQ2064" s="80"/>
      <c r="AR2064" s="80"/>
      <c r="AS2064" s="80"/>
      <c r="AX2064" s="78"/>
      <c r="BL2064" s="80"/>
      <c r="CJ2064" s="90"/>
      <c r="CK2064" s="90"/>
      <c r="CL2064" s="90"/>
      <c r="CM2064" s="90"/>
      <c r="CN2064" s="90"/>
      <c r="CO2064" s="90"/>
      <c r="CP2064" s="90"/>
      <c r="CQ2064" s="90"/>
      <c r="CR2064" s="90"/>
      <c r="CS2064" s="90"/>
      <c r="CT2064" s="90"/>
      <c r="CU2064" s="90"/>
      <c r="CV2064" s="90"/>
      <c r="CW2064" s="90"/>
      <c r="CX2064" s="90"/>
    </row>
    <row r="2065" spans="28:102" s="77" customFormat="1" ht="12" x14ac:dyDescent="0.2">
      <c r="AB2065" s="80"/>
      <c r="AC2065" s="80"/>
      <c r="AD2065" s="80"/>
      <c r="AO2065" s="80"/>
      <c r="AP2065" s="80"/>
      <c r="AQ2065" s="80"/>
      <c r="AR2065" s="80"/>
      <c r="AS2065" s="80"/>
      <c r="AX2065" s="78"/>
      <c r="BL2065" s="80"/>
      <c r="CJ2065" s="90"/>
      <c r="CK2065" s="90"/>
      <c r="CL2065" s="90"/>
      <c r="CM2065" s="90"/>
      <c r="CN2065" s="90"/>
      <c r="CO2065" s="90"/>
      <c r="CP2065" s="90"/>
      <c r="CQ2065" s="90"/>
      <c r="CR2065" s="90"/>
      <c r="CS2065" s="90"/>
      <c r="CT2065" s="90"/>
      <c r="CU2065" s="90"/>
      <c r="CV2065" s="90"/>
      <c r="CW2065" s="90"/>
      <c r="CX2065" s="90"/>
    </row>
    <row r="2066" spans="28:102" s="77" customFormat="1" ht="12" x14ac:dyDescent="0.2">
      <c r="AB2066" s="80"/>
      <c r="AC2066" s="80"/>
      <c r="AD2066" s="80"/>
      <c r="AO2066" s="80"/>
      <c r="AP2066" s="80"/>
      <c r="AQ2066" s="80"/>
      <c r="AR2066" s="80"/>
      <c r="AS2066" s="80"/>
      <c r="AX2066" s="78"/>
      <c r="BL2066" s="80"/>
      <c r="CJ2066" s="90"/>
      <c r="CK2066" s="90"/>
      <c r="CL2066" s="90"/>
      <c r="CM2066" s="90"/>
      <c r="CN2066" s="90"/>
      <c r="CO2066" s="90"/>
      <c r="CP2066" s="90"/>
      <c r="CQ2066" s="90"/>
      <c r="CR2066" s="90"/>
      <c r="CS2066" s="90"/>
      <c r="CT2066" s="90"/>
      <c r="CU2066" s="90"/>
      <c r="CV2066" s="90"/>
      <c r="CW2066" s="90"/>
      <c r="CX2066" s="90"/>
    </row>
    <row r="2067" spans="28:102" s="77" customFormat="1" ht="12" x14ac:dyDescent="0.2">
      <c r="AB2067" s="80"/>
      <c r="AC2067" s="80"/>
      <c r="AD2067" s="80"/>
      <c r="AO2067" s="80"/>
      <c r="AP2067" s="80"/>
      <c r="AQ2067" s="80"/>
      <c r="AR2067" s="80"/>
      <c r="AS2067" s="80"/>
      <c r="AX2067" s="78"/>
      <c r="BL2067" s="80"/>
      <c r="CJ2067" s="90"/>
      <c r="CK2067" s="90"/>
      <c r="CL2067" s="90"/>
      <c r="CM2067" s="90"/>
      <c r="CN2067" s="90"/>
      <c r="CO2067" s="90"/>
      <c r="CP2067" s="90"/>
      <c r="CQ2067" s="90"/>
      <c r="CR2067" s="90"/>
      <c r="CS2067" s="90"/>
      <c r="CT2067" s="90"/>
      <c r="CU2067" s="90"/>
      <c r="CV2067" s="90"/>
      <c r="CW2067" s="90"/>
      <c r="CX2067" s="90"/>
    </row>
    <row r="2068" spans="28:102" s="77" customFormat="1" ht="12" x14ac:dyDescent="0.2">
      <c r="AB2068" s="80"/>
      <c r="AC2068" s="80"/>
      <c r="AD2068" s="80"/>
      <c r="AO2068" s="80"/>
      <c r="AP2068" s="80"/>
      <c r="AQ2068" s="80"/>
      <c r="AR2068" s="80"/>
      <c r="AS2068" s="80"/>
      <c r="AX2068" s="78"/>
      <c r="BL2068" s="80"/>
      <c r="CJ2068" s="90"/>
      <c r="CK2068" s="90"/>
      <c r="CL2068" s="90"/>
      <c r="CM2068" s="90"/>
      <c r="CN2068" s="90"/>
      <c r="CO2068" s="90"/>
      <c r="CP2068" s="90"/>
      <c r="CQ2068" s="90"/>
      <c r="CR2068" s="90"/>
      <c r="CS2068" s="90"/>
      <c r="CT2068" s="90"/>
      <c r="CU2068" s="90"/>
      <c r="CV2068" s="90"/>
      <c r="CW2068" s="90"/>
      <c r="CX2068" s="90"/>
    </row>
    <row r="2069" spans="28:102" s="77" customFormat="1" ht="12" x14ac:dyDescent="0.2">
      <c r="AB2069" s="80"/>
      <c r="AC2069" s="80"/>
      <c r="AD2069" s="80"/>
      <c r="AO2069" s="80"/>
      <c r="AP2069" s="80"/>
      <c r="AQ2069" s="80"/>
      <c r="AR2069" s="80"/>
      <c r="AS2069" s="80"/>
      <c r="AX2069" s="78"/>
      <c r="BL2069" s="80"/>
      <c r="CJ2069" s="90"/>
      <c r="CK2069" s="90"/>
      <c r="CL2069" s="90"/>
      <c r="CM2069" s="90"/>
      <c r="CN2069" s="90"/>
      <c r="CO2069" s="90"/>
      <c r="CP2069" s="90"/>
      <c r="CQ2069" s="90"/>
      <c r="CR2069" s="90"/>
      <c r="CS2069" s="90"/>
      <c r="CT2069" s="90"/>
      <c r="CU2069" s="90"/>
      <c r="CV2069" s="90"/>
      <c r="CW2069" s="90"/>
      <c r="CX2069" s="90"/>
    </row>
    <row r="2070" spans="28:102" s="77" customFormat="1" ht="12" x14ac:dyDescent="0.2">
      <c r="AB2070" s="80"/>
      <c r="AC2070" s="80"/>
      <c r="AD2070" s="80"/>
      <c r="AO2070" s="80"/>
      <c r="AP2070" s="80"/>
      <c r="AQ2070" s="80"/>
      <c r="AR2070" s="80"/>
      <c r="AS2070" s="80"/>
      <c r="AX2070" s="78"/>
      <c r="BL2070" s="80"/>
      <c r="CJ2070" s="90"/>
      <c r="CK2070" s="90"/>
      <c r="CL2070" s="90"/>
      <c r="CM2070" s="90"/>
      <c r="CN2070" s="90"/>
      <c r="CO2070" s="90"/>
      <c r="CP2070" s="90"/>
      <c r="CQ2070" s="90"/>
      <c r="CR2070" s="90"/>
      <c r="CS2070" s="90"/>
      <c r="CT2070" s="90"/>
      <c r="CU2070" s="90"/>
      <c r="CV2070" s="90"/>
      <c r="CW2070" s="90"/>
      <c r="CX2070" s="90"/>
    </row>
    <row r="2071" spans="28:102" s="77" customFormat="1" ht="12" x14ac:dyDescent="0.2">
      <c r="AB2071" s="80"/>
      <c r="AC2071" s="80"/>
      <c r="AD2071" s="80"/>
      <c r="AO2071" s="80"/>
      <c r="AP2071" s="80"/>
      <c r="AQ2071" s="80"/>
      <c r="AR2071" s="80"/>
      <c r="AS2071" s="80"/>
      <c r="AX2071" s="78"/>
      <c r="BL2071" s="80"/>
      <c r="CJ2071" s="90"/>
      <c r="CK2071" s="90"/>
      <c r="CL2071" s="90"/>
      <c r="CM2071" s="90"/>
      <c r="CN2071" s="90"/>
      <c r="CO2071" s="90"/>
      <c r="CP2071" s="90"/>
      <c r="CQ2071" s="90"/>
      <c r="CR2071" s="90"/>
      <c r="CS2071" s="90"/>
      <c r="CT2071" s="90"/>
      <c r="CU2071" s="90"/>
      <c r="CV2071" s="90"/>
      <c r="CW2071" s="90"/>
      <c r="CX2071" s="90"/>
    </row>
    <row r="2072" spans="28:102" s="77" customFormat="1" ht="12" x14ac:dyDescent="0.2">
      <c r="AB2072" s="80"/>
      <c r="AC2072" s="80"/>
      <c r="AD2072" s="80"/>
      <c r="AO2072" s="80"/>
      <c r="AP2072" s="80"/>
      <c r="AQ2072" s="80"/>
      <c r="AR2072" s="80"/>
      <c r="AS2072" s="80"/>
      <c r="AX2072" s="78"/>
      <c r="BL2072" s="80"/>
      <c r="CJ2072" s="90"/>
      <c r="CK2072" s="90"/>
      <c r="CL2072" s="90"/>
      <c r="CM2072" s="90"/>
      <c r="CN2072" s="90"/>
      <c r="CO2072" s="90"/>
      <c r="CP2072" s="90"/>
      <c r="CQ2072" s="90"/>
      <c r="CR2072" s="90"/>
      <c r="CS2072" s="90"/>
      <c r="CT2072" s="90"/>
      <c r="CU2072" s="90"/>
      <c r="CV2072" s="90"/>
      <c r="CW2072" s="90"/>
      <c r="CX2072" s="90"/>
    </row>
    <row r="2073" spans="28:102" s="77" customFormat="1" ht="12" x14ac:dyDescent="0.2">
      <c r="AB2073" s="80"/>
      <c r="AC2073" s="80"/>
      <c r="AD2073" s="80"/>
      <c r="AO2073" s="80"/>
      <c r="AP2073" s="80"/>
      <c r="AQ2073" s="80"/>
      <c r="AR2073" s="80"/>
      <c r="AS2073" s="80"/>
      <c r="AX2073" s="78"/>
      <c r="BL2073" s="80"/>
      <c r="CJ2073" s="90"/>
      <c r="CK2073" s="90"/>
      <c r="CL2073" s="90"/>
      <c r="CM2073" s="90"/>
      <c r="CN2073" s="90"/>
      <c r="CO2073" s="90"/>
      <c r="CP2073" s="90"/>
      <c r="CQ2073" s="90"/>
      <c r="CR2073" s="90"/>
      <c r="CS2073" s="90"/>
      <c r="CT2073" s="90"/>
      <c r="CU2073" s="90"/>
      <c r="CV2073" s="90"/>
      <c r="CW2073" s="90"/>
      <c r="CX2073" s="90"/>
    </row>
    <row r="2074" spans="28:102" s="77" customFormat="1" ht="12" x14ac:dyDescent="0.2">
      <c r="AB2074" s="80"/>
      <c r="AC2074" s="80"/>
      <c r="AD2074" s="80"/>
      <c r="AO2074" s="80"/>
      <c r="AP2074" s="80"/>
      <c r="AQ2074" s="80"/>
      <c r="AR2074" s="80"/>
      <c r="AS2074" s="80"/>
      <c r="AX2074" s="78"/>
      <c r="BL2074" s="80"/>
      <c r="CJ2074" s="90"/>
      <c r="CK2074" s="90"/>
      <c r="CL2074" s="90"/>
      <c r="CM2074" s="90"/>
      <c r="CN2074" s="90"/>
      <c r="CO2074" s="90"/>
      <c r="CP2074" s="90"/>
      <c r="CQ2074" s="90"/>
      <c r="CR2074" s="90"/>
      <c r="CS2074" s="90"/>
      <c r="CT2074" s="90"/>
      <c r="CU2074" s="90"/>
      <c r="CV2074" s="90"/>
      <c r="CW2074" s="90"/>
      <c r="CX2074" s="90"/>
    </row>
    <row r="2075" spans="28:102" s="77" customFormat="1" ht="12" x14ac:dyDescent="0.2">
      <c r="AB2075" s="80"/>
      <c r="AC2075" s="80"/>
      <c r="AD2075" s="80"/>
      <c r="AO2075" s="80"/>
      <c r="AP2075" s="80"/>
      <c r="AQ2075" s="80"/>
      <c r="AR2075" s="80"/>
      <c r="AS2075" s="80"/>
      <c r="AX2075" s="78"/>
      <c r="BL2075" s="80"/>
      <c r="CJ2075" s="90"/>
      <c r="CK2075" s="90"/>
      <c r="CL2075" s="90"/>
      <c r="CM2075" s="90"/>
      <c r="CN2075" s="90"/>
      <c r="CO2075" s="90"/>
      <c r="CP2075" s="90"/>
      <c r="CQ2075" s="90"/>
      <c r="CR2075" s="90"/>
      <c r="CS2075" s="90"/>
      <c r="CT2075" s="90"/>
      <c r="CU2075" s="90"/>
      <c r="CV2075" s="90"/>
      <c r="CW2075" s="90"/>
      <c r="CX2075" s="90"/>
    </row>
    <row r="2076" spans="28:102" s="77" customFormat="1" ht="12" x14ac:dyDescent="0.2">
      <c r="AB2076" s="80"/>
      <c r="AC2076" s="80"/>
      <c r="AD2076" s="80"/>
      <c r="AO2076" s="80"/>
      <c r="AP2076" s="80"/>
      <c r="AQ2076" s="80"/>
      <c r="AR2076" s="80"/>
      <c r="AS2076" s="80"/>
      <c r="AX2076" s="78"/>
      <c r="BL2076" s="80"/>
      <c r="CJ2076" s="90"/>
      <c r="CK2076" s="90"/>
      <c r="CL2076" s="90"/>
      <c r="CM2076" s="90"/>
      <c r="CN2076" s="90"/>
      <c r="CO2076" s="90"/>
      <c r="CP2076" s="90"/>
      <c r="CQ2076" s="90"/>
      <c r="CR2076" s="90"/>
      <c r="CS2076" s="90"/>
      <c r="CT2076" s="90"/>
      <c r="CU2076" s="90"/>
      <c r="CV2076" s="90"/>
      <c r="CW2076" s="90"/>
      <c r="CX2076" s="90"/>
    </row>
    <row r="2077" spans="28:102" s="77" customFormat="1" ht="12" x14ac:dyDescent="0.2">
      <c r="AB2077" s="80"/>
      <c r="AC2077" s="80"/>
      <c r="AD2077" s="80"/>
      <c r="AO2077" s="80"/>
      <c r="AP2077" s="80"/>
      <c r="AQ2077" s="80"/>
      <c r="AR2077" s="80"/>
      <c r="AS2077" s="80"/>
      <c r="AX2077" s="78"/>
      <c r="BL2077" s="80"/>
      <c r="CJ2077" s="90"/>
      <c r="CK2077" s="90"/>
      <c r="CL2077" s="90"/>
      <c r="CM2077" s="90"/>
      <c r="CN2077" s="90"/>
      <c r="CO2077" s="90"/>
      <c r="CP2077" s="90"/>
      <c r="CQ2077" s="90"/>
      <c r="CR2077" s="90"/>
      <c r="CS2077" s="90"/>
      <c r="CT2077" s="90"/>
      <c r="CU2077" s="90"/>
      <c r="CV2077" s="90"/>
      <c r="CW2077" s="90"/>
      <c r="CX2077" s="90"/>
    </row>
    <row r="2078" spans="28:102" s="77" customFormat="1" ht="12" x14ac:dyDescent="0.2">
      <c r="AB2078" s="80"/>
      <c r="AC2078" s="80"/>
      <c r="AD2078" s="80"/>
      <c r="AO2078" s="80"/>
      <c r="AP2078" s="80"/>
      <c r="AQ2078" s="80"/>
      <c r="AR2078" s="80"/>
      <c r="AS2078" s="80"/>
      <c r="AX2078" s="78"/>
      <c r="BL2078" s="80"/>
      <c r="CJ2078" s="90"/>
      <c r="CK2078" s="90"/>
      <c r="CL2078" s="90"/>
      <c r="CM2078" s="90"/>
      <c r="CN2078" s="90"/>
      <c r="CO2078" s="90"/>
      <c r="CP2078" s="90"/>
      <c r="CQ2078" s="90"/>
      <c r="CR2078" s="90"/>
      <c r="CS2078" s="90"/>
      <c r="CT2078" s="90"/>
      <c r="CU2078" s="90"/>
      <c r="CV2078" s="90"/>
      <c r="CW2078" s="90"/>
      <c r="CX2078" s="90"/>
    </row>
    <row r="2079" spans="28:102" s="77" customFormat="1" ht="12" x14ac:dyDescent="0.2">
      <c r="AB2079" s="80"/>
      <c r="AC2079" s="80"/>
      <c r="AD2079" s="80"/>
      <c r="AO2079" s="80"/>
      <c r="AP2079" s="80"/>
      <c r="AQ2079" s="80"/>
      <c r="AR2079" s="80"/>
      <c r="AS2079" s="80"/>
      <c r="AX2079" s="78"/>
      <c r="BL2079" s="80"/>
      <c r="CJ2079" s="90"/>
      <c r="CK2079" s="90"/>
      <c r="CL2079" s="90"/>
      <c r="CM2079" s="90"/>
      <c r="CN2079" s="90"/>
      <c r="CO2079" s="90"/>
      <c r="CP2079" s="90"/>
      <c r="CQ2079" s="90"/>
      <c r="CR2079" s="90"/>
      <c r="CS2079" s="90"/>
      <c r="CT2079" s="90"/>
      <c r="CU2079" s="90"/>
      <c r="CV2079" s="90"/>
      <c r="CW2079" s="90"/>
      <c r="CX2079" s="90"/>
    </row>
    <row r="2080" spans="28:102" s="77" customFormat="1" ht="12" x14ac:dyDescent="0.2">
      <c r="AB2080" s="80"/>
      <c r="AC2080" s="80"/>
      <c r="AD2080" s="80"/>
      <c r="AO2080" s="80"/>
      <c r="AP2080" s="80"/>
      <c r="AQ2080" s="80"/>
      <c r="AR2080" s="80"/>
      <c r="AS2080" s="80"/>
      <c r="AX2080" s="78"/>
      <c r="BL2080" s="80"/>
      <c r="CJ2080" s="90"/>
      <c r="CK2080" s="90"/>
      <c r="CL2080" s="90"/>
      <c r="CM2080" s="90"/>
      <c r="CN2080" s="90"/>
      <c r="CO2080" s="90"/>
      <c r="CP2080" s="90"/>
      <c r="CQ2080" s="90"/>
      <c r="CR2080" s="90"/>
      <c r="CS2080" s="90"/>
      <c r="CT2080" s="90"/>
      <c r="CU2080" s="90"/>
      <c r="CV2080" s="90"/>
      <c r="CW2080" s="90"/>
      <c r="CX2080" s="90"/>
    </row>
    <row r="2081" spans="28:102" s="77" customFormat="1" ht="12" x14ac:dyDescent="0.2">
      <c r="AB2081" s="80"/>
      <c r="AC2081" s="80"/>
      <c r="AD2081" s="80"/>
      <c r="AO2081" s="80"/>
      <c r="AP2081" s="80"/>
      <c r="AQ2081" s="80"/>
      <c r="AR2081" s="80"/>
      <c r="AS2081" s="80"/>
      <c r="AX2081" s="78"/>
      <c r="BL2081" s="80"/>
      <c r="CJ2081" s="90"/>
      <c r="CK2081" s="90"/>
      <c r="CL2081" s="90"/>
      <c r="CM2081" s="90"/>
      <c r="CN2081" s="90"/>
      <c r="CO2081" s="90"/>
      <c r="CP2081" s="90"/>
      <c r="CQ2081" s="90"/>
      <c r="CR2081" s="90"/>
      <c r="CS2081" s="90"/>
      <c r="CT2081" s="90"/>
      <c r="CU2081" s="90"/>
      <c r="CV2081" s="90"/>
      <c r="CW2081" s="90"/>
      <c r="CX2081" s="90"/>
    </row>
    <row r="2082" spans="28:102" s="77" customFormat="1" ht="12" x14ac:dyDescent="0.2">
      <c r="AB2082" s="80"/>
      <c r="AC2082" s="80"/>
      <c r="AD2082" s="80"/>
      <c r="AO2082" s="80"/>
      <c r="AP2082" s="80"/>
      <c r="AQ2082" s="80"/>
      <c r="AR2082" s="80"/>
      <c r="AS2082" s="80"/>
      <c r="AX2082" s="78"/>
      <c r="BL2082" s="80"/>
      <c r="CJ2082" s="90"/>
      <c r="CK2082" s="90"/>
      <c r="CL2082" s="90"/>
      <c r="CM2082" s="90"/>
      <c r="CN2082" s="90"/>
      <c r="CO2082" s="90"/>
      <c r="CP2082" s="90"/>
      <c r="CQ2082" s="90"/>
      <c r="CR2082" s="90"/>
      <c r="CS2082" s="90"/>
      <c r="CT2082" s="90"/>
      <c r="CU2082" s="90"/>
      <c r="CV2082" s="90"/>
      <c r="CW2082" s="90"/>
      <c r="CX2082" s="90"/>
    </row>
    <row r="2083" spans="28:102" s="77" customFormat="1" ht="12" x14ac:dyDescent="0.2">
      <c r="AB2083" s="80"/>
      <c r="AC2083" s="80"/>
      <c r="AD2083" s="80"/>
      <c r="AO2083" s="80"/>
      <c r="AP2083" s="80"/>
      <c r="AQ2083" s="80"/>
      <c r="AR2083" s="80"/>
      <c r="AS2083" s="80"/>
      <c r="AX2083" s="78"/>
      <c r="BL2083" s="80"/>
      <c r="CJ2083" s="90"/>
      <c r="CK2083" s="90"/>
      <c r="CL2083" s="90"/>
      <c r="CM2083" s="90"/>
      <c r="CN2083" s="90"/>
      <c r="CO2083" s="90"/>
      <c r="CP2083" s="90"/>
      <c r="CQ2083" s="90"/>
      <c r="CR2083" s="90"/>
      <c r="CS2083" s="90"/>
      <c r="CT2083" s="90"/>
      <c r="CU2083" s="90"/>
      <c r="CV2083" s="90"/>
      <c r="CW2083" s="90"/>
      <c r="CX2083" s="90"/>
    </row>
    <row r="2084" spans="28:102" s="77" customFormat="1" ht="12" x14ac:dyDescent="0.2">
      <c r="AB2084" s="80"/>
      <c r="AC2084" s="80"/>
      <c r="AD2084" s="80"/>
      <c r="AO2084" s="80"/>
      <c r="AP2084" s="80"/>
      <c r="AQ2084" s="80"/>
      <c r="AR2084" s="80"/>
      <c r="AS2084" s="80"/>
      <c r="AX2084" s="78"/>
      <c r="BL2084" s="80"/>
      <c r="CJ2084" s="90"/>
      <c r="CK2084" s="90"/>
      <c r="CL2084" s="90"/>
      <c r="CM2084" s="90"/>
      <c r="CN2084" s="90"/>
      <c r="CO2084" s="90"/>
      <c r="CP2084" s="90"/>
      <c r="CQ2084" s="90"/>
      <c r="CR2084" s="90"/>
      <c r="CS2084" s="90"/>
      <c r="CT2084" s="90"/>
      <c r="CU2084" s="90"/>
      <c r="CV2084" s="90"/>
      <c r="CW2084" s="90"/>
      <c r="CX2084" s="90"/>
    </row>
    <row r="2085" spans="28:102" s="77" customFormat="1" ht="12" x14ac:dyDescent="0.2">
      <c r="AB2085" s="80"/>
      <c r="AC2085" s="80"/>
      <c r="AD2085" s="80"/>
      <c r="AO2085" s="80"/>
      <c r="AP2085" s="80"/>
      <c r="AQ2085" s="80"/>
      <c r="AR2085" s="80"/>
      <c r="AS2085" s="80"/>
      <c r="AX2085" s="78"/>
      <c r="BL2085" s="80"/>
      <c r="CJ2085" s="90"/>
      <c r="CK2085" s="90"/>
      <c r="CL2085" s="90"/>
      <c r="CM2085" s="90"/>
      <c r="CN2085" s="90"/>
      <c r="CO2085" s="90"/>
      <c r="CP2085" s="90"/>
      <c r="CQ2085" s="90"/>
      <c r="CR2085" s="90"/>
      <c r="CS2085" s="90"/>
      <c r="CT2085" s="90"/>
      <c r="CU2085" s="90"/>
      <c r="CV2085" s="90"/>
      <c r="CW2085" s="90"/>
      <c r="CX2085" s="90"/>
    </row>
    <row r="2086" spans="28:102" s="77" customFormat="1" ht="12" x14ac:dyDescent="0.2">
      <c r="AB2086" s="80"/>
      <c r="AC2086" s="80"/>
      <c r="AD2086" s="80"/>
      <c r="AO2086" s="80"/>
      <c r="AP2086" s="80"/>
      <c r="AQ2086" s="80"/>
      <c r="AR2086" s="80"/>
      <c r="AS2086" s="80"/>
      <c r="AX2086" s="78"/>
      <c r="BL2086" s="80"/>
      <c r="CJ2086" s="90"/>
      <c r="CK2086" s="90"/>
      <c r="CL2086" s="90"/>
      <c r="CM2086" s="90"/>
      <c r="CN2086" s="90"/>
      <c r="CO2086" s="90"/>
      <c r="CP2086" s="90"/>
      <c r="CQ2086" s="90"/>
      <c r="CR2086" s="90"/>
      <c r="CS2086" s="90"/>
      <c r="CT2086" s="90"/>
      <c r="CU2086" s="90"/>
      <c r="CV2086" s="90"/>
      <c r="CW2086" s="90"/>
      <c r="CX2086" s="90"/>
    </row>
    <row r="2087" spans="28:102" s="77" customFormat="1" ht="12" x14ac:dyDescent="0.2">
      <c r="AB2087" s="80"/>
      <c r="AC2087" s="80"/>
      <c r="AD2087" s="80"/>
      <c r="AO2087" s="80"/>
      <c r="AP2087" s="80"/>
      <c r="AQ2087" s="80"/>
      <c r="AR2087" s="80"/>
      <c r="AS2087" s="80"/>
      <c r="AX2087" s="78"/>
      <c r="BL2087" s="80"/>
      <c r="CJ2087" s="90"/>
      <c r="CK2087" s="90"/>
      <c r="CL2087" s="90"/>
      <c r="CM2087" s="90"/>
      <c r="CN2087" s="90"/>
      <c r="CO2087" s="90"/>
      <c r="CP2087" s="90"/>
      <c r="CQ2087" s="90"/>
      <c r="CR2087" s="90"/>
      <c r="CS2087" s="90"/>
      <c r="CT2087" s="90"/>
      <c r="CU2087" s="90"/>
      <c r="CV2087" s="90"/>
      <c r="CW2087" s="90"/>
      <c r="CX2087" s="90"/>
    </row>
    <row r="2088" spans="28:102" s="77" customFormat="1" ht="12" x14ac:dyDescent="0.2">
      <c r="AB2088" s="80"/>
      <c r="AC2088" s="80"/>
      <c r="AD2088" s="80"/>
      <c r="AO2088" s="80"/>
      <c r="AP2088" s="80"/>
      <c r="AQ2088" s="80"/>
      <c r="AR2088" s="80"/>
      <c r="AS2088" s="80"/>
      <c r="AX2088" s="78"/>
      <c r="BL2088" s="80"/>
      <c r="CJ2088" s="90"/>
      <c r="CK2088" s="90"/>
      <c r="CL2088" s="90"/>
      <c r="CM2088" s="90"/>
      <c r="CN2088" s="90"/>
      <c r="CO2088" s="90"/>
      <c r="CP2088" s="90"/>
      <c r="CQ2088" s="90"/>
      <c r="CR2088" s="90"/>
      <c r="CS2088" s="90"/>
      <c r="CT2088" s="90"/>
      <c r="CU2088" s="90"/>
      <c r="CV2088" s="90"/>
      <c r="CW2088" s="90"/>
      <c r="CX2088" s="90"/>
    </row>
    <row r="2089" spans="28:102" s="77" customFormat="1" ht="12" x14ac:dyDescent="0.2">
      <c r="AB2089" s="80"/>
      <c r="AC2089" s="80"/>
      <c r="AD2089" s="80"/>
      <c r="AO2089" s="80"/>
      <c r="AP2089" s="80"/>
      <c r="AQ2089" s="80"/>
      <c r="AR2089" s="80"/>
      <c r="AS2089" s="80"/>
      <c r="AX2089" s="78"/>
      <c r="BL2089" s="80"/>
      <c r="CJ2089" s="90"/>
      <c r="CK2089" s="90"/>
      <c r="CL2089" s="90"/>
      <c r="CM2089" s="90"/>
      <c r="CN2089" s="90"/>
      <c r="CO2089" s="90"/>
      <c r="CP2089" s="90"/>
      <c r="CQ2089" s="90"/>
      <c r="CR2089" s="90"/>
      <c r="CS2089" s="90"/>
      <c r="CT2089" s="90"/>
      <c r="CU2089" s="90"/>
      <c r="CV2089" s="90"/>
      <c r="CW2089" s="90"/>
      <c r="CX2089" s="90"/>
    </row>
    <row r="2090" spans="28:102" s="77" customFormat="1" ht="12" x14ac:dyDescent="0.2">
      <c r="AB2090" s="80"/>
      <c r="AC2090" s="80"/>
      <c r="AD2090" s="80"/>
      <c r="AO2090" s="80"/>
      <c r="AP2090" s="80"/>
      <c r="AQ2090" s="80"/>
      <c r="AR2090" s="80"/>
      <c r="AS2090" s="80"/>
      <c r="AX2090" s="78"/>
      <c r="BL2090" s="80"/>
      <c r="CJ2090" s="90"/>
      <c r="CK2090" s="90"/>
      <c r="CL2090" s="90"/>
      <c r="CM2090" s="90"/>
      <c r="CN2090" s="90"/>
      <c r="CO2090" s="90"/>
      <c r="CP2090" s="90"/>
      <c r="CQ2090" s="90"/>
      <c r="CR2090" s="90"/>
      <c r="CS2090" s="90"/>
      <c r="CT2090" s="90"/>
      <c r="CU2090" s="90"/>
      <c r="CV2090" s="90"/>
      <c r="CW2090" s="90"/>
      <c r="CX2090" s="90"/>
    </row>
    <row r="2091" spans="28:102" s="77" customFormat="1" ht="12" x14ac:dyDescent="0.2">
      <c r="AB2091" s="80"/>
      <c r="AC2091" s="80"/>
      <c r="AD2091" s="80"/>
      <c r="AO2091" s="80"/>
      <c r="AP2091" s="80"/>
      <c r="AQ2091" s="80"/>
      <c r="AR2091" s="80"/>
      <c r="AS2091" s="80"/>
      <c r="AX2091" s="78"/>
      <c r="BL2091" s="80"/>
      <c r="CJ2091" s="90"/>
      <c r="CK2091" s="90"/>
      <c r="CL2091" s="90"/>
      <c r="CM2091" s="90"/>
      <c r="CN2091" s="90"/>
      <c r="CO2091" s="90"/>
      <c r="CP2091" s="90"/>
      <c r="CQ2091" s="90"/>
      <c r="CR2091" s="90"/>
      <c r="CS2091" s="90"/>
      <c r="CT2091" s="90"/>
      <c r="CU2091" s="90"/>
      <c r="CV2091" s="90"/>
      <c r="CW2091" s="90"/>
      <c r="CX2091" s="90"/>
    </row>
    <row r="2092" spans="28:102" s="77" customFormat="1" ht="12" x14ac:dyDescent="0.2">
      <c r="AB2092" s="80"/>
      <c r="AC2092" s="80"/>
      <c r="AD2092" s="80"/>
      <c r="AO2092" s="80"/>
      <c r="AP2092" s="80"/>
      <c r="AQ2092" s="80"/>
      <c r="AR2092" s="80"/>
      <c r="AS2092" s="80"/>
      <c r="AX2092" s="78"/>
      <c r="BL2092" s="80"/>
      <c r="CJ2092" s="90"/>
      <c r="CK2092" s="90"/>
      <c r="CL2092" s="90"/>
      <c r="CM2092" s="90"/>
      <c r="CN2092" s="90"/>
      <c r="CO2092" s="90"/>
      <c r="CP2092" s="90"/>
      <c r="CQ2092" s="90"/>
      <c r="CR2092" s="90"/>
      <c r="CS2092" s="90"/>
      <c r="CT2092" s="90"/>
      <c r="CU2092" s="90"/>
      <c r="CV2092" s="90"/>
      <c r="CW2092" s="90"/>
      <c r="CX2092" s="90"/>
    </row>
    <row r="2093" spans="28:102" s="77" customFormat="1" ht="12" x14ac:dyDescent="0.2">
      <c r="AB2093" s="80"/>
      <c r="AC2093" s="80"/>
      <c r="AD2093" s="80"/>
      <c r="AO2093" s="80"/>
      <c r="AP2093" s="80"/>
      <c r="AQ2093" s="80"/>
      <c r="AR2093" s="80"/>
      <c r="AS2093" s="80"/>
      <c r="AX2093" s="78"/>
      <c r="BL2093" s="80"/>
      <c r="CJ2093" s="90"/>
      <c r="CK2093" s="90"/>
      <c r="CL2093" s="90"/>
      <c r="CM2093" s="90"/>
      <c r="CN2093" s="90"/>
      <c r="CO2093" s="90"/>
      <c r="CP2093" s="90"/>
      <c r="CQ2093" s="90"/>
      <c r="CR2093" s="90"/>
      <c r="CS2093" s="90"/>
      <c r="CT2093" s="90"/>
      <c r="CU2093" s="90"/>
      <c r="CV2093" s="90"/>
      <c r="CW2093" s="90"/>
      <c r="CX2093" s="90"/>
    </row>
    <row r="2094" spans="28:102" s="77" customFormat="1" ht="12" x14ac:dyDescent="0.2">
      <c r="AB2094" s="80"/>
      <c r="AC2094" s="80"/>
      <c r="AD2094" s="80"/>
      <c r="AO2094" s="80"/>
      <c r="AP2094" s="80"/>
      <c r="AQ2094" s="80"/>
      <c r="AR2094" s="80"/>
      <c r="AS2094" s="80"/>
      <c r="AX2094" s="78"/>
      <c r="BL2094" s="80"/>
      <c r="CJ2094" s="90"/>
      <c r="CK2094" s="90"/>
      <c r="CL2094" s="90"/>
      <c r="CM2094" s="90"/>
      <c r="CN2094" s="90"/>
      <c r="CO2094" s="90"/>
      <c r="CP2094" s="90"/>
      <c r="CQ2094" s="90"/>
      <c r="CR2094" s="90"/>
      <c r="CS2094" s="90"/>
      <c r="CT2094" s="90"/>
      <c r="CU2094" s="90"/>
      <c r="CV2094" s="90"/>
      <c r="CW2094" s="90"/>
      <c r="CX2094" s="90"/>
    </row>
    <row r="2095" spans="28:102" s="77" customFormat="1" ht="12" x14ac:dyDescent="0.2">
      <c r="AB2095" s="80"/>
      <c r="AC2095" s="80"/>
      <c r="AD2095" s="80"/>
      <c r="AO2095" s="80"/>
      <c r="AP2095" s="80"/>
      <c r="AQ2095" s="80"/>
      <c r="AR2095" s="80"/>
      <c r="AS2095" s="80"/>
      <c r="AX2095" s="78"/>
      <c r="BL2095" s="80"/>
      <c r="CJ2095" s="90"/>
      <c r="CK2095" s="90"/>
      <c r="CL2095" s="90"/>
      <c r="CM2095" s="90"/>
      <c r="CN2095" s="90"/>
      <c r="CO2095" s="90"/>
      <c r="CP2095" s="90"/>
      <c r="CQ2095" s="90"/>
      <c r="CR2095" s="90"/>
      <c r="CS2095" s="90"/>
      <c r="CT2095" s="90"/>
      <c r="CU2095" s="90"/>
      <c r="CV2095" s="90"/>
      <c r="CW2095" s="90"/>
      <c r="CX2095" s="90"/>
    </row>
    <row r="2096" spans="28:102" s="77" customFormat="1" ht="12" x14ac:dyDescent="0.2">
      <c r="AB2096" s="80"/>
      <c r="AC2096" s="80"/>
      <c r="AD2096" s="80"/>
      <c r="AO2096" s="80"/>
      <c r="AP2096" s="80"/>
      <c r="AQ2096" s="80"/>
      <c r="AR2096" s="80"/>
      <c r="AS2096" s="80"/>
      <c r="AX2096" s="78"/>
      <c r="BL2096" s="80"/>
      <c r="CJ2096" s="90"/>
      <c r="CK2096" s="90"/>
      <c r="CL2096" s="90"/>
      <c r="CM2096" s="90"/>
      <c r="CN2096" s="90"/>
      <c r="CO2096" s="90"/>
      <c r="CP2096" s="90"/>
      <c r="CQ2096" s="90"/>
      <c r="CR2096" s="90"/>
      <c r="CS2096" s="90"/>
      <c r="CT2096" s="90"/>
      <c r="CU2096" s="90"/>
      <c r="CV2096" s="90"/>
      <c r="CW2096" s="90"/>
      <c r="CX2096" s="90"/>
    </row>
    <row r="2097" spans="28:102" s="77" customFormat="1" ht="12" x14ac:dyDescent="0.2">
      <c r="AB2097" s="80"/>
      <c r="AC2097" s="80"/>
      <c r="AD2097" s="80"/>
      <c r="AO2097" s="80"/>
      <c r="AP2097" s="80"/>
      <c r="AQ2097" s="80"/>
      <c r="AR2097" s="80"/>
      <c r="AS2097" s="80"/>
      <c r="AX2097" s="78"/>
      <c r="BL2097" s="80"/>
      <c r="CJ2097" s="90"/>
      <c r="CK2097" s="90"/>
      <c r="CL2097" s="90"/>
      <c r="CM2097" s="90"/>
      <c r="CN2097" s="90"/>
      <c r="CO2097" s="90"/>
      <c r="CP2097" s="90"/>
      <c r="CQ2097" s="90"/>
      <c r="CR2097" s="90"/>
      <c r="CS2097" s="90"/>
      <c r="CT2097" s="90"/>
      <c r="CU2097" s="90"/>
      <c r="CV2097" s="90"/>
      <c r="CW2097" s="90"/>
      <c r="CX2097" s="90"/>
    </row>
    <row r="2098" spans="28:102" s="77" customFormat="1" ht="12" x14ac:dyDescent="0.2">
      <c r="AB2098" s="80"/>
      <c r="AC2098" s="80"/>
      <c r="AD2098" s="80"/>
      <c r="AO2098" s="80"/>
      <c r="AP2098" s="80"/>
      <c r="AQ2098" s="80"/>
      <c r="AR2098" s="80"/>
      <c r="AS2098" s="80"/>
      <c r="AX2098" s="78"/>
      <c r="BL2098" s="80"/>
      <c r="CJ2098" s="90"/>
      <c r="CK2098" s="90"/>
      <c r="CL2098" s="90"/>
      <c r="CM2098" s="90"/>
      <c r="CN2098" s="90"/>
      <c r="CO2098" s="90"/>
      <c r="CP2098" s="90"/>
      <c r="CQ2098" s="90"/>
      <c r="CR2098" s="90"/>
      <c r="CS2098" s="90"/>
      <c r="CT2098" s="90"/>
      <c r="CU2098" s="90"/>
      <c r="CV2098" s="90"/>
      <c r="CW2098" s="90"/>
      <c r="CX2098" s="90"/>
    </row>
    <row r="2099" spans="28:102" s="77" customFormat="1" ht="12" x14ac:dyDescent="0.2">
      <c r="AB2099" s="80"/>
      <c r="AC2099" s="80"/>
      <c r="AD2099" s="80"/>
      <c r="AO2099" s="80"/>
      <c r="AP2099" s="80"/>
      <c r="AQ2099" s="80"/>
      <c r="AR2099" s="80"/>
      <c r="AS2099" s="80"/>
      <c r="AX2099" s="78"/>
      <c r="BL2099" s="80"/>
      <c r="CJ2099" s="90"/>
      <c r="CK2099" s="90"/>
      <c r="CL2099" s="90"/>
      <c r="CM2099" s="90"/>
      <c r="CN2099" s="90"/>
      <c r="CO2099" s="90"/>
      <c r="CP2099" s="90"/>
      <c r="CQ2099" s="90"/>
      <c r="CR2099" s="90"/>
      <c r="CS2099" s="90"/>
      <c r="CT2099" s="90"/>
      <c r="CU2099" s="90"/>
      <c r="CV2099" s="90"/>
      <c r="CW2099" s="90"/>
      <c r="CX2099" s="90"/>
    </row>
    <row r="2100" spans="28:102" s="77" customFormat="1" ht="12" x14ac:dyDescent="0.2">
      <c r="AB2100" s="80"/>
      <c r="AC2100" s="80"/>
      <c r="AD2100" s="80"/>
      <c r="AO2100" s="80"/>
      <c r="AP2100" s="80"/>
      <c r="AQ2100" s="80"/>
      <c r="AR2100" s="80"/>
      <c r="AS2100" s="80"/>
      <c r="AX2100" s="78"/>
      <c r="BL2100" s="80"/>
      <c r="CJ2100" s="90"/>
      <c r="CK2100" s="90"/>
      <c r="CL2100" s="90"/>
      <c r="CM2100" s="90"/>
      <c r="CN2100" s="90"/>
      <c r="CO2100" s="90"/>
      <c r="CP2100" s="90"/>
      <c r="CQ2100" s="90"/>
      <c r="CR2100" s="90"/>
      <c r="CS2100" s="90"/>
      <c r="CT2100" s="90"/>
      <c r="CU2100" s="90"/>
      <c r="CV2100" s="90"/>
      <c r="CW2100" s="90"/>
      <c r="CX2100" s="90"/>
    </row>
    <row r="2101" spans="28:102" s="77" customFormat="1" ht="12" x14ac:dyDescent="0.2">
      <c r="AB2101" s="80"/>
      <c r="AC2101" s="80"/>
      <c r="AD2101" s="80"/>
      <c r="AO2101" s="80"/>
      <c r="AP2101" s="80"/>
      <c r="AQ2101" s="80"/>
      <c r="AR2101" s="80"/>
      <c r="AS2101" s="80"/>
      <c r="AX2101" s="78"/>
      <c r="BL2101" s="80"/>
      <c r="CJ2101" s="90"/>
      <c r="CK2101" s="90"/>
      <c r="CL2101" s="90"/>
      <c r="CM2101" s="90"/>
      <c r="CN2101" s="90"/>
      <c r="CO2101" s="90"/>
      <c r="CP2101" s="90"/>
      <c r="CQ2101" s="90"/>
      <c r="CR2101" s="90"/>
      <c r="CS2101" s="90"/>
      <c r="CT2101" s="90"/>
      <c r="CU2101" s="90"/>
      <c r="CV2101" s="90"/>
      <c r="CW2101" s="90"/>
      <c r="CX2101" s="90"/>
    </row>
    <row r="2102" spans="28:102" s="77" customFormat="1" ht="12" x14ac:dyDescent="0.2">
      <c r="AB2102" s="80"/>
      <c r="AC2102" s="80"/>
      <c r="AD2102" s="80"/>
      <c r="AO2102" s="80"/>
      <c r="AP2102" s="80"/>
      <c r="AQ2102" s="80"/>
      <c r="AR2102" s="80"/>
      <c r="AS2102" s="80"/>
      <c r="AX2102" s="78"/>
      <c r="BL2102" s="80"/>
      <c r="CJ2102" s="90"/>
      <c r="CK2102" s="90"/>
      <c r="CL2102" s="90"/>
      <c r="CM2102" s="90"/>
      <c r="CN2102" s="90"/>
      <c r="CO2102" s="90"/>
      <c r="CP2102" s="90"/>
      <c r="CQ2102" s="90"/>
      <c r="CR2102" s="90"/>
      <c r="CS2102" s="90"/>
      <c r="CT2102" s="90"/>
      <c r="CU2102" s="90"/>
      <c r="CV2102" s="90"/>
      <c r="CW2102" s="90"/>
      <c r="CX2102" s="90"/>
    </row>
    <row r="2103" spans="28:102" s="77" customFormat="1" ht="12" x14ac:dyDescent="0.2">
      <c r="AB2103" s="80"/>
      <c r="AC2103" s="80"/>
      <c r="AD2103" s="80"/>
      <c r="AO2103" s="80"/>
      <c r="AP2103" s="80"/>
      <c r="AQ2103" s="80"/>
      <c r="AR2103" s="80"/>
      <c r="AS2103" s="80"/>
      <c r="AX2103" s="78"/>
      <c r="BL2103" s="80"/>
      <c r="CJ2103" s="90"/>
      <c r="CK2103" s="90"/>
      <c r="CL2103" s="90"/>
      <c r="CM2103" s="90"/>
      <c r="CN2103" s="90"/>
      <c r="CO2103" s="90"/>
      <c r="CP2103" s="90"/>
      <c r="CQ2103" s="90"/>
      <c r="CR2103" s="90"/>
      <c r="CS2103" s="90"/>
      <c r="CT2103" s="90"/>
      <c r="CU2103" s="90"/>
      <c r="CV2103" s="90"/>
      <c r="CW2103" s="90"/>
      <c r="CX2103" s="90"/>
    </row>
    <row r="2104" spans="28:102" s="77" customFormat="1" ht="12" x14ac:dyDescent="0.2">
      <c r="AB2104" s="80"/>
      <c r="AC2104" s="80"/>
      <c r="AD2104" s="80"/>
      <c r="AO2104" s="80"/>
      <c r="AP2104" s="80"/>
      <c r="AQ2104" s="80"/>
      <c r="AR2104" s="80"/>
      <c r="AS2104" s="80"/>
      <c r="AX2104" s="78"/>
      <c r="BL2104" s="80"/>
      <c r="CJ2104" s="90"/>
      <c r="CK2104" s="90"/>
      <c r="CL2104" s="90"/>
      <c r="CM2104" s="90"/>
      <c r="CN2104" s="90"/>
      <c r="CO2104" s="90"/>
      <c r="CP2104" s="90"/>
      <c r="CQ2104" s="90"/>
      <c r="CR2104" s="90"/>
      <c r="CS2104" s="90"/>
      <c r="CT2104" s="90"/>
      <c r="CU2104" s="90"/>
      <c r="CV2104" s="90"/>
      <c r="CW2104" s="90"/>
      <c r="CX2104" s="90"/>
    </row>
    <row r="2105" spans="28:102" s="77" customFormat="1" ht="12" x14ac:dyDescent="0.2">
      <c r="AB2105" s="80"/>
      <c r="AC2105" s="80"/>
      <c r="AD2105" s="80"/>
      <c r="AO2105" s="80"/>
      <c r="AP2105" s="80"/>
      <c r="AQ2105" s="80"/>
      <c r="AR2105" s="80"/>
      <c r="AS2105" s="80"/>
      <c r="AX2105" s="78"/>
      <c r="BL2105" s="80"/>
      <c r="CJ2105" s="90"/>
      <c r="CK2105" s="90"/>
      <c r="CL2105" s="90"/>
      <c r="CM2105" s="90"/>
      <c r="CN2105" s="90"/>
      <c r="CO2105" s="90"/>
      <c r="CP2105" s="90"/>
      <c r="CQ2105" s="90"/>
      <c r="CR2105" s="90"/>
      <c r="CS2105" s="90"/>
      <c r="CT2105" s="90"/>
      <c r="CU2105" s="90"/>
      <c r="CV2105" s="90"/>
      <c r="CW2105" s="90"/>
      <c r="CX2105" s="90"/>
    </row>
    <row r="2106" spans="28:102" s="77" customFormat="1" ht="12" x14ac:dyDescent="0.2">
      <c r="AB2106" s="80"/>
      <c r="AC2106" s="80"/>
      <c r="AD2106" s="80"/>
      <c r="AO2106" s="80"/>
      <c r="AP2106" s="80"/>
      <c r="AQ2106" s="80"/>
      <c r="AR2106" s="80"/>
      <c r="AS2106" s="80"/>
      <c r="AX2106" s="78"/>
      <c r="BL2106" s="80"/>
      <c r="CJ2106" s="90"/>
      <c r="CK2106" s="90"/>
      <c r="CL2106" s="90"/>
      <c r="CM2106" s="90"/>
      <c r="CN2106" s="90"/>
      <c r="CO2106" s="90"/>
      <c r="CP2106" s="90"/>
      <c r="CQ2106" s="90"/>
      <c r="CR2106" s="90"/>
      <c r="CS2106" s="90"/>
      <c r="CT2106" s="90"/>
      <c r="CU2106" s="90"/>
      <c r="CV2106" s="90"/>
      <c r="CW2106" s="90"/>
      <c r="CX2106" s="90"/>
    </row>
    <row r="2107" spans="28:102" s="77" customFormat="1" ht="12" x14ac:dyDescent="0.2">
      <c r="AB2107" s="80"/>
      <c r="AC2107" s="80"/>
      <c r="AD2107" s="80"/>
      <c r="AO2107" s="80"/>
      <c r="AP2107" s="80"/>
      <c r="AQ2107" s="80"/>
      <c r="AR2107" s="80"/>
      <c r="AS2107" s="80"/>
      <c r="AX2107" s="78"/>
      <c r="BL2107" s="80"/>
      <c r="CJ2107" s="90"/>
      <c r="CK2107" s="90"/>
      <c r="CL2107" s="90"/>
      <c r="CM2107" s="90"/>
      <c r="CN2107" s="90"/>
      <c r="CO2107" s="90"/>
      <c r="CP2107" s="90"/>
      <c r="CQ2107" s="90"/>
      <c r="CR2107" s="90"/>
      <c r="CS2107" s="90"/>
      <c r="CT2107" s="90"/>
      <c r="CU2107" s="90"/>
      <c r="CV2107" s="90"/>
      <c r="CW2107" s="90"/>
      <c r="CX2107" s="90"/>
    </row>
    <row r="2108" spans="28:102" s="77" customFormat="1" ht="12" x14ac:dyDescent="0.2">
      <c r="AB2108" s="80"/>
      <c r="AC2108" s="80"/>
      <c r="AD2108" s="80"/>
      <c r="AO2108" s="80"/>
      <c r="AP2108" s="80"/>
      <c r="AQ2108" s="80"/>
      <c r="AR2108" s="80"/>
      <c r="AS2108" s="80"/>
      <c r="AX2108" s="78"/>
      <c r="BL2108" s="80"/>
      <c r="CJ2108" s="90"/>
      <c r="CK2108" s="90"/>
      <c r="CL2108" s="90"/>
      <c r="CM2108" s="90"/>
      <c r="CN2108" s="90"/>
      <c r="CO2108" s="90"/>
      <c r="CP2108" s="90"/>
      <c r="CQ2108" s="90"/>
      <c r="CR2108" s="90"/>
      <c r="CS2108" s="90"/>
      <c r="CT2108" s="90"/>
      <c r="CU2108" s="90"/>
      <c r="CV2108" s="90"/>
      <c r="CW2108" s="90"/>
      <c r="CX2108" s="90"/>
    </row>
    <row r="2109" spans="28:102" s="77" customFormat="1" ht="12" x14ac:dyDescent="0.2">
      <c r="AB2109" s="80"/>
      <c r="AC2109" s="80"/>
      <c r="AD2109" s="80"/>
      <c r="AO2109" s="80"/>
      <c r="AP2109" s="80"/>
      <c r="AQ2109" s="80"/>
      <c r="AR2109" s="80"/>
      <c r="AS2109" s="80"/>
      <c r="AX2109" s="78"/>
      <c r="BL2109" s="80"/>
      <c r="CJ2109" s="90"/>
      <c r="CK2109" s="90"/>
      <c r="CL2109" s="90"/>
      <c r="CM2109" s="90"/>
      <c r="CN2109" s="90"/>
      <c r="CO2109" s="90"/>
      <c r="CP2109" s="90"/>
      <c r="CQ2109" s="90"/>
      <c r="CR2109" s="90"/>
      <c r="CS2109" s="90"/>
      <c r="CT2109" s="90"/>
      <c r="CU2109" s="90"/>
      <c r="CV2109" s="90"/>
      <c r="CW2109" s="90"/>
      <c r="CX2109" s="90"/>
    </row>
    <row r="2110" spans="28:102" s="77" customFormat="1" ht="12" x14ac:dyDescent="0.2">
      <c r="AB2110" s="80"/>
      <c r="AC2110" s="80"/>
      <c r="AD2110" s="80"/>
      <c r="AO2110" s="80"/>
      <c r="AP2110" s="80"/>
      <c r="AQ2110" s="80"/>
      <c r="AR2110" s="80"/>
      <c r="AS2110" s="80"/>
      <c r="AX2110" s="78"/>
      <c r="BL2110" s="80"/>
      <c r="CJ2110" s="90"/>
      <c r="CK2110" s="90"/>
      <c r="CL2110" s="90"/>
      <c r="CM2110" s="90"/>
      <c r="CN2110" s="90"/>
      <c r="CO2110" s="90"/>
      <c r="CP2110" s="90"/>
      <c r="CQ2110" s="90"/>
      <c r="CR2110" s="90"/>
      <c r="CS2110" s="90"/>
      <c r="CT2110" s="90"/>
      <c r="CU2110" s="90"/>
      <c r="CV2110" s="90"/>
      <c r="CW2110" s="90"/>
      <c r="CX2110" s="90"/>
    </row>
    <row r="2111" spans="28:102" s="77" customFormat="1" ht="12" x14ac:dyDescent="0.2">
      <c r="AB2111" s="80"/>
      <c r="AC2111" s="80"/>
      <c r="AD2111" s="80"/>
      <c r="AO2111" s="80"/>
      <c r="AP2111" s="80"/>
      <c r="AQ2111" s="80"/>
      <c r="AR2111" s="80"/>
      <c r="AS2111" s="80"/>
      <c r="AX2111" s="78"/>
      <c r="BL2111" s="80"/>
      <c r="CJ2111" s="90"/>
      <c r="CK2111" s="90"/>
      <c r="CL2111" s="90"/>
      <c r="CM2111" s="90"/>
      <c r="CN2111" s="90"/>
      <c r="CO2111" s="90"/>
      <c r="CP2111" s="90"/>
      <c r="CQ2111" s="90"/>
      <c r="CR2111" s="90"/>
      <c r="CS2111" s="90"/>
      <c r="CT2111" s="90"/>
      <c r="CU2111" s="90"/>
      <c r="CV2111" s="90"/>
      <c r="CW2111" s="90"/>
      <c r="CX2111" s="90"/>
    </row>
    <row r="2112" spans="28:102" s="77" customFormat="1" ht="12" x14ac:dyDescent="0.2">
      <c r="AB2112" s="80"/>
      <c r="AC2112" s="80"/>
      <c r="AD2112" s="80"/>
      <c r="AO2112" s="80"/>
      <c r="AP2112" s="80"/>
      <c r="AQ2112" s="80"/>
      <c r="AR2112" s="80"/>
      <c r="AS2112" s="80"/>
      <c r="AX2112" s="78"/>
      <c r="BL2112" s="80"/>
      <c r="CJ2112" s="90"/>
      <c r="CK2112" s="90"/>
      <c r="CL2112" s="90"/>
      <c r="CM2112" s="90"/>
      <c r="CN2112" s="90"/>
      <c r="CO2112" s="90"/>
      <c r="CP2112" s="90"/>
      <c r="CQ2112" s="90"/>
      <c r="CR2112" s="90"/>
      <c r="CS2112" s="90"/>
      <c r="CT2112" s="90"/>
      <c r="CU2112" s="90"/>
      <c r="CV2112" s="90"/>
      <c r="CW2112" s="90"/>
      <c r="CX2112" s="90"/>
    </row>
    <row r="2113" spans="28:102" s="77" customFormat="1" ht="12" x14ac:dyDescent="0.2">
      <c r="AB2113" s="80"/>
      <c r="AC2113" s="80"/>
      <c r="AD2113" s="80"/>
      <c r="AO2113" s="80"/>
      <c r="AP2113" s="80"/>
      <c r="AQ2113" s="80"/>
      <c r="AR2113" s="80"/>
      <c r="AS2113" s="80"/>
      <c r="AX2113" s="78"/>
      <c r="BL2113" s="80"/>
      <c r="CJ2113" s="90"/>
      <c r="CK2113" s="90"/>
      <c r="CL2113" s="90"/>
      <c r="CM2113" s="90"/>
      <c r="CN2113" s="90"/>
      <c r="CO2113" s="90"/>
      <c r="CP2113" s="90"/>
      <c r="CQ2113" s="90"/>
      <c r="CR2113" s="90"/>
      <c r="CS2113" s="90"/>
      <c r="CT2113" s="90"/>
      <c r="CU2113" s="90"/>
      <c r="CV2113" s="90"/>
      <c r="CW2113" s="90"/>
      <c r="CX2113" s="90"/>
    </row>
    <row r="2114" spans="28:102" s="77" customFormat="1" ht="12" x14ac:dyDescent="0.2">
      <c r="AB2114" s="80"/>
      <c r="AC2114" s="80"/>
      <c r="AD2114" s="80"/>
      <c r="AO2114" s="80"/>
      <c r="AP2114" s="80"/>
      <c r="AQ2114" s="80"/>
      <c r="AR2114" s="80"/>
      <c r="AS2114" s="80"/>
      <c r="AX2114" s="78"/>
      <c r="BL2114" s="80"/>
      <c r="CJ2114" s="90"/>
      <c r="CK2114" s="90"/>
      <c r="CL2114" s="90"/>
      <c r="CM2114" s="90"/>
      <c r="CN2114" s="90"/>
      <c r="CO2114" s="90"/>
      <c r="CP2114" s="90"/>
      <c r="CQ2114" s="90"/>
      <c r="CR2114" s="90"/>
      <c r="CS2114" s="90"/>
      <c r="CT2114" s="90"/>
      <c r="CU2114" s="90"/>
      <c r="CV2114" s="90"/>
      <c r="CW2114" s="90"/>
      <c r="CX2114" s="90"/>
    </row>
    <row r="2115" spans="28:102" s="77" customFormat="1" ht="12" x14ac:dyDescent="0.2">
      <c r="AB2115" s="80"/>
      <c r="AC2115" s="80"/>
      <c r="AD2115" s="80"/>
      <c r="AO2115" s="80"/>
      <c r="AP2115" s="80"/>
      <c r="AQ2115" s="80"/>
      <c r="AR2115" s="80"/>
      <c r="AS2115" s="80"/>
      <c r="AX2115" s="78"/>
      <c r="BL2115" s="80"/>
      <c r="CJ2115" s="90"/>
      <c r="CK2115" s="90"/>
      <c r="CL2115" s="90"/>
      <c r="CM2115" s="90"/>
      <c r="CN2115" s="90"/>
      <c r="CO2115" s="90"/>
      <c r="CP2115" s="90"/>
      <c r="CQ2115" s="90"/>
      <c r="CR2115" s="90"/>
      <c r="CS2115" s="90"/>
      <c r="CT2115" s="90"/>
      <c r="CU2115" s="90"/>
      <c r="CV2115" s="90"/>
      <c r="CW2115" s="90"/>
      <c r="CX2115" s="90"/>
    </row>
    <row r="2116" spans="28:102" s="77" customFormat="1" ht="12" x14ac:dyDescent="0.2">
      <c r="AB2116" s="80"/>
      <c r="AC2116" s="80"/>
      <c r="AD2116" s="80"/>
      <c r="AO2116" s="80"/>
      <c r="AP2116" s="80"/>
      <c r="AQ2116" s="80"/>
      <c r="AR2116" s="80"/>
      <c r="AS2116" s="80"/>
      <c r="AX2116" s="78"/>
      <c r="BL2116" s="80"/>
      <c r="CJ2116" s="90"/>
      <c r="CK2116" s="90"/>
      <c r="CL2116" s="90"/>
      <c r="CM2116" s="90"/>
      <c r="CN2116" s="90"/>
      <c r="CO2116" s="90"/>
      <c r="CP2116" s="90"/>
      <c r="CQ2116" s="90"/>
      <c r="CR2116" s="90"/>
      <c r="CS2116" s="90"/>
      <c r="CT2116" s="90"/>
      <c r="CU2116" s="90"/>
      <c r="CV2116" s="90"/>
      <c r="CW2116" s="90"/>
      <c r="CX2116" s="90"/>
    </row>
    <row r="2117" spans="28:102" s="77" customFormat="1" ht="12" x14ac:dyDescent="0.2">
      <c r="AB2117" s="80"/>
      <c r="AC2117" s="80"/>
      <c r="AD2117" s="80"/>
      <c r="AO2117" s="80"/>
      <c r="AP2117" s="80"/>
      <c r="AQ2117" s="80"/>
      <c r="AR2117" s="80"/>
      <c r="AS2117" s="80"/>
      <c r="AX2117" s="78"/>
      <c r="BL2117" s="80"/>
      <c r="CJ2117" s="90"/>
      <c r="CK2117" s="90"/>
      <c r="CL2117" s="90"/>
      <c r="CM2117" s="90"/>
      <c r="CN2117" s="90"/>
      <c r="CO2117" s="90"/>
      <c r="CP2117" s="90"/>
      <c r="CQ2117" s="90"/>
      <c r="CR2117" s="90"/>
      <c r="CS2117" s="90"/>
      <c r="CT2117" s="90"/>
      <c r="CU2117" s="90"/>
      <c r="CV2117" s="90"/>
      <c r="CW2117" s="90"/>
      <c r="CX2117" s="90"/>
    </row>
    <row r="2118" spans="28:102" s="77" customFormat="1" ht="12" x14ac:dyDescent="0.2">
      <c r="AB2118" s="80"/>
      <c r="AC2118" s="80"/>
      <c r="AD2118" s="80"/>
      <c r="AO2118" s="80"/>
      <c r="AP2118" s="80"/>
      <c r="AQ2118" s="80"/>
      <c r="AR2118" s="80"/>
      <c r="AS2118" s="80"/>
      <c r="AX2118" s="78"/>
      <c r="BL2118" s="80"/>
      <c r="CJ2118" s="90"/>
      <c r="CK2118" s="90"/>
      <c r="CL2118" s="90"/>
      <c r="CM2118" s="90"/>
      <c r="CN2118" s="90"/>
      <c r="CO2118" s="90"/>
      <c r="CP2118" s="90"/>
      <c r="CQ2118" s="90"/>
      <c r="CR2118" s="90"/>
      <c r="CS2118" s="90"/>
      <c r="CT2118" s="90"/>
      <c r="CU2118" s="90"/>
      <c r="CV2118" s="90"/>
      <c r="CW2118" s="90"/>
      <c r="CX2118" s="90"/>
    </row>
    <row r="2119" spans="28:102" s="77" customFormat="1" ht="12" x14ac:dyDescent="0.2">
      <c r="AB2119" s="80"/>
      <c r="AC2119" s="80"/>
      <c r="AD2119" s="80"/>
      <c r="AO2119" s="80"/>
      <c r="AP2119" s="80"/>
      <c r="AQ2119" s="80"/>
      <c r="AR2119" s="80"/>
      <c r="AS2119" s="80"/>
      <c r="AX2119" s="78"/>
      <c r="BL2119" s="80"/>
      <c r="CJ2119" s="90"/>
      <c r="CK2119" s="90"/>
      <c r="CL2119" s="90"/>
      <c r="CM2119" s="90"/>
      <c r="CN2119" s="90"/>
      <c r="CO2119" s="90"/>
      <c r="CP2119" s="90"/>
      <c r="CQ2119" s="90"/>
      <c r="CR2119" s="90"/>
      <c r="CS2119" s="90"/>
      <c r="CT2119" s="90"/>
      <c r="CU2119" s="90"/>
      <c r="CV2119" s="90"/>
      <c r="CW2119" s="90"/>
      <c r="CX2119" s="90"/>
    </row>
    <row r="2120" spans="28:102" s="77" customFormat="1" ht="12" x14ac:dyDescent="0.2">
      <c r="AB2120" s="80"/>
      <c r="AC2120" s="80"/>
      <c r="AD2120" s="80"/>
      <c r="AO2120" s="80"/>
      <c r="AP2120" s="80"/>
      <c r="AQ2120" s="80"/>
      <c r="AR2120" s="80"/>
      <c r="AS2120" s="80"/>
      <c r="AX2120" s="78"/>
      <c r="BL2120" s="80"/>
      <c r="CJ2120" s="90"/>
      <c r="CK2120" s="90"/>
      <c r="CL2120" s="90"/>
      <c r="CM2120" s="90"/>
      <c r="CN2120" s="90"/>
      <c r="CO2120" s="90"/>
      <c r="CP2120" s="90"/>
      <c r="CQ2120" s="90"/>
      <c r="CR2120" s="90"/>
      <c r="CS2120" s="90"/>
      <c r="CT2120" s="90"/>
      <c r="CU2120" s="90"/>
      <c r="CV2120" s="90"/>
      <c r="CW2120" s="90"/>
      <c r="CX2120" s="90"/>
    </row>
    <row r="2121" spans="28:102" s="77" customFormat="1" ht="12" x14ac:dyDescent="0.2">
      <c r="AB2121" s="80"/>
      <c r="AC2121" s="80"/>
      <c r="AD2121" s="80"/>
      <c r="AO2121" s="80"/>
      <c r="AP2121" s="80"/>
      <c r="AQ2121" s="80"/>
      <c r="AR2121" s="80"/>
      <c r="AS2121" s="80"/>
      <c r="AX2121" s="78"/>
      <c r="BL2121" s="80"/>
      <c r="CJ2121" s="90"/>
      <c r="CK2121" s="90"/>
      <c r="CL2121" s="90"/>
      <c r="CM2121" s="90"/>
      <c r="CN2121" s="90"/>
      <c r="CO2121" s="90"/>
      <c r="CP2121" s="90"/>
      <c r="CQ2121" s="90"/>
      <c r="CR2121" s="90"/>
      <c r="CS2121" s="90"/>
      <c r="CT2121" s="90"/>
      <c r="CU2121" s="90"/>
      <c r="CV2121" s="90"/>
      <c r="CW2121" s="90"/>
      <c r="CX2121" s="90"/>
    </row>
    <row r="2122" spans="28:102" s="77" customFormat="1" ht="12" x14ac:dyDescent="0.2">
      <c r="AB2122" s="80"/>
      <c r="AC2122" s="80"/>
      <c r="AD2122" s="80"/>
      <c r="AO2122" s="80"/>
      <c r="AP2122" s="80"/>
      <c r="AQ2122" s="80"/>
      <c r="AR2122" s="80"/>
      <c r="AS2122" s="80"/>
      <c r="AX2122" s="78"/>
      <c r="BL2122" s="80"/>
      <c r="CJ2122" s="90"/>
      <c r="CK2122" s="90"/>
      <c r="CL2122" s="90"/>
      <c r="CM2122" s="90"/>
      <c r="CN2122" s="90"/>
      <c r="CO2122" s="90"/>
      <c r="CP2122" s="90"/>
      <c r="CQ2122" s="90"/>
      <c r="CR2122" s="90"/>
      <c r="CS2122" s="90"/>
      <c r="CT2122" s="90"/>
      <c r="CU2122" s="90"/>
      <c r="CV2122" s="90"/>
      <c r="CW2122" s="90"/>
      <c r="CX2122" s="90"/>
    </row>
    <row r="2123" spans="28:102" s="77" customFormat="1" ht="12" x14ac:dyDescent="0.2">
      <c r="AB2123" s="80"/>
      <c r="AC2123" s="80"/>
      <c r="AD2123" s="80"/>
      <c r="AO2123" s="80"/>
      <c r="AP2123" s="80"/>
      <c r="AQ2123" s="80"/>
      <c r="AR2123" s="80"/>
      <c r="AS2123" s="80"/>
      <c r="AX2123" s="78"/>
      <c r="BL2123" s="80"/>
      <c r="CJ2123" s="90"/>
      <c r="CK2123" s="90"/>
      <c r="CL2123" s="90"/>
      <c r="CM2123" s="90"/>
      <c r="CN2123" s="90"/>
      <c r="CO2123" s="90"/>
      <c r="CP2123" s="90"/>
      <c r="CQ2123" s="90"/>
      <c r="CR2123" s="90"/>
      <c r="CS2123" s="90"/>
      <c r="CT2123" s="90"/>
      <c r="CU2123" s="90"/>
      <c r="CV2123" s="90"/>
      <c r="CW2123" s="90"/>
      <c r="CX2123" s="90"/>
    </row>
    <row r="2124" spans="28:102" s="77" customFormat="1" ht="12" x14ac:dyDescent="0.2">
      <c r="AB2124" s="80"/>
      <c r="AC2124" s="80"/>
      <c r="AD2124" s="80"/>
      <c r="AO2124" s="80"/>
      <c r="AP2124" s="80"/>
      <c r="AQ2124" s="80"/>
      <c r="AR2124" s="80"/>
      <c r="AS2124" s="80"/>
      <c r="AX2124" s="78"/>
      <c r="BL2124" s="80"/>
      <c r="CJ2124" s="90"/>
      <c r="CK2124" s="90"/>
      <c r="CL2124" s="90"/>
      <c r="CM2124" s="90"/>
      <c r="CN2124" s="90"/>
      <c r="CO2124" s="90"/>
      <c r="CP2124" s="90"/>
      <c r="CQ2124" s="90"/>
      <c r="CR2124" s="90"/>
      <c r="CS2124" s="90"/>
      <c r="CT2124" s="90"/>
      <c r="CU2124" s="90"/>
      <c r="CV2124" s="90"/>
      <c r="CW2124" s="90"/>
      <c r="CX2124" s="90"/>
    </row>
    <row r="2125" spans="28:102" s="77" customFormat="1" ht="12" x14ac:dyDescent="0.2">
      <c r="AB2125" s="80"/>
      <c r="AC2125" s="80"/>
      <c r="AD2125" s="80"/>
      <c r="AO2125" s="80"/>
      <c r="AP2125" s="80"/>
      <c r="AQ2125" s="80"/>
      <c r="AR2125" s="80"/>
      <c r="AS2125" s="80"/>
      <c r="AX2125" s="78"/>
      <c r="BL2125" s="80"/>
      <c r="CJ2125" s="90"/>
      <c r="CK2125" s="90"/>
      <c r="CL2125" s="90"/>
      <c r="CM2125" s="90"/>
      <c r="CN2125" s="90"/>
      <c r="CO2125" s="90"/>
      <c r="CP2125" s="90"/>
      <c r="CQ2125" s="90"/>
      <c r="CR2125" s="90"/>
      <c r="CS2125" s="90"/>
      <c r="CT2125" s="90"/>
      <c r="CU2125" s="90"/>
      <c r="CV2125" s="90"/>
      <c r="CW2125" s="90"/>
      <c r="CX2125" s="90"/>
    </row>
    <row r="2126" spans="28:102" s="77" customFormat="1" ht="12" x14ac:dyDescent="0.2">
      <c r="AB2126" s="80"/>
      <c r="AC2126" s="80"/>
      <c r="AD2126" s="80"/>
      <c r="AO2126" s="80"/>
      <c r="AP2126" s="80"/>
      <c r="AQ2126" s="80"/>
      <c r="AR2126" s="80"/>
      <c r="AS2126" s="80"/>
      <c r="AX2126" s="78"/>
      <c r="BL2126" s="80"/>
      <c r="CJ2126" s="90"/>
      <c r="CK2126" s="90"/>
      <c r="CL2126" s="90"/>
      <c r="CM2126" s="90"/>
      <c r="CN2126" s="90"/>
      <c r="CO2126" s="90"/>
      <c r="CP2126" s="90"/>
      <c r="CQ2126" s="90"/>
      <c r="CR2126" s="90"/>
      <c r="CS2126" s="90"/>
      <c r="CT2126" s="90"/>
      <c r="CU2126" s="90"/>
      <c r="CV2126" s="90"/>
      <c r="CW2126" s="90"/>
      <c r="CX2126" s="90"/>
    </row>
    <row r="2127" spans="28:102" s="77" customFormat="1" ht="12" x14ac:dyDescent="0.2">
      <c r="AB2127" s="80"/>
      <c r="AC2127" s="80"/>
      <c r="AD2127" s="80"/>
      <c r="AO2127" s="80"/>
      <c r="AP2127" s="80"/>
      <c r="AQ2127" s="80"/>
      <c r="AR2127" s="80"/>
      <c r="AS2127" s="80"/>
      <c r="AX2127" s="78"/>
      <c r="BL2127" s="80"/>
      <c r="CJ2127" s="90"/>
      <c r="CK2127" s="90"/>
      <c r="CL2127" s="90"/>
      <c r="CM2127" s="90"/>
      <c r="CN2127" s="90"/>
      <c r="CO2127" s="90"/>
      <c r="CP2127" s="90"/>
      <c r="CQ2127" s="90"/>
      <c r="CR2127" s="90"/>
      <c r="CS2127" s="90"/>
      <c r="CT2127" s="90"/>
      <c r="CU2127" s="90"/>
      <c r="CV2127" s="90"/>
      <c r="CW2127" s="90"/>
      <c r="CX2127" s="90"/>
    </row>
    <row r="2128" spans="28:102" s="77" customFormat="1" ht="12" x14ac:dyDescent="0.2">
      <c r="AB2128" s="80"/>
      <c r="AC2128" s="80"/>
      <c r="AD2128" s="80"/>
      <c r="AO2128" s="80"/>
      <c r="AP2128" s="80"/>
      <c r="AQ2128" s="80"/>
      <c r="AR2128" s="80"/>
      <c r="AS2128" s="80"/>
      <c r="AX2128" s="78"/>
      <c r="BL2128" s="80"/>
      <c r="CJ2128" s="90"/>
      <c r="CK2128" s="90"/>
      <c r="CL2128" s="90"/>
      <c r="CM2128" s="90"/>
      <c r="CN2128" s="90"/>
      <c r="CO2128" s="90"/>
      <c r="CP2128" s="90"/>
      <c r="CQ2128" s="90"/>
      <c r="CR2128" s="90"/>
      <c r="CS2128" s="90"/>
      <c r="CT2128" s="90"/>
      <c r="CU2128" s="90"/>
      <c r="CV2128" s="90"/>
      <c r="CW2128" s="90"/>
      <c r="CX2128" s="90"/>
    </row>
    <row r="2129" spans="28:102" s="77" customFormat="1" ht="12" x14ac:dyDescent="0.2">
      <c r="AB2129" s="80"/>
      <c r="AC2129" s="80"/>
      <c r="AD2129" s="80"/>
      <c r="AO2129" s="80"/>
      <c r="AP2129" s="80"/>
      <c r="AQ2129" s="80"/>
      <c r="AR2129" s="80"/>
      <c r="AS2129" s="80"/>
      <c r="AX2129" s="78"/>
      <c r="BL2129" s="80"/>
      <c r="CJ2129" s="90"/>
      <c r="CK2129" s="90"/>
      <c r="CL2129" s="90"/>
      <c r="CM2129" s="90"/>
      <c r="CN2129" s="90"/>
      <c r="CO2129" s="90"/>
      <c r="CP2129" s="90"/>
      <c r="CQ2129" s="90"/>
      <c r="CR2129" s="90"/>
      <c r="CS2129" s="90"/>
      <c r="CT2129" s="90"/>
      <c r="CU2129" s="90"/>
      <c r="CV2129" s="90"/>
      <c r="CW2129" s="90"/>
      <c r="CX2129" s="90"/>
    </row>
    <row r="2130" spans="28:102" s="77" customFormat="1" ht="12" x14ac:dyDescent="0.2">
      <c r="AB2130" s="80"/>
      <c r="AC2130" s="80"/>
      <c r="AD2130" s="80"/>
      <c r="AO2130" s="80"/>
      <c r="AP2130" s="80"/>
      <c r="AQ2130" s="80"/>
      <c r="AR2130" s="80"/>
      <c r="AS2130" s="80"/>
      <c r="AX2130" s="78"/>
      <c r="BL2130" s="80"/>
      <c r="CJ2130" s="90"/>
      <c r="CK2130" s="90"/>
      <c r="CL2130" s="90"/>
      <c r="CM2130" s="90"/>
      <c r="CN2130" s="90"/>
      <c r="CO2130" s="90"/>
      <c r="CP2130" s="90"/>
      <c r="CQ2130" s="90"/>
      <c r="CR2130" s="90"/>
      <c r="CS2130" s="90"/>
      <c r="CT2130" s="90"/>
      <c r="CU2130" s="90"/>
      <c r="CV2130" s="90"/>
      <c r="CW2130" s="90"/>
      <c r="CX2130" s="90"/>
    </row>
    <row r="2131" spans="28:102" s="77" customFormat="1" ht="12" x14ac:dyDescent="0.2">
      <c r="AB2131" s="80"/>
      <c r="AC2131" s="80"/>
      <c r="AD2131" s="80"/>
      <c r="AO2131" s="80"/>
      <c r="AP2131" s="80"/>
      <c r="AQ2131" s="80"/>
      <c r="AR2131" s="80"/>
      <c r="AS2131" s="80"/>
      <c r="AX2131" s="78"/>
      <c r="BL2131" s="80"/>
      <c r="CJ2131" s="90"/>
      <c r="CK2131" s="90"/>
      <c r="CL2131" s="90"/>
      <c r="CM2131" s="90"/>
      <c r="CN2131" s="90"/>
      <c r="CO2131" s="90"/>
      <c r="CP2131" s="90"/>
      <c r="CQ2131" s="90"/>
      <c r="CR2131" s="90"/>
      <c r="CS2131" s="90"/>
      <c r="CT2131" s="90"/>
      <c r="CU2131" s="90"/>
      <c r="CV2131" s="90"/>
      <c r="CW2131" s="90"/>
      <c r="CX2131" s="90"/>
    </row>
    <row r="2132" spans="28:102" s="77" customFormat="1" ht="12" x14ac:dyDescent="0.2">
      <c r="AB2132" s="80"/>
      <c r="AC2132" s="80"/>
      <c r="AD2132" s="80"/>
      <c r="AO2132" s="80"/>
      <c r="AP2132" s="80"/>
      <c r="AQ2132" s="80"/>
      <c r="AR2132" s="80"/>
      <c r="AS2132" s="80"/>
      <c r="AX2132" s="78"/>
      <c r="BL2132" s="80"/>
      <c r="CJ2132" s="90"/>
      <c r="CK2132" s="90"/>
      <c r="CL2132" s="90"/>
      <c r="CM2132" s="90"/>
      <c r="CN2132" s="90"/>
      <c r="CO2132" s="90"/>
      <c r="CP2132" s="90"/>
      <c r="CQ2132" s="90"/>
      <c r="CR2132" s="90"/>
      <c r="CS2132" s="90"/>
      <c r="CT2132" s="90"/>
      <c r="CU2132" s="90"/>
      <c r="CV2132" s="90"/>
      <c r="CW2132" s="90"/>
      <c r="CX2132" s="90"/>
    </row>
    <row r="2133" spans="28:102" s="77" customFormat="1" ht="12" x14ac:dyDescent="0.2">
      <c r="AB2133" s="80"/>
      <c r="AC2133" s="80"/>
      <c r="AD2133" s="80"/>
      <c r="AO2133" s="80"/>
      <c r="AP2133" s="80"/>
      <c r="AQ2133" s="80"/>
      <c r="AR2133" s="80"/>
      <c r="AS2133" s="80"/>
      <c r="AX2133" s="78"/>
      <c r="BL2133" s="80"/>
      <c r="CJ2133" s="90"/>
      <c r="CK2133" s="90"/>
      <c r="CL2133" s="90"/>
      <c r="CM2133" s="90"/>
      <c r="CN2133" s="90"/>
      <c r="CO2133" s="90"/>
      <c r="CP2133" s="90"/>
      <c r="CQ2133" s="90"/>
      <c r="CR2133" s="90"/>
      <c r="CS2133" s="90"/>
      <c r="CT2133" s="90"/>
      <c r="CU2133" s="90"/>
      <c r="CV2133" s="90"/>
      <c r="CW2133" s="90"/>
      <c r="CX2133" s="90"/>
    </row>
    <row r="2134" spans="28:102" s="77" customFormat="1" ht="12" x14ac:dyDescent="0.2">
      <c r="AB2134" s="80"/>
      <c r="AC2134" s="80"/>
      <c r="AD2134" s="80"/>
      <c r="AO2134" s="80"/>
      <c r="AP2134" s="80"/>
      <c r="AQ2134" s="80"/>
      <c r="AR2134" s="80"/>
      <c r="AS2134" s="80"/>
      <c r="AX2134" s="78"/>
      <c r="BL2134" s="80"/>
      <c r="CJ2134" s="90"/>
      <c r="CK2134" s="90"/>
      <c r="CL2134" s="90"/>
      <c r="CM2134" s="90"/>
      <c r="CN2134" s="90"/>
      <c r="CO2134" s="90"/>
      <c r="CP2134" s="90"/>
      <c r="CQ2134" s="90"/>
      <c r="CR2134" s="90"/>
      <c r="CS2134" s="90"/>
      <c r="CT2134" s="90"/>
      <c r="CU2134" s="90"/>
      <c r="CV2134" s="90"/>
      <c r="CW2134" s="90"/>
      <c r="CX2134" s="90"/>
    </row>
    <row r="2135" spans="28:102" s="77" customFormat="1" ht="12" x14ac:dyDescent="0.2">
      <c r="AB2135" s="80"/>
      <c r="AC2135" s="80"/>
      <c r="AD2135" s="80"/>
      <c r="AO2135" s="80"/>
      <c r="AP2135" s="80"/>
      <c r="AQ2135" s="80"/>
      <c r="AR2135" s="80"/>
      <c r="AS2135" s="80"/>
      <c r="AX2135" s="78"/>
      <c r="BL2135" s="80"/>
      <c r="CJ2135" s="90"/>
      <c r="CK2135" s="90"/>
      <c r="CL2135" s="90"/>
      <c r="CM2135" s="90"/>
      <c r="CN2135" s="90"/>
      <c r="CO2135" s="90"/>
      <c r="CP2135" s="90"/>
      <c r="CQ2135" s="90"/>
      <c r="CR2135" s="90"/>
      <c r="CS2135" s="90"/>
      <c r="CT2135" s="90"/>
      <c r="CU2135" s="90"/>
      <c r="CV2135" s="90"/>
      <c r="CW2135" s="90"/>
      <c r="CX2135" s="90"/>
    </row>
    <row r="2136" spans="28:102" s="77" customFormat="1" ht="12" x14ac:dyDescent="0.2">
      <c r="AB2136" s="80"/>
      <c r="AC2136" s="80"/>
      <c r="AD2136" s="80"/>
      <c r="AO2136" s="80"/>
      <c r="AP2136" s="80"/>
      <c r="AQ2136" s="80"/>
      <c r="AR2136" s="80"/>
      <c r="AS2136" s="80"/>
      <c r="AX2136" s="78"/>
      <c r="BL2136" s="80"/>
      <c r="CJ2136" s="90"/>
      <c r="CK2136" s="90"/>
      <c r="CL2136" s="90"/>
      <c r="CM2136" s="90"/>
      <c r="CN2136" s="90"/>
      <c r="CO2136" s="90"/>
      <c r="CP2136" s="90"/>
      <c r="CQ2136" s="90"/>
      <c r="CR2136" s="90"/>
      <c r="CS2136" s="90"/>
      <c r="CT2136" s="90"/>
      <c r="CU2136" s="90"/>
      <c r="CV2136" s="90"/>
      <c r="CW2136" s="90"/>
      <c r="CX2136" s="90"/>
    </row>
    <row r="2137" spans="28:102" s="77" customFormat="1" ht="12" x14ac:dyDescent="0.2">
      <c r="AB2137" s="80"/>
      <c r="AC2137" s="80"/>
      <c r="AD2137" s="80"/>
      <c r="AO2137" s="80"/>
      <c r="AP2137" s="80"/>
      <c r="AQ2137" s="80"/>
      <c r="AR2137" s="80"/>
      <c r="AS2137" s="80"/>
      <c r="AX2137" s="78"/>
      <c r="BL2137" s="80"/>
      <c r="CJ2137" s="90"/>
      <c r="CK2137" s="90"/>
      <c r="CL2137" s="90"/>
      <c r="CM2137" s="90"/>
      <c r="CN2137" s="90"/>
      <c r="CO2137" s="90"/>
      <c r="CP2137" s="90"/>
      <c r="CQ2137" s="90"/>
      <c r="CR2137" s="90"/>
      <c r="CS2137" s="90"/>
      <c r="CT2137" s="90"/>
      <c r="CU2137" s="90"/>
      <c r="CV2137" s="90"/>
      <c r="CW2137" s="90"/>
      <c r="CX2137" s="90"/>
    </row>
    <row r="2138" spans="28:102" s="77" customFormat="1" ht="12" x14ac:dyDescent="0.2">
      <c r="AB2138" s="80"/>
      <c r="AC2138" s="80"/>
      <c r="AD2138" s="80"/>
      <c r="AO2138" s="80"/>
      <c r="AP2138" s="80"/>
      <c r="AQ2138" s="80"/>
      <c r="AR2138" s="80"/>
      <c r="AS2138" s="80"/>
      <c r="AX2138" s="78"/>
      <c r="BL2138" s="80"/>
      <c r="CJ2138" s="90"/>
      <c r="CK2138" s="90"/>
      <c r="CL2138" s="90"/>
      <c r="CM2138" s="90"/>
      <c r="CN2138" s="90"/>
      <c r="CO2138" s="90"/>
      <c r="CP2138" s="90"/>
      <c r="CQ2138" s="90"/>
      <c r="CR2138" s="90"/>
      <c r="CS2138" s="90"/>
      <c r="CT2138" s="90"/>
      <c r="CU2138" s="90"/>
      <c r="CV2138" s="90"/>
      <c r="CW2138" s="90"/>
      <c r="CX2138" s="90"/>
    </row>
    <row r="2139" spans="28:102" s="77" customFormat="1" ht="12" x14ac:dyDescent="0.2">
      <c r="AB2139" s="80"/>
      <c r="AC2139" s="80"/>
      <c r="AD2139" s="80"/>
      <c r="AO2139" s="80"/>
      <c r="AP2139" s="80"/>
      <c r="AQ2139" s="80"/>
      <c r="AR2139" s="80"/>
      <c r="AS2139" s="80"/>
      <c r="AX2139" s="78"/>
      <c r="BL2139" s="80"/>
      <c r="CJ2139" s="90"/>
      <c r="CK2139" s="90"/>
      <c r="CL2139" s="90"/>
      <c r="CM2139" s="90"/>
      <c r="CN2139" s="90"/>
      <c r="CO2139" s="90"/>
      <c r="CP2139" s="90"/>
      <c r="CQ2139" s="90"/>
      <c r="CR2139" s="90"/>
      <c r="CS2139" s="90"/>
      <c r="CT2139" s="90"/>
      <c r="CU2139" s="90"/>
      <c r="CV2139" s="90"/>
      <c r="CW2139" s="90"/>
      <c r="CX2139" s="90"/>
    </row>
    <row r="2140" spans="28:102" s="77" customFormat="1" ht="12" x14ac:dyDescent="0.2">
      <c r="AB2140" s="80"/>
      <c r="AC2140" s="80"/>
      <c r="AD2140" s="80"/>
      <c r="AO2140" s="80"/>
      <c r="AP2140" s="80"/>
      <c r="AQ2140" s="80"/>
      <c r="AR2140" s="80"/>
      <c r="AS2140" s="80"/>
      <c r="AX2140" s="78"/>
      <c r="BL2140" s="80"/>
      <c r="CJ2140" s="90"/>
      <c r="CK2140" s="90"/>
      <c r="CL2140" s="90"/>
      <c r="CM2140" s="90"/>
      <c r="CN2140" s="90"/>
      <c r="CO2140" s="90"/>
      <c r="CP2140" s="90"/>
      <c r="CQ2140" s="90"/>
      <c r="CR2140" s="90"/>
      <c r="CS2140" s="90"/>
      <c r="CT2140" s="90"/>
      <c r="CU2140" s="90"/>
      <c r="CV2140" s="90"/>
      <c r="CW2140" s="90"/>
      <c r="CX2140" s="90"/>
    </row>
    <row r="2141" spans="28:102" s="77" customFormat="1" ht="12" x14ac:dyDescent="0.2">
      <c r="AB2141" s="80"/>
      <c r="AC2141" s="80"/>
      <c r="AD2141" s="80"/>
      <c r="AO2141" s="80"/>
      <c r="AP2141" s="80"/>
      <c r="AQ2141" s="80"/>
      <c r="AR2141" s="80"/>
      <c r="AS2141" s="80"/>
      <c r="AX2141" s="78"/>
      <c r="BL2141" s="80"/>
      <c r="CJ2141" s="90"/>
      <c r="CK2141" s="90"/>
      <c r="CL2141" s="90"/>
      <c r="CM2141" s="90"/>
      <c r="CN2141" s="90"/>
      <c r="CO2141" s="90"/>
      <c r="CP2141" s="90"/>
      <c r="CQ2141" s="90"/>
      <c r="CR2141" s="90"/>
      <c r="CS2141" s="90"/>
      <c r="CT2141" s="90"/>
      <c r="CU2141" s="90"/>
      <c r="CV2141" s="90"/>
      <c r="CW2141" s="90"/>
      <c r="CX2141" s="90"/>
    </row>
    <row r="2142" spans="28:102" s="77" customFormat="1" ht="12" x14ac:dyDescent="0.2">
      <c r="AB2142" s="80"/>
      <c r="AC2142" s="80"/>
      <c r="AD2142" s="80"/>
      <c r="AO2142" s="80"/>
      <c r="AP2142" s="80"/>
      <c r="AQ2142" s="80"/>
      <c r="AR2142" s="80"/>
      <c r="AS2142" s="80"/>
      <c r="AX2142" s="78"/>
      <c r="BL2142" s="80"/>
      <c r="CJ2142" s="90"/>
      <c r="CK2142" s="90"/>
      <c r="CL2142" s="90"/>
      <c r="CM2142" s="90"/>
      <c r="CN2142" s="90"/>
      <c r="CO2142" s="90"/>
      <c r="CP2142" s="90"/>
      <c r="CQ2142" s="90"/>
      <c r="CR2142" s="90"/>
      <c r="CS2142" s="90"/>
      <c r="CT2142" s="90"/>
      <c r="CU2142" s="90"/>
      <c r="CV2142" s="90"/>
      <c r="CW2142" s="90"/>
      <c r="CX2142" s="90"/>
    </row>
    <row r="2143" spans="28:102" s="77" customFormat="1" ht="12" x14ac:dyDescent="0.2">
      <c r="AB2143" s="80"/>
      <c r="AC2143" s="80"/>
      <c r="AD2143" s="80"/>
      <c r="AO2143" s="80"/>
      <c r="AP2143" s="80"/>
      <c r="AQ2143" s="80"/>
      <c r="AR2143" s="80"/>
      <c r="AS2143" s="80"/>
      <c r="AX2143" s="78"/>
      <c r="BL2143" s="80"/>
      <c r="CJ2143" s="90"/>
      <c r="CK2143" s="90"/>
      <c r="CL2143" s="90"/>
      <c r="CM2143" s="90"/>
      <c r="CN2143" s="90"/>
      <c r="CO2143" s="90"/>
      <c r="CP2143" s="90"/>
      <c r="CQ2143" s="90"/>
      <c r="CR2143" s="90"/>
      <c r="CS2143" s="90"/>
      <c r="CT2143" s="90"/>
      <c r="CU2143" s="90"/>
      <c r="CV2143" s="90"/>
      <c r="CW2143" s="90"/>
      <c r="CX2143" s="90"/>
    </row>
    <row r="2144" spans="28:102" s="77" customFormat="1" ht="12" x14ac:dyDescent="0.2">
      <c r="AB2144" s="80"/>
      <c r="AC2144" s="80"/>
      <c r="AD2144" s="80"/>
      <c r="AO2144" s="80"/>
      <c r="AP2144" s="80"/>
      <c r="AQ2144" s="80"/>
      <c r="AR2144" s="80"/>
      <c r="AS2144" s="80"/>
      <c r="AX2144" s="78"/>
      <c r="BL2144" s="80"/>
      <c r="CJ2144" s="90"/>
      <c r="CK2144" s="90"/>
      <c r="CL2144" s="90"/>
      <c r="CM2144" s="90"/>
      <c r="CN2144" s="90"/>
      <c r="CO2144" s="90"/>
      <c r="CP2144" s="90"/>
      <c r="CQ2144" s="90"/>
      <c r="CR2144" s="90"/>
      <c r="CS2144" s="90"/>
      <c r="CT2144" s="90"/>
      <c r="CU2144" s="90"/>
      <c r="CV2144" s="90"/>
      <c r="CW2144" s="90"/>
      <c r="CX2144" s="90"/>
    </row>
    <row r="2145" spans="28:102" s="77" customFormat="1" ht="12" x14ac:dyDescent="0.2">
      <c r="AB2145" s="80"/>
      <c r="AC2145" s="80"/>
      <c r="AD2145" s="80"/>
      <c r="AO2145" s="80"/>
      <c r="AP2145" s="80"/>
      <c r="AQ2145" s="80"/>
      <c r="AR2145" s="80"/>
      <c r="AS2145" s="80"/>
      <c r="AX2145" s="78"/>
      <c r="BL2145" s="80"/>
      <c r="CJ2145" s="90"/>
      <c r="CK2145" s="90"/>
      <c r="CL2145" s="90"/>
      <c r="CM2145" s="90"/>
      <c r="CN2145" s="90"/>
      <c r="CO2145" s="90"/>
      <c r="CP2145" s="90"/>
      <c r="CQ2145" s="90"/>
      <c r="CR2145" s="90"/>
      <c r="CS2145" s="90"/>
      <c r="CT2145" s="90"/>
      <c r="CU2145" s="90"/>
      <c r="CV2145" s="90"/>
      <c r="CW2145" s="90"/>
      <c r="CX2145" s="90"/>
    </row>
    <row r="2146" spans="28:102" s="77" customFormat="1" ht="12" x14ac:dyDescent="0.2">
      <c r="AB2146" s="80"/>
      <c r="AC2146" s="80"/>
      <c r="AD2146" s="80"/>
      <c r="AO2146" s="80"/>
      <c r="AP2146" s="80"/>
      <c r="AQ2146" s="80"/>
      <c r="AR2146" s="80"/>
      <c r="AS2146" s="80"/>
      <c r="AX2146" s="78"/>
      <c r="BL2146" s="80"/>
      <c r="CJ2146" s="90"/>
      <c r="CK2146" s="90"/>
      <c r="CL2146" s="90"/>
      <c r="CM2146" s="90"/>
      <c r="CN2146" s="90"/>
      <c r="CO2146" s="90"/>
      <c r="CP2146" s="90"/>
      <c r="CQ2146" s="90"/>
      <c r="CR2146" s="90"/>
      <c r="CS2146" s="90"/>
      <c r="CT2146" s="90"/>
      <c r="CU2146" s="90"/>
      <c r="CV2146" s="90"/>
      <c r="CW2146" s="90"/>
      <c r="CX2146" s="90"/>
    </row>
    <row r="2147" spans="28:102" s="77" customFormat="1" ht="12" x14ac:dyDescent="0.2">
      <c r="AB2147" s="80"/>
      <c r="AC2147" s="80"/>
      <c r="AD2147" s="80"/>
      <c r="AO2147" s="80"/>
      <c r="AP2147" s="80"/>
      <c r="AQ2147" s="80"/>
      <c r="AR2147" s="80"/>
      <c r="AS2147" s="80"/>
      <c r="AX2147" s="78"/>
      <c r="BL2147" s="80"/>
      <c r="CJ2147" s="90"/>
      <c r="CK2147" s="90"/>
      <c r="CL2147" s="90"/>
      <c r="CM2147" s="90"/>
      <c r="CN2147" s="90"/>
      <c r="CO2147" s="90"/>
      <c r="CP2147" s="90"/>
      <c r="CQ2147" s="90"/>
      <c r="CR2147" s="90"/>
      <c r="CS2147" s="90"/>
      <c r="CT2147" s="90"/>
      <c r="CU2147" s="90"/>
      <c r="CV2147" s="90"/>
      <c r="CW2147" s="90"/>
      <c r="CX2147" s="90"/>
    </row>
    <row r="2148" spans="28:102" s="77" customFormat="1" ht="12" x14ac:dyDescent="0.2">
      <c r="AB2148" s="80"/>
      <c r="AC2148" s="80"/>
      <c r="AD2148" s="80"/>
      <c r="AO2148" s="80"/>
      <c r="AP2148" s="80"/>
      <c r="AQ2148" s="80"/>
      <c r="AR2148" s="80"/>
      <c r="AS2148" s="80"/>
      <c r="AX2148" s="78"/>
      <c r="BL2148" s="80"/>
      <c r="CJ2148" s="90"/>
      <c r="CK2148" s="90"/>
      <c r="CL2148" s="90"/>
      <c r="CM2148" s="90"/>
      <c r="CN2148" s="90"/>
      <c r="CO2148" s="90"/>
      <c r="CP2148" s="90"/>
      <c r="CQ2148" s="90"/>
      <c r="CR2148" s="90"/>
      <c r="CS2148" s="90"/>
      <c r="CT2148" s="90"/>
      <c r="CU2148" s="90"/>
      <c r="CV2148" s="90"/>
      <c r="CW2148" s="90"/>
      <c r="CX2148" s="90"/>
    </row>
    <row r="2149" spans="28:102" s="77" customFormat="1" ht="12" x14ac:dyDescent="0.2">
      <c r="AB2149" s="80"/>
      <c r="AC2149" s="80"/>
      <c r="AD2149" s="80"/>
      <c r="AO2149" s="80"/>
      <c r="AP2149" s="80"/>
      <c r="AQ2149" s="80"/>
      <c r="AR2149" s="80"/>
      <c r="AS2149" s="80"/>
      <c r="AX2149" s="78"/>
      <c r="BL2149" s="80"/>
      <c r="CJ2149" s="90"/>
      <c r="CK2149" s="90"/>
      <c r="CL2149" s="90"/>
      <c r="CM2149" s="90"/>
      <c r="CN2149" s="90"/>
      <c r="CO2149" s="90"/>
      <c r="CP2149" s="90"/>
      <c r="CQ2149" s="90"/>
      <c r="CR2149" s="90"/>
      <c r="CS2149" s="90"/>
      <c r="CT2149" s="90"/>
      <c r="CU2149" s="90"/>
      <c r="CV2149" s="90"/>
      <c r="CW2149" s="90"/>
      <c r="CX2149" s="90"/>
    </row>
    <row r="2150" spans="28:102" s="77" customFormat="1" ht="12" x14ac:dyDescent="0.2">
      <c r="AB2150" s="80"/>
      <c r="AC2150" s="80"/>
      <c r="AD2150" s="80"/>
      <c r="AO2150" s="80"/>
      <c r="AP2150" s="80"/>
      <c r="AQ2150" s="80"/>
      <c r="AR2150" s="80"/>
      <c r="AS2150" s="80"/>
      <c r="AX2150" s="78"/>
      <c r="BL2150" s="80"/>
      <c r="CJ2150" s="90"/>
      <c r="CK2150" s="90"/>
      <c r="CL2150" s="90"/>
      <c r="CM2150" s="90"/>
      <c r="CN2150" s="90"/>
      <c r="CO2150" s="90"/>
      <c r="CP2150" s="90"/>
      <c r="CQ2150" s="90"/>
      <c r="CR2150" s="90"/>
      <c r="CS2150" s="90"/>
      <c r="CT2150" s="90"/>
      <c r="CU2150" s="90"/>
      <c r="CV2150" s="90"/>
      <c r="CW2150" s="90"/>
      <c r="CX2150" s="90"/>
    </row>
    <row r="2151" spans="28:102" s="77" customFormat="1" ht="12" x14ac:dyDescent="0.2">
      <c r="AB2151" s="80"/>
      <c r="AC2151" s="80"/>
      <c r="AD2151" s="80"/>
      <c r="AO2151" s="80"/>
      <c r="AP2151" s="80"/>
      <c r="AQ2151" s="80"/>
      <c r="AR2151" s="80"/>
      <c r="AS2151" s="80"/>
      <c r="AX2151" s="78"/>
      <c r="BL2151" s="80"/>
      <c r="CJ2151" s="90"/>
      <c r="CK2151" s="90"/>
      <c r="CL2151" s="90"/>
      <c r="CM2151" s="90"/>
      <c r="CN2151" s="90"/>
      <c r="CO2151" s="90"/>
      <c r="CP2151" s="90"/>
      <c r="CQ2151" s="90"/>
      <c r="CR2151" s="90"/>
      <c r="CS2151" s="90"/>
      <c r="CT2151" s="90"/>
      <c r="CU2151" s="90"/>
      <c r="CV2151" s="90"/>
      <c r="CW2151" s="90"/>
      <c r="CX2151" s="90"/>
    </row>
    <row r="2152" spans="28:102" s="77" customFormat="1" ht="12" x14ac:dyDescent="0.2">
      <c r="AB2152" s="80"/>
      <c r="AC2152" s="80"/>
      <c r="AD2152" s="80"/>
      <c r="AO2152" s="80"/>
      <c r="AP2152" s="80"/>
      <c r="AQ2152" s="80"/>
      <c r="AR2152" s="80"/>
      <c r="AS2152" s="80"/>
      <c r="AX2152" s="78"/>
      <c r="BL2152" s="80"/>
      <c r="CJ2152" s="90"/>
      <c r="CK2152" s="90"/>
      <c r="CL2152" s="90"/>
      <c r="CM2152" s="90"/>
      <c r="CN2152" s="90"/>
      <c r="CO2152" s="90"/>
      <c r="CP2152" s="90"/>
      <c r="CQ2152" s="90"/>
      <c r="CR2152" s="90"/>
      <c r="CS2152" s="90"/>
      <c r="CT2152" s="90"/>
      <c r="CU2152" s="90"/>
      <c r="CV2152" s="90"/>
      <c r="CW2152" s="90"/>
      <c r="CX2152" s="90"/>
    </row>
    <row r="2153" spans="28:102" s="77" customFormat="1" ht="12" x14ac:dyDescent="0.2">
      <c r="AB2153" s="80"/>
      <c r="AC2153" s="80"/>
      <c r="AD2153" s="80"/>
      <c r="AO2153" s="80"/>
      <c r="AP2153" s="80"/>
      <c r="AQ2153" s="80"/>
      <c r="AR2153" s="80"/>
      <c r="AS2153" s="80"/>
      <c r="AX2153" s="78"/>
      <c r="BL2153" s="80"/>
      <c r="CJ2153" s="90"/>
      <c r="CK2153" s="90"/>
      <c r="CL2153" s="90"/>
      <c r="CM2153" s="90"/>
      <c r="CN2153" s="90"/>
      <c r="CO2153" s="90"/>
      <c r="CP2153" s="90"/>
      <c r="CQ2153" s="90"/>
      <c r="CR2153" s="90"/>
      <c r="CS2153" s="90"/>
      <c r="CT2153" s="90"/>
      <c r="CU2153" s="90"/>
      <c r="CV2153" s="90"/>
      <c r="CW2153" s="90"/>
      <c r="CX2153" s="90"/>
    </row>
    <row r="2154" spans="28:102" s="77" customFormat="1" ht="12" x14ac:dyDescent="0.2">
      <c r="AB2154" s="80"/>
      <c r="AC2154" s="80"/>
      <c r="AD2154" s="80"/>
      <c r="AO2154" s="80"/>
      <c r="AP2154" s="80"/>
      <c r="AQ2154" s="80"/>
      <c r="AR2154" s="80"/>
      <c r="AS2154" s="80"/>
      <c r="AX2154" s="78"/>
      <c r="BL2154" s="80"/>
      <c r="CJ2154" s="90"/>
      <c r="CK2154" s="90"/>
      <c r="CL2154" s="90"/>
      <c r="CM2154" s="90"/>
      <c r="CN2154" s="90"/>
      <c r="CO2154" s="90"/>
      <c r="CP2154" s="90"/>
      <c r="CQ2154" s="90"/>
      <c r="CR2154" s="90"/>
      <c r="CS2154" s="90"/>
      <c r="CT2154" s="90"/>
      <c r="CU2154" s="90"/>
      <c r="CV2154" s="90"/>
      <c r="CW2154" s="90"/>
      <c r="CX2154" s="90"/>
    </row>
    <row r="2155" spans="28:102" s="77" customFormat="1" ht="12" x14ac:dyDescent="0.2">
      <c r="AB2155" s="80"/>
      <c r="AC2155" s="80"/>
      <c r="AD2155" s="80"/>
      <c r="AO2155" s="80"/>
      <c r="AP2155" s="80"/>
      <c r="AQ2155" s="80"/>
      <c r="AR2155" s="80"/>
      <c r="AS2155" s="80"/>
      <c r="AX2155" s="78"/>
      <c r="BL2155" s="80"/>
      <c r="CJ2155" s="90"/>
      <c r="CK2155" s="90"/>
      <c r="CL2155" s="90"/>
      <c r="CM2155" s="90"/>
      <c r="CN2155" s="90"/>
      <c r="CO2155" s="90"/>
      <c r="CP2155" s="90"/>
      <c r="CQ2155" s="90"/>
      <c r="CR2155" s="90"/>
      <c r="CS2155" s="90"/>
      <c r="CT2155" s="90"/>
      <c r="CU2155" s="90"/>
      <c r="CV2155" s="90"/>
      <c r="CW2155" s="90"/>
      <c r="CX2155" s="90"/>
    </row>
    <row r="2156" spans="28:102" s="77" customFormat="1" ht="12" x14ac:dyDescent="0.2">
      <c r="AB2156" s="80"/>
      <c r="AC2156" s="80"/>
      <c r="AD2156" s="80"/>
      <c r="AO2156" s="80"/>
      <c r="AP2156" s="80"/>
      <c r="AQ2156" s="80"/>
      <c r="AR2156" s="80"/>
      <c r="AS2156" s="80"/>
      <c r="AX2156" s="78"/>
      <c r="BL2156" s="80"/>
      <c r="CJ2156" s="90"/>
      <c r="CK2156" s="90"/>
      <c r="CL2156" s="90"/>
      <c r="CM2156" s="90"/>
      <c r="CN2156" s="90"/>
      <c r="CO2156" s="90"/>
      <c r="CP2156" s="90"/>
      <c r="CQ2156" s="90"/>
      <c r="CR2156" s="90"/>
      <c r="CS2156" s="90"/>
      <c r="CT2156" s="90"/>
      <c r="CU2156" s="90"/>
      <c r="CV2156" s="90"/>
      <c r="CW2156" s="90"/>
      <c r="CX2156" s="90"/>
    </row>
    <row r="2157" spans="28:102" s="77" customFormat="1" ht="12" x14ac:dyDescent="0.2">
      <c r="AB2157" s="80"/>
      <c r="AC2157" s="80"/>
      <c r="AD2157" s="80"/>
      <c r="AO2157" s="80"/>
      <c r="AP2157" s="80"/>
      <c r="AQ2157" s="80"/>
      <c r="AR2157" s="80"/>
      <c r="AS2157" s="80"/>
      <c r="AX2157" s="78"/>
      <c r="BL2157" s="80"/>
      <c r="CJ2157" s="90"/>
      <c r="CK2157" s="90"/>
      <c r="CL2157" s="90"/>
      <c r="CM2157" s="90"/>
      <c r="CN2157" s="90"/>
      <c r="CO2157" s="90"/>
      <c r="CP2157" s="90"/>
      <c r="CQ2157" s="90"/>
      <c r="CR2157" s="90"/>
      <c r="CS2157" s="90"/>
      <c r="CT2157" s="90"/>
      <c r="CU2157" s="90"/>
      <c r="CV2157" s="90"/>
      <c r="CW2157" s="90"/>
      <c r="CX2157" s="90"/>
    </row>
    <row r="2158" spans="28:102" s="77" customFormat="1" ht="12" x14ac:dyDescent="0.2">
      <c r="AB2158" s="80"/>
      <c r="AC2158" s="80"/>
      <c r="AD2158" s="80"/>
      <c r="AO2158" s="80"/>
      <c r="AP2158" s="80"/>
      <c r="AQ2158" s="80"/>
      <c r="AR2158" s="80"/>
      <c r="AS2158" s="80"/>
      <c r="AX2158" s="78"/>
      <c r="BL2158" s="80"/>
      <c r="CJ2158" s="90"/>
      <c r="CK2158" s="90"/>
      <c r="CL2158" s="90"/>
      <c r="CM2158" s="90"/>
      <c r="CN2158" s="90"/>
      <c r="CO2158" s="90"/>
      <c r="CP2158" s="90"/>
      <c r="CQ2158" s="90"/>
      <c r="CR2158" s="90"/>
      <c r="CS2158" s="90"/>
      <c r="CT2158" s="90"/>
      <c r="CU2158" s="90"/>
      <c r="CV2158" s="90"/>
      <c r="CW2158" s="90"/>
      <c r="CX2158" s="90"/>
    </row>
    <row r="2159" spans="28:102" s="77" customFormat="1" ht="12" x14ac:dyDescent="0.2">
      <c r="AB2159" s="80"/>
      <c r="AC2159" s="80"/>
      <c r="AD2159" s="80"/>
      <c r="AO2159" s="80"/>
      <c r="AP2159" s="80"/>
      <c r="AQ2159" s="80"/>
      <c r="AR2159" s="80"/>
      <c r="AS2159" s="80"/>
      <c r="AX2159" s="78"/>
      <c r="BL2159" s="80"/>
      <c r="CJ2159" s="90"/>
      <c r="CK2159" s="90"/>
      <c r="CL2159" s="90"/>
      <c r="CM2159" s="90"/>
      <c r="CN2159" s="90"/>
      <c r="CO2159" s="90"/>
      <c r="CP2159" s="90"/>
      <c r="CQ2159" s="90"/>
      <c r="CR2159" s="90"/>
      <c r="CS2159" s="90"/>
      <c r="CT2159" s="90"/>
      <c r="CU2159" s="90"/>
      <c r="CV2159" s="90"/>
      <c r="CW2159" s="90"/>
      <c r="CX2159" s="90"/>
    </row>
    <row r="2160" spans="28:102" s="77" customFormat="1" ht="12" x14ac:dyDescent="0.2">
      <c r="AB2160" s="80"/>
      <c r="AC2160" s="80"/>
      <c r="AD2160" s="80"/>
      <c r="AO2160" s="80"/>
      <c r="AP2160" s="80"/>
      <c r="AQ2160" s="80"/>
      <c r="AR2160" s="80"/>
      <c r="AS2160" s="80"/>
      <c r="AX2160" s="78"/>
      <c r="BL2160" s="80"/>
      <c r="CJ2160" s="90"/>
      <c r="CK2160" s="90"/>
      <c r="CL2160" s="90"/>
      <c r="CM2160" s="90"/>
      <c r="CN2160" s="90"/>
      <c r="CO2160" s="90"/>
      <c r="CP2160" s="90"/>
      <c r="CQ2160" s="90"/>
      <c r="CR2160" s="90"/>
      <c r="CS2160" s="90"/>
      <c r="CT2160" s="90"/>
      <c r="CU2160" s="90"/>
      <c r="CV2160" s="90"/>
      <c r="CW2160" s="90"/>
      <c r="CX2160" s="90"/>
    </row>
    <row r="2161" spans="28:102" s="77" customFormat="1" ht="12" x14ac:dyDescent="0.2">
      <c r="AB2161" s="80"/>
      <c r="AC2161" s="80"/>
      <c r="AD2161" s="80"/>
      <c r="AO2161" s="80"/>
      <c r="AP2161" s="80"/>
      <c r="AQ2161" s="80"/>
      <c r="AR2161" s="80"/>
      <c r="AS2161" s="80"/>
      <c r="AX2161" s="78"/>
      <c r="BL2161" s="80"/>
      <c r="CJ2161" s="90"/>
      <c r="CK2161" s="90"/>
      <c r="CL2161" s="90"/>
      <c r="CM2161" s="90"/>
      <c r="CN2161" s="90"/>
      <c r="CO2161" s="90"/>
      <c r="CP2161" s="90"/>
      <c r="CQ2161" s="90"/>
      <c r="CR2161" s="90"/>
      <c r="CS2161" s="90"/>
      <c r="CT2161" s="90"/>
      <c r="CU2161" s="90"/>
      <c r="CV2161" s="90"/>
      <c r="CW2161" s="90"/>
      <c r="CX2161" s="90"/>
    </row>
    <row r="2162" spans="28:102" s="77" customFormat="1" ht="12" x14ac:dyDescent="0.2">
      <c r="AB2162" s="80"/>
      <c r="AC2162" s="80"/>
      <c r="AD2162" s="80"/>
      <c r="AO2162" s="80"/>
      <c r="AP2162" s="80"/>
      <c r="AQ2162" s="80"/>
      <c r="AR2162" s="80"/>
      <c r="AS2162" s="80"/>
      <c r="AX2162" s="78"/>
      <c r="BL2162" s="80"/>
      <c r="CJ2162" s="90"/>
      <c r="CK2162" s="90"/>
      <c r="CL2162" s="90"/>
      <c r="CM2162" s="90"/>
      <c r="CN2162" s="90"/>
      <c r="CO2162" s="90"/>
      <c r="CP2162" s="90"/>
      <c r="CQ2162" s="90"/>
      <c r="CR2162" s="90"/>
      <c r="CS2162" s="90"/>
      <c r="CT2162" s="90"/>
      <c r="CU2162" s="90"/>
      <c r="CV2162" s="90"/>
      <c r="CW2162" s="90"/>
      <c r="CX2162" s="90"/>
    </row>
    <row r="2163" spans="28:102" s="77" customFormat="1" ht="12" x14ac:dyDescent="0.2">
      <c r="AB2163" s="80"/>
      <c r="AC2163" s="80"/>
      <c r="AD2163" s="80"/>
      <c r="AO2163" s="80"/>
      <c r="AP2163" s="80"/>
      <c r="AQ2163" s="80"/>
      <c r="AR2163" s="80"/>
      <c r="AS2163" s="80"/>
      <c r="AX2163" s="78"/>
      <c r="BL2163" s="80"/>
      <c r="CJ2163" s="90"/>
      <c r="CK2163" s="90"/>
      <c r="CL2163" s="90"/>
      <c r="CM2163" s="90"/>
      <c r="CN2163" s="90"/>
      <c r="CO2163" s="90"/>
      <c r="CP2163" s="90"/>
      <c r="CQ2163" s="90"/>
      <c r="CR2163" s="90"/>
      <c r="CS2163" s="90"/>
      <c r="CT2163" s="90"/>
      <c r="CU2163" s="90"/>
      <c r="CV2163" s="90"/>
      <c r="CW2163" s="90"/>
      <c r="CX2163" s="90"/>
    </row>
    <row r="2164" spans="28:102" s="77" customFormat="1" ht="12" x14ac:dyDescent="0.2">
      <c r="AB2164" s="80"/>
      <c r="AC2164" s="80"/>
      <c r="AD2164" s="80"/>
      <c r="AO2164" s="80"/>
      <c r="AP2164" s="80"/>
      <c r="AQ2164" s="80"/>
      <c r="AR2164" s="80"/>
      <c r="AS2164" s="80"/>
      <c r="AX2164" s="78"/>
      <c r="BL2164" s="80"/>
      <c r="CJ2164" s="90"/>
      <c r="CK2164" s="90"/>
      <c r="CL2164" s="90"/>
      <c r="CM2164" s="90"/>
      <c r="CN2164" s="90"/>
      <c r="CO2164" s="90"/>
      <c r="CP2164" s="90"/>
      <c r="CQ2164" s="90"/>
      <c r="CR2164" s="90"/>
      <c r="CS2164" s="90"/>
      <c r="CT2164" s="90"/>
      <c r="CU2164" s="90"/>
      <c r="CV2164" s="90"/>
      <c r="CW2164" s="90"/>
      <c r="CX2164" s="90"/>
    </row>
    <row r="2165" spans="28:102" s="77" customFormat="1" ht="12" x14ac:dyDescent="0.2">
      <c r="AB2165" s="80"/>
      <c r="AC2165" s="80"/>
      <c r="AD2165" s="80"/>
      <c r="AO2165" s="80"/>
      <c r="AP2165" s="80"/>
      <c r="AQ2165" s="80"/>
      <c r="AR2165" s="80"/>
      <c r="AS2165" s="80"/>
      <c r="AX2165" s="78"/>
      <c r="BL2165" s="80"/>
      <c r="CJ2165" s="90"/>
      <c r="CK2165" s="90"/>
      <c r="CL2165" s="90"/>
      <c r="CM2165" s="90"/>
      <c r="CN2165" s="90"/>
      <c r="CO2165" s="90"/>
      <c r="CP2165" s="90"/>
      <c r="CQ2165" s="90"/>
      <c r="CR2165" s="90"/>
      <c r="CS2165" s="90"/>
      <c r="CT2165" s="90"/>
      <c r="CU2165" s="90"/>
      <c r="CV2165" s="90"/>
      <c r="CW2165" s="90"/>
      <c r="CX2165" s="90"/>
    </row>
    <row r="2166" spans="28:102" s="77" customFormat="1" ht="12" x14ac:dyDescent="0.2">
      <c r="AB2166" s="80"/>
      <c r="AC2166" s="80"/>
      <c r="AD2166" s="80"/>
      <c r="AO2166" s="80"/>
      <c r="AP2166" s="80"/>
      <c r="AQ2166" s="80"/>
      <c r="AR2166" s="80"/>
      <c r="AS2166" s="80"/>
      <c r="AX2166" s="78"/>
      <c r="BL2166" s="80"/>
      <c r="CJ2166" s="90"/>
      <c r="CK2166" s="90"/>
      <c r="CL2166" s="90"/>
      <c r="CM2166" s="90"/>
      <c r="CN2166" s="90"/>
      <c r="CO2166" s="90"/>
      <c r="CP2166" s="90"/>
      <c r="CQ2166" s="90"/>
      <c r="CR2166" s="90"/>
      <c r="CS2166" s="90"/>
      <c r="CT2166" s="90"/>
      <c r="CU2166" s="90"/>
      <c r="CV2166" s="90"/>
      <c r="CW2166" s="90"/>
      <c r="CX2166" s="90"/>
    </row>
    <row r="2167" spans="28:102" s="77" customFormat="1" ht="12" x14ac:dyDescent="0.2">
      <c r="AB2167" s="80"/>
      <c r="AC2167" s="80"/>
      <c r="AD2167" s="80"/>
      <c r="AO2167" s="80"/>
      <c r="AP2167" s="80"/>
      <c r="AQ2167" s="80"/>
      <c r="AR2167" s="80"/>
      <c r="AS2167" s="80"/>
      <c r="AX2167" s="78"/>
      <c r="BL2167" s="80"/>
      <c r="CJ2167" s="90"/>
      <c r="CK2167" s="90"/>
      <c r="CL2167" s="90"/>
      <c r="CM2167" s="90"/>
      <c r="CN2167" s="90"/>
      <c r="CO2167" s="90"/>
      <c r="CP2167" s="90"/>
      <c r="CQ2167" s="90"/>
      <c r="CR2167" s="90"/>
      <c r="CS2167" s="90"/>
      <c r="CT2167" s="90"/>
      <c r="CU2167" s="90"/>
      <c r="CV2167" s="90"/>
      <c r="CW2167" s="90"/>
      <c r="CX2167" s="90"/>
    </row>
    <row r="2168" spans="28:102" s="77" customFormat="1" ht="12" x14ac:dyDescent="0.2">
      <c r="AB2168" s="80"/>
      <c r="AC2168" s="80"/>
      <c r="AD2168" s="80"/>
      <c r="AO2168" s="80"/>
      <c r="AP2168" s="80"/>
      <c r="AQ2168" s="80"/>
      <c r="AR2168" s="80"/>
      <c r="AS2168" s="80"/>
      <c r="AX2168" s="78"/>
      <c r="BL2168" s="80"/>
      <c r="CJ2168" s="90"/>
      <c r="CK2168" s="90"/>
      <c r="CL2168" s="90"/>
      <c r="CM2168" s="90"/>
      <c r="CN2168" s="90"/>
      <c r="CO2168" s="90"/>
      <c r="CP2168" s="90"/>
      <c r="CQ2168" s="90"/>
      <c r="CR2168" s="90"/>
      <c r="CS2168" s="90"/>
      <c r="CT2168" s="90"/>
      <c r="CU2168" s="90"/>
      <c r="CV2168" s="90"/>
      <c r="CW2168" s="90"/>
      <c r="CX2168" s="90"/>
    </row>
    <row r="2169" spans="28:102" s="77" customFormat="1" ht="12" x14ac:dyDescent="0.2">
      <c r="AB2169" s="80"/>
      <c r="AC2169" s="80"/>
      <c r="AD2169" s="80"/>
      <c r="AO2169" s="80"/>
      <c r="AP2169" s="80"/>
      <c r="AQ2169" s="80"/>
      <c r="AR2169" s="80"/>
      <c r="AS2169" s="80"/>
      <c r="AX2169" s="78"/>
      <c r="BL2169" s="80"/>
      <c r="CJ2169" s="90"/>
      <c r="CK2169" s="90"/>
      <c r="CL2169" s="90"/>
      <c r="CM2169" s="90"/>
      <c r="CN2169" s="90"/>
      <c r="CO2169" s="90"/>
      <c r="CP2169" s="90"/>
      <c r="CQ2169" s="90"/>
      <c r="CR2169" s="90"/>
      <c r="CS2169" s="90"/>
      <c r="CT2169" s="90"/>
      <c r="CU2169" s="90"/>
      <c r="CV2169" s="90"/>
      <c r="CW2169" s="90"/>
      <c r="CX2169" s="90"/>
    </row>
    <row r="2170" spans="28:102" s="77" customFormat="1" ht="12" x14ac:dyDescent="0.2">
      <c r="AB2170" s="80"/>
      <c r="AC2170" s="80"/>
      <c r="AD2170" s="80"/>
      <c r="AO2170" s="80"/>
      <c r="AP2170" s="80"/>
      <c r="AQ2170" s="80"/>
      <c r="AR2170" s="80"/>
      <c r="AS2170" s="80"/>
      <c r="AX2170" s="78"/>
      <c r="BL2170" s="80"/>
      <c r="CJ2170" s="90"/>
      <c r="CK2170" s="90"/>
      <c r="CL2170" s="90"/>
      <c r="CM2170" s="90"/>
      <c r="CN2170" s="90"/>
      <c r="CO2170" s="90"/>
      <c r="CP2170" s="90"/>
      <c r="CQ2170" s="90"/>
      <c r="CR2170" s="90"/>
      <c r="CS2170" s="90"/>
      <c r="CT2170" s="90"/>
      <c r="CU2170" s="90"/>
      <c r="CV2170" s="90"/>
      <c r="CW2170" s="90"/>
      <c r="CX2170" s="90"/>
    </row>
    <row r="2171" spans="28:102" s="77" customFormat="1" ht="12" x14ac:dyDescent="0.2">
      <c r="AB2171" s="80"/>
      <c r="AC2171" s="80"/>
      <c r="AD2171" s="80"/>
      <c r="AO2171" s="80"/>
      <c r="AP2171" s="80"/>
      <c r="AQ2171" s="80"/>
      <c r="AR2171" s="80"/>
      <c r="AS2171" s="80"/>
      <c r="AX2171" s="78"/>
      <c r="BL2171" s="80"/>
      <c r="CJ2171" s="90"/>
      <c r="CK2171" s="90"/>
      <c r="CL2171" s="90"/>
      <c r="CM2171" s="90"/>
      <c r="CN2171" s="90"/>
      <c r="CO2171" s="90"/>
      <c r="CP2171" s="90"/>
      <c r="CQ2171" s="90"/>
      <c r="CR2171" s="90"/>
      <c r="CS2171" s="90"/>
      <c r="CT2171" s="90"/>
      <c r="CU2171" s="90"/>
      <c r="CV2171" s="90"/>
      <c r="CW2171" s="90"/>
      <c r="CX2171" s="90"/>
    </row>
    <row r="2172" spans="28:102" s="77" customFormat="1" ht="12" x14ac:dyDescent="0.2">
      <c r="AB2172" s="80"/>
      <c r="AC2172" s="80"/>
      <c r="AD2172" s="80"/>
      <c r="AO2172" s="80"/>
      <c r="AP2172" s="80"/>
      <c r="AQ2172" s="80"/>
      <c r="AR2172" s="80"/>
      <c r="AS2172" s="80"/>
      <c r="AX2172" s="78"/>
      <c r="BL2172" s="80"/>
      <c r="CJ2172" s="90"/>
      <c r="CK2172" s="90"/>
      <c r="CL2172" s="90"/>
      <c r="CM2172" s="90"/>
      <c r="CN2172" s="90"/>
      <c r="CO2172" s="90"/>
      <c r="CP2172" s="90"/>
      <c r="CQ2172" s="90"/>
      <c r="CR2172" s="90"/>
      <c r="CS2172" s="90"/>
      <c r="CT2172" s="90"/>
      <c r="CU2172" s="90"/>
      <c r="CV2172" s="90"/>
      <c r="CW2172" s="90"/>
      <c r="CX2172" s="90"/>
    </row>
    <row r="2173" spans="28:102" s="77" customFormat="1" ht="12" x14ac:dyDescent="0.2">
      <c r="AB2173" s="80"/>
      <c r="AC2173" s="80"/>
      <c r="AD2173" s="80"/>
      <c r="AO2173" s="80"/>
      <c r="AP2173" s="80"/>
      <c r="AQ2173" s="80"/>
      <c r="AR2173" s="80"/>
      <c r="AS2173" s="80"/>
      <c r="AX2173" s="78"/>
      <c r="BL2173" s="80"/>
      <c r="CJ2173" s="90"/>
      <c r="CK2173" s="90"/>
      <c r="CL2173" s="90"/>
      <c r="CM2173" s="90"/>
      <c r="CN2173" s="90"/>
      <c r="CO2173" s="90"/>
      <c r="CP2173" s="90"/>
      <c r="CQ2173" s="90"/>
      <c r="CR2173" s="90"/>
      <c r="CS2173" s="90"/>
      <c r="CT2173" s="90"/>
      <c r="CU2173" s="90"/>
      <c r="CV2173" s="90"/>
      <c r="CW2173" s="90"/>
      <c r="CX2173" s="90"/>
    </row>
    <row r="2174" spans="28:102" s="77" customFormat="1" ht="12" x14ac:dyDescent="0.2">
      <c r="AB2174" s="80"/>
      <c r="AC2174" s="80"/>
      <c r="AD2174" s="80"/>
      <c r="AO2174" s="80"/>
      <c r="AP2174" s="80"/>
      <c r="AQ2174" s="80"/>
      <c r="AR2174" s="80"/>
      <c r="AS2174" s="80"/>
      <c r="AX2174" s="78"/>
      <c r="BL2174" s="80"/>
      <c r="CJ2174" s="90"/>
      <c r="CK2174" s="90"/>
      <c r="CL2174" s="90"/>
      <c r="CM2174" s="90"/>
      <c r="CN2174" s="90"/>
      <c r="CO2174" s="90"/>
      <c r="CP2174" s="90"/>
      <c r="CQ2174" s="90"/>
      <c r="CR2174" s="90"/>
      <c r="CS2174" s="90"/>
      <c r="CT2174" s="90"/>
      <c r="CU2174" s="90"/>
      <c r="CV2174" s="90"/>
      <c r="CW2174" s="90"/>
      <c r="CX2174" s="90"/>
    </row>
    <row r="2175" spans="28:102" s="77" customFormat="1" ht="12" x14ac:dyDescent="0.2">
      <c r="AB2175" s="80"/>
      <c r="AC2175" s="80"/>
      <c r="AD2175" s="80"/>
      <c r="AO2175" s="80"/>
      <c r="AP2175" s="80"/>
      <c r="AQ2175" s="80"/>
      <c r="AR2175" s="80"/>
      <c r="AS2175" s="80"/>
      <c r="AX2175" s="78"/>
      <c r="BL2175" s="80"/>
      <c r="CJ2175" s="90"/>
      <c r="CK2175" s="90"/>
      <c r="CL2175" s="90"/>
      <c r="CM2175" s="90"/>
      <c r="CN2175" s="90"/>
      <c r="CO2175" s="90"/>
      <c r="CP2175" s="90"/>
      <c r="CQ2175" s="90"/>
      <c r="CR2175" s="90"/>
      <c r="CS2175" s="90"/>
      <c r="CT2175" s="90"/>
      <c r="CU2175" s="90"/>
      <c r="CV2175" s="90"/>
      <c r="CW2175" s="90"/>
      <c r="CX2175" s="90"/>
    </row>
    <row r="2176" spans="28:102" s="77" customFormat="1" ht="12" x14ac:dyDescent="0.2">
      <c r="AB2176" s="80"/>
      <c r="AC2176" s="80"/>
      <c r="AD2176" s="80"/>
      <c r="AO2176" s="80"/>
      <c r="AP2176" s="80"/>
      <c r="AQ2176" s="80"/>
      <c r="AR2176" s="80"/>
      <c r="AS2176" s="80"/>
      <c r="AX2176" s="78"/>
      <c r="BL2176" s="80"/>
      <c r="CJ2176" s="90"/>
      <c r="CK2176" s="90"/>
      <c r="CL2176" s="90"/>
      <c r="CM2176" s="90"/>
      <c r="CN2176" s="90"/>
      <c r="CO2176" s="90"/>
      <c r="CP2176" s="90"/>
      <c r="CQ2176" s="90"/>
      <c r="CR2176" s="90"/>
      <c r="CS2176" s="90"/>
      <c r="CT2176" s="90"/>
      <c r="CU2176" s="90"/>
      <c r="CV2176" s="90"/>
      <c r="CW2176" s="90"/>
      <c r="CX2176" s="90"/>
    </row>
    <row r="2177" spans="28:102" s="77" customFormat="1" ht="12" x14ac:dyDescent="0.2">
      <c r="AB2177" s="80"/>
      <c r="AC2177" s="80"/>
      <c r="AD2177" s="80"/>
      <c r="AO2177" s="80"/>
      <c r="AP2177" s="80"/>
      <c r="AQ2177" s="80"/>
      <c r="AR2177" s="80"/>
      <c r="AS2177" s="80"/>
      <c r="AX2177" s="78"/>
      <c r="BL2177" s="80"/>
      <c r="CJ2177" s="90"/>
      <c r="CK2177" s="90"/>
      <c r="CL2177" s="90"/>
      <c r="CM2177" s="90"/>
      <c r="CN2177" s="90"/>
      <c r="CO2177" s="90"/>
      <c r="CP2177" s="90"/>
      <c r="CQ2177" s="90"/>
      <c r="CR2177" s="90"/>
      <c r="CS2177" s="90"/>
      <c r="CT2177" s="90"/>
      <c r="CU2177" s="90"/>
      <c r="CV2177" s="90"/>
      <c r="CW2177" s="90"/>
      <c r="CX2177" s="90"/>
    </row>
    <row r="2178" spans="28:102" s="77" customFormat="1" ht="12" x14ac:dyDescent="0.2">
      <c r="AB2178" s="80"/>
      <c r="AC2178" s="80"/>
      <c r="AD2178" s="80"/>
      <c r="AO2178" s="80"/>
      <c r="AP2178" s="80"/>
      <c r="AQ2178" s="80"/>
      <c r="AR2178" s="80"/>
      <c r="AS2178" s="80"/>
      <c r="AX2178" s="78"/>
      <c r="BL2178" s="80"/>
      <c r="CJ2178" s="90"/>
      <c r="CK2178" s="90"/>
      <c r="CL2178" s="90"/>
      <c r="CM2178" s="90"/>
      <c r="CN2178" s="90"/>
      <c r="CO2178" s="90"/>
      <c r="CP2178" s="90"/>
      <c r="CQ2178" s="90"/>
      <c r="CR2178" s="90"/>
      <c r="CS2178" s="90"/>
      <c r="CT2178" s="90"/>
      <c r="CU2178" s="90"/>
      <c r="CV2178" s="90"/>
      <c r="CW2178" s="90"/>
      <c r="CX2178" s="90"/>
    </row>
    <row r="2179" spans="28:102" s="77" customFormat="1" ht="12" x14ac:dyDescent="0.2">
      <c r="AB2179" s="80"/>
      <c r="AC2179" s="80"/>
      <c r="AD2179" s="80"/>
      <c r="AO2179" s="80"/>
      <c r="AP2179" s="80"/>
      <c r="AQ2179" s="80"/>
      <c r="AR2179" s="80"/>
      <c r="AS2179" s="80"/>
      <c r="AX2179" s="78"/>
      <c r="BL2179" s="80"/>
      <c r="CJ2179" s="90"/>
      <c r="CK2179" s="90"/>
      <c r="CL2179" s="90"/>
      <c r="CM2179" s="90"/>
      <c r="CN2179" s="90"/>
      <c r="CO2179" s="90"/>
      <c r="CP2179" s="90"/>
      <c r="CQ2179" s="90"/>
      <c r="CR2179" s="90"/>
      <c r="CS2179" s="90"/>
      <c r="CT2179" s="90"/>
      <c r="CU2179" s="90"/>
      <c r="CV2179" s="90"/>
      <c r="CW2179" s="90"/>
      <c r="CX2179" s="90"/>
    </row>
    <row r="2180" spans="28:102" s="77" customFormat="1" ht="12" x14ac:dyDescent="0.2">
      <c r="AB2180" s="80"/>
      <c r="AC2180" s="80"/>
      <c r="AD2180" s="80"/>
      <c r="AO2180" s="80"/>
      <c r="AP2180" s="80"/>
      <c r="AQ2180" s="80"/>
      <c r="AR2180" s="80"/>
      <c r="AS2180" s="80"/>
      <c r="AX2180" s="78"/>
      <c r="BL2180" s="80"/>
      <c r="CJ2180" s="90"/>
      <c r="CK2180" s="90"/>
      <c r="CL2180" s="90"/>
      <c r="CM2180" s="90"/>
      <c r="CN2180" s="90"/>
      <c r="CO2180" s="90"/>
      <c r="CP2180" s="90"/>
      <c r="CQ2180" s="90"/>
      <c r="CR2180" s="90"/>
      <c r="CS2180" s="90"/>
      <c r="CT2180" s="90"/>
      <c r="CU2180" s="90"/>
      <c r="CV2180" s="90"/>
      <c r="CW2180" s="90"/>
      <c r="CX2180" s="90"/>
    </row>
    <row r="2181" spans="28:102" s="77" customFormat="1" ht="12" x14ac:dyDescent="0.2">
      <c r="AB2181" s="80"/>
      <c r="AC2181" s="80"/>
      <c r="AD2181" s="80"/>
      <c r="AO2181" s="80"/>
      <c r="AP2181" s="80"/>
      <c r="AQ2181" s="80"/>
      <c r="AR2181" s="80"/>
      <c r="AS2181" s="80"/>
      <c r="AX2181" s="78"/>
      <c r="BL2181" s="80"/>
      <c r="CJ2181" s="90"/>
      <c r="CK2181" s="90"/>
      <c r="CL2181" s="90"/>
      <c r="CM2181" s="90"/>
      <c r="CN2181" s="90"/>
      <c r="CO2181" s="90"/>
      <c r="CP2181" s="90"/>
      <c r="CQ2181" s="90"/>
      <c r="CR2181" s="90"/>
      <c r="CS2181" s="90"/>
      <c r="CT2181" s="90"/>
      <c r="CU2181" s="90"/>
      <c r="CV2181" s="90"/>
      <c r="CW2181" s="90"/>
      <c r="CX2181" s="90"/>
    </row>
    <row r="2182" spans="28:102" s="77" customFormat="1" ht="12" x14ac:dyDescent="0.2">
      <c r="AB2182" s="80"/>
      <c r="AC2182" s="80"/>
      <c r="AD2182" s="80"/>
      <c r="AO2182" s="80"/>
      <c r="AP2182" s="80"/>
      <c r="AQ2182" s="80"/>
      <c r="AR2182" s="80"/>
      <c r="AS2182" s="80"/>
      <c r="AX2182" s="78"/>
      <c r="BL2182" s="80"/>
      <c r="CJ2182" s="90"/>
      <c r="CK2182" s="90"/>
      <c r="CL2182" s="90"/>
      <c r="CM2182" s="90"/>
      <c r="CN2182" s="90"/>
      <c r="CO2182" s="90"/>
      <c r="CP2182" s="90"/>
      <c r="CQ2182" s="90"/>
      <c r="CR2182" s="90"/>
      <c r="CS2182" s="90"/>
      <c r="CT2182" s="90"/>
      <c r="CU2182" s="90"/>
      <c r="CV2182" s="90"/>
      <c r="CW2182" s="90"/>
      <c r="CX2182" s="90"/>
    </row>
    <row r="2183" spans="28:102" s="77" customFormat="1" ht="12" x14ac:dyDescent="0.2">
      <c r="AB2183" s="80"/>
      <c r="AC2183" s="80"/>
      <c r="AD2183" s="80"/>
      <c r="AO2183" s="80"/>
      <c r="AP2183" s="80"/>
      <c r="AQ2183" s="80"/>
      <c r="AR2183" s="80"/>
      <c r="AS2183" s="80"/>
      <c r="AX2183" s="78"/>
      <c r="BL2183" s="80"/>
      <c r="CJ2183" s="90"/>
      <c r="CK2183" s="90"/>
      <c r="CL2183" s="90"/>
      <c r="CM2183" s="90"/>
      <c r="CN2183" s="90"/>
      <c r="CO2183" s="90"/>
      <c r="CP2183" s="90"/>
      <c r="CQ2183" s="90"/>
      <c r="CR2183" s="90"/>
      <c r="CS2183" s="90"/>
      <c r="CT2183" s="90"/>
      <c r="CU2183" s="90"/>
      <c r="CV2183" s="90"/>
      <c r="CW2183" s="90"/>
      <c r="CX2183" s="90"/>
    </row>
    <row r="2184" spans="28:102" s="77" customFormat="1" ht="12" x14ac:dyDescent="0.2">
      <c r="AB2184" s="80"/>
      <c r="AC2184" s="80"/>
      <c r="AD2184" s="80"/>
      <c r="AO2184" s="80"/>
      <c r="AP2184" s="80"/>
      <c r="AQ2184" s="80"/>
      <c r="AR2184" s="80"/>
      <c r="AS2184" s="80"/>
      <c r="AX2184" s="78"/>
      <c r="BL2184" s="80"/>
      <c r="CJ2184" s="90"/>
      <c r="CK2184" s="90"/>
      <c r="CL2184" s="90"/>
      <c r="CM2184" s="90"/>
      <c r="CN2184" s="90"/>
      <c r="CO2184" s="90"/>
      <c r="CP2184" s="90"/>
      <c r="CQ2184" s="90"/>
      <c r="CR2184" s="90"/>
      <c r="CS2184" s="90"/>
      <c r="CT2184" s="90"/>
      <c r="CU2184" s="90"/>
      <c r="CV2184" s="90"/>
      <c r="CW2184" s="90"/>
      <c r="CX2184" s="90"/>
    </row>
    <row r="2185" spans="28:102" s="77" customFormat="1" ht="12" x14ac:dyDescent="0.2">
      <c r="AB2185" s="80"/>
      <c r="AC2185" s="80"/>
      <c r="AD2185" s="80"/>
      <c r="AO2185" s="80"/>
      <c r="AP2185" s="80"/>
      <c r="AQ2185" s="80"/>
      <c r="AR2185" s="80"/>
      <c r="AS2185" s="80"/>
      <c r="AX2185" s="78"/>
      <c r="BL2185" s="80"/>
      <c r="CJ2185" s="90"/>
      <c r="CK2185" s="90"/>
      <c r="CL2185" s="90"/>
      <c r="CM2185" s="90"/>
      <c r="CN2185" s="90"/>
      <c r="CO2185" s="90"/>
      <c r="CP2185" s="90"/>
      <c r="CQ2185" s="90"/>
      <c r="CR2185" s="90"/>
      <c r="CS2185" s="90"/>
      <c r="CT2185" s="90"/>
      <c r="CU2185" s="90"/>
      <c r="CV2185" s="90"/>
      <c r="CW2185" s="90"/>
      <c r="CX2185" s="90"/>
    </row>
    <row r="2186" spans="28:102" s="77" customFormat="1" ht="12" x14ac:dyDescent="0.2">
      <c r="AB2186" s="80"/>
      <c r="AC2186" s="80"/>
      <c r="AD2186" s="80"/>
      <c r="AO2186" s="80"/>
      <c r="AP2186" s="80"/>
      <c r="AQ2186" s="80"/>
      <c r="AR2186" s="80"/>
      <c r="AS2186" s="80"/>
      <c r="AX2186" s="78"/>
      <c r="BL2186" s="80"/>
      <c r="CJ2186" s="90"/>
      <c r="CK2186" s="90"/>
      <c r="CL2186" s="90"/>
      <c r="CM2186" s="90"/>
      <c r="CN2186" s="90"/>
      <c r="CO2186" s="90"/>
      <c r="CP2186" s="90"/>
      <c r="CQ2186" s="90"/>
      <c r="CR2186" s="90"/>
      <c r="CS2186" s="90"/>
      <c r="CT2186" s="90"/>
      <c r="CU2186" s="90"/>
      <c r="CV2186" s="90"/>
      <c r="CW2186" s="90"/>
      <c r="CX2186" s="90"/>
    </row>
    <row r="2187" spans="28:102" s="77" customFormat="1" ht="12" x14ac:dyDescent="0.2">
      <c r="AB2187" s="80"/>
      <c r="AC2187" s="80"/>
      <c r="AD2187" s="80"/>
      <c r="AO2187" s="80"/>
      <c r="AP2187" s="80"/>
      <c r="AQ2187" s="80"/>
      <c r="AR2187" s="80"/>
      <c r="AS2187" s="80"/>
      <c r="AX2187" s="78"/>
      <c r="BL2187" s="80"/>
      <c r="CJ2187" s="90"/>
      <c r="CK2187" s="90"/>
      <c r="CL2187" s="90"/>
      <c r="CM2187" s="90"/>
      <c r="CN2187" s="90"/>
      <c r="CO2187" s="90"/>
      <c r="CP2187" s="90"/>
      <c r="CQ2187" s="90"/>
      <c r="CR2187" s="90"/>
      <c r="CS2187" s="90"/>
      <c r="CT2187" s="90"/>
      <c r="CU2187" s="90"/>
      <c r="CV2187" s="90"/>
      <c r="CW2187" s="90"/>
      <c r="CX2187" s="90"/>
    </row>
    <row r="2188" spans="28:102" s="77" customFormat="1" ht="12" x14ac:dyDescent="0.2">
      <c r="AB2188" s="80"/>
      <c r="AC2188" s="80"/>
      <c r="AD2188" s="80"/>
      <c r="AO2188" s="80"/>
      <c r="AP2188" s="80"/>
      <c r="AQ2188" s="80"/>
      <c r="AR2188" s="80"/>
      <c r="AS2188" s="80"/>
      <c r="AX2188" s="78"/>
      <c r="BL2188" s="80"/>
      <c r="CJ2188" s="90"/>
      <c r="CK2188" s="90"/>
      <c r="CL2188" s="90"/>
      <c r="CM2188" s="90"/>
      <c r="CN2188" s="90"/>
      <c r="CO2188" s="90"/>
      <c r="CP2188" s="90"/>
      <c r="CQ2188" s="90"/>
      <c r="CR2188" s="90"/>
      <c r="CS2188" s="90"/>
      <c r="CT2188" s="90"/>
      <c r="CU2188" s="90"/>
      <c r="CV2188" s="90"/>
      <c r="CW2188" s="90"/>
      <c r="CX2188" s="90"/>
    </row>
    <row r="2189" spans="28:102" s="77" customFormat="1" ht="12" x14ac:dyDescent="0.2">
      <c r="AB2189" s="80"/>
      <c r="AC2189" s="80"/>
      <c r="AD2189" s="80"/>
      <c r="AO2189" s="80"/>
      <c r="AP2189" s="80"/>
      <c r="AQ2189" s="80"/>
      <c r="AR2189" s="80"/>
      <c r="AS2189" s="80"/>
      <c r="AX2189" s="78"/>
      <c r="BL2189" s="80"/>
      <c r="CJ2189" s="90"/>
      <c r="CK2189" s="90"/>
      <c r="CL2189" s="90"/>
      <c r="CM2189" s="90"/>
      <c r="CN2189" s="90"/>
      <c r="CO2189" s="90"/>
      <c r="CP2189" s="90"/>
      <c r="CQ2189" s="90"/>
      <c r="CR2189" s="90"/>
      <c r="CS2189" s="90"/>
      <c r="CT2189" s="90"/>
      <c r="CU2189" s="90"/>
      <c r="CV2189" s="90"/>
      <c r="CW2189" s="90"/>
      <c r="CX2189" s="90"/>
    </row>
    <row r="2190" spans="28:102" s="77" customFormat="1" ht="12" x14ac:dyDescent="0.2">
      <c r="AB2190" s="80"/>
      <c r="AC2190" s="80"/>
      <c r="AD2190" s="80"/>
      <c r="AO2190" s="80"/>
      <c r="AP2190" s="80"/>
      <c r="AQ2190" s="80"/>
      <c r="AR2190" s="80"/>
      <c r="AS2190" s="80"/>
      <c r="AX2190" s="78"/>
      <c r="BL2190" s="80"/>
      <c r="CJ2190" s="90"/>
      <c r="CK2190" s="90"/>
      <c r="CL2190" s="90"/>
      <c r="CM2190" s="90"/>
      <c r="CN2190" s="90"/>
      <c r="CO2190" s="90"/>
      <c r="CP2190" s="90"/>
      <c r="CQ2190" s="90"/>
      <c r="CR2190" s="90"/>
      <c r="CS2190" s="90"/>
      <c r="CT2190" s="90"/>
      <c r="CU2190" s="90"/>
      <c r="CV2190" s="90"/>
      <c r="CW2190" s="90"/>
      <c r="CX2190" s="90"/>
    </row>
    <row r="2191" spans="28:102" s="77" customFormat="1" ht="12" x14ac:dyDescent="0.2">
      <c r="AB2191" s="80"/>
      <c r="AC2191" s="80"/>
      <c r="AD2191" s="80"/>
      <c r="AO2191" s="80"/>
      <c r="AP2191" s="80"/>
      <c r="AQ2191" s="80"/>
      <c r="AR2191" s="80"/>
      <c r="AS2191" s="80"/>
      <c r="AX2191" s="78"/>
      <c r="BL2191" s="80"/>
      <c r="CJ2191" s="90"/>
      <c r="CK2191" s="90"/>
      <c r="CL2191" s="90"/>
      <c r="CM2191" s="90"/>
      <c r="CN2191" s="90"/>
      <c r="CO2191" s="90"/>
      <c r="CP2191" s="90"/>
      <c r="CQ2191" s="90"/>
      <c r="CR2191" s="90"/>
      <c r="CS2191" s="90"/>
      <c r="CT2191" s="90"/>
      <c r="CU2191" s="90"/>
      <c r="CV2191" s="90"/>
      <c r="CW2191" s="90"/>
      <c r="CX2191" s="90"/>
    </row>
    <row r="2192" spans="28:102" s="77" customFormat="1" ht="12" x14ac:dyDescent="0.2">
      <c r="AB2192" s="80"/>
      <c r="AC2192" s="80"/>
      <c r="AD2192" s="80"/>
      <c r="AO2192" s="80"/>
      <c r="AP2192" s="80"/>
      <c r="AQ2192" s="80"/>
      <c r="AR2192" s="80"/>
      <c r="AS2192" s="80"/>
      <c r="AX2192" s="78"/>
      <c r="BL2192" s="80"/>
      <c r="CJ2192" s="90"/>
      <c r="CK2192" s="90"/>
      <c r="CL2192" s="90"/>
      <c r="CM2192" s="90"/>
      <c r="CN2192" s="90"/>
      <c r="CO2192" s="90"/>
      <c r="CP2192" s="90"/>
      <c r="CQ2192" s="90"/>
      <c r="CR2192" s="90"/>
      <c r="CS2192" s="90"/>
      <c r="CT2192" s="90"/>
      <c r="CU2192" s="90"/>
      <c r="CV2192" s="90"/>
      <c r="CW2192" s="90"/>
      <c r="CX2192" s="90"/>
    </row>
    <row r="2193" spans="28:102" s="77" customFormat="1" ht="12" x14ac:dyDescent="0.2">
      <c r="AB2193" s="80"/>
      <c r="AC2193" s="80"/>
      <c r="AD2193" s="80"/>
      <c r="AO2193" s="80"/>
      <c r="AP2193" s="80"/>
      <c r="AQ2193" s="80"/>
      <c r="AR2193" s="80"/>
      <c r="AS2193" s="80"/>
      <c r="AX2193" s="78"/>
      <c r="BL2193" s="80"/>
      <c r="CJ2193" s="90"/>
      <c r="CK2193" s="90"/>
      <c r="CL2193" s="90"/>
      <c r="CM2193" s="90"/>
      <c r="CN2193" s="90"/>
      <c r="CO2193" s="90"/>
      <c r="CP2193" s="90"/>
      <c r="CQ2193" s="90"/>
      <c r="CR2193" s="90"/>
      <c r="CS2193" s="90"/>
      <c r="CT2193" s="90"/>
      <c r="CU2193" s="90"/>
      <c r="CV2193" s="90"/>
      <c r="CW2193" s="90"/>
      <c r="CX2193" s="90"/>
    </row>
    <row r="2194" spans="28:102" s="77" customFormat="1" ht="12" x14ac:dyDescent="0.2">
      <c r="AB2194" s="80"/>
      <c r="AC2194" s="80"/>
      <c r="AD2194" s="80"/>
      <c r="AO2194" s="80"/>
      <c r="AP2194" s="80"/>
      <c r="AQ2194" s="80"/>
      <c r="AR2194" s="80"/>
      <c r="AS2194" s="80"/>
      <c r="AX2194" s="78"/>
      <c r="BL2194" s="80"/>
      <c r="CJ2194" s="90"/>
      <c r="CK2194" s="90"/>
      <c r="CL2194" s="90"/>
      <c r="CM2194" s="90"/>
      <c r="CN2194" s="90"/>
      <c r="CO2194" s="90"/>
      <c r="CP2194" s="90"/>
      <c r="CQ2194" s="90"/>
      <c r="CR2194" s="90"/>
      <c r="CS2194" s="90"/>
      <c r="CT2194" s="90"/>
      <c r="CU2194" s="90"/>
      <c r="CV2194" s="90"/>
      <c r="CW2194" s="90"/>
      <c r="CX2194" s="90"/>
    </row>
    <row r="2195" spans="28:102" s="77" customFormat="1" ht="12" x14ac:dyDescent="0.2">
      <c r="AB2195" s="80"/>
      <c r="AC2195" s="80"/>
      <c r="AD2195" s="80"/>
      <c r="AO2195" s="80"/>
      <c r="AP2195" s="80"/>
      <c r="AQ2195" s="80"/>
      <c r="AR2195" s="80"/>
      <c r="AS2195" s="80"/>
      <c r="AX2195" s="78"/>
      <c r="BL2195" s="80"/>
      <c r="CJ2195" s="90"/>
      <c r="CK2195" s="90"/>
      <c r="CL2195" s="90"/>
      <c r="CM2195" s="90"/>
      <c r="CN2195" s="90"/>
      <c r="CO2195" s="90"/>
      <c r="CP2195" s="90"/>
      <c r="CQ2195" s="90"/>
      <c r="CR2195" s="90"/>
      <c r="CS2195" s="90"/>
      <c r="CT2195" s="90"/>
      <c r="CU2195" s="90"/>
      <c r="CV2195" s="90"/>
      <c r="CW2195" s="90"/>
      <c r="CX2195" s="90"/>
    </row>
    <row r="2196" spans="28:102" s="77" customFormat="1" ht="12" x14ac:dyDescent="0.2">
      <c r="AB2196" s="80"/>
      <c r="AC2196" s="80"/>
      <c r="AD2196" s="80"/>
      <c r="AO2196" s="80"/>
      <c r="AP2196" s="80"/>
      <c r="AQ2196" s="80"/>
      <c r="AR2196" s="80"/>
      <c r="AS2196" s="80"/>
      <c r="AX2196" s="78"/>
      <c r="BL2196" s="80"/>
      <c r="CJ2196" s="90"/>
      <c r="CK2196" s="90"/>
      <c r="CL2196" s="90"/>
      <c r="CM2196" s="90"/>
      <c r="CN2196" s="90"/>
      <c r="CO2196" s="90"/>
      <c r="CP2196" s="90"/>
      <c r="CQ2196" s="90"/>
      <c r="CR2196" s="90"/>
      <c r="CS2196" s="90"/>
      <c r="CT2196" s="90"/>
      <c r="CU2196" s="90"/>
      <c r="CV2196" s="90"/>
      <c r="CW2196" s="90"/>
      <c r="CX2196" s="90"/>
    </row>
    <row r="2197" spans="28:102" s="77" customFormat="1" ht="12" x14ac:dyDescent="0.2">
      <c r="AB2197" s="80"/>
      <c r="AC2197" s="80"/>
      <c r="AD2197" s="80"/>
      <c r="AO2197" s="80"/>
      <c r="AP2197" s="80"/>
      <c r="AQ2197" s="80"/>
      <c r="AR2197" s="80"/>
      <c r="AS2197" s="80"/>
      <c r="AX2197" s="78"/>
      <c r="BL2197" s="80"/>
      <c r="CJ2197" s="90"/>
      <c r="CK2197" s="90"/>
      <c r="CL2197" s="90"/>
      <c r="CM2197" s="90"/>
      <c r="CN2197" s="90"/>
      <c r="CO2197" s="90"/>
      <c r="CP2197" s="90"/>
      <c r="CQ2197" s="90"/>
      <c r="CR2197" s="90"/>
      <c r="CS2197" s="90"/>
      <c r="CT2197" s="90"/>
      <c r="CU2197" s="90"/>
      <c r="CV2197" s="90"/>
      <c r="CW2197" s="90"/>
      <c r="CX2197" s="90"/>
    </row>
    <row r="2198" spans="28:102" s="77" customFormat="1" ht="12" x14ac:dyDescent="0.2">
      <c r="AB2198" s="80"/>
      <c r="AC2198" s="80"/>
      <c r="AD2198" s="80"/>
      <c r="AO2198" s="80"/>
      <c r="AP2198" s="80"/>
      <c r="AQ2198" s="80"/>
      <c r="AR2198" s="80"/>
      <c r="AS2198" s="80"/>
      <c r="AX2198" s="78"/>
      <c r="BL2198" s="80"/>
      <c r="CJ2198" s="90"/>
      <c r="CK2198" s="90"/>
      <c r="CL2198" s="90"/>
      <c r="CM2198" s="90"/>
      <c r="CN2198" s="90"/>
      <c r="CO2198" s="90"/>
      <c r="CP2198" s="90"/>
      <c r="CQ2198" s="90"/>
      <c r="CR2198" s="90"/>
      <c r="CS2198" s="90"/>
      <c r="CT2198" s="90"/>
      <c r="CU2198" s="90"/>
      <c r="CV2198" s="90"/>
      <c r="CW2198" s="90"/>
      <c r="CX2198" s="90"/>
    </row>
    <row r="2199" spans="28:102" s="77" customFormat="1" ht="12" x14ac:dyDescent="0.2">
      <c r="AB2199" s="80"/>
      <c r="AC2199" s="80"/>
      <c r="AD2199" s="80"/>
      <c r="AO2199" s="80"/>
      <c r="AP2199" s="80"/>
      <c r="AQ2199" s="80"/>
      <c r="AR2199" s="80"/>
      <c r="AS2199" s="80"/>
      <c r="AX2199" s="78"/>
      <c r="BL2199" s="80"/>
      <c r="CJ2199" s="90"/>
      <c r="CK2199" s="90"/>
      <c r="CL2199" s="90"/>
      <c r="CM2199" s="90"/>
      <c r="CN2199" s="90"/>
      <c r="CO2199" s="90"/>
      <c r="CP2199" s="90"/>
      <c r="CQ2199" s="90"/>
      <c r="CR2199" s="90"/>
      <c r="CS2199" s="90"/>
      <c r="CT2199" s="90"/>
      <c r="CU2199" s="90"/>
      <c r="CV2199" s="90"/>
      <c r="CW2199" s="90"/>
      <c r="CX2199" s="90"/>
    </row>
    <row r="2200" spans="28:102" s="77" customFormat="1" ht="12" x14ac:dyDescent="0.2">
      <c r="AB2200" s="80"/>
      <c r="AC2200" s="80"/>
      <c r="AD2200" s="80"/>
      <c r="AO2200" s="80"/>
      <c r="AP2200" s="80"/>
      <c r="AQ2200" s="80"/>
      <c r="AR2200" s="80"/>
      <c r="AS2200" s="80"/>
      <c r="AX2200" s="78"/>
      <c r="BL2200" s="80"/>
      <c r="CJ2200" s="90"/>
      <c r="CK2200" s="90"/>
      <c r="CL2200" s="90"/>
      <c r="CM2200" s="90"/>
      <c r="CN2200" s="90"/>
      <c r="CO2200" s="90"/>
      <c r="CP2200" s="90"/>
      <c r="CQ2200" s="90"/>
      <c r="CR2200" s="90"/>
      <c r="CS2200" s="90"/>
      <c r="CT2200" s="90"/>
      <c r="CU2200" s="90"/>
      <c r="CV2200" s="90"/>
      <c r="CW2200" s="90"/>
      <c r="CX2200" s="90"/>
    </row>
    <row r="2201" spans="28:102" s="77" customFormat="1" ht="12" x14ac:dyDescent="0.2">
      <c r="AB2201" s="80"/>
      <c r="AC2201" s="80"/>
      <c r="AD2201" s="80"/>
      <c r="AO2201" s="80"/>
      <c r="AP2201" s="80"/>
      <c r="AQ2201" s="80"/>
      <c r="AR2201" s="80"/>
      <c r="AS2201" s="80"/>
      <c r="AX2201" s="78"/>
      <c r="BL2201" s="80"/>
      <c r="CJ2201" s="90"/>
      <c r="CK2201" s="90"/>
      <c r="CL2201" s="90"/>
      <c r="CM2201" s="90"/>
      <c r="CN2201" s="90"/>
      <c r="CO2201" s="90"/>
      <c r="CP2201" s="90"/>
      <c r="CQ2201" s="90"/>
      <c r="CR2201" s="90"/>
      <c r="CS2201" s="90"/>
      <c r="CT2201" s="90"/>
      <c r="CU2201" s="90"/>
      <c r="CV2201" s="90"/>
      <c r="CW2201" s="90"/>
      <c r="CX2201" s="90"/>
    </row>
    <row r="2202" spans="28:102" s="77" customFormat="1" ht="12" x14ac:dyDescent="0.2">
      <c r="AB2202" s="80"/>
      <c r="AC2202" s="80"/>
      <c r="AD2202" s="80"/>
      <c r="AO2202" s="80"/>
      <c r="AP2202" s="80"/>
      <c r="AQ2202" s="80"/>
      <c r="AR2202" s="80"/>
      <c r="AS2202" s="80"/>
      <c r="AX2202" s="78"/>
      <c r="BL2202" s="80"/>
      <c r="CJ2202" s="90"/>
      <c r="CK2202" s="90"/>
      <c r="CL2202" s="90"/>
      <c r="CM2202" s="90"/>
      <c r="CN2202" s="90"/>
      <c r="CO2202" s="90"/>
      <c r="CP2202" s="90"/>
      <c r="CQ2202" s="90"/>
      <c r="CR2202" s="90"/>
      <c r="CS2202" s="90"/>
      <c r="CT2202" s="90"/>
      <c r="CU2202" s="90"/>
      <c r="CV2202" s="90"/>
      <c r="CW2202" s="90"/>
      <c r="CX2202" s="90"/>
    </row>
    <row r="2203" spans="28:102" s="77" customFormat="1" ht="12" x14ac:dyDescent="0.2">
      <c r="AB2203" s="80"/>
      <c r="AC2203" s="80"/>
      <c r="AD2203" s="80"/>
      <c r="AO2203" s="80"/>
      <c r="AP2203" s="80"/>
      <c r="AQ2203" s="80"/>
      <c r="AR2203" s="80"/>
      <c r="AS2203" s="80"/>
      <c r="AX2203" s="78"/>
      <c r="BL2203" s="80"/>
      <c r="CJ2203" s="90"/>
      <c r="CK2203" s="90"/>
      <c r="CL2203" s="90"/>
      <c r="CM2203" s="90"/>
      <c r="CN2203" s="90"/>
      <c r="CO2203" s="90"/>
      <c r="CP2203" s="90"/>
      <c r="CQ2203" s="90"/>
      <c r="CR2203" s="90"/>
      <c r="CS2203" s="90"/>
      <c r="CT2203" s="90"/>
      <c r="CU2203" s="90"/>
      <c r="CV2203" s="90"/>
      <c r="CW2203" s="90"/>
      <c r="CX2203" s="90"/>
    </row>
    <row r="2204" spans="28:102" s="77" customFormat="1" ht="12" x14ac:dyDescent="0.2">
      <c r="AB2204" s="80"/>
      <c r="AC2204" s="80"/>
      <c r="AD2204" s="80"/>
      <c r="AO2204" s="80"/>
      <c r="AP2204" s="80"/>
      <c r="AQ2204" s="80"/>
      <c r="AR2204" s="80"/>
      <c r="AS2204" s="80"/>
      <c r="AX2204" s="78"/>
      <c r="BL2204" s="80"/>
      <c r="CJ2204" s="90"/>
      <c r="CK2204" s="90"/>
      <c r="CL2204" s="90"/>
      <c r="CM2204" s="90"/>
      <c r="CN2204" s="90"/>
      <c r="CO2204" s="90"/>
      <c r="CP2204" s="90"/>
      <c r="CQ2204" s="90"/>
      <c r="CR2204" s="90"/>
      <c r="CS2204" s="90"/>
      <c r="CT2204" s="90"/>
      <c r="CU2204" s="90"/>
      <c r="CV2204" s="90"/>
      <c r="CW2204" s="90"/>
      <c r="CX2204" s="90"/>
    </row>
    <row r="2205" spans="28:102" s="77" customFormat="1" ht="12" x14ac:dyDescent="0.2">
      <c r="AB2205" s="80"/>
      <c r="AC2205" s="80"/>
      <c r="AD2205" s="80"/>
      <c r="AO2205" s="80"/>
      <c r="AP2205" s="80"/>
      <c r="AQ2205" s="80"/>
      <c r="AR2205" s="80"/>
      <c r="AS2205" s="80"/>
      <c r="AX2205" s="78"/>
      <c r="BL2205" s="80"/>
      <c r="CJ2205" s="90"/>
      <c r="CK2205" s="90"/>
      <c r="CL2205" s="90"/>
      <c r="CM2205" s="90"/>
      <c r="CN2205" s="90"/>
      <c r="CO2205" s="90"/>
      <c r="CP2205" s="90"/>
      <c r="CQ2205" s="90"/>
      <c r="CR2205" s="90"/>
      <c r="CS2205" s="90"/>
      <c r="CT2205" s="90"/>
      <c r="CU2205" s="90"/>
      <c r="CV2205" s="90"/>
      <c r="CW2205" s="90"/>
      <c r="CX2205" s="90"/>
    </row>
    <row r="2206" spans="28:102" s="77" customFormat="1" ht="12" x14ac:dyDescent="0.2">
      <c r="AB2206" s="80"/>
      <c r="AC2206" s="80"/>
      <c r="AD2206" s="80"/>
      <c r="AO2206" s="80"/>
      <c r="AP2206" s="80"/>
      <c r="AQ2206" s="80"/>
      <c r="AR2206" s="80"/>
      <c r="AS2206" s="80"/>
      <c r="AX2206" s="78"/>
      <c r="BL2206" s="80"/>
      <c r="CJ2206" s="90"/>
      <c r="CK2206" s="90"/>
      <c r="CL2206" s="90"/>
      <c r="CM2206" s="90"/>
      <c r="CN2206" s="90"/>
      <c r="CO2206" s="90"/>
      <c r="CP2206" s="90"/>
      <c r="CQ2206" s="90"/>
      <c r="CR2206" s="90"/>
      <c r="CS2206" s="90"/>
      <c r="CT2206" s="90"/>
      <c r="CU2206" s="90"/>
      <c r="CV2206" s="90"/>
      <c r="CW2206" s="90"/>
      <c r="CX2206" s="90"/>
    </row>
    <row r="2207" spans="28:102" s="77" customFormat="1" ht="12" x14ac:dyDescent="0.2">
      <c r="AB2207" s="80"/>
      <c r="AC2207" s="80"/>
      <c r="AD2207" s="80"/>
      <c r="AO2207" s="80"/>
      <c r="AP2207" s="80"/>
      <c r="AQ2207" s="80"/>
      <c r="AR2207" s="80"/>
      <c r="AS2207" s="80"/>
      <c r="AX2207" s="78"/>
      <c r="BL2207" s="80"/>
      <c r="CJ2207" s="90"/>
      <c r="CK2207" s="90"/>
      <c r="CL2207" s="90"/>
      <c r="CM2207" s="90"/>
      <c r="CN2207" s="90"/>
      <c r="CO2207" s="90"/>
      <c r="CP2207" s="90"/>
      <c r="CQ2207" s="90"/>
      <c r="CR2207" s="90"/>
      <c r="CS2207" s="90"/>
      <c r="CT2207" s="90"/>
      <c r="CU2207" s="90"/>
      <c r="CV2207" s="90"/>
      <c r="CW2207" s="90"/>
      <c r="CX2207" s="90"/>
    </row>
    <row r="2208" spans="28:102" s="77" customFormat="1" ht="12" x14ac:dyDescent="0.2">
      <c r="AB2208" s="80"/>
      <c r="AC2208" s="80"/>
      <c r="AD2208" s="80"/>
      <c r="AO2208" s="80"/>
      <c r="AP2208" s="80"/>
      <c r="AQ2208" s="80"/>
      <c r="AR2208" s="80"/>
      <c r="AS2208" s="80"/>
      <c r="AX2208" s="78"/>
      <c r="BL2208" s="80"/>
      <c r="CJ2208" s="90"/>
      <c r="CK2208" s="90"/>
      <c r="CL2208" s="90"/>
      <c r="CM2208" s="90"/>
      <c r="CN2208" s="90"/>
      <c r="CO2208" s="90"/>
      <c r="CP2208" s="90"/>
      <c r="CQ2208" s="90"/>
      <c r="CR2208" s="90"/>
      <c r="CS2208" s="90"/>
      <c r="CT2208" s="90"/>
      <c r="CU2208" s="90"/>
      <c r="CV2208" s="90"/>
      <c r="CW2208" s="90"/>
      <c r="CX2208" s="90"/>
    </row>
    <row r="2209" spans="28:102" s="77" customFormat="1" ht="12" x14ac:dyDescent="0.2">
      <c r="AB2209" s="80"/>
      <c r="AC2209" s="80"/>
      <c r="AD2209" s="80"/>
      <c r="AO2209" s="80"/>
      <c r="AP2209" s="80"/>
      <c r="AQ2209" s="80"/>
      <c r="AR2209" s="80"/>
      <c r="AS2209" s="80"/>
      <c r="AX2209" s="78"/>
      <c r="BL2209" s="80"/>
      <c r="CJ2209" s="90"/>
      <c r="CK2209" s="90"/>
      <c r="CL2209" s="90"/>
      <c r="CM2209" s="90"/>
      <c r="CN2209" s="90"/>
      <c r="CO2209" s="90"/>
      <c r="CP2209" s="90"/>
      <c r="CQ2209" s="90"/>
      <c r="CR2209" s="90"/>
      <c r="CS2209" s="90"/>
      <c r="CT2209" s="90"/>
      <c r="CU2209" s="90"/>
      <c r="CV2209" s="90"/>
      <c r="CW2209" s="90"/>
      <c r="CX2209" s="90"/>
    </row>
    <row r="2210" spans="28:102" s="77" customFormat="1" ht="12" x14ac:dyDescent="0.2">
      <c r="AB2210" s="80"/>
      <c r="AC2210" s="80"/>
      <c r="AD2210" s="80"/>
      <c r="AO2210" s="80"/>
      <c r="AP2210" s="80"/>
      <c r="AQ2210" s="80"/>
      <c r="AR2210" s="80"/>
      <c r="AS2210" s="80"/>
      <c r="AX2210" s="78"/>
      <c r="BL2210" s="80"/>
      <c r="CJ2210" s="90"/>
      <c r="CK2210" s="90"/>
      <c r="CL2210" s="90"/>
      <c r="CM2210" s="90"/>
      <c r="CN2210" s="90"/>
      <c r="CO2210" s="90"/>
      <c r="CP2210" s="90"/>
      <c r="CQ2210" s="90"/>
      <c r="CR2210" s="90"/>
      <c r="CS2210" s="90"/>
      <c r="CT2210" s="90"/>
      <c r="CU2210" s="90"/>
      <c r="CV2210" s="90"/>
      <c r="CW2210" s="90"/>
      <c r="CX2210" s="90"/>
    </row>
    <row r="2211" spans="28:102" s="77" customFormat="1" ht="12" x14ac:dyDescent="0.2">
      <c r="AB2211" s="80"/>
      <c r="AC2211" s="80"/>
      <c r="AD2211" s="80"/>
      <c r="AO2211" s="80"/>
      <c r="AP2211" s="80"/>
      <c r="AQ2211" s="80"/>
      <c r="AR2211" s="80"/>
      <c r="AS2211" s="80"/>
      <c r="AX2211" s="78"/>
      <c r="BL2211" s="80"/>
      <c r="CJ2211" s="90"/>
      <c r="CK2211" s="90"/>
      <c r="CL2211" s="90"/>
      <c r="CM2211" s="90"/>
      <c r="CN2211" s="90"/>
      <c r="CO2211" s="90"/>
      <c r="CP2211" s="90"/>
      <c r="CQ2211" s="90"/>
      <c r="CR2211" s="90"/>
      <c r="CS2211" s="90"/>
      <c r="CT2211" s="90"/>
      <c r="CU2211" s="90"/>
      <c r="CV2211" s="90"/>
      <c r="CW2211" s="90"/>
      <c r="CX2211" s="90"/>
    </row>
    <row r="2212" spans="28:102" s="77" customFormat="1" ht="12" x14ac:dyDescent="0.2">
      <c r="AB2212" s="80"/>
      <c r="AC2212" s="80"/>
      <c r="AD2212" s="80"/>
      <c r="AO2212" s="80"/>
      <c r="AP2212" s="80"/>
      <c r="AQ2212" s="80"/>
      <c r="AR2212" s="80"/>
      <c r="AS2212" s="80"/>
      <c r="AX2212" s="78"/>
      <c r="BL2212" s="80"/>
      <c r="CJ2212" s="90"/>
      <c r="CK2212" s="90"/>
      <c r="CL2212" s="90"/>
      <c r="CM2212" s="90"/>
      <c r="CN2212" s="90"/>
      <c r="CO2212" s="90"/>
      <c r="CP2212" s="90"/>
      <c r="CQ2212" s="90"/>
      <c r="CR2212" s="90"/>
      <c r="CS2212" s="90"/>
      <c r="CT2212" s="90"/>
      <c r="CU2212" s="90"/>
      <c r="CV2212" s="90"/>
      <c r="CW2212" s="90"/>
      <c r="CX2212" s="90"/>
    </row>
    <row r="2213" spans="28:102" s="77" customFormat="1" ht="12" x14ac:dyDescent="0.2">
      <c r="AB2213" s="80"/>
      <c r="AC2213" s="80"/>
      <c r="AD2213" s="80"/>
      <c r="AO2213" s="80"/>
      <c r="AP2213" s="80"/>
      <c r="AQ2213" s="80"/>
      <c r="AR2213" s="80"/>
      <c r="AS2213" s="80"/>
      <c r="AX2213" s="78"/>
      <c r="BL2213" s="80"/>
      <c r="CJ2213" s="90"/>
      <c r="CK2213" s="90"/>
      <c r="CL2213" s="90"/>
      <c r="CM2213" s="90"/>
      <c r="CN2213" s="90"/>
      <c r="CO2213" s="90"/>
      <c r="CP2213" s="90"/>
      <c r="CQ2213" s="90"/>
      <c r="CR2213" s="90"/>
      <c r="CS2213" s="90"/>
      <c r="CT2213" s="90"/>
      <c r="CU2213" s="90"/>
      <c r="CV2213" s="90"/>
      <c r="CW2213" s="90"/>
      <c r="CX2213" s="90"/>
    </row>
    <row r="2214" spans="28:102" s="77" customFormat="1" ht="12" x14ac:dyDescent="0.2">
      <c r="AB2214" s="80"/>
      <c r="AC2214" s="80"/>
      <c r="AD2214" s="80"/>
      <c r="AO2214" s="80"/>
      <c r="AP2214" s="80"/>
      <c r="AQ2214" s="80"/>
      <c r="AR2214" s="80"/>
      <c r="AS2214" s="80"/>
      <c r="AX2214" s="78"/>
      <c r="BL2214" s="80"/>
      <c r="CJ2214" s="90"/>
      <c r="CK2214" s="90"/>
      <c r="CL2214" s="90"/>
      <c r="CM2214" s="90"/>
      <c r="CN2214" s="90"/>
      <c r="CO2214" s="90"/>
      <c r="CP2214" s="90"/>
      <c r="CQ2214" s="90"/>
      <c r="CR2214" s="90"/>
      <c r="CS2214" s="90"/>
      <c r="CT2214" s="90"/>
      <c r="CU2214" s="90"/>
      <c r="CV2214" s="90"/>
      <c r="CW2214" s="90"/>
      <c r="CX2214" s="90"/>
    </row>
    <row r="2215" spans="28:102" s="77" customFormat="1" ht="12" x14ac:dyDescent="0.2">
      <c r="AB2215" s="80"/>
      <c r="AC2215" s="80"/>
      <c r="AD2215" s="80"/>
      <c r="AO2215" s="80"/>
      <c r="AP2215" s="80"/>
      <c r="AQ2215" s="80"/>
      <c r="AR2215" s="80"/>
      <c r="AS2215" s="80"/>
      <c r="AX2215" s="78"/>
      <c r="BL2215" s="80"/>
      <c r="CJ2215" s="90"/>
      <c r="CK2215" s="90"/>
      <c r="CL2215" s="90"/>
      <c r="CM2215" s="90"/>
      <c r="CN2215" s="90"/>
      <c r="CO2215" s="90"/>
      <c r="CP2215" s="90"/>
      <c r="CQ2215" s="90"/>
      <c r="CR2215" s="90"/>
      <c r="CS2215" s="90"/>
      <c r="CT2215" s="90"/>
      <c r="CU2215" s="90"/>
      <c r="CV2215" s="90"/>
      <c r="CW2215" s="90"/>
      <c r="CX2215" s="90"/>
    </row>
    <row r="2216" spans="28:102" s="77" customFormat="1" ht="12" x14ac:dyDescent="0.2">
      <c r="AB2216" s="80"/>
      <c r="AC2216" s="80"/>
      <c r="AD2216" s="80"/>
      <c r="AO2216" s="80"/>
      <c r="AP2216" s="80"/>
      <c r="AQ2216" s="80"/>
      <c r="AR2216" s="80"/>
      <c r="AS2216" s="80"/>
      <c r="AX2216" s="78"/>
      <c r="BL2216" s="80"/>
      <c r="CJ2216" s="90"/>
      <c r="CK2216" s="90"/>
      <c r="CL2216" s="90"/>
      <c r="CM2216" s="90"/>
      <c r="CN2216" s="90"/>
      <c r="CO2216" s="90"/>
      <c r="CP2216" s="90"/>
      <c r="CQ2216" s="90"/>
      <c r="CR2216" s="90"/>
      <c r="CS2216" s="90"/>
      <c r="CT2216" s="90"/>
      <c r="CU2216" s="90"/>
      <c r="CV2216" s="90"/>
      <c r="CW2216" s="90"/>
      <c r="CX2216" s="90"/>
    </row>
    <row r="2217" spans="28:102" s="77" customFormat="1" ht="12" x14ac:dyDescent="0.2">
      <c r="AB2217" s="80"/>
      <c r="AC2217" s="80"/>
      <c r="AD2217" s="80"/>
      <c r="AO2217" s="80"/>
      <c r="AP2217" s="80"/>
      <c r="AQ2217" s="80"/>
      <c r="AR2217" s="80"/>
      <c r="AS2217" s="80"/>
      <c r="AX2217" s="78"/>
      <c r="BL2217" s="80"/>
      <c r="CJ2217" s="90"/>
      <c r="CK2217" s="90"/>
      <c r="CL2217" s="90"/>
      <c r="CM2217" s="90"/>
      <c r="CN2217" s="90"/>
      <c r="CO2217" s="90"/>
      <c r="CP2217" s="90"/>
      <c r="CQ2217" s="90"/>
      <c r="CR2217" s="90"/>
      <c r="CS2217" s="90"/>
      <c r="CT2217" s="90"/>
      <c r="CU2217" s="90"/>
      <c r="CV2217" s="90"/>
      <c r="CW2217" s="90"/>
      <c r="CX2217" s="90"/>
    </row>
    <row r="2218" spans="28:102" s="77" customFormat="1" ht="12" x14ac:dyDescent="0.2">
      <c r="AB2218" s="80"/>
      <c r="AC2218" s="80"/>
      <c r="AD2218" s="80"/>
      <c r="AO2218" s="80"/>
      <c r="AP2218" s="80"/>
      <c r="AQ2218" s="80"/>
      <c r="AR2218" s="80"/>
      <c r="AS2218" s="80"/>
      <c r="AX2218" s="78"/>
      <c r="BL2218" s="80"/>
      <c r="CJ2218" s="90"/>
      <c r="CK2218" s="90"/>
      <c r="CL2218" s="90"/>
      <c r="CM2218" s="90"/>
      <c r="CN2218" s="90"/>
      <c r="CO2218" s="90"/>
      <c r="CP2218" s="90"/>
      <c r="CQ2218" s="90"/>
      <c r="CR2218" s="90"/>
      <c r="CS2218" s="90"/>
      <c r="CT2218" s="90"/>
      <c r="CU2218" s="90"/>
      <c r="CV2218" s="90"/>
      <c r="CW2218" s="90"/>
      <c r="CX2218" s="90"/>
    </row>
    <row r="2219" spans="28:102" s="77" customFormat="1" ht="12" x14ac:dyDescent="0.2">
      <c r="AB2219" s="80"/>
      <c r="AC2219" s="80"/>
      <c r="AD2219" s="80"/>
      <c r="AO2219" s="80"/>
      <c r="AP2219" s="80"/>
      <c r="AQ2219" s="80"/>
      <c r="AR2219" s="80"/>
      <c r="AS2219" s="80"/>
      <c r="AX2219" s="78"/>
      <c r="BL2219" s="80"/>
      <c r="CJ2219" s="90"/>
      <c r="CK2219" s="90"/>
      <c r="CL2219" s="90"/>
      <c r="CM2219" s="90"/>
      <c r="CN2219" s="90"/>
      <c r="CO2219" s="90"/>
      <c r="CP2219" s="90"/>
      <c r="CQ2219" s="90"/>
      <c r="CR2219" s="90"/>
      <c r="CS2219" s="90"/>
      <c r="CT2219" s="90"/>
      <c r="CU2219" s="90"/>
      <c r="CV2219" s="90"/>
      <c r="CW2219" s="90"/>
      <c r="CX2219" s="90"/>
    </row>
    <row r="2220" spans="28:102" s="77" customFormat="1" ht="12" x14ac:dyDescent="0.2">
      <c r="AB2220" s="80"/>
      <c r="AC2220" s="80"/>
      <c r="AD2220" s="80"/>
      <c r="AO2220" s="80"/>
      <c r="AP2220" s="80"/>
      <c r="AQ2220" s="80"/>
      <c r="AR2220" s="80"/>
      <c r="AS2220" s="80"/>
      <c r="AX2220" s="78"/>
      <c r="BL2220" s="80"/>
      <c r="CJ2220" s="90"/>
      <c r="CK2220" s="90"/>
      <c r="CL2220" s="90"/>
      <c r="CM2220" s="90"/>
      <c r="CN2220" s="90"/>
      <c r="CO2220" s="90"/>
      <c r="CP2220" s="90"/>
      <c r="CQ2220" s="90"/>
      <c r="CR2220" s="90"/>
      <c r="CS2220" s="90"/>
      <c r="CT2220" s="90"/>
      <c r="CU2220" s="90"/>
      <c r="CV2220" s="90"/>
      <c r="CW2220" s="90"/>
      <c r="CX2220" s="90"/>
    </row>
    <row r="2221" spans="28:102" s="77" customFormat="1" ht="12" x14ac:dyDescent="0.2">
      <c r="AB2221" s="80"/>
      <c r="AC2221" s="80"/>
      <c r="AD2221" s="80"/>
      <c r="AO2221" s="80"/>
      <c r="AP2221" s="80"/>
      <c r="AQ2221" s="80"/>
      <c r="AR2221" s="80"/>
      <c r="AS2221" s="80"/>
      <c r="AX2221" s="78"/>
      <c r="BL2221" s="80"/>
      <c r="CJ2221" s="90"/>
      <c r="CK2221" s="90"/>
      <c r="CL2221" s="90"/>
      <c r="CM2221" s="90"/>
      <c r="CN2221" s="90"/>
      <c r="CO2221" s="90"/>
      <c r="CP2221" s="90"/>
      <c r="CQ2221" s="90"/>
      <c r="CR2221" s="90"/>
      <c r="CS2221" s="90"/>
      <c r="CT2221" s="90"/>
      <c r="CU2221" s="90"/>
      <c r="CV2221" s="90"/>
      <c r="CW2221" s="90"/>
      <c r="CX2221" s="90"/>
    </row>
    <row r="2222" spans="28:102" s="77" customFormat="1" ht="12" x14ac:dyDescent="0.2">
      <c r="AB2222" s="80"/>
      <c r="AC2222" s="80"/>
      <c r="AD2222" s="80"/>
      <c r="AO2222" s="80"/>
      <c r="AP2222" s="80"/>
      <c r="AQ2222" s="80"/>
      <c r="AR2222" s="80"/>
      <c r="AS2222" s="80"/>
      <c r="AX2222" s="78"/>
      <c r="BL2222" s="80"/>
      <c r="CJ2222" s="90"/>
      <c r="CK2222" s="90"/>
      <c r="CL2222" s="90"/>
      <c r="CM2222" s="90"/>
      <c r="CN2222" s="90"/>
      <c r="CO2222" s="90"/>
      <c r="CP2222" s="90"/>
      <c r="CQ2222" s="90"/>
      <c r="CR2222" s="90"/>
      <c r="CS2222" s="90"/>
      <c r="CT2222" s="90"/>
      <c r="CU2222" s="90"/>
      <c r="CV2222" s="90"/>
      <c r="CW2222" s="90"/>
      <c r="CX2222" s="90"/>
    </row>
    <row r="2223" spans="28:102" s="77" customFormat="1" ht="12" x14ac:dyDescent="0.2">
      <c r="AB2223" s="80"/>
      <c r="AC2223" s="80"/>
      <c r="AD2223" s="80"/>
      <c r="AO2223" s="80"/>
      <c r="AP2223" s="80"/>
      <c r="AQ2223" s="80"/>
      <c r="AR2223" s="80"/>
      <c r="AS2223" s="80"/>
      <c r="AX2223" s="78"/>
      <c r="BL2223" s="80"/>
      <c r="CJ2223" s="90"/>
      <c r="CK2223" s="90"/>
      <c r="CL2223" s="90"/>
      <c r="CM2223" s="90"/>
      <c r="CN2223" s="90"/>
      <c r="CO2223" s="90"/>
      <c r="CP2223" s="90"/>
      <c r="CQ2223" s="90"/>
      <c r="CR2223" s="90"/>
      <c r="CS2223" s="90"/>
      <c r="CT2223" s="90"/>
      <c r="CU2223" s="90"/>
      <c r="CV2223" s="90"/>
      <c r="CW2223" s="90"/>
      <c r="CX2223" s="90"/>
    </row>
    <row r="2224" spans="28:102" s="77" customFormat="1" ht="12" x14ac:dyDescent="0.2">
      <c r="AB2224" s="80"/>
      <c r="AC2224" s="80"/>
      <c r="AD2224" s="80"/>
      <c r="AO2224" s="80"/>
      <c r="AP2224" s="80"/>
      <c r="AQ2224" s="80"/>
      <c r="AR2224" s="80"/>
      <c r="AS2224" s="80"/>
      <c r="AX2224" s="78"/>
      <c r="BL2224" s="80"/>
      <c r="CJ2224" s="90"/>
      <c r="CK2224" s="90"/>
      <c r="CL2224" s="90"/>
      <c r="CM2224" s="90"/>
      <c r="CN2224" s="90"/>
      <c r="CO2224" s="90"/>
      <c r="CP2224" s="90"/>
      <c r="CQ2224" s="90"/>
      <c r="CR2224" s="90"/>
      <c r="CS2224" s="90"/>
      <c r="CT2224" s="90"/>
      <c r="CU2224" s="90"/>
      <c r="CV2224" s="90"/>
      <c r="CW2224" s="90"/>
      <c r="CX2224" s="90"/>
    </row>
    <row r="2225" spans="28:102" s="77" customFormat="1" ht="12" x14ac:dyDescent="0.2">
      <c r="AB2225" s="80"/>
      <c r="AC2225" s="80"/>
      <c r="AD2225" s="80"/>
      <c r="AO2225" s="80"/>
      <c r="AP2225" s="80"/>
      <c r="AQ2225" s="80"/>
      <c r="AR2225" s="80"/>
      <c r="AS2225" s="80"/>
      <c r="AX2225" s="78"/>
      <c r="BL2225" s="80"/>
      <c r="CJ2225" s="90"/>
      <c r="CK2225" s="90"/>
      <c r="CL2225" s="90"/>
      <c r="CM2225" s="90"/>
      <c r="CN2225" s="90"/>
      <c r="CO2225" s="90"/>
      <c r="CP2225" s="90"/>
      <c r="CQ2225" s="90"/>
      <c r="CR2225" s="90"/>
      <c r="CS2225" s="90"/>
      <c r="CT2225" s="90"/>
      <c r="CU2225" s="90"/>
      <c r="CV2225" s="90"/>
      <c r="CW2225" s="90"/>
      <c r="CX2225" s="90"/>
    </row>
    <row r="2226" spans="28:102" s="77" customFormat="1" ht="12" x14ac:dyDescent="0.2">
      <c r="AB2226" s="80"/>
      <c r="AC2226" s="80"/>
      <c r="AD2226" s="80"/>
      <c r="AO2226" s="80"/>
      <c r="AP2226" s="80"/>
      <c r="AQ2226" s="80"/>
      <c r="AR2226" s="80"/>
      <c r="AS2226" s="80"/>
      <c r="AX2226" s="78"/>
      <c r="BL2226" s="80"/>
      <c r="CJ2226" s="90"/>
      <c r="CK2226" s="90"/>
      <c r="CL2226" s="90"/>
      <c r="CM2226" s="90"/>
      <c r="CN2226" s="90"/>
      <c r="CO2226" s="90"/>
      <c r="CP2226" s="90"/>
      <c r="CQ2226" s="90"/>
      <c r="CR2226" s="90"/>
      <c r="CS2226" s="90"/>
      <c r="CT2226" s="90"/>
      <c r="CU2226" s="90"/>
      <c r="CV2226" s="90"/>
      <c r="CW2226" s="90"/>
      <c r="CX2226" s="90"/>
    </row>
    <row r="2227" spans="28:102" s="77" customFormat="1" ht="12" x14ac:dyDescent="0.2">
      <c r="AB2227" s="80"/>
      <c r="AC2227" s="80"/>
      <c r="AD2227" s="80"/>
      <c r="AO2227" s="80"/>
      <c r="AP2227" s="80"/>
      <c r="AQ2227" s="80"/>
      <c r="AR2227" s="80"/>
      <c r="AS2227" s="80"/>
      <c r="AX2227" s="78"/>
      <c r="BL2227" s="80"/>
      <c r="CJ2227" s="90"/>
      <c r="CK2227" s="90"/>
      <c r="CL2227" s="90"/>
      <c r="CM2227" s="90"/>
      <c r="CN2227" s="90"/>
      <c r="CO2227" s="90"/>
      <c r="CP2227" s="90"/>
      <c r="CQ2227" s="90"/>
      <c r="CR2227" s="90"/>
      <c r="CS2227" s="90"/>
      <c r="CT2227" s="90"/>
      <c r="CU2227" s="90"/>
      <c r="CV2227" s="90"/>
      <c r="CW2227" s="90"/>
      <c r="CX2227" s="90"/>
    </row>
    <row r="2228" spans="28:102" s="77" customFormat="1" ht="12" x14ac:dyDescent="0.2">
      <c r="AB2228" s="80"/>
      <c r="AC2228" s="80"/>
      <c r="AD2228" s="80"/>
      <c r="AO2228" s="80"/>
      <c r="AP2228" s="80"/>
      <c r="AQ2228" s="80"/>
      <c r="AR2228" s="80"/>
      <c r="AS2228" s="80"/>
      <c r="AX2228" s="78"/>
      <c r="BL2228" s="80"/>
      <c r="CJ2228" s="90"/>
      <c r="CK2228" s="90"/>
      <c r="CL2228" s="90"/>
      <c r="CM2228" s="90"/>
      <c r="CN2228" s="90"/>
      <c r="CO2228" s="90"/>
      <c r="CP2228" s="90"/>
      <c r="CQ2228" s="90"/>
      <c r="CR2228" s="90"/>
      <c r="CS2228" s="90"/>
      <c r="CT2228" s="90"/>
      <c r="CU2228" s="90"/>
      <c r="CV2228" s="90"/>
      <c r="CW2228" s="90"/>
      <c r="CX2228" s="90"/>
    </row>
    <row r="2229" spans="28:102" s="77" customFormat="1" ht="12" x14ac:dyDescent="0.2">
      <c r="AB2229" s="80"/>
      <c r="AC2229" s="80"/>
      <c r="AD2229" s="80"/>
      <c r="AO2229" s="80"/>
      <c r="AP2229" s="80"/>
      <c r="AQ2229" s="80"/>
      <c r="AR2229" s="80"/>
      <c r="AS2229" s="80"/>
      <c r="AX2229" s="78"/>
      <c r="BL2229" s="80"/>
      <c r="CJ2229" s="90"/>
      <c r="CK2229" s="90"/>
      <c r="CL2229" s="90"/>
      <c r="CM2229" s="90"/>
      <c r="CN2229" s="90"/>
      <c r="CO2229" s="90"/>
      <c r="CP2229" s="90"/>
      <c r="CQ2229" s="90"/>
      <c r="CR2229" s="90"/>
      <c r="CS2229" s="90"/>
      <c r="CT2229" s="90"/>
      <c r="CU2229" s="90"/>
      <c r="CV2229" s="90"/>
      <c r="CW2229" s="90"/>
      <c r="CX2229" s="90"/>
    </row>
    <row r="2230" spans="28:102" s="77" customFormat="1" ht="12" x14ac:dyDescent="0.2">
      <c r="AB2230" s="80"/>
      <c r="AC2230" s="80"/>
      <c r="AD2230" s="80"/>
      <c r="AO2230" s="80"/>
      <c r="AP2230" s="80"/>
      <c r="AQ2230" s="80"/>
      <c r="AR2230" s="80"/>
      <c r="AS2230" s="80"/>
      <c r="AX2230" s="78"/>
      <c r="BL2230" s="80"/>
      <c r="CJ2230" s="90"/>
      <c r="CK2230" s="90"/>
      <c r="CL2230" s="90"/>
      <c r="CM2230" s="90"/>
      <c r="CN2230" s="90"/>
      <c r="CO2230" s="90"/>
      <c r="CP2230" s="90"/>
      <c r="CQ2230" s="90"/>
      <c r="CR2230" s="90"/>
      <c r="CS2230" s="90"/>
      <c r="CT2230" s="90"/>
      <c r="CU2230" s="90"/>
      <c r="CV2230" s="90"/>
      <c r="CW2230" s="90"/>
      <c r="CX2230" s="90"/>
    </row>
    <row r="2231" spans="28:102" s="77" customFormat="1" ht="12" x14ac:dyDescent="0.2">
      <c r="AB2231" s="80"/>
      <c r="AC2231" s="80"/>
      <c r="AD2231" s="80"/>
      <c r="AO2231" s="80"/>
      <c r="AP2231" s="80"/>
      <c r="AQ2231" s="80"/>
      <c r="AR2231" s="80"/>
      <c r="AS2231" s="80"/>
      <c r="AX2231" s="78"/>
      <c r="BL2231" s="80"/>
      <c r="CJ2231" s="90"/>
      <c r="CK2231" s="90"/>
      <c r="CL2231" s="90"/>
      <c r="CM2231" s="90"/>
      <c r="CN2231" s="90"/>
      <c r="CO2231" s="90"/>
      <c r="CP2231" s="90"/>
      <c r="CQ2231" s="90"/>
      <c r="CR2231" s="90"/>
      <c r="CS2231" s="90"/>
      <c r="CT2231" s="90"/>
      <c r="CU2231" s="90"/>
      <c r="CV2231" s="90"/>
      <c r="CW2231" s="90"/>
      <c r="CX2231" s="90"/>
    </row>
    <row r="2232" spans="28:102" s="77" customFormat="1" ht="12" x14ac:dyDescent="0.2">
      <c r="AB2232" s="80"/>
      <c r="AC2232" s="80"/>
      <c r="AD2232" s="80"/>
      <c r="AO2232" s="80"/>
      <c r="AP2232" s="80"/>
      <c r="AQ2232" s="80"/>
      <c r="AR2232" s="80"/>
      <c r="AS2232" s="80"/>
      <c r="AX2232" s="78"/>
      <c r="BL2232" s="80"/>
      <c r="CJ2232" s="90"/>
      <c r="CK2232" s="90"/>
      <c r="CL2232" s="90"/>
      <c r="CM2232" s="90"/>
      <c r="CN2232" s="90"/>
      <c r="CO2232" s="90"/>
      <c r="CP2232" s="90"/>
      <c r="CQ2232" s="90"/>
      <c r="CR2232" s="90"/>
      <c r="CS2232" s="90"/>
      <c r="CT2232" s="90"/>
      <c r="CU2232" s="90"/>
      <c r="CV2232" s="90"/>
      <c r="CW2232" s="90"/>
      <c r="CX2232" s="90"/>
    </row>
    <row r="2233" spans="28:102" s="77" customFormat="1" ht="12" x14ac:dyDescent="0.2">
      <c r="AB2233" s="80"/>
      <c r="AC2233" s="80"/>
      <c r="AD2233" s="80"/>
      <c r="AO2233" s="80"/>
      <c r="AP2233" s="80"/>
      <c r="AQ2233" s="80"/>
      <c r="AR2233" s="80"/>
      <c r="AS2233" s="80"/>
      <c r="AX2233" s="78"/>
      <c r="BL2233" s="80"/>
      <c r="CJ2233" s="90"/>
      <c r="CK2233" s="90"/>
      <c r="CL2233" s="90"/>
      <c r="CM2233" s="90"/>
      <c r="CN2233" s="90"/>
      <c r="CO2233" s="90"/>
      <c r="CP2233" s="90"/>
      <c r="CQ2233" s="90"/>
      <c r="CR2233" s="90"/>
      <c r="CS2233" s="90"/>
      <c r="CT2233" s="90"/>
      <c r="CU2233" s="90"/>
      <c r="CV2233" s="90"/>
      <c r="CW2233" s="90"/>
      <c r="CX2233" s="90"/>
    </row>
    <row r="2234" spans="28:102" s="77" customFormat="1" ht="12" x14ac:dyDescent="0.2">
      <c r="AB2234" s="80"/>
      <c r="AC2234" s="80"/>
      <c r="AD2234" s="80"/>
      <c r="AO2234" s="80"/>
      <c r="AP2234" s="80"/>
      <c r="AQ2234" s="80"/>
      <c r="AR2234" s="80"/>
      <c r="AS2234" s="80"/>
      <c r="AX2234" s="78"/>
      <c r="BL2234" s="80"/>
      <c r="CJ2234" s="90"/>
      <c r="CK2234" s="90"/>
      <c r="CL2234" s="90"/>
      <c r="CM2234" s="90"/>
      <c r="CN2234" s="90"/>
      <c r="CO2234" s="90"/>
      <c r="CP2234" s="90"/>
      <c r="CQ2234" s="90"/>
      <c r="CR2234" s="90"/>
      <c r="CS2234" s="90"/>
      <c r="CT2234" s="90"/>
      <c r="CU2234" s="90"/>
      <c r="CV2234" s="90"/>
      <c r="CW2234" s="90"/>
      <c r="CX2234" s="90"/>
    </row>
    <row r="2235" spans="28:102" s="77" customFormat="1" ht="12" x14ac:dyDescent="0.2">
      <c r="AB2235" s="80"/>
      <c r="AC2235" s="80"/>
      <c r="AD2235" s="80"/>
      <c r="AO2235" s="80"/>
      <c r="AP2235" s="80"/>
      <c r="AQ2235" s="80"/>
      <c r="AR2235" s="80"/>
      <c r="AS2235" s="80"/>
      <c r="AX2235" s="78"/>
      <c r="BL2235" s="80"/>
      <c r="CJ2235" s="90"/>
      <c r="CK2235" s="90"/>
      <c r="CL2235" s="90"/>
      <c r="CM2235" s="90"/>
      <c r="CN2235" s="90"/>
      <c r="CO2235" s="90"/>
      <c r="CP2235" s="90"/>
      <c r="CQ2235" s="90"/>
      <c r="CR2235" s="90"/>
      <c r="CS2235" s="90"/>
      <c r="CT2235" s="90"/>
      <c r="CU2235" s="90"/>
      <c r="CV2235" s="90"/>
      <c r="CW2235" s="90"/>
      <c r="CX2235" s="90"/>
    </row>
    <row r="2236" spans="28:102" s="77" customFormat="1" ht="12" x14ac:dyDescent="0.2">
      <c r="AB2236" s="80"/>
      <c r="AC2236" s="80"/>
      <c r="AD2236" s="80"/>
      <c r="AO2236" s="80"/>
      <c r="AP2236" s="80"/>
      <c r="AQ2236" s="80"/>
      <c r="AR2236" s="80"/>
      <c r="AS2236" s="80"/>
      <c r="AX2236" s="78"/>
      <c r="BL2236" s="80"/>
      <c r="CJ2236" s="90"/>
      <c r="CK2236" s="90"/>
      <c r="CL2236" s="90"/>
      <c r="CM2236" s="90"/>
      <c r="CN2236" s="90"/>
      <c r="CO2236" s="90"/>
      <c r="CP2236" s="90"/>
      <c r="CQ2236" s="90"/>
      <c r="CR2236" s="90"/>
      <c r="CS2236" s="90"/>
      <c r="CT2236" s="90"/>
      <c r="CU2236" s="90"/>
      <c r="CV2236" s="90"/>
      <c r="CW2236" s="90"/>
      <c r="CX2236" s="90"/>
    </row>
    <row r="2237" spans="28:102" s="77" customFormat="1" ht="12" x14ac:dyDescent="0.2">
      <c r="AB2237" s="80"/>
      <c r="AC2237" s="80"/>
      <c r="AD2237" s="80"/>
      <c r="AO2237" s="80"/>
      <c r="AP2237" s="80"/>
      <c r="AQ2237" s="80"/>
      <c r="AR2237" s="80"/>
      <c r="AS2237" s="80"/>
      <c r="AX2237" s="78"/>
      <c r="BL2237" s="80"/>
      <c r="CJ2237" s="90"/>
      <c r="CK2237" s="90"/>
      <c r="CL2237" s="90"/>
      <c r="CM2237" s="90"/>
      <c r="CN2237" s="90"/>
      <c r="CO2237" s="90"/>
      <c r="CP2237" s="90"/>
      <c r="CQ2237" s="90"/>
      <c r="CR2237" s="90"/>
      <c r="CS2237" s="90"/>
      <c r="CT2237" s="90"/>
      <c r="CU2237" s="90"/>
      <c r="CV2237" s="90"/>
      <c r="CW2237" s="90"/>
      <c r="CX2237" s="90"/>
    </row>
    <row r="2238" spans="28:102" s="77" customFormat="1" ht="12" x14ac:dyDescent="0.2">
      <c r="AB2238" s="80"/>
      <c r="AC2238" s="80"/>
      <c r="AD2238" s="80"/>
      <c r="AO2238" s="80"/>
      <c r="AP2238" s="80"/>
      <c r="AQ2238" s="80"/>
      <c r="AR2238" s="80"/>
      <c r="AS2238" s="80"/>
      <c r="AX2238" s="78"/>
      <c r="BL2238" s="80"/>
      <c r="CJ2238" s="90"/>
      <c r="CK2238" s="90"/>
      <c r="CL2238" s="90"/>
      <c r="CM2238" s="90"/>
      <c r="CN2238" s="90"/>
      <c r="CO2238" s="90"/>
      <c r="CP2238" s="90"/>
      <c r="CQ2238" s="90"/>
      <c r="CR2238" s="90"/>
      <c r="CS2238" s="90"/>
      <c r="CT2238" s="90"/>
      <c r="CU2238" s="90"/>
      <c r="CV2238" s="90"/>
      <c r="CW2238" s="90"/>
      <c r="CX2238" s="90"/>
    </row>
    <row r="2239" spans="28:102" s="77" customFormat="1" ht="12" x14ac:dyDescent="0.2">
      <c r="AB2239" s="80"/>
      <c r="AC2239" s="80"/>
      <c r="AD2239" s="80"/>
      <c r="AO2239" s="80"/>
      <c r="AP2239" s="80"/>
      <c r="AQ2239" s="80"/>
      <c r="AR2239" s="80"/>
      <c r="AS2239" s="80"/>
      <c r="AX2239" s="78"/>
      <c r="BL2239" s="80"/>
      <c r="CJ2239" s="90"/>
      <c r="CK2239" s="90"/>
      <c r="CL2239" s="90"/>
      <c r="CM2239" s="90"/>
      <c r="CN2239" s="90"/>
      <c r="CO2239" s="90"/>
      <c r="CP2239" s="90"/>
      <c r="CQ2239" s="90"/>
      <c r="CR2239" s="90"/>
      <c r="CS2239" s="90"/>
      <c r="CT2239" s="90"/>
      <c r="CU2239" s="90"/>
      <c r="CV2239" s="90"/>
      <c r="CW2239" s="90"/>
      <c r="CX2239" s="90"/>
    </row>
    <row r="2240" spans="28:102" s="77" customFormat="1" ht="12" x14ac:dyDescent="0.2">
      <c r="AB2240" s="80"/>
      <c r="AC2240" s="80"/>
      <c r="AD2240" s="80"/>
      <c r="AO2240" s="80"/>
      <c r="AP2240" s="80"/>
      <c r="AQ2240" s="80"/>
      <c r="AR2240" s="80"/>
      <c r="AS2240" s="80"/>
      <c r="AX2240" s="78"/>
      <c r="BL2240" s="80"/>
      <c r="CJ2240" s="90"/>
      <c r="CK2240" s="90"/>
      <c r="CL2240" s="90"/>
      <c r="CM2240" s="90"/>
      <c r="CN2240" s="90"/>
      <c r="CO2240" s="90"/>
      <c r="CP2240" s="90"/>
      <c r="CQ2240" s="90"/>
      <c r="CR2240" s="90"/>
      <c r="CS2240" s="90"/>
      <c r="CT2240" s="90"/>
      <c r="CU2240" s="90"/>
      <c r="CV2240" s="90"/>
      <c r="CW2240" s="90"/>
      <c r="CX2240" s="90"/>
    </row>
    <row r="2241" spans="28:102" s="77" customFormat="1" ht="12" x14ac:dyDescent="0.2">
      <c r="AB2241" s="80"/>
      <c r="AC2241" s="80"/>
      <c r="AD2241" s="80"/>
      <c r="AO2241" s="80"/>
      <c r="AP2241" s="80"/>
      <c r="AQ2241" s="80"/>
      <c r="AR2241" s="80"/>
      <c r="AS2241" s="80"/>
      <c r="AX2241" s="78"/>
      <c r="BL2241" s="80"/>
      <c r="CJ2241" s="90"/>
      <c r="CK2241" s="90"/>
      <c r="CL2241" s="90"/>
      <c r="CM2241" s="90"/>
      <c r="CN2241" s="90"/>
      <c r="CO2241" s="90"/>
      <c r="CP2241" s="90"/>
      <c r="CQ2241" s="90"/>
      <c r="CR2241" s="90"/>
      <c r="CS2241" s="90"/>
      <c r="CT2241" s="90"/>
      <c r="CU2241" s="90"/>
      <c r="CV2241" s="90"/>
      <c r="CW2241" s="90"/>
      <c r="CX2241" s="90"/>
    </row>
    <row r="2242" spans="28:102" s="77" customFormat="1" ht="12" x14ac:dyDescent="0.2">
      <c r="AB2242" s="80"/>
      <c r="AC2242" s="80"/>
      <c r="AD2242" s="80"/>
      <c r="AO2242" s="80"/>
      <c r="AP2242" s="80"/>
      <c r="AQ2242" s="80"/>
      <c r="AR2242" s="80"/>
      <c r="AS2242" s="80"/>
      <c r="AX2242" s="78"/>
      <c r="BL2242" s="80"/>
      <c r="CJ2242" s="90"/>
      <c r="CK2242" s="90"/>
      <c r="CL2242" s="90"/>
      <c r="CM2242" s="90"/>
      <c r="CN2242" s="90"/>
      <c r="CO2242" s="90"/>
      <c r="CP2242" s="90"/>
      <c r="CQ2242" s="90"/>
      <c r="CR2242" s="90"/>
      <c r="CS2242" s="90"/>
      <c r="CT2242" s="90"/>
      <c r="CU2242" s="90"/>
      <c r="CV2242" s="90"/>
      <c r="CW2242" s="90"/>
      <c r="CX2242" s="90"/>
    </row>
    <row r="2243" spans="28:102" s="77" customFormat="1" ht="12" x14ac:dyDescent="0.2">
      <c r="AB2243" s="80"/>
      <c r="AC2243" s="80"/>
      <c r="AD2243" s="80"/>
      <c r="AO2243" s="80"/>
      <c r="AP2243" s="80"/>
      <c r="AQ2243" s="80"/>
      <c r="AR2243" s="80"/>
      <c r="AS2243" s="80"/>
      <c r="AX2243" s="78"/>
      <c r="BL2243" s="80"/>
      <c r="CJ2243" s="90"/>
      <c r="CK2243" s="90"/>
      <c r="CL2243" s="90"/>
      <c r="CM2243" s="90"/>
      <c r="CN2243" s="90"/>
      <c r="CO2243" s="90"/>
      <c r="CP2243" s="90"/>
      <c r="CQ2243" s="90"/>
      <c r="CR2243" s="90"/>
      <c r="CS2243" s="90"/>
      <c r="CT2243" s="90"/>
      <c r="CU2243" s="90"/>
      <c r="CV2243" s="90"/>
      <c r="CW2243" s="90"/>
      <c r="CX2243" s="90"/>
    </row>
    <row r="2244" spans="28:102" s="77" customFormat="1" ht="12" x14ac:dyDescent="0.2">
      <c r="AB2244" s="80"/>
      <c r="AC2244" s="80"/>
      <c r="AD2244" s="80"/>
      <c r="AO2244" s="80"/>
      <c r="AP2244" s="80"/>
      <c r="AQ2244" s="80"/>
      <c r="AR2244" s="80"/>
      <c r="AS2244" s="80"/>
      <c r="AX2244" s="78"/>
      <c r="BL2244" s="80"/>
      <c r="CJ2244" s="90"/>
      <c r="CK2244" s="90"/>
      <c r="CL2244" s="90"/>
      <c r="CM2244" s="90"/>
      <c r="CN2244" s="90"/>
      <c r="CO2244" s="90"/>
      <c r="CP2244" s="90"/>
      <c r="CQ2244" s="90"/>
      <c r="CR2244" s="90"/>
      <c r="CS2244" s="90"/>
      <c r="CT2244" s="90"/>
      <c r="CU2244" s="90"/>
      <c r="CV2244" s="90"/>
      <c r="CW2244" s="90"/>
      <c r="CX2244" s="90"/>
    </row>
    <row r="2245" spans="28:102" s="77" customFormat="1" ht="12" x14ac:dyDescent="0.2">
      <c r="AB2245" s="80"/>
      <c r="AC2245" s="80"/>
      <c r="AD2245" s="80"/>
      <c r="AO2245" s="80"/>
      <c r="AP2245" s="80"/>
      <c r="AQ2245" s="80"/>
      <c r="AR2245" s="80"/>
      <c r="AS2245" s="80"/>
      <c r="AX2245" s="78"/>
      <c r="BL2245" s="80"/>
      <c r="CJ2245" s="90"/>
      <c r="CK2245" s="90"/>
      <c r="CL2245" s="90"/>
      <c r="CM2245" s="90"/>
      <c r="CN2245" s="90"/>
      <c r="CO2245" s="90"/>
      <c r="CP2245" s="90"/>
      <c r="CQ2245" s="90"/>
      <c r="CR2245" s="90"/>
      <c r="CS2245" s="90"/>
      <c r="CT2245" s="90"/>
      <c r="CU2245" s="90"/>
      <c r="CV2245" s="90"/>
      <c r="CW2245" s="90"/>
      <c r="CX2245" s="90"/>
    </row>
    <row r="2246" spans="28:102" s="77" customFormat="1" ht="12" x14ac:dyDescent="0.2">
      <c r="AB2246" s="80"/>
      <c r="AC2246" s="80"/>
      <c r="AD2246" s="80"/>
      <c r="AO2246" s="80"/>
      <c r="AP2246" s="80"/>
      <c r="AQ2246" s="80"/>
      <c r="AR2246" s="80"/>
      <c r="AS2246" s="80"/>
      <c r="AX2246" s="78"/>
      <c r="BL2246" s="80"/>
      <c r="CJ2246" s="90"/>
      <c r="CK2246" s="90"/>
      <c r="CL2246" s="90"/>
      <c r="CM2246" s="90"/>
      <c r="CN2246" s="90"/>
      <c r="CO2246" s="90"/>
      <c r="CP2246" s="90"/>
      <c r="CQ2246" s="90"/>
      <c r="CR2246" s="90"/>
      <c r="CS2246" s="90"/>
      <c r="CT2246" s="90"/>
      <c r="CU2246" s="90"/>
      <c r="CV2246" s="90"/>
      <c r="CW2246" s="90"/>
      <c r="CX2246" s="90"/>
    </row>
    <row r="2247" spans="28:102" s="77" customFormat="1" ht="12" x14ac:dyDescent="0.2">
      <c r="AB2247" s="80"/>
      <c r="AC2247" s="80"/>
      <c r="AD2247" s="80"/>
      <c r="AO2247" s="80"/>
      <c r="AP2247" s="80"/>
      <c r="AQ2247" s="80"/>
      <c r="AR2247" s="80"/>
      <c r="AS2247" s="80"/>
      <c r="AX2247" s="78"/>
      <c r="BL2247" s="80"/>
      <c r="CJ2247" s="90"/>
      <c r="CK2247" s="90"/>
      <c r="CL2247" s="90"/>
      <c r="CM2247" s="90"/>
      <c r="CN2247" s="90"/>
      <c r="CO2247" s="90"/>
      <c r="CP2247" s="90"/>
      <c r="CQ2247" s="90"/>
      <c r="CR2247" s="90"/>
      <c r="CS2247" s="90"/>
      <c r="CT2247" s="90"/>
      <c r="CU2247" s="90"/>
      <c r="CV2247" s="90"/>
      <c r="CW2247" s="90"/>
      <c r="CX2247" s="90"/>
    </row>
    <row r="2248" spans="28:102" s="77" customFormat="1" ht="12" x14ac:dyDescent="0.2">
      <c r="AB2248" s="80"/>
      <c r="AC2248" s="80"/>
      <c r="AD2248" s="80"/>
      <c r="AO2248" s="80"/>
      <c r="AP2248" s="80"/>
      <c r="AQ2248" s="80"/>
      <c r="AR2248" s="80"/>
      <c r="AS2248" s="80"/>
      <c r="AX2248" s="78"/>
      <c r="BL2248" s="80"/>
      <c r="CJ2248" s="90"/>
      <c r="CK2248" s="90"/>
      <c r="CL2248" s="90"/>
      <c r="CM2248" s="90"/>
      <c r="CN2248" s="90"/>
      <c r="CO2248" s="90"/>
      <c r="CP2248" s="90"/>
      <c r="CQ2248" s="90"/>
      <c r="CR2248" s="90"/>
      <c r="CS2248" s="90"/>
      <c r="CT2248" s="90"/>
      <c r="CU2248" s="90"/>
      <c r="CV2248" s="90"/>
      <c r="CW2248" s="90"/>
      <c r="CX2248" s="90"/>
    </row>
    <row r="2249" spans="28:102" s="77" customFormat="1" ht="12" x14ac:dyDescent="0.2">
      <c r="AB2249" s="80"/>
      <c r="AC2249" s="80"/>
      <c r="AD2249" s="80"/>
      <c r="AO2249" s="80"/>
      <c r="AP2249" s="80"/>
      <c r="AQ2249" s="80"/>
      <c r="AR2249" s="80"/>
      <c r="AS2249" s="80"/>
      <c r="AX2249" s="78"/>
      <c r="BL2249" s="80"/>
      <c r="CJ2249" s="90"/>
      <c r="CK2249" s="90"/>
      <c r="CL2249" s="90"/>
      <c r="CM2249" s="90"/>
      <c r="CN2249" s="90"/>
      <c r="CO2249" s="90"/>
      <c r="CP2249" s="90"/>
      <c r="CQ2249" s="90"/>
      <c r="CR2249" s="90"/>
      <c r="CS2249" s="90"/>
      <c r="CT2249" s="90"/>
      <c r="CU2249" s="90"/>
      <c r="CV2249" s="90"/>
      <c r="CW2249" s="90"/>
      <c r="CX2249" s="90"/>
    </row>
    <row r="2250" spans="28:102" s="77" customFormat="1" ht="12" x14ac:dyDescent="0.2">
      <c r="AB2250" s="80"/>
      <c r="AC2250" s="80"/>
      <c r="AD2250" s="80"/>
      <c r="AO2250" s="80"/>
      <c r="AP2250" s="80"/>
      <c r="AQ2250" s="80"/>
      <c r="AR2250" s="80"/>
      <c r="AS2250" s="80"/>
      <c r="AX2250" s="78"/>
      <c r="BL2250" s="80"/>
      <c r="CJ2250" s="90"/>
      <c r="CK2250" s="90"/>
      <c r="CL2250" s="90"/>
      <c r="CM2250" s="90"/>
      <c r="CN2250" s="90"/>
      <c r="CO2250" s="90"/>
      <c r="CP2250" s="90"/>
      <c r="CQ2250" s="90"/>
      <c r="CR2250" s="90"/>
      <c r="CS2250" s="90"/>
      <c r="CT2250" s="90"/>
      <c r="CU2250" s="90"/>
      <c r="CV2250" s="90"/>
      <c r="CW2250" s="90"/>
      <c r="CX2250" s="90"/>
    </row>
    <row r="2251" spans="28:102" s="77" customFormat="1" ht="12" x14ac:dyDescent="0.2">
      <c r="AB2251" s="80"/>
      <c r="AC2251" s="80"/>
      <c r="AD2251" s="80"/>
      <c r="AO2251" s="80"/>
      <c r="AP2251" s="80"/>
      <c r="AQ2251" s="80"/>
      <c r="AR2251" s="80"/>
      <c r="AS2251" s="80"/>
      <c r="AX2251" s="78"/>
      <c r="BL2251" s="80"/>
      <c r="CJ2251" s="90"/>
      <c r="CK2251" s="90"/>
      <c r="CL2251" s="90"/>
      <c r="CM2251" s="90"/>
      <c r="CN2251" s="90"/>
      <c r="CO2251" s="90"/>
      <c r="CP2251" s="90"/>
      <c r="CQ2251" s="90"/>
      <c r="CR2251" s="90"/>
      <c r="CS2251" s="90"/>
      <c r="CT2251" s="90"/>
      <c r="CU2251" s="90"/>
      <c r="CV2251" s="90"/>
      <c r="CW2251" s="90"/>
      <c r="CX2251" s="90"/>
    </row>
    <row r="2252" spans="28:102" s="77" customFormat="1" ht="12" x14ac:dyDescent="0.2">
      <c r="AB2252" s="80"/>
      <c r="AC2252" s="80"/>
      <c r="AD2252" s="80"/>
      <c r="AO2252" s="80"/>
      <c r="AP2252" s="80"/>
      <c r="AQ2252" s="80"/>
      <c r="AR2252" s="80"/>
      <c r="AS2252" s="80"/>
      <c r="AX2252" s="78"/>
      <c r="BL2252" s="80"/>
      <c r="CJ2252" s="90"/>
      <c r="CK2252" s="90"/>
      <c r="CL2252" s="90"/>
      <c r="CM2252" s="90"/>
      <c r="CN2252" s="90"/>
      <c r="CO2252" s="90"/>
      <c r="CP2252" s="90"/>
      <c r="CQ2252" s="90"/>
      <c r="CR2252" s="90"/>
      <c r="CS2252" s="90"/>
      <c r="CT2252" s="90"/>
      <c r="CU2252" s="90"/>
      <c r="CV2252" s="90"/>
      <c r="CW2252" s="90"/>
      <c r="CX2252" s="90"/>
    </row>
    <row r="2253" spans="28:102" s="77" customFormat="1" ht="12" x14ac:dyDescent="0.2">
      <c r="AB2253" s="80"/>
      <c r="AC2253" s="80"/>
      <c r="AD2253" s="80"/>
      <c r="AO2253" s="80"/>
      <c r="AP2253" s="80"/>
      <c r="AQ2253" s="80"/>
      <c r="AR2253" s="80"/>
      <c r="AS2253" s="80"/>
      <c r="AX2253" s="78"/>
      <c r="BL2253" s="80"/>
      <c r="CJ2253" s="90"/>
      <c r="CK2253" s="90"/>
      <c r="CL2253" s="90"/>
      <c r="CM2253" s="90"/>
      <c r="CN2253" s="90"/>
      <c r="CO2253" s="90"/>
      <c r="CP2253" s="90"/>
      <c r="CQ2253" s="90"/>
      <c r="CR2253" s="90"/>
      <c r="CS2253" s="90"/>
      <c r="CT2253" s="90"/>
      <c r="CU2253" s="90"/>
      <c r="CV2253" s="90"/>
      <c r="CW2253" s="90"/>
      <c r="CX2253" s="90"/>
    </row>
    <row r="2254" spans="28:102" s="77" customFormat="1" ht="12" x14ac:dyDescent="0.2">
      <c r="AB2254" s="80"/>
      <c r="AC2254" s="80"/>
      <c r="AD2254" s="80"/>
      <c r="AO2254" s="80"/>
      <c r="AP2254" s="80"/>
      <c r="AQ2254" s="80"/>
      <c r="AR2254" s="80"/>
      <c r="AS2254" s="80"/>
      <c r="AX2254" s="78"/>
      <c r="BL2254" s="80"/>
      <c r="CJ2254" s="90"/>
      <c r="CK2254" s="90"/>
      <c r="CL2254" s="90"/>
      <c r="CM2254" s="90"/>
      <c r="CN2254" s="90"/>
      <c r="CO2254" s="90"/>
      <c r="CP2254" s="90"/>
      <c r="CQ2254" s="90"/>
      <c r="CR2254" s="90"/>
      <c r="CS2254" s="90"/>
      <c r="CT2254" s="90"/>
      <c r="CU2254" s="90"/>
      <c r="CV2254" s="90"/>
      <c r="CW2254" s="90"/>
      <c r="CX2254" s="90"/>
    </row>
    <row r="2255" spans="28:102" s="77" customFormat="1" ht="12" x14ac:dyDescent="0.2">
      <c r="AB2255" s="80"/>
      <c r="AC2255" s="80"/>
      <c r="AD2255" s="80"/>
      <c r="AO2255" s="80"/>
      <c r="AP2255" s="80"/>
      <c r="AQ2255" s="80"/>
      <c r="AR2255" s="80"/>
      <c r="AS2255" s="80"/>
      <c r="AX2255" s="78"/>
      <c r="BL2255" s="80"/>
      <c r="CJ2255" s="90"/>
      <c r="CK2255" s="90"/>
      <c r="CL2255" s="90"/>
      <c r="CM2255" s="90"/>
      <c r="CN2255" s="90"/>
      <c r="CO2255" s="90"/>
      <c r="CP2255" s="90"/>
      <c r="CQ2255" s="90"/>
      <c r="CR2255" s="90"/>
      <c r="CS2255" s="90"/>
      <c r="CT2255" s="90"/>
      <c r="CU2255" s="90"/>
      <c r="CV2255" s="90"/>
      <c r="CW2255" s="90"/>
      <c r="CX2255" s="90"/>
    </row>
    <row r="2256" spans="28:102" s="77" customFormat="1" ht="12" x14ac:dyDescent="0.2">
      <c r="AB2256" s="80"/>
      <c r="AC2256" s="80"/>
      <c r="AD2256" s="80"/>
      <c r="AO2256" s="80"/>
      <c r="AP2256" s="80"/>
      <c r="AQ2256" s="80"/>
      <c r="AR2256" s="80"/>
      <c r="AS2256" s="80"/>
      <c r="AX2256" s="78"/>
      <c r="BL2256" s="80"/>
      <c r="CJ2256" s="90"/>
      <c r="CK2256" s="90"/>
      <c r="CL2256" s="90"/>
      <c r="CM2256" s="90"/>
      <c r="CN2256" s="90"/>
      <c r="CO2256" s="90"/>
      <c r="CP2256" s="90"/>
      <c r="CQ2256" s="90"/>
      <c r="CR2256" s="90"/>
      <c r="CS2256" s="90"/>
      <c r="CT2256" s="90"/>
      <c r="CU2256" s="90"/>
      <c r="CV2256" s="90"/>
      <c r="CW2256" s="90"/>
      <c r="CX2256" s="90"/>
    </row>
    <row r="2257" spans="28:102" s="77" customFormat="1" ht="12" x14ac:dyDescent="0.2">
      <c r="AB2257" s="80"/>
      <c r="AC2257" s="80"/>
      <c r="AD2257" s="80"/>
      <c r="AO2257" s="80"/>
      <c r="AP2257" s="80"/>
      <c r="AQ2257" s="80"/>
      <c r="AR2257" s="80"/>
      <c r="AS2257" s="80"/>
      <c r="AX2257" s="78"/>
      <c r="BL2257" s="80"/>
      <c r="CJ2257" s="90"/>
      <c r="CK2257" s="90"/>
      <c r="CL2257" s="90"/>
      <c r="CM2257" s="90"/>
      <c r="CN2257" s="90"/>
      <c r="CO2257" s="90"/>
      <c r="CP2257" s="90"/>
      <c r="CQ2257" s="90"/>
      <c r="CR2257" s="90"/>
      <c r="CS2257" s="90"/>
      <c r="CT2257" s="90"/>
      <c r="CU2257" s="90"/>
      <c r="CV2257" s="90"/>
      <c r="CW2257" s="90"/>
      <c r="CX2257" s="90"/>
    </row>
    <row r="2258" spans="28:102" s="77" customFormat="1" ht="12" x14ac:dyDescent="0.2">
      <c r="AB2258" s="80"/>
      <c r="AC2258" s="80"/>
      <c r="AD2258" s="80"/>
      <c r="AO2258" s="80"/>
      <c r="AP2258" s="80"/>
      <c r="AQ2258" s="80"/>
      <c r="AR2258" s="80"/>
      <c r="AS2258" s="80"/>
      <c r="AX2258" s="78"/>
      <c r="BL2258" s="80"/>
      <c r="CJ2258" s="90"/>
      <c r="CK2258" s="90"/>
      <c r="CL2258" s="90"/>
      <c r="CM2258" s="90"/>
      <c r="CN2258" s="90"/>
      <c r="CO2258" s="90"/>
      <c r="CP2258" s="90"/>
      <c r="CQ2258" s="90"/>
      <c r="CR2258" s="90"/>
      <c r="CS2258" s="90"/>
      <c r="CT2258" s="90"/>
      <c r="CU2258" s="90"/>
      <c r="CV2258" s="90"/>
      <c r="CW2258" s="90"/>
      <c r="CX2258" s="90"/>
    </row>
    <row r="2259" spans="28:102" s="77" customFormat="1" ht="12" x14ac:dyDescent="0.2">
      <c r="AB2259" s="80"/>
      <c r="AC2259" s="80"/>
      <c r="AD2259" s="80"/>
      <c r="AO2259" s="80"/>
      <c r="AP2259" s="80"/>
      <c r="AQ2259" s="80"/>
      <c r="AR2259" s="80"/>
      <c r="AS2259" s="80"/>
      <c r="AX2259" s="78"/>
      <c r="BL2259" s="80"/>
      <c r="CJ2259" s="90"/>
      <c r="CK2259" s="90"/>
      <c r="CL2259" s="90"/>
      <c r="CM2259" s="90"/>
      <c r="CN2259" s="90"/>
      <c r="CO2259" s="90"/>
      <c r="CP2259" s="90"/>
      <c r="CQ2259" s="90"/>
      <c r="CR2259" s="90"/>
      <c r="CS2259" s="90"/>
      <c r="CT2259" s="90"/>
      <c r="CU2259" s="90"/>
      <c r="CV2259" s="90"/>
      <c r="CW2259" s="90"/>
      <c r="CX2259" s="90"/>
    </row>
    <row r="2260" spans="28:102" s="77" customFormat="1" ht="12" x14ac:dyDescent="0.2">
      <c r="AB2260" s="80"/>
      <c r="AC2260" s="80"/>
      <c r="AD2260" s="80"/>
      <c r="AO2260" s="80"/>
      <c r="AP2260" s="80"/>
      <c r="AQ2260" s="80"/>
      <c r="AR2260" s="80"/>
      <c r="AS2260" s="80"/>
      <c r="AX2260" s="78"/>
      <c r="BL2260" s="80"/>
      <c r="CJ2260" s="90"/>
      <c r="CK2260" s="90"/>
      <c r="CL2260" s="90"/>
      <c r="CM2260" s="90"/>
      <c r="CN2260" s="90"/>
      <c r="CO2260" s="90"/>
      <c r="CP2260" s="90"/>
      <c r="CQ2260" s="90"/>
      <c r="CR2260" s="90"/>
      <c r="CS2260" s="90"/>
      <c r="CT2260" s="90"/>
      <c r="CU2260" s="90"/>
      <c r="CV2260" s="90"/>
      <c r="CW2260" s="90"/>
      <c r="CX2260" s="90"/>
    </row>
    <row r="2261" spans="28:102" s="77" customFormat="1" ht="12" x14ac:dyDescent="0.2">
      <c r="AB2261" s="80"/>
      <c r="AC2261" s="80"/>
      <c r="AD2261" s="80"/>
      <c r="AO2261" s="80"/>
      <c r="AP2261" s="80"/>
      <c r="AQ2261" s="80"/>
      <c r="AR2261" s="80"/>
      <c r="AS2261" s="80"/>
      <c r="AX2261" s="78"/>
      <c r="BL2261" s="80"/>
      <c r="CJ2261" s="90"/>
      <c r="CK2261" s="90"/>
      <c r="CL2261" s="90"/>
      <c r="CM2261" s="90"/>
      <c r="CN2261" s="90"/>
      <c r="CO2261" s="90"/>
      <c r="CP2261" s="90"/>
      <c r="CQ2261" s="90"/>
      <c r="CR2261" s="90"/>
      <c r="CS2261" s="90"/>
      <c r="CT2261" s="90"/>
      <c r="CU2261" s="90"/>
      <c r="CV2261" s="90"/>
      <c r="CW2261" s="90"/>
      <c r="CX2261" s="90"/>
    </row>
    <row r="2262" spans="28:102" s="77" customFormat="1" ht="12" x14ac:dyDescent="0.2">
      <c r="AB2262" s="80"/>
      <c r="AC2262" s="80"/>
      <c r="AD2262" s="80"/>
      <c r="AO2262" s="80"/>
      <c r="AP2262" s="80"/>
      <c r="AQ2262" s="80"/>
      <c r="AR2262" s="80"/>
      <c r="AS2262" s="80"/>
      <c r="AX2262" s="78"/>
      <c r="BL2262" s="80"/>
      <c r="CJ2262" s="90"/>
      <c r="CK2262" s="90"/>
      <c r="CL2262" s="90"/>
      <c r="CM2262" s="90"/>
      <c r="CN2262" s="90"/>
      <c r="CO2262" s="90"/>
      <c r="CP2262" s="90"/>
      <c r="CQ2262" s="90"/>
      <c r="CR2262" s="90"/>
      <c r="CS2262" s="90"/>
      <c r="CT2262" s="90"/>
      <c r="CU2262" s="90"/>
      <c r="CV2262" s="90"/>
      <c r="CW2262" s="90"/>
      <c r="CX2262" s="90"/>
    </row>
    <row r="2263" spans="28:102" s="77" customFormat="1" ht="12" x14ac:dyDescent="0.2">
      <c r="AB2263" s="80"/>
      <c r="AC2263" s="80"/>
      <c r="AD2263" s="80"/>
      <c r="AO2263" s="80"/>
      <c r="AP2263" s="80"/>
      <c r="AQ2263" s="80"/>
      <c r="AR2263" s="80"/>
      <c r="AS2263" s="80"/>
      <c r="AX2263" s="78"/>
      <c r="BL2263" s="80"/>
      <c r="CJ2263" s="90"/>
      <c r="CK2263" s="90"/>
      <c r="CL2263" s="90"/>
      <c r="CM2263" s="90"/>
      <c r="CN2263" s="90"/>
      <c r="CO2263" s="90"/>
      <c r="CP2263" s="90"/>
      <c r="CQ2263" s="90"/>
      <c r="CR2263" s="90"/>
      <c r="CS2263" s="90"/>
      <c r="CT2263" s="90"/>
      <c r="CU2263" s="90"/>
      <c r="CV2263" s="90"/>
      <c r="CW2263" s="90"/>
      <c r="CX2263" s="90"/>
    </row>
    <row r="2264" spans="28:102" s="77" customFormat="1" ht="12" x14ac:dyDescent="0.2">
      <c r="AB2264" s="80"/>
      <c r="AC2264" s="80"/>
      <c r="AD2264" s="80"/>
      <c r="AO2264" s="80"/>
      <c r="AP2264" s="80"/>
      <c r="AQ2264" s="80"/>
      <c r="AR2264" s="80"/>
      <c r="AS2264" s="80"/>
      <c r="AX2264" s="78"/>
      <c r="BL2264" s="80"/>
      <c r="CJ2264" s="90"/>
      <c r="CK2264" s="90"/>
      <c r="CL2264" s="90"/>
      <c r="CM2264" s="90"/>
      <c r="CN2264" s="90"/>
      <c r="CO2264" s="90"/>
      <c r="CP2264" s="90"/>
      <c r="CQ2264" s="90"/>
      <c r="CR2264" s="90"/>
      <c r="CS2264" s="90"/>
      <c r="CT2264" s="90"/>
      <c r="CU2264" s="90"/>
      <c r="CV2264" s="90"/>
      <c r="CW2264" s="90"/>
      <c r="CX2264" s="90"/>
    </row>
    <row r="2265" spans="28:102" s="77" customFormat="1" ht="12" x14ac:dyDescent="0.2">
      <c r="AB2265" s="80"/>
      <c r="AC2265" s="80"/>
      <c r="AD2265" s="80"/>
      <c r="AO2265" s="80"/>
      <c r="AP2265" s="80"/>
      <c r="AQ2265" s="80"/>
      <c r="AR2265" s="80"/>
      <c r="AS2265" s="80"/>
      <c r="AX2265" s="78"/>
      <c r="BL2265" s="80"/>
      <c r="CJ2265" s="90"/>
      <c r="CK2265" s="90"/>
      <c r="CL2265" s="90"/>
      <c r="CM2265" s="90"/>
      <c r="CN2265" s="90"/>
      <c r="CO2265" s="90"/>
      <c r="CP2265" s="90"/>
      <c r="CQ2265" s="90"/>
      <c r="CR2265" s="90"/>
      <c r="CS2265" s="90"/>
      <c r="CT2265" s="90"/>
      <c r="CU2265" s="90"/>
      <c r="CV2265" s="90"/>
      <c r="CW2265" s="90"/>
      <c r="CX2265" s="90"/>
    </row>
    <row r="2266" spans="28:102" s="77" customFormat="1" ht="12" x14ac:dyDescent="0.2">
      <c r="AB2266" s="80"/>
      <c r="AC2266" s="80"/>
      <c r="AD2266" s="80"/>
      <c r="AO2266" s="80"/>
      <c r="AP2266" s="80"/>
      <c r="AQ2266" s="80"/>
      <c r="AR2266" s="80"/>
      <c r="AS2266" s="80"/>
      <c r="AX2266" s="78"/>
      <c r="BL2266" s="80"/>
      <c r="CJ2266" s="90"/>
      <c r="CK2266" s="90"/>
      <c r="CL2266" s="90"/>
      <c r="CM2266" s="90"/>
      <c r="CN2266" s="90"/>
      <c r="CO2266" s="90"/>
      <c r="CP2266" s="90"/>
      <c r="CQ2266" s="90"/>
      <c r="CR2266" s="90"/>
      <c r="CS2266" s="90"/>
      <c r="CT2266" s="90"/>
      <c r="CU2266" s="90"/>
      <c r="CV2266" s="90"/>
      <c r="CW2266" s="90"/>
      <c r="CX2266" s="90"/>
    </row>
    <row r="2267" spans="28:102" s="77" customFormat="1" ht="12" x14ac:dyDescent="0.2">
      <c r="AB2267" s="80"/>
      <c r="AC2267" s="80"/>
      <c r="AD2267" s="80"/>
      <c r="AO2267" s="80"/>
      <c r="AP2267" s="80"/>
      <c r="AQ2267" s="80"/>
      <c r="AR2267" s="80"/>
      <c r="AS2267" s="80"/>
      <c r="AX2267" s="78"/>
      <c r="BL2267" s="80"/>
      <c r="CJ2267" s="90"/>
      <c r="CK2267" s="90"/>
      <c r="CL2267" s="90"/>
      <c r="CM2267" s="90"/>
      <c r="CN2267" s="90"/>
      <c r="CO2267" s="90"/>
      <c r="CP2267" s="90"/>
      <c r="CQ2267" s="90"/>
      <c r="CR2267" s="90"/>
      <c r="CS2267" s="90"/>
      <c r="CT2267" s="90"/>
      <c r="CU2267" s="90"/>
      <c r="CV2267" s="90"/>
      <c r="CW2267" s="90"/>
      <c r="CX2267" s="90"/>
    </row>
    <row r="2268" spans="28:102" s="77" customFormat="1" ht="12" x14ac:dyDescent="0.2">
      <c r="AB2268" s="80"/>
      <c r="AC2268" s="80"/>
      <c r="AD2268" s="80"/>
      <c r="AO2268" s="80"/>
      <c r="AP2268" s="80"/>
      <c r="AQ2268" s="80"/>
      <c r="AR2268" s="80"/>
      <c r="AS2268" s="80"/>
      <c r="AX2268" s="78"/>
      <c r="BL2268" s="80"/>
      <c r="CJ2268" s="90"/>
      <c r="CK2268" s="90"/>
      <c r="CL2268" s="90"/>
      <c r="CM2268" s="90"/>
      <c r="CN2268" s="90"/>
      <c r="CO2268" s="90"/>
      <c r="CP2268" s="90"/>
      <c r="CQ2268" s="90"/>
      <c r="CR2268" s="90"/>
      <c r="CS2268" s="90"/>
      <c r="CT2268" s="90"/>
      <c r="CU2268" s="90"/>
      <c r="CV2268" s="90"/>
      <c r="CW2268" s="90"/>
      <c r="CX2268" s="90"/>
    </row>
    <row r="2269" spans="28:102" s="77" customFormat="1" ht="12" x14ac:dyDescent="0.2">
      <c r="AB2269" s="80"/>
      <c r="AC2269" s="80"/>
      <c r="AD2269" s="80"/>
      <c r="AO2269" s="80"/>
      <c r="AP2269" s="80"/>
      <c r="AQ2269" s="80"/>
      <c r="AR2269" s="80"/>
      <c r="AS2269" s="80"/>
      <c r="AX2269" s="78"/>
      <c r="BL2269" s="80"/>
      <c r="CJ2269" s="90"/>
      <c r="CK2269" s="90"/>
      <c r="CL2269" s="90"/>
      <c r="CM2269" s="90"/>
      <c r="CN2269" s="90"/>
      <c r="CO2269" s="90"/>
      <c r="CP2269" s="90"/>
      <c r="CQ2269" s="90"/>
      <c r="CR2269" s="90"/>
      <c r="CS2269" s="90"/>
      <c r="CT2269" s="90"/>
      <c r="CU2269" s="90"/>
      <c r="CV2269" s="90"/>
      <c r="CW2269" s="90"/>
      <c r="CX2269" s="90"/>
    </row>
    <row r="2270" spans="28:102" s="77" customFormat="1" ht="12" x14ac:dyDescent="0.2">
      <c r="AB2270" s="80"/>
      <c r="AC2270" s="80"/>
      <c r="AD2270" s="80"/>
      <c r="AO2270" s="80"/>
      <c r="AP2270" s="80"/>
      <c r="AQ2270" s="80"/>
      <c r="AR2270" s="80"/>
      <c r="AS2270" s="80"/>
      <c r="AX2270" s="78"/>
      <c r="BL2270" s="80"/>
      <c r="CJ2270" s="90"/>
      <c r="CK2270" s="90"/>
      <c r="CL2270" s="90"/>
      <c r="CM2270" s="90"/>
      <c r="CN2270" s="90"/>
      <c r="CO2270" s="90"/>
      <c r="CP2270" s="90"/>
      <c r="CQ2270" s="90"/>
      <c r="CR2270" s="90"/>
      <c r="CS2270" s="90"/>
      <c r="CT2270" s="90"/>
      <c r="CU2270" s="90"/>
      <c r="CV2270" s="90"/>
      <c r="CW2270" s="90"/>
      <c r="CX2270" s="90"/>
    </row>
    <row r="2271" spans="28:102" s="77" customFormat="1" ht="12" x14ac:dyDescent="0.2">
      <c r="AB2271" s="80"/>
      <c r="AC2271" s="80"/>
      <c r="AD2271" s="80"/>
      <c r="AO2271" s="80"/>
      <c r="AP2271" s="80"/>
      <c r="AQ2271" s="80"/>
      <c r="AR2271" s="80"/>
      <c r="AS2271" s="80"/>
      <c r="AX2271" s="78"/>
      <c r="BL2271" s="80"/>
      <c r="CJ2271" s="90"/>
      <c r="CK2271" s="90"/>
      <c r="CL2271" s="90"/>
      <c r="CM2271" s="90"/>
      <c r="CN2271" s="90"/>
      <c r="CO2271" s="90"/>
      <c r="CP2271" s="90"/>
      <c r="CQ2271" s="90"/>
      <c r="CR2271" s="90"/>
      <c r="CS2271" s="90"/>
      <c r="CT2271" s="90"/>
      <c r="CU2271" s="90"/>
      <c r="CV2271" s="90"/>
      <c r="CW2271" s="90"/>
      <c r="CX2271" s="90"/>
    </row>
    <row r="2272" spans="28:102" s="77" customFormat="1" ht="12" x14ac:dyDescent="0.2">
      <c r="AB2272" s="80"/>
      <c r="AC2272" s="80"/>
      <c r="AD2272" s="80"/>
      <c r="AO2272" s="80"/>
      <c r="AP2272" s="80"/>
      <c r="AQ2272" s="80"/>
      <c r="AR2272" s="80"/>
      <c r="AS2272" s="80"/>
      <c r="AX2272" s="78"/>
      <c r="BL2272" s="80"/>
      <c r="CJ2272" s="90"/>
      <c r="CK2272" s="90"/>
      <c r="CL2272" s="90"/>
      <c r="CM2272" s="90"/>
      <c r="CN2272" s="90"/>
      <c r="CO2272" s="90"/>
      <c r="CP2272" s="90"/>
      <c r="CQ2272" s="90"/>
      <c r="CR2272" s="90"/>
      <c r="CS2272" s="90"/>
      <c r="CT2272" s="90"/>
      <c r="CU2272" s="90"/>
      <c r="CV2272" s="90"/>
      <c r="CW2272" s="90"/>
      <c r="CX2272" s="90"/>
    </row>
    <row r="2273" spans="28:102" s="77" customFormat="1" ht="12" x14ac:dyDescent="0.2">
      <c r="AB2273" s="80"/>
      <c r="AC2273" s="80"/>
      <c r="AD2273" s="80"/>
      <c r="AO2273" s="80"/>
      <c r="AP2273" s="80"/>
      <c r="AQ2273" s="80"/>
      <c r="AR2273" s="80"/>
      <c r="AS2273" s="80"/>
      <c r="AX2273" s="78"/>
      <c r="BL2273" s="80"/>
      <c r="CJ2273" s="90"/>
      <c r="CK2273" s="90"/>
      <c r="CL2273" s="90"/>
      <c r="CM2273" s="90"/>
      <c r="CN2273" s="90"/>
      <c r="CO2273" s="90"/>
      <c r="CP2273" s="90"/>
      <c r="CQ2273" s="90"/>
      <c r="CR2273" s="90"/>
      <c r="CS2273" s="90"/>
      <c r="CT2273" s="90"/>
      <c r="CU2273" s="90"/>
      <c r="CV2273" s="90"/>
      <c r="CW2273" s="90"/>
      <c r="CX2273" s="90"/>
    </row>
    <row r="2274" spans="28:102" s="77" customFormat="1" ht="12" x14ac:dyDescent="0.2">
      <c r="AB2274" s="80"/>
      <c r="AC2274" s="80"/>
      <c r="AD2274" s="80"/>
      <c r="AO2274" s="80"/>
      <c r="AP2274" s="80"/>
      <c r="AQ2274" s="80"/>
      <c r="AR2274" s="80"/>
      <c r="AS2274" s="80"/>
      <c r="AX2274" s="78"/>
      <c r="BL2274" s="80"/>
      <c r="CJ2274" s="90"/>
      <c r="CK2274" s="90"/>
      <c r="CL2274" s="90"/>
      <c r="CM2274" s="90"/>
      <c r="CN2274" s="90"/>
      <c r="CO2274" s="90"/>
      <c r="CP2274" s="90"/>
      <c r="CQ2274" s="90"/>
      <c r="CR2274" s="90"/>
      <c r="CS2274" s="90"/>
      <c r="CT2274" s="90"/>
      <c r="CU2274" s="90"/>
      <c r="CV2274" s="90"/>
      <c r="CW2274" s="90"/>
      <c r="CX2274" s="90"/>
    </row>
    <row r="2275" spans="28:102" s="77" customFormat="1" ht="12" x14ac:dyDescent="0.2">
      <c r="AB2275" s="80"/>
      <c r="AC2275" s="80"/>
      <c r="AD2275" s="80"/>
      <c r="AO2275" s="80"/>
      <c r="AP2275" s="80"/>
      <c r="AQ2275" s="80"/>
      <c r="AR2275" s="80"/>
      <c r="AS2275" s="80"/>
      <c r="AX2275" s="78"/>
      <c r="BL2275" s="80"/>
      <c r="CJ2275" s="90"/>
      <c r="CK2275" s="90"/>
      <c r="CL2275" s="90"/>
      <c r="CM2275" s="90"/>
      <c r="CN2275" s="90"/>
      <c r="CO2275" s="90"/>
      <c r="CP2275" s="90"/>
      <c r="CQ2275" s="90"/>
      <c r="CR2275" s="90"/>
      <c r="CS2275" s="90"/>
      <c r="CT2275" s="90"/>
      <c r="CU2275" s="90"/>
      <c r="CV2275" s="90"/>
      <c r="CW2275" s="90"/>
      <c r="CX2275" s="90"/>
    </row>
    <row r="2276" spans="28:102" s="77" customFormat="1" ht="12" x14ac:dyDescent="0.2">
      <c r="AB2276" s="80"/>
      <c r="AC2276" s="80"/>
      <c r="AD2276" s="80"/>
      <c r="AO2276" s="80"/>
      <c r="AP2276" s="80"/>
      <c r="AQ2276" s="80"/>
      <c r="AR2276" s="80"/>
      <c r="AS2276" s="80"/>
      <c r="AX2276" s="78"/>
      <c r="BL2276" s="80"/>
      <c r="CJ2276" s="90"/>
      <c r="CK2276" s="90"/>
      <c r="CL2276" s="90"/>
      <c r="CM2276" s="90"/>
      <c r="CN2276" s="90"/>
      <c r="CO2276" s="90"/>
      <c r="CP2276" s="90"/>
      <c r="CQ2276" s="90"/>
      <c r="CR2276" s="90"/>
      <c r="CS2276" s="90"/>
      <c r="CT2276" s="90"/>
      <c r="CU2276" s="90"/>
      <c r="CV2276" s="90"/>
      <c r="CW2276" s="90"/>
      <c r="CX2276" s="90"/>
    </row>
    <row r="2277" spans="28:102" s="77" customFormat="1" ht="12" x14ac:dyDescent="0.2">
      <c r="AB2277" s="80"/>
      <c r="AC2277" s="80"/>
      <c r="AD2277" s="80"/>
      <c r="AO2277" s="80"/>
      <c r="AP2277" s="80"/>
      <c r="AQ2277" s="80"/>
      <c r="AR2277" s="80"/>
      <c r="AS2277" s="80"/>
      <c r="AX2277" s="78"/>
      <c r="BL2277" s="80"/>
      <c r="CJ2277" s="90"/>
      <c r="CK2277" s="90"/>
      <c r="CL2277" s="90"/>
      <c r="CM2277" s="90"/>
      <c r="CN2277" s="90"/>
      <c r="CO2277" s="90"/>
      <c r="CP2277" s="90"/>
      <c r="CQ2277" s="90"/>
      <c r="CR2277" s="90"/>
      <c r="CS2277" s="90"/>
      <c r="CT2277" s="90"/>
      <c r="CU2277" s="90"/>
      <c r="CV2277" s="90"/>
      <c r="CW2277" s="90"/>
      <c r="CX2277" s="90"/>
    </row>
    <row r="2278" spans="28:102" s="77" customFormat="1" ht="12" x14ac:dyDescent="0.2">
      <c r="AB2278" s="80"/>
      <c r="AC2278" s="80"/>
      <c r="AD2278" s="80"/>
      <c r="AO2278" s="80"/>
      <c r="AP2278" s="80"/>
      <c r="AQ2278" s="80"/>
      <c r="AR2278" s="80"/>
      <c r="AS2278" s="80"/>
      <c r="AX2278" s="78"/>
      <c r="BL2278" s="80"/>
      <c r="CJ2278" s="90"/>
      <c r="CK2278" s="90"/>
      <c r="CL2278" s="90"/>
      <c r="CM2278" s="90"/>
      <c r="CN2278" s="90"/>
      <c r="CO2278" s="90"/>
      <c r="CP2278" s="90"/>
      <c r="CQ2278" s="90"/>
      <c r="CR2278" s="90"/>
      <c r="CS2278" s="90"/>
      <c r="CT2278" s="90"/>
      <c r="CU2278" s="90"/>
      <c r="CV2278" s="90"/>
      <c r="CW2278" s="90"/>
      <c r="CX2278" s="90"/>
    </row>
    <row r="2279" spans="28:102" s="77" customFormat="1" ht="12" x14ac:dyDescent="0.2">
      <c r="AB2279" s="80"/>
      <c r="AC2279" s="80"/>
      <c r="AD2279" s="80"/>
      <c r="AO2279" s="80"/>
      <c r="AP2279" s="80"/>
      <c r="AQ2279" s="80"/>
      <c r="AR2279" s="80"/>
      <c r="AS2279" s="80"/>
      <c r="AX2279" s="78"/>
      <c r="BL2279" s="80"/>
      <c r="CJ2279" s="90"/>
      <c r="CK2279" s="90"/>
      <c r="CL2279" s="90"/>
      <c r="CM2279" s="90"/>
      <c r="CN2279" s="90"/>
      <c r="CO2279" s="90"/>
      <c r="CP2279" s="90"/>
      <c r="CQ2279" s="90"/>
      <c r="CR2279" s="90"/>
      <c r="CS2279" s="90"/>
      <c r="CT2279" s="90"/>
      <c r="CU2279" s="90"/>
      <c r="CV2279" s="90"/>
      <c r="CW2279" s="90"/>
      <c r="CX2279" s="90"/>
    </row>
    <row r="2280" spans="28:102" s="77" customFormat="1" ht="12" x14ac:dyDescent="0.2">
      <c r="AB2280" s="80"/>
      <c r="AC2280" s="80"/>
      <c r="AD2280" s="80"/>
      <c r="AO2280" s="80"/>
      <c r="AP2280" s="80"/>
      <c r="AQ2280" s="80"/>
      <c r="AR2280" s="80"/>
      <c r="AS2280" s="80"/>
      <c r="AX2280" s="78"/>
      <c r="BL2280" s="80"/>
      <c r="CJ2280" s="90"/>
      <c r="CK2280" s="90"/>
      <c r="CL2280" s="90"/>
      <c r="CM2280" s="90"/>
      <c r="CN2280" s="90"/>
      <c r="CO2280" s="90"/>
      <c r="CP2280" s="90"/>
      <c r="CQ2280" s="90"/>
      <c r="CR2280" s="90"/>
      <c r="CS2280" s="90"/>
      <c r="CT2280" s="90"/>
      <c r="CU2280" s="90"/>
      <c r="CV2280" s="90"/>
      <c r="CW2280" s="90"/>
      <c r="CX2280" s="90"/>
    </row>
    <row r="2281" spans="28:102" s="77" customFormat="1" ht="12" x14ac:dyDescent="0.2">
      <c r="AB2281" s="80"/>
      <c r="AC2281" s="80"/>
      <c r="AD2281" s="80"/>
      <c r="AO2281" s="80"/>
      <c r="AP2281" s="80"/>
      <c r="AQ2281" s="80"/>
      <c r="AR2281" s="80"/>
      <c r="AS2281" s="80"/>
      <c r="AX2281" s="78"/>
      <c r="BL2281" s="80"/>
      <c r="CJ2281" s="90"/>
      <c r="CK2281" s="90"/>
      <c r="CL2281" s="90"/>
      <c r="CM2281" s="90"/>
      <c r="CN2281" s="90"/>
      <c r="CO2281" s="90"/>
      <c r="CP2281" s="90"/>
      <c r="CQ2281" s="90"/>
      <c r="CR2281" s="90"/>
      <c r="CS2281" s="90"/>
      <c r="CT2281" s="90"/>
      <c r="CU2281" s="90"/>
      <c r="CV2281" s="90"/>
      <c r="CW2281" s="90"/>
      <c r="CX2281" s="90"/>
    </row>
    <row r="2282" spans="28:102" s="77" customFormat="1" ht="12" x14ac:dyDescent="0.2">
      <c r="AB2282" s="80"/>
      <c r="AC2282" s="80"/>
      <c r="AD2282" s="80"/>
      <c r="AO2282" s="80"/>
      <c r="AP2282" s="80"/>
      <c r="AQ2282" s="80"/>
      <c r="AR2282" s="80"/>
      <c r="AS2282" s="80"/>
      <c r="AX2282" s="78"/>
      <c r="BL2282" s="80"/>
      <c r="CJ2282" s="90"/>
      <c r="CK2282" s="90"/>
      <c r="CL2282" s="90"/>
      <c r="CM2282" s="90"/>
      <c r="CN2282" s="90"/>
      <c r="CO2282" s="90"/>
      <c r="CP2282" s="90"/>
      <c r="CQ2282" s="90"/>
      <c r="CR2282" s="90"/>
      <c r="CS2282" s="90"/>
      <c r="CT2282" s="90"/>
      <c r="CU2282" s="90"/>
      <c r="CV2282" s="90"/>
      <c r="CW2282" s="90"/>
      <c r="CX2282" s="90"/>
    </row>
    <row r="2283" spans="28:102" s="77" customFormat="1" ht="12" x14ac:dyDescent="0.2">
      <c r="AB2283" s="80"/>
      <c r="AC2283" s="80"/>
      <c r="AD2283" s="80"/>
      <c r="AO2283" s="80"/>
      <c r="AP2283" s="80"/>
      <c r="AQ2283" s="80"/>
      <c r="AR2283" s="80"/>
      <c r="AS2283" s="80"/>
      <c r="AX2283" s="78"/>
      <c r="BL2283" s="80"/>
      <c r="CJ2283" s="90"/>
      <c r="CK2283" s="90"/>
      <c r="CL2283" s="90"/>
      <c r="CM2283" s="90"/>
      <c r="CN2283" s="90"/>
      <c r="CO2283" s="90"/>
      <c r="CP2283" s="90"/>
      <c r="CQ2283" s="90"/>
      <c r="CR2283" s="90"/>
      <c r="CS2283" s="90"/>
      <c r="CT2283" s="90"/>
      <c r="CU2283" s="90"/>
      <c r="CV2283" s="90"/>
      <c r="CW2283" s="90"/>
      <c r="CX2283" s="90"/>
    </row>
    <row r="2284" spans="28:102" s="77" customFormat="1" ht="12" x14ac:dyDescent="0.2">
      <c r="AB2284" s="80"/>
      <c r="AC2284" s="80"/>
      <c r="AD2284" s="80"/>
      <c r="AO2284" s="80"/>
      <c r="AP2284" s="80"/>
      <c r="AQ2284" s="80"/>
      <c r="AR2284" s="80"/>
      <c r="AS2284" s="80"/>
      <c r="AX2284" s="78"/>
      <c r="BL2284" s="80"/>
      <c r="CJ2284" s="90"/>
      <c r="CK2284" s="90"/>
      <c r="CL2284" s="90"/>
      <c r="CM2284" s="90"/>
      <c r="CN2284" s="90"/>
      <c r="CO2284" s="90"/>
      <c r="CP2284" s="90"/>
      <c r="CQ2284" s="90"/>
      <c r="CR2284" s="90"/>
      <c r="CS2284" s="90"/>
      <c r="CT2284" s="90"/>
      <c r="CU2284" s="90"/>
      <c r="CV2284" s="90"/>
      <c r="CW2284" s="90"/>
      <c r="CX2284" s="90"/>
    </row>
    <row r="2285" spans="28:102" s="77" customFormat="1" ht="12" x14ac:dyDescent="0.2">
      <c r="AB2285" s="80"/>
      <c r="AC2285" s="80"/>
      <c r="AD2285" s="80"/>
      <c r="AO2285" s="80"/>
      <c r="AP2285" s="80"/>
      <c r="AQ2285" s="80"/>
      <c r="AR2285" s="80"/>
      <c r="AS2285" s="80"/>
      <c r="AX2285" s="78"/>
      <c r="BL2285" s="80"/>
      <c r="CJ2285" s="90"/>
      <c r="CK2285" s="90"/>
      <c r="CL2285" s="90"/>
      <c r="CM2285" s="90"/>
      <c r="CN2285" s="90"/>
      <c r="CO2285" s="90"/>
      <c r="CP2285" s="90"/>
      <c r="CQ2285" s="90"/>
      <c r="CR2285" s="90"/>
      <c r="CS2285" s="90"/>
      <c r="CT2285" s="90"/>
      <c r="CU2285" s="90"/>
      <c r="CV2285" s="90"/>
      <c r="CW2285" s="90"/>
      <c r="CX2285" s="90"/>
    </row>
    <row r="2286" spans="28:102" s="77" customFormat="1" ht="12" x14ac:dyDescent="0.2">
      <c r="AB2286" s="80"/>
      <c r="AC2286" s="80"/>
      <c r="AD2286" s="80"/>
      <c r="AO2286" s="80"/>
      <c r="AP2286" s="80"/>
      <c r="AQ2286" s="80"/>
      <c r="AR2286" s="80"/>
      <c r="AS2286" s="80"/>
      <c r="AX2286" s="78"/>
      <c r="BL2286" s="80"/>
      <c r="CJ2286" s="90"/>
      <c r="CK2286" s="90"/>
      <c r="CL2286" s="90"/>
      <c r="CM2286" s="90"/>
      <c r="CN2286" s="90"/>
      <c r="CO2286" s="90"/>
      <c r="CP2286" s="90"/>
      <c r="CQ2286" s="90"/>
      <c r="CR2286" s="90"/>
      <c r="CS2286" s="90"/>
      <c r="CT2286" s="90"/>
      <c r="CU2286" s="90"/>
      <c r="CV2286" s="90"/>
      <c r="CW2286" s="90"/>
      <c r="CX2286" s="90"/>
    </row>
    <row r="2287" spans="28:102" s="77" customFormat="1" ht="12" x14ac:dyDescent="0.2">
      <c r="AB2287" s="80"/>
      <c r="AC2287" s="80"/>
      <c r="AD2287" s="80"/>
      <c r="AO2287" s="80"/>
      <c r="AP2287" s="80"/>
      <c r="AQ2287" s="80"/>
      <c r="AR2287" s="80"/>
      <c r="AS2287" s="80"/>
      <c r="AX2287" s="78"/>
      <c r="BL2287" s="80"/>
      <c r="CJ2287" s="90"/>
      <c r="CK2287" s="90"/>
      <c r="CL2287" s="90"/>
      <c r="CM2287" s="90"/>
      <c r="CN2287" s="90"/>
      <c r="CO2287" s="90"/>
      <c r="CP2287" s="90"/>
      <c r="CQ2287" s="90"/>
      <c r="CR2287" s="90"/>
      <c r="CS2287" s="90"/>
      <c r="CT2287" s="90"/>
      <c r="CU2287" s="90"/>
      <c r="CV2287" s="90"/>
      <c r="CW2287" s="90"/>
      <c r="CX2287" s="90"/>
    </row>
    <row r="2288" spans="28:102" s="77" customFormat="1" ht="12" x14ac:dyDescent="0.2">
      <c r="AB2288" s="80"/>
      <c r="AC2288" s="80"/>
      <c r="AD2288" s="80"/>
      <c r="AO2288" s="80"/>
      <c r="AP2288" s="80"/>
      <c r="AQ2288" s="80"/>
      <c r="AR2288" s="80"/>
      <c r="AS2288" s="80"/>
      <c r="AX2288" s="78"/>
      <c r="BL2288" s="80"/>
      <c r="CJ2288" s="90"/>
      <c r="CK2288" s="90"/>
      <c r="CL2288" s="90"/>
      <c r="CM2288" s="90"/>
      <c r="CN2288" s="90"/>
      <c r="CO2288" s="90"/>
      <c r="CP2288" s="90"/>
      <c r="CQ2288" s="90"/>
      <c r="CR2288" s="90"/>
      <c r="CS2288" s="90"/>
      <c r="CT2288" s="90"/>
      <c r="CU2288" s="90"/>
      <c r="CV2288" s="90"/>
      <c r="CW2288" s="90"/>
      <c r="CX2288" s="90"/>
    </row>
    <row r="2289" spans="28:102" s="77" customFormat="1" ht="12" x14ac:dyDescent="0.2">
      <c r="AB2289" s="80"/>
      <c r="AC2289" s="80"/>
      <c r="AD2289" s="80"/>
      <c r="AO2289" s="80"/>
      <c r="AP2289" s="80"/>
      <c r="AQ2289" s="80"/>
      <c r="AR2289" s="80"/>
      <c r="AS2289" s="80"/>
      <c r="AX2289" s="78"/>
      <c r="BL2289" s="80"/>
      <c r="CJ2289" s="90"/>
      <c r="CK2289" s="90"/>
      <c r="CL2289" s="90"/>
      <c r="CM2289" s="90"/>
      <c r="CN2289" s="90"/>
      <c r="CO2289" s="90"/>
      <c r="CP2289" s="90"/>
      <c r="CQ2289" s="90"/>
      <c r="CR2289" s="90"/>
      <c r="CS2289" s="90"/>
      <c r="CT2289" s="90"/>
      <c r="CU2289" s="90"/>
      <c r="CV2289" s="90"/>
      <c r="CW2289" s="90"/>
      <c r="CX2289" s="90"/>
    </row>
    <row r="2290" spans="28:102" s="77" customFormat="1" ht="12" x14ac:dyDescent="0.2">
      <c r="AB2290" s="80"/>
      <c r="AC2290" s="80"/>
      <c r="AD2290" s="80"/>
      <c r="AO2290" s="80"/>
      <c r="AP2290" s="80"/>
      <c r="AQ2290" s="80"/>
      <c r="AR2290" s="80"/>
      <c r="AS2290" s="80"/>
      <c r="AX2290" s="78"/>
      <c r="BL2290" s="80"/>
      <c r="CJ2290" s="90"/>
      <c r="CK2290" s="90"/>
      <c r="CL2290" s="90"/>
      <c r="CM2290" s="90"/>
      <c r="CN2290" s="90"/>
      <c r="CO2290" s="90"/>
      <c r="CP2290" s="90"/>
      <c r="CQ2290" s="90"/>
      <c r="CR2290" s="90"/>
      <c r="CS2290" s="90"/>
      <c r="CT2290" s="90"/>
      <c r="CU2290" s="90"/>
      <c r="CV2290" s="90"/>
      <c r="CW2290" s="90"/>
      <c r="CX2290" s="90"/>
    </row>
    <row r="2291" spans="28:102" s="77" customFormat="1" ht="12" x14ac:dyDescent="0.2">
      <c r="AB2291" s="80"/>
      <c r="AC2291" s="80"/>
      <c r="AD2291" s="80"/>
      <c r="AO2291" s="80"/>
      <c r="AP2291" s="80"/>
      <c r="AQ2291" s="80"/>
      <c r="AR2291" s="80"/>
      <c r="AS2291" s="80"/>
      <c r="AX2291" s="78"/>
      <c r="BL2291" s="80"/>
      <c r="CJ2291" s="90"/>
      <c r="CK2291" s="90"/>
      <c r="CL2291" s="90"/>
      <c r="CM2291" s="90"/>
      <c r="CN2291" s="90"/>
      <c r="CO2291" s="90"/>
      <c r="CP2291" s="90"/>
      <c r="CQ2291" s="90"/>
      <c r="CR2291" s="90"/>
      <c r="CS2291" s="90"/>
      <c r="CT2291" s="90"/>
      <c r="CU2291" s="90"/>
      <c r="CV2291" s="90"/>
      <c r="CW2291" s="90"/>
      <c r="CX2291" s="90"/>
    </row>
    <row r="2292" spans="28:102" s="77" customFormat="1" ht="12" x14ac:dyDescent="0.2">
      <c r="AB2292" s="80"/>
      <c r="AC2292" s="80"/>
      <c r="AD2292" s="80"/>
      <c r="AO2292" s="80"/>
      <c r="AP2292" s="80"/>
      <c r="AQ2292" s="80"/>
      <c r="AR2292" s="80"/>
      <c r="AS2292" s="80"/>
      <c r="AX2292" s="78"/>
      <c r="BL2292" s="80"/>
      <c r="CJ2292" s="90"/>
      <c r="CK2292" s="90"/>
      <c r="CL2292" s="90"/>
      <c r="CM2292" s="90"/>
      <c r="CN2292" s="90"/>
      <c r="CO2292" s="90"/>
      <c r="CP2292" s="90"/>
      <c r="CQ2292" s="90"/>
      <c r="CR2292" s="90"/>
      <c r="CS2292" s="90"/>
      <c r="CT2292" s="90"/>
      <c r="CU2292" s="90"/>
      <c r="CV2292" s="90"/>
      <c r="CW2292" s="90"/>
      <c r="CX2292" s="90"/>
    </row>
    <row r="2293" spans="28:102" s="77" customFormat="1" ht="12" x14ac:dyDescent="0.2">
      <c r="AB2293" s="80"/>
      <c r="AC2293" s="80"/>
      <c r="AD2293" s="80"/>
      <c r="AO2293" s="80"/>
      <c r="AP2293" s="80"/>
      <c r="AQ2293" s="80"/>
      <c r="AR2293" s="80"/>
      <c r="AS2293" s="80"/>
      <c r="AX2293" s="78"/>
      <c r="BL2293" s="80"/>
      <c r="CJ2293" s="90"/>
      <c r="CK2293" s="90"/>
      <c r="CL2293" s="90"/>
      <c r="CM2293" s="90"/>
      <c r="CN2293" s="90"/>
      <c r="CO2293" s="90"/>
      <c r="CP2293" s="90"/>
      <c r="CQ2293" s="90"/>
      <c r="CR2293" s="90"/>
      <c r="CS2293" s="90"/>
      <c r="CT2293" s="90"/>
      <c r="CU2293" s="90"/>
      <c r="CV2293" s="90"/>
      <c r="CW2293" s="90"/>
      <c r="CX2293" s="90"/>
    </row>
    <row r="2294" spans="28:102" s="77" customFormat="1" ht="12" x14ac:dyDescent="0.2">
      <c r="AB2294" s="80"/>
      <c r="AC2294" s="80"/>
      <c r="AD2294" s="80"/>
      <c r="AO2294" s="80"/>
      <c r="AP2294" s="80"/>
      <c r="AQ2294" s="80"/>
      <c r="AR2294" s="80"/>
      <c r="AS2294" s="80"/>
      <c r="AX2294" s="78"/>
      <c r="BL2294" s="80"/>
      <c r="CJ2294" s="90"/>
      <c r="CK2294" s="90"/>
      <c r="CL2294" s="90"/>
      <c r="CM2294" s="90"/>
      <c r="CN2294" s="90"/>
      <c r="CO2294" s="90"/>
      <c r="CP2294" s="90"/>
      <c r="CQ2294" s="90"/>
      <c r="CR2294" s="90"/>
      <c r="CS2294" s="90"/>
      <c r="CT2294" s="90"/>
      <c r="CU2294" s="90"/>
      <c r="CV2294" s="90"/>
      <c r="CW2294" s="90"/>
      <c r="CX2294" s="90"/>
    </row>
    <row r="2295" spans="28:102" s="77" customFormat="1" ht="12" x14ac:dyDescent="0.2">
      <c r="AB2295" s="80"/>
      <c r="AC2295" s="80"/>
      <c r="AD2295" s="80"/>
      <c r="AO2295" s="80"/>
      <c r="AP2295" s="80"/>
      <c r="AQ2295" s="80"/>
      <c r="AR2295" s="80"/>
      <c r="AS2295" s="80"/>
      <c r="AX2295" s="78"/>
      <c r="BL2295" s="80"/>
      <c r="CJ2295" s="90"/>
      <c r="CK2295" s="90"/>
      <c r="CL2295" s="90"/>
      <c r="CM2295" s="90"/>
      <c r="CN2295" s="90"/>
      <c r="CO2295" s="90"/>
      <c r="CP2295" s="90"/>
      <c r="CQ2295" s="90"/>
      <c r="CR2295" s="90"/>
      <c r="CS2295" s="90"/>
      <c r="CT2295" s="90"/>
      <c r="CU2295" s="90"/>
      <c r="CV2295" s="90"/>
      <c r="CW2295" s="90"/>
      <c r="CX2295" s="90"/>
    </row>
    <row r="2296" spans="28:102" s="77" customFormat="1" ht="12" x14ac:dyDescent="0.2">
      <c r="AB2296" s="80"/>
      <c r="AC2296" s="80"/>
      <c r="AD2296" s="80"/>
      <c r="AO2296" s="80"/>
      <c r="AP2296" s="80"/>
      <c r="AQ2296" s="80"/>
      <c r="AR2296" s="80"/>
      <c r="AS2296" s="80"/>
      <c r="AX2296" s="78"/>
      <c r="BL2296" s="80"/>
      <c r="CJ2296" s="90"/>
      <c r="CK2296" s="90"/>
      <c r="CL2296" s="90"/>
      <c r="CM2296" s="90"/>
      <c r="CN2296" s="90"/>
      <c r="CO2296" s="90"/>
      <c r="CP2296" s="90"/>
      <c r="CQ2296" s="90"/>
      <c r="CR2296" s="90"/>
      <c r="CS2296" s="90"/>
      <c r="CT2296" s="90"/>
      <c r="CU2296" s="90"/>
      <c r="CV2296" s="90"/>
      <c r="CW2296" s="90"/>
      <c r="CX2296" s="90"/>
    </row>
    <row r="2297" spans="28:102" s="77" customFormat="1" ht="12" x14ac:dyDescent="0.2">
      <c r="AB2297" s="80"/>
      <c r="AC2297" s="80"/>
      <c r="AD2297" s="80"/>
      <c r="AO2297" s="80"/>
      <c r="AP2297" s="80"/>
      <c r="AQ2297" s="80"/>
      <c r="AR2297" s="80"/>
      <c r="AS2297" s="80"/>
      <c r="AX2297" s="78"/>
      <c r="BL2297" s="80"/>
      <c r="CJ2297" s="90"/>
      <c r="CK2297" s="90"/>
      <c r="CL2297" s="90"/>
      <c r="CM2297" s="90"/>
      <c r="CN2297" s="90"/>
      <c r="CO2297" s="90"/>
      <c r="CP2297" s="90"/>
      <c r="CQ2297" s="90"/>
      <c r="CR2297" s="90"/>
      <c r="CS2297" s="90"/>
      <c r="CT2297" s="90"/>
      <c r="CU2297" s="90"/>
      <c r="CV2297" s="90"/>
      <c r="CW2297" s="90"/>
      <c r="CX2297" s="90"/>
    </row>
    <row r="2298" spans="28:102" s="77" customFormat="1" ht="12" x14ac:dyDescent="0.2">
      <c r="AB2298" s="80"/>
      <c r="AC2298" s="80"/>
      <c r="AD2298" s="80"/>
      <c r="AO2298" s="80"/>
      <c r="AP2298" s="80"/>
      <c r="AQ2298" s="80"/>
      <c r="AR2298" s="80"/>
      <c r="AS2298" s="80"/>
      <c r="AX2298" s="78"/>
      <c r="BL2298" s="80"/>
      <c r="CJ2298" s="90"/>
      <c r="CK2298" s="90"/>
      <c r="CL2298" s="90"/>
      <c r="CM2298" s="90"/>
      <c r="CN2298" s="90"/>
      <c r="CO2298" s="90"/>
      <c r="CP2298" s="90"/>
      <c r="CQ2298" s="90"/>
      <c r="CR2298" s="90"/>
      <c r="CS2298" s="90"/>
      <c r="CT2298" s="90"/>
      <c r="CU2298" s="90"/>
      <c r="CV2298" s="90"/>
      <c r="CW2298" s="90"/>
      <c r="CX2298" s="90"/>
    </row>
    <row r="2299" spans="28:102" s="77" customFormat="1" ht="12" x14ac:dyDescent="0.2">
      <c r="AB2299" s="80"/>
      <c r="AC2299" s="80"/>
      <c r="AD2299" s="80"/>
      <c r="AO2299" s="80"/>
      <c r="AP2299" s="80"/>
      <c r="AQ2299" s="80"/>
      <c r="AR2299" s="80"/>
      <c r="AS2299" s="80"/>
      <c r="AX2299" s="78"/>
      <c r="BL2299" s="80"/>
      <c r="CJ2299" s="90"/>
      <c r="CK2299" s="90"/>
      <c r="CL2299" s="90"/>
      <c r="CM2299" s="90"/>
      <c r="CN2299" s="90"/>
      <c r="CO2299" s="90"/>
      <c r="CP2299" s="90"/>
      <c r="CQ2299" s="90"/>
      <c r="CR2299" s="90"/>
      <c r="CS2299" s="90"/>
      <c r="CT2299" s="90"/>
      <c r="CU2299" s="90"/>
      <c r="CV2299" s="90"/>
      <c r="CW2299" s="90"/>
      <c r="CX2299" s="90"/>
    </row>
    <row r="2300" spans="28:102" s="77" customFormat="1" ht="12" x14ac:dyDescent="0.2">
      <c r="AB2300" s="80"/>
      <c r="AC2300" s="80"/>
      <c r="AD2300" s="80"/>
      <c r="AO2300" s="80"/>
      <c r="AP2300" s="80"/>
      <c r="AQ2300" s="80"/>
      <c r="AR2300" s="80"/>
      <c r="AS2300" s="80"/>
      <c r="AX2300" s="78"/>
      <c r="BL2300" s="80"/>
      <c r="CJ2300" s="90"/>
      <c r="CK2300" s="90"/>
      <c r="CL2300" s="90"/>
      <c r="CM2300" s="90"/>
      <c r="CN2300" s="90"/>
      <c r="CO2300" s="90"/>
      <c r="CP2300" s="90"/>
      <c r="CQ2300" s="90"/>
      <c r="CR2300" s="90"/>
      <c r="CS2300" s="90"/>
      <c r="CT2300" s="90"/>
      <c r="CU2300" s="90"/>
      <c r="CV2300" s="90"/>
      <c r="CW2300" s="90"/>
      <c r="CX2300" s="90"/>
    </row>
    <row r="2301" spans="28:102" s="77" customFormat="1" ht="12" x14ac:dyDescent="0.2">
      <c r="AB2301" s="80"/>
      <c r="AC2301" s="80"/>
      <c r="AD2301" s="80"/>
      <c r="AO2301" s="80"/>
      <c r="AP2301" s="80"/>
      <c r="AQ2301" s="80"/>
      <c r="AR2301" s="80"/>
      <c r="AS2301" s="80"/>
      <c r="AX2301" s="78"/>
      <c r="BL2301" s="80"/>
      <c r="CJ2301" s="90"/>
      <c r="CK2301" s="90"/>
      <c r="CL2301" s="90"/>
      <c r="CM2301" s="90"/>
      <c r="CN2301" s="90"/>
      <c r="CO2301" s="90"/>
      <c r="CP2301" s="90"/>
      <c r="CQ2301" s="90"/>
      <c r="CR2301" s="90"/>
      <c r="CS2301" s="90"/>
      <c r="CT2301" s="90"/>
      <c r="CU2301" s="90"/>
      <c r="CV2301" s="90"/>
      <c r="CW2301" s="90"/>
      <c r="CX2301" s="90"/>
    </row>
    <row r="2302" spans="28:102" s="77" customFormat="1" ht="12" x14ac:dyDescent="0.2">
      <c r="AB2302" s="80"/>
      <c r="AC2302" s="80"/>
      <c r="AD2302" s="80"/>
      <c r="AO2302" s="80"/>
      <c r="AP2302" s="80"/>
      <c r="AQ2302" s="80"/>
      <c r="AR2302" s="80"/>
      <c r="AS2302" s="80"/>
      <c r="AX2302" s="78"/>
      <c r="BL2302" s="80"/>
      <c r="CJ2302" s="90"/>
      <c r="CK2302" s="90"/>
      <c r="CL2302" s="90"/>
      <c r="CM2302" s="90"/>
      <c r="CN2302" s="90"/>
      <c r="CO2302" s="90"/>
      <c r="CP2302" s="90"/>
      <c r="CQ2302" s="90"/>
      <c r="CR2302" s="90"/>
      <c r="CS2302" s="90"/>
      <c r="CT2302" s="90"/>
      <c r="CU2302" s="90"/>
      <c r="CV2302" s="90"/>
      <c r="CW2302" s="90"/>
      <c r="CX2302" s="90"/>
    </row>
    <row r="2303" spans="28:102" s="77" customFormat="1" ht="12" x14ac:dyDescent="0.2">
      <c r="AB2303" s="80"/>
      <c r="AC2303" s="80"/>
      <c r="AD2303" s="80"/>
      <c r="AO2303" s="80"/>
      <c r="AP2303" s="80"/>
      <c r="AQ2303" s="80"/>
      <c r="AR2303" s="80"/>
      <c r="AS2303" s="80"/>
      <c r="AX2303" s="78"/>
      <c r="BL2303" s="80"/>
      <c r="CJ2303" s="90"/>
      <c r="CK2303" s="90"/>
      <c r="CL2303" s="90"/>
      <c r="CM2303" s="90"/>
      <c r="CN2303" s="90"/>
      <c r="CO2303" s="90"/>
      <c r="CP2303" s="90"/>
      <c r="CQ2303" s="90"/>
      <c r="CR2303" s="90"/>
      <c r="CS2303" s="90"/>
      <c r="CT2303" s="90"/>
      <c r="CU2303" s="90"/>
      <c r="CV2303" s="90"/>
      <c r="CW2303" s="90"/>
      <c r="CX2303" s="90"/>
    </row>
    <row r="2304" spans="28:102" s="77" customFormat="1" ht="12" x14ac:dyDescent="0.2">
      <c r="AB2304" s="80"/>
      <c r="AC2304" s="80"/>
      <c r="AD2304" s="80"/>
      <c r="AO2304" s="80"/>
      <c r="AP2304" s="80"/>
      <c r="AQ2304" s="80"/>
      <c r="AR2304" s="80"/>
      <c r="AS2304" s="80"/>
      <c r="AX2304" s="78"/>
      <c r="BL2304" s="80"/>
      <c r="CJ2304" s="90"/>
      <c r="CK2304" s="90"/>
      <c r="CL2304" s="90"/>
      <c r="CM2304" s="90"/>
      <c r="CN2304" s="90"/>
      <c r="CO2304" s="90"/>
      <c r="CP2304" s="90"/>
      <c r="CQ2304" s="90"/>
      <c r="CR2304" s="90"/>
      <c r="CS2304" s="90"/>
      <c r="CT2304" s="90"/>
      <c r="CU2304" s="90"/>
      <c r="CV2304" s="90"/>
      <c r="CW2304" s="90"/>
      <c r="CX2304" s="90"/>
    </row>
    <row r="2305" spans="28:102" s="77" customFormat="1" ht="12" x14ac:dyDescent="0.2">
      <c r="AB2305" s="80"/>
      <c r="AC2305" s="80"/>
      <c r="AD2305" s="80"/>
      <c r="AO2305" s="80"/>
      <c r="AP2305" s="80"/>
      <c r="AQ2305" s="80"/>
      <c r="AR2305" s="80"/>
      <c r="AS2305" s="80"/>
      <c r="AX2305" s="78"/>
      <c r="BL2305" s="80"/>
      <c r="CJ2305" s="90"/>
      <c r="CK2305" s="90"/>
      <c r="CL2305" s="90"/>
      <c r="CM2305" s="90"/>
      <c r="CN2305" s="90"/>
      <c r="CO2305" s="90"/>
      <c r="CP2305" s="90"/>
      <c r="CQ2305" s="90"/>
      <c r="CR2305" s="90"/>
      <c r="CS2305" s="90"/>
      <c r="CT2305" s="90"/>
      <c r="CU2305" s="90"/>
      <c r="CV2305" s="90"/>
      <c r="CW2305" s="90"/>
      <c r="CX2305" s="90"/>
    </row>
    <row r="2306" spans="28:102" s="77" customFormat="1" ht="12" x14ac:dyDescent="0.2">
      <c r="AB2306" s="80"/>
      <c r="AC2306" s="80"/>
      <c r="AD2306" s="80"/>
      <c r="AO2306" s="80"/>
      <c r="AP2306" s="80"/>
      <c r="AQ2306" s="80"/>
      <c r="AR2306" s="80"/>
      <c r="AS2306" s="80"/>
      <c r="AX2306" s="78"/>
      <c r="BL2306" s="80"/>
      <c r="CJ2306" s="90"/>
      <c r="CK2306" s="90"/>
      <c r="CL2306" s="90"/>
      <c r="CM2306" s="90"/>
      <c r="CN2306" s="90"/>
      <c r="CO2306" s="90"/>
      <c r="CP2306" s="90"/>
      <c r="CQ2306" s="90"/>
      <c r="CR2306" s="90"/>
      <c r="CS2306" s="90"/>
      <c r="CT2306" s="90"/>
      <c r="CU2306" s="90"/>
      <c r="CV2306" s="90"/>
      <c r="CW2306" s="90"/>
      <c r="CX2306" s="90"/>
    </row>
    <row r="2307" spans="28:102" s="77" customFormat="1" ht="12" x14ac:dyDescent="0.2">
      <c r="AB2307" s="80"/>
      <c r="AC2307" s="80"/>
      <c r="AD2307" s="80"/>
      <c r="AO2307" s="80"/>
      <c r="AP2307" s="80"/>
      <c r="AQ2307" s="80"/>
      <c r="AR2307" s="80"/>
      <c r="AS2307" s="80"/>
      <c r="AX2307" s="78"/>
      <c r="BL2307" s="80"/>
      <c r="CJ2307" s="90"/>
      <c r="CK2307" s="90"/>
      <c r="CL2307" s="90"/>
      <c r="CM2307" s="90"/>
      <c r="CN2307" s="90"/>
      <c r="CO2307" s="90"/>
      <c r="CP2307" s="90"/>
      <c r="CQ2307" s="90"/>
      <c r="CR2307" s="90"/>
      <c r="CS2307" s="90"/>
      <c r="CT2307" s="90"/>
      <c r="CU2307" s="90"/>
      <c r="CV2307" s="90"/>
      <c r="CW2307" s="90"/>
      <c r="CX2307" s="90"/>
    </row>
    <row r="2308" spans="28:102" s="77" customFormat="1" ht="12" x14ac:dyDescent="0.2">
      <c r="AB2308" s="80"/>
      <c r="AC2308" s="80"/>
      <c r="AD2308" s="80"/>
      <c r="AO2308" s="80"/>
      <c r="AP2308" s="80"/>
      <c r="AQ2308" s="80"/>
      <c r="AR2308" s="80"/>
      <c r="AS2308" s="80"/>
      <c r="AX2308" s="78"/>
      <c r="BL2308" s="80"/>
      <c r="CJ2308" s="90"/>
      <c r="CK2308" s="90"/>
      <c r="CL2308" s="90"/>
      <c r="CM2308" s="90"/>
      <c r="CN2308" s="90"/>
      <c r="CO2308" s="90"/>
      <c r="CP2308" s="90"/>
      <c r="CQ2308" s="90"/>
      <c r="CR2308" s="90"/>
      <c r="CS2308" s="90"/>
      <c r="CT2308" s="90"/>
      <c r="CU2308" s="90"/>
      <c r="CV2308" s="90"/>
      <c r="CW2308" s="90"/>
      <c r="CX2308" s="90"/>
    </row>
    <row r="2309" spans="28:102" s="77" customFormat="1" ht="12" x14ac:dyDescent="0.2">
      <c r="AB2309" s="80"/>
      <c r="AC2309" s="80"/>
      <c r="AD2309" s="80"/>
      <c r="AO2309" s="80"/>
      <c r="AP2309" s="80"/>
      <c r="AQ2309" s="80"/>
      <c r="AR2309" s="80"/>
      <c r="AS2309" s="80"/>
      <c r="AX2309" s="78"/>
      <c r="BL2309" s="80"/>
      <c r="CJ2309" s="90"/>
      <c r="CK2309" s="90"/>
      <c r="CL2309" s="90"/>
      <c r="CM2309" s="90"/>
      <c r="CN2309" s="90"/>
      <c r="CO2309" s="90"/>
      <c r="CP2309" s="90"/>
      <c r="CQ2309" s="90"/>
      <c r="CR2309" s="90"/>
      <c r="CS2309" s="90"/>
      <c r="CT2309" s="90"/>
      <c r="CU2309" s="90"/>
      <c r="CV2309" s="90"/>
      <c r="CW2309" s="90"/>
      <c r="CX2309" s="90"/>
    </row>
    <row r="2310" spans="28:102" s="77" customFormat="1" ht="12" x14ac:dyDescent="0.2">
      <c r="AB2310" s="80"/>
      <c r="AC2310" s="80"/>
      <c r="AD2310" s="80"/>
      <c r="AO2310" s="80"/>
      <c r="AP2310" s="80"/>
      <c r="AQ2310" s="80"/>
      <c r="AR2310" s="80"/>
      <c r="AS2310" s="80"/>
      <c r="AX2310" s="78"/>
      <c r="BL2310" s="80"/>
      <c r="CJ2310" s="90"/>
      <c r="CK2310" s="90"/>
      <c r="CL2310" s="90"/>
      <c r="CM2310" s="90"/>
      <c r="CN2310" s="90"/>
      <c r="CO2310" s="90"/>
      <c r="CP2310" s="90"/>
      <c r="CQ2310" s="90"/>
      <c r="CR2310" s="90"/>
      <c r="CS2310" s="90"/>
      <c r="CT2310" s="90"/>
      <c r="CU2310" s="90"/>
      <c r="CV2310" s="90"/>
      <c r="CW2310" s="90"/>
      <c r="CX2310" s="90"/>
    </row>
    <row r="2311" spans="28:102" s="77" customFormat="1" ht="12" x14ac:dyDescent="0.2">
      <c r="AB2311" s="80"/>
      <c r="AC2311" s="80"/>
      <c r="AD2311" s="80"/>
      <c r="AO2311" s="80"/>
      <c r="AP2311" s="80"/>
      <c r="AQ2311" s="80"/>
      <c r="AR2311" s="80"/>
      <c r="AS2311" s="80"/>
      <c r="AX2311" s="78"/>
      <c r="BL2311" s="80"/>
      <c r="CJ2311" s="90"/>
      <c r="CK2311" s="90"/>
      <c r="CL2311" s="90"/>
      <c r="CM2311" s="90"/>
      <c r="CN2311" s="90"/>
      <c r="CO2311" s="90"/>
      <c r="CP2311" s="90"/>
      <c r="CQ2311" s="90"/>
      <c r="CR2311" s="90"/>
      <c r="CS2311" s="90"/>
      <c r="CT2311" s="90"/>
      <c r="CU2311" s="90"/>
      <c r="CV2311" s="90"/>
      <c r="CW2311" s="90"/>
      <c r="CX2311" s="90"/>
    </row>
    <row r="2312" spans="28:102" s="77" customFormat="1" ht="12" x14ac:dyDescent="0.2">
      <c r="AB2312" s="80"/>
      <c r="AC2312" s="80"/>
      <c r="AD2312" s="80"/>
      <c r="AO2312" s="80"/>
      <c r="AP2312" s="80"/>
      <c r="AQ2312" s="80"/>
      <c r="AR2312" s="80"/>
      <c r="AS2312" s="80"/>
      <c r="AX2312" s="78"/>
      <c r="BL2312" s="80"/>
      <c r="CJ2312" s="90"/>
      <c r="CK2312" s="90"/>
      <c r="CL2312" s="90"/>
      <c r="CM2312" s="90"/>
      <c r="CN2312" s="90"/>
      <c r="CO2312" s="90"/>
      <c r="CP2312" s="90"/>
      <c r="CQ2312" s="90"/>
      <c r="CR2312" s="90"/>
      <c r="CS2312" s="90"/>
      <c r="CT2312" s="90"/>
      <c r="CU2312" s="90"/>
      <c r="CV2312" s="90"/>
      <c r="CW2312" s="90"/>
      <c r="CX2312" s="90"/>
    </row>
    <row r="2313" spans="28:102" s="77" customFormat="1" ht="12" x14ac:dyDescent="0.2">
      <c r="AB2313" s="80"/>
      <c r="AC2313" s="80"/>
      <c r="AD2313" s="80"/>
      <c r="AO2313" s="80"/>
      <c r="AP2313" s="80"/>
      <c r="AQ2313" s="80"/>
      <c r="AR2313" s="80"/>
      <c r="AS2313" s="80"/>
      <c r="AX2313" s="78"/>
      <c r="BL2313" s="80"/>
      <c r="CJ2313" s="90"/>
      <c r="CK2313" s="90"/>
      <c r="CL2313" s="90"/>
      <c r="CM2313" s="90"/>
      <c r="CN2313" s="90"/>
      <c r="CO2313" s="90"/>
      <c r="CP2313" s="90"/>
      <c r="CQ2313" s="90"/>
      <c r="CR2313" s="90"/>
      <c r="CS2313" s="90"/>
      <c r="CT2313" s="90"/>
      <c r="CU2313" s="90"/>
      <c r="CV2313" s="90"/>
      <c r="CW2313" s="90"/>
      <c r="CX2313" s="90"/>
    </row>
    <row r="2314" spans="28:102" s="77" customFormat="1" ht="12" x14ac:dyDescent="0.2">
      <c r="AB2314" s="80"/>
      <c r="AC2314" s="80"/>
      <c r="AD2314" s="80"/>
      <c r="AO2314" s="80"/>
      <c r="AP2314" s="80"/>
      <c r="AQ2314" s="80"/>
      <c r="AR2314" s="80"/>
      <c r="AS2314" s="80"/>
      <c r="AX2314" s="78"/>
      <c r="BL2314" s="80"/>
      <c r="CJ2314" s="90"/>
      <c r="CK2314" s="90"/>
      <c r="CL2314" s="90"/>
      <c r="CM2314" s="90"/>
      <c r="CN2314" s="90"/>
      <c r="CO2314" s="90"/>
      <c r="CP2314" s="90"/>
      <c r="CQ2314" s="90"/>
      <c r="CR2314" s="90"/>
      <c r="CS2314" s="90"/>
      <c r="CT2314" s="90"/>
      <c r="CU2314" s="90"/>
      <c r="CV2314" s="90"/>
      <c r="CW2314" s="90"/>
      <c r="CX2314" s="90"/>
    </row>
    <row r="2315" spans="28:102" s="77" customFormat="1" ht="12" x14ac:dyDescent="0.2">
      <c r="AB2315" s="80"/>
      <c r="AC2315" s="80"/>
      <c r="AD2315" s="80"/>
      <c r="AO2315" s="80"/>
      <c r="AP2315" s="80"/>
      <c r="AQ2315" s="80"/>
      <c r="AR2315" s="80"/>
      <c r="AS2315" s="80"/>
      <c r="AX2315" s="78"/>
      <c r="BL2315" s="80"/>
      <c r="CJ2315" s="90"/>
      <c r="CK2315" s="90"/>
      <c r="CL2315" s="90"/>
      <c r="CM2315" s="90"/>
      <c r="CN2315" s="90"/>
      <c r="CO2315" s="90"/>
      <c r="CP2315" s="90"/>
      <c r="CQ2315" s="90"/>
      <c r="CR2315" s="90"/>
      <c r="CS2315" s="90"/>
      <c r="CT2315" s="90"/>
      <c r="CU2315" s="90"/>
      <c r="CV2315" s="90"/>
      <c r="CW2315" s="90"/>
      <c r="CX2315" s="90"/>
    </row>
    <row r="2316" spans="28:102" s="77" customFormat="1" ht="12" x14ac:dyDescent="0.2">
      <c r="AB2316" s="80"/>
      <c r="AC2316" s="80"/>
      <c r="AD2316" s="80"/>
      <c r="AO2316" s="80"/>
      <c r="AP2316" s="80"/>
      <c r="AQ2316" s="80"/>
      <c r="AR2316" s="80"/>
      <c r="AS2316" s="80"/>
      <c r="AX2316" s="78"/>
      <c r="BL2316" s="80"/>
      <c r="CJ2316" s="90"/>
      <c r="CK2316" s="90"/>
      <c r="CL2316" s="90"/>
      <c r="CM2316" s="90"/>
      <c r="CN2316" s="90"/>
      <c r="CO2316" s="90"/>
      <c r="CP2316" s="90"/>
      <c r="CQ2316" s="90"/>
      <c r="CR2316" s="90"/>
      <c r="CS2316" s="90"/>
      <c r="CT2316" s="90"/>
      <c r="CU2316" s="90"/>
      <c r="CV2316" s="90"/>
      <c r="CW2316" s="90"/>
      <c r="CX2316" s="90"/>
    </row>
    <row r="2317" spans="28:102" s="77" customFormat="1" ht="12" x14ac:dyDescent="0.2">
      <c r="AB2317" s="80"/>
      <c r="AC2317" s="80"/>
      <c r="AD2317" s="80"/>
      <c r="AO2317" s="80"/>
      <c r="AP2317" s="80"/>
      <c r="AQ2317" s="80"/>
      <c r="AR2317" s="80"/>
      <c r="AS2317" s="80"/>
      <c r="AX2317" s="78"/>
      <c r="BL2317" s="80"/>
      <c r="CJ2317" s="90"/>
      <c r="CK2317" s="90"/>
      <c r="CL2317" s="90"/>
      <c r="CM2317" s="90"/>
      <c r="CN2317" s="90"/>
      <c r="CO2317" s="90"/>
      <c r="CP2317" s="90"/>
      <c r="CQ2317" s="90"/>
      <c r="CR2317" s="90"/>
      <c r="CS2317" s="90"/>
      <c r="CT2317" s="90"/>
      <c r="CU2317" s="90"/>
      <c r="CV2317" s="90"/>
      <c r="CW2317" s="90"/>
      <c r="CX2317" s="90"/>
    </row>
    <row r="2318" spans="28:102" s="77" customFormat="1" ht="12" x14ac:dyDescent="0.2">
      <c r="AB2318" s="80"/>
      <c r="AC2318" s="80"/>
      <c r="AD2318" s="80"/>
      <c r="AO2318" s="80"/>
      <c r="AP2318" s="80"/>
      <c r="AQ2318" s="80"/>
      <c r="AR2318" s="80"/>
      <c r="AS2318" s="80"/>
      <c r="AX2318" s="78"/>
      <c r="BL2318" s="80"/>
      <c r="CJ2318" s="90"/>
      <c r="CK2318" s="90"/>
      <c r="CL2318" s="90"/>
      <c r="CM2318" s="90"/>
      <c r="CN2318" s="90"/>
      <c r="CO2318" s="90"/>
      <c r="CP2318" s="90"/>
      <c r="CQ2318" s="90"/>
      <c r="CR2318" s="90"/>
      <c r="CS2318" s="90"/>
      <c r="CT2318" s="90"/>
      <c r="CU2318" s="90"/>
      <c r="CV2318" s="90"/>
      <c r="CW2318" s="90"/>
      <c r="CX2318" s="90"/>
    </row>
    <row r="2319" spans="28:102" s="77" customFormat="1" ht="12" x14ac:dyDescent="0.2">
      <c r="AB2319" s="80"/>
      <c r="AC2319" s="80"/>
      <c r="AD2319" s="80"/>
      <c r="AO2319" s="80"/>
      <c r="AP2319" s="80"/>
      <c r="AQ2319" s="80"/>
      <c r="AR2319" s="80"/>
      <c r="AS2319" s="80"/>
      <c r="AX2319" s="78"/>
      <c r="BL2319" s="80"/>
      <c r="CJ2319" s="90"/>
      <c r="CK2319" s="90"/>
      <c r="CL2319" s="90"/>
      <c r="CM2319" s="90"/>
      <c r="CN2319" s="90"/>
      <c r="CO2319" s="90"/>
      <c r="CP2319" s="90"/>
      <c r="CQ2319" s="90"/>
      <c r="CR2319" s="90"/>
      <c r="CS2319" s="90"/>
      <c r="CT2319" s="90"/>
      <c r="CU2319" s="90"/>
      <c r="CV2319" s="90"/>
      <c r="CW2319" s="90"/>
      <c r="CX2319" s="90"/>
    </row>
    <row r="2320" spans="28:102" s="77" customFormat="1" ht="12" x14ac:dyDescent="0.2">
      <c r="AB2320" s="80"/>
      <c r="AC2320" s="80"/>
      <c r="AD2320" s="80"/>
      <c r="AO2320" s="80"/>
      <c r="AP2320" s="80"/>
      <c r="AQ2320" s="80"/>
      <c r="AR2320" s="80"/>
      <c r="AS2320" s="80"/>
      <c r="AX2320" s="78"/>
      <c r="BL2320" s="80"/>
      <c r="CJ2320" s="90"/>
      <c r="CK2320" s="90"/>
      <c r="CL2320" s="90"/>
      <c r="CM2320" s="90"/>
      <c r="CN2320" s="90"/>
      <c r="CO2320" s="90"/>
      <c r="CP2320" s="90"/>
      <c r="CQ2320" s="90"/>
      <c r="CR2320" s="90"/>
      <c r="CS2320" s="90"/>
      <c r="CT2320" s="90"/>
      <c r="CU2320" s="90"/>
      <c r="CV2320" s="90"/>
      <c r="CW2320" s="90"/>
      <c r="CX2320" s="90"/>
    </row>
    <row r="2321" spans="28:102" s="77" customFormat="1" ht="12" x14ac:dyDescent="0.2">
      <c r="AB2321" s="80"/>
      <c r="AC2321" s="80"/>
      <c r="AD2321" s="80"/>
      <c r="AO2321" s="80"/>
      <c r="AP2321" s="80"/>
      <c r="AQ2321" s="80"/>
      <c r="AR2321" s="80"/>
      <c r="AS2321" s="80"/>
      <c r="AX2321" s="78"/>
      <c r="BL2321" s="80"/>
      <c r="CJ2321" s="90"/>
      <c r="CK2321" s="90"/>
      <c r="CL2321" s="90"/>
      <c r="CM2321" s="90"/>
      <c r="CN2321" s="90"/>
      <c r="CO2321" s="90"/>
      <c r="CP2321" s="90"/>
      <c r="CQ2321" s="90"/>
      <c r="CR2321" s="90"/>
      <c r="CS2321" s="90"/>
      <c r="CT2321" s="90"/>
      <c r="CU2321" s="90"/>
      <c r="CV2321" s="90"/>
      <c r="CW2321" s="90"/>
      <c r="CX2321" s="90"/>
    </row>
    <row r="2322" spans="28:102" s="77" customFormat="1" ht="12" x14ac:dyDescent="0.2">
      <c r="AB2322" s="80"/>
      <c r="AC2322" s="80"/>
      <c r="AD2322" s="80"/>
      <c r="AO2322" s="80"/>
      <c r="AP2322" s="80"/>
      <c r="AQ2322" s="80"/>
      <c r="AR2322" s="80"/>
      <c r="AS2322" s="80"/>
      <c r="AX2322" s="78"/>
      <c r="BL2322" s="80"/>
      <c r="CJ2322" s="90"/>
      <c r="CK2322" s="90"/>
      <c r="CL2322" s="90"/>
      <c r="CM2322" s="90"/>
      <c r="CN2322" s="90"/>
      <c r="CO2322" s="90"/>
      <c r="CP2322" s="90"/>
      <c r="CQ2322" s="90"/>
      <c r="CR2322" s="90"/>
      <c r="CS2322" s="90"/>
      <c r="CT2322" s="90"/>
      <c r="CU2322" s="90"/>
      <c r="CV2322" s="90"/>
      <c r="CW2322" s="90"/>
      <c r="CX2322" s="90"/>
    </row>
    <row r="2323" spans="28:102" s="77" customFormat="1" ht="12" x14ac:dyDescent="0.2">
      <c r="AB2323" s="80"/>
      <c r="AC2323" s="80"/>
      <c r="AD2323" s="80"/>
      <c r="AO2323" s="80"/>
      <c r="AP2323" s="80"/>
      <c r="AQ2323" s="80"/>
      <c r="AR2323" s="80"/>
      <c r="AS2323" s="80"/>
      <c r="AX2323" s="78"/>
      <c r="BL2323" s="80"/>
      <c r="CJ2323" s="90"/>
      <c r="CK2323" s="90"/>
      <c r="CL2323" s="90"/>
      <c r="CM2323" s="90"/>
      <c r="CN2323" s="90"/>
      <c r="CO2323" s="90"/>
      <c r="CP2323" s="90"/>
      <c r="CQ2323" s="90"/>
      <c r="CR2323" s="90"/>
      <c r="CS2323" s="90"/>
      <c r="CT2323" s="90"/>
      <c r="CU2323" s="90"/>
      <c r="CV2323" s="90"/>
      <c r="CW2323" s="90"/>
      <c r="CX2323" s="90"/>
    </row>
    <row r="2324" spans="28:102" s="77" customFormat="1" ht="12" x14ac:dyDescent="0.2">
      <c r="AB2324" s="80"/>
      <c r="AC2324" s="80"/>
      <c r="AD2324" s="80"/>
      <c r="AO2324" s="80"/>
      <c r="AP2324" s="80"/>
      <c r="AQ2324" s="80"/>
      <c r="AR2324" s="80"/>
      <c r="AS2324" s="80"/>
      <c r="AX2324" s="78"/>
      <c r="BL2324" s="80"/>
      <c r="CJ2324" s="90"/>
      <c r="CK2324" s="90"/>
      <c r="CL2324" s="90"/>
      <c r="CM2324" s="90"/>
      <c r="CN2324" s="90"/>
      <c r="CO2324" s="90"/>
      <c r="CP2324" s="90"/>
      <c r="CQ2324" s="90"/>
      <c r="CR2324" s="90"/>
      <c r="CS2324" s="90"/>
      <c r="CT2324" s="90"/>
      <c r="CU2324" s="90"/>
      <c r="CV2324" s="90"/>
      <c r="CW2324" s="90"/>
      <c r="CX2324" s="90"/>
    </row>
    <row r="2325" spans="28:102" s="77" customFormat="1" ht="12" x14ac:dyDescent="0.2">
      <c r="AB2325" s="80"/>
      <c r="AC2325" s="80"/>
      <c r="AD2325" s="80"/>
      <c r="AO2325" s="80"/>
      <c r="AP2325" s="80"/>
      <c r="AQ2325" s="80"/>
      <c r="AR2325" s="80"/>
      <c r="AS2325" s="80"/>
      <c r="AX2325" s="78"/>
      <c r="BL2325" s="80"/>
      <c r="CJ2325" s="90"/>
      <c r="CK2325" s="90"/>
      <c r="CL2325" s="90"/>
      <c r="CM2325" s="90"/>
      <c r="CN2325" s="90"/>
      <c r="CO2325" s="90"/>
      <c r="CP2325" s="90"/>
      <c r="CQ2325" s="90"/>
      <c r="CR2325" s="90"/>
      <c r="CS2325" s="90"/>
      <c r="CT2325" s="90"/>
      <c r="CU2325" s="90"/>
      <c r="CV2325" s="90"/>
      <c r="CW2325" s="90"/>
      <c r="CX2325" s="90"/>
    </row>
    <row r="2326" spans="28:102" s="77" customFormat="1" ht="12" x14ac:dyDescent="0.2">
      <c r="AB2326" s="80"/>
      <c r="AC2326" s="80"/>
      <c r="AD2326" s="80"/>
      <c r="AO2326" s="80"/>
      <c r="AP2326" s="80"/>
      <c r="AQ2326" s="80"/>
      <c r="AR2326" s="80"/>
      <c r="AS2326" s="80"/>
      <c r="AX2326" s="78"/>
      <c r="BL2326" s="80"/>
      <c r="CJ2326" s="90"/>
      <c r="CK2326" s="90"/>
      <c r="CL2326" s="90"/>
      <c r="CM2326" s="90"/>
      <c r="CN2326" s="90"/>
      <c r="CO2326" s="90"/>
      <c r="CP2326" s="90"/>
      <c r="CQ2326" s="90"/>
      <c r="CR2326" s="90"/>
      <c r="CS2326" s="90"/>
      <c r="CT2326" s="90"/>
      <c r="CU2326" s="90"/>
      <c r="CV2326" s="90"/>
      <c r="CW2326" s="90"/>
      <c r="CX2326" s="90"/>
    </row>
    <row r="2327" spans="28:102" s="77" customFormat="1" ht="12" x14ac:dyDescent="0.2">
      <c r="AB2327" s="80"/>
      <c r="AC2327" s="80"/>
      <c r="AD2327" s="80"/>
      <c r="AO2327" s="80"/>
      <c r="AP2327" s="80"/>
      <c r="AQ2327" s="80"/>
      <c r="AR2327" s="80"/>
      <c r="AS2327" s="80"/>
      <c r="AX2327" s="78"/>
      <c r="BL2327" s="80"/>
      <c r="CJ2327" s="90"/>
      <c r="CK2327" s="90"/>
      <c r="CL2327" s="90"/>
      <c r="CM2327" s="90"/>
      <c r="CN2327" s="90"/>
      <c r="CO2327" s="90"/>
      <c r="CP2327" s="90"/>
      <c r="CQ2327" s="90"/>
      <c r="CR2327" s="90"/>
      <c r="CS2327" s="90"/>
      <c r="CT2327" s="90"/>
      <c r="CU2327" s="90"/>
      <c r="CV2327" s="90"/>
      <c r="CW2327" s="90"/>
      <c r="CX2327" s="90"/>
    </row>
    <row r="2328" spans="28:102" s="77" customFormat="1" ht="12" x14ac:dyDescent="0.2">
      <c r="AB2328" s="80"/>
      <c r="AC2328" s="80"/>
      <c r="AD2328" s="80"/>
      <c r="AO2328" s="80"/>
      <c r="AP2328" s="80"/>
      <c r="AQ2328" s="80"/>
      <c r="AR2328" s="80"/>
      <c r="AS2328" s="80"/>
      <c r="AX2328" s="78"/>
      <c r="BL2328" s="80"/>
      <c r="CJ2328" s="90"/>
      <c r="CK2328" s="90"/>
      <c r="CL2328" s="90"/>
      <c r="CM2328" s="90"/>
      <c r="CN2328" s="90"/>
      <c r="CO2328" s="90"/>
      <c r="CP2328" s="90"/>
      <c r="CQ2328" s="90"/>
      <c r="CR2328" s="90"/>
      <c r="CS2328" s="90"/>
      <c r="CT2328" s="90"/>
      <c r="CU2328" s="90"/>
      <c r="CV2328" s="90"/>
      <c r="CW2328" s="90"/>
      <c r="CX2328" s="90"/>
    </row>
    <row r="2329" spans="28:102" s="77" customFormat="1" ht="12" x14ac:dyDescent="0.2">
      <c r="AB2329" s="80"/>
      <c r="AC2329" s="80"/>
      <c r="AD2329" s="80"/>
      <c r="AO2329" s="80"/>
      <c r="AP2329" s="80"/>
      <c r="AQ2329" s="80"/>
      <c r="AR2329" s="80"/>
      <c r="AS2329" s="80"/>
      <c r="AX2329" s="78"/>
      <c r="BL2329" s="80"/>
      <c r="CJ2329" s="90"/>
      <c r="CK2329" s="90"/>
      <c r="CL2329" s="90"/>
      <c r="CM2329" s="90"/>
      <c r="CN2329" s="90"/>
      <c r="CO2329" s="90"/>
      <c r="CP2329" s="90"/>
      <c r="CQ2329" s="90"/>
      <c r="CR2329" s="90"/>
      <c r="CS2329" s="90"/>
      <c r="CT2329" s="90"/>
      <c r="CU2329" s="90"/>
      <c r="CV2329" s="90"/>
      <c r="CW2329" s="90"/>
      <c r="CX2329" s="90"/>
    </row>
    <row r="2330" spans="28:102" s="77" customFormat="1" ht="12" x14ac:dyDescent="0.2">
      <c r="AB2330" s="80"/>
      <c r="AC2330" s="80"/>
      <c r="AD2330" s="80"/>
      <c r="AO2330" s="80"/>
      <c r="AP2330" s="80"/>
      <c r="AQ2330" s="80"/>
      <c r="AR2330" s="80"/>
      <c r="AS2330" s="80"/>
      <c r="AX2330" s="78"/>
      <c r="BL2330" s="80"/>
      <c r="CJ2330" s="90"/>
      <c r="CK2330" s="90"/>
      <c r="CL2330" s="90"/>
      <c r="CM2330" s="90"/>
      <c r="CN2330" s="90"/>
      <c r="CO2330" s="90"/>
      <c r="CP2330" s="90"/>
      <c r="CQ2330" s="90"/>
      <c r="CR2330" s="90"/>
      <c r="CS2330" s="90"/>
      <c r="CT2330" s="90"/>
      <c r="CU2330" s="90"/>
      <c r="CV2330" s="90"/>
      <c r="CW2330" s="90"/>
      <c r="CX2330" s="90"/>
    </row>
    <row r="2331" spans="28:102" s="77" customFormat="1" ht="12" x14ac:dyDescent="0.2">
      <c r="AB2331" s="80"/>
      <c r="AC2331" s="80"/>
      <c r="AD2331" s="80"/>
      <c r="AO2331" s="80"/>
      <c r="AP2331" s="80"/>
      <c r="AQ2331" s="80"/>
      <c r="AR2331" s="80"/>
      <c r="AS2331" s="80"/>
      <c r="AX2331" s="78"/>
      <c r="BL2331" s="80"/>
      <c r="CJ2331" s="90"/>
      <c r="CK2331" s="90"/>
      <c r="CL2331" s="90"/>
      <c r="CM2331" s="90"/>
      <c r="CN2331" s="90"/>
      <c r="CO2331" s="90"/>
      <c r="CP2331" s="90"/>
      <c r="CQ2331" s="90"/>
      <c r="CR2331" s="90"/>
      <c r="CS2331" s="90"/>
      <c r="CT2331" s="90"/>
      <c r="CU2331" s="90"/>
      <c r="CV2331" s="90"/>
      <c r="CW2331" s="90"/>
      <c r="CX2331" s="90"/>
    </row>
    <row r="2332" spans="28:102" s="77" customFormat="1" ht="12" x14ac:dyDescent="0.2">
      <c r="AB2332" s="80"/>
      <c r="AC2332" s="80"/>
      <c r="AD2332" s="80"/>
      <c r="AO2332" s="80"/>
      <c r="AP2332" s="80"/>
      <c r="AQ2332" s="80"/>
      <c r="AR2332" s="80"/>
      <c r="AS2332" s="80"/>
      <c r="AX2332" s="78"/>
      <c r="BL2332" s="80"/>
      <c r="CJ2332" s="90"/>
      <c r="CK2332" s="90"/>
      <c r="CL2332" s="90"/>
      <c r="CM2332" s="90"/>
      <c r="CN2332" s="90"/>
      <c r="CO2332" s="90"/>
      <c r="CP2332" s="90"/>
      <c r="CQ2332" s="90"/>
      <c r="CR2332" s="90"/>
      <c r="CS2332" s="90"/>
      <c r="CT2332" s="90"/>
      <c r="CU2332" s="90"/>
      <c r="CV2332" s="90"/>
      <c r="CW2332" s="90"/>
      <c r="CX2332" s="90"/>
    </row>
    <row r="2333" spans="28:102" s="77" customFormat="1" ht="12" x14ac:dyDescent="0.2">
      <c r="AB2333" s="80"/>
      <c r="AC2333" s="80"/>
      <c r="AD2333" s="80"/>
      <c r="AO2333" s="80"/>
      <c r="AP2333" s="80"/>
      <c r="AQ2333" s="80"/>
      <c r="AR2333" s="80"/>
      <c r="AS2333" s="80"/>
      <c r="AX2333" s="78"/>
      <c r="BL2333" s="80"/>
      <c r="CJ2333" s="90"/>
      <c r="CK2333" s="90"/>
      <c r="CL2333" s="90"/>
      <c r="CM2333" s="90"/>
      <c r="CN2333" s="90"/>
      <c r="CO2333" s="90"/>
      <c r="CP2333" s="90"/>
      <c r="CQ2333" s="90"/>
      <c r="CR2333" s="90"/>
      <c r="CS2333" s="90"/>
      <c r="CT2333" s="90"/>
      <c r="CU2333" s="90"/>
      <c r="CV2333" s="90"/>
      <c r="CW2333" s="90"/>
      <c r="CX2333" s="90"/>
    </row>
    <row r="2334" spans="28:102" s="77" customFormat="1" ht="12" x14ac:dyDescent="0.2">
      <c r="AB2334" s="80"/>
      <c r="AC2334" s="80"/>
      <c r="AD2334" s="80"/>
      <c r="AO2334" s="80"/>
      <c r="AP2334" s="80"/>
      <c r="AQ2334" s="80"/>
      <c r="AR2334" s="80"/>
      <c r="AS2334" s="80"/>
      <c r="AX2334" s="78"/>
      <c r="BL2334" s="80"/>
      <c r="CJ2334" s="90"/>
      <c r="CK2334" s="90"/>
      <c r="CL2334" s="90"/>
      <c r="CM2334" s="90"/>
      <c r="CN2334" s="90"/>
      <c r="CO2334" s="90"/>
      <c r="CP2334" s="90"/>
      <c r="CQ2334" s="90"/>
      <c r="CR2334" s="90"/>
      <c r="CS2334" s="90"/>
      <c r="CT2334" s="90"/>
      <c r="CU2334" s="90"/>
      <c r="CV2334" s="90"/>
      <c r="CW2334" s="90"/>
      <c r="CX2334" s="90"/>
    </row>
    <row r="2335" spans="28:102" s="77" customFormat="1" ht="12" x14ac:dyDescent="0.2">
      <c r="AB2335" s="80"/>
      <c r="AC2335" s="80"/>
      <c r="AD2335" s="80"/>
      <c r="AO2335" s="80"/>
      <c r="AP2335" s="80"/>
      <c r="AQ2335" s="80"/>
      <c r="AR2335" s="80"/>
      <c r="AS2335" s="80"/>
      <c r="AX2335" s="78"/>
      <c r="BL2335" s="80"/>
      <c r="CJ2335" s="90"/>
      <c r="CK2335" s="90"/>
      <c r="CL2335" s="90"/>
      <c r="CM2335" s="90"/>
      <c r="CN2335" s="90"/>
      <c r="CO2335" s="90"/>
      <c r="CP2335" s="90"/>
      <c r="CQ2335" s="90"/>
      <c r="CR2335" s="90"/>
      <c r="CS2335" s="90"/>
      <c r="CT2335" s="90"/>
      <c r="CU2335" s="90"/>
      <c r="CV2335" s="90"/>
      <c r="CW2335" s="90"/>
      <c r="CX2335" s="90"/>
    </row>
    <row r="2336" spans="28:102" s="77" customFormat="1" ht="12" x14ac:dyDescent="0.2">
      <c r="AB2336" s="80"/>
      <c r="AC2336" s="80"/>
      <c r="AD2336" s="80"/>
      <c r="AO2336" s="80"/>
      <c r="AP2336" s="80"/>
      <c r="AQ2336" s="80"/>
      <c r="AR2336" s="80"/>
      <c r="AS2336" s="80"/>
      <c r="AX2336" s="78"/>
      <c r="BL2336" s="80"/>
      <c r="CJ2336" s="90"/>
      <c r="CK2336" s="90"/>
      <c r="CL2336" s="90"/>
      <c r="CM2336" s="90"/>
      <c r="CN2336" s="90"/>
      <c r="CO2336" s="90"/>
      <c r="CP2336" s="90"/>
      <c r="CQ2336" s="90"/>
      <c r="CR2336" s="90"/>
      <c r="CS2336" s="90"/>
      <c r="CT2336" s="90"/>
      <c r="CU2336" s="90"/>
      <c r="CV2336" s="90"/>
      <c r="CW2336" s="90"/>
      <c r="CX2336" s="90"/>
    </row>
    <row r="2337" spans="28:102" s="77" customFormat="1" ht="12" x14ac:dyDescent="0.2">
      <c r="AB2337" s="80"/>
      <c r="AC2337" s="80"/>
      <c r="AD2337" s="80"/>
      <c r="AO2337" s="80"/>
      <c r="AP2337" s="80"/>
      <c r="AQ2337" s="80"/>
      <c r="AR2337" s="80"/>
      <c r="AS2337" s="80"/>
      <c r="AX2337" s="78"/>
      <c r="BL2337" s="80"/>
      <c r="CJ2337" s="90"/>
      <c r="CK2337" s="90"/>
      <c r="CL2337" s="90"/>
      <c r="CM2337" s="90"/>
      <c r="CN2337" s="90"/>
      <c r="CO2337" s="90"/>
      <c r="CP2337" s="90"/>
      <c r="CQ2337" s="90"/>
      <c r="CR2337" s="90"/>
      <c r="CS2337" s="90"/>
      <c r="CT2337" s="90"/>
      <c r="CU2337" s="90"/>
      <c r="CV2337" s="90"/>
      <c r="CW2337" s="90"/>
      <c r="CX2337" s="90"/>
    </row>
    <row r="2338" spans="28:102" s="77" customFormat="1" ht="12" x14ac:dyDescent="0.2">
      <c r="AB2338" s="80"/>
      <c r="AC2338" s="80"/>
      <c r="AD2338" s="80"/>
      <c r="AO2338" s="80"/>
      <c r="AP2338" s="80"/>
      <c r="AQ2338" s="80"/>
      <c r="AR2338" s="80"/>
      <c r="AS2338" s="80"/>
      <c r="AX2338" s="78"/>
      <c r="BL2338" s="80"/>
      <c r="CJ2338" s="90"/>
      <c r="CK2338" s="90"/>
      <c r="CL2338" s="90"/>
      <c r="CM2338" s="90"/>
      <c r="CN2338" s="90"/>
      <c r="CO2338" s="90"/>
      <c r="CP2338" s="90"/>
      <c r="CQ2338" s="90"/>
      <c r="CR2338" s="90"/>
      <c r="CS2338" s="90"/>
      <c r="CT2338" s="90"/>
      <c r="CU2338" s="90"/>
      <c r="CV2338" s="90"/>
      <c r="CW2338" s="90"/>
      <c r="CX2338" s="90"/>
    </row>
    <row r="2339" spans="28:102" s="77" customFormat="1" ht="12" x14ac:dyDescent="0.2">
      <c r="AB2339" s="80"/>
      <c r="AC2339" s="80"/>
      <c r="AD2339" s="80"/>
      <c r="AO2339" s="80"/>
      <c r="AP2339" s="80"/>
      <c r="AQ2339" s="80"/>
      <c r="AR2339" s="80"/>
      <c r="AS2339" s="80"/>
      <c r="AX2339" s="78"/>
      <c r="BL2339" s="80"/>
      <c r="CJ2339" s="90"/>
      <c r="CK2339" s="90"/>
      <c r="CL2339" s="90"/>
      <c r="CM2339" s="90"/>
      <c r="CN2339" s="90"/>
      <c r="CO2339" s="90"/>
      <c r="CP2339" s="90"/>
      <c r="CQ2339" s="90"/>
      <c r="CR2339" s="90"/>
      <c r="CS2339" s="90"/>
      <c r="CT2339" s="90"/>
      <c r="CU2339" s="90"/>
      <c r="CV2339" s="90"/>
      <c r="CW2339" s="90"/>
      <c r="CX2339" s="90"/>
    </row>
  </sheetData>
  <pageMargins left="0.75" right="0.75" top="1" bottom="1" header="0.5" footer="0.5"/>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3E7E-DE27-4964-A852-E101FB9A4AA0}">
  <sheetPr filterMode="1"/>
  <dimension ref="A1:T500"/>
  <sheetViews>
    <sheetView workbookViewId="0">
      <pane ySplit="1" topLeftCell="A28" activePane="bottomLeft" state="frozen"/>
      <selection pane="bottomLeft" activeCell="L530" sqref="L530"/>
    </sheetView>
  </sheetViews>
  <sheetFormatPr defaultRowHeight="14.25" x14ac:dyDescent="0.2"/>
  <cols>
    <col min="1" max="1" width="31.5" bestFit="1" customWidth="1"/>
    <col min="2" max="2" width="48" customWidth="1"/>
    <col min="6" max="6" width="13.375" style="63" customWidth="1"/>
    <col min="16" max="16" width="13.875" customWidth="1"/>
    <col min="18" max="18" width="35.625" bestFit="1" customWidth="1"/>
    <col min="19" max="19" width="36.625" bestFit="1" customWidth="1"/>
  </cols>
  <sheetData>
    <row r="1" spans="1:17" s="61" customFormat="1" ht="48" x14ac:dyDescent="0.2">
      <c r="A1" s="58" t="s">
        <v>326</v>
      </c>
      <c r="B1" s="58" t="s">
        <v>4350</v>
      </c>
      <c r="C1" s="58" t="s">
        <v>16</v>
      </c>
      <c r="D1" s="58" t="s">
        <v>295</v>
      </c>
      <c r="E1" s="58" t="s">
        <v>296</v>
      </c>
      <c r="F1" s="62" t="s">
        <v>4349</v>
      </c>
      <c r="G1" s="58" t="s">
        <v>297</v>
      </c>
      <c r="H1" s="58" t="s">
        <v>298</v>
      </c>
      <c r="I1" s="58" t="s">
        <v>261</v>
      </c>
      <c r="J1" s="58" t="s">
        <v>299</v>
      </c>
      <c r="K1" s="58" t="s">
        <v>300</v>
      </c>
      <c r="L1" s="58" t="s">
        <v>301</v>
      </c>
      <c r="M1" s="58" t="s">
        <v>302</v>
      </c>
      <c r="N1" s="58" t="s">
        <v>303</v>
      </c>
      <c r="O1" s="58" t="s">
        <v>304</v>
      </c>
      <c r="P1" s="58" t="s">
        <v>305</v>
      </c>
      <c r="Q1" s="58" t="s">
        <v>306</v>
      </c>
    </row>
    <row r="2" spans="1:17" hidden="1" x14ac:dyDescent="0.2">
      <c r="B2" s="60" t="str">
        <f t="shared" ref="B2:B65" si="0">_xlfn.CONCAT("0000",C2,F2,I2,P2)</f>
        <v>0000936494552610006659000200059360</v>
      </c>
      <c r="C2" s="65" t="s">
        <v>3263</v>
      </c>
      <c r="D2" s="65" t="s">
        <v>3265</v>
      </c>
      <c r="E2" s="65" t="s">
        <v>308</v>
      </c>
      <c r="F2" s="71">
        <v>45526</v>
      </c>
      <c r="G2" s="65" t="s">
        <v>309</v>
      </c>
      <c r="H2" s="65" t="s">
        <v>310</v>
      </c>
      <c r="I2" s="65" t="s">
        <v>2377</v>
      </c>
      <c r="J2" s="66">
        <v>1</v>
      </c>
      <c r="K2" s="66">
        <v>1</v>
      </c>
      <c r="L2" s="65" t="s">
        <v>51</v>
      </c>
      <c r="M2" s="65" t="s">
        <v>249</v>
      </c>
      <c r="N2" s="65" t="s">
        <v>249</v>
      </c>
      <c r="O2" s="65" t="s">
        <v>312</v>
      </c>
      <c r="P2" s="65" t="s">
        <v>3264</v>
      </c>
      <c r="Q2" s="65" t="s">
        <v>215</v>
      </c>
    </row>
    <row r="3" spans="1:17" hidden="1" x14ac:dyDescent="0.2">
      <c r="B3" s="60" t="str">
        <f t="shared" si="0"/>
        <v>0000936524552610006659000200059363</v>
      </c>
      <c r="C3" s="65" t="s">
        <v>3266</v>
      </c>
      <c r="D3" s="65" t="s">
        <v>3265</v>
      </c>
      <c r="E3" s="65" t="s">
        <v>308</v>
      </c>
      <c r="F3" s="71">
        <v>45526</v>
      </c>
      <c r="G3" s="65" t="s">
        <v>309</v>
      </c>
      <c r="H3" s="65" t="s">
        <v>310</v>
      </c>
      <c r="I3" s="65" t="s">
        <v>2377</v>
      </c>
      <c r="J3" s="66">
        <v>1</v>
      </c>
      <c r="K3" s="66">
        <v>1</v>
      </c>
      <c r="L3" s="65" t="s">
        <v>51</v>
      </c>
      <c r="M3" s="65" t="s">
        <v>249</v>
      </c>
      <c r="N3" s="65" t="s">
        <v>249</v>
      </c>
      <c r="O3" s="65" t="s">
        <v>312</v>
      </c>
      <c r="P3" s="65" t="s">
        <v>3267</v>
      </c>
      <c r="Q3" s="65" t="s">
        <v>215</v>
      </c>
    </row>
    <row r="4" spans="1:17" hidden="1" x14ac:dyDescent="0.2">
      <c r="B4" s="60" t="str">
        <f t="shared" si="0"/>
        <v>0000963414542110006659000200061999</v>
      </c>
      <c r="C4" s="65" t="s">
        <v>3280</v>
      </c>
      <c r="D4" s="65" t="s">
        <v>3265</v>
      </c>
      <c r="E4" s="65" t="s">
        <v>308</v>
      </c>
      <c r="F4" s="71">
        <v>45421</v>
      </c>
      <c r="G4" s="65" t="s">
        <v>309</v>
      </c>
      <c r="H4" s="65" t="s">
        <v>310</v>
      </c>
      <c r="I4" s="65" t="s">
        <v>2377</v>
      </c>
      <c r="J4" s="66">
        <v>1</v>
      </c>
      <c r="K4" s="66">
        <v>1</v>
      </c>
      <c r="L4" s="65" t="s">
        <v>51</v>
      </c>
      <c r="M4" s="65" t="s">
        <v>249</v>
      </c>
      <c r="N4" s="65" t="s">
        <v>249</v>
      </c>
      <c r="O4" s="65" t="s">
        <v>312</v>
      </c>
      <c r="P4" s="65" t="s">
        <v>3281</v>
      </c>
      <c r="Q4" s="65" t="s">
        <v>215</v>
      </c>
    </row>
    <row r="5" spans="1:17" hidden="1" x14ac:dyDescent="0.2">
      <c r="B5" s="60" t="str">
        <f t="shared" si="0"/>
        <v>0000963444546310006659000200062042</v>
      </c>
      <c r="C5" s="65" t="s">
        <v>3282</v>
      </c>
      <c r="D5" s="65" t="s">
        <v>3265</v>
      </c>
      <c r="E5" s="65" t="s">
        <v>308</v>
      </c>
      <c r="F5" s="71">
        <v>45463</v>
      </c>
      <c r="G5" s="65" t="s">
        <v>309</v>
      </c>
      <c r="H5" s="65" t="s">
        <v>310</v>
      </c>
      <c r="I5" s="65" t="s">
        <v>2377</v>
      </c>
      <c r="J5" s="66">
        <v>1</v>
      </c>
      <c r="K5" s="66">
        <v>1</v>
      </c>
      <c r="L5" s="65" t="s">
        <v>51</v>
      </c>
      <c r="M5" s="65" t="s">
        <v>249</v>
      </c>
      <c r="N5" s="65" t="s">
        <v>249</v>
      </c>
      <c r="O5" s="65" t="s">
        <v>312</v>
      </c>
      <c r="P5" s="65" t="s">
        <v>3283</v>
      </c>
      <c r="Q5" s="65" t="s">
        <v>215</v>
      </c>
    </row>
    <row r="6" spans="1:17" hidden="1" x14ac:dyDescent="0.2">
      <c r="B6" s="60" t="str">
        <f t="shared" si="0"/>
        <v>00002228244562410006659000200139478</v>
      </c>
      <c r="C6" s="65" t="s">
        <v>3646</v>
      </c>
      <c r="D6" s="65" t="s">
        <v>164</v>
      </c>
      <c r="E6" s="65" t="s">
        <v>308</v>
      </c>
      <c r="F6" s="71">
        <v>45624</v>
      </c>
      <c r="G6" s="65" t="s">
        <v>309</v>
      </c>
      <c r="H6" s="65" t="s">
        <v>310</v>
      </c>
      <c r="I6" s="65" t="s">
        <v>2377</v>
      </c>
      <c r="J6" s="66">
        <v>1</v>
      </c>
      <c r="K6" s="66">
        <v>1</v>
      </c>
      <c r="L6" s="65" t="s">
        <v>51</v>
      </c>
      <c r="M6" s="65" t="s">
        <v>249</v>
      </c>
      <c r="N6" s="65" t="s">
        <v>249</v>
      </c>
      <c r="O6" s="65" t="s">
        <v>312</v>
      </c>
      <c r="P6" s="65" t="s">
        <v>3647</v>
      </c>
      <c r="Q6" s="65" t="s">
        <v>215</v>
      </c>
    </row>
    <row r="7" spans="1:17" hidden="1" x14ac:dyDescent="0.2">
      <c r="B7" s="60" t="str">
        <f t="shared" si="0"/>
        <v>00002228314562410006659000200139603</v>
      </c>
      <c r="C7" s="65" t="s">
        <v>3648</v>
      </c>
      <c r="D7" s="65" t="s">
        <v>164</v>
      </c>
      <c r="E7" s="65" t="s">
        <v>308</v>
      </c>
      <c r="F7" s="71">
        <v>45624</v>
      </c>
      <c r="G7" s="65" t="s">
        <v>309</v>
      </c>
      <c r="H7" s="65" t="s">
        <v>310</v>
      </c>
      <c r="I7" s="65" t="s">
        <v>2377</v>
      </c>
      <c r="J7" s="66">
        <v>1</v>
      </c>
      <c r="K7" s="66">
        <v>1</v>
      </c>
      <c r="L7" s="65" t="s">
        <v>51</v>
      </c>
      <c r="M7" s="65" t="s">
        <v>249</v>
      </c>
      <c r="N7" s="65" t="s">
        <v>249</v>
      </c>
      <c r="O7" s="65" t="s">
        <v>312</v>
      </c>
      <c r="P7" s="65" t="s">
        <v>3649</v>
      </c>
      <c r="Q7" s="65" t="s">
        <v>215</v>
      </c>
    </row>
    <row r="8" spans="1:17" hidden="1" x14ac:dyDescent="0.2">
      <c r="B8" s="60" t="str">
        <f t="shared" si="0"/>
        <v>0000936494552610006856000200059360</v>
      </c>
      <c r="C8" s="65" t="s">
        <v>3263</v>
      </c>
      <c r="D8" s="65" t="s">
        <v>218</v>
      </c>
      <c r="E8" s="65" t="s">
        <v>308</v>
      </c>
      <c r="F8" s="71">
        <v>45526</v>
      </c>
      <c r="G8" s="65" t="s">
        <v>309</v>
      </c>
      <c r="H8" s="65" t="s">
        <v>310</v>
      </c>
      <c r="I8" s="65" t="s">
        <v>2391</v>
      </c>
      <c r="J8" s="66">
        <v>1</v>
      </c>
      <c r="K8" s="66">
        <v>1</v>
      </c>
      <c r="L8" s="65" t="s">
        <v>51</v>
      </c>
      <c r="M8" s="65" t="s">
        <v>249</v>
      </c>
      <c r="N8" s="65" t="s">
        <v>249</v>
      </c>
      <c r="O8" s="65" t="s">
        <v>312</v>
      </c>
      <c r="P8" s="65" t="s">
        <v>3264</v>
      </c>
      <c r="Q8" s="65" t="s">
        <v>215</v>
      </c>
    </row>
    <row r="9" spans="1:17" hidden="1" x14ac:dyDescent="0.2">
      <c r="B9" s="60" t="str">
        <f t="shared" si="0"/>
        <v>0000936524552610006856000200059363</v>
      </c>
      <c r="C9" s="65" t="s">
        <v>3266</v>
      </c>
      <c r="D9" s="65" t="s">
        <v>218</v>
      </c>
      <c r="E9" s="65" t="s">
        <v>308</v>
      </c>
      <c r="F9" s="71">
        <v>45526</v>
      </c>
      <c r="G9" s="65" t="s">
        <v>309</v>
      </c>
      <c r="H9" s="65" t="s">
        <v>310</v>
      </c>
      <c r="I9" s="65" t="s">
        <v>2391</v>
      </c>
      <c r="J9" s="66">
        <v>1</v>
      </c>
      <c r="K9" s="66">
        <v>1</v>
      </c>
      <c r="L9" s="65" t="s">
        <v>51</v>
      </c>
      <c r="M9" s="65" t="s">
        <v>249</v>
      </c>
      <c r="N9" s="65" t="s">
        <v>249</v>
      </c>
      <c r="O9" s="65" t="s">
        <v>312</v>
      </c>
      <c r="P9" s="65" t="s">
        <v>3267</v>
      </c>
      <c r="Q9" s="65" t="s">
        <v>215</v>
      </c>
    </row>
    <row r="10" spans="1:17" hidden="1" x14ac:dyDescent="0.2">
      <c r="B10" s="60" t="str">
        <f t="shared" si="0"/>
        <v>0000963414542110006856000200061999</v>
      </c>
      <c r="C10" s="65" t="s">
        <v>3280</v>
      </c>
      <c r="D10" s="65" t="s">
        <v>218</v>
      </c>
      <c r="E10" s="65" t="s">
        <v>308</v>
      </c>
      <c r="F10" s="71">
        <v>45421</v>
      </c>
      <c r="G10" s="65" t="s">
        <v>309</v>
      </c>
      <c r="H10" s="65" t="s">
        <v>310</v>
      </c>
      <c r="I10" s="65" t="s">
        <v>2391</v>
      </c>
      <c r="J10" s="66">
        <v>1</v>
      </c>
      <c r="K10" s="66">
        <v>1</v>
      </c>
      <c r="L10" s="65" t="s">
        <v>51</v>
      </c>
      <c r="M10" s="65" t="s">
        <v>249</v>
      </c>
      <c r="N10" s="65" t="s">
        <v>249</v>
      </c>
      <c r="O10" s="65" t="s">
        <v>312</v>
      </c>
      <c r="P10" s="65" t="s">
        <v>3281</v>
      </c>
      <c r="Q10" s="65" t="s">
        <v>215</v>
      </c>
    </row>
    <row r="11" spans="1:17" hidden="1" x14ac:dyDescent="0.2">
      <c r="B11" s="60" t="str">
        <f t="shared" si="0"/>
        <v>0000963444546310006856000200062042</v>
      </c>
      <c r="C11" s="65" t="s">
        <v>3282</v>
      </c>
      <c r="D11" s="65" t="s">
        <v>218</v>
      </c>
      <c r="E11" s="65" t="s">
        <v>308</v>
      </c>
      <c r="F11" s="71">
        <v>45463</v>
      </c>
      <c r="G11" s="65" t="s">
        <v>309</v>
      </c>
      <c r="H11" s="65" t="s">
        <v>310</v>
      </c>
      <c r="I11" s="65" t="s">
        <v>2391</v>
      </c>
      <c r="J11" s="66">
        <v>1</v>
      </c>
      <c r="K11" s="66">
        <v>1</v>
      </c>
      <c r="L11" s="65" t="s">
        <v>51</v>
      </c>
      <c r="M11" s="65" t="s">
        <v>249</v>
      </c>
      <c r="N11" s="65" t="s">
        <v>249</v>
      </c>
      <c r="O11" s="65" t="s">
        <v>312</v>
      </c>
      <c r="P11" s="65" t="s">
        <v>3283</v>
      </c>
      <c r="Q11" s="65" t="s">
        <v>215</v>
      </c>
    </row>
    <row r="12" spans="1:17" hidden="1" x14ac:dyDescent="0.2">
      <c r="B12" s="60" t="str">
        <f t="shared" si="0"/>
        <v>0000936494552610006930000200059360</v>
      </c>
      <c r="C12" s="65" t="s">
        <v>3263</v>
      </c>
      <c r="D12" s="65" t="s">
        <v>294</v>
      </c>
      <c r="E12" s="65" t="s">
        <v>308</v>
      </c>
      <c r="F12" s="71">
        <v>45526</v>
      </c>
      <c r="G12" s="65" t="s">
        <v>309</v>
      </c>
      <c r="H12" s="65" t="s">
        <v>310</v>
      </c>
      <c r="I12" s="65" t="s">
        <v>2393</v>
      </c>
      <c r="J12" s="66">
        <v>1</v>
      </c>
      <c r="K12" s="66">
        <v>1</v>
      </c>
      <c r="L12" s="65" t="s">
        <v>51</v>
      </c>
      <c r="M12" s="65" t="s">
        <v>249</v>
      </c>
      <c r="N12" s="65" t="s">
        <v>249</v>
      </c>
      <c r="O12" s="65" t="s">
        <v>312</v>
      </c>
      <c r="P12" s="65" t="s">
        <v>3264</v>
      </c>
      <c r="Q12" s="65" t="s">
        <v>215</v>
      </c>
    </row>
    <row r="13" spans="1:17" hidden="1" x14ac:dyDescent="0.2">
      <c r="B13" s="60" t="str">
        <f t="shared" si="0"/>
        <v>0000936524552610006930000200059363</v>
      </c>
      <c r="C13" s="65" t="s">
        <v>3266</v>
      </c>
      <c r="D13" s="65" t="s">
        <v>294</v>
      </c>
      <c r="E13" s="65" t="s">
        <v>308</v>
      </c>
      <c r="F13" s="71">
        <v>45526</v>
      </c>
      <c r="G13" s="65" t="s">
        <v>309</v>
      </c>
      <c r="H13" s="65" t="s">
        <v>310</v>
      </c>
      <c r="I13" s="65" t="s">
        <v>2393</v>
      </c>
      <c r="J13" s="66">
        <v>1</v>
      </c>
      <c r="K13" s="66">
        <v>1</v>
      </c>
      <c r="L13" s="65" t="s">
        <v>51</v>
      </c>
      <c r="M13" s="65" t="s">
        <v>249</v>
      </c>
      <c r="N13" s="65" t="s">
        <v>249</v>
      </c>
      <c r="O13" s="65" t="s">
        <v>312</v>
      </c>
      <c r="P13" s="65" t="s">
        <v>3267</v>
      </c>
      <c r="Q13" s="65" t="s">
        <v>215</v>
      </c>
    </row>
    <row r="14" spans="1:17" hidden="1" x14ac:dyDescent="0.2">
      <c r="B14" s="60" t="str">
        <f t="shared" si="0"/>
        <v>0000963414542110006930000200061999</v>
      </c>
      <c r="C14" s="65" t="s">
        <v>3280</v>
      </c>
      <c r="D14" s="65" t="s">
        <v>294</v>
      </c>
      <c r="E14" s="65" t="s">
        <v>308</v>
      </c>
      <c r="F14" s="71">
        <v>45421</v>
      </c>
      <c r="G14" s="65" t="s">
        <v>309</v>
      </c>
      <c r="H14" s="65" t="s">
        <v>310</v>
      </c>
      <c r="I14" s="65" t="s">
        <v>2393</v>
      </c>
      <c r="J14" s="66">
        <v>1</v>
      </c>
      <c r="K14" s="66">
        <v>1</v>
      </c>
      <c r="L14" s="65" t="s">
        <v>51</v>
      </c>
      <c r="M14" s="65" t="s">
        <v>249</v>
      </c>
      <c r="N14" s="65" t="s">
        <v>249</v>
      </c>
      <c r="O14" s="65" t="s">
        <v>312</v>
      </c>
      <c r="P14" s="65" t="s">
        <v>3281</v>
      </c>
      <c r="Q14" s="65" t="s">
        <v>215</v>
      </c>
    </row>
    <row r="15" spans="1:17" hidden="1" x14ac:dyDescent="0.2">
      <c r="B15" s="60" t="str">
        <f t="shared" si="0"/>
        <v>0000963444546310006930000200062042</v>
      </c>
      <c r="C15" s="65" t="s">
        <v>3282</v>
      </c>
      <c r="D15" s="65" t="s">
        <v>294</v>
      </c>
      <c r="E15" s="65" t="s">
        <v>308</v>
      </c>
      <c r="F15" s="71">
        <v>45463</v>
      </c>
      <c r="G15" s="65" t="s">
        <v>309</v>
      </c>
      <c r="H15" s="65" t="s">
        <v>310</v>
      </c>
      <c r="I15" s="65" t="s">
        <v>2393</v>
      </c>
      <c r="J15" s="66">
        <v>1</v>
      </c>
      <c r="K15" s="66">
        <v>1</v>
      </c>
      <c r="L15" s="65" t="s">
        <v>51</v>
      </c>
      <c r="M15" s="65" t="s">
        <v>249</v>
      </c>
      <c r="N15" s="65" t="s">
        <v>249</v>
      </c>
      <c r="O15" s="65" t="s">
        <v>312</v>
      </c>
      <c r="P15" s="65" t="s">
        <v>3283</v>
      </c>
      <c r="Q15" s="65" t="s">
        <v>215</v>
      </c>
    </row>
    <row r="16" spans="1:17" hidden="1" x14ac:dyDescent="0.2">
      <c r="B16" s="60" t="str">
        <f t="shared" si="0"/>
        <v>00002228244562410006930000200139478</v>
      </c>
      <c r="C16" s="65" t="s">
        <v>3646</v>
      </c>
      <c r="D16" s="65" t="s">
        <v>3372</v>
      </c>
      <c r="E16" s="65" t="s">
        <v>308</v>
      </c>
      <c r="F16" s="71">
        <v>45624</v>
      </c>
      <c r="G16" s="65" t="s">
        <v>309</v>
      </c>
      <c r="H16" s="65" t="s">
        <v>310</v>
      </c>
      <c r="I16" s="65" t="s">
        <v>2393</v>
      </c>
      <c r="J16" s="66">
        <v>1</v>
      </c>
      <c r="K16" s="66">
        <v>1</v>
      </c>
      <c r="L16" s="65" t="s">
        <v>51</v>
      </c>
      <c r="M16" s="65" t="s">
        <v>249</v>
      </c>
      <c r="N16" s="65" t="s">
        <v>249</v>
      </c>
      <c r="O16" s="65" t="s">
        <v>312</v>
      </c>
      <c r="P16" s="65" t="s">
        <v>3647</v>
      </c>
      <c r="Q16" s="65" t="s">
        <v>215</v>
      </c>
    </row>
    <row r="17" spans="2:17" hidden="1" x14ac:dyDescent="0.2">
      <c r="B17" s="60" t="str">
        <f t="shared" si="0"/>
        <v>00002228314562410006930000200139603</v>
      </c>
      <c r="C17" s="65" t="s">
        <v>3648</v>
      </c>
      <c r="D17" s="65" t="s">
        <v>3372</v>
      </c>
      <c r="E17" s="65" t="s">
        <v>308</v>
      </c>
      <c r="F17" s="71">
        <v>45624</v>
      </c>
      <c r="G17" s="65" t="s">
        <v>309</v>
      </c>
      <c r="H17" s="65" t="s">
        <v>310</v>
      </c>
      <c r="I17" s="65" t="s">
        <v>2393</v>
      </c>
      <c r="J17" s="66">
        <v>1</v>
      </c>
      <c r="K17" s="66">
        <v>1</v>
      </c>
      <c r="L17" s="65" t="s">
        <v>51</v>
      </c>
      <c r="M17" s="65" t="s">
        <v>249</v>
      </c>
      <c r="N17" s="65" t="s">
        <v>249</v>
      </c>
      <c r="O17" s="65" t="s">
        <v>312</v>
      </c>
      <c r="P17" s="65" t="s">
        <v>3649</v>
      </c>
      <c r="Q17" s="65" t="s">
        <v>215</v>
      </c>
    </row>
    <row r="18" spans="2:17" hidden="1" x14ac:dyDescent="0.2">
      <c r="B18" s="60" t="str">
        <f t="shared" si="0"/>
        <v>00001371064542110017194000100038602</v>
      </c>
      <c r="C18" s="65" t="s">
        <v>3506</v>
      </c>
      <c r="D18" s="65" t="s">
        <v>3382</v>
      </c>
      <c r="E18" s="65" t="s">
        <v>308</v>
      </c>
      <c r="F18" s="71">
        <v>45421</v>
      </c>
      <c r="G18" s="65" t="s">
        <v>309</v>
      </c>
      <c r="H18" s="65" t="s">
        <v>310</v>
      </c>
      <c r="I18" s="65" t="s">
        <v>2025</v>
      </c>
      <c r="J18" s="66">
        <v>1</v>
      </c>
      <c r="K18" s="66">
        <v>1</v>
      </c>
      <c r="L18" s="65" t="s">
        <v>51</v>
      </c>
      <c r="M18" s="65" t="s">
        <v>249</v>
      </c>
      <c r="N18" s="65" t="s">
        <v>249</v>
      </c>
      <c r="O18" s="65" t="s">
        <v>312</v>
      </c>
      <c r="P18" s="65" t="s">
        <v>3507</v>
      </c>
      <c r="Q18" s="65" t="s">
        <v>215</v>
      </c>
    </row>
    <row r="19" spans="2:17" hidden="1" x14ac:dyDescent="0.2">
      <c r="B19" s="60" t="str">
        <f t="shared" si="0"/>
        <v>00001373084540710021820000100038807</v>
      </c>
      <c r="C19" s="65" t="s">
        <v>3510</v>
      </c>
      <c r="D19" s="65" t="s">
        <v>318</v>
      </c>
      <c r="E19" s="65" t="s">
        <v>308</v>
      </c>
      <c r="F19" s="71">
        <v>45407</v>
      </c>
      <c r="G19" s="65" t="s">
        <v>309</v>
      </c>
      <c r="H19" s="65" t="s">
        <v>310</v>
      </c>
      <c r="I19" s="65" t="s">
        <v>2070</v>
      </c>
      <c r="J19" s="66">
        <v>1</v>
      </c>
      <c r="K19" s="66">
        <v>1</v>
      </c>
      <c r="L19" s="65" t="s">
        <v>51</v>
      </c>
      <c r="M19" s="65" t="s">
        <v>314</v>
      </c>
      <c r="N19" s="65" t="s">
        <v>249</v>
      </c>
      <c r="O19" s="65" t="s">
        <v>312</v>
      </c>
      <c r="P19" s="65" t="s">
        <v>3511</v>
      </c>
      <c r="Q19" s="65" t="s">
        <v>215</v>
      </c>
    </row>
    <row r="20" spans="2:17" hidden="1" x14ac:dyDescent="0.2">
      <c r="B20" s="60" t="str">
        <f t="shared" si="0"/>
        <v>00001373074542210021821000100038806</v>
      </c>
      <c r="C20" s="65" t="s">
        <v>839</v>
      </c>
      <c r="D20" s="65" t="s">
        <v>218</v>
      </c>
      <c r="E20" s="65" t="s">
        <v>308</v>
      </c>
      <c r="F20" s="71">
        <v>45422</v>
      </c>
      <c r="G20" s="65" t="s">
        <v>309</v>
      </c>
      <c r="H20" s="65" t="s">
        <v>310</v>
      </c>
      <c r="I20" s="65" t="s">
        <v>531</v>
      </c>
      <c r="J20" s="66">
        <v>1</v>
      </c>
      <c r="K20" s="66">
        <v>1</v>
      </c>
      <c r="L20" s="65" t="s">
        <v>51</v>
      </c>
      <c r="M20" s="65" t="s">
        <v>314</v>
      </c>
      <c r="N20" s="65" t="s">
        <v>249</v>
      </c>
      <c r="O20" s="65" t="s">
        <v>312</v>
      </c>
      <c r="P20" s="65" t="s">
        <v>840</v>
      </c>
      <c r="Q20" s="65" t="s">
        <v>215</v>
      </c>
    </row>
    <row r="21" spans="2:17" hidden="1" x14ac:dyDescent="0.2">
      <c r="B21" s="60" t="str">
        <f t="shared" si="0"/>
        <v>00001373084540710021822000100038807</v>
      </c>
      <c r="C21" s="65" t="s">
        <v>3510</v>
      </c>
      <c r="D21" s="65" t="s">
        <v>218</v>
      </c>
      <c r="E21" s="65" t="s">
        <v>308</v>
      </c>
      <c r="F21" s="71">
        <v>45407</v>
      </c>
      <c r="G21" s="65" t="s">
        <v>309</v>
      </c>
      <c r="H21" s="65" t="s">
        <v>310</v>
      </c>
      <c r="I21" s="65" t="s">
        <v>2064</v>
      </c>
      <c r="J21" s="66">
        <v>1</v>
      </c>
      <c r="K21" s="66">
        <v>1</v>
      </c>
      <c r="L21" s="65" t="s">
        <v>51</v>
      </c>
      <c r="M21" s="65" t="s">
        <v>314</v>
      </c>
      <c r="N21" s="65" t="s">
        <v>249</v>
      </c>
      <c r="O21" s="65" t="s">
        <v>312</v>
      </c>
      <c r="P21" s="65" t="s">
        <v>3511</v>
      </c>
      <c r="Q21" s="65" t="s">
        <v>215</v>
      </c>
    </row>
    <row r="22" spans="2:17" hidden="1" x14ac:dyDescent="0.2">
      <c r="B22" s="60" t="str">
        <f t="shared" si="0"/>
        <v>00001334014537910034184000100034857</v>
      </c>
      <c r="C22" s="65" t="s">
        <v>818</v>
      </c>
      <c r="D22" s="65" t="s">
        <v>313</v>
      </c>
      <c r="E22" s="65" t="s">
        <v>308</v>
      </c>
      <c r="F22" s="71">
        <v>45379</v>
      </c>
      <c r="G22" s="65" t="s">
        <v>309</v>
      </c>
      <c r="H22" s="65" t="s">
        <v>310</v>
      </c>
      <c r="I22" s="65" t="s">
        <v>437</v>
      </c>
      <c r="J22" s="66">
        <v>20</v>
      </c>
      <c r="K22" s="66">
        <v>20</v>
      </c>
      <c r="L22" s="65" t="s">
        <v>51</v>
      </c>
      <c r="M22" s="65" t="s">
        <v>311</v>
      </c>
      <c r="N22" s="65" t="s">
        <v>311</v>
      </c>
      <c r="O22" s="65" t="s">
        <v>312</v>
      </c>
      <c r="P22" s="65" t="s">
        <v>819</v>
      </c>
      <c r="Q22" s="65" t="s">
        <v>215</v>
      </c>
    </row>
    <row r="23" spans="2:17" hidden="1" x14ac:dyDescent="0.2">
      <c r="B23" s="60" t="str">
        <f t="shared" si="0"/>
        <v>0000950664533510038987000200060744</v>
      </c>
      <c r="C23" s="65" t="s">
        <v>3274</v>
      </c>
      <c r="D23" s="65" t="s">
        <v>163</v>
      </c>
      <c r="E23" s="65" t="s">
        <v>308</v>
      </c>
      <c r="F23" s="71">
        <v>45335</v>
      </c>
      <c r="G23" s="65" t="s">
        <v>3275</v>
      </c>
      <c r="H23" s="65" t="s">
        <v>3276</v>
      </c>
      <c r="I23" s="65" t="s">
        <v>2409</v>
      </c>
      <c r="J23" s="66">
        <v>1</v>
      </c>
      <c r="K23" s="66">
        <v>1</v>
      </c>
      <c r="L23" s="65" t="s">
        <v>51</v>
      </c>
      <c r="M23" s="65" t="s">
        <v>311</v>
      </c>
      <c r="N23" s="65" t="s">
        <v>311</v>
      </c>
      <c r="O23" s="65" t="s">
        <v>312</v>
      </c>
      <c r="P23" s="65" t="s">
        <v>3277</v>
      </c>
      <c r="Q23" s="65" t="s">
        <v>215</v>
      </c>
    </row>
    <row r="24" spans="2:17" hidden="1" x14ac:dyDescent="0.2">
      <c r="B24" s="60" t="str">
        <f t="shared" si="0"/>
        <v>0000992664542110038987000200064964</v>
      </c>
      <c r="C24" s="65" t="s">
        <v>3298</v>
      </c>
      <c r="D24" s="65" t="s">
        <v>218</v>
      </c>
      <c r="E24" s="65" t="s">
        <v>308</v>
      </c>
      <c r="F24" s="71">
        <v>45421</v>
      </c>
      <c r="G24" s="65" t="s">
        <v>309</v>
      </c>
      <c r="H24" s="65" t="s">
        <v>310</v>
      </c>
      <c r="I24" s="65" t="s">
        <v>2409</v>
      </c>
      <c r="J24" s="66">
        <v>1</v>
      </c>
      <c r="K24" s="66">
        <v>1</v>
      </c>
      <c r="L24" s="65" t="s">
        <v>51</v>
      </c>
      <c r="M24" s="65" t="s">
        <v>311</v>
      </c>
      <c r="N24" s="65" t="s">
        <v>311</v>
      </c>
      <c r="O24" s="65" t="s">
        <v>312</v>
      </c>
      <c r="P24" s="65" t="s">
        <v>3299</v>
      </c>
      <c r="Q24" s="65" t="s">
        <v>215</v>
      </c>
    </row>
    <row r="25" spans="2:17" hidden="1" x14ac:dyDescent="0.2">
      <c r="B25" s="60" t="str">
        <f t="shared" si="0"/>
        <v>00001253574546310038987000200087108</v>
      </c>
      <c r="C25" s="65" t="s">
        <v>3359</v>
      </c>
      <c r="D25" s="65" t="s">
        <v>294</v>
      </c>
      <c r="E25" s="65" t="s">
        <v>308</v>
      </c>
      <c r="F25" s="71">
        <v>45463</v>
      </c>
      <c r="G25" s="65" t="s">
        <v>309</v>
      </c>
      <c r="H25" s="65" t="s">
        <v>310</v>
      </c>
      <c r="I25" s="65" t="s">
        <v>2409</v>
      </c>
      <c r="J25" s="66">
        <v>1</v>
      </c>
      <c r="K25" s="66">
        <v>1</v>
      </c>
      <c r="L25" s="65" t="s">
        <v>51</v>
      </c>
      <c r="M25" s="65" t="s">
        <v>311</v>
      </c>
      <c r="N25" s="65" t="s">
        <v>311</v>
      </c>
      <c r="O25" s="65" t="s">
        <v>312</v>
      </c>
      <c r="P25" s="65" t="s">
        <v>3360</v>
      </c>
      <c r="Q25" s="65" t="s">
        <v>215</v>
      </c>
    </row>
    <row r="26" spans="2:17" hidden="1" x14ac:dyDescent="0.2">
      <c r="B26" s="60" t="str">
        <f t="shared" si="0"/>
        <v>00001352914540010047907000100036757</v>
      </c>
      <c r="C26" s="65" t="s">
        <v>3474</v>
      </c>
      <c r="D26" s="65" t="s">
        <v>218</v>
      </c>
      <c r="E26" s="65" t="s">
        <v>308</v>
      </c>
      <c r="F26" s="71">
        <v>45400</v>
      </c>
      <c r="G26" s="65" t="s">
        <v>309</v>
      </c>
      <c r="H26" s="65" t="s">
        <v>310</v>
      </c>
      <c r="I26" s="65" t="s">
        <v>928</v>
      </c>
      <c r="J26" s="66">
        <v>2</v>
      </c>
      <c r="K26" s="66">
        <v>2</v>
      </c>
      <c r="L26" s="65" t="s">
        <v>51</v>
      </c>
      <c r="M26" s="65" t="s">
        <v>311</v>
      </c>
      <c r="N26" s="65" t="s">
        <v>311</v>
      </c>
      <c r="O26" s="65" t="s">
        <v>312</v>
      </c>
      <c r="P26" s="65" t="s">
        <v>3475</v>
      </c>
      <c r="Q26" s="65" t="s">
        <v>215</v>
      </c>
    </row>
    <row r="27" spans="2:17" hidden="1" x14ac:dyDescent="0.2">
      <c r="B27" s="60" t="str">
        <f t="shared" si="0"/>
        <v>00002185114541310058077000100072584</v>
      </c>
      <c r="C27" s="65" t="s">
        <v>3632</v>
      </c>
      <c r="D27" s="65" t="s">
        <v>3369</v>
      </c>
      <c r="E27" s="65" t="s">
        <v>308</v>
      </c>
      <c r="F27" s="71">
        <v>45413</v>
      </c>
      <c r="G27" s="65" t="s">
        <v>309</v>
      </c>
      <c r="H27" s="65" t="s">
        <v>310</v>
      </c>
      <c r="I27" s="65" t="s">
        <v>2290</v>
      </c>
      <c r="J27" s="66">
        <v>32</v>
      </c>
      <c r="K27" s="66">
        <v>32</v>
      </c>
      <c r="L27" s="65" t="s">
        <v>51</v>
      </c>
      <c r="M27" s="65" t="s">
        <v>314</v>
      </c>
      <c r="N27" s="65" t="s">
        <v>249</v>
      </c>
      <c r="O27" s="65" t="s">
        <v>312</v>
      </c>
      <c r="P27" s="65" t="s">
        <v>3633</v>
      </c>
      <c r="Q27" s="65" t="s">
        <v>215</v>
      </c>
    </row>
    <row r="28" spans="2:17" x14ac:dyDescent="0.2">
      <c r="B28" s="60" t="str">
        <f t="shared" si="0"/>
        <v>00001356164541110058191000100037132</v>
      </c>
      <c r="C28" s="65" t="s">
        <v>3476</v>
      </c>
      <c r="D28" s="65" t="s">
        <v>232</v>
      </c>
      <c r="E28" s="65" t="s">
        <v>308</v>
      </c>
      <c r="F28" s="71">
        <v>45411</v>
      </c>
      <c r="G28" s="65" t="s">
        <v>309</v>
      </c>
      <c r="H28" s="65" t="s">
        <v>310</v>
      </c>
      <c r="I28" s="65" t="s">
        <v>1660</v>
      </c>
      <c r="J28" s="66">
        <v>4</v>
      </c>
      <c r="K28" s="66">
        <v>4</v>
      </c>
      <c r="L28" s="65" t="s">
        <v>51</v>
      </c>
      <c r="M28" s="65" t="s">
        <v>311</v>
      </c>
      <c r="N28" s="65" t="s">
        <v>311</v>
      </c>
      <c r="O28" s="65" t="s">
        <v>312</v>
      </c>
      <c r="P28" s="65" t="s">
        <v>3477</v>
      </c>
      <c r="Q28" s="65" t="s">
        <v>215</v>
      </c>
    </row>
    <row r="29" spans="2:17" hidden="1" x14ac:dyDescent="0.2">
      <c r="B29" s="60" t="str">
        <f t="shared" si="0"/>
        <v>0000950724544610058201000200060750</v>
      </c>
      <c r="C29" s="65" t="s">
        <v>788</v>
      </c>
      <c r="D29" s="65" t="s">
        <v>294</v>
      </c>
      <c r="E29" s="65" t="s">
        <v>308</v>
      </c>
      <c r="F29" s="71">
        <v>45446</v>
      </c>
      <c r="G29" s="65" t="s">
        <v>309</v>
      </c>
      <c r="H29" s="65" t="s">
        <v>310</v>
      </c>
      <c r="I29" s="65" t="s">
        <v>1658</v>
      </c>
      <c r="J29" s="66">
        <v>4</v>
      </c>
      <c r="K29" s="66">
        <v>4</v>
      </c>
      <c r="L29" s="65" t="s">
        <v>51</v>
      </c>
      <c r="M29" s="65" t="s">
        <v>249</v>
      </c>
      <c r="N29" s="65" t="s">
        <v>249</v>
      </c>
      <c r="O29" s="65" t="s">
        <v>312</v>
      </c>
      <c r="P29" s="65" t="s">
        <v>789</v>
      </c>
      <c r="Q29" s="65" t="s">
        <v>215</v>
      </c>
    </row>
    <row r="30" spans="2:17" hidden="1" x14ac:dyDescent="0.2">
      <c r="B30" s="60" t="str">
        <f t="shared" si="0"/>
        <v>00001356164541110058201000100037132</v>
      </c>
      <c r="C30" s="65" t="s">
        <v>3476</v>
      </c>
      <c r="D30" s="65" t="s">
        <v>163</v>
      </c>
      <c r="E30" s="65" t="s">
        <v>308</v>
      </c>
      <c r="F30" s="71">
        <v>45411</v>
      </c>
      <c r="G30" s="65" t="s">
        <v>309</v>
      </c>
      <c r="H30" s="65" t="s">
        <v>310</v>
      </c>
      <c r="I30" s="65" t="s">
        <v>1658</v>
      </c>
      <c r="J30" s="66">
        <v>8</v>
      </c>
      <c r="K30" s="66">
        <v>8</v>
      </c>
      <c r="L30" s="65" t="s">
        <v>51</v>
      </c>
      <c r="M30" s="65" t="s">
        <v>311</v>
      </c>
      <c r="N30" s="65" t="s">
        <v>311</v>
      </c>
      <c r="O30" s="65" t="s">
        <v>312</v>
      </c>
      <c r="P30" s="65" t="s">
        <v>3477</v>
      </c>
      <c r="Q30" s="65" t="s">
        <v>215</v>
      </c>
    </row>
    <row r="31" spans="2:17" hidden="1" x14ac:dyDescent="0.2">
      <c r="B31" s="60" t="str">
        <f t="shared" si="0"/>
        <v>00001381214541110058201000100039620</v>
      </c>
      <c r="C31" s="65" t="s">
        <v>3552</v>
      </c>
      <c r="D31" s="65" t="s">
        <v>3265</v>
      </c>
      <c r="E31" s="65" t="s">
        <v>308</v>
      </c>
      <c r="F31" s="71">
        <v>45411</v>
      </c>
      <c r="G31" s="65" t="s">
        <v>309</v>
      </c>
      <c r="H31" s="65" t="s">
        <v>310</v>
      </c>
      <c r="I31" s="65" t="s">
        <v>1658</v>
      </c>
      <c r="J31" s="66">
        <v>4</v>
      </c>
      <c r="K31" s="66">
        <v>4</v>
      </c>
      <c r="L31" s="65" t="s">
        <v>51</v>
      </c>
      <c r="M31" s="65" t="s">
        <v>311</v>
      </c>
      <c r="N31" s="65" t="s">
        <v>311</v>
      </c>
      <c r="O31" s="65" t="s">
        <v>312</v>
      </c>
      <c r="P31" s="65" t="s">
        <v>3553</v>
      </c>
      <c r="Q31" s="65" t="s">
        <v>215</v>
      </c>
    </row>
    <row r="32" spans="2:17" hidden="1" x14ac:dyDescent="0.2">
      <c r="B32" s="60" t="str">
        <f t="shared" si="0"/>
        <v>00001356164541110058213000100037132</v>
      </c>
      <c r="C32" s="65" t="s">
        <v>3476</v>
      </c>
      <c r="D32" s="65" t="s">
        <v>314</v>
      </c>
      <c r="E32" s="65" t="s">
        <v>308</v>
      </c>
      <c r="F32" s="71">
        <v>45411</v>
      </c>
      <c r="G32" s="65" t="s">
        <v>309</v>
      </c>
      <c r="H32" s="65" t="s">
        <v>310</v>
      </c>
      <c r="I32" s="65" t="s">
        <v>937</v>
      </c>
      <c r="J32" s="66">
        <v>8</v>
      </c>
      <c r="K32" s="66">
        <v>8</v>
      </c>
      <c r="L32" s="65" t="s">
        <v>51</v>
      </c>
      <c r="M32" s="65" t="s">
        <v>311</v>
      </c>
      <c r="N32" s="65" t="s">
        <v>311</v>
      </c>
      <c r="O32" s="65" t="s">
        <v>312</v>
      </c>
      <c r="P32" s="65" t="s">
        <v>3477</v>
      </c>
      <c r="Q32" s="65" t="s">
        <v>215</v>
      </c>
    </row>
    <row r="33" spans="2:17" hidden="1" x14ac:dyDescent="0.2">
      <c r="B33" s="60" t="str">
        <f t="shared" si="0"/>
        <v>00002185114541410058535000100072584</v>
      </c>
      <c r="C33" s="65" t="s">
        <v>3632</v>
      </c>
      <c r="D33" s="65" t="s">
        <v>3384</v>
      </c>
      <c r="E33" s="65" t="s">
        <v>308</v>
      </c>
      <c r="F33" s="71">
        <v>45414</v>
      </c>
      <c r="G33" s="65" t="s">
        <v>309</v>
      </c>
      <c r="H33" s="65" t="s">
        <v>310</v>
      </c>
      <c r="I33" s="65" t="s">
        <v>2312</v>
      </c>
      <c r="J33" s="66">
        <v>32</v>
      </c>
      <c r="K33" s="66">
        <v>32</v>
      </c>
      <c r="L33" s="65" t="s">
        <v>51</v>
      </c>
      <c r="M33" s="65" t="s">
        <v>314</v>
      </c>
      <c r="N33" s="65" t="s">
        <v>249</v>
      </c>
      <c r="O33" s="65" t="s">
        <v>312</v>
      </c>
      <c r="P33" s="65" t="s">
        <v>3633</v>
      </c>
      <c r="Q33" s="65" t="s">
        <v>215</v>
      </c>
    </row>
    <row r="34" spans="2:17" hidden="1" x14ac:dyDescent="0.2">
      <c r="B34" s="60" t="str">
        <f t="shared" si="0"/>
        <v>00001315774540410058872000100033093</v>
      </c>
      <c r="C34" s="65" t="s">
        <v>3406</v>
      </c>
      <c r="D34" s="65" t="s">
        <v>163</v>
      </c>
      <c r="E34" s="65" t="s">
        <v>308</v>
      </c>
      <c r="F34" s="71">
        <v>45404</v>
      </c>
      <c r="G34" s="65" t="s">
        <v>309</v>
      </c>
      <c r="H34" s="65" t="s">
        <v>310</v>
      </c>
      <c r="I34" s="65" t="s">
        <v>1152</v>
      </c>
      <c r="J34" s="66">
        <v>16</v>
      </c>
      <c r="K34" s="66">
        <v>16</v>
      </c>
      <c r="L34" s="65" t="s">
        <v>51</v>
      </c>
      <c r="M34" s="65" t="s">
        <v>314</v>
      </c>
      <c r="N34" s="65" t="s">
        <v>249</v>
      </c>
      <c r="O34" s="65" t="s">
        <v>312</v>
      </c>
      <c r="P34" s="65" t="s">
        <v>3407</v>
      </c>
      <c r="Q34" s="65" t="s">
        <v>215</v>
      </c>
    </row>
    <row r="35" spans="2:17" hidden="1" x14ac:dyDescent="0.2">
      <c r="B35" s="60" t="str">
        <f t="shared" si="0"/>
        <v>00001356194620410058872000100037135</v>
      </c>
      <c r="C35" s="65" t="s">
        <v>3478</v>
      </c>
      <c r="D35" s="65" t="s">
        <v>218</v>
      </c>
      <c r="E35" s="65" t="s">
        <v>308</v>
      </c>
      <c r="F35" s="71">
        <v>46204</v>
      </c>
      <c r="G35" s="65" t="s">
        <v>309</v>
      </c>
      <c r="H35" s="65" t="s">
        <v>310</v>
      </c>
      <c r="I35" s="65" t="s">
        <v>1152</v>
      </c>
      <c r="J35" s="66">
        <v>12</v>
      </c>
      <c r="K35" s="66">
        <v>12</v>
      </c>
      <c r="L35" s="65" t="s">
        <v>51</v>
      </c>
      <c r="M35" s="65" t="s">
        <v>311</v>
      </c>
      <c r="N35" s="65" t="s">
        <v>311</v>
      </c>
      <c r="O35" s="65" t="s">
        <v>312</v>
      </c>
      <c r="P35" s="65" t="s">
        <v>3479</v>
      </c>
      <c r="Q35" s="65" t="s">
        <v>215</v>
      </c>
    </row>
    <row r="36" spans="2:17" hidden="1" x14ac:dyDescent="0.2">
      <c r="B36" s="60" t="str">
        <f t="shared" si="0"/>
        <v>00001366884541710058872000100038184</v>
      </c>
      <c r="C36" s="65" t="s">
        <v>3498</v>
      </c>
      <c r="D36" s="65" t="s">
        <v>163</v>
      </c>
      <c r="E36" s="65" t="s">
        <v>308</v>
      </c>
      <c r="F36" s="71">
        <v>45417</v>
      </c>
      <c r="G36" s="65" t="s">
        <v>309</v>
      </c>
      <c r="H36" s="65" t="s">
        <v>310</v>
      </c>
      <c r="I36" s="65" t="s">
        <v>1152</v>
      </c>
      <c r="J36" s="66">
        <v>20</v>
      </c>
      <c r="K36" s="66">
        <v>20</v>
      </c>
      <c r="L36" s="65" t="s">
        <v>51</v>
      </c>
      <c r="M36" s="65" t="s">
        <v>164</v>
      </c>
      <c r="N36" s="65" t="s">
        <v>164</v>
      </c>
      <c r="O36" s="65" t="s">
        <v>312</v>
      </c>
      <c r="P36" s="65" t="s">
        <v>3499</v>
      </c>
      <c r="Q36" s="65" t="s">
        <v>215</v>
      </c>
    </row>
    <row r="37" spans="2:17" hidden="1" x14ac:dyDescent="0.2">
      <c r="B37" s="60" t="str">
        <f t="shared" si="0"/>
        <v>00001375204540410058872000100039046</v>
      </c>
      <c r="C37" s="65" t="s">
        <v>841</v>
      </c>
      <c r="D37" s="65" t="s">
        <v>294</v>
      </c>
      <c r="E37" s="65" t="s">
        <v>308</v>
      </c>
      <c r="F37" s="71">
        <v>45404</v>
      </c>
      <c r="G37" s="65" t="s">
        <v>309</v>
      </c>
      <c r="H37" s="65" t="s">
        <v>310</v>
      </c>
      <c r="I37" s="65" t="s">
        <v>1152</v>
      </c>
      <c r="J37" s="66">
        <v>12</v>
      </c>
      <c r="K37" s="66">
        <v>12</v>
      </c>
      <c r="L37" s="65" t="s">
        <v>51</v>
      </c>
      <c r="M37" s="65" t="s">
        <v>164</v>
      </c>
      <c r="N37" s="65" t="s">
        <v>164</v>
      </c>
      <c r="O37" s="65" t="s">
        <v>312</v>
      </c>
      <c r="P37" s="65" t="s">
        <v>842</v>
      </c>
      <c r="Q37" s="65" t="s">
        <v>215</v>
      </c>
    </row>
    <row r="38" spans="2:17" hidden="1" x14ac:dyDescent="0.2">
      <c r="B38" s="60" t="str">
        <f t="shared" si="0"/>
        <v>00001404284620410058872000100041876</v>
      </c>
      <c r="C38" s="65" t="s">
        <v>3566</v>
      </c>
      <c r="D38" s="65" t="s">
        <v>218</v>
      </c>
      <c r="E38" s="65" t="s">
        <v>308</v>
      </c>
      <c r="F38" s="71">
        <v>46204</v>
      </c>
      <c r="G38" s="65" t="s">
        <v>309</v>
      </c>
      <c r="H38" s="65" t="s">
        <v>310</v>
      </c>
      <c r="I38" s="65" t="s">
        <v>1152</v>
      </c>
      <c r="J38" s="66">
        <v>16</v>
      </c>
      <c r="K38" s="66">
        <v>16</v>
      </c>
      <c r="L38" s="65" t="s">
        <v>51</v>
      </c>
      <c r="M38" s="65" t="s">
        <v>314</v>
      </c>
      <c r="N38" s="65" t="s">
        <v>249</v>
      </c>
      <c r="O38" s="65" t="s">
        <v>312</v>
      </c>
      <c r="P38" s="65" t="s">
        <v>3567</v>
      </c>
      <c r="Q38" s="65" t="s">
        <v>215</v>
      </c>
    </row>
    <row r="39" spans="2:17" hidden="1" x14ac:dyDescent="0.2">
      <c r="B39" s="60" t="str">
        <f t="shared" si="0"/>
        <v>00001404294620410058872000100041877</v>
      </c>
      <c r="C39" s="65" t="s">
        <v>3568</v>
      </c>
      <c r="D39" s="65" t="s">
        <v>218</v>
      </c>
      <c r="E39" s="65" t="s">
        <v>308</v>
      </c>
      <c r="F39" s="71">
        <v>46204</v>
      </c>
      <c r="G39" s="65" t="s">
        <v>309</v>
      </c>
      <c r="H39" s="65" t="s">
        <v>310</v>
      </c>
      <c r="I39" s="65" t="s">
        <v>1152</v>
      </c>
      <c r="J39" s="66">
        <v>16</v>
      </c>
      <c r="K39" s="66">
        <v>16</v>
      </c>
      <c r="L39" s="65" t="s">
        <v>51</v>
      </c>
      <c r="M39" s="65" t="s">
        <v>314</v>
      </c>
      <c r="N39" s="65" t="s">
        <v>249</v>
      </c>
      <c r="O39" s="65" t="s">
        <v>312</v>
      </c>
      <c r="P39" s="65" t="s">
        <v>3569</v>
      </c>
      <c r="Q39" s="65" t="s">
        <v>215</v>
      </c>
    </row>
    <row r="40" spans="2:17" hidden="1" x14ac:dyDescent="0.2">
      <c r="B40" s="60" t="str">
        <f t="shared" si="0"/>
        <v>00001404304620410058872000100041878</v>
      </c>
      <c r="C40" s="65" t="s">
        <v>3570</v>
      </c>
      <c r="D40" s="65" t="s">
        <v>218</v>
      </c>
      <c r="E40" s="65" t="s">
        <v>308</v>
      </c>
      <c r="F40" s="71">
        <v>46204</v>
      </c>
      <c r="G40" s="65" t="s">
        <v>309</v>
      </c>
      <c r="H40" s="65" t="s">
        <v>310</v>
      </c>
      <c r="I40" s="65" t="s">
        <v>1152</v>
      </c>
      <c r="J40" s="66">
        <v>16</v>
      </c>
      <c r="K40" s="66">
        <v>16</v>
      </c>
      <c r="L40" s="65" t="s">
        <v>51</v>
      </c>
      <c r="M40" s="65" t="s">
        <v>314</v>
      </c>
      <c r="N40" s="65" t="s">
        <v>249</v>
      </c>
      <c r="O40" s="65" t="s">
        <v>312</v>
      </c>
      <c r="P40" s="65" t="s">
        <v>3571</v>
      </c>
      <c r="Q40" s="65" t="s">
        <v>215</v>
      </c>
    </row>
    <row r="41" spans="2:17" hidden="1" x14ac:dyDescent="0.2">
      <c r="B41" s="60" t="str">
        <f t="shared" si="0"/>
        <v>00001404314620410058872000100041879</v>
      </c>
      <c r="C41" s="65" t="s">
        <v>3572</v>
      </c>
      <c r="D41" s="65" t="s">
        <v>218</v>
      </c>
      <c r="E41" s="65" t="s">
        <v>308</v>
      </c>
      <c r="F41" s="71">
        <v>46204</v>
      </c>
      <c r="G41" s="65" t="s">
        <v>309</v>
      </c>
      <c r="H41" s="65" t="s">
        <v>310</v>
      </c>
      <c r="I41" s="65" t="s">
        <v>1152</v>
      </c>
      <c r="J41" s="66">
        <v>16</v>
      </c>
      <c r="K41" s="66">
        <v>16</v>
      </c>
      <c r="L41" s="65" t="s">
        <v>51</v>
      </c>
      <c r="M41" s="65" t="s">
        <v>314</v>
      </c>
      <c r="N41" s="65" t="s">
        <v>249</v>
      </c>
      <c r="O41" s="65" t="s">
        <v>312</v>
      </c>
      <c r="P41" s="65" t="s">
        <v>3573</v>
      </c>
      <c r="Q41" s="65" t="s">
        <v>215</v>
      </c>
    </row>
    <row r="42" spans="2:17" hidden="1" x14ac:dyDescent="0.2">
      <c r="B42" s="60" t="str">
        <f t="shared" si="0"/>
        <v>00001404324620410058872000100041940</v>
      </c>
      <c r="C42" s="65" t="s">
        <v>3574</v>
      </c>
      <c r="D42" s="65" t="s">
        <v>218</v>
      </c>
      <c r="E42" s="65" t="s">
        <v>308</v>
      </c>
      <c r="F42" s="71">
        <v>46204</v>
      </c>
      <c r="G42" s="65" t="s">
        <v>309</v>
      </c>
      <c r="H42" s="65" t="s">
        <v>310</v>
      </c>
      <c r="I42" s="65" t="s">
        <v>1152</v>
      </c>
      <c r="J42" s="66">
        <v>16</v>
      </c>
      <c r="K42" s="66">
        <v>16</v>
      </c>
      <c r="L42" s="65" t="s">
        <v>51</v>
      </c>
      <c r="M42" s="65" t="s">
        <v>314</v>
      </c>
      <c r="N42" s="65" t="s">
        <v>249</v>
      </c>
      <c r="O42" s="65" t="s">
        <v>312</v>
      </c>
      <c r="P42" s="65" t="s">
        <v>3575</v>
      </c>
      <c r="Q42" s="65" t="s">
        <v>215</v>
      </c>
    </row>
    <row r="43" spans="2:17" hidden="1" x14ac:dyDescent="0.2">
      <c r="B43" s="60" t="str">
        <f t="shared" si="0"/>
        <v>00001408424620410058872000100042301</v>
      </c>
      <c r="C43" s="65" t="s">
        <v>3582</v>
      </c>
      <c r="D43" s="65" t="s">
        <v>218</v>
      </c>
      <c r="E43" s="65" t="s">
        <v>308</v>
      </c>
      <c r="F43" s="71">
        <v>46204</v>
      </c>
      <c r="G43" s="65" t="s">
        <v>309</v>
      </c>
      <c r="H43" s="65" t="s">
        <v>310</v>
      </c>
      <c r="I43" s="65" t="s">
        <v>1152</v>
      </c>
      <c r="J43" s="66">
        <v>16</v>
      </c>
      <c r="K43" s="66">
        <v>16</v>
      </c>
      <c r="L43" s="65" t="s">
        <v>51</v>
      </c>
      <c r="M43" s="65" t="s">
        <v>314</v>
      </c>
      <c r="N43" s="65" t="s">
        <v>249</v>
      </c>
      <c r="O43" s="65" t="s">
        <v>312</v>
      </c>
      <c r="P43" s="65" t="s">
        <v>3583</v>
      </c>
      <c r="Q43" s="65" t="s">
        <v>215</v>
      </c>
    </row>
    <row r="44" spans="2:17" hidden="1" x14ac:dyDescent="0.2">
      <c r="B44" s="60" t="str">
        <f t="shared" si="0"/>
        <v>0000950714546310058877000200060749</v>
      </c>
      <c r="C44" s="65" t="s">
        <v>786</v>
      </c>
      <c r="D44" s="65" t="s">
        <v>163</v>
      </c>
      <c r="E44" s="65" t="s">
        <v>308</v>
      </c>
      <c r="F44" s="71">
        <v>45463</v>
      </c>
      <c r="G44" s="65" t="s">
        <v>309</v>
      </c>
      <c r="H44" s="65" t="s">
        <v>310</v>
      </c>
      <c r="I44" s="65" t="s">
        <v>473</v>
      </c>
      <c r="J44" s="66">
        <v>12</v>
      </c>
      <c r="K44" s="66">
        <v>12</v>
      </c>
      <c r="L44" s="65" t="s">
        <v>51</v>
      </c>
      <c r="M44" s="65" t="s">
        <v>314</v>
      </c>
      <c r="N44" s="65" t="s">
        <v>249</v>
      </c>
      <c r="O44" s="65" t="s">
        <v>312</v>
      </c>
      <c r="P44" s="65" t="s">
        <v>787</v>
      </c>
      <c r="Q44" s="65" t="s">
        <v>215</v>
      </c>
    </row>
    <row r="45" spans="2:17" hidden="1" x14ac:dyDescent="0.2">
      <c r="B45" s="60" t="str">
        <f t="shared" si="0"/>
        <v>0000984924546310058877000200064190</v>
      </c>
      <c r="C45" s="65" t="s">
        <v>790</v>
      </c>
      <c r="D45" s="65" t="s">
        <v>163</v>
      </c>
      <c r="E45" s="65" t="s">
        <v>308</v>
      </c>
      <c r="F45" s="71">
        <v>45463</v>
      </c>
      <c r="G45" s="65" t="s">
        <v>309</v>
      </c>
      <c r="H45" s="65" t="s">
        <v>310</v>
      </c>
      <c r="I45" s="65" t="s">
        <v>473</v>
      </c>
      <c r="J45" s="66">
        <v>12</v>
      </c>
      <c r="K45" s="66">
        <v>12</v>
      </c>
      <c r="L45" s="65" t="s">
        <v>51</v>
      </c>
      <c r="M45" s="65" t="s">
        <v>314</v>
      </c>
      <c r="N45" s="65" t="s">
        <v>249</v>
      </c>
      <c r="O45" s="65" t="s">
        <v>312</v>
      </c>
      <c r="P45" s="65" t="s">
        <v>791</v>
      </c>
      <c r="Q45" s="65" t="s">
        <v>215</v>
      </c>
    </row>
    <row r="46" spans="2:17" hidden="1" x14ac:dyDescent="0.2">
      <c r="B46" s="60" t="str">
        <f t="shared" si="0"/>
        <v>00001353624542110058877000100036830</v>
      </c>
      <c r="C46" s="65" t="s">
        <v>823</v>
      </c>
      <c r="D46" s="65" t="s">
        <v>218</v>
      </c>
      <c r="E46" s="65" t="s">
        <v>308</v>
      </c>
      <c r="F46" s="71">
        <v>45421</v>
      </c>
      <c r="G46" s="65" t="s">
        <v>309</v>
      </c>
      <c r="H46" s="65" t="s">
        <v>310</v>
      </c>
      <c r="I46" s="65" t="s">
        <v>473</v>
      </c>
      <c r="J46" s="66">
        <v>8</v>
      </c>
      <c r="K46" s="66">
        <v>8</v>
      </c>
      <c r="L46" s="65" t="s">
        <v>51</v>
      </c>
      <c r="M46" s="65" t="s">
        <v>311</v>
      </c>
      <c r="N46" s="65" t="s">
        <v>311</v>
      </c>
      <c r="O46" s="65" t="s">
        <v>312</v>
      </c>
      <c r="P46" s="65" t="s">
        <v>824</v>
      </c>
      <c r="Q46" s="65" t="s">
        <v>215</v>
      </c>
    </row>
    <row r="47" spans="2:17" hidden="1" x14ac:dyDescent="0.2">
      <c r="B47" s="60" t="str">
        <f t="shared" si="0"/>
        <v>00001360674540610058877000100037555</v>
      </c>
      <c r="C47" s="65" t="s">
        <v>825</v>
      </c>
      <c r="D47" s="65" t="s">
        <v>163</v>
      </c>
      <c r="E47" s="65" t="s">
        <v>308</v>
      </c>
      <c r="F47" s="71">
        <v>45406</v>
      </c>
      <c r="G47" s="65" t="s">
        <v>309</v>
      </c>
      <c r="H47" s="65" t="s">
        <v>310</v>
      </c>
      <c r="I47" s="65" t="s">
        <v>473</v>
      </c>
      <c r="J47" s="66">
        <v>12</v>
      </c>
      <c r="K47" s="66">
        <v>12</v>
      </c>
      <c r="L47" s="65" t="s">
        <v>51</v>
      </c>
      <c r="M47" s="65" t="s">
        <v>311</v>
      </c>
      <c r="N47" s="65" t="s">
        <v>311</v>
      </c>
      <c r="O47" s="65" t="s">
        <v>312</v>
      </c>
      <c r="P47" s="65" t="s">
        <v>826</v>
      </c>
      <c r="Q47" s="65" t="s">
        <v>215</v>
      </c>
    </row>
    <row r="48" spans="2:17" hidden="1" x14ac:dyDescent="0.2">
      <c r="B48" s="60" t="str">
        <f t="shared" si="0"/>
        <v>00001375204540410058877000100039046</v>
      </c>
      <c r="C48" s="65" t="s">
        <v>841</v>
      </c>
      <c r="D48" s="65" t="s">
        <v>163</v>
      </c>
      <c r="E48" s="65" t="s">
        <v>308</v>
      </c>
      <c r="F48" s="71">
        <v>45404</v>
      </c>
      <c r="G48" s="65" t="s">
        <v>309</v>
      </c>
      <c r="H48" s="65" t="s">
        <v>310</v>
      </c>
      <c r="I48" s="65" t="s">
        <v>473</v>
      </c>
      <c r="J48" s="66">
        <v>12</v>
      </c>
      <c r="K48" s="66">
        <v>12</v>
      </c>
      <c r="L48" s="65" t="s">
        <v>51</v>
      </c>
      <c r="M48" s="65" t="s">
        <v>164</v>
      </c>
      <c r="N48" s="65" t="s">
        <v>164</v>
      </c>
      <c r="O48" s="65" t="s">
        <v>312</v>
      </c>
      <c r="P48" s="65" t="s">
        <v>842</v>
      </c>
      <c r="Q48" s="65" t="s">
        <v>215</v>
      </c>
    </row>
    <row r="49" spans="2:17" hidden="1" x14ac:dyDescent="0.2">
      <c r="B49" s="60" t="str">
        <f t="shared" si="0"/>
        <v>00001316104542110058878000100032996</v>
      </c>
      <c r="C49" s="65" t="s">
        <v>3408</v>
      </c>
      <c r="D49" s="65" t="s">
        <v>294</v>
      </c>
      <c r="E49" s="65" t="s">
        <v>308</v>
      </c>
      <c r="F49" s="71">
        <v>45421</v>
      </c>
      <c r="G49" s="65" t="s">
        <v>309</v>
      </c>
      <c r="H49" s="65" t="s">
        <v>310</v>
      </c>
      <c r="I49" s="65" t="s">
        <v>1133</v>
      </c>
      <c r="J49" s="66">
        <v>8</v>
      </c>
      <c r="K49" s="66">
        <v>8</v>
      </c>
      <c r="L49" s="65" t="s">
        <v>51</v>
      </c>
      <c r="M49" s="65" t="s">
        <v>164</v>
      </c>
      <c r="N49" s="65" t="s">
        <v>164</v>
      </c>
      <c r="O49" s="65" t="s">
        <v>312</v>
      </c>
      <c r="P49" s="65" t="s">
        <v>3409</v>
      </c>
      <c r="Q49" s="65" t="s">
        <v>215</v>
      </c>
    </row>
    <row r="50" spans="2:17" hidden="1" x14ac:dyDescent="0.2">
      <c r="B50" s="60" t="str">
        <f t="shared" si="0"/>
        <v>00001360664620410058879000100037554</v>
      </c>
      <c r="C50" s="65" t="s">
        <v>3486</v>
      </c>
      <c r="D50" s="65" t="s">
        <v>232</v>
      </c>
      <c r="E50" s="65" t="s">
        <v>308</v>
      </c>
      <c r="F50" s="71">
        <v>46204</v>
      </c>
      <c r="G50" s="65" t="s">
        <v>309</v>
      </c>
      <c r="H50" s="65" t="s">
        <v>310</v>
      </c>
      <c r="I50" s="65" t="s">
        <v>2164</v>
      </c>
      <c r="J50" s="66">
        <v>4</v>
      </c>
      <c r="K50" s="66">
        <v>4</v>
      </c>
      <c r="L50" s="65" t="s">
        <v>51</v>
      </c>
      <c r="M50" s="65" t="s">
        <v>311</v>
      </c>
      <c r="N50" s="65" t="s">
        <v>311</v>
      </c>
      <c r="O50" s="65" t="s">
        <v>312</v>
      </c>
      <c r="P50" s="65" t="s">
        <v>3487</v>
      </c>
      <c r="Q50" s="65" t="s">
        <v>215</v>
      </c>
    </row>
    <row r="51" spans="2:17" hidden="1" x14ac:dyDescent="0.2">
      <c r="B51" s="60" t="str">
        <f t="shared" si="0"/>
        <v>00001364904546610058879000100037966</v>
      </c>
      <c r="C51" s="65" t="s">
        <v>837</v>
      </c>
      <c r="D51" s="65" t="s">
        <v>294</v>
      </c>
      <c r="E51" s="65" t="s">
        <v>308</v>
      </c>
      <c r="F51" s="71">
        <v>45466</v>
      </c>
      <c r="G51" s="65" t="s">
        <v>309</v>
      </c>
      <c r="H51" s="65" t="s">
        <v>310</v>
      </c>
      <c r="I51" s="65" t="s">
        <v>2164</v>
      </c>
      <c r="J51" s="66">
        <v>4</v>
      </c>
      <c r="K51" s="66">
        <v>4</v>
      </c>
      <c r="L51" s="65" t="s">
        <v>51</v>
      </c>
      <c r="M51" s="65" t="s">
        <v>311</v>
      </c>
      <c r="N51" s="65" t="s">
        <v>311</v>
      </c>
      <c r="O51" s="65" t="s">
        <v>312</v>
      </c>
      <c r="P51" s="65" t="s">
        <v>838</v>
      </c>
      <c r="Q51" s="65" t="s">
        <v>215</v>
      </c>
    </row>
    <row r="52" spans="2:17" hidden="1" x14ac:dyDescent="0.2">
      <c r="B52" s="60" t="str">
        <f t="shared" si="0"/>
        <v>00001375204540410058879000100039046</v>
      </c>
      <c r="C52" s="65" t="s">
        <v>841</v>
      </c>
      <c r="D52" s="65" t="s">
        <v>232</v>
      </c>
      <c r="E52" s="65" t="s">
        <v>308</v>
      </c>
      <c r="F52" s="71">
        <v>45404</v>
      </c>
      <c r="G52" s="65" t="s">
        <v>309</v>
      </c>
      <c r="H52" s="65" t="s">
        <v>310</v>
      </c>
      <c r="I52" s="65" t="s">
        <v>2164</v>
      </c>
      <c r="J52" s="66">
        <v>12</v>
      </c>
      <c r="K52" s="66">
        <v>12</v>
      </c>
      <c r="L52" s="65" t="s">
        <v>51</v>
      </c>
      <c r="M52" s="65" t="s">
        <v>164</v>
      </c>
      <c r="N52" s="65" t="s">
        <v>164</v>
      </c>
      <c r="O52" s="65" t="s">
        <v>312</v>
      </c>
      <c r="P52" s="65" t="s">
        <v>842</v>
      </c>
      <c r="Q52" s="65" t="s">
        <v>215</v>
      </c>
    </row>
    <row r="53" spans="2:17" hidden="1" x14ac:dyDescent="0.2">
      <c r="B53" s="60" t="str">
        <f t="shared" si="0"/>
        <v>00001427824540910058892000100044230</v>
      </c>
      <c r="C53" s="65" t="s">
        <v>3590</v>
      </c>
      <c r="D53" s="65" t="s">
        <v>232</v>
      </c>
      <c r="E53" s="65" t="s">
        <v>308</v>
      </c>
      <c r="F53" s="71">
        <v>45409</v>
      </c>
      <c r="G53" s="65" t="s">
        <v>309</v>
      </c>
      <c r="H53" s="65" t="s">
        <v>310</v>
      </c>
      <c r="I53" s="65" t="s">
        <v>2259</v>
      </c>
      <c r="J53" s="66">
        <v>4</v>
      </c>
      <c r="K53" s="66">
        <v>4</v>
      </c>
      <c r="L53" s="65" t="s">
        <v>51</v>
      </c>
      <c r="M53" s="65" t="s">
        <v>164</v>
      </c>
      <c r="N53" s="65" t="s">
        <v>164</v>
      </c>
      <c r="O53" s="65" t="s">
        <v>312</v>
      </c>
      <c r="P53" s="65" t="s">
        <v>3591</v>
      </c>
      <c r="Q53" s="65" t="s">
        <v>215</v>
      </c>
    </row>
    <row r="54" spans="2:17" hidden="1" x14ac:dyDescent="0.2">
      <c r="B54" s="60" t="str">
        <f t="shared" si="0"/>
        <v>00001440564548410058892000100045592</v>
      </c>
      <c r="C54" s="65" t="s">
        <v>3592</v>
      </c>
      <c r="D54" s="65" t="s">
        <v>314</v>
      </c>
      <c r="E54" s="65" t="s">
        <v>308</v>
      </c>
      <c r="F54" s="71">
        <v>45484</v>
      </c>
      <c r="G54" s="65" t="s">
        <v>309</v>
      </c>
      <c r="H54" s="65" t="s">
        <v>310</v>
      </c>
      <c r="I54" s="65" t="s">
        <v>2259</v>
      </c>
      <c r="J54" s="66">
        <v>4</v>
      </c>
      <c r="K54" s="66">
        <v>4</v>
      </c>
      <c r="L54" s="65" t="s">
        <v>51</v>
      </c>
      <c r="M54" s="65" t="s">
        <v>311</v>
      </c>
      <c r="N54" s="65" t="s">
        <v>311</v>
      </c>
      <c r="O54" s="65" t="s">
        <v>312</v>
      </c>
      <c r="P54" s="65" t="s">
        <v>3593</v>
      </c>
      <c r="Q54" s="65" t="s">
        <v>215</v>
      </c>
    </row>
    <row r="55" spans="2:17" hidden="1" x14ac:dyDescent="0.2">
      <c r="B55" s="60" t="str">
        <f t="shared" si="0"/>
        <v>00001447604540710058892000100046259</v>
      </c>
      <c r="C55" s="65" t="s">
        <v>3594</v>
      </c>
      <c r="D55" s="65" t="s">
        <v>163</v>
      </c>
      <c r="E55" s="65" t="s">
        <v>308</v>
      </c>
      <c r="F55" s="71">
        <v>45407</v>
      </c>
      <c r="G55" s="65" t="s">
        <v>309</v>
      </c>
      <c r="H55" s="65" t="s">
        <v>310</v>
      </c>
      <c r="I55" s="65" t="s">
        <v>2259</v>
      </c>
      <c r="J55" s="66">
        <v>4</v>
      </c>
      <c r="K55" s="66">
        <v>4</v>
      </c>
      <c r="L55" s="65" t="s">
        <v>51</v>
      </c>
      <c r="M55" s="65" t="s">
        <v>164</v>
      </c>
      <c r="N55" s="65" t="s">
        <v>164</v>
      </c>
      <c r="O55" s="65" t="s">
        <v>312</v>
      </c>
      <c r="P55" s="65" t="s">
        <v>3595</v>
      </c>
      <c r="Q55" s="65" t="s">
        <v>215</v>
      </c>
    </row>
    <row r="56" spans="2:17" hidden="1" x14ac:dyDescent="0.2">
      <c r="B56" s="60" t="str">
        <f t="shared" si="0"/>
        <v>00002185114541510058893000100072584</v>
      </c>
      <c r="C56" s="65" t="s">
        <v>3632</v>
      </c>
      <c r="D56" s="65" t="s">
        <v>828</v>
      </c>
      <c r="E56" s="65" t="s">
        <v>308</v>
      </c>
      <c r="F56" s="71">
        <v>45415</v>
      </c>
      <c r="G56" s="65" t="s">
        <v>309</v>
      </c>
      <c r="H56" s="65" t="s">
        <v>310</v>
      </c>
      <c r="I56" s="65" t="s">
        <v>2300</v>
      </c>
      <c r="J56" s="66">
        <v>16</v>
      </c>
      <c r="K56" s="66">
        <v>16</v>
      </c>
      <c r="L56" s="65" t="s">
        <v>51</v>
      </c>
      <c r="M56" s="65" t="s">
        <v>314</v>
      </c>
      <c r="N56" s="65" t="s">
        <v>249</v>
      </c>
      <c r="O56" s="65" t="s">
        <v>312</v>
      </c>
      <c r="P56" s="65" t="s">
        <v>3633</v>
      </c>
      <c r="Q56" s="65" t="s">
        <v>215</v>
      </c>
    </row>
    <row r="57" spans="2:17" hidden="1" x14ac:dyDescent="0.2">
      <c r="B57" s="60" t="str">
        <f t="shared" si="0"/>
        <v>00001328154537910058907000100034294</v>
      </c>
      <c r="C57" s="65" t="s">
        <v>3450</v>
      </c>
      <c r="D57" s="65" t="s">
        <v>294</v>
      </c>
      <c r="E57" s="65" t="s">
        <v>308</v>
      </c>
      <c r="F57" s="71">
        <v>45379</v>
      </c>
      <c r="G57" s="65" t="s">
        <v>309</v>
      </c>
      <c r="H57" s="65" t="s">
        <v>310</v>
      </c>
      <c r="I57" s="65" t="s">
        <v>2265</v>
      </c>
      <c r="J57" s="66">
        <v>16</v>
      </c>
      <c r="K57" s="66">
        <v>16</v>
      </c>
      <c r="L57" s="65" t="s">
        <v>51</v>
      </c>
      <c r="M57" s="65" t="s">
        <v>311</v>
      </c>
      <c r="N57" s="65" t="s">
        <v>311</v>
      </c>
      <c r="O57" s="65" t="s">
        <v>312</v>
      </c>
      <c r="P57" s="65" t="s">
        <v>3451</v>
      </c>
      <c r="Q57" s="65" t="s">
        <v>215</v>
      </c>
    </row>
    <row r="58" spans="2:17" hidden="1" x14ac:dyDescent="0.2">
      <c r="B58" s="60" t="str">
        <f t="shared" si="0"/>
        <v>00001427824540910058907000100044230</v>
      </c>
      <c r="C58" s="65" t="s">
        <v>3590</v>
      </c>
      <c r="D58" s="65" t="s">
        <v>318</v>
      </c>
      <c r="E58" s="65" t="s">
        <v>308</v>
      </c>
      <c r="F58" s="71">
        <v>45409</v>
      </c>
      <c r="G58" s="65" t="s">
        <v>309</v>
      </c>
      <c r="H58" s="65" t="s">
        <v>310</v>
      </c>
      <c r="I58" s="65" t="s">
        <v>2265</v>
      </c>
      <c r="J58" s="66">
        <v>24</v>
      </c>
      <c r="K58" s="66">
        <v>24</v>
      </c>
      <c r="L58" s="65" t="s">
        <v>51</v>
      </c>
      <c r="M58" s="65" t="s">
        <v>164</v>
      </c>
      <c r="N58" s="65" t="s">
        <v>164</v>
      </c>
      <c r="O58" s="65" t="s">
        <v>312</v>
      </c>
      <c r="P58" s="65" t="s">
        <v>3591</v>
      </c>
      <c r="Q58" s="65" t="s">
        <v>215</v>
      </c>
    </row>
    <row r="59" spans="2:17" hidden="1" x14ac:dyDescent="0.2">
      <c r="B59" s="60" t="str">
        <f t="shared" si="0"/>
        <v>00001332394540010060881000100034735</v>
      </c>
      <c r="C59" s="65" t="s">
        <v>3452</v>
      </c>
      <c r="D59" s="65" t="s">
        <v>218</v>
      </c>
      <c r="E59" s="65" t="s">
        <v>308</v>
      </c>
      <c r="F59" s="71">
        <v>45400</v>
      </c>
      <c r="G59" s="65" t="s">
        <v>309</v>
      </c>
      <c r="H59" s="65" t="s">
        <v>310</v>
      </c>
      <c r="I59" s="65" t="s">
        <v>237</v>
      </c>
      <c r="J59" s="66">
        <v>2</v>
      </c>
      <c r="K59" s="66">
        <v>2</v>
      </c>
      <c r="L59" s="65" t="s">
        <v>51</v>
      </c>
      <c r="M59" s="65" t="s">
        <v>314</v>
      </c>
      <c r="N59" s="65" t="s">
        <v>249</v>
      </c>
      <c r="O59" s="65" t="s">
        <v>312</v>
      </c>
      <c r="P59" s="65" t="s">
        <v>3453</v>
      </c>
      <c r="Q59" s="65" t="s">
        <v>215</v>
      </c>
    </row>
    <row r="60" spans="2:17" hidden="1" x14ac:dyDescent="0.2">
      <c r="B60" s="60" t="str">
        <f t="shared" si="0"/>
        <v>00001375204540410060881000100039046</v>
      </c>
      <c r="C60" s="65" t="s">
        <v>841</v>
      </c>
      <c r="D60" s="65" t="s">
        <v>249</v>
      </c>
      <c r="E60" s="65" t="s">
        <v>308</v>
      </c>
      <c r="F60" s="71">
        <v>45404</v>
      </c>
      <c r="G60" s="65" t="s">
        <v>309</v>
      </c>
      <c r="H60" s="65" t="s">
        <v>310</v>
      </c>
      <c r="I60" s="65" t="s">
        <v>237</v>
      </c>
      <c r="J60" s="66">
        <v>3</v>
      </c>
      <c r="K60" s="66">
        <v>3</v>
      </c>
      <c r="L60" s="65" t="s">
        <v>51</v>
      </c>
      <c r="M60" s="65" t="s">
        <v>164</v>
      </c>
      <c r="N60" s="65" t="s">
        <v>164</v>
      </c>
      <c r="O60" s="65" t="s">
        <v>312</v>
      </c>
      <c r="P60" s="65" t="s">
        <v>842</v>
      </c>
      <c r="Q60" s="65" t="s">
        <v>215</v>
      </c>
    </row>
    <row r="61" spans="2:17" hidden="1" x14ac:dyDescent="0.2">
      <c r="B61" s="60" t="str">
        <f t="shared" si="0"/>
        <v>00001273174556810060884000200089039</v>
      </c>
      <c r="C61" s="65" t="s">
        <v>3361</v>
      </c>
      <c r="D61" s="65" t="s">
        <v>314</v>
      </c>
      <c r="E61" s="65" t="s">
        <v>308</v>
      </c>
      <c r="F61" s="71">
        <v>45568</v>
      </c>
      <c r="G61" s="65" t="s">
        <v>309</v>
      </c>
      <c r="H61" s="65" t="s">
        <v>310</v>
      </c>
      <c r="I61" s="65" t="s">
        <v>235</v>
      </c>
      <c r="J61" s="66">
        <v>12</v>
      </c>
      <c r="K61" s="66">
        <v>12</v>
      </c>
      <c r="L61" s="65" t="s">
        <v>51</v>
      </c>
      <c r="M61" s="65" t="s">
        <v>311</v>
      </c>
      <c r="N61" s="65" t="s">
        <v>311</v>
      </c>
      <c r="O61" s="65" t="s">
        <v>312</v>
      </c>
      <c r="P61" s="65" t="s">
        <v>3362</v>
      </c>
      <c r="Q61" s="65" t="s">
        <v>215</v>
      </c>
    </row>
    <row r="62" spans="2:17" hidden="1" x14ac:dyDescent="0.2">
      <c r="B62" s="60" t="str">
        <f t="shared" si="0"/>
        <v>00001400284621210060884000100041524</v>
      </c>
      <c r="C62" s="65" t="s">
        <v>847</v>
      </c>
      <c r="D62" s="65" t="s">
        <v>232</v>
      </c>
      <c r="E62" s="65" t="s">
        <v>308</v>
      </c>
      <c r="F62" s="71">
        <v>46212</v>
      </c>
      <c r="G62" s="65" t="s">
        <v>309</v>
      </c>
      <c r="H62" s="65" t="s">
        <v>310</v>
      </c>
      <c r="I62" s="65" t="s">
        <v>235</v>
      </c>
      <c r="J62" s="66">
        <v>6</v>
      </c>
      <c r="K62" s="66">
        <v>6</v>
      </c>
      <c r="L62" s="65" t="s">
        <v>51</v>
      </c>
      <c r="M62" s="65" t="s">
        <v>314</v>
      </c>
      <c r="N62" s="65" t="s">
        <v>249</v>
      </c>
      <c r="O62" s="65" t="s">
        <v>312</v>
      </c>
      <c r="P62" s="65" t="s">
        <v>848</v>
      </c>
      <c r="Q62" s="65" t="s">
        <v>215</v>
      </c>
    </row>
    <row r="63" spans="2:17" hidden="1" x14ac:dyDescent="0.2">
      <c r="B63" s="60" t="str">
        <f t="shared" si="0"/>
        <v>00001401914544410060884000100041707</v>
      </c>
      <c r="C63" s="65" t="s">
        <v>3562</v>
      </c>
      <c r="D63" s="65" t="s">
        <v>218</v>
      </c>
      <c r="E63" s="65" t="s">
        <v>308</v>
      </c>
      <c r="F63" s="71">
        <v>45444</v>
      </c>
      <c r="G63" s="65" t="s">
        <v>309</v>
      </c>
      <c r="H63" s="65" t="s">
        <v>310</v>
      </c>
      <c r="I63" s="65" t="s">
        <v>235</v>
      </c>
      <c r="J63" s="66">
        <v>8</v>
      </c>
      <c r="K63" s="66">
        <v>8</v>
      </c>
      <c r="L63" s="65" t="s">
        <v>51</v>
      </c>
      <c r="M63" s="65" t="s">
        <v>311</v>
      </c>
      <c r="N63" s="65" t="s">
        <v>311</v>
      </c>
      <c r="O63" s="65" t="s">
        <v>312</v>
      </c>
      <c r="P63" s="65" t="s">
        <v>3563</v>
      </c>
      <c r="Q63" s="65" t="s">
        <v>215</v>
      </c>
    </row>
    <row r="64" spans="2:17" hidden="1" x14ac:dyDescent="0.2">
      <c r="B64" s="60" t="str">
        <f t="shared" si="0"/>
        <v>00001417034540910060884000100043119</v>
      </c>
      <c r="C64" s="65" t="s">
        <v>3588</v>
      </c>
      <c r="D64" s="65" t="s">
        <v>294</v>
      </c>
      <c r="E64" s="65" t="s">
        <v>308</v>
      </c>
      <c r="F64" s="71">
        <v>45409</v>
      </c>
      <c r="G64" s="65" t="s">
        <v>309</v>
      </c>
      <c r="H64" s="65" t="s">
        <v>310</v>
      </c>
      <c r="I64" s="65" t="s">
        <v>235</v>
      </c>
      <c r="J64" s="66">
        <v>1</v>
      </c>
      <c r="K64" s="66">
        <v>1</v>
      </c>
      <c r="L64" s="65" t="s">
        <v>51</v>
      </c>
      <c r="M64" s="65" t="s">
        <v>311</v>
      </c>
      <c r="N64" s="65" t="s">
        <v>311</v>
      </c>
      <c r="O64" s="65" t="s">
        <v>312</v>
      </c>
      <c r="P64" s="65" t="s">
        <v>3589</v>
      </c>
      <c r="Q64" s="65" t="s">
        <v>215</v>
      </c>
    </row>
    <row r="65" spans="2:17" hidden="1" x14ac:dyDescent="0.2">
      <c r="B65" s="60" t="str">
        <f t="shared" si="0"/>
        <v>00002134894539010060884000500003801</v>
      </c>
      <c r="C65" s="65" t="s">
        <v>3596</v>
      </c>
      <c r="D65" s="65" t="s">
        <v>781</v>
      </c>
      <c r="E65" s="65" t="s">
        <v>308</v>
      </c>
      <c r="F65" s="71">
        <v>45390</v>
      </c>
      <c r="G65" s="65" t="s">
        <v>309</v>
      </c>
      <c r="H65" s="65" t="s">
        <v>310</v>
      </c>
      <c r="I65" s="65" t="s">
        <v>235</v>
      </c>
      <c r="J65" s="66">
        <v>20</v>
      </c>
      <c r="K65" s="66">
        <v>20</v>
      </c>
      <c r="L65" s="65" t="s">
        <v>51</v>
      </c>
      <c r="M65" s="65" t="s">
        <v>1701</v>
      </c>
      <c r="N65" s="65" t="s">
        <v>3229</v>
      </c>
      <c r="O65" s="65" t="s">
        <v>312</v>
      </c>
      <c r="P65" s="65" t="s">
        <v>3597</v>
      </c>
      <c r="Q65" s="65" t="s">
        <v>215</v>
      </c>
    </row>
    <row r="66" spans="2:17" hidden="1" x14ac:dyDescent="0.2">
      <c r="B66" s="60" t="str">
        <f t="shared" ref="B66:B129" si="1">_xlfn.CONCAT("0000",C66,F66,I66,P66)</f>
        <v>00002252434536210060884000100074085</v>
      </c>
      <c r="C66" s="65" t="s">
        <v>3660</v>
      </c>
      <c r="D66" s="65" t="s">
        <v>218</v>
      </c>
      <c r="E66" s="65" t="s">
        <v>308</v>
      </c>
      <c r="F66" s="71">
        <v>45362</v>
      </c>
      <c r="G66" s="65" t="s">
        <v>309</v>
      </c>
      <c r="H66" s="65" t="s">
        <v>310</v>
      </c>
      <c r="I66" s="65" t="s">
        <v>235</v>
      </c>
      <c r="J66" s="66">
        <v>2</v>
      </c>
      <c r="K66" s="66">
        <v>2</v>
      </c>
      <c r="L66" s="65" t="s">
        <v>51</v>
      </c>
      <c r="M66" s="65" t="s">
        <v>1701</v>
      </c>
      <c r="N66" s="65" t="s">
        <v>3229</v>
      </c>
      <c r="O66" s="65" t="s">
        <v>312</v>
      </c>
      <c r="P66" s="65" t="s">
        <v>3661</v>
      </c>
      <c r="Q66" s="65" t="s">
        <v>215</v>
      </c>
    </row>
    <row r="67" spans="2:17" hidden="1" x14ac:dyDescent="0.2">
      <c r="B67" s="60" t="str">
        <f t="shared" si="1"/>
        <v>0000899974546310060886000200055709</v>
      </c>
      <c r="C67" s="65" t="s">
        <v>784</v>
      </c>
      <c r="D67" s="65" t="s">
        <v>163</v>
      </c>
      <c r="E67" s="65" t="s">
        <v>308</v>
      </c>
      <c r="F67" s="71">
        <v>45463</v>
      </c>
      <c r="G67" s="65" t="s">
        <v>309</v>
      </c>
      <c r="H67" s="65" t="s">
        <v>310</v>
      </c>
      <c r="I67" s="65" t="s">
        <v>205</v>
      </c>
      <c r="J67" s="66">
        <v>1</v>
      </c>
      <c r="K67" s="66">
        <v>1</v>
      </c>
      <c r="L67" s="65" t="s">
        <v>51</v>
      </c>
      <c r="M67" s="65" t="s">
        <v>249</v>
      </c>
      <c r="N67" s="65" t="s">
        <v>249</v>
      </c>
      <c r="O67" s="65" t="s">
        <v>312</v>
      </c>
      <c r="P67" s="65" t="s">
        <v>785</v>
      </c>
      <c r="Q67" s="65" t="s">
        <v>215</v>
      </c>
    </row>
    <row r="68" spans="2:17" hidden="1" x14ac:dyDescent="0.2">
      <c r="B68" s="60" t="str">
        <f t="shared" si="1"/>
        <v>0000950724544610060886000200060750</v>
      </c>
      <c r="C68" s="65" t="s">
        <v>788</v>
      </c>
      <c r="D68" s="65" t="s">
        <v>314</v>
      </c>
      <c r="E68" s="65" t="s">
        <v>308</v>
      </c>
      <c r="F68" s="71">
        <v>45446</v>
      </c>
      <c r="G68" s="65" t="s">
        <v>309</v>
      </c>
      <c r="H68" s="65" t="s">
        <v>310</v>
      </c>
      <c r="I68" s="65" t="s">
        <v>205</v>
      </c>
      <c r="J68" s="66">
        <v>1</v>
      </c>
      <c r="K68" s="66">
        <v>1</v>
      </c>
      <c r="L68" s="65" t="s">
        <v>51</v>
      </c>
      <c r="M68" s="65" t="s">
        <v>249</v>
      </c>
      <c r="N68" s="65" t="s">
        <v>249</v>
      </c>
      <c r="O68" s="65" t="s">
        <v>312</v>
      </c>
      <c r="P68" s="65" t="s">
        <v>789</v>
      </c>
      <c r="Q68" s="65" t="s">
        <v>215</v>
      </c>
    </row>
    <row r="69" spans="2:17" hidden="1" x14ac:dyDescent="0.2">
      <c r="B69" s="60" t="str">
        <f t="shared" si="1"/>
        <v>00001287344538010060886000200090465</v>
      </c>
      <c r="C69" s="65" t="s">
        <v>810</v>
      </c>
      <c r="D69" s="65" t="s">
        <v>318</v>
      </c>
      <c r="E69" s="65" t="s">
        <v>308</v>
      </c>
      <c r="F69" s="71">
        <v>45380</v>
      </c>
      <c r="G69" s="65" t="s">
        <v>309</v>
      </c>
      <c r="H69" s="65" t="s">
        <v>310</v>
      </c>
      <c r="I69" s="65" t="s">
        <v>205</v>
      </c>
      <c r="J69" s="66">
        <v>4</v>
      </c>
      <c r="K69" s="66">
        <v>4</v>
      </c>
      <c r="L69" s="65" t="s">
        <v>51</v>
      </c>
      <c r="M69" s="65" t="s">
        <v>314</v>
      </c>
      <c r="N69" s="65" t="s">
        <v>249</v>
      </c>
      <c r="O69" s="65" t="s">
        <v>312</v>
      </c>
      <c r="P69" s="65" t="s">
        <v>811</v>
      </c>
      <c r="Q69" s="65" t="s">
        <v>215</v>
      </c>
    </row>
    <row r="70" spans="2:17" hidden="1" x14ac:dyDescent="0.2">
      <c r="B70" s="60" t="str">
        <f t="shared" si="1"/>
        <v>00001296914538410060886000200091461</v>
      </c>
      <c r="C70" s="65" t="s">
        <v>812</v>
      </c>
      <c r="D70" s="65" t="s">
        <v>318</v>
      </c>
      <c r="E70" s="65" t="s">
        <v>308</v>
      </c>
      <c r="F70" s="71">
        <v>45384</v>
      </c>
      <c r="G70" s="65" t="s">
        <v>309</v>
      </c>
      <c r="H70" s="65" t="s">
        <v>310</v>
      </c>
      <c r="I70" s="65" t="s">
        <v>205</v>
      </c>
      <c r="J70" s="66">
        <v>4</v>
      </c>
      <c r="K70" s="66">
        <v>4</v>
      </c>
      <c r="L70" s="65" t="s">
        <v>51</v>
      </c>
      <c r="M70" s="65" t="s">
        <v>314</v>
      </c>
      <c r="N70" s="65" t="s">
        <v>249</v>
      </c>
      <c r="O70" s="65" t="s">
        <v>312</v>
      </c>
      <c r="P70" s="65" t="s">
        <v>813</v>
      </c>
      <c r="Q70" s="65" t="s">
        <v>215</v>
      </c>
    </row>
    <row r="71" spans="2:17" hidden="1" x14ac:dyDescent="0.2">
      <c r="B71" s="60" t="str">
        <f t="shared" si="1"/>
        <v>00001353624542110060886000100036830</v>
      </c>
      <c r="C71" s="65" t="s">
        <v>823</v>
      </c>
      <c r="D71" s="65" t="s">
        <v>294</v>
      </c>
      <c r="E71" s="65" t="s">
        <v>308</v>
      </c>
      <c r="F71" s="71">
        <v>45421</v>
      </c>
      <c r="G71" s="65" t="s">
        <v>309</v>
      </c>
      <c r="H71" s="65" t="s">
        <v>310</v>
      </c>
      <c r="I71" s="65" t="s">
        <v>205</v>
      </c>
      <c r="J71" s="66">
        <v>2</v>
      </c>
      <c r="K71" s="66">
        <v>2</v>
      </c>
      <c r="L71" s="65" t="s">
        <v>51</v>
      </c>
      <c r="M71" s="65" t="s">
        <v>311</v>
      </c>
      <c r="N71" s="65" t="s">
        <v>311</v>
      </c>
      <c r="O71" s="65" t="s">
        <v>312</v>
      </c>
      <c r="P71" s="65" t="s">
        <v>824</v>
      </c>
      <c r="Q71" s="65" t="s">
        <v>215</v>
      </c>
    </row>
    <row r="72" spans="2:17" hidden="1" x14ac:dyDescent="0.2">
      <c r="B72" s="60" t="str">
        <f t="shared" si="1"/>
        <v>00001364904546610060886000100037966</v>
      </c>
      <c r="C72" s="65" t="s">
        <v>837</v>
      </c>
      <c r="D72" s="65" t="s">
        <v>218</v>
      </c>
      <c r="E72" s="65" t="s">
        <v>308</v>
      </c>
      <c r="F72" s="71">
        <v>45466</v>
      </c>
      <c r="G72" s="65" t="s">
        <v>309</v>
      </c>
      <c r="H72" s="65" t="s">
        <v>310</v>
      </c>
      <c r="I72" s="65" t="s">
        <v>205</v>
      </c>
      <c r="J72" s="66">
        <v>2</v>
      </c>
      <c r="K72" s="66">
        <v>2</v>
      </c>
      <c r="L72" s="65" t="s">
        <v>51</v>
      </c>
      <c r="M72" s="65" t="s">
        <v>311</v>
      </c>
      <c r="N72" s="65" t="s">
        <v>311</v>
      </c>
      <c r="O72" s="65" t="s">
        <v>312</v>
      </c>
      <c r="P72" s="65" t="s">
        <v>838</v>
      </c>
      <c r="Q72" s="65" t="s">
        <v>215</v>
      </c>
    </row>
    <row r="73" spans="2:17" hidden="1" x14ac:dyDescent="0.2">
      <c r="B73" s="60" t="str">
        <f t="shared" si="1"/>
        <v>00001375204540410060886000100039046</v>
      </c>
      <c r="C73" s="65" t="s">
        <v>841</v>
      </c>
      <c r="D73" s="65" t="s">
        <v>307</v>
      </c>
      <c r="E73" s="65" t="s">
        <v>308</v>
      </c>
      <c r="F73" s="71">
        <v>45404</v>
      </c>
      <c r="G73" s="65" t="s">
        <v>309</v>
      </c>
      <c r="H73" s="65" t="s">
        <v>310</v>
      </c>
      <c r="I73" s="65" t="s">
        <v>205</v>
      </c>
      <c r="J73" s="66">
        <v>9</v>
      </c>
      <c r="K73" s="66">
        <v>9</v>
      </c>
      <c r="L73" s="65" t="s">
        <v>51</v>
      </c>
      <c r="M73" s="65" t="s">
        <v>164</v>
      </c>
      <c r="N73" s="65" t="s">
        <v>164</v>
      </c>
      <c r="O73" s="65" t="s">
        <v>312</v>
      </c>
      <c r="P73" s="65" t="s">
        <v>842</v>
      </c>
      <c r="Q73" s="65" t="s">
        <v>215</v>
      </c>
    </row>
    <row r="74" spans="2:17" hidden="1" x14ac:dyDescent="0.2">
      <c r="B74" s="60" t="str">
        <f t="shared" si="1"/>
        <v>00001376084544610060886000100039107</v>
      </c>
      <c r="C74" s="65" t="s">
        <v>843</v>
      </c>
      <c r="D74" s="65" t="s">
        <v>218</v>
      </c>
      <c r="E74" s="65" t="s">
        <v>308</v>
      </c>
      <c r="F74" s="71">
        <v>45446</v>
      </c>
      <c r="G74" s="65" t="s">
        <v>309</v>
      </c>
      <c r="H74" s="65" t="s">
        <v>310</v>
      </c>
      <c r="I74" s="65" t="s">
        <v>205</v>
      </c>
      <c r="J74" s="66">
        <v>4</v>
      </c>
      <c r="K74" s="66">
        <v>4</v>
      </c>
      <c r="L74" s="65" t="s">
        <v>51</v>
      </c>
      <c r="M74" s="65" t="s">
        <v>311</v>
      </c>
      <c r="N74" s="65" t="s">
        <v>311</v>
      </c>
      <c r="O74" s="65" t="s">
        <v>312</v>
      </c>
      <c r="P74" s="65" t="s">
        <v>844</v>
      </c>
      <c r="Q74" s="65" t="s">
        <v>215</v>
      </c>
    </row>
    <row r="75" spans="2:17" hidden="1" x14ac:dyDescent="0.2">
      <c r="B75" s="60" t="str">
        <f t="shared" si="1"/>
        <v>00002134894539010060886000500003801</v>
      </c>
      <c r="C75" s="65" t="s">
        <v>3596</v>
      </c>
      <c r="D75" s="65" t="s">
        <v>3371</v>
      </c>
      <c r="E75" s="65" t="s">
        <v>308</v>
      </c>
      <c r="F75" s="71">
        <v>45390</v>
      </c>
      <c r="G75" s="65" t="s">
        <v>309</v>
      </c>
      <c r="H75" s="65" t="s">
        <v>310</v>
      </c>
      <c r="I75" s="65" t="s">
        <v>205</v>
      </c>
      <c r="J75" s="66">
        <v>20</v>
      </c>
      <c r="K75" s="66">
        <v>20</v>
      </c>
      <c r="L75" s="65" t="s">
        <v>51</v>
      </c>
      <c r="M75" s="65" t="s">
        <v>1701</v>
      </c>
      <c r="N75" s="65" t="s">
        <v>3229</v>
      </c>
      <c r="O75" s="65" t="s">
        <v>312</v>
      </c>
      <c r="P75" s="65" t="s">
        <v>3597</v>
      </c>
      <c r="Q75" s="65" t="s">
        <v>215</v>
      </c>
    </row>
    <row r="76" spans="2:17" hidden="1" x14ac:dyDescent="0.2">
      <c r="B76" s="60" t="str">
        <f t="shared" si="1"/>
        <v>00001371064542110060889000100038602</v>
      </c>
      <c r="C76" s="65" t="s">
        <v>3506</v>
      </c>
      <c r="D76" s="65" t="s">
        <v>313</v>
      </c>
      <c r="E76" s="65" t="s">
        <v>308</v>
      </c>
      <c r="F76" s="71">
        <v>45421</v>
      </c>
      <c r="G76" s="65" t="s">
        <v>309</v>
      </c>
      <c r="H76" s="65" t="s">
        <v>310</v>
      </c>
      <c r="I76" s="65" t="s">
        <v>199</v>
      </c>
      <c r="J76" s="66">
        <v>1</v>
      </c>
      <c r="K76" s="66">
        <v>1</v>
      </c>
      <c r="L76" s="65" t="s">
        <v>51</v>
      </c>
      <c r="M76" s="65" t="s">
        <v>249</v>
      </c>
      <c r="N76" s="65" t="s">
        <v>249</v>
      </c>
      <c r="O76" s="65" t="s">
        <v>312</v>
      </c>
      <c r="P76" s="65" t="s">
        <v>3507</v>
      </c>
      <c r="Q76" s="65" t="s">
        <v>215</v>
      </c>
    </row>
    <row r="77" spans="2:17" hidden="1" x14ac:dyDescent="0.2">
      <c r="B77" s="60" t="str">
        <f t="shared" si="1"/>
        <v>00001371064542110060890000100038602</v>
      </c>
      <c r="C77" s="65" t="s">
        <v>3506</v>
      </c>
      <c r="D77" s="65" t="s">
        <v>3325</v>
      </c>
      <c r="E77" s="65" t="s">
        <v>308</v>
      </c>
      <c r="F77" s="71">
        <v>45421</v>
      </c>
      <c r="G77" s="65" t="s">
        <v>309</v>
      </c>
      <c r="H77" s="65" t="s">
        <v>310</v>
      </c>
      <c r="I77" s="65" t="s">
        <v>226</v>
      </c>
      <c r="J77" s="66">
        <v>1</v>
      </c>
      <c r="K77" s="66">
        <v>1</v>
      </c>
      <c r="L77" s="65" t="s">
        <v>51</v>
      </c>
      <c r="M77" s="65" t="s">
        <v>249</v>
      </c>
      <c r="N77" s="65" t="s">
        <v>249</v>
      </c>
      <c r="O77" s="65" t="s">
        <v>312</v>
      </c>
      <c r="P77" s="65" t="s">
        <v>3507</v>
      </c>
      <c r="Q77" s="65" t="s">
        <v>215</v>
      </c>
    </row>
    <row r="78" spans="2:17" hidden="1" x14ac:dyDescent="0.2">
      <c r="B78" s="60" t="str">
        <f t="shared" si="1"/>
        <v>00001400284621210060890000100041524</v>
      </c>
      <c r="C78" s="65" t="s">
        <v>847</v>
      </c>
      <c r="D78" s="65" t="s">
        <v>163</v>
      </c>
      <c r="E78" s="65" t="s">
        <v>308</v>
      </c>
      <c r="F78" s="71">
        <v>46212</v>
      </c>
      <c r="G78" s="65" t="s">
        <v>309</v>
      </c>
      <c r="H78" s="65" t="s">
        <v>310</v>
      </c>
      <c r="I78" s="65" t="s">
        <v>226</v>
      </c>
      <c r="J78" s="66">
        <v>2</v>
      </c>
      <c r="K78" s="66">
        <v>2</v>
      </c>
      <c r="L78" s="65" t="s">
        <v>51</v>
      </c>
      <c r="M78" s="65" t="s">
        <v>314</v>
      </c>
      <c r="N78" s="65" t="s">
        <v>249</v>
      </c>
      <c r="O78" s="65" t="s">
        <v>312</v>
      </c>
      <c r="P78" s="65" t="s">
        <v>848</v>
      </c>
      <c r="Q78" s="65" t="s">
        <v>215</v>
      </c>
    </row>
    <row r="79" spans="2:17" hidden="1" x14ac:dyDescent="0.2">
      <c r="B79" s="60" t="str">
        <f t="shared" si="1"/>
        <v>00001404784555610060890000100041977</v>
      </c>
      <c r="C79" s="65" t="s">
        <v>3576</v>
      </c>
      <c r="D79" s="65" t="s">
        <v>218</v>
      </c>
      <c r="E79" s="65" t="s">
        <v>308</v>
      </c>
      <c r="F79" s="71">
        <v>45556</v>
      </c>
      <c r="G79" s="65" t="s">
        <v>309</v>
      </c>
      <c r="H79" s="65" t="s">
        <v>310</v>
      </c>
      <c r="I79" s="65" t="s">
        <v>226</v>
      </c>
      <c r="J79" s="66">
        <v>2</v>
      </c>
      <c r="K79" s="66">
        <v>2</v>
      </c>
      <c r="L79" s="65" t="s">
        <v>51</v>
      </c>
      <c r="M79" s="65" t="s">
        <v>164</v>
      </c>
      <c r="N79" s="65" t="s">
        <v>164</v>
      </c>
      <c r="O79" s="65" t="s">
        <v>312</v>
      </c>
      <c r="P79" s="65" t="s">
        <v>3577</v>
      </c>
      <c r="Q79" s="65" t="s">
        <v>215</v>
      </c>
    </row>
    <row r="80" spans="2:17" hidden="1" x14ac:dyDescent="0.2">
      <c r="B80" s="60" t="str">
        <f t="shared" si="1"/>
        <v>00001404794554710060890000100041978</v>
      </c>
      <c r="C80" s="65" t="s">
        <v>3578</v>
      </c>
      <c r="D80" s="65" t="s">
        <v>294</v>
      </c>
      <c r="E80" s="65" t="s">
        <v>308</v>
      </c>
      <c r="F80" s="71">
        <v>45547</v>
      </c>
      <c r="G80" s="65" t="s">
        <v>309</v>
      </c>
      <c r="H80" s="65" t="s">
        <v>310</v>
      </c>
      <c r="I80" s="65" t="s">
        <v>226</v>
      </c>
      <c r="J80" s="66">
        <v>2</v>
      </c>
      <c r="K80" s="66">
        <v>2</v>
      </c>
      <c r="L80" s="65" t="s">
        <v>51</v>
      </c>
      <c r="M80" s="65" t="s">
        <v>164</v>
      </c>
      <c r="N80" s="65" t="s">
        <v>164</v>
      </c>
      <c r="O80" s="65" t="s">
        <v>312</v>
      </c>
      <c r="P80" s="65" t="s">
        <v>3579</v>
      </c>
      <c r="Q80" s="65" t="s">
        <v>215</v>
      </c>
    </row>
    <row r="81" spans="2:17" hidden="1" x14ac:dyDescent="0.2">
      <c r="B81" s="60" t="str">
        <f t="shared" si="1"/>
        <v>00001404804560910060890000100041979</v>
      </c>
      <c r="C81" s="65" t="s">
        <v>3580</v>
      </c>
      <c r="D81" s="65" t="s">
        <v>294</v>
      </c>
      <c r="E81" s="65" t="s">
        <v>308</v>
      </c>
      <c r="F81" s="71">
        <v>45609</v>
      </c>
      <c r="G81" s="65" t="s">
        <v>309</v>
      </c>
      <c r="H81" s="65" t="s">
        <v>310</v>
      </c>
      <c r="I81" s="65" t="s">
        <v>226</v>
      </c>
      <c r="J81" s="66">
        <v>2</v>
      </c>
      <c r="K81" s="66">
        <v>2</v>
      </c>
      <c r="L81" s="65" t="s">
        <v>51</v>
      </c>
      <c r="M81" s="65" t="s">
        <v>164</v>
      </c>
      <c r="N81" s="65" t="s">
        <v>164</v>
      </c>
      <c r="O81" s="65" t="s">
        <v>312</v>
      </c>
      <c r="P81" s="65" t="s">
        <v>3581</v>
      </c>
      <c r="Q81" s="65" t="s">
        <v>215</v>
      </c>
    </row>
    <row r="82" spans="2:17" hidden="1" x14ac:dyDescent="0.2">
      <c r="B82" s="60" t="str">
        <f t="shared" si="1"/>
        <v>00002168304531810060890000100072246</v>
      </c>
      <c r="C82" s="65" t="s">
        <v>3612</v>
      </c>
      <c r="D82" s="65" t="s">
        <v>218</v>
      </c>
      <c r="E82" s="65" t="s">
        <v>308</v>
      </c>
      <c r="F82" s="71">
        <v>45318</v>
      </c>
      <c r="G82" s="65" t="s">
        <v>309</v>
      </c>
      <c r="H82" s="65" t="s">
        <v>310</v>
      </c>
      <c r="I82" s="65" t="s">
        <v>226</v>
      </c>
      <c r="J82" s="66">
        <v>1</v>
      </c>
      <c r="K82" s="66">
        <v>1</v>
      </c>
      <c r="L82" s="65" t="s">
        <v>51</v>
      </c>
      <c r="M82" s="65" t="s">
        <v>164</v>
      </c>
      <c r="N82" s="65" t="s">
        <v>164</v>
      </c>
      <c r="O82" s="65" t="s">
        <v>312</v>
      </c>
      <c r="P82" s="65" t="s">
        <v>3613</v>
      </c>
      <c r="Q82" s="65" t="s">
        <v>215</v>
      </c>
    </row>
    <row r="83" spans="2:17" hidden="1" x14ac:dyDescent="0.2">
      <c r="B83" s="60" t="str">
        <f t="shared" si="1"/>
        <v>00002185114542010060890000100072584</v>
      </c>
      <c r="C83" s="65" t="s">
        <v>3632</v>
      </c>
      <c r="D83" s="65" t="s">
        <v>3488</v>
      </c>
      <c r="E83" s="65" t="s">
        <v>308</v>
      </c>
      <c r="F83" s="71">
        <v>45420</v>
      </c>
      <c r="G83" s="65" t="s">
        <v>309</v>
      </c>
      <c r="H83" s="65" t="s">
        <v>310</v>
      </c>
      <c r="I83" s="65" t="s">
        <v>226</v>
      </c>
      <c r="J83" s="66">
        <v>4</v>
      </c>
      <c r="K83" s="66">
        <v>4</v>
      </c>
      <c r="L83" s="65" t="s">
        <v>51</v>
      </c>
      <c r="M83" s="65" t="s">
        <v>314</v>
      </c>
      <c r="N83" s="65" t="s">
        <v>249</v>
      </c>
      <c r="O83" s="65" t="s">
        <v>312</v>
      </c>
      <c r="P83" s="65" t="s">
        <v>3633</v>
      </c>
      <c r="Q83" s="65" t="s">
        <v>215</v>
      </c>
    </row>
    <row r="84" spans="2:17" hidden="1" x14ac:dyDescent="0.2">
      <c r="B84" s="60" t="str">
        <f t="shared" si="1"/>
        <v>00002185114541210060891000100072584</v>
      </c>
      <c r="C84" s="65" t="s">
        <v>3632</v>
      </c>
      <c r="D84" s="65" t="s">
        <v>3367</v>
      </c>
      <c r="E84" s="65" t="s">
        <v>308</v>
      </c>
      <c r="F84" s="71">
        <v>45412</v>
      </c>
      <c r="G84" s="65" t="s">
        <v>309</v>
      </c>
      <c r="H84" s="65" t="s">
        <v>310</v>
      </c>
      <c r="I84" s="65" t="s">
        <v>241</v>
      </c>
      <c r="J84" s="66">
        <v>4</v>
      </c>
      <c r="K84" s="66">
        <v>4</v>
      </c>
      <c r="L84" s="65" t="s">
        <v>51</v>
      </c>
      <c r="M84" s="65" t="s">
        <v>314</v>
      </c>
      <c r="N84" s="65" t="s">
        <v>249</v>
      </c>
      <c r="O84" s="65" t="s">
        <v>312</v>
      </c>
      <c r="P84" s="65" t="s">
        <v>3633</v>
      </c>
      <c r="Q84" s="65" t="s">
        <v>215</v>
      </c>
    </row>
    <row r="85" spans="2:17" hidden="1" x14ac:dyDescent="0.2">
      <c r="B85" s="60" t="str">
        <f t="shared" si="1"/>
        <v>00002185114542010060891000100072584</v>
      </c>
      <c r="C85" s="65" t="s">
        <v>3632</v>
      </c>
      <c r="D85" s="65" t="s">
        <v>832</v>
      </c>
      <c r="E85" s="65" t="s">
        <v>308</v>
      </c>
      <c r="F85" s="71">
        <v>45420</v>
      </c>
      <c r="G85" s="65" t="s">
        <v>309</v>
      </c>
      <c r="H85" s="65" t="s">
        <v>310</v>
      </c>
      <c r="I85" s="65" t="s">
        <v>241</v>
      </c>
      <c r="J85" s="66">
        <v>4</v>
      </c>
      <c r="K85" s="66">
        <v>4</v>
      </c>
      <c r="L85" s="65" t="s">
        <v>51</v>
      </c>
      <c r="M85" s="65" t="s">
        <v>314</v>
      </c>
      <c r="N85" s="65" t="s">
        <v>249</v>
      </c>
      <c r="O85" s="65" t="s">
        <v>312</v>
      </c>
      <c r="P85" s="65" t="s">
        <v>3633</v>
      </c>
      <c r="Q85" s="65" t="s">
        <v>215</v>
      </c>
    </row>
    <row r="86" spans="2:17" hidden="1" x14ac:dyDescent="0.2">
      <c r="B86" s="60" t="str">
        <f t="shared" si="1"/>
        <v>00001287344538010060903000200090465</v>
      </c>
      <c r="C86" s="65" t="s">
        <v>810</v>
      </c>
      <c r="D86" s="65" t="s">
        <v>314</v>
      </c>
      <c r="E86" s="65" t="s">
        <v>308</v>
      </c>
      <c r="F86" s="71">
        <v>45380</v>
      </c>
      <c r="G86" s="65" t="s">
        <v>309</v>
      </c>
      <c r="H86" s="65" t="s">
        <v>310</v>
      </c>
      <c r="I86" s="65" t="s">
        <v>223</v>
      </c>
      <c r="J86" s="66">
        <v>4</v>
      </c>
      <c r="K86" s="66">
        <v>4</v>
      </c>
      <c r="L86" s="65" t="s">
        <v>51</v>
      </c>
      <c r="M86" s="65" t="s">
        <v>314</v>
      </c>
      <c r="N86" s="65" t="s">
        <v>249</v>
      </c>
      <c r="O86" s="65" t="s">
        <v>312</v>
      </c>
      <c r="P86" s="65" t="s">
        <v>811</v>
      </c>
      <c r="Q86" s="65" t="s">
        <v>215</v>
      </c>
    </row>
    <row r="87" spans="2:17" hidden="1" x14ac:dyDescent="0.2">
      <c r="B87" s="60" t="str">
        <f t="shared" si="1"/>
        <v>00001296914538410060903000200091461</v>
      </c>
      <c r="C87" s="65" t="s">
        <v>812</v>
      </c>
      <c r="D87" s="65" t="s">
        <v>314</v>
      </c>
      <c r="E87" s="65" t="s">
        <v>308</v>
      </c>
      <c r="F87" s="71">
        <v>45384</v>
      </c>
      <c r="G87" s="65" t="s">
        <v>309</v>
      </c>
      <c r="H87" s="65" t="s">
        <v>310</v>
      </c>
      <c r="I87" s="65" t="s">
        <v>223</v>
      </c>
      <c r="J87" s="66">
        <v>4</v>
      </c>
      <c r="K87" s="66">
        <v>4</v>
      </c>
      <c r="L87" s="65" t="s">
        <v>51</v>
      </c>
      <c r="M87" s="65" t="s">
        <v>314</v>
      </c>
      <c r="N87" s="65" t="s">
        <v>249</v>
      </c>
      <c r="O87" s="65" t="s">
        <v>312</v>
      </c>
      <c r="P87" s="65" t="s">
        <v>813</v>
      </c>
      <c r="Q87" s="65" t="s">
        <v>215</v>
      </c>
    </row>
    <row r="88" spans="2:17" hidden="1" x14ac:dyDescent="0.2">
      <c r="B88" s="60" t="str">
        <f t="shared" si="1"/>
        <v>00001346924544710060903000100036158</v>
      </c>
      <c r="C88" s="65" t="s">
        <v>3468</v>
      </c>
      <c r="D88" s="65" t="s">
        <v>218</v>
      </c>
      <c r="E88" s="65" t="s">
        <v>308</v>
      </c>
      <c r="F88" s="71">
        <v>45447</v>
      </c>
      <c r="G88" s="65" t="s">
        <v>309</v>
      </c>
      <c r="H88" s="65" t="s">
        <v>310</v>
      </c>
      <c r="I88" s="65" t="s">
        <v>223</v>
      </c>
      <c r="J88" s="66">
        <v>4</v>
      </c>
      <c r="K88" s="66">
        <v>4</v>
      </c>
      <c r="L88" s="65" t="s">
        <v>51</v>
      </c>
      <c r="M88" s="65" t="s">
        <v>311</v>
      </c>
      <c r="N88" s="65" t="s">
        <v>311</v>
      </c>
      <c r="O88" s="65" t="s">
        <v>312</v>
      </c>
      <c r="P88" s="65" t="s">
        <v>3469</v>
      </c>
      <c r="Q88" s="65" t="s">
        <v>215</v>
      </c>
    </row>
    <row r="89" spans="2:17" hidden="1" x14ac:dyDescent="0.2">
      <c r="B89" s="60" t="str">
        <f t="shared" si="1"/>
        <v>00001358694544310060903000100037337</v>
      </c>
      <c r="C89" s="65" t="s">
        <v>3482</v>
      </c>
      <c r="D89" s="65" t="s">
        <v>218</v>
      </c>
      <c r="E89" s="65" t="s">
        <v>308</v>
      </c>
      <c r="F89" s="71">
        <v>45443</v>
      </c>
      <c r="G89" s="65" t="s">
        <v>309</v>
      </c>
      <c r="H89" s="65" t="s">
        <v>310</v>
      </c>
      <c r="I89" s="65" t="s">
        <v>223</v>
      </c>
      <c r="J89" s="66">
        <v>2</v>
      </c>
      <c r="K89" s="66">
        <v>2</v>
      </c>
      <c r="L89" s="65" t="s">
        <v>51</v>
      </c>
      <c r="M89" s="65" t="s">
        <v>311</v>
      </c>
      <c r="N89" s="65" t="s">
        <v>311</v>
      </c>
      <c r="O89" s="65" t="s">
        <v>312</v>
      </c>
      <c r="P89" s="65" t="s">
        <v>3483</v>
      </c>
      <c r="Q89" s="65" t="s">
        <v>215</v>
      </c>
    </row>
    <row r="90" spans="2:17" hidden="1" x14ac:dyDescent="0.2">
      <c r="B90" s="60" t="str">
        <f t="shared" si="1"/>
        <v>00001316104542110060916000100032996</v>
      </c>
      <c r="C90" s="65" t="s">
        <v>3408</v>
      </c>
      <c r="D90" s="65" t="s">
        <v>163</v>
      </c>
      <c r="E90" s="65" t="s">
        <v>308</v>
      </c>
      <c r="F90" s="71">
        <v>45421</v>
      </c>
      <c r="G90" s="65" t="s">
        <v>309</v>
      </c>
      <c r="H90" s="65" t="s">
        <v>310</v>
      </c>
      <c r="I90" s="65" t="s">
        <v>1131</v>
      </c>
      <c r="J90" s="66">
        <v>3</v>
      </c>
      <c r="K90" s="66">
        <v>3</v>
      </c>
      <c r="L90" s="65" t="s">
        <v>51</v>
      </c>
      <c r="M90" s="65" t="s">
        <v>164</v>
      </c>
      <c r="N90" s="65" t="s">
        <v>164</v>
      </c>
      <c r="O90" s="65" t="s">
        <v>312</v>
      </c>
      <c r="P90" s="65" t="s">
        <v>3409</v>
      </c>
      <c r="Q90" s="65" t="s">
        <v>215</v>
      </c>
    </row>
    <row r="91" spans="2:17" hidden="1" x14ac:dyDescent="0.2">
      <c r="B91" s="60" t="str">
        <f t="shared" si="1"/>
        <v>00001287344538010060917000200090465</v>
      </c>
      <c r="C91" s="65" t="s">
        <v>810</v>
      </c>
      <c r="D91" s="65" t="s">
        <v>315</v>
      </c>
      <c r="E91" s="65" t="s">
        <v>308</v>
      </c>
      <c r="F91" s="71">
        <v>45380</v>
      </c>
      <c r="G91" s="65" t="s">
        <v>309</v>
      </c>
      <c r="H91" s="65" t="s">
        <v>310</v>
      </c>
      <c r="I91" s="65" t="s">
        <v>220</v>
      </c>
      <c r="J91" s="66">
        <v>4</v>
      </c>
      <c r="K91" s="66">
        <v>4</v>
      </c>
      <c r="L91" s="65" t="s">
        <v>51</v>
      </c>
      <c r="M91" s="65" t="s">
        <v>314</v>
      </c>
      <c r="N91" s="65" t="s">
        <v>249</v>
      </c>
      <c r="O91" s="65" t="s">
        <v>312</v>
      </c>
      <c r="P91" s="65" t="s">
        <v>811</v>
      </c>
      <c r="Q91" s="65" t="s">
        <v>215</v>
      </c>
    </row>
    <row r="92" spans="2:17" hidden="1" x14ac:dyDescent="0.2">
      <c r="B92" s="60" t="str">
        <f t="shared" si="1"/>
        <v>00001296914538410060917000200091461</v>
      </c>
      <c r="C92" s="65" t="s">
        <v>812</v>
      </c>
      <c r="D92" s="65" t="s">
        <v>3265</v>
      </c>
      <c r="E92" s="65" t="s">
        <v>308</v>
      </c>
      <c r="F92" s="71">
        <v>45384</v>
      </c>
      <c r="G92" s="65" t="s">
        <v>309</v>
      </c>
      <c r="H92" s="65" t="s">
        <v>310</v>
      </c>
      <c r="I92" s="65" t="s">
        <v>220</v>
      </c>
      <c r="J92" s="66">
        <v>4</v>
      </c>
      <c r="K92" s="66">
        <v>4</v>
      </c>
      <c r="L92" s="65" t="s">
        <v>51</v>
      </c>
      <c r="M92" s="65" t="s">
        <v>314</v>
      </c>
      <c r="N92" s="65" t="s">
        <v>249</v>
      </c>
      <c r="O92" s="65" t="s">
        <v>312</v>
      </c>
      <c r="P92" s="65" t="s">
        <v>813</v>
      </c>
      <c r="Q92" s="65" t="s">
        <v>215</v>
      </c>
    </row>
    <row r="93" spans="2:17" hidden="1" x14ac:dyDescent="0.2">
      <c r="B93" s="60" t="str">
        <f t="shared" si="1"/>
        <v>00001318504544610060917000100033329</v>
      </c>
      <c r="C93" s="65" t="s">
        <v>3418</v>
      </c>
      <c r="D93" s="65" t="s">
        <v>218</v>
      </c>
      <c r="E93" s="65" t="s">
        <v>308</v>
      </c>
      <c r="F93" s="71">
        <v>45446</v>
      </c>
      <c r="G93" s="65" t="s">
        <v>309</v>
      </c>
      <c r="H93" s="65" t="s">
        <v>310</v>
      </c>
      <c r="I93" s="65" t="s">
        <v>220</v>
      </c>
      <c r="J93" s="66">
        <v>2</v>
      </c>
      <c r="K93" s="66">
        <v>2</v>
      </c>
      <c r="L93" s="65" t="s">
        <v>51</v>
      </c>
      <c r="M93" s="65" t="s">
        <v>311</v>
      </c>
      <c r="N93" s="65" t="s">
        <v>311</v>
      </c>
      <c r="O93" s="65" t="s">
        <v>312</v>
      </c>
      <c r="P93" s="65" t="s">
        <v>3419</v>
      </c>
      <c r="Q93" s="65" t="s">
        <v>215</v>
      </c>
    </row>
    <row r="94" spans="2:17" hidden="1" x14ac:dyDescent="0.2">
      <c r="B94" s="60" t="str">
        <f t="shared" si="1"/>
        <v>00001394964544710060917000100041024</v>
      </c>
      <c r="C94" s="65" t="s">
        <v>3558</v>
      </c>
      <c r="D94" s="65" t="s">
        <v>218</v>
      </c>
      <c r="E94" s="65" t="s">
        <v>308</v>
      </c>
      <c r="F94" s="71">
        <v>45447</v>
      </c>
      <c r="G94" s="65" t="s">
        <v>309</v>
      </c>
      <c r="H94" s="65" t="s">
        <v>310</v>
      </c>
      <c r="I94" s="65" t="s">
        <v>220</v>
      </c>
      <c r="J94" s="66">
        <v>2</v>
      </c>
      <c r="K94" s="66">
        <v>2</v>
      </c>
      <c r="L94" s="65" t="s">
        <v>51</v>
      </c>
      <c r="M94" s="65" t="s">
        <v>311</v>
      </c>
      <c r="N94" s="65" t="s">
        <v>311</v>
      </c>
      <c r="O94" s="65" t="s">
        <v>312</v>
      </c>
      <c r="P94" s="65" t="s">
        <v>3559</v>
      </c>
      <c r="Q94" s="65" t="s">
        <v>215</v>
      </c>
    </row>
    <row r="95" spans="2:17" hidden="1" x14ac:dyDescent="0.2">
      <c r="B95" s="60" t="str">
        <f t="shared" si="1"/>
        <v>00001329294542110060929000100034425</v>
      </c>
      <c r="C95" s="65" t="s">
        <v>814</v>
      </c>
      <c r="D95" s="65" t="s">
        <v>218</v>
      </c>
      <c r="E95" s="65" t="s">
        <v>308</v>
      </c>
      <c r="F95" s="71">
        <v>45421</v>
      </c>
      <c r="G95" s="65" t="s">
        <v>309</v>
      </c>
      <c r="H95" s="65" t="s">
        <v>310</v>
      </c>
      <c r="I95" s="65" t="s">
        <v>401</v>
      </c>
      <c r="J95" s="66">
        <v>2</v>
      </c>
      <c r="K95" s="66">
        <v>2</v>
      </c>
      <c r="L95" s="65" t="s">
        <v>51</v>
      </c>
      <c r="M95" s="65" t="s">
        <v>311</v>
      </c>
      <c r="N95" s="65" t="s">
        <v>311</v>
      </c>
      <c r="O95" s="65" t="s">
        <v>312</v>
      </c>
      <c r="P95" s="65" t="s">
        <v>815</v>
      </c>
      <c r="Q95" s="65" t="s">
        <v>215</v>
      </c>
    </row>
    <row r="96" spans="2:17" hidden="1" x14ac:dyDescent="0.2">
      <c r="B96" s="60" t="str">
        <f t="shared" si="1"/>
        <v>00001341194535810060929000100035665</v>
      </c>
      <c r="C96" s="65" t="s">
        <v>821</v>
      </c>
      <c r="D96" s="65" t="s">
        <v>218</v>
      </c>
      <c r="E96" s="65" t="s">
        <v>308</v>
      </c>
      <c r="F96" s="71">
        <v>45358</v>
      </c>
      <c r="G96" s="65" t="s">
        <v>309</v>
      </c>
      <c r="H96" s="65" t="s">
        <v>310</v>
      </c>
      <c r="I96" s="65" t="s">
        <v>401</v>
      </c>
      <c r="J96" s="66">
        <v>2</v>
      </c>
      <c r="K96" s="66">
        <v>2</v>
      </c>
      <c r="L96" s="65" t="s">
        <v>51</v>
      </c>
      <c r="M96" s="65" t="s">
        <v>249</v>
      </c>
      <c r="N96" s="65" t="s">
        <v>249</v>
      </c>
      <c r="O96" s="65" t="s">
        <v>312</v>
      </c>
      <c r="P96" s="65" t="s">
        <v>822</v>
      </c>
      <c r="Q96" s="65" t="s">
        <v>215</v>
      </c>
    </row>
    <row r="97" spans="2:17" hidden="1" x14ac:dyDescent="0.2">
      <c r="B97" s="60" t="str">
        <f t="shared" si="1"/>
        <v>00001287344539110061160000200090465</v>
      </c>
      <c r="C97" s="65" t="s">
        <v>810</v>
      </c>
      <c r="D97" s="65" t="s">
        <v>164</v>
      </c>
      <c r="E97" s="65" t="s">
        <v>308</v>
      </c>
      <c r="F97" s="71">
        <v>45391</v>
      </c>
      <c r="G97" s="65" t="s">
        <v>309</v>
      </c>
      <c r="H97" s="65" t="s">
        <v>310</v>
      </c>
      <c r="I97" s="65" t="s">
        <v>2742</v>
      </c>
      <c r="J97" s="66">
        <v>19</v>
      </c>
      <c r="K97" s="66">
        <v>19</v>
      </c>
      <c r="L97" s="65" t="s">
        <v>51</v>
      </c>
      <c r="M97" s="65" t="s">
        <v>314</v>
      </c>
      <c r="N97" s="65" t="s">
        <v>249</v>
      </c>
      <c r="O97" s="65" t="s">
        <v>312</v>
      </c>
      <c r="P97" s="65" t="s">
        <v>811</v>
      </c>
      <c r="Q97" s="65" t="s">
        <v>215</v>
      </c>
    </row>
    <row r="98" spans="2:17" hidden="1" x14ac:dyDescent="0.2">
      <c r="B98" s="60" t="str">
        <f t="shared" si="1"/>
        <v>00001296914539510061160000200091461</v>
      </c>
      <c r="C98" s="65" t="s">
        <v>812</v>
      </c>
      <c r="D98" s="65" t="s">
        <v>3373</v>
      </c>
      <c r="E98" s="65" t="s">
        <v>308</v>
      </c>
      <c r="F98" s="71">
        <v>45395</v>
      </c>
      <c r="G98" s="65" t="s">
        <v>309</v>
      </c>
      <c r="H98" s="65" t="s">
        <v>310</v>
      </c>
      <c r="I98" s="65" t="s">
        <v>2742</v>
      </c>
      <c r="J98" s="66">
        <v>19</v>
      </c>
      <c r="K98" s="66">
        <v>19</v>
      </c>
      <c r="L98" s="65" t="s">
        <v>51</v>
      </c>
      <c r="M98" s="65" t="s">
        <v>314</v>
      </c>
      <c r="N98" s="65" t="s">
        <v>249</v>
      </c>
      <c r="O98" s="65" t="s">
        <v>312</v>
      </c>
      <c r="P98" s="65" t="s">
        <v>813</v>
      </c>
      <c r="Q98" s="65" t="s">
        <v>215</v>
      </c>
    </row>
    <row r="99" spans="2:17" hidden="1" x14ac:dyDescent="0.2">
      <c r="B99" s="60" t="str">
        <f t="shared" si="1"/>
        <v>00001287344539110061164000200090465</v>
      </c>
      <c r="C99" s="65" t="s">
        <v>810</v>
      </c>
      <c r="D99" s="65" t="s">
        <v>3373</v>
      </c>
      <c r="E99" s="65" t="s">
        <v>308</v>
      </c>
      <c r="F99" s="71">
        <v>45391</v>
      </c>
      <c r="G99" s="65" t="s">
        <v>309</v>
      </c>
      <c r="H99" s="65" t="s">
        <v>310</v>
      </c>
      <c r="I99" s="65" t="s">
        <v>2767</v>
      </c>
      <c r="J99" s="66">
        <v>10</v>
      </c>
      <c r="K99" s="66">
        <v>10</v>
      </c>
      <c r="L99" s="65" t="s">
        <v>51</v>
      </c>
      <c r="M99" s="65" t="s">
        <v>314</v>
      </c>
      <c r="N99" s="65" t="s">
        <v>249</v>
      </c>
      <c r="O99" s="65" t="s">
        <v>312</v>
      </c>
      <c r="P99" s="65" t="s">
        <v>811</v>
      </c>
      <c r="Q99" s="65" t="s">
        <v>215</v>
      </c>
    </row>
    <row r="100" spans="2:17" hidden="1" x14ac:dyDescent="0.2">
      <c r="B100" s="60" t="str">
        <f t="shared" si="1"/>
        <v>00001296914539510061164000200091461</v>
      </c>
      <c r="C100" s="65" t="s">
        <v>812</v>
      </c>
      <c r="D100" s="65" t="s">
        <v>3374</v>
      </c>
      <c r="E100" s="65" t="s">
        <v>308</v>
      </c>
      <c r="F100" s="71">
        <v>45395</v>
      </c>
      <c r="G100" s="65" t="s">
        <v>309</v>
      </c>
      <c r="H100" s="65" t="s">
        <v>310</v>
      </c>
      <c r="I100" s="65" t="s">
        <v>2767</v>
      </c>
      <c r="J100" s="66">
        <v>10</v>
      </c>
      <c r="K100" s="66">
        <v>10</v>
      </c>
      <c r="L100" s="65" t="s">
        <v>51</v>
      </c>
      <c r="M100" s="65" t="s">
        <v>314</v>
      </c>
      <c r="N100" s="65" t="s">
        <v>249</v>
      </c>
      <c r="O100" s="65" t="s">
        <v>312</v>
      </c>
      <c r="P100" s="65" t="s">
        <v>813</v>
      </c>
      <c r="Q100" s="65" t="s">
        <v>215</v>
      </c>
    </row>
    <row r="101" spans="2:17" hidden="1" x14ac:dyDescent="0.2">
      <c r="B101" s="60" t="str">
        <f t="shared" si="1"/>
        <v>00001287344539110061172000200090465</v>
      </c>
      <c r="C101" s="65" t="s">
        <v>810</v>
      </c>
      <c r="D101" s="65" t="s">
        <v>3374</v>
      </c>
      <c r="E101" s="65" t="s">
        <v>308</v>
      </c>
      <c r="F101" s="71">
        <v>45391</v>
      </c>
      <c r="G101" s="65" t="s">
        <v>309</v>
      </c>
      <c r="H101" s="65" t="s">
        <v>310</v>
      </c>
      <c r="I101" s="65" t="s">
        <v>2709</v>
      </c>
      <c r="J101" s="66">
        <v>13</v>
      </c>
      <c r="K101" s="66">
        <v>13</v>
      </c>
      <c r="L101" s="65" t="s">
        <v>51</v>
      </c>
      <c r="M101" s="65" t="s">
        <v>314</v>
      </c>
      <c r="N101" s="65" t="s">
        <v>249</v>
      </c>
      <c r="O101" s="65" t="s">
        <v>312</v>
      </c>
      <c r="P101" s="65" t="s">
        <v>811</v>
      </c>
      <c r="Q101" s="65" t="s">
        <v>215</v>
      </c>
    </row>
    <row r="102" spans="2:17" hidden="1" x14ac:dyDescent="0.2">
      <c r="B102" s="60" t="str">
        <f t="shared" si="1"/>
        <v>00001296914539510061172000200091461</v>
      </c>
      <c r="C102" s="65" t="s">
        <v>812</v>
      </c>
      <c r="D102" s="65" t="s">
        <v>3385</v>
      </c>
      <c r="E102" s="65" t="s">
        <v>308</v>
      </c>
      <c r="F102" s="71">
        <v>45395</v>
      </c>
      <c r="G102" s="65" t="s">
        <v>309</v>
      </c>
      <c r="H102" s="65" t="s">
        <v>310</v>
      </c>
      <c r="I102" s="65" t="s">
        <v>2709</v>
      </c>
      <c r="J102" s="66">
        <v>13</v>
      </c>
      <c r="K102" s="66">
        <v>13</v>
      </c>
      <c r="L102" s="65" t="s">
        <v>51</v>
      </c>
      <c r="M102" s="65" t="s">
        <v>314</v>
      </c>
      <c r="N102" s="65" t="s">
        <v>249</v>
      </c>
      <c r="O102" s="65" t="s">
        <v>312</v>
      </c>
      <c r="P102" s="65" t="s">
        <v>813</v>
      </c>
      <c r="Q102" s="65" t="s">
        <v>215</v>
      </c>
    </row>
    <row r="103" spans="2:17" hidden="1" x14ac:dyDescent="0.2">
      <c r="B103" s="60" t="str">
        <f t="shared" si="1"/>
        <v>00001192474558610062327000200082767</v>
      </c>
      <c r="C103" s="65" t="s">
        <v>3324</v>
      </c>
      <c r="D103" s="65" t="s">
        <v>3325</v>
      </c>
      <c r="E103" s="65" t="s">
        <v>308</v>
      </c>
      <c r="F103" s="71">
        <v>45586</v>
      </c>
      <c r="G103" s="65" t="s">
        <v>309</v>
      </c>
      <c r="H103" s="65" t="s">
        <v>310</v>
      </c>
      <c r="I103" s="65" t="s">
        <v>2134</v>
      </c>
      <c r="J103" s="66">
        <v>1</v>
      </c>
      <c r="K103" s="66">
        <v>1</v>
      </c>
      <c r="L103" s="65" t="s">
        <v>203</v>
      </c>
      <c r="M103" s="65" t="s">
        <v>314</v>
      </c>
      <c r="N103" s="65" t="s">
        <v>249</v>
      </c>
      <c r="O103" s="65" t="s">
        <v>312</v>
      </c>
      <c r="P103" s="65" t="s">
        <v>3326</v>
      </c>
      <c r="Q103" s="65" t="s">
        <v>215</v>
      </c>
    </row>
    <row r="104" spans="2:17" hidden="1" x14ac:dyDescent="0.2">
      <c r="B104" s="60" t="str">
        <f t="shared" si="1"/>
        <v>00001294694621010062327000200091179</v>
      </c>
      <c r="C104" s="65" t="s">
        <v>3381</v>
      </c>
      <c r="D104" s="65" t="s">
        <v>3382</v>
      </c>
      <c r="E104" s="65" t="s">
        <v>308</v>
      </c>
      <c r="F104" s="71">
        <v>46210</v>
      </c>
      <c r="G104" s="65" t="s">
        <v>309</v>
      </c>
      <c r="H104" s="65" t="s">
        <v>310</v>
      </c>
      <c r="I104" s="65" t="s">
        <v>2134</v>
      </c>
      <c r="J104" s="66">
        <v>3</v>
      </c>
      <c r="K104" s="66">
        <v>3</v>
      </c>
      <c r="L104" s="65" t="s">
        <v>203</v>
      </c>
      <c r="M104" s="65" t="s">
        <v>314</v>
      </c>
      <c r="N104" s="65" t="s">
        <v>249</v>
      </c>
      <c r="O104" s="65" t="s">
        <v>312</v>
      </c>
      <c r="P104" s="65" t="s">
        <v>3383</v>
      </c>
      <c r="Q104" s="65" t="s">
        <v>215</v>
      </c>
    </row>
    <row r="105" spans="2:17" hidden="1" x14ac:dyDescent="0.2">
      <c r="B105" s="60" t="str">
        <f t="shared" si="1"/>
        <v>00001374524540010062327000100039000</v>
      </c>
      <c r="C105" s="65" t="s">
        <v>3546</v>
      </c>
      <c r="D105" s="65" t="s">
        <v>3265</v>
      </c>
      <c r="E105" s="65" t="s">
        <v>308</v>
      </c>
      <c r="F105" s="71">
        <v>45400</v>
      </c>
      <c r="G105" s="65" t="s">
        <v>309</v>
      </c>
      <c r="H105" s="65" t="s">
        <v>310</v>
      </c>
      <c r="I105" s="65" t="s">
        <v>2134</v>
      </c>
      <c r="J105" s="66">
        <v>1</v>
      </c>
      <c r="K105" s="66">
        <v>1</v>
      </c>
      <c r="L105" s="65" t="s">
        <v>203</v>
      </c>
      <c r="M105" s="65" t="s">
        <v>311</v>
      </c>
      <c r="N105" s="65" t="s">
        <v>311</v>
      </c>
      <c r="O105" s="65" t="s">
        <v>312</v>
      </c>
      <c r="P105" s="65" t="s">
        <v>3547</v>
      </c>
      <c r="Q105" s="65" t="s">
        <v>215</v>
      </c>
    </row>
    <row r="106" spans="2:17" hidden="1" x14ac:dyDescent="0.2">
      <c r="B106" s="60" t="str">
        <f t="shared" si="1"/>
        <v>00001412064548410062327000100042702</v>
      </c>
      <c r="C106" s="65" t="s">
        <v>3584</v>
      </c>
      <c r="D106" s="65" t="s">
        <v>218</v>
      </c>
      <c r="E106" s="65" t="s">
        <v>308</v>
      </c>
      <c r="F106" s="71">
        <v>45484</v>
      </c>
      <c r="G106" s="65" t="s">
        <v>309</v>
      </c>
      <c r="H106" s="65" t="s">
        <v>310</v>
      </c>
      <c r="I106" s="65" t="s">
        <v>2134</v>
      </c>
      <c r="J106" s="66">
        <v>1</v>
      </c>
      <c r="K106" s="66">
        <v>1</v>
      </c>
      <c r="L106" s="65" t="s">
        <v>203</v>
      </c>
      <c r="M106" s="65" t="s">
        <v>314</v>
      </c>
      <c r="N106" s="65" t="s">
        <v>249</v>
      </c>
      <c r="O106" s="65" t="s">
        <v>312</v>
      </c>
      <c r="P106" s="65" t="s">
        <v>3585</v>
      </c>
      <c r="Q106" s="65" t="s">
        <v>215</v>
      </c>
    </row>
    <row r="107" spans="2:17" hidden="1" x14ac:dyDescent="0.2">
      <c r="B107" s="60" t="str">
        <f t="shared" si="1"/>
        <v>00001412074548410062327000100042703</v>
      </c>
      <c r="C107" s="65" t="s">
        <v>3586</v>
      </c>
      <c r="D107" s="65" t="s">
        <v>218</v>
      </c>
      <c r="E107" s="65" t="s">
        <v>308</v>
      </c>
      <c r="F107" s="71">
        <v>45484</v>
      </c>
      <c r="G107" s="65" t="s">
        <v>309</v>
      </c>
      <c r="H107" s="65" t="s">
        <v>310</v>
      </c>
      <c r="I107" s="65" t="s">
        <v>2134</v>
      </c>
      <c r="J107" s="66">
        <v>1</v>
      </c>
      <c r="K107" s="66">
        <v>1</v>
      </c>
      <c r="L107" s="65" t="s">
        <v>203</v>
      </c>
      <c r="M107" s="65" t="s">
        <v>164</v>
      </c>
      <c r="N107" s="65" t="s">
        <v>164</v>
      </c>
      <c r="O107" s="65" t="s">
        <v>312</v>
      </c>
      <c r="P107" s="65" t="s">
        <v>3587</v>
      </c>
      <c r="Q107" s="65" t="s">
        <v>215</v>
      </c>
    </row>
    <row r="108" spans="2:17" hidden="1" x14ac:dyDescent="0.2">
      <c r="B108" s="60" t="str">
        <f t="shared" si="1"/>
        <v>00001380454542110062849000100039544</v>
      </c>
      <c r="C108" s="65" t="s">
        <v>3550</v>
      </c>
      <c r="D108" s="65" t="s">
        <v>218</v>
      </c>
      <c r="E108" s="65" t="s">
        <v>308</v>
      </c>
      <c r="F108" s="71">
        <v>45421</v>
      </c>
      <c r="G108" s="65" t="s">
        <v>309</v>
      </c>
      <c r="H108" s="65" t="s">
        <v>310</v>
      </c>
      <c r="I108" s="65" t="s">
        <v>2193</v>
      </c>
      <c r="J108" s="66">
        <v>1</v>
      </c>
      <c r="K108" s="66">
        <v>1</v>
      </c>
      <c r="L108" s="65" t="s">
        <v>197</v>
      </c>
      <c r="M108" s="65" t="s">
        <v>311</v>
      </c>
      <c r="N108" s="65" t="s">
        <v>311</v>
      </c>
      <c r="O108" s="65" t="s">
        <v>312</v>
      </c>
      <c r="P108" s="65" t="s">
        <v>3551</v>
      </c>
      <c r="Q108" s="65" t="s">
        <v>215</v>
      </c>
    </row>
    <row r="109" spans="2:17" hidden="1" x14ac:dyDescent="0.2">
      <c r="B109" s="60" t="str">
        <f t="shared" si="1"/>
        <v>00001333184542110062910000100034866</v>
      </c>
      <c r="C109" s="65" t="s">
        <v>3454</v>
      </c>
      <c r="D109" s="65" t="s">
        <v>218</v>
      </c>
      <c r="E109" s="65" t="s">
        <v>308</v>
      </c>
      <c r="F109" s="71">
        <v>45421</v>
      </c>
      <c r="G109" s="65" t="s">
        <v>309</v>
      </c>
      <c r="H109" s="65" t="s">
        <v>310</v>
      </c>
      <c r="I109" s="65" t="s">
        <v>239</v>
      </c>
      <c r="J109" s="66">
        <v>3</v>
      </c>
      <c r="K109" s="66">
        <v>3</v>
      </c>
      <c r="L109" s="65" t="s">
        <v>186</v>
      </c>
      <c r="M109" s="65" t="s">
        <v>311</v>
      </c>
      <c r="N109" s="65" t="s">
        <v>311</v>
      </c>
      <c r="O109" s="65" t="s">
        <v>312</v>
      </c>
      <c r="P109" s="65" t="s">
        <v>3455</v>
      </c>
      <c r="Q109" s="65" t="s">
        <v>215</v>
      </c>
    </row>
    <row r="110" spans="2:17" hidden="1" x14ac:dyDescent="0.2">
      <c r="B110" s="60" t="str">
        <f t="shared" si="1"/>
        <v>00001333194542110062910000100034867</v>
      </c>
      <c r="C110" s="65" t="s">
        <v>3456</v>
      </c>
      <c r="D110" s="65" t="s">
        <v>218</v>
      </c>
      <c r="E110" s="65" t="s">
        <v>308</v>
      </c>
      <c r="F110" s="71">
        <v>45421</v>
      </c>
      <c r="G110" s="65" t="s">
        <v>309</v>
      </c>
      <c r="H110" s="65" t="s">
        <v>310</v>
      </c>
      <c r="I110" s="65" t="s">
        <v>239</v>
      </c>
      <c r="J110" s="66">
        <v>3</v>
      </c>
      <c r="K110" s="66">
        <v>3</v>
      </c>
      <c r="L110" s="65" t="s">
        <v>186</v>
      </c>
      <c r="M110" s="65" t="s">
        <v>311</v>
      </c>
      <c r="N110" s="65" t="s">
        <v>311</v>
      </c>
      <c r="O110" s="65" t="s">
        <v>312</v>
      </c>
      <c r="P110" s="65" t="s">
        <v>3457</v>
      </c>
      <c r="Q110" s="65" t="s">
        <v>215</v>
      </c>
    </row>
    <row r="111" spans="2:17" hidden="1" x14ac:dyDescent="0.2">
      <c r="B111" s="60" t="str">
        <f t="shared" si="1"/>
        <v>00001315254540010063416000100033044</v>
      </c>
      <c r="C111" s="65" t="s">
        <v>3404</v>
      </c>
      <c r="D111" s="65" t="s">
        <v>218</v>
      </c>
      <c r="E111" s="65" t="s">
        <v>308</v>
      </c>
      <c r="F111" s="71">
        <v>45400</v>
      </c>
      <c r="G111" s="65" t="s">
        <v>309</v>
      </c>
      <c r="H111" s="65" t="s">
        <v>310</v>
      </c>
      <c r="I111" s="65" t="s">
        <v>896</v>
      </c>
      <c r="J111" s="66">
        <v>6</v>
      </c>
      <c r="K111" s="66">
        <v>6</v>
      </c>
      <c r="L111" s="65" t="s">
        <v>228</v>
      </c>
      <c r="M111" s="65" t="s">
        <v>311</v>
      </c>
      <c r="N111" s="65" t="s">
        <v>311</v>
      </c>
      <c r="O111" s="65" t="s">
        <v>312</v>
      </c>
      <c r="P111" s="65" t="s">
        <v>3405</v>
      </c>
      <c r="Q111" s="65" t="s">
        <v>215</v>
      </c>
    </row>
    <row r="112" spans="2:17" hidden="1" x14ac:dyDescent="0.2">
      <c r="B112" s="60" t="str">
        <f t="shared" si="1"/>
        <v>00001198274541710063466000200083040</v>
      </c>
      <c r="C112" s="65" t="s">
        <v>3327</v>
      </c>
      <c r="D112" s="65" t="s">
        <v>294</v>
      </c>
      <c r="E112" s="65" t="s">
        <v>308</v>
      </c>
      <c r="F112" s="71">
        <v>45417</v>
      </c>
      <c r="G112" s="65" t="s">
        <v>309</v>
      </c>
      <c r="H112" s="65" t="s">
        <v>310</v>
      </c>
      <c r="I112" s="65" t="s">
        <v>2532</v>
      </c>
      <c r="J112" s="66">
        <v>1</v>
      </c>
      <c r="K112" s="66">
        <v>1</v>
      </c>
      <c r="L112" s="65" t="s">
        <v>59</v>
      </c>
      <c r="M112" s="65" t="s">
        <v>314</v>
      </c>
      <c r="N112" s="65" t="s">
        <v>249</v>
      </c>
      <c r="O112" s="65" t="s">
        <v>312</v>
      </c>
      <c r="P112" s="65" t="s">
        <v>3328</v>
      </c>
      <c r="Q112" s="65" t="s">
        <v>215</v>
      </c>
    </row>
    <row r="113" spans="2:17" hidden="1" x14ac:dyDescent="0.2">
      <c r="B113" s="60" t="str">
        <f t="shared" si="1"/>
        <v>0000896934556810063554000200055424</v>
      </c>
      <c r="C113" s="65" t="s">
        <v>3243</v>
      </c>
      <c r="D113" s="65" t="s">
        <v>218</v>
      </c>
      <c r="E113" s="65" t="s">
        <v>308</v>
      </c>
      <c r="F113" s="71">
        <v>45568</v>
      </c>
      <c r="G113" s="65" t="s">
        <v>309</v>
      </c>
      <c r="H113" s="65" t="s">
        <v>310</v>
      </c>
      <c r="I113" s="65" t="s">
        <v>2416</v>
      </c>
      <c r="J113" s="66">
        <v>15</v>
      </c>
      <c r="K113" s="66">
        <v>15</v>
      </c>
      <c r="L113" s="65" t="s">
        <v>51</v>
      </c>
      <c r="M113" s="65" t="s">
        <v>311</v>
      </c>
      <c r="N113" s="65" t="s">
        <v>311</v>
      </c>
      <c r="O113" s="65" t="s">
        <v>312</v>
      </c>
      <c r="P113" s="65" t="s">
        <v>3244</v>
      </c>
      <c r="Q113" s="65" t="s">
        <v>215</v>
      </c>
    </row>
    <row r="114" spans="2:17" hidden="1" x14ac:dyDescent="0.2">
      <c r="B114" s="60" t="str">
        <f t="shared" si="1"/>
        <v>0000896944556810063554000200055425</v>
      </c>
      <c r="C114" s="65" t="s">
        <v>3245</v>
      </c>
      <c r="D114" s="65" t="s">
        <v>218</v>
      </c>
      <c r="E114" s="65" t="s">
        <v>308</v>
      </c>
      <c r="F114" s="71">
        <v>45568</v>
      </c>
      <c r="G114" s="65" t="s">
        <v>309</v>
      </c>
      <c r="H114" s="65" t="s">
        <v>310</v>
      </c>
      <c r="I114" s="65" t="s">
        <v>2416</v>
      </c>
      <c r="J114" s="66">
        <v>15</v>
      </c>
      <c r="K114" s="66">
        <v>15</v>
      </c>
      <c r="L114" s="65" t="s">
        <v>51</v>
      </c>
      <c r="M114" s="65" t="s">
        <v>311</v>
      </c>
      <c r="N114" s="65" t="s">
        <v>311</v>
      </c>
      <c r="O114" s="65" t="s">
        <v>312</v>
      </c>
      <c r="P114" s="65" t="s">
        <v>3246</v>
      </c>
      <c r="Q114" s="65" t="s">
        <v>215</v>
      </c>
    </row>
    <row r="115" spans="2:17" hidden="1" x14ac:dyDescent="0.2">
      <c r="B115" s="60" t="str">
        <f t="shared" si="1"/>
        <v>0000936404554710063554000200059318</v>
      </c>
      <c r="C115" s="65" t="s">
        <v>3261</v>
      </c>
      <c r="D115" s="65" t="s">
        <v>218</v>
      </c>
      <c r="E115" s="65" t="s">
        <v>308</v>
      </c>
      <c r="F115" s="71">
        <v>45547</v>
      </c>
      <c r="G115" s="65" t="s">
        <v>309</v>
      </c>
      <c r="H115" s="65" t="s">
        <v>310</v>
      </c>
      <c r="I115" s="65" t="s">
        <v>2416</v>
      </c>
      <c r="J115" s="66">
        <v>5</v>
      </c>
      <c r="K115" s="66">
        <v>5</v>
      </c>
      <c r="L115" s="65" t="s">
        <v>51</v>
      </c>
      <c r="M115" s="65" t="s">
        <v>311</v>
      </c>
      <c r="N115" s="65" t="s">
        <v>311</v>
      </c>
      <c r="O115" s="65" t="s">
        <v>312</v>
      </c>
      <c r="P115" s="65" t="s">
        <v>3262</v>
      </c>
      <c r="Q115" s="65" t="s">
        <v>215</v>
      </c>
    </row>
    <row r="116" spans="2:17" hidden="1" x14ac:dyDescent="0.2">
      <c r="B116" s="60" t="str">
        <f t="shared" si="1"/>
        <v>0000937214554710063554000200059319</v>
      </c>
      <c r="C116" s="65" t="s">
        <v>3268</v>
      </c>
      <c r="D116" s="65" t="s">
        <v>218</v>
      </c>
      <c r="E116" s="65" t="s">
        <v>308</v>
      </c>
      <c r="F116" s="71">
        <v>45547</v>
      </c>
      <c r="G116" s="65" t="s">
        <v>309</v>
      </c>
      <c r="H116" s="65" t="s">
        <v>310</v>
      </c>
      <c r="I116" s="65" t="s">
        <v>2416</v>
      </c>
      <c r="J116" s="66">
        <v>15</v>
      </c>
      <c r="K116" s="66">
        <v>15</v>
      </c>
      <c r="L116" s="65" t="s">
        <v>51</v>
      </c>
      <c r="M116" s="65" t="s">
        <v>311</v>
      </c>
      <c r="N116" s="65" t="s">
        <v>311</v>
      </c>
      <c r="O116" s="65" t="s">
        <v>312</v>
      </c>
      <c r="P116" s="65" t="s">
        <v>3269</v>
      </c>
      <c r="Q116" s="65" t="s">
        <v>215</v>
      </c>
    </row>
    <row r="117" spans="2:17" hidden="1" x14ac:dyDescent="0.2">
      <c r="B117" s="60" t="str">
        <f t="shared" si="1"/>
        <v>0000963784548410063554000200062090</v>
      </c>
      <c r="C117" s="65" t="s">
        <v>3284</v>
      </c>
      <c r="D117" s="65" t="s">
        <v>218</v>
      </c>
      <c r="E117" s="65" t="s">
        <v>308</v>
      </c>
      <c r="F117" s="71">
        <v>45484</v>
      </c>
      <c r="G117" s="65" t="s">
        <v>309</v>
      </c>
      <c r="H117" s="65" t="s">
        <v>310</v>
      </c>
      <c r="I117" s="65" t="s">
        <v>2416</v>
      </c>
      <c r="J117" s="66">
        <v>15</v>
      </c>
      <c r="K117" s="66">
        <v>15</v>
      </c>
      <c r="L117" s="65" t="s">
        <v>51</v>
      </c>
      <c r="M117" s="65" t="s">
        <v>311</v>
      </c>
      <c r="N117" s="65" t="s">
        <v>311</v>
      </c>
      <c r="O117" s="65" t="s">
        <v>312</v>
      </c>
      <c r="P117" s="65" t="s">
        <v>3285</v>
      </c>
      <c r="Q117" s="65" t="s">
        <v>215</v>
      </c>
    </row>
    <row r="118" spans="2:17" hidden="1" x14ac:dyDescent="0.2">
      <c r="B118" s="60" t="str">
        <f t="shared" si="1"/>
        <v>0000963794548410063554000200062091</v>
      </c>
      <c r="C118" s="65" t="s">
        <v>3286</v>
      </c>
      <c r="D118" s="65" t="s">
        <v>218</v>
      </c>
      <c r="E118" s="65" t="s">
        <v>308</v>
      </c>
      <c r="F118" s="71">
        <v>45484</v>
      </c>
      <c r="G118" s="65" t="s">
        <v>309</v>
      </c>
      <c r="H118" s="65" t="s">
        <v>310</v>
      </c>
      <c r="I118" s="65" t="s">
        <v>2416</v>
      </c>
      <c r="J118" s="66">
        <v>15</v>
      </c>
      <c r="K118" s="66">
        <v>15</v>
      </c>
      <c r="L118" s="65" t="s">
        <v>51</v>
      </c>
      <c r="M118" s="65" t="s">
        <v>311</v>
      </c>
      <c r="N118" s="65" t="s">
        <v>311</v>
      </c>
      <c r="O118" s="65" t="s">
        <v>312</v>
      </c>
      <c r="P118" s="65" t="s">
        <v>3287</v>
      </c>
      <c r="Q118" s="65" t="s">
        <v>215</v>
      </c>
    </row>
    <row r="119" spans="2:17" hidden="1" x14ac:dyDescent="0.2">
      <c r="B119" s="60" t="str">
        <f t="shared" si="1"/>
        <v>00001067834542110063554000200072354</v>
      </c>
      <c r="C119" s="65" t="s">
        <v>3300</v>
      </c>
      <c r="D119" s="65" t="s">
        <v>218</v>
      </c>
      <c r="E119" s="65" t="s">
        <v>308</v>
      </c>
      <c r="F119" s="71">
        <v>45421</v>
      </c>
      <c r="G119" s="65" t="s">
        <v>309</v>
      </c>
      <c r="H119" s="65" t="s">
        <v>310</v>
      </c>
      <c r="I119" s="65" t="s">
        <v>2416</v>
      </c>
      <c r="J119" s="66">
        <v>15</v>
      </c>
      <c r="K119" s="66">
        <v>15</v>
      </c>
      <c r="L119" s="65" t="s">
        <v>51</v>
      </c>
      <c r="M119" s="65" t="s">
        <v>311</v>
      </c>
      <c r="N119" s="65" t="s">
        <v>311</v>
      </c>
      <c r="O119" s="65" t="s">
        <v>312</v>
      </c>
      <c r="P119" s="65" t="s">
        <v>3301</v>
      </c>
      <c r="Q119" s="65" t="s">
        <v>215</v>
      </c>
    </row>
    <row r="120" spans="2:17" hidden="1" x14ac:dyDescent="0.2">
      <c r="B120" s="60" t="str">
        <f t="shared" si="1"/>
        <v>00001067844542110063554000200072355</v>
      </c>
      <c r="C120" s="65" t="s">
        <v>3302</v>
      </c>
      <c r="D120" s="65" t="s">
        <v>218</v>
      </c>
      <c r="E120" s="65" t="s">
        <v>308</v>
      </c>
      <c r="F120" s="71">
        <v>45421</v>
      </c>
      <c r="G120" s="65" t="s">
        <v>309</v>
      </c>
      <c r="H120" s="65" t="s">
        <v>310</v>
      </c>
      <c r="I120" s="65" t="s">
        <v>2416</v>
      </c>
      <c r="J120" s="66">
        <v>15</v>
      </c>
      <c r="K120" s="66">
        <v>15</v>
      </c>
      <c r="L120" s="65" t="s">
        <v>51</v>
      </c>
      <c r="M120" s="65" t="s">
        <v>311</v>
      </c>
      <c r="N120" s="65" t="s">
        <v>311</v>
      </c>
      <c r="O120" s="65" t="s">
        <v>312</v>
      </c>
      <c r="P120" s="65" t="s">
        <v>3303</v>
      </c>
      <c r="Q120" s="65" t="s">
        <v>215</v>
      </c>
    </row>
    <row r="121" spans="2:17" hidden="1" x14ac:dyDescent="0.2">
      <c r="B121" s="60" t="str">
        <f t="shared" si="1"/>
        <v>00002187774537910063554000200136906</v>
      </c>
      <c r="C121" s="65" t="s">
        <v>3634</v>
      </c>
      <c r="D121" s="65" t="s">
        <v>218</v>
      </c>
      <c r="E121" s="65" t="s">
        <v>308</v>
      </c>
      <c r="F121" s="71">
        <v>45379</v>
      </c>
      <c r="G121" s="65" t="s">
        <v>309</v>
      </c>
      <c r="H121" s="65" t="s">
        <v>310</v>
      </c>
      <c r="I121" s="65" t="s">
        <v>2416</v>
      </c>
      <c r="J121" s="66">
        <v>15</v>
      </c>
      <c r="K121" s="66">
        <v>15</v>
      </c>
      <c r="L121" s="65" t="s">
        <v>51</v>
      </c>
      <c r="M121" s="65" t="s">
        <v>311</v>
      </c>
      <c r="N121" s="65" t="s">
        <v>311</v>
      </c>
      <c r="O121" s="65" t="s">
        <v>312</v>
      </c>
      <c r="P121" s="65" t="s">
        <v>3635</v>
      </c>
      <c r="Q121" s="65" t="s">
        <v>215</v>
      </c>
    </row>
    <row r="122" spans="2:17" hidden="1" x14ac:dyDescent="0.2">
      <c r="B122" s="60" t="str">
        <f t="shared" si="1"/>
        <v>00002187784568310063554000200136907</v>
      </c>
      <c r="C122" s="65" t="s">
        <v>3636</v>
      </c>
      <c r="D122" s="65" t="s">
        <v>218</v>
      </c>
      <c r="E122" s="65" t="s">
        <v>308</v>
      </c>
      <c r="F122" s="71">
        <v>45683</v>
      </c>
      <c r="G122" s="65" t="s">
        <v>309</v>
      </c>
      <c r="H122" s="65" t="s">
        <v>310</v>
      </c>
      <c r="I122" s="65" t="s">
        <v>2416</v>
      </c>
      <c r="J122" s="66">
        <v>15</v>
      </c>
      <c r="K122" s="66">
        <v>15</v>
      </c>
      <c r="L122" s="65" t="s">
        <v>51</v>
      </c>
      <c r="M122" s="65" t="s">
        <v>311</v>
      </c>
      <c r="N122" s="65" t="s">
        <v>311</v>
      </c>
      <c r="O122" s="65" t="s">
        <v>312</v>
      </c>
      <c r="P122" s="65" t="s">
        <v>3637</v>
      </c>
      <c r="Q122" s="65" t="s">
        <v>215</v>
      </c>
    </row>
    <row r="123" spans="2:17" hidden="1" x14ac:dyDescent="0.2">
      <c r="B123" s="60" t="str">
        <f t="shared" si="1"/>
        <v>0000899914552610064932000200055703</v>
      </c>
      <c r="C123" s="65" t="s">
        <v>3247</v>
      </c>
      <c r="D123" s="65" t="s">
        <v>218</v>
      </c>
      <c r="E123" s="65" t="s">
        <v>308</v>
      </c>
      <c r="F123" s="71">
        <v>45526</v>
      </c>
      <c r="G123" s="65" t="s">
        <v>309</v>
      </c>
      <c r="H123" s="65" t="s">
        <v>310</v>
      </c>
      <c r="I123" s="65" t="s">
        <v>2523</v>
      </c>
      <c r="J123" s="66">
        <v>32</v>
      </c>
      <c r="K123" s="66">
        <v>32</v>
      </c>
      <c r="L123" s="65" t="s">
        <v>51</v>
      </c>
      <c r="M123" s="65" t="s">
        <v>314</v>
      </c>
      <c r="N123" s="65" t="s">
        <v>249</v>
      </c>
      <c r="O123" s="65" t="s">
        <v>312</v>
      </c>
      <c r="P123" s="65" t="s">
        <v>3248</v>
      </c>
      <c r="Q123" s="65" t="s">
        <v>215</v>
      </c>
    </row>
    <row r="124" spans="2:17" hidden="1" x14ac:dyDescent="0.2">
      <c r="B124" s="60" t="str">
        <f t="shared" si="1"/>
        <v>00001199004539010064932000200083035</v>
      </c>
      <c r="C124" s="65" t="s">
        <v>3329</v>
      </c>
      <c r="D124" s="65" t="s">
        <v>218</v>
      </c>
      <c r="E124" s="65" t="s">
        <v>308</v>
      </c>
      <c r="F124" s="71">
        <v>45390</v>
      </c>
      <c r="G124" s="65" t="s">
        <v>309</v>
      </c>
      <c r="H124" s="65" t="s">
        <v>310</v>
      </c>
      <c r="I124" s="65" t="s">
        <v>2523</v>
      </c>
      <c r="J124" s="66">
        <v>79</v>
      </c>
      <c r="K124" s="66">
        <v>79</v>
      </c>
      <c r="L124" s="65" t="s">
        <v>51</v>
      </c>
      <c r="M124" s="65" t="s">
        <v>314</v>
      </c>
      <c r="N124" s="65" t="s">
        <v>249</v>
      </c>
      <c r="O124" s="65" t="s">
        <v>312</v>
      </c>
      <c r="P124" s="65" t="s">
        <v>3330</v>
      </c>
      <c r="Q124" s="65" t="s">
        <v>215</v>
      </c>
    </row>
    <row r="125" spans="2:17" hidden="1" x14ac:dyDescent="0.2">
      <c r="B125" s="60" t="str">
        <f t="shared" si="1"/>
        <v>00001310244538010149809000100032520</v>
      </c>
      <c r="C125" s="65" t="s">
        <v>3400</v>
      </c>
      <c r="D125" s="65" t="s">
        <v>218</v>
      </c>
      <c r="E125" s="65" t="s">
        <v>308</v>
      </c>
      <c r="F125" s="71">
        <v>45380</v>
      </c>
      <c r="G125" s="65" t="s">
        <v>309</v>
      </c>
      <c r="H125" s="65" t="s">
        <v>310</v>
      </c>
      <c r="I125" s="65" t="s">
        <v>243</v>
      </c>
      <c r="J125" s="66">
        <v>4</v>
      </c>
      <c r="K125" s="66">
        <v>4</v>
      </c>
      <c r="L125" s="65" t="s">
        <v>186</v>
      </c>
      <c r="M125" s="65" t="s">
        <v>164</v>
      </c>
      <c r="N125" s="65" t="s">
        <v>164</v>
      </c>
      <c r="O125" s="65" t="s">
        <v>312</v>
      </c>
      <c r="P125" s="65" t="s">
        <v>3401</v>
      </c>
      <c r="Q125" s="65" t="s">
        <v>215</v>
      </c>
    </row>
    <row r="126" spans="2:17" hidden="1" x14ac:dyDescent="0.2">
      <c r="B126" s="60" t="str">
        <f t="shared" si="1"/>
        <v>00002185114541510204117000100072584</v>
      </c>
      <c r="C126" s="65" t="s">
        <v>3632</v>
      </c>
      <c r="D126" s="65" t="s">
        <v>830</v>
      </c>
      <c r="E126" s="65" t="s">
        <v>308</v>
      </c>
      <c r="F126" s="71">
        <v>45415</v>
      </c>
      <c r="G126" s="65" t="s">
        <v>309</v>
      </c>
      <c r="H126" s="65" t="s">
        <v>310</v>
      </c>
      <c r="I126" s="65" t="s">
        <v>2296</v>
      </c>
      <c r="J126" s="66">
        <v>4</v>
      </c>
      <c r="K126" s="66">
        <v>4</v>
      </c>
      <c r="L126" s="65" t="s">
        <v>51</v>
      </c>
      <c r="M126" s="65" t="s">
        <v>314</v>
      </c>
      <c r="N126" s="65" t="s">
        <v>249</v>
      </c>
      <c r="O126" s="65" t="s">
        <v>312</v>
      </c>
      <c r="P126" s="65" t="s">
        <v>3633</v>
      </c>
      <c r="Q126" s="65" t="s">
        <v>215</v>
      </c>
    </row>
    <row r="127" spans="2:17" hidden="1" x14ac:dyDescent="0.2">
      <c r="B127" s="60" t="str">
        <f t="shared" si="1"/>
        <v>00002185114542010204117000100072584</v>
      </c>
      <c r="C127" s="65" t="s">
        <v>3632</v>
      </c>
      <c r="D127" s="65" t="s">
        <v>831</v>
      </c>
      <c r="E127" s="65" t="s">
        <v>308</v>
      </c>
      <c r="F127" s="71">
        <v>45420</v>
      </c>
      <c r="G127" s="65" t="s">
        <v>309</v>
      </c>
      <c r="H127" s="65" t="s">
        <v>310</v>
      </c>
      <c r="I127" s="65" t="s">
        <v>2296</v>
      </c>
      <c r="J127" s="66">
        <v>4</v>
      </c>
      <c r="K127" s="66">
        <v>4</v>
      </c>
      <c r="L127" s="65" t="s">
        <v>51</v>
      </c>
      <c r="M127" s="65" t="s">
        <v>314</v>
      </c>
      <c r="N127" s="65" t="s">
        <v>249</v>
      </c>
      <c r="O127" s="65" t="s">
        <v>312</v>
      </c>
      <c r="P127" s="65" t="s">
        <v>3633</v>
      </c>
      <c r="Q127" s="65" t="s">
        <v>215</v>
      </c>
    </row>
    <row r="128" spans="2:17" hidden="1" x14ac:dyDescent="0.2">
      <c r="B128" s="60" t="str">
        <f t="shared" si="1"/>
        <v>00001162084548410204124000200081432</v>
      </c>
      <c r="C128" s="65" t="s">
        <v>3310</v>
      </c>
      <c r="D128" s="65" t="s">
        <v>218</v>
      </c>
      <c r="E128" s="65" t="s">
        <v>308</v>
      </c>
      <c r="F128" s="71">
        <v>45484</v>
      </c>
      <c r="G128" s="65" t="s">
        <v>309</v>
      </c>
      <c r="H128" s="65" t="s">
        <v>310</v>
      </c>
      <c r="I128" s="65" t="s">
        <v>2309</v>
      </c>
      <c r="J128" s="66">
        <v>2</v>
      </c>
      <c r="K128" s="66">
        <v>2</v>
      </c>
      <c r="L128" s="65" t="s">
        <v>51</v>
      </c>
      <c r="M128" s="65" t="s">
        <v>164</v>
      </c>
      <c r="N128" s="65" t="s">
        <v>164</v>
      </c>
      <c r="O128" s="65" t="s">
        <v>312</v>
      </c>
      <c r="P128" s="65" t="s">
        <v>3311</v>
      </c>
      <c r="Q128" s="65" t="s">
        <v>215</v>
      </c>
    </row>
    <row r="129" spans="2:17" hidden="1" x14ac:dyDescent="0.2">
      <c r="B129" s="60" t="str">
        <f t="shared" si="1"/>
        <v>00002185114541310204124000100072584</v>
      </c>
      <c r="C129" s="65" t="s">
        <v>3632</v>
      </c>
      <c r="D129" s="65" t="s">
        <v>3370</v>
      </c>
      <c r="E129" s="65" t="s">
        <v>308</v>
      </c>
      <c r="F129" s="71">
        <v>45413</v>
      </c>
      <c r="G129" s="65" t="s">
        <v>309</v>
      </c>
      <c r="H129" s="65" t="s">
        <v>310</v>
      </c>
      <c r="I129" s="65" t="s">
        <v>2309</v>
      </c>
      <c r="J129" s="66">
        <v>4</v>
      </c>
      <c r="K129" s="66">
        <v>4</v>
      </c>
      <c r="L129" s="65" t="s">
        <v>51</v>
      </c>
      <c r="M129" s="65" t="s">
        <v>314</v>
      </c>
      <c r="N129" s="65" t="s">
        <v>249</v>
      </c>
      <c r="O129" s="65" t="s">
        <v>312</v>
      </c>
      <c r="P129" s="65" t="s">
        <v>3633</v>
      </c>
      <c r="Q129" s="65" t="s">
        <v>215</v>
      </c>
    </row>
    <row r="130" spans="2:17" hidden="1" x14ac:dyDescent="0.2">
      <c r="B130" s="60" t="str">
        <f t="shared" ref="B130:B193" si="2">_xlfn.CONCAT("0000",C130,F130,I130,P130)</f>
        <v>00002185114542010204124000100072584</v>
      </c>
      <c r="C130" s="65" t="s">
        <v>3632</v>
      </c>
      <c r="D130" s="65" t="s">
        <v>3379</v>
      </c>
      <c r="E130" s="65" t="s">
        <v>308</v>
      </c>
      <c r="F130" s="71">
        <v>45420</v>
      </c>
      <c r="G130" s="65" t="s">
        <v>309</v>
      </c>
      <c r="H130" s="65" t="s">
        <v>310</v>
      </c>
      <c r="I130" s="65" t="s">
        <v>2309</v>
      </c>
      <c r="J130" s="66">
        <v>4</v>
      </c>
      <c r="K130" s="66">
        <v>4</v>
      </c>
      <c r="L130" s="65" t="s">
        <v>51</v>
      </c>
      <c r="M130" s="65" t="s">
        <v>314</v>
      </c>
      <c r="N130" s="65" t="s">
        <v>249</v>
      </c>
      <c r="O130" s="65" t="s">
        <v>312</v>
      </c>
      <c r="P130" s="65" t="s">
        <v>3633</v>
      </c>
      <c r="Q130" s="65" t="s">
        <v>215</v>
      </c>
    </row>
    <row r="131" spans="2:17" hidden="1" x14ac:dyDescent="0.2">
      <c r="B131" s="60" t="str">
        <f t="shared" si="2"/>
        <v>00001162084548410205990000200081432</v>
      </c>
      <c r="C131" s="65" t="s">
        <v>3310</v>
      </c>
      <c r="D131" s="65" t="s">
        <v>294</v>
      </c>
      <c r="E131" s="65" t="s">
        <v>308</v>
      </c>
      <c r="F131" s="71">
        <v>45484</v>
      </c>
      <c r="G131" s="65" t="s">
        <v>309</v>
      </c>
      <c r="H131" s="65" t="s">
        <v>310</v>
      </c>
      <c r="I131" s="65" t="s">
        <v>2324</v>
      </c>
      <c r="J131" s="66">
        <v>2</v>
      </c>
      <c r="K131" s="66">
        <v>2</v>
      </c>
      <c r="L131" s="65" t="s">
        <v>51</v>
      </c>
      <c r="M131" s="65" t="s">
        <v>164</v>
      </c>
      <c r="N131" s="65" t="s">
        <v>164</v>
      </c>
      <c r="O131" s="65" t="s">
        <v>312</v>
      </c>
      <c r="P131" s="65" t="s">
        <v>3311</v>
      </c>
      <c r="Q131" s="65" t="s">
        <v>215</v>
      </c>
    </row>
    <row r="132" spans="2:17" hidden="1" x14ac:dyDescent="0.2">
      <c r="B132" s="60" t="str">
        <f t="shared" si="2"/>
        <v>00002185114541410205990000100072584</v>
      </c>
      <c r="C132" s="65" t="s">
        <v>3632</v>
      </c>
      <c r="D132" s="65" t="s">
        <v>3371</v>
      </c>
      <c r="E132" s="65" t="s">
        <v>308</v>
      </c>
      <c r="F132" s="71">
        <v>45414</v>
      </c>
      <c r="G132" s="65" t="s">
        <v>309</v>
      </c>
      <c r="H132" s="65" t="s">
        <v>310</v>
      </c>
      <c r="I132" s="65" t="s">
        <v>2324</v>
      </c>
      <c r="J132" s="66">
        <v>4</v>
      </c>
      <c r="K132" s="66">
        <v>4</v>
      </c>
      <c r="L132" s="65" t="s">
        <v>51</v>
      </c>
      <c r="M132" s="65" t="s">
        <v>314</v>
      </c>
      <c r="N132" s="65" t="s">
        <v>249</v>
      </c>
      <c r="O132" s="65" t="s">
        <v>312</v>
      </c>
      <c r="P132" s="65" t="s">
        <v>3633</v>
      </c>
      <c r="Q132" s="65" t="s">
        <v>215</v>
      </c>
    </row>
    <row r="133" spans="2:17" hidden="1" x14ac:dyDescent="0.2">
      <c r="B133" s="60" t="str">
        <f t="shared" si="2"/>
        <v>00002185114542010205990000100072584</v>
      </c>
      <c r="C133" s="65" t="s">
        <v>3632</v>
      </c>
      <c r="D133" s="65" t="s">
        <v>3378</v>
      </c>
      <c r="E133" s="65" t="s">
        <v>308</v>
      </c>
      <c r="F133" s="71">
        <v>45420</v>
      </c>
      <c r="G133" s="65" t="s">
        <v>309</v>
      </c>
      <c r="H133" s="65" t="s">
        <v>310</v>
      </c>
      <c r="I133" s="65" t="s">
        <v>2324</v>
      </c>
      <c r="J133" s="66">
        <v>6</v>
      </c>
      <c r="K133" s="66">
        <v>6</v>
      </c>
      <c r="L133" s="65" t="s">
        <v>51</v>
      </c>
      <c r="M133" s="65" t="s">
        <v>314</v>
      </c>
      <c r="N133" s="65" t="s">
        <v>249</v>
      </c>
      <c r="O133" s="65" t="s">
        <v>312</v>
      </c>
      <c r="P133" s="65" t="s">
        <v>3633</v>
      </c>
      <c r="Q133" s="65" t="s">
        <v>215</v>
      </c>
    </row>
    <row r="134" spans="2:17" hidden="1" x14ac:dyDescent="0.2">
      <c r="B134" s="60" t="str">
        <f t="shared" si="2"/>
        <v>00001162084548410205993000200081432</v>
      </c>
      <c r="C134" s="65" t="s">
        <v>3310</v>
      </c>
      <c r="D134" s="65" t="s">
        <v>163</v>
      </c>
      <c r="E134" s="65" t="s">
        <v>308</v>
      </c>
      <c r="F134" s="71">
        <v>45484</v>
      </c>
      <c r="G134" s="65" t="s">
        <v>309</v>
      </c>
      <c r="H134" s="65" t="s">
        <v>310</v>
      </c>
      <c r="I134" s="65" t="s">
        <v>2321</v>
      </c>
      <c r="J134" s="66">
        <v>2</v>
      </c>
      <c r="K134" s="66">
        <v>2</v>
      </c>
      <c r="L134" s="65" t="s">
        <v>51</v>
      </c>
      <c r="M134" s="65" t="s">
        <v>164</v>
      </c>
      <c r="N134" s="65" t="s">
        <v>164</v>
      </c>
      <c r="O134" s="65" t="s">
        <v>312</v>
      </c>
      <c r="P134" s="65" t="s">
        <v>3311</v>
      </c>
      <c r="Q134" s="65" t="s">
        <v>215</v>
      </c>
    </row>
    <row r="135" spans="2:17" hidden="1" x14ac:dyDescent="0.2">
      <c r="B135" s="60" t="str">
        <f t="shared" si="2"/>
        <v>00001182574540910205993000200082353</v>
      </c>
      <c r="C135" s="65" t="s">
        <v>3322</v>
      </c>
      <c r="D135" s="65" t="s">
        <v>218</v>
      </c>
      <c r="E135" s="65" t="s">
        <v>308</v>
      </c>
      <c r="F135" s="71">
        <v>45409</v>
      </c>
      <c r="G135" s="65" t="s">
        <v>309</v>
      </c>
      <c r="H135" s="65" t="s">
        <v>310</v>
      </c>
      <c r="I135" s="65" t="s">
        <v>2321</v>
      </c>
      <c r="J135" s="66">
        <v>28</v>
      </c>
      <c r="K135" s="66">
        <v>28</v>
      </c>
      <c r="L135" s="65" t="s">
        <v>51</v>
      </c>
      <c r="M135" s="65" t="s">
        <v>314</v>
      </c>
      <c r="N135" s="65" t="s">
        <v>249</v>
      </c>
      <c r="O135" s="65" t="s">
        <v>312</v>
      </c>
      <c r="P135" s="65" t="s">
        <v>3323</v>
      </c>
      <c r="Q135" s="65" t="s">
        <v>215</v>
      </c>
    </row>
    <row r="136" spans="2:17" hidden="1" x14ac:dyDescent="0.2">
      <c r="B136" s="60" t="str">
        <f t="shared" si="2"/>
        <v>00002185114541410205993000100072584</v>
      </c>
      <c r="C136" s="65" t="s">
        <v>3632</v>
      </c>
      <c r="D136" s="65" t="s">
        <v>164</v>
      </c>
      <c r="E136" s="65" t="s">
        <v>308</v>
      </c>
      <c r="F136" s="71">
        <v>45414</v>
      </c>
      <c r="G136" s="65" t="s">
        <v>309</v>
      </c>
      <c r="H136" s="65" t="s">
        <v>310</v>
      </c>
      <c r="I136" s="65" t="s">
        <v>2321</v>
      </c>
      <c r="J136" s="66">
        <v>4</v>
      </c>
      <c r="K136" s="66">
        <v>4</v>
      </c>
      <c r="L136" s="65" t="s">
        <v>51</v>
      </c>
      <c r="M136" s="65" t="s">
        <v>314</v>
      </c>
      <c r="N136" s="65" t="s">
        <v>249</v>
      </c>
      <c r="O136" s="65" t="s">
        <v>312</v>
      </c>
      <c r="P136" s="65" t="s">
        <v>3633</v>
      </c>
      <c r="Q136" s="65" t="s">
        <v>215</v>
      </c>
    </row>
    <row r="137" spans="2:17" hidden="1" x14ac:dyDescent="0.2">
      <c r="B137" s="60" t="str">
        <f t="shared" si="2"/>
        <v>00002185114542010205993000100072584</v>
      </c>
      <c r="C137" s="65" t="s">
        <v>3632</v>
      </c>
      <c r="D137" s="65" t="s">
        <v>3377</v>
      </c>
      <c r="E137" s="65" t="s">
        <v>308</v>
      </c>
      <c r="F137" s="71">
        <v>45420</v>
      </c>
      <c r="G137" s="65" t="s">
        <v>309</v>
      </c>
      <c r="H137" s="65" t="s">
        <v>310</v>
      </c>
      <c r="I137" s="65" t="s">
        <v>2321</v>
      </c>
      <c r="J137" s="66">
        <v>4</v>
      </c>
      <c r="K137" s="66">
        <v>4</v>
      </c>
      <c r="L137" s="65" t="s">
        <v>51</v>
      </c>
      <c r="M137" s="65" t="s">
        <v>314</v>
      </c>
      <c r="N137" s="65" t="s">
        <v>249</v>
      </c>
      <c r="O137" s="65" t="s">
        <v>312</v>
      </c>
      <c r="P137" s="65" t="s">
        <v>3633</v>
      </c>
      <c r="Q137" s="65" t="s">
        <v>215</v>
      </c>
    </row>
    <row r="138" spans="2:17" hidden="1" x14ac:dyDescent="0.2">
      <c r="B138" s="60" t="str">
        <f t="shared" si="2"/>
        <v>00001356164541110206291000100037132</v>
      </c>
      <c r="C138" s="65" t="s">
        <v>3476</v>
      </c>
      <c r="D138" s="65" t="s">
        <v>294</v>
      </c>
      <c r="E138" s="65" t="s">
        <v>308</v>
      </c>
      <c r="F138" s="71">
        <v>45411</v>
      </c>
      <c r="G138" s="65" t="s">
        <v>309</v>
      </c>
      <c r="H138" s="65" t="s">
        <v>310</v>
      </c>
      <c r="I138" s="65" t="s">
        <v>1662</v>
      </c>
      <c r="J138" s="66">
        <v>1</v>
      </c>
      <c r="K138" s="66">
        <v>1</v>
      </c>
      <c r="L138" s="65" t="s">
        <v>51</v>
      </c>
      <c r="M138" s="65" t="s">
        <v>311</v>
      </c>
      <c r="N138" s="65" t="s">
        <v>311</v>
      </c>
      <c r="O138" s="65" t="s">
        <v>312</v>
      </c>
      <c r="P138" s="65" t="s">
        <v>3477</v>
      </c>
      <c r="Q138" s="65" t="s">
        <v>215</v>
      </c>
    </row>
    <row r="139" spans="2:17" hidden="1" x14ac:dyDescent="0.2">
      <c r="B139" s="60" t="str">
        <f t="shared" si="2"/>
        <v>00001206474535810206298000200083360</v>
      </c>
      <c r="C139" s="65" t="s">
        <v>3335</v>
      </c>
      <c r="D139" s="65" t="s">
        <v>163</v>
      </c>
      <c r="E139" s="65" t="s">
        <v>308</v>
      </c>
      <c r="F139" s="71">
        <v>45358</v>
      </c>
      <c r="G139" s="65" t="s">
        <v>309</v>
      </c>
      <c r="H139" s="65" t="s">
        <v>310</v>
      </c>
      <c r="I139" s="65" t="s">
        <v>593</v>
      </c>
      <c r="J139" s="66">
        <v>1</v>
      </c>
      <c r="K139" s="66">
        <v>1</v>
      </c>
      <c r="L139" s="65" t="s">
        <v>51</v>
      </c>
      <c r="M139" s="65" t="s">
        <v>314</v>
      </c>
      <c r="N139" s="65" t="s">
        <v>249</v>
      </c>
      <c r="O139" s="65" t="s">
        <v>312</v>
      </c>
      <c r="P139" s="65" t="s">
        <v>3336</v>
      </c>
      <c r="Q139" s="65" t="s">
        <v>215</v>
      </c>
    </row>
    <row r="140" spans="2:17" hidden="1" x14ac:dyDescent="0.2">
      <c r="B140" s="60" t="str">
        <f t="shared" si="2"/>
        <v>00001356164541110206298000100037132</v>
      </c>
      <c r="C140" s="65" t="s">
        <v>3476</v>
      </c>
      <c r="D140" s="65" t="s">
        <v>218</v>
      </c>
      <c r="E140" s="65" t="s">
        <v>308</v>
      </c>
      <c r="F140" s="71">
        <v>45411</v>
      </c>
      <c r="G140" s="65" t="s">
        <v>309</v>
      </c>
      <c r="H140" s="65" t="s">
        <v>310</v>
      </c>
      <c r="I140" s="65" t="s">
        <v>593</v>
      </c>
      <c r="J140" s="66">
        <v>1</v>
      </c>
      <c r="K140" s="66">
        <v>1</v>
      </c>
      <c r="L140" s="65" t="s">
        <v>51</v>
      </c>
      <c r="M140" s="65" t="s">
        <v>311</v>
      </c>
      <c r="N140" s="65" t="s">
        <v>311</v>
      </c>
      <c r="O140" s="65" t="s">
        <v>312</v>
      </c>
      <c r="P140" s="65" t="s">
        <v>3477</v>
      </c>
      <c r="Q140" s="65" t="s">
        <v>215</v>
      </c>
    </row>
    <row r="141" spans="2:17" hidden="1" x14ac:dyDescent="0.2">
      <c r="B141" s="60" t="str">
        <f t="shared" si="2"/>
        <v>0000936494552610209468000200059360</v>
      </c>
      <c r="C141" s="65" t="s">
        <v>3263</v>
      </c>
      <c r="D141" s="65" t="s">
        <v>163</v>
      </c>
      <c r="E141" s="65" t="s">
        <v>308</v>
      </c>
      <c r="F141" s="71">
        <v>45526</v>
      </c>
      <c r="G141" s="65" t="s">
        <v>309</v>
      </c>
      <c r="H141" s="65" t="s">
        <v>310</v>
      </c>
      <c r="I141" s="65" t="s">
        <v>2383</v>
      </c>
      <c r="J141" s="66">
        <v>2</v>
      </c>
      <c r="K141" s="66">
        <v>2</v>
      </c>
      <c r="L141" s="65" t="s">
        <v>51</v>
      </c>
      <c r="M141" s="65" t="s">
        <v>249</v>
      </c>
      <c r="N141" s="65" t="s">
        <v>249</v>
      </c>
      <c r="O141" s="65" t="s">
        <v>312</v>
      </c>
      <c r="P141" s="65" t="s">
        <v>3264</v>
      </c>
      <c r="Q141" s="65" t="s">
        <v>215</v>
      </c>
    </row>
    <row r="142" spans="2:17" hidden="1" x14ac:dyDescent="0.2">
      <c r="B142" s="60" t="str">
        <f t="shared" si="2"/>
        <v>0000936524552610209468000200059363</v>
      </c>
      <c r="C142" s="65" t="s">
        <v>3266</v>
      </c>
      <c r="D142" s="65" t="s">
        <v>163</v>
      </c>
      <c r="E142" s="65" t="s">
        <v>308</v>
      </c>
      <c r="F142" s="71">
        <v>45526</v>
      </c>
      <c r="G142" s="65" t="s">
        <v>309</v>
      </c>
      <c r="H142" s="65" t="s">
        <v>310</v>
      </c>
      <c r="I142" s="65" t="s">
        <v>2383</v>
      </c>
      <c r="J142" s="66">
        <v>2</v>
      </c>
      <c r="K142" s="66">
        <v>2</v>
      </c>
      <c r="L142" s="65" t="s">
        <v>51</v>
      </c>
      <c r="M142" s="65" t="s">
        <v>249</v>
      </c>
      <c r="N142" s="65" t="s">
        <v>249</v>
      </c>
      <c r="O142" s="65" t="s">
        <v>312</v>
      </c>
      <c r="P142" s="65" t="s">
        <v>3267</v>
      </c>
      <c r="Q142" s="65" t="s">
        <v>215</v>
      </c>
    </row>
    <row r="143" spans="2:17" hidden="1" x14ac:dyDescent="0.2">
      <c r="B143" s="60" t="str">
        <f t="shared" si="2"/>
        <v>0000963414542110209468000200061999</v>
      </c>
      <c r="C143" s="65" t="s">
        <v>3280</v>
      </c>
      <c r="D143" s="65" t="s">
        <v>163</v>
      </c>
      <c r="E143" s="65" t="s">
        <v>308</v>
      </c>
      <c r="F143" s="71">
        <v>45421</v>
      </c>
      <c r="G143" s="65" t="s">
        <v>309</v>
      </c>
      <c r="H143" s="65" t="s">
        <v>310</v>
      </c>
      <c r="I143" s="65" t="s">
        <v>2383</v>
      </c>
      <c r="J143" s="66">
        <v>2</v>
      </c>
      <c r="K143" s="66">
        <v>2</v>
      </c>
      <c r="L143" s="65" t="s">
        <v>51</v>
      </c>
      <c r="M143" s="65" t="s">
        <v>249</v>
      </c>
      <c r="N143" s="65" t="s">
        <v>249</v>
      </c>
      <c r="O143" s="65" t="s">
        <v>312</v>
      </c>
      <c r="P143" s="65" t="s">
        <v>3281</v>
      </c>
      <c r="Q143" s="65" t="s">
        <v>215</v>
      </c>
    </row>
    <row r="144" spans="2:17" hidden="1" x14ac:dyDescent="0.2">
      <c r="B144" s="60" t="str">
        <f t="shared" si="2"/>
        <v>0000963444546310209468000200062042</v>
      </c>
      <c r="C144" s="65" t="s">
        <v>3282</v>
      </c>
      <c r="D144" s="65" t="s">
        <v>163</v>
      </c>
      <c r="E144" s="65" t="s">
        <v>308</v>
      </c>
      <c r="F144" s="71">
        <v>45463</v>
      </c>
      <c r="G144" s="65" t="s">
        <v>309</v>
      </c>
      <c r="H144" s="65" t="s">
        <v>310</v>
      </c>
      <c r="I144" s="65" t="s">
        <v>2383</v>
      </c>
      <c r="J144" s="66">
        <v>2</v>
      </c>
      <c r="K144" s="66">
        <v>2</v>
      </c>
      <c r="L144" s="65" t="s">
        <v>51</v>
      </c>
      <c r="M144" s="65" t="s">
        <v>249</v>
      </c>
      <c r="N144" s="65" t="s">
        <v>249</v>
      </c>
      <c r="O144" s="65" t="s">
        <v>312</v>
      </c>
      <c r="P144" s="65" t="s">
        <v>3283</v>
      </c>
      <c r="Q144" s="65" t="s">
        <v>215</v>
      </c>
    </row>
    <row r="145" spans="2:17" hidden="1" x14ac:dyDescent="0.2">
      <c r="B145" s="60" t="str">
        <f t="shared" si="2"/>
        <v>00002228244562410209468000200139478</v>
      </c>
      <c r="C145" s="65" t="s">
        <v>3646</v>
      </c>
      <c r="D145" s="65" t="s">
        <v>3368</v>
      </c>
      <c r="E145" s="65" t="s">
        <v>308</v>
      </c>
      <c r="F145" s="71">
        <v>45624</v>
      </c>
      <c r="G145" s="65" t="s">
        <v>309</v>
      </c>
      <c r="H145" s="65" t="s">
        <v>310</v>
      </c>
      <c r="I145" s="65" t="s">
        <v>2383</v>
      </c>
      <c r="J145" s="66">
        <v>2</v>
      </c>
      <c r="K145" s="66">
        <v>2</v>
      </c>
      <c r="L145" s="65" t="s">
        <v>51</v>
      </c>
      <c r="M145" s="65" t="s">
        <v>249</v>
      </c>
      <c r="N145" s="65" t="s">
        <v>249</v>
      </c>
      <c r="O145" s="65" t="s">
        <v>312</v>
      </c>
      <c r="P145" s="65" t="s">
        <v>3647</v>
      </c>
      <c r="Q145" s="65" t="s">
        <v>215</v>
      </c>
    </row>
    <row r="146" spans="2:17" hidden="1" x14ac:dyDescent="0.2">
      <c r="B146" s="60" t="str">
        <f t="shared" si="2"/>
        <v>00002228314562410209468000200139603</v>
      </c>
      <c r="C146" s="65" t="s">
        <v>3648</v>
      </c>
      <c r="D146" s="65" t="s">
        <v>3368</v>
      </c>
      <c r="E146" s="65" t="s">
        <v>308</v>
      </c>
      <c r="F146" s="71">
        <v>45624</v>
      </c>
      <c r="G146" s="65" t="s">
        <v>309</v>
      </c>
      <c r="H146" s="65" t="s">
        <v>310</v>
      </c>
      <c r="I146" s="65" t="s">
        <v>2383</v>
      </c>
      <c r="J146" s="66">
        <v>2</v>
      </c>
      <c r="K146" s="66">
        <v>2</v>
      </c>
      <c r="L146" s="65" t="s">
        <v>51</v>
      </c>
      <c r="M146" s="65" t="s">
        <v>249</v>
      </c>
      <c r="N146" s="65" t="s">
        <v>249</v>
      </c>
      <c r="O146" s="65" t="s">
        <v>312</v>
      </c>
      <c r="P146" s="65" t="s">
        <v>3649</v>
      </c>
      <c r="Q146" s="65" t="s">
        <v>215</v>
      </c>
    </row>
    <row r="147" spans="2:17" hidden="1" x14ac:dyDescent="0.2">
      <c r="B147" s="60" t="str">
        <f t="shared" si="2"/>
        <v>00001340114542110218797000100035477</v>
      </c>
      <c r="C147" s="65" t="s">
        <v>3458</v>
      </c>
      <c r="D147" s="65" t="s">
        <v>218</v>
      </c>
      <c r="E147" s="65" t="s">
        <v>308</v>
      </c>
      <c r="F147" s="71">
        <v>45421</v>
      </c>
      <c r="G147" s="65" t="s">
        <v>309</v>
      </c>
      <c r="H147" s="65" t="s">
        <v>310</v>
      </c>
      <c r="I147" s="65" t="s">
        <v>1561</v>
      </c>
      <c r="J147" s="66">
        <v>3</v>
      </c>
      <c r="K147" s="66">
        <v>3</v>
      </c>
      <c r="L147" s="65" t="s">
        <v>51</v>
      </c>
      <c r="M147" s="65" t="s">
        <v>311</v>
      </c>
      <c r="N147" s="65" t="s">
        <v>311</v>
      </c>
      <c r="O147" s="65" t="s">
        <v>312</v>
      </c>
      <c r="P147" s="65" t="s">
        <v>3459</v>
      </c>
      <c r="Q147" s="65" t="s">
        <v>215</v>
      </c>
    </row>
    <row r="148" spans="2:17" hidden="1" x14ac:dyDescent="0.2">
      <c r="B148" s="60" t="str">
        <f t="shared" si="2"/>
        <v>00001340124533810218797000100035478</v>
      </c>
      <c r="C148" s="65" t="s">
        <v>3460</v>
      </c>
      <c r="D148" s="65" t="s">
        <v>218</v>
      </c>
      <c r="E148" s="65" t="s">
        <v>308</v>
      </c>
      <c r="F148" s="71">
        <v>45338</v>
      </c>
      <c r="G148" s="65" t="s">
        <v>309</v>
      </c>
      <c r="H148" s="65" t="s">
        <v>310</v>
      </c>
      <c r="I148" s="65" t="s">
        <v>1561</v>
      </c>
      <c r="J148" s="66">
        <v>7</v>
      </c>
      <c r="K148" s="66">
        <v>7</v>
      </c>
      <c r="L148" s="65" t="s">
        <v>51</v>
      </c>
      <c r="M148" s="65" t="s">
        <v>311</v>
      </c>
      <c r="N148" s="65" t="s">
        <v>311</v>
      </c>
      <c r="O148" s="65" t="s">
        <v>312</v>
      </c>
      <c r="P148" s="65" t="s">
        <v>3461</v>
      </c>
      <c r="Q148" s="65" t="s">
        <v>215</v>
      </c>
    </row>
    <row r="149" spans="2:17" hidden="1" x14ac:dyDescent="0.2">
      <c r="B149" s="60" t="str">
        <f t="shared" si="2"/>
        <v>00001340134542110218797000100035479</v>
      </c>
      <c r="C149" s="65" t="s">
        <v>3462</v>
      </c>
      <c r="D149" s="65" t="s">
        <v>218</v>
      </c>
      <c r="E149" s="65" t="s">
        <v>308</v>
      </c>
      <c r="F149" s="71">
        <v>45421</v>
      </c>
      <c r="G149" s="65" t="s">
        <v>309</v>
      </c>
      <c r="H149" s="65" t="s">
        <v>310</v>
      </c>
      <c r="I149" s="65" t="s">
        <v>1561</v>
      </c>
      <c r="J149" s="66">
        <v>7</v>
      </c>
      <c r="K149" s="66">
        <v>7</v>
      </c>
      <c r="L149" s="65" t="s">
        <v>51</v>
      </c>
      <c r="M149" s="65" t="s">
        <v>311</v>
      </c>
      <c r="N149" s="65" t="s">
        <v>311</v>
      </c>
      <c r="O149" s="65" t="s">
        <v>312</v>
      </c>
      <c r="P149" s="65" t="s">
        <v>3463</v>
      </c>
      <c r="Q149" s="65" t="s">
        <v>215</v>
      </c>
    </row>
    <row r="150" spans="2:17" hidden="1" x14ac:dyDescent="0.2">
      <c r="B150" s="60" t="str">
        <f t="shared" si="2"/>
        <v>00001340144542110218797000100035560</v>
      </c>
      <c r="C150" s="65" t="s">
        <v>3464</v>
      </c>
      <c r="D150" s="65" t="s">
        <v>218</v>
      </c>
      <c r="E150" s="65" t="s">
        <v>308</v>
      </c>
      <c r="F150" s="71">
        <v>45421</v>
      </c>
      <c r="G150" s="65" t="s">
        <v>309</v>
      </c>
      <c r="H150" s="65" t="s">
        <v>310</v>
      </c>
      <c r="I150" s="65" t="s">
        <v>1561</v>
      </c>
      <c r="J150" s="66">
        <v>6</v>
      </c>
      <c r="K150" s="66">
        <v>6</v>
      </c>
      <c r="L150" s="65" t="s">
        <v>51</v>
      </c>
      <c r="M150" s="65" t="s">
        <v>311</v>
      </c>
      <c r="N150" s="65" t="s">
        <v>311</v>
      </c>
      <c r="O150" s="65" t="s">
        <v>312</v>
      </c>
      <c r="P150" s="65" t="s">
        <v>3465</v>
      </c>
      <c r="Q150" s="65" t="s">
        <v>215</v>
      </c>
    </row>
    <row r="151" spans="2:17" hidden="1" x14ac:dyDescent="0.2">
      <c r="B151" s="60" t="str">
        <f t="shared" si="2"/>
        <v>00001316104542110227240000100032996</v>
      </c>
      <c r="C151" s="65" t="s">
        <v>3408</v>
      </c>
      <c r="D151" s="65" t="s">
        <v>318</v>
      </c>
      <c r="E151" s="65" t="s">
        <v>308</v>
      </c>
      <c r="F151" s="71">
        <v>45421</v>
      </c>
      <c r="G151" s="65" t="s">
        <v>309</v>
      </c>
      <c r="H151" s="65" t="s">
        <v>310</v>
      </c>
      <c r="I151" s="65" t="s">
        <v>1121</v>
      </c>
      <c r="J151" s="66">
        <v>1</v>
      </c>
      <c r="K151" s="66">
        <v>1</v>
      </c>
      <c r="L151" s="65" t="s">
        <v>51</v>
      </c>
      <c r="M151" s="65" t="s">
        <v>164</v>
      </c>
      <c r="N151" s="65" t="s">
        <v>164</v>
      </c>
      <c r="O151" s="65" t="s">
        <v>312</v>
      </c>
      <c r="P151" s="65" t="s">
        <v>3409</v>
      </c>
      <c r="Q151" s="65" t="s">
        <v>215</v>
      </c>
    </row>
    <row r="152" spans="2:17" hidden="1" x14ac:dyDescent="0.2">
      <c r="B152" s="60" t="str">
        <f t="shared" si="2"/>
        <v>00001427824540910227715000100044230</v>
      </c>
      <c r="C152" s="65" t="s">
        <v>3590</v>
      </c>
      <c r="D152" s="65" t="s">
        <v>218</v>
      </c>
      <c r="E152" s="65" t="s">
        <v>308</v>
      </c>
      <c r="F152" s="71">
        <v>45409</v>
      </c>
      <c r="G152" s="65" t="s">
        <v>309</v>
      </c>
      <c r="H152" s="65" t="s">
        <v>310</v>
      </c>
      <c r="I152" s="65" t="s">
        <v>2257</v>
      </c>
      <c r="J152" s="66">
        <v>1</v>
      </c>
      <c r="K152" s="66">
        <v>1</v>
      </c>
      <c r="L152" s="65" t="s">
        <v>51</v>
      </c>
      <c r="M152" s="65" t="s">
        <v>164</v>
      </c>
      <c r="N152" s="65" t="s">
        <v>164</v>
      </c>
      <c r="O152" s="65" t="s">
        <v>312</v>
      </c>
      <c r="P152" s="65" t="s">
        <v>3591</v>
      </c>
      <c r="Q152" s="65" t="s">
        <v>215</v>
      </c>
    </row>
    <row r="153" spans="2:17" hidden="1" x14ac:dyDescent="0.2">
      <c r="B153" s="60" t="str">
        <f t="shared" si="2"/>
        <v>00001333184542110228855000100034866</v>
      </c>
      <c r="C153" s="65" t="s">
        <v>3454</v>
      </c>
      <c r="D153" s="65" t="s">
        <v>294</v>
      </c>
      <c r="E153" s="65" t="s">
        <v>308</v>
      </c>
      <c r="F153" s="71">
        <v>45421</v>
      </c>
      <c r="G153" s="65" t="s">
        <v>309</v>
      </c>
      <c r="H153" s="65" t="s">
        <v>310</v>
      </c>
      <c r="I153" s="65" t="s">
        <v>1510</v>
      </c>
      <c r="J153" s="66">
        <v>2</v>
      </c>
      <c r="K153" s="66">
        <v>2</v>
      </c>
      <c r="L153" s="65" t="s">
        <v>193</v>
      </c>
      <c r="M153" s="65" t="s">
        <v>311</v>
      </c>
      <c r="N153" s="65" t="s">
        <v>311</v>
      </c>
      <c r="O153" s="65" t="s">
        <v>312</v>
      </c>
      <c r="P153" s="65" t="s">
        <v>3455</v>
      </c>
      <c r="Q153" s="65" t="s">
        <v>215</v>
      </c>
    </row>
    <row r="154" spans="2:17" hidden="1" x14ac:dyDescent="0.2">
      <c r="B154" s="60" t="str">
        <f t="shared" si="2"/>
        <v>00001333194542110228855000100034867</v>
      </c>
      <c r="C154" s="65" t="s">
        <v>3456</v>
      </c>
      <c r="D154" s="65" t="s">
        <v>294</v>
      </c>
      <c r="E154" s="65" t="s">
        <v>308</v>
      </c>
      <c r="F154" s="71">
        <v>45421</v>
      </c>
      <c r="G154" s="65" t="s">
        <v>309</v>
      </c>
      <c r="H154" s="65" t="s">
        <v>310</v>
      </c>
      <c r="I154" s="65" t="s">
        <v>1510</v>
      </c>
      <c r="J154" s="66">
        <v>2</v>
      </c>
      <c r="K154" s="66">
        <v>2</v>
      </c>
      <c r="L154" s="65" t="s">
        <v>193</v>
      </c>
      <c r="M154" s="65" t="s">
        <v>311</v>
      </c>
      <c r="N154" s="65" t="s">
        <v>311</v>
      </c>
      <c r="O154" s="65" t="s">
        <v>312</v>
      </c>
      <c r="P154" s="65" t="s">
        <v>3457</v>
      </c>
      <c r="Q154" s="65" t="s">
        <v>215</v>
      </c>
    </row>
    <row r="155" spans="2:17" hidden="1" x14ac:dyDescent="0.2">
      <c r="B155" s="60" t="str">
        <f t="shared" si="2"/>
        <v>00001373114534210233767000100038810</v>
      </c>
      <c r="C155" s="65" t="s">
        <v>3512</v>
      </c>
      <c r="D155" s="65" t="s">
        <v>3265</v>
      </c>
      <c r="E155" s="65" t="s">
        <v>308</v>
      </c>
      <c r="F155" s="71">
        <v>45342</v>
      </c>
      <c r="G155" s="65" t="s">
        <v>309</v>
      </c>
      <c r="H155" s="65" t="s">
        <v>310</v>
      </c>
      <c r="I155" s="65" t="s">
        <v>2082</v>
      </c>
      <c r="J155" s="66">
        <v>4</v>
      </c>
      <c r="K155" s="66">
        <v>4</v>
      </c>
      <c r="L155" s="65" t="s">
        <v>186</v>
      </c>
      <c r="M155" s="65" t="s">
        <v>249</v>
      </c>
      <c r="N155" s="65" t="s">
        <v>249</v>
      </c>
      <c r="O155" s="65" t="s">
        <v>312</v>
      </c>
      <c r="P155" s="65" t="s">
        <v>3513</v>
      </c>
      <c r="Q155" s="65" t="s">
        <v>215</v>
      </c>
    </row>
    <row r="156" spans="2:17" hidden="1" x14ac:dyDescent="0.2">
      <c r="B156" s="60" t="str">
        <f t="shared" si="2"/>
        <v>00001373124533910233767000100038811</v>
      </c>
      <c r="C156" s="65" t="s">
        <v>3514</v>
      </c>
      <c r="D156" s="65" t="s">
        <v>3265</v>
      </c>
      <c r="E156" s="65" t="s">
        <v>308</v>
      </c>
      <c r="F156" s="71">
        <v>45339</v>
      </c>
      <c r="G156" s="65" t="s">
        <v>309</v>
      </c>
      <c r="H156" s="65" t="s">
        <v>310</v>
      </c>
      <c r="I156" s="65" t="s">
        <v>2082</v>
      </c>
      <c r="J156" s="66">
        <v>4</v>
      </c>
      <c r="K156" s="66">
        <v>4</v>
      </c>
      <c r="L156" s="65" t="s">
        <v>186</v>
      </c>
      <c r="M156" s="65" t="s">
        <v>249</v>
      </c>
      <c r="N156" s="65" t="s">
        <v>249</v>
      </c>
      <c r="O156" s="65" t="s">
        <v>312</v>
      </c>
      <c r="P156" s="65" t="s">
        <v>3515</v>
      </c>
      <c r="Q156" s="65" t="s">
        <v>215</v>
      </c>
    </row>
    <row r="157" spans="2:17" hidden="1" x14ac:dyDescent="0.2">
      <c r="B157" s="60" t="str">
        <f t="shared" si="2"/>
        <v>00001373134534510233767000100038812</v>
      </c>
      <c r="C157" s="65" t="s">
        <v>3516</v>
      </c>
      <c r="D157" s="65" t="s">
        <v>315</v>
      </c>
      <c r="E157" s="65" t="s">
        <v>308</v>
      </c>
      <c r="F157" s="71">
        <v>45345</v>
      </c>
      <c r="G157" s="65" t="s">
        <v>309</v>
      </c>
      <c r="H157" s="65" t="s">
        <v>310</v>
      </c>
      <c r="I157" s="65" t="s">
        <v>2082</v>
      </c>
      <c r="J157" s="66">
        <v>4</v>
      </c>
      <c r="K157" s="66">
        <v>4</v>
      </c>
      <c r="L157" s="65" t="s">
        <v>186</v>
      </c>
      <c r="M157" s="65" t="s">
        <v>249</v>
      </c>
      <c r="N157" s="65" t="s">
        <v>249</v>
      </c>
      <c r="O157" s="65" t="s">
        <v>312</v>
      </c>
      <c r="P157" s="65" t="s">
        <v>3517</v>
      </c>
      <c r="Q157" s="65" t="s">
        <v>215</v>
      </c>
    </row>
    <row r="158" spans="2:17" hidden="1" x14ac:dyDescent="0.2">
      <c r="B158" s="60" t="str">
        <f t="shared" si="2"/>
        <v>00001373144534610233767000100038813</v>
      </c>
      <c r="C158" s="65" t="s">
        <v>3518</v>
      </c>
      <c r="D158" s="65" t="s">
        <v>3265</v>
      </c>
      <c r="E158" s="65" t="s">
        <v>308</v>
      </c>
      <c r="F158" s="71">
        <v>45346</v>
      </c>
      <c r="G158" s="65" t="s">
        <v>309</v>
      </c>
      <c r="H158" s="65" t="s">
        <v>310</v>
      </c>
      <c r="I158" s="65" t="s">
        <v>2082</v>
      </c>
      <c r="J158" s="66">
        <v>4</v>
      </c>
      <c r="K158" s="66">
        <v>4</v>
      </c>
      <c r="L158" s="65" t="s">
        <v>186</v>
      </c>
      <c r="M158" s="65" t="s">
        <v>249</v>
      </c>
      <c r="N158" s="65" t="s">
        <v>249</v>
      </c>
      <c r="O158" s="65" t="s">
        <v>312</v>
      </c>
      <c r="P158" s="65" t="s">
        <v>3519</v>
      </c>
      <c r="Q158" s="65" t="s">
        <v>215</v>
      </c>
    </row>
    <row r="159" spans="2:17" hidden="1" x14ac:dyDescent="0.2">
      <c r="B159" s="60" t="str">
        <f t="shared" si="2"/>
        <v>00001373204536610233767000100038819</v>
      </c>
      <c r="C159" s="65" t="s">
        <v>3520</v>
      </c>
      <c r="D159" s="65" t="s">
        <v>249</v>
      </c>
      <c r="E159" s="65" t="s">
        <v>308</v>
      </c>
      <c r="F159" s="71">
        <v>45366</v>
      </c>
      <c r="G159" s="65" t="s">
        <v>309</v>
      </c>
      <c r="H159" s="65" t="s">
        <v>310</v>
      </c>
      <c r="I159" s="65" t="s">
        <v>2082</v>
      </c>
      <c r="J159" s="66">
        <v>4</v>
      </c>
      <c r="K159" s="66">
        <v>4</v>
      </c>
      <c r="L159" s="65" t="s">
        <v>186</v>
      </c>
      <c r="M159" s="65" t="s">
        <v>249</v>
      </c>
      <c r="N159" s="65" t="s">
        <v>249</v>
      </c>
      <c r="O159" s="65" t="s">
        <v>312</v>
      </c>
      <c r="P159" s="65" t="s">
        <v>3521</v>
      </c>
      <c r="Q159" s="65" t="s">
        <v>215</v>
      </c>
    </row>
    <row r="160" spans="2:17" hidden="1" x14ac:dyDescent="0.2">
      <c r="B160" s="60" t="str">
        <f t="shared" si="2"/>
        <v>00001373814538410233767000100038880</v>
      </c>
      <c r="C160" s="65" t="s">
        <v>3522</v>
      </c>
      <c r="D160" s="65" t="s">
        <v>315</v>
      </c>
      <c r="E160" s="65" t="s">
        <v>308</v>
      </c>
      <c r="F160" s="71">
        <v>45384</v>
      </c>
      <c r="G160" s="65" t="s">
        <v>309</v>
      </c>
      <c r="H160" s="65" t="s">
        <v>310</v>
      </c>
      <c r="I160" s="65" t="s">
        <v>2082</v>
      </c>
      <c r="J160" s="66">
        <v>4</v>
      </c>
      <c r="K160" s="66">
        <v>4</v>
      </c>
      <c r="L160" s="65" t="s">
        <v>186</v>
      </c>
      <c r="M160" s="65" t="s">
        <v>311</v>
      </c>
      <c r="N160" s="65" t="s">
        <v>311</v>
      </c>
      <c r="O160" s="65" t="s">
        <v>312</v>
      </c>
      <c r="P160" s="65" t="s">
        <v>3523</v>
      </c>
      <c r="Q160" s="65" t="s">
        <v>215</v>
      </c>
    </row>
    <row r="161" spans="2:17" hidden="1" x14ac:dyDescent="0.2">
      <c r="B161" s="60" t="str">
        <f t="shared" si="2"/>
        <v>00001373824537610233767000100038881</v>
      </c>
      <c r="C161" s="65" t="s">
        <v>3524</v>
      </c>
      <c r="D161" s="65" t="s">
        <v>3265</v>
      </c>
      <c r="E161" s="65" t="s">
        <v>308</v>
      </c>
      <c r="F161" s="71">
        <v>45376</v>
      </c>
      <c r="G161" s="65" t="s">
        <v>309</v>
      </c>
      <c r="H161" s="65" t="s">
        <v>310</v>
      </c>
      <c r="I161" s="65" t="s">
        <v>2082</v>
      </c>
      <c r="J161" s="66">
        <v>4</v>
      </c>
      <c r="K161" s="66">
        <v>4</v>
      </c>
      <c r="L161" s="65" t="s">
        <v>186</v>
      </c>
      <c r="M161" s="65" t="s">
        <v>311</v>
      </c>
      <c r="N161" s="65" t="s">
        <v>311</v>
      </c>
      <c r="O161" s="65" t="s">
        <v>312</v>
      </c>
      <c r="P161" s="65" t="s">
        <v>3525</v>
      </c>
      <c r="Q161" s="65" t="s">
        <v>215</v>
      </c>
    </row>
    <row r="162" spans="2:17" hidden="1" x14ac:dyDescent="0.2">
      <c r="B162" s="60" t="str">
        <f t="shared" si="2"/>
        <v>00001373834537610233767000100038882</v>
      </c>
      <c r="C162" s="65" t="s">
        <v>3526</v>
      </c>
      <c r="D162" s="65" t="s">
        <v>3265</v>
      </c>
      <c r="E162" s="65" t="s">
        <v>308</v>
      </c>
      <c r="F162" s="71">
        <v>45376</v>
      </c>
      <c r="G162" s="65" t="s">
        <v>309</v>
      </c>
      <c r="H162" s="65" t="s">
        <v>310</v>
      </c>
      <c r="I162" s="65" t="s">
        <v>2082</v>
      </c>
      <c r="J162" s="66">
        <v>4</v>
      </c>
      <c r="K162" s="66">
        <v>4</v>
      </c>
      <c r="L162" s="65" t="s">
        <v>186</v>
      </c>
      <c r="M162" s="65" t="s">
        <v>311</v>
      </c>
      <c r="N162" s="65" t="s">
        <v>311</v>
      </c>
      <c r="O162" s="65" t="s">
        <v>312</v>
      </c>
      <c r="P162" s="65" t="s">
        <v>3527</v>
      </c>
      <c r="Q162" s="65" t="s">
        <v>215</v>
      </c>
    </row>
    <row r="163" spans="2:17" hidden="1" x14ac:dyDescent="0.2">
      <c r="B163" s="60" t="str">
        <f t="shared" si="2"/>
        <v>00001373844539710233767000100038883</v>
      </c>
      <c r="C163" s="65" t="s">
        <v>3528</v>
      </c>
      <c r="D163" s="65" t="s">
        <v>3265</v>
      </c>
      <c r="E163" s="65" t="s">
        <v>308</v>
      </c>
      <c r="F163" s="71">
        <v>45397</v>
      </c>
      <c r="G163" s="65" t="s">
        <v>309</v>
      </c>
      <c r="H163" s="65" t="s">
        <v>310</v>
      </c>
      <c r="I163" s="65" t="s">
        <v>2082</v>
      </c>
      <c r="J163" s="66">
        <v>4</v>
      </c>
      <c r="K163" s="66">
        <v>4</v>
      </c>
      <c r="L163" s="65" t="s">
        <v>186</v>
      </c>
      <c r="M163" s="65" t="s">
        <v>311</v>
      </c>
      <c r="N163" s="65" t="s">
        <v>311</v>
      </c>
      <c r="O163" s="65" t="s">
        <v>312</v>
      </c>
      <c r="P163" s="65" t="s">
        <v>3529</v>
      </c>
      <c r="Q163" s="65" t="s">
        <v>215</v>
      </c>
    </row>
    <row r="164" spans="2:17" hidden="1" x14ac:dyDescent="0.2">
      <c r="B164" s="60" t="str">
        <f t="shared" si="2"/>
        <v>00001373854537310233767000100038884</v>
      </c>
      <c r="C164" s="65" t="s">
        <v>3530</v>
      </c>
      <c r="D164" s="65" t="s">
        <v>3265</v>
      </c>
      <c r="E164" s="65" t="s">
        <v>308</v>
      </c>
      <c r="F164" s="71">
        <v>45373</v>
      </c>
      <c r="G164" s="65" t="s">
        <v>309</v>
      </c>
      <c r="H164" s="65" t="s">
        <v>310</v>
      </c>
      <c r="I164" s="65" t="s">
        <v>2082</v>
      </c>
      <c r="J164" s="66">
        <v>4</v>
      </c>
      <c r="K164" s="66">
        <v>4</v>
      </c>
      <c r="L164" s="65" t="s">
        <v>186</v>
      </c>
      <c r="M164" s="65" t="s">
        <v>311</v>
      </c>
      <c r="N164" s="65" t="s">
        <v>311</v>
      </c>
      <c r="O164" s="65" t="s">
        <v>312</v>
      </c>
      <c r="P164" s="65" t="s">
        <v>3531</v>
      </c>
      <c r="Q164" s="65" t="s">
        <v>215</v>
      </c>
    </row>
    <row r="165" spans="2:17" hidden="1" x14ac:dyDescent="0.2">
      <c r="B165" s="60" t="str">
        <f t="shared" si="2"/>
        <v>00001373864537410233767000100038885</v>
      </c>
      <c r="C165" s="65" t="s">
        <v>3532</v>
      </c>
      <c r="D165" s="65" t="s">
        <v>3265</v>
      </c>
      <c r="E165" s="65" t="s">
        <v>308</v>
      </c>
      <c r="F165" s="71">
        <v>45374</v>
      </c>
      <c r="G165" s="65" t="s">
        <v>309</v>
      </c>
      <c r="H165" s="65" t="s">
        <v>310</v>
      </c>
      <c r="I165" s="65" t="s">
        <v>2082</v>
      </c>
      <c r="J165" s="66">
        <v>4</v>
      </c>
      <c r="K165" s="66">
        <v>4</v>
      </c>
      <c r="L165" s="65" t="s">
        <v>186</v>
      </c>
      <c r="M165" s="65" t="s">
        <v>311</v>
      </c>
      <c r="N165" s="65" t="s">
        <v>311</v>
      </c>
      <c r="O165" s="65" t="s">
        <v>312</v>
      </c>
      <c r="P165" s="65" t="s">
        <v>3533</v>
      </c>
      <c r="Q165" s="65" t="s">
        <v>215</v>
      </c>
    </row>
    <row r="166" spans="2:17" hidden="1" x14ac:dyDescent="0.2">
      <c r="B166" s="60" t="str">
        <f t="shared" si="2"/>
        <v>00001373874536610233767000100038886</v>
      </c>
      <c r="C166" s="65" t="s">
        <v>3534</v>
      </c>
      <c r="D166" s="65" t="s">
        <v>315</v>
      </c>
      <c r="E166" s="65" t="s">
        <v>308</v>
      </c>
      <c r="F166" s="71">
        <v>45366</v>
      </c>
      <c r="G166" s="65" t="s">
        <v>309</v>
      </c>
      <c r="H166" s="65" t="s">
        <v>310</v>
      </c>
      <c r="I166" s="65" t="s">
        <v>2082</v>
      </c>
      <c r="J166" s="66">
        <v>4</v>
      </c>
      <c r="K166" s="66">
        <v>4</v>
      </c>
      <c r="L166" s="65" t="s">
        <v>186</v>
      </c>
      <c r="M166" s="65" t="s">
        <v>311</v>
      </c>
      <c r="N166" s="65" t="s">
        <v>311</v>
      </c>
      <c r="O166" s="65" t="s">
        <v>312</v>
      </c>
      <c r="P166" s="65" t="s">
        <v>3535</v>
      </c>
      <c r="Q166" s="65" t="s">
        <v>215</v>
      </c>
    </row>
    <row r="167" spans="2:17" hidden="1" x14ac:dyDescent="0.2">
      <c r="B167" s="60" t="str">
        <f t="shared" si="2"/>
        <v>00001373884539310233767000100038887</v>
      </c>
      <c r="C167" s="65" t="s">
        <v>3536</v>
      </c>
      <c r="D167" s="65" t="s">
        <v>315</v>
      </c>
      <c r="E167" s="65" t="s">
        <v>308</v>
      </c>
      <c r="F167" s="71">
        <v>45393</v>
      </c>
      <c r="G167" s="65" t="s">
        <v>309</v>
      </c>
      <c r="H167" s="65" t="s">
        <v>310</v>
      </c>
      <c r="I167" s="65" t="s">
        <v>2082</v>
      </c>
      <c r="J167" s="66">
        <v>4</v>
      </c>
      <c r="K167" s="66">
        <v>4</v>
      </c>
      <c r="L167" s="65" t="s">
        <v>186</v>
      </c>
      <c r="M167" s="65" t="s">
        <v>311</v>
      </c>
      <c r="N167" s="65" t="s">
        <v>311</v>
      </c>
      <c r="O167" s="65" t="s">
        <v>312</v>
      </c>
      <c r="P167" s="65" t="s">
        <v>3537</v>
      </c>
      <c r="Q167" s="65" t="s">
        <v>215</v>
      </c>
    </row>
    <row r="168" spans="2:17" hidden="1" x14ac:dyDescent="0.2">
      <c r="B168" s="60" t="str">
        <f t="shared" si="2"/>
        <v>00001373894539010233767000100038888</v>
      </c>
      <c r="C168" s="65" t="s">
        <v>3538</v>
      </c>
      <c r="D168" s="65" t="s">
        <v>3265</v>
      </c>
      <c r="E168" s="65" t="s">
        <v>308</v>
      </c>
      <c r="F168" s="71">
        <v>45390</v>
      </c>
      <c r="G168" s="65" t="s">
        <v>309</v>
      </c>
      <c r="H168" s="65" t="s">
        <v>310</v>
      </c>
      <c r="I168" s="65" t="s">
        <v>2082</v>
      </c>
      <c r="J168" s="66">
        <v>4</v>
      </c>
      <c r="K168" s="66">
        <v>4</v>
      </c>
      <c r="L168" s="65" t="s">
        <v>186</v>
      </c>
      <c r="M168" s="65" t="s">
        <v>311</v>
      </c>
      <c r="N168" s="65" t="s">
        <v>311</v>
      </c>
      <c r="O168" s="65" t="s">
        <v>312</v>
      </c>
      <c r="P168" s="65" t="s">
        <v>3539</v>
      </c>
      <c r="Q168" s="65" t="s">
        <v>215</v>
      </c>
    </row>
    <row r="169" spans="2:17" hidden="1" x14ac:dyDescent="0.2">
      <c r="B169" s="60" t="str">
        <f t="shared" si="2"/>
        <v>00001373904537510233767000100038889</v>
      </c>
      <c r="C169" s="65" t="s">
        <v>3540</v>
      </c>
      <c r="D169" s="65" t="s">
        <v>3265</v>
      </c>
      <c r="E169" s="65" t="s">
        <v>308</v>
      </c>
      <c r="F169" s="71">
        <v>45375</v>
      </c>
      <c r="G169" s="65" t="s">
        <v>309</v>
      </c>
      <c r="H169" s="65" t="s">
        <v>310</v>
      </c>
      <c r="I169" s="65" t="s">
        <v>2082</v>
      </c>
      <c r="J169" s="66">
        <v>4</v>
      </c>
      <c r="K169" s="66">
        <v>4</v>
      </c>
      <c r="L169" s="65" t="s">
        <v>186</v>
      </c>
      <c r="M169" s="65" t="s">
        <v>311</v>
      </c>
      <c r="N169" s="65" t="s">
        <v>311</v>
      </c>
      <c r="O169" s="65" t="s">
        <v>312</v>
      </c>
      <c r="P169" s="65" t="s">
        <v>3541</v>
      </c>
      <c r="Q169" s="65" t="s">
        <v>215</v>
      </c>
    </row>
    <row r="170" spans="2:17" hidden="1" x14ac:dyDescent="0.2">
      <c r="B170" s="60" t="str">
        <f t="shared" si="2"/>
        <v>00001373914538210233767000100038890</v>
      </c>
      <c r="C170" s="65" t="s">
        <v>3542</v>
      </c>
      <c r="D170" s="65" t="s">
        <v>3265</v>
      </c>
      <c r="E170" s="65" t="s">
        <v>308</v>
      </c>
      <c r="F170" s="71">
        <v>45382</v>
      </c>
      <c r="G170" s="65" t="s">
        <v>309</v>
      </c>
      <c r="H170" s="65" t="s">
        <v>310</v>
      </c>
      <c r="I170" s="65" t="s">
        <v>2082</v>
      </c>
      <c r="J170" s="66">
        <v>4</v>
      </c>
      <c r="K170" s="66">
        <v>4</v>
      </c>
      <c r="L170" s="65" t="s">
        <v>186</v>
      </c>
      <c r="M170" s="65" t="s">
        <v>311</v>
      </c>
      <c r="N170" s="65" t="s">
        <v>311</v>
      </c>
      <c r="O170" s="65" t="s">
        <v>312</v>
      </c>
      <c r="P170" s="65" t="s">
        <v>3543</v>
      </c>
      <c r="Q170" s="65" t="s">
        <v>215</v>
      </c>
    </row>
    <row r="171" spans="2:17" hidden="1" x14ac:dyDescent="0.2">
      <c r="B171" s="60" t="str">
        <f t="shared" si="2"/>
        <v>00001373924539910233767000100038891</v>
      </c>
      <c r="C171" s="65" t="s">
        <v>3544</v>
      </c>
      <c r="D171" s="65" t="s">
        <v>315</v>
      </c>
      <c r="E171" s="65" t="s">
        <v>308</v>
      </c>
      <c r="F171" s="71">
        <v>45399</v>
      </c>
      <c r="G171" s="65" t="s">
        <v>309</v>
      </c>
      <c r="H171" s="65" t="s">
        <v>310</v>
      </c>
      <c r="I171" s="65" t="s">
        <v>2082</v>
      </c>
      <c r="J171" s="66">
        <v>4</v>
      </c>
      <c r="K171" s="66">
        <v>4</v>
      </c>
      <c r="L171" s="65" t="s">
        <v>186</v>
      </c>
      <c r="M171" s="65" t="s">
        <v>311</v>
      </c>
      <c r="N171" s="65" t="s">
        <v>311</v>
      </c>
      <c r="O171" s="65" t="s">
        <v>312</v>
      </c>
      <c r="P171" s="65" t="s">
        <v>3545</v>
      </c>
      <c r="Q171" s="65" t="s">
        <v>215</v>
      </c>
    </row>
    <row r="172" spans="2:17" hidden="1" x14ac:dyDescent="0.2">
      <c r="B172" s="60" t="str">
        <f t="shared" si="2"/>
        <v>00001204554538710236513000200083257</v>
      </c>
      <c r="C172" s="65" t="s">
        <v>3333</v>
      </c>
      <c r="D172" s="65" t="s">
        <v>163</v>
      </c>
      <c r="E172" s="65" t="s">
        <v>308</v>
      </c>
      <c r="F172" s="71">
        <v>45387</v>
      </c>
      <c r="G172" s="65" t="s">
        <v>309</v>
      </c>
      <c r="H172" s="65" t="s">
        <v>310</v>
      </c>
      <c r="I172" s="65" t="s">
        <v>2545</v>
      </c>
      <c r="J172" s="66">
        <v>1</v>
      </c>
      <c r="K172" s="66">
        <v>1</v>
      </c>
      <c r="L172" s="65" t="s">
        <v>51</v>
      </c>
      <c r="M172" s="65" t="s">
        <v>314</v>
      </c>
      <c r="N172" s="65" t="s">
        <v>249</v>
      </c>
      <c r="O172" s="65" t="s">
        <v>312</v>
      </c>
      <c r="P172" s="65" t="s">
        <v>3334</v>
      </c>
      <c r="Q172" s="65" t="s">
        <v>215</v>
      </c>
    </row>
    <row r="173" spans="2:17" hidden="1" x14ac:dyDescent="0.2">
      <c r="B173" s="60" t="str">
        <f t="shared" si="2"/>
        <v>00001372604542110241131000100038739</v>
      </c>
      <c r="C173" s="65" t="s">
        <v>3508</v>
      </c>
      <c r="D173" s="65" t="s">
        <v>163</v>
      </c>
      <c r="E173" s="65" t="s">
        <v>308</v>
      </c>
      <c r="F173" s="71">
        <v>45421</v>
      </c>
      <c r="G173" s="65" t="s">
        <v>309</v>
      </c>
      <c r="H173" s="65" t="s">
        <v>310</v>
      </c>
      <c r="I173" s="65" t="s">
        <v>2038</v>
      </c>
      <c r="J173" s="66">
        <v>1</v>
      </c>
      <c r="K173" s="66">
        <v>1</v>
      </c>
      <c r="L173" s="65" t="s">
        <v>59</v>
      </c>
      <c r="M173" s="65" t="s">
        <v>311</v>
      </c>
      <c r="N173" s="65" t="s">
        <v>311</v>
      </c>
      <c r="O173" s="65" t="s">
        <v>312</v>
      </c>
      <c r="P173" s="65" t="s">
        <v>3509</v>
      </c>
      <c r="Q173" s="65" t="s">
        <v>215</v>
      </c>
    </row>
    <row r="174" spans="2:17" hidden="1" x14ac:dyDescent="0.2">
      <c r="B174" s="60" t="str">
        <f t="shared" si="2"/>
        <v>00001380454542110243755000100039544</v>
      </c>
      <c r="C174" s="65" t="s">
        <v>3550</v>
      </c>
      <c r="D174" s="65" t="s">
        <v>294</v>
      </c>
      <c r="E174" s="65" t="s">
        <v>308</v>
      </c>
      <c r="F174" s="71">
        <v>45421</v>
      </c>
      <c r="G174" s="65" t="s">
        <v>309</v>
      </c>
      <c r="H174" s="65" t="s">
        <v>310</v>
      </c>
      <c r="I174" s="65" t="s">
        <v>2187</v>
      </c>
      <c r="J174" s="66">
        <v>12</v>
      </c>
      <c r="K174" s="66">
        <v>12</v>
      </c>
      <c r="L174" s="65" t="s">
        <v>51</v>
      </c>
      <c r="M174" s="65" t="s">
        <v>311</v>
      </c>
      <c r="N174" s="65" t="s">
        <v>311</v>
      </c>
      <c r="O174" s="65" t="s">
        <v>312</v>
      </c>
      <c r="P174" s="65" t="s">
        <v>3551</v>
      </c>
      <c r="Q174" s="65" t="s">
        <v>215</v>
      </c>
    </row>
    <row r="175" spans="2:17" hidden="1" x14ac:dyDescent="0.2">
      <c r="B175" s="60" t="str">
        <f t="shared" si="2"/>
        <v>00001362964537910245447000100037795</v>
      </c>
      <c r="C175" s="65" t="s">
        <v>3492</v>
      </c>
      <c r="D175" s="65" t="s">
        <v>294</v>
      </c>
      <c r="E175" s="65" t="s">
        <v>308</v>
      </c>
      <c r="F175" s="71">
        <v>45379</v>
      </c>
      <c r="G175" s="65" t="s">
        <v>309</v>
      </c>
      <c r="H175" s="65" t="s">
        <v>310</v>
      </c>
      <c r="I175" s="65" t="s">
        <v>1803</v>
      </c>
      <c r="J175" s="66">
        <v>2</v>
      </c>
      <c r="K175" s="66">
        <v>2</v>
      </c>
      <c r="L175" s="65" t="s">
        <v>51</v>
      </c>
      <c r="M175" s="65" t="s">
        <v>314</v>
      </c>
      <c r="N175" s="65" t="s">
        <v>249</v>
      </c>
      <c r="O175" s="65" t="s">
        <v>312</v>
      </c>
      <c r="P175" s="65" t="s">
        <v>3493</v>
      </c>
      <c r="Q175" s="65" t="s">
        <v>215</v>
      </c>
    </row>
    <row r="176" spans="2:17" hidden="1" x14ac:dyDescent="0.2">
      <c r="B176" s="60" t="str">
        <f t="shared" si="2"/>
        <v>00001368644570410245447000100038383</v>
      </c>
      <c r="C176" s="65" t="s">
        <v>3504</v>
      </c>
      <c r="D176" s="65" t="s">
        <v>294</v>
      </c>
      <c r="E176" s="65" t="s">
        <v>308</v>
      </c>
      <c r="F176" s="71">
        <v>45704</v>
      </c>
      <c r="G176" s="65" t="s">
        <v>309</v>
      </c>
      <c r="H176" s="65" t="s">
        <v>310</v>
      </c>
      <c r="I176" s="65" t="s">
        <v>1803</v>
      </c>
      <c r="J176" s="66">
        <v>2</v>
      </c>
      <c r="K176" s="66">
        <v>2</v>
      </c>
      <c r="L176" s="65" t="s">
        <v>51</v>
      </c>
      <c r="M176" s="65" t="s">
        <v>314</v>
      </c>
      <c r="N176" s="65" t="s">
        <v>249</v>
      </c>
      <c r="O176" s="65" t="s">
        <v>312</v>
      </c>
      <c r="P176" s="65" t="s">
        <v>3505</v>
      </c>
      <c r="Q176" s="65" t="s">
        <v>215</v>
      </c>
    </row>
    <row r="177" spans="2:17" hidden="1" x14ac:dyDescent="0.2">
      <c r="B177" s="60" t="str">
        <f t="shared" si="2"/>
        <v>00001384374540610245447000100039936</v>
      </c>
      <c r="C177" s="65" t="s">
        <v>3554</v>
      </c>
      <c r="D177" s="65" t="s">
        <v>294</v>
      </c>
      <c r="E177" s="65" t="s">
        <v>308</v>
      </c>
      <c r="F177" s="71">
        <v>45406</v>
      </c>
      <c r="G177" s="65" t="s">
        <v>309</v>
      </c>
      <c r="H177" s="65" t="s">
        <v>310</v>
      </c>
      <c r="I177" s="65" t="s">
        <v>1803</v>
      </c>
      <c r="J177" s="66">
        <v>2</v>
      </c>
      <c r="K177" s="66">
        <v>2</v>
      </c>
      <c r="L177" s="65" t="s">
        <v>51</v>
      </c>
      <c r="M177" s="65" t="s">
        <v>314</v>
      </c>
      <c r="N177" s="65" t="s">
        <v>249</v>
      </c>
      <c r="O177" s="65" t="s">
        <v>312</v>
      </c>
      <c r="P177" s="65" t="s">
        <v>3555</v>
      </c>
      <c r="Q177" s="65" t="s">
        <v>215</v>
      </c>
    </row>
    <row r="178" spans="2:17" hidden="1" x14ac:dyDescent="0.2">
      <c r="B178" s="60" t="str">
        <f t="shared" si="2"/>
        <v>00001220404538610249942000200084031</v>
      </c>
      <c r="C178" s="65" t="s">
        <v>798</v>
      </c>
      <c r="D178" s="65" t="s">
        <v>218</v>
      </c>
      <c r="E178" s="65" t="s">
        <v>308</v>
      </c>
      <c r="F178" s="71">
        <v>45386</v>
      </c>
      <c r="G178" s="65" t="s">
        <v>309</v>
      </c>
      <c r="H178" s="65" t="s">
        <v>310</v>
      </c>
      <c r="I178" s="65" t="s">
        <v>599</v>
      </c>
      <c r="J178" s="66">
        <v>3</v>
      </c>
      <c r="K178" s="66">
        <v>3</v>
      </c>
      <c r="L178" s="65" t="s">
        <v>51</v>
      </c>
      <c r="M178" s="65" t="s">
        <v>314</v>
      </c>
      <c r="N178" s="65" t="s">
        <v>249</v>
      </c>
      <c r="O178" s="65" t="s">
        <v>312</v>
      </c>
      <c r="P178" s="65" t="s">
        <v>799</v>
      </c>
      <c r="Q178" s="65" t="s">
        <v>215</v>
      </c>
    </row>
    <row r="179" spans="2:17" hidden="1" x14ac:dyDescent="0.2">
      <c r="B179" s="60" t="str">
        <f t="shared" si="2"/>
        <v>00001323534542110251722000100033881</v>
      </c>
      <c r="C179" s="65" t="s">
        <v>3440</v>
      </c>
      <c r="D179" s="65" t="s">
        <v>218</v>
      </c>
      <c r="E179" s="65" t="s">
        <v>308</v>
      </c>
      <c r="F179" s="71">
        <v>45421</v>
      </c>
      <c r="G179" s="65" t="s">
        <v>309</v>
      </c>
      <c r="H179" s="65" t="s">
        <v>310</v>
      </c>
      <c r="I179" s="65" t="s">
        <v>1306</v>
      </c>
      <c r="J179" s="66">
        <v>1</v>
      </c>
      <c r="K179" s="66">
        <v>1</v>
      </c>
      <c r="L179" s="65" t="s">
        <v>51</v>
      </c>
      <c r="M179" s="65" t="s">
        <v>311</v>
      </c>
      <c r="N179" s="65" t="s">
        <v>311</v>
      </c>
      <c r="O179" s="65" t="s">
        <v>312</v>
      </c>
      <c r="P179" s="65" t="s">
        <v>3441</v>
      </c>
      <c r="Q179" s="65" t="s">
        <v>215</v>
      </c>
    </row>
    <row r="180" spans="2:17" hidden="1" x14ac:dyDescent="0.2">
      <c r="B180" s="60" t="str">
        <f t="shared" si="2"/>
        <v>00002135104537910251722000500003742</v>
      </c>
      <c r="C180" s="65" t="s">
        <v>3600</v>
      </c>
      <c r="D180" s="65" t="s">
        <v>317</v>
      </c>
      <c r="E180" s="65" t="s">
        <v>308</v>
      </c>
      <c r="F180" s="71">
        <v>45379</v>
      </c>
      <c r="G180" s="65" t="s">
        <v>309</v>
      </c>
      <c r="H180" s="65" t="s">
        <v>310</v>
      </c>
      <c r="I180" s="65" t="s">
        <v>1306</v>
      </c>
      <c r="J180" s="66">
        <v>10</v>
      </c>
      <c r="K180" s="66">
        <v>10</v>
      </c>
      <c r="L180" s="65" t="s">
        <v>51</v>
      </c>
      <c r="M180" s="65" t="s">
        <v>1701</v>
      </c>
      <c r="N180" s="65" t="s">
        <v>3229</v>
      </c>
      <c r="O180" s="65" t="s">
        <v>312</v>
      </c>
      <c r="P180" s="65" t="s">
        <v>3601</v>
      </c>
      <c r="Q180" s="65" t="s">
        <v>215</v>
      </c>
    </row>
    <row r="181" spans="2:17" hidden="1" x14ac:dyDescent="0.2">
      <c r="B181" s="60" t="str">
        <f t="shared" si="2"/>
        <v>00001242874539110288499000200086029</v>
      </c>
      <c r="C181" s="65" t="s">
        <v>3351</v>
      </c>
      <c r="D181" s="65" t="s">
        <v>218</v>
      </c>
      <c r="E181" s="65" t="s">
        <v>308</v>
      </c>
      <c r="F181" s="71">
        <v>45391</v>
      </c>
      <c r="G181" s="65" t="s">
        <v>309</v>
      </c>
      <c r="H181" s="65" t="s">
        <v>310</v>
      </c>
      <c r="I181" s="65" t="s">
        <v>2617</v>
      </c>
      <c r="J181" s="66">
        <v>32</v>
      </c>
      <c r="K181" s="66">
        <v>32</v>
      </c>
      <c r="L181" s="65" t="s">
        <v>51</v>
      </c>
      <c r="M181" s="65" t="s">
        <v>314</v>
      </c>
      <c r="N181" s="65" t="s">
        <v>249</v>
      </c>
      <c r="O181" s="65" t="s">
        <v>312</v>
      </c>
      <c r="P181" s="65" t="s">
        <v>3352</v>
      </c>
      <c r="Q181" s="65" t="s">
        <v>215</v>
      </c>
    </row>
    <row r="182" spans="2:17" hidden="1" x14ac:dyDescent="0.2">
      <c r="B182" s="60" t="str">
        <f t="shared" si="2"/>
        <v>00001326094540010294417000100034055</v>
      </c>
      <c r="C182" s="65" t="s">
        <v>3446</v>
      </c>
      <c r="D182" s="65" t="s">
        <v>218</v>
      </c>
      <c r="E182" s="65" t="s">
        <v>308</v>
      </c>
      <c r="F182" s="71">
        <v>45400</v>
      </c>
      <c r="G182" s="65" t="s">
        <v>309</v>
      </c>
      <c r="H182" s="65" t="s">
        <v>310</v>
      </c>
      <c r="I182" s="65" t="s">
        <v>1330</v>
      </c>
      <c r="J182" s="66">
        <v>1</v>
      </c>
      <c r="K182" s="66">
        <v>1</v>
      </c>
      <c r="L182" s="65" t="s">
        <v>193</v>
      </c>
      <c r="M182" s="65" t="s">
        <v>311</v>
      </c>
      <c r="N182" s="65" t="s">
        <v>311</v>
      </c>
      <c r="O182" s="65" t="s">
        <v>312</v>
      </c>
      <c r="P182" s="65" t="s">
        <v>3447</v>
      </c>
      <c r="Q182" s="65" t="s">
        <v>215</v>
      </c>
    </row>
    <row r="183" spans="2:17" hidden="1" x14ac:dyDescent="0.2">
      <c r="B183" s="60" t="str">
        <f t="shared" si="2"/>
        <v>00001333164535810300759000100034864</v>
      </c>
      <c r="C183" s="65" t="s">
        <v>816</v>
      </c>
      <c r="D183" s="65" t="s">
        <v>294</v>
      </c>
      <c r="E183" s="65" t="s">
        <v>308</v>
      </c>
      <c r="F183" s="71">
        <v>45358</v>
      </c>
      <c r="G183" s="65" t="s">
        <v>309</v>
      </c>
      <c r="H183" s="65" t="s">
        <v>310</v>
      </c>
      <c r="I183" s="65" t="s">
        <v>467</v>
      </c>
      <c r="J183" s="66">
        <v>1</v>
      </c>
      <c r="K183" s="66">
        <v>1</v>
      </c>
      <c r="L183" s="65" t="s">
        <v>51</v>
      </c>
      <c r="M183" s="65" t="s">
        <v>311</v>
      </c>
      <c r="N183" s="65" t="s">
        <v>311</v>
      </c>
      <c r="O183" s="65" t="s">
        <v>312</v>
      </c>
      <c r="P183" s="65" t="s">
        <v>817</v>
      </c>
      <c r="Q183" s="65" t="s">
        <v>215</v>
      </c>
    </row>
    <row r="184" spans="2:17" hidden="1" x14ac:dyDescent="0.2">
      <c r="B184" s="60" t="str">
        <f t="shared" si="2"/>
        <v>00001372604542110300759000100038739</v>
      </c>
      <c r="C184" s="65" t="s">
        <v>3508</v>
      </c>
      <c r="D184" s="65" t="s">
        <v>294</v>
      </c>
      <c r="E184" s="65" t="s">
        <v>308</v>
      </c>
      <c r="F184" s="71">
        <v>45421</v>
      </c>
      <c r="G184" s="65" t="s">
        <v>309</v>
      </c>
      <c r="H184" s="65" t="s">
        <v>310</v>
      </c>
      <c r="I184" s="65" t="s">
        <v>467</v>
      </c>
      <c r="J184" s="66">
        <v>1</v>
      </c>
      <c r="K184" s="66">
        <v>1</v>
      </c>
      <c r="L184" s="65" t="s">
        <v>51</v>
      </c>
      <c r="M184" s="65" t="s">
        <v>311</v>
      </c>
      <c r="N184" s="65" t="s">
        <v>311</v>
      </c>
      <c r="O184" s="65" t="s">
        <v>312</v>
      </c>
      <c r="P184" s="65" t="s">
        <v>3509</v>
      </c>
      <c r="Q184" s="65" t="s">
        <v>215</v>
      </c>
    </row>
    <row r="185" spans="2:17" hidden="1" x14ac:dyDescent="0.2">
      <c r="B185" s="60" t="str">
        <f t="shared" si="2"/>
        <v>0000846314542110304033000600001695</v>
      </c>
      <c r="C185" s="65" t="s">
        <v>3228</v>
      </c>
      <c r="D185" s="65" t="s">
        <v>313</v>
      </c>
      <c r="E185" s="65" t="s">
        <v>308</v>
      </c>
      <c r="F185" s="71">
        <v>45421</v>
      </c>
      <c r="G185" s="65" t="s">
        <v>309</v>
      </c>
      <c r="H185" s="65" t="s">
        <v>310</v>
      </c>
      <c r="I185" s="65" t="s">
        <v>1246</v>
      </c>
      <c r="J185" s="66">
        <v>1</v>
      </c>
      <c r="K185" s="66">
        <v>1</v>
      </c>
      <c r="L185" s="65" t="s">
        <v>51</v>
      </c>
      <c r="M185" s="65" t="s">
        <v>1701</v>
      </c>
      <c r="N185" s="65" t="s">
        <v>3229</v>
      </c>
      <c r="O185" s="65" t="s">
        <v>312</v>
      </c>
      <c r="P185" s="65" t="s">
        <v>3230</v>
      </c>
      <c r="Q185" s="65" t="s">
        <v>215</v>
      </c>
    </row>
    <row r="186" spans="2:17" hidden="1" x14ac:dyDescent="0.2">
      <c r="B186" s="60" t="str">
        <f t="shared" si="2"/>
        <v>0000851964529010304033000500001825</v>
      </c>
      <c r="C186" s="65" t="s">
        <v>3231</v>
      </c>
      <c r="D186" s="65" t="s">
        <v>3232</v>
      </c>
      <c r="E186" s="65" t="s">
        <v>308</v>
      </c>
      <c r="F186" s="71">
        <v>45290</v>
      </c>
      <c r="G186" s="65" t="s">
        <v>309</v>
      </c>
      <c r="H186" s="65" t="s">
        <v>310</v>
      </c>
      <c r="I186" s="65" t="s">
        <v>1246</v>
      </c>
      <c r="J186" s="66">
        <v>30</v>
      </c>
      <c r="K186" s="66">
        <v>30</v>
      </c>
      <c r="L186" s="65" t="s">
        <v>51</v>
      </c>
      <c r="M186" s="65" t="s">
        <v>311</v>
      </c>
      <c r="N186" s="65" t="s">
        <v>311</v>
      </c>
      <c r="O186" s="65" t="s">
        <v>312</v>
      </c>
      <c r="P186" s="65" t="s">
        <v>3233</v>
      </c>
      <c r="Q186" s="65" t="s">
        <v>215</v>
      </c>
    </row>
    <row r="187" spans="2:17" hidden="1" x14ac:dyDescent="0.2">
      <c r="B187" s="60" t="str">
        <f t="shared" si="2"/>
        <v>00001316824544210304033000100033161</v>
      </c>
      <c r="C187" s="65" t="s">
        <v>3414</v>
      </c>
      <c r="D187" s="65" t="s">
        <v>218</v>
      </c>
      <c r="E187" s="65" t="s">
        <v>308</v>
      </c>
      <c r="F187" s="71">
        <v>45442</v>
      </c>
      <c r="G187" s="65" t="s">
        <v>309</v>
      </c>
      <c r="H187" s="65" t="s">
        <v>310</v>
      </c>
      <c r="I187" s="65" t="s">
        <v>1246</v>
      </c>
      <c r="J187" s="66">
        <v>7</v>
      </c>
      <c r="K187" s="66">
        <v>7</v>
      </c>
      <c r="L187" s="65" t="s">
        <v>51</v>
      </c>
      <c r="M187" s="65" t="s">
        <v>164</v>
      </c>
      <c r="N187" s="65" t="s">
        <v>164</v>
      </c>
      <c r="O187" s="65" t="s">
        <v>312</v>
      </c>
      <c r="P187" s="65" t="s">
        <v>3415</v>
      </c>
      <c r="Q187" s="65" t="s">
        <v>215</v>
      </c>
    </row>
    <row r="188" spans="2:17" hidden="1" x14ac:dyDescent="0.2">
      <c r="B188" s="60" t="str">
        <f t="shared" si="2"/>
        <v>00001322714541610304033000100033739</v>
      </c>
      <c r="C188" s="65" t="s">
        <v>3424</v>
      </c>
      <c r="D188" s="65" t="s">
        <v>218</v>
      </c>
      <c r="E188" s="65" t="s">
        <v>308</v>
      </c>
      <c r="F188" s="71">
        <v>45416</v>
      </c>
      <c r="G188" s="65" t="s">
        <v>309</v>
      </c>
      <c r="H188" s="65" t="s">
        <v>310</v>
      </c>
      <c r="I188" s="65" t="s">
        <v>1246</v>
      </c>
      <c r="J188" s="66">
        <v>9</v>
      </c>
      <c r="K188" s="66">
        <v>9</v>
      </c>
      <c r="L188" s="65" t="s">
        <v>51</v>
      </c>
      <c r="M188" s="65" t="s">
        <v>164</v>
      </c>
      <c r="N188" s="65" t="s">
        <v>164</v>
      </c>
      <c r="O188" s="65" t="s">
        <v>312</v>
      </c>
      <c r="P188" s="65" t="s">
        <v>3425</v>
      </c>
      <c r="Q188" s="65" t="s">
        <v>215</v>
      </c>
    </row>
    <row r="189" spans="2:17" hidden="1" x14ac:dyDescent="0.2">
      <c r="B189" s="60" t="str">
        <f t="shared" si="2"/>
        <v>00001322734541710304033000100033781</v>
      </c>
      <c r="C189" s="65" t="s">
        <v>3426</v>
      </c>
      <c r="D189" s="65" t="s">
        <v>218</v>
      </c>
      <c r="E189" s="65" t="s">
        <v>308</v>
      </c>
      <c r="F189" s="71">
        <v>45417</v>
      </c>
      <c r="G189" s="65" t="s">
        <v>309</v>
      </c>
      <c r="H189" s="65" t="s">
        <v>310</v>
      </c>
      <c r="I189" s="65" t="s">
        <v>1246</v>
      </c>
      <c r="J189" s="66">
        <v>6</v>
      </c>
      <c r="K189" s="66">
        <v>6</v>
      </c>
      <c r="L189" s="65" t="s">
        <v>51</v>
      </c>
      <c r="M189" s="65" t="s">
        <v>164</v>
      </c>
      <c r="N189" s="65" t="s">
        <v>164</v>
      </c>
      <c r="O189" s="65" t="s">
        <v>312</v>
      </c>
      <c r="P189" s="65" t="s">
        <v>3427</v>
      </c>
      <c r="Q189" s="65" t="s">
        <v>215</v>
      </c>
    </row>
    <row r="190" spans="2:17" hidden="1" x14ac:dyDescent="0.2">
      <c r="B190" s="60" t="str">
        <f t="shared" si="2"/>
        <v>00001322744541810304033000100033782</v>
      </c>
      <c r="C190" s="65" t="s">
        <v>3428</v>
      </c>
      <c r="D190" s="65" t="s">
        <v>218</v>
      </c>
      <c r="E190" s="65" t="s">
        <v>308</v>
      </c>
      <c r="F190" s="71">
        <v>45418</v>
      </c>
      <c r="G190" s="65" t="s">
        <v>309</v>
      </c>
      <c r="H190" s="65" t="s">
        <v>310</v>
      </c>
      <c r="I190" s="65" t="s">
        <v>1246</v>
      </c>
      <c r="J190" s="66">
        <v>4</v>
      </c>
      <c r="K190" s="66">
        <v>4</v>
      </c>
      <c r="L190" s="65" t="s">
        <v>51</v>
      </c>
      <c r="M190" s="65" t="s">
        <v>164</v>
      </c>
      <c r="N190" s="65" t="s">
        <v>164</v>
      </c>
      <c r="O190" s="65" t="s">
        <v>312</v>
      </c>
      <c r="P190" s="65" t="s">
        <v>3429</v>
      </c>
      <c r="Q190" s="65" t="s">
        <v>215</v>
      </c>
    </row>
    <row r="191" spans="2:17" hidden="1" x14ac:dyDescent="0.2">
      <c r="B191" s="60" t="str">
        <f t="shared" si="2"/>
        <v>00001322754541810304033000100033783</v>
      </c>
      <c r="C191" s="65" t="s">
        <v>3430</v>
      </c>
      <c r="D191" s="65" t="s">
        <v>218</v>
      </c>
      <c r="E191" s="65" t="s">
        <v>308</v>
      </c>
      <c r="F191" s="71">
        <v>45418</v>
      </c>
      <c r="G191" s="65" t="s">
        <v>309</v>
      </c>
      <c r="H191" s="65" t="s">
        <v>310</v>
      </c>
      <c r="I191" s="65" t="s">
        <v>1246</v>
      </c>
      <c r="J191" s="66">
        <v>5</v>
      </c>
      <c r="K191" s="66">
        <v>5</v>
      </c>
      <c r="L191" s="65" t="s">
        <v>51</v>
      </c>
      <c r="M191" s="65" t="s">
        <v>164</v>
      </c>
      <c r="N191" s="65" t="s">
        <v>164</v>
      </c>
      <c r="O191" s="65" t="s">
        <v>312</v>
      </c>
      <c r="P191" s="65" t="s">
        <v>3431</v>
      </c>
      <c r="Q191" s="65" t="s">
        <v>215</v>
      </c>
    </row>
    <row r="192" spans="2:17" hidden="1" x14ac:dyDescent="0.2">
      <c r="B192" s="60" t="str">
        <f t="shared" si="2"/>
        <v>00001322764541910304033000100033784</v>
      </c>
      <c r="C192" s="65" t="s">
        <v>3432</v>
      </c>
      <c r="D192" s="65" t="s">
        <v>294</v>
      </c>
      <c r="E192" s="65" t="s">
        <v>308</v>
      </c>
      <c r="F192" s="71">
        <v>45419</v>
      </c>
      <c r="G192" s="65" t="s">
        <v>309</v>
      </c>
      <c r="H192" s="65" t="s">
        <v>310</v>
      </c>
      <c r="I192" s="65" t="s">
        <v>1246</v>
      </c>
      <c r="J192" s="66">
        <v>5</v>
      </c>
      <c r="K192" s="66">
        <v>5</v>
      </c>
      <c r="L192" s="65" t="s">
        <v>51</v>
      </c>
      <c r="M192" s="65" t="s">
        <v>164</v>
      </c>
      <c r="N192" s="65" t="s">
        <v>164</v>
      </c>
      <c r="O192" s="65" t="s">
        <v>312</v>
      </c>
      <c r="P192" s="65" t="s">
        <v>3433</v>
      </c>
      <c r="Q192" s="65" t="s">
        <v>215</v>
      </c>
    </row>
    <row r="193" spans="2:17" hidden="1" x14ac:dyDescent="0.2">
      <c r="B193" s="60" t="str">
        <f t="shared" si="2"/>
        <v>00001322774539910304033000100033785</v>
      </c>
      <c r="C193" s="65" t="s">
        <v>3434</v>
      </c>
      <c r="D193" s="65" t="s">
        <v>218</v>
      </c>
      <c r="E193" s="65" t="s">
        <v>308</v>
      </c>
      <c r="F193" s="71">
        <v>45399</v>
      </c>
      <c r="G193" s="65" t="s">
        <v>309</v>
      </c>
      <c r="H193" s="65" t="s">
        <v>310</v>
      </c>
      <c r="I193" s="65" t="s">
        <v>1246</v>
      </c>
      <c r="J193" s="66">
        <v>1</v>
      </c>
      <c r="K193" s="66">
        <v>1</v>
      </c>
      <c r="L193" s="65" t="s">
        <v>51</v>
      </c>
      <c r="M193" s="65" t="s">
        <v>164</v>
      </c>
      <c r="N193" s="65" t="s">
        <v>164</v>
      </c>
      <c r="O193" s="65" t="s">
        <v>312</v>
      </c>
      <c r="P193" s="65" t="s">
        <v>3435</v>
      </c>
      <c r="Q193" s="65" t="s">
        <v>215</v>
      </c>
    </row>
    <row r="194" spans="2:17" hidden="1" x14ac:dyDescent="0.2">
      <c r="B194" s="60" t="str">
        <f t="shared" ref="B194:B257" si="3">_xlfn.CONCAT("0000",C194,F194,I194,P194)</f>
        <v>00001322784537910304033000100033786</v>
      </c>
      <c r="C194" s="65" t="s">
        <v>3436</v>
      </c>
      <c r="D194" s="65" t="s">
        <v>218</v>
      </c>
      <c r="E194" s="65" t="s">
        <v>308</v>
      </c>
      <c r="F194" s="71">
        <v>45379</v>
      </c>
      <c r="G194" s="65" t="s">
        <v>309</v>
      </c>
      <c r="H194" s="65" t="s">
        <v>310</v>
      </c>
      <c r="I194" s="65" t="s">
        <v>1246</v>
      </c>
      <c r="J194" s="66">
        <v>1</v>
      </c>
      <c r="K194" s="66">
        <v>1</v>
      </c>
      <c r="L194" s="65" t="s">
        <v>51</v>
      </c>
      <c r="M194" s="65" t="s">
        <v>164</v>
      </c>
      <c r="N194" s="65" t="s">
        <v>164</v>
      </c>
      <c r="O194" s="65" t="s">
        <v>312</v>
      </c>
      <c r="P194" s="65" t="s">
        <v>3437</v>
      </c>
      <c r="Q194" s="65" t="s">
        <v>215</v>
      </c>
    </row>
    <row r="195" spans="2:17" hidden="1" x14ac:dyDescent="0.2">
      <c r="B195" s="60" t="str">
        <f t="shared" si="3"/>
        <v>00001323524537910304033000100033880</v>
      </c>
      <c r="C195" s="65" t="s">
        <v>3438</v>
      </c>
      <c r="D195" s="65" t="s">
        <v>218</v>
      </c>
      <c r="E195" s="65" t="s">
        <v>308</v>
      </c>
      <c r="F195" s="71">
        <v>45379</v>
      </c>
      <c r="G195" s="65" t="s">
        <v>309</v>
      </c>
      <c r="H195" s="65" t="s">
        <v>310</v>
      </c>
      <c r="I195" s="65" t="s">
        <v>1246</v>
      </c>
      <c r="J195" s="66">
        <v>1</v>
      </c>
      <c r="K195" s="66">
        <v>1</v>
      </c>
      <c r="L195" s="65" t="s">
        <v>51</v>
      </c>
      <c r="M195" s="65" t="s">
        <v>311</v>
      </c>
      <c r="N195" s="65" t="s">
        <v>311</v>
      </c>
      <c r="O195" s="65" t="s">
        <v>312</v>
      </c>
      <c r="P195" s="65" t="s">
        <v>3439</v>
      </c>
      <c r="Q195" s="65" t="s">
        <v>215</v>
      </c>
    </row>
    <row r="196" spans="2:17" hidden="1" x14ac:dyDescent="0.2">
      <c r="B196" s="60" t="str">
        <f t="shared" si="3"/>
        <v>00001323534542110304033000100033881</v>
      </c>
      <c r="C196" s="65" t="s">
        <v>3440</v>
      </c>
      <c r="D196" s="65" t="s">
        <v>294</v>
      </c>
      <c r="E196" s="65" t="s">
        <v>308</v>
      </c>
      <c r="F196" s="71">
        <v>45421</v>
      </c>
      <c r="G196" s="65" t="s">
        <v>309</v>
      </c>
      <c r="H196" s="65" t="s">
        <v>310</v>
      </c>
      <c r="I196" s="65" t="s">
        <v>1246</v>
      </c>
      <c r="J196" s="66">
        <v>4</v>
      </c>
      <c r="K196" s="66">
        <v>4</v>
      </c>
      <c r="L196" s="65" t="s">
        <v>51</v>
      </c>
      <c r="M196" s="65" t="s">
        <v>311</v>
      </c>
      <c r="N196" s="65" t="s">
        <v>311</v>
      </c>
      <c r="O196" s="65" t="s">
        <v>312</v>
      </c>
      <c r="P196" s="65" t="s">
        <v>3441</v>
      </c>
      <c r="Q196" s="65" t="s">
        <v>215</v>
      </c>
    </row>
    <row r="197" spans="2:17" hidden="1" x14ac:dyDescent="0.2">
      <c r="B197" s="60" t="str">
        <f t="shared" si="3"/>
        <v>00001310394540010305744000100032535</v>
      </c>
      <c r="C197" s="65" t="s">
        <v>3402</v>
      </c>
      <c r="D197" s="65" t="s">
        <v>294</v>
      </c>
      <c r="E197" s="65" t="s">
        <v>308</v>
      </c>
      <c r="F197" s="71">
        <v>45400</v>
      </c>
      <c r="G197" s="65" t="s">
        <v>309</v>
      </c>
      <c r="H197" s="65" t="s">
        <v>310</v>
      </c>
      <c r="I197" s="65" t="s">
        <v>229</v>
      </c>
      <c r="J197" s="66">
        <v>4</v>
      </c>
      <c r="K197" s="66">
        <v>4</v>
      </c>
      <c r="L197" s="65" t="s">
        <v>51</v>
      </c>
      <c r="M197" s="65" t="s">
        <v>311</v>
      </c>
      <c r="N197" s="65" t="s">
        <v>311</v>
      </c>
      <c r="O197" s="65" t="s">
        <v>312</v>
      </c>
      <c r="P197" s="65" t="s">
        <v>3403</v>
      </c>
      <c r="Q197" s="65" t="s">
        <v>215</v>
      </c>
    </row>
    <row r="198" spans="2:17" hidden="1" x14ac:dyDescent="0.2">
      <c r="B198" s="60" t="str">
        <f t="shared" si="3"/>
        <v>00001389424620410305744000100040461</v>
      </c>
      <c r="C198" s="65" t="s">
        <v>3556</v>
      </c>
      <c r="D198" s="65" t="s">
        <v>294</v>
      </c>
      <c r="E198" s="65" t="s">
        <v>308</v>
      </c>
      <c r="F198" s="71">
        <v>46204</v>
      </c>
      <c r="G198" s="65" t="s">
        <v>309</v>
      </c>
      <c r="H198" s="65" t="s">
        <v>310</v>
      </c>
      <c r="I198" s="65" t="s">
        <v>229</v>
      </c>
      <c r="J198" s="66">
        <v>4</v>
      </c>
      <c r="K198" s="66">
        <v>4</v>
      </c>
      <c r="L198" s="65" t="s">
        <v>51</v>
      </c>
      <c r="M198" s="65" t="s">
        <v>249</v>
      </c>
      <c r="N198" s="65" t="s">
        <v>249</v>
      </c>
      <c r="O198" s="65" t="s">
        <v>312</v>
      </c>
      <c r="P198" s="65" t="s">
        <v>3557</v>
      </c>
      <c r="Q198" s="65" t="s">
        <v>215</v>
      </c>
    </row>
    <row r="199" spans="2:17" hidden="1" x14ac:dyDescent="0.2">
      <c r="B199" s="60" t="str">
        <f t="shared" si="3"/>
        <v>00001287344539110355246000200090465</v>
      </c>
      <c r="C199" s="65" t="s">
        <v>810</v>
      </c>
      <c r="D199" s="65" t="s">
        <v>820</v>
      </c>
      <c r="E199" s="65" t="s">
        <v>308</v>
      </c>
      <c r="F199" s="71">
        <v>45391</v>
      </c>
      <c r="G199" s="65" t="s">
        <v>309</v>
      </c>
      <c r="H199" s="65" t="s">
        <v>310</v>
      </c>
      <c r="I199" s="65" t="s">
        <v>2718</v>
      </c>
      <c r="J199" s="66">
        <v>1</v>
      </c>
      <c r="K199" s="66">
        <v>1</v>
      </c>
      <c r="L199" s="65" t="s">
        <v>51</v>
      </c>
      <c r="M199" s="65" t="s">
        <v>314</v>
      </c>
      <c r="N199" s="65" t="s">
        <v>249</v>
      </c>
      <c r="O199" s="65" t="s">
        <v>312</v>
      </c>
      <c r="P199" s="65" t="s">
        <v>811</v>
      </c>
      <c r="Q199" s="65" t="s">
        <v>215</v>
      </c>
    </row>
    <row r="200" spans="2:17" hidden="1" x14ac:dyDescent="0.2">
      <c r="B200" s="60" t="str">
        <f t="shared" si="3"/>
        <v>00001287344539110355246000200090465</v>
      </c>
      <c r="C200" s="65" t="s">
        <v>810</v>
      </c>
      <c r="D200" s="65" t="s">
        <v>311</v>
      </c>
      <c r="E200" s="65" t="s">
        <v>308</v>
      </c>
      <c r="F200" s="71">
        <v>45391</v>
      </c>
      <c r="G200" s="65" t="s">
        <v>309</v>
      </c>
      <c r="H200" s="65" t="s">
        <v>310</v>
      </c>
      <c r="I200" s="65" t="s">
        <v>2718</v>
      </c>
      <c r="J200" s="66">
        <v>1</v>
      </c>
      <c r="K200" s="66">
        <v>1</v>
      </c>
      <c r="L200" s="65" t="s">
        <v>51</v>
      </c>
      <c r="M200" s="65" t="s">
        <v>314</v>
      </c>
      <c r="N200" s="65" t="s">
        <v>249</v>
      </c>
      <c r="O200" s="65" t="s">
        <v>312</v>
      </c>
      <c r="P200" s="65" t="s">
        <v>811</v>
      </c>
      <c r="Q200" s="65" t="s">
        <v>215</v>
      </c>
    </row>
    <row r="201" spans="2:17" hidden="1" x14ac:dyDescent="0.2">
      <c r="B201" s="60" t="str">
        <f t="shared" si="3"/>
        <v>00001296914539510355246000200091461</v>
      </c>
      <c r="C201" s="65" t="s">
        <v>812</v>
      </c>
      <c r="D201" s="65" t="s">
        <v>320</v>
      </c>
      <c r="E201" s="65" t="s">
        <v>308</v>
      </c>
      <c r="F201" s="71">
        <v>45395</v>
      </c>
      <c r="G201" s="65" t="s">
        <v>309</v>
      </c>
      <c r="H201" s="65" t="s">
        <v>310</v>
      </c>
      <c r="I201" s="65" t="s">
        <v>2718</v>
      </c>
      <c r="J201" s="66">
        <v>1</v>
      </c>
      <c r="K201" s="66">
        <v>1</v>
      </c>
      <c r="L201" s="65" t="s">
        <v>51</v>
      </c>
      <c r="M201" s="65" t="s">
        <v>314</v>
      </c>
      <c r="N201" s="65" t="s">
        <v>249</v>
      </c>
      <c r="O201" s="65" t="s">
        <v>312</v>
      </c>
      <c r="P201" s="65" t="s">
        <v>813</v>
      </c>
      <c r="Q201" s="65" t="s">
        <v>215</v>
      </c>
    </row>
    <row r="202" spans="2:17" hidden="1" x14ac:dyDescent="0.2">
      <c r="B202" s="60" t="str">
        <f t="shared" si="3"/>
        <v>00001296914539510355246000200091461</v>
      </c>
      <c r="C202" s="65" t="s">
        <v>812</v>
      </c>
      <c r="D202" s="65" t="s">
        <v>319</v>
      </c>
      <c r="E202" s="65" t="s">
        <v>308</v>
      </c>
      <c r="F202" s="71">
        <v>45395</v>
      </c>
      <c r="G202" s="65" t="s">
        <v>309</v>
      </c>
      <c r="H202" s="65" t="s">
        <v>310</v>
      </c>
      <c r="I202" s="65" t="s">
        <v>2718</v>
      </c>
      <c r="J202" s="66">
        <v>1</v>
      </c>
      <c r="K202" s="66">
        <v>1</v>
      </c>
      <c r="L202" s="65" t="s">
        <v>51</v>
      </c>
      <c r="M202" s="65" t="s">
        <v>314</v>
      </c>
      <c r="N202" s="65" t="s">
        <v>249</v>
      </c>
      <c r="O202" s="65" t="s">
        <v>312</v>
      </c>
      <c r="P202" s="65" t="s">
        <v>813</v>
      </c>
      <c r="Q202" s="65" t="s">
        <v>215</v>
      </c>
    </row>
    <row r="203" spans="2:17" hidden="1" x14ac:dyDescent="0.2">
      <c r="B203" s="60" t="str">
        <f t="shared" si="3"/>
        <v>0000936494552610402509000200059360</v>
      </c>
      <c r="C203" s="65" t="s">
        <v>3263</v>
      </c>
      <c r="D203" s="65" t="s">
        <v>314</v>
      </c>
      <c r="E203" s="65" t="s">
        <v>308</v>
      </c>
      <c r="F203" s="71">
        <v>45526</v>
      </c>
      <c r="G203" s="65" t="s">
        <v>309</v>
      </c>
      <c r="H203" s="65" t="s">
        <v>310</v>
      </c>
      <c r="I203" s="65" t="s">
        <v>2387</v>
      </c>
      <c r="J203" s="66">
        <v>2</v>
      </c>
      <c r="K203" s="66">
        <v>2</v>
      </c>
      <c r="L203" s="65" t="s">
        <v>207</v>
      </c>
      <c r="M203" s="65" t="s">
        <v>249</v>
      </c>
      <c r="N203" s="65" t="s">
        <v>249</v>
      </c>
      <c r="O203" s="65" t="s">
        <v>312</v>
      </c>
      <c r="P203" s="65" t="s">
        <v>3264</v>
      </c>
      <c r="Q203" s="65" t="s">
        <v>215</v>
      </c>
    </row>
    <row r="204" spans="2:17" hidden="1" x14ac:dyDescent="0.2">
      <c r="B204" s="60" t="str">
        <f t="shared" si="3"/>
        <v>0000936524552610402509000200059363</v>
      </c>
      <c r="C204" s="65" t="s">
        <v>3266</v>
      </c>
      <c r="D204" s="65" t="s">
        <v>314</v>
      </c>
      <c r="E204" s="65" t="s">
        <v>308</v>
      </c>
      <c r="F204" s="71">
        <v>45526</v>
      </c>
      <c r="G204" s="65" t="s">
        <v>309</v>
      </c>
      <c r="H204" s="65" t="s">
        <v>310</v>
      </c>
      <c r="I204" s="65" t="s">
        <v>2387</v>
      </c>
      <c r="J204" s="66">
        <v>2</v>
      </c>
      <c r="K204" s="66">
        <v>2</v>
      </c>
      <c r="L204" s="65" t="s">
        <v>207</v>
      </c>
      <c r="M204" s="65" t="s">
        <v>249</v>
      </c>
      <c r="N204" s="65" t="s">
        <v>249</v>
      </c>
      <c r="O204" s="65" t="s">
        <v>312</v>
      </c>
      <c r="P204" s="65" t="s">
        <v>3267</v>
      </c>
      <c r="Q204" s="65" t="s">
        <v>215</v>
      </c>
    </row>
    <row r="205" spans="2:17" hidden="1" x14ac:dyDescent="0.2">
      <c r="B205" s="60" t="str">
        <f t="shared" si="3"/>
        <v>0000963414542110402509000200061999</v>
      </c>
      <c r="C205" s="65" t="s">
        <v>3280</v>
      </c>
      <c r="D205" s="65" t="s">
        <v>314</v>
      </c>
      <c r="E205" s="65" t="s">
        <v>308</v>
      </c>
      <c r="F205" s="71">
        <v>45421</v>
      </c>
      <c r="G205" s="65" t="s">
        <v>309</v>
      </c>
      <c r="H205" s="65" t="s">
        <v>310</v>
      </c>
      <c r="I205" s="65" t="s">
        <v>2387</v>
      </c>
      <c r="J205" s="66">
        <v>2</v>
      </c>
      <c r="K205" s="66">
        <v>2</v>
      </c>
      <c r="L205" s="65" t="s">
        <v>207</v>
      </c>
      <c r="M205" s="65" t="s">
        <v>249</v>
      </c>
      <c r="N205" s="65" t="s">
        <v>249</v>
      </c>
      <c r="O205" s="65" t="s">
        <v>312</v>
      </c>
      <c r="P205" s="65" t="s">
        <v>3281</v>
      </c>
      <c r="Q205" s="65" t="s">
        <v>215</v>
      </c>
    </row>
    <row r="206" spans="2:17" hidden="1" x14ac:dyDescent="0.2">
      <c r="B206" s="60" t="str">
        <f t="shared" si="3"/>
        <v>0000963444546310402509000200062042</v>
      </c>
      <c r="C206" s="65" t="s">
        <v>3282</v>
      </c>
      <c r="D206" s="65" t="s">
        <v>314</v>
      </c>
      <c r="E206" s="65" t="s">
        <v>308</v>
      </c>
      <c r="F206" s="71">
        <v>45463</v>
      </c>
      <c r="G206" s="65" t="s">
        <v>309</v>
      </c>
      <c r="H206" s="65" t="s">
        <v>310</v>
      </c>
      <c r="I206" s="65" t="s">
        <v>2387</v>
      </c>
      <c r="J206" s="66">
        <v>2</v>
      </c>
      <c r="K206" s="66">
        <v>2</v>
      </c>
      <c r="L206" s="65" t="s">
        <v>207</v>
      </c>
      <c r="M206" s="65" t="s">
        <v>249</v>
      </c>
      <c r="N206" s="65" t="s">
        <v>249</v>
      </c>
      <c r="O206" s="65" t="s">
        <v>312</v>
      </c>
      <c r="P206" s="65" t="s">
        <v>3283</v>
      </c>
      <c r="Q206" s="65" t="s">
        <v>215</v>
      </c>
    </row>
    <row r="207" spans="2:17" hidden="1" x14ac:dyDescent="0.2">
      <c r="B207" s="60" t="str">
        <f t="shared" si="3"/>
        <v>00001240894531610402509000200085795</v>
      </c>
      <c r="C207" s="65" t="s">
        <v>3349</v>
      </c>
      <c r="D207" s="65" t="s">
        <v>232</v>
      </c>
      <c r="E207" s="65" t="s">
        <v>308</v>
      </c>
      <c r="F207" s="71">
        <v>45316</v>
      </c>
      <c r="G207" s="65" t="s">
        <v>309</v>
      </c>
      <c r="H207" s="65" t="s">
        <v>310</v>
      </c>
      <c r="I207" s="65" t="s">
        <v>2387</v>
      </c>
      <c r="J207" s="66">
        <v>1</v>
      </c>
      <c r="K207" s="66">
        <v>1</v>
      </c>
      <c r="L207" s="65" t="s">
        <v>207</v>
      </c>
      <c r="M207" s="65" t="s">
        <v>249</v>
      </c>
      <c r="N207" s="65" t="s">
        <v>249</v>
      </c>
      <c r="O207" s="65" t="s">
        <v>312</v>
      </c>
      <c r="P207" s="65" t="s">
        <v>3350</v>
      </c>
      <c r="Q207" s="65" t="s">
        <v>215</v>
      </c>
    </row>
    <row r="208" spans="2:17" hidden="1" x14ac:dyDescent="0.2">
      <c r="B208" s="60" t="str">
        <f t="shared" si="3"/>
        <v>00001246014533810402509000200086292</v>
      </c>
      <c r="C208" s="65" t="s">
        <v>3353</v>
      </c>
      <c r="D208" s="65" t="s">
        <v>314</v>
      </c>
      <c r="E208" s="65" t="s">
        <v>308</v>
      </c>
      <c r="F208" s="71">
        <v>45338</v>
      </c>
      <c r="G208" s="65" t="s">
        <v>309</v>
      </c>
      <c r="H208" s="65" t="s">
        <v>310</v>
      </c>
      <c r="I208" s="65" t="s">
        <v>2387</v>
      </c>
      <c r="J208" s="66">
        <v>1</v>
      </c>
      <c r="K208" s="66">
        <v>1</v>
      </c>
      <c r="L208" s="65" t="s">
        <v>207</v>
      </c>
      <c r="M208" s="65" t="s">
        <v>249</v>
      </c>
      <c r="N208" s="65" t="s">
        <v>249</v>
      </c>
      <c r="O208" s="65" t="s">
        <v>312</v>
      </c>
      <c r="P208" s="65" t="s">
        <v>3354</v>
      </c>
      <c r="Q208" s="65" t="s">
        <v>215</v>
      </c>
    </row>
    <row r="209" spans="2:17" hidden="1" x14ac:dyDescent="0.2">
      <c r="B209" s="60" t="str">
        <f t="shared" si="3"/>
        <v>00002228244562410402509000200139478</v>
      </c>
      <c r="C209" s="65" t="s">
        <v>3646</v>
      </c>
      <c r="D209" s="65" t="s">
        <v>3382</v>
      </c>
      <c r="E209" s="65" t="s">
        <v>308</v>
      </c>
      <c r="F209" s="71">
        <v>45624</v>
      </c>
      <c r="G209" s="65" t="s">
        <v>309</v>
      </c>
      <c r="H209" s="65" t="s">
        <v>310</v>
      </c>
      <c r="I209" s="65" t="s">
        <v>2387</v>
      </c>
      <c r="J209" s="66">
        <v>2</v>
      </c>
      <c r="K209" s="66">
        <v>2</v>
      </c>
      <c r="L209" s="65" t="s">
        <v>207</v>
      </c>
      <c r="M209" s="65" t="s">
        <v>249</v>
      </c>
      <c r="N209" s="65" t="s">
        <v>249</v>
      </c>
      <c r="O209" s="65" t="s">
        <v>312</v>
      </c>
      <c r="P209" s="65" t="s">
        <v>3647</v>
      </c>
      <c r="Q209" s="65" t="s">
        <v>215</v>
      </c>
    </row>
    <row r="210" spans="2:17" hidden="1" x14ac:dyDescent="0.2">
      <c r="B210" s="60" t="str">
        <f t="shared" si="3"/>
        <v>00002228314562410402509000200139603</v>
      </c>
      <c r="C210" s="65" t="s">
        <v>3648</v>
      </c>
      <c r="D210" s="65" t="s">
        <v>3382</v>
      </c>
      <c r="E210" s="65" t="s">
        <v>308</v>
      </c>
      <c r="F210" s="71">
        <v>45624</v>
      </c>
      <c r="G210" s="65" t="s">
        <v>309</v>
      </c>
      <c r="H210" s="65" t="s">
        <v>310</v>
      </c>
      <c r="I210" s="65" t="s">
        <v>2387</v>
      </c>
      <c r="J210" s="66">
        <v>2</v>
      </c>
      <c r="K210" s="66">
        <v>2</v>
      </c>
      <c r="L210" s="65" t="s">
        <v>207</v>
      </c>
      <c r="M210" s="65" t="s">
        <v>249</v>
      </c>
      <c r="N210" s="65" t="s">
        <v>249</v>
      </c>
      <c r="O210" s="65" t="s">
        <v>312</v>
      </c>
      <c r="P210" s="65" t="s">
        <v>3649</v>
      </c>
      <c r="Q210" s="65" t="s">
        <v>215</v>
      </c>
    </row>
    <row r="211" spans="2:17" hidden="1" x14ac:dyDescent="0.2">
      <c r="B211" s="60" t="str">
        <f t="shared" si="3"/>
        <v>00001321494542110423729000100033628</v>
      </c>
      <c r="C211" s="65" t="s">
        <v>3420</v>
      </c>
      <c r="D211" s="65" t="s">
        <v>163</v>
      </c>
      <c r="E211" s="65" t="s">
        <v>308</v>
      </c>
      <c r="F211" s="71">
        <v>45421</v>
      </c>
      <c r="G211" s="65" t="s">
        <v>309</v>
      </c>
      <c r="H211" s="65" t="s">
        <v>310</v>
      </c>
      <c r="I211" s="65" t="s">
        <v>906</v>
      </c>
      <c r="J211" s="66">
        <v>1</v>
      </c>
      <c r="K211" s="66">
        <v>1</v>
      </c>
      <c r="L211" s="65" t="s">
        <v>179</v>
      </c>
      <c r="M211" s="65" t="s">
        <v>311</v>
      </c>
      <c r="N211" s="65" t="s">
        <v>311</v>
      </c>
      <c r="O211" s="65" t="s">
        <v>312</v>
      </c>
      <c r="P211" s="65" t="s">
        <v>3421</v>
      </c>
      <c r="Q211" s="65" t="s">
        <v>215</v>
      </c>
    </row>
    <row r="212" spans="2:17" hidden="1" x14ac:dyDescent="0.2">
      <c r="B212" s="60" t="str">
        <f t="shared" si="3"/>
        <v>0000936494552610424330000200059360</v>
      </c>
      <c r="C212" s="65" t="s">
        <v>3263</v>
      </c>
      <c r="D212" s="65" t="s">
        <v>318</v>
      </c>
      <c r="E212" s="65" t="s">
        <v>308</v>
      </c>
      <c r="F212" s="71">
        <v>45526</v>
      </c>
      <c r="G212" s="65" t="s">
        <v>309</v>
      </c>
      <c r="H212" s="65" t="s">
        <v>310</v>
      </c>
      <c r="I212" s="65" t="s">
        <v>2389</v>
      </c>
      <c r="J212" s="66">
        <v>1</v>
      </c>
      <c r="K212" s="66">
        <v>1</v>
      </c>
      <c r="L212" s="65" t="s">
        <v>51</v>
      </c>
      <c r="M212" s="65" t="s">
        <v>249</v>
      </c>
      <c r="N212" s="65" t="s">
        <v>249</v>
      </c>
      <c r="O212" s="65" t="s">
        <v>312</v>
      </c>
      <c r="P212" s="65" t="s">
        <v>3264</v>
      </c>
      <c r="Q212" s="65" t="s">
        <v>215</v>
      </c>
    </row>
    <row r="213" spans="2:17" hidden="1" x14ac:dyDescent="0.2">
      <c r="B213" s="60" t="str">
        <f t="shared" si="3"/>
        <v>0000936524552610424330000200059363</v>
      </c>
      <c r="C213" s="65" t="s">
        <v>3266</v>
      </c>
      <c r="D213" s="65" t="s">
        <v>318</v>
      </c>
      <c r="E213" s="65" t="s">
        <v>308</v>
      </c>
      <c r="F213" s="71">
        <v>45526</v>
      </c>
      <c r="G213" s="65" t="s">
        <v>309</v>
      </c>
      <c r="H213" s="65" t="s">
        <v>310</v>
      </c>
      <c r="I213" s="65" t="s">
        <v>2389</v>
      </c>
      <c r="J213" s="66">
        <v>1</v>
      </c>
      <c r="K213" s="66">
        <v>1</v>
      </c>
      <c r="L213" s="65" t="s">
        <v>51</v>
      </c>
      <c r="M213" s="65" t="s">
        <v>249</v>
      </c>
      <c r="N213" s="65" t="s">
        <v>249</v>
      </c>
      <c r="O213" s="65" t="s">
        <v>312</v>
      </c>
      <c r="P213" s="65" t="s">
        <v>3267</v>
      </c>
      <c r="Q213" s="65" t="s">
        <v>215</v>
      </c>
    </row>
    <row r="214" spans="2:17" hidden="1" x14ac:dyDescent="0.2">
      <c r="B214" s="60" t="str">
        <f t="shared" si="3"/>
        <v>0000963414542110424330000200061999</v>
      </c>
      <c r="C214" s="65" t="s">
        <v>3280</v>
      </c>
      <c r="D214" s="65" t="s">
        <v>318</v>
      </c>
      <c r="E214" s="65" t="s">
        <v>308</v>
      </c>
      <c r="F214" s="71">
        <v>45421</v>
      </c>
      <c r="G214" s="65" t="s">
        <v>309</v>
      </c>
      <c r="H214" s="65" t="s">
        <v>310</v>
      </c>
      <c r="I214" s="65" t="s">
        <v>2389</v>
      </c>
      <c r="J214" s="66">
        <v>1</v>
      </c>
      <c r="K214" s="66">
        <v>1</v>
      </c>
      <c r="L214" s="65" t="s">
        <v>51</v>
      </c>
      <c r="M214" s="65" t="s">
        <v>249</v>
      </c>
      <c r="N214" s="65" t="s">
        <v>249</v>
      </c>
      <c r="O214" s="65" t="s">
        <v>312</v>
      </c>
      <c r="P214" s="65" t="s">
        <v>3281</v>
      </c>
      <c r="Q214" s="65" t="s">
        <v>215</v>
      </c>
    </row>
    <row r="215" spans="2:17" hidden="1" x14ac:dyDescent="0.2">
      <c r="B215" s="60" t="str">
        <f t="shared" si="3"/>
        <v>0000963444546310424330000200062042</v>
      </c>
      <c r="C215" s="65" t="s">
        <v>3282</v>
      </c>
      <c r="D215" s="65" t="s">
        <v>318</v>
      </c>
      <c r="E215" s="65" t="s">
        <v>308</v>
      </c>
      <c r="F215" s="71">
        <v>45463</v>
      </c>
      <c r="G215" s="65" t="s">
        <v>309</v>
      </c>
      <c r="H215" s="65" t="s">
        <v>310</v>
      </c>
      <c r="I215" s="65" t="s">
        <v>2389</v>
      </c>
      <c r="J215" s="66">
        <v>1</v>
      </c>
      <c r="K215" s="66">
        <v>1</v>
      </c>
      <c r="L215" s="65" t="s">
        <v>51</v>
      </c>
      <c r="M215" s="65" t="s">
        <v>249</v>
      </c>
      <c r="N215" s="65" t="s">
        <v>249</v>
      </c>
      <c r="O215" s="65" t="s">
        <v>312</v>
      </c>
      <c r="P215" s="65" t="s">
        <v>3283</v>
      </c>
      <c r="Q215" s="65" t="s">
        <v>215</v>
      </c>
    </row>
    <row r="216" spans="2:17" hidden="1" x14ac:dyDescent="0.2">
      <c r="B216" s="60" t="str">
        <f t="shared" si="3"/>
        <v>00002228244562410424330000200139478</v>
      </c>
      <c r="C216" s="65" t="s">
        <v>3646</v>
      </c>
      <c r="D216" s="65" t="s">
        <v>315</v>
      </c>
      <c r="E216" s="65" t="s">
        <v>308</v>
      </c>
      <c r="F216" s="71">
        <v>45624</v>
      </c>
      <c r="G216" s="65" t="s">
        <v>309</v>
      </c>
      <c r="H216" s="65" t="s">
        <v>310</v>
      </c>
      <c r="I216" s="65" t="s">
        <v>2389</v>
      </c>
      <c r="J216" s="66">
        <v>1</v>
      </c>
      <c r="K216" s="66">
        <v>1</v>
      </c>
      <c r="L216" s="65" t="s">
        <v>51</v>
      </c>
      <c r="M216" s="65" t="s">
        <v>249</v>
      </c>
      <c r="N216" s="65" t="s">
        <v>249</v>
      </c>
      <c r="O216" s="65" t="s">
        <v>312</v>
      </c>
      <c r="P216" s="65" t="s">
        <v>3647</v>
      </c>
      <c r="Q216" s="65" t="s">
        <v>215</v>
      </c>
    </row>
    <row r="217" spans="2:17" hidden="1" x14ac:dyDescent="0.2">
      <c r="B217" s="60" t="str">
        <f t="shared" si="3"/>
        <v>00002228314562410424330000200139603</v>
      </c>
      <c r="C217" s="65" t="s">
        <v>3648</v>
      </c>
      <c r="D217" s="65" t="s">
        <v>315</v>
      </c>
      <c r="E217" s="65" t="s">
        <v>308</v>
      </c>
      <c r="F217" s="71">
        <v>45624</v>
      </c>
      <c r="G217" s="65" t="s">
        <v>309</v>
      </c>
      <c r="H217" s="65" t="s">
        <v>310</v>
      </c>
      <c r="I217" s="65" t="s">
        <v>2389</v>
      </c>
      <c r="J217" s="66">
        <v>1</v>
      </c>
      <c r="K217" s="66">
        <v>1</v>
      </c>
      <c r="L217" s="65" t="s">
        <v>51</v>
      </c>
      <c r="M217" s="65" t="s">
        <v>249</v>
      </c>
      <c r="N217" s="65" t="s">
        <v>249</v>
      </c>
      <c r="O217" s="65" t="s">
        <v>312</v>
      </c>
      <c r="P217" s="65" t="s">
        <v>3649</v>
      </c>
      <c r="Q217" s="65" t="s">
        <v>215</v>
      </c>
    </row>
    <row r="218" spans="2:17" hidden="1" x14ac:dyDescent="0.2">
      <c r="B218" s="60" t="str">
        <f t="shared" si="3"/>
        <v>00001021234542110430531000200067754</v>
      </c>
      <c r="C218" s="65" t="s">
        <v>792</v>
      </c>
      <c r="D218" s="65" t="s">
        <v>218</v>
      </c>
      <c r="E218" s="65" t="s">
        <v>308</v>
      </c>
      <c r="F218" s="71">
        <v>45421</v>
      </c>
      <c r="G218" s="65" t="s">
        <v>309</v>
      </c>
      <c r="H218" s="65" t="s">
        <v>310</v>
      </c>
      <c r="I218" s="65" t="s">
        <v>577</v>
      </c>
      <c r="J218" s="66">
        <v>1</v>
      </c>
      <c r="K218" s="66">
        <v>1</v>
      </c>
      <c r="L218" s="65" t="s">
        <v>51</v>
      </c>
      <c r="M218" s="65" t="s">
        <v>311</v>
      </c>
      <c r="N218" s="65" t="s">
        <v>311</v>
      </c>
      <c r="O218" s="65" t="s">
        <v>312</v>
      </c>
      <c r="P218" s="65" t="s">
        <v>793</v>
      </c>
      <c r="Q218" s="65" t="s">
        <v>215</v>
      </c>
    </row>
    <row r="219" spans="2:17" hidden="1" x14ac:dyDescent="0.2">
      <c r="B219" s="60" t="str">
        <f t="shared" si="3"/>
        <v>00001126094542110438411000200078320</v>
      </c>
      <c r="C219" s="65" t="s">
        <v>3308</v>
      </c>
      <c r="D219" s="65" t="s">
        <v>232</v>
      </c>
      <c r="E219" s="65" t="s">
        <v>308</v>
      </c>
      <c r="F219" s="71">
        <v>45421</v>
      </c>
      <c r="G219" s="65" t="s">
        <v>309</v>
      </c>
      <c r="H219" s="65" t="s">
        <v>310</v>
      </c>
      <c r="I219" s="65" t="s">
        <v>2440</v>
      </c>
      <c r="J219" s="66">
        <v>1</v>
      </c>
      <c r="K219" s="66">
        <v>1</v>
      </c>
      <c r="L219" s="65" t="s">
        <v>193</v>
      </c>
      <c r="M219" s="65" t="s">
        <v>314</v>
      </c>
      <c r="N219" s="65" t="s">
        <v>249</v>
      </c>
      <c r="O219" s="65" t="s">
        <v>312</v>
      </c>
      <c r="P219" s="65" t="s">
        <v>3309</v>
      </c>
      <c r="Q219" s="65" t="s">
        <v>215</v>
      </c>
    </row>
    <row r="220" spans="2:17" hidden="1" x14ac:dyDescent="0.2">
      <c r="B220" s="60" t="str">
        <f t="shared" si="3"/>
        <v>0000992144542110438413000200064912</v>
      </c>
      <c r="C220" s="65" t="s">
        <v>3296</v>
      </c>
      <c r="D220" s="65" t="s">
        <v>163</v>
      </c>
      <c r="E220" s="65" t="s">
        <v>308</v>
      </c>
      <c r="F220" s="71">
        <v>45421</v>
      </c>
      <c r="G220" s="65" t="s">
        <v>309</v>
      </c>
      <c r="H220" s="65" t="s">
        <v>310</v>
      </c>
      <c r="I220" s="65" t="s">
        <v>2402</v>
      </c>
      <c r="J220" s="66">
        <v>1</v>
      </c>
      <c r="K220" s="66">
        <v>1</v>
      </c>
      <c r="L220" s="65" t="s">
        <v>51</v>
      </c>
      <c r="M220" s="65" t="s">
        <v>314</v>
      </c>
      <c r="N220" s="65" t="s">
        <v>249</v>
      </c>
      <c r="O220" s="65" t="s">
        <v>312</v>
      </c>
      <c r="P220" s="65" t="s">
        <v>3297</v>
      </c>
      <c r="Q220" s="65" t="s">
        <v>215</v>
      </c>
    </row>
    <row r="221" spans="2:17" hidden="1" x14ac:dyDescent="0.2">
      <c r="B221" s="60" t="str">
        <f t="shared" si="3"/>
        <v>00002272104572310438413000200142104</v>
      </c>
      <c r="C221" s="65" t="s">
        <v>3664</v>
      </c>
      <c r="D221" s="65" t="s">
        <v>218</v>
      </c>
      <c r="E221" s="65" t="s">
        <v>308</v>
      </c>
      <c r="F221" s="71">
        <v>45723</v>
      </c>
      <c r="G221" s="65" t="s">
        <v>309</v>
      </c>
      <c r="H221" s="65" t="s">
        <v>310</v>
      </c>
      <c r="I221" s="65" t="s">
        <v>2402</v>
      </c>
      <c r="J221" s="66">
        <v>1</v>
      </c>
      <c r="K221" s="66">
        <v>1</v>
      </c>
      <c r="L221" s="65" t="s">
        <v>51</v>
      </c>
      <c r="M221" s="65" t="s">
        <v>314</v>
      </c>
      <c r="N221" s="65" t="s">
        <v>249</v>
      </c>
      <c r="O221" s="65" t="s">
        <v>312</v>
      </c>
      <c r="P221" s="65" t="s">
        <v>3665</v>
      </c>
      <c r="Q221" s="65" t="s">
        <v>215</v>
      </c>
    </row>
    <row r="222" spans="2:17" hidden="1" x14ac:dyDescent="0.2">
      <c r="B222" s="60" t="str">
        <f t="shared" si="3"/>
        <v>0000992144542110438563000200064912</v>
      </c>
      <c r="C222" s="65" t="s">
        <v>3296</v>
      </c>
      <c r="D222" s="65" t="s">
        <v>294</v>
      </c>
      <c r="E222" s="65" t="s">
        <v>308</v>
      </c>
      <c r="F222" s="71">
        <v>45421</v>
      </c>
      <c r="G222" s="65" t="s">
        <v>309</v>
      </c>
      <c r="H222" s="65" t="s">
        <v>310</v>
      </c>
      <c r="I222" s="65" t="s">
        <v>2399</v>
      </c>
      <c r="J222" s="66">
        <v>2</v>
      </c>
      <c r="K222" s="66">
        <v>2</v>
      </c>
      <c r="L222" s="65" t="s">
        <v>51</v>
      </c>
      <c r="M222" s="65" t="s">
        <v>314</v>
      </c>
      <c r="N222" s="65" t="s">
        <v>249</v>
      </c>
      <c r="O222" s="65" t="s">
        <v>312</v>
      </c>
      <c r="P222" s="65" t="s">
        <v>3297</v>
      </c>
      <c r="Q222" s="65" t="s">
        <v>215</v>
      </c>
    </row>
    <row r="223" spans="2:17" hidden="1" x14ac:dyDescent="0.2">
      <c r="B223" s="60" t="str">
        <f t="shared" si="3"/>
        <v>00002272104572310438563000200142104</v>
      </c>
      <c r="C223" s="65" t="s">
        <v>3664</v>
      </c>
      <c r="D223" s="65" t="s">
        <v>294</v>
      </c>
      <c r="E223" s="65" t="s">
        <v>308</v>
      </c>
      <c r="F223" s="71">
        <v>45723</v>
      </c>
      <c r="G223" s="65" t="s">
        <v>309</v>
      </c>
      <c r="H223" s="65" t="s">
        <v>310</v>
      </c>
      <c r="I223" s="65" t="s">
        <v>2399</v>
      </c>
      <c r="J223" s="66">
        <v>2</v>
      </c>
      <c r="K223" s="66">
        <v>2</v>
      </c>
      <c r="L223" s="65" t="s">
        <v>51</v>
      </c>
      <c r="M223" s="65" t="s">
        <v>314</v>
      </c>
      <c r="N223" s="65" t="s">
        <v>249</v>
      </c>
      <c r="O223" s="65" t="s">
        <v>312</v>
      </c>
      <c r="P223" s="65" t="s">
        <v>3665</v>
      </c>
      <c r="Q223" s="65" t="s">
        <v>215</v>
      </c>
    </row>
    <row r="224" spans="2:17" hidden="1" x14ac:dyDescent="0.2">
      <c r="B224" s="60" t="str">
        <f t="shared" si="3"/>
        <v>00001362964537910439222000100037795</v>
      </c>
      <c r="C224" s="65" t="s">
        <v>3492</v>
      </c>
      <c r="D224" s="65" t="s">
        <v>218</v>
      </c>
      <c r="E224" s="65" t="s">
        <v>308</v>
      </c>
      <c r="F224" s="71">
        <v>45379</v>
      </c>
      <c r="G224" s="65" t="s">
        <v>309</v>
      </c>
      <c r="H224" s="65" t="s">
        <v>310</v>
      </c>
      <c r="I224" s="65" t="s">
        <v>1808</v>
      </c>
      <c r="J224" s="66">
        <v>1</v>
      </c>
      <c r="K224" s="66">
        <v>1</v>
      </c>
      <c r="L224" s="65" t="s">
        <v>51</v>
      </c>
      <c r="M224" s="65" t="s">
        <v>314</v>
      </c>
      <c r="N224" s="65" t="s">
        <v>249</v>
      </c>
      <c r="O224" s="65" t="s">
        <v>312</v>
      </c>
      <c r="P224" s="65" t="s">
        <v>3493</v>
      </c>
      <c r="Q224" s="65" t="s">
        <v>215</v>
      </c>
    </row>
    <row r="225" spans="2:17" hidden="1" x14ac:dyDescent="0.2">
      <c r="B225" s="60" t="str">
        <f t="shared" si="3"/>
        <v>00001368644570410439222000100038383</v>
      </c>
      <c r="C225" s="65" t="s">
        <v>3504</v>
      </c>
      <c r="D225" s="65" t="s">
        <v>218</v>
      </c>
      <c r="E225" s="65" t="s">
        <v>308</v>
      </c>
      <c r="F225" s="71">
        <v>45704</v>
      </c>
      <c r="G225" s="65" t="s">
        <v>309</v>
      </c>
      <c r="H225" s="65" t="s">
        <v>310</v>
      </c>
      <c r="I225" s="65" t="s">
        <v>1808</v>
      </c>
      <c r="J225" s="66">
        <v>1</v>
      </c>
      <c r="K225" s="66">
        <v>1</v>
      </c>
      <c r="L225" s="65" t="s">
        <v>51</v>
      </c>
      <c r="M225" s="65" t="s">
        <v>314</v>
      </c>
      <c r="N225" s="65" t="s">
        <v>249</v>
      </c>
      <c r="O225" s="65" t="s">
        <v>312</v>
      </c>
      <c r="P225" s="65" t="s">
        <v>3505</v>
      </c>
      <c r="Q225" s="65" t="s">
        <v>215</v>
      </c>
    </row>
    <row r="226" spans="2:17" hidden="1" x14ac:dyDescent="0.2">
      <c r="B226" s="60" t="str">
        <f t="shared" si="3"/>
        <v>00001384374540610439222000100039936</v>
      </c>
      <c r="C226" s="65" t="s">
        <v>3554</v>
      </c>
      <c r="D226" s="65" t="s">
        <v>218</v>
      </c>
      <c r="E226" s="65" t="s">
        <v>308</v>
      </c>
      <c r="F226" s="71">
        <v>45406</v>
      </c>
      <c r="G226" s="65" t="s">
        <v>309</v>
      </c>
      <c r="H226" s="65" t="s">
        <v>310</v>
      </c>
      <c r="I226" s="65" t="s">
        <v>1808</v>
      </c>
      <c r="J226" s="66">
        <v>1</v>
      </c>
      <c r="K226" s="66">
        <v>1</v>
      </c>
      <c r="L226" s="65" t="s">
        <v>51</v>
      </c>
      <c r="M226" s="65" t="s">
        <v>314</v>
      </c>
      <c r="N226" s="65" t="s">
        <v>249</v>
      </c>
      <c r="O226" s="65" t="s">
        <v>312</v>
      </c>
      <c r="P226" s="65" t="s">
        <v>3555</v>
      </c>
      <c r="Q226" s="65" t="s">
        <v>215</v>
      </c>
    </row>
    <row r="227" spans="2:17" hidden="1" x14ac:dyDescent="0.2">
      <c r="B227" s="60" t="str">
        <f t="shared" si="3"/>
        <v>00001321494542110440971000100033628</v>
      </c>
      <c r="C227" s="65" t="s">
        <v>3420</v>
      </c>
      <c r="D227" s="65" t="s">
        <v>294</v>
      </c>
      <c r="E227" s="65" t="s">
        <v>308</v>
      </c>
      <c r="F227" s="71">
        <v>45421</v>
      </c>
      <c r="G227" s="65" t="s">
        <v>309</v>
      </c>
      <c r="H227" s="65" t="s">
        <v>310</v>
      </c>
      <c r="I227" s="65" t="s">
        <v>1235</v>
      </c>
      <c r="J227" s="66">
        <v>2</v>
      </c>
      <c r="K227" s="66">
        <v>2</v>
      </c>
      <c r="L227" s="65" t="s">
        <v>193</v>
      </c>
      <c r="M227" s="65" t="s">
        <v>311</v>
      </c>
      <c r="N227" s="65" t="s">
        <v>311</v>
      </c>
      <c r="O227" s="65" t="s">
        <v>312</v>
      </c>
      <c r="P227" s="65" t="s">
        <v>3421</v>
      </c>
      <c r="Q227" s="65" t="s">
        <v>215</v>
      </c>
    </row>
    <row r="228" spans="2:17" hidden="1" x14ac:dyDescent="0.2">
      <c r="B228" s="60" t="str">
        <f t="shared" si="3"/>
        <v>00001182814541410443257000200082368</v>
      </c>
      <c r="C228" s="65" t="s">
        <v>796</v>
      </c>
      <c r="D228" s="65" t="s">
        <v>314</v>
      </c>
      <c r="E228" s="65" t="s">
        <v>308</v>
      </c>
      <c r="F228" s="71">
        <v>45414</v>
      </c>
      <c r="G228" s="65" t="s">
        <v>309</v>
      </c>
      <c r="H228" s="65" t="s">
        <v>310</v>
      </c>
      <c r="I228" s="65" t="s">
        <v>2517</v>
      </c>
      <c r="J228" s="66">
        <v>1</v>
      </c>
      <c r="K228" s="66">
        <v>1</v>
      </c>
      <c r="L228" s="65" t="s">
        <v>179</v>
      </c>
      <c r="M228" s="65" t="s">
        <v>249</v>
      </c>
      <c r="N228" s="65" t="s">
        <v>249</v>
      </c>
      <c r="O228" s="65" t="s">
        <v>312</v>
      </c>
      <c r="P228" s="65" t="s">
        <v>797</v>
      </c>
      <c r="Q228" s="65" t="s">
        <v>215</v>
      </c>
    </row>
    <row r="229" spans="2:17" hidden="1" x14ac:dyDescent="0.2">
      <c r="B229" s="60" t="str">
        <f t="shared" si="3"/>
        <v>0000902854560410444408000200055956</v>
      </c>
      <c r="C229" s="65" t="s">
        <v>3255</v>
      </c>
      <c r="D229" s="65" t="s">
        <v>218</v>
      </c>
      <c r="E229" s="65" t="s">
        <v>308</v>
      </c>
      <c r="F229" s="71">
        <v>45604</v>
      </c>
      <c r="G229" s="65" t="s">
        <v>309</v>
      </c>
      <c r="H229" s="65" t="s">
        <v>310</v>
      </c>
      <c r="I229" s="65" t="s">
        <v>2604</v>
      </c>
      <c r="J229" s="66">
        <v>2</v>
      </c>
      <c r="K229" s="66">
        <v>2</v>
      </c>
      <c r="L229" s="65" t="s">
        <v>51</v>
      </c>
      <c r="M229" s="65" t="s">
        <v>314</v>
      </c>
      <c r="N229" s="65" t="s">
        <v>249</v>
      </c>
      <c r="O229" s="65" t="s">
        <v>312</v>
      </c>
      <c r="P229" s="65" t="s">
        <v>3256</v>
      </c>
      <c r="Q229" s="65" t="s">
        <v>215</v>
      </c>
    </row>
    <row r="230" spans="2:17" hidden="1" x14ac:dyDescent="0.2">
      <c r="B230" s="60" t="str">
        <f t="shared" si="3"/>
        <v>0000961674551410444408000200061838</v>
      </c>
      <c r="C230" s="65" t="s">
        <v>3278</v>
      </c>
      <c r="D230" s="65" t="s">
        <v>218</v>
      </c>
      <c r="E230" s="65" t="s">
        <v>308</v>
      </c>
      <c r="F230" s="71">
        <v>45514</v>
      </c>
      <c r="G230" s="65" t="s">
        <v>309</v>
      </c>
      <c r="H230" s="65" t="s">
        <v>310</v>
      </c>
      <c r="I230" s="65" t="s">
        <v>2604</v>
      </c>
      <c r="J230" s="66">
        <v>2</v>
      </c>
      <c r="K230" s="66">
        <v>2</v>
      </c>
      <c r="L230" s="65" t="s">
        <v>51</v>
      </c>
      <c r="M230" s="65" t="s">
        <v>314</v>
      </c>
      <c r="N230" s="65" t="s">
        <v>249</v>
      </c>
      <c r="O230" s="65" t="s">
        <v>312</v>
      </c>
      <c r="P230" s="65" t="s">
        <v>3279</v>
      </c>
      <c r="Q230" s="65" t="s">
        <v>215</v>
      </c>
    </row>
    <row r="231" spans="2:17" hidden="1" x14ac:dyDescent="0.2">
      <c r="B231" s="60" t="str">
        <f t="shared" si="3"/>
        <v>00001221144538710444408000200084013</v>
      </c>
      <c r="C231" s="65" t="s">
        <v>3347</v>
      </c>
      <c r="D231" s="65" t="s">
        <v>218</v>
      </c>
      <c r="E231" s="65" t="s">
        <v>308</v>
      </c>
      <c r="F231" s="71">
        <v>45387</v>
      </c>
      <c r="G231" s="65" t="s">
        <v>309</v>
      </c>
      <c r="H231" s="65" t="s">
        <v>310</v>
      </c>
      <c r="I231" s="65" t="s">
        <v>2604</v>
      </c>
      <c r="J231" s="66">
        <v>2</v>
      </c>
      <c r="K231" s="66">
        <v>2</v>
      </c>
      <c r="L231" s="65" t="s">
        <v>51</v>
      </c>
      <c r="M231" s="65" t="s">
        <v>314</v>
      </c>
      <c r="N231" s="65" t="s">
        <v>249</v>
      </c>
      <c r="O231" s="65" t="s">
        <v>312</v>
      </c>
      <c r="P231" s="65" t="s">
        <v>3348</v>
      </c>
      <c r="Q231" s="65" t="s">
        <v>215</v>
      </c>
    </row>
    <row r="232" spans="2:17" hidden="1" x14ac:dyDescent="0.2">
      <c r="B232" s="60" t="str">
        <f t="shared" si="3"/>
        <v>00002228894569610444408000200139557</v>
      </c>
      <c r="C232" s="65" t="s">
        <v>3654</v>
      </c>
      <c r="D232" s="65" t="s">
        <v>294</v>
      </c>
      <c r="E232" s="65" t="s">
        <v>308</v>
      </c>
      <c r="F232" s="71">
        <v>45696</v>
      </c>
      <c r="G232" s="65" t="s">
        <v>309</v>
      </c>
      <c r="H232" s="65" t="s">
        <v>310</v>
      </c>
      <c r="I232" s="65" t="s">
        <v>2604</v>
      </c>
      <c r="J232" s="66">
        <v>2</v>
      </c>
      <c r="K232" s="66">
        <v>2</v>
      </c>
      <c r="L232" s="65" t="s">
        <v>51</v>
      </c>
      <c r="M232" s="65" t="s">
        <v>314</v>
      </c>
      <c r="N232" s="65" t="s">
        <v>249</v>
      </c>
      <c r="O232" s="65" t="s">
        <v>312</v>
      </c>
      <c r="P232" s="65" t="s">
        <v>3655</v>
      </c>
      <c r="Q232" s="65" t="s">
        <v>215</v>
      </c>
    </row>
    <row r="233" spans="2:17" hidden="1" x14ac:dyDescent="0.2">
      <c r="B233" s="60" t="str">
        <f t="shared" si="3"/>
        <v>00002252344536110444408000100074108</v>
      </c>
      <c r="C233" s="65" t="s">
        <v>3658</v>
      </c>
      <c r="D233" s="65" t="s">
        <v>218</v>
      </c>
      <c r="E233" s="65" t="s">
        <v>308</v>
      </c>
      <c r="F233" s="71">
        <v>45361</v>
      </c>
      <c r="G233" s="65" t="s">
        <v>309</v>
      </c>
      <c r="H233" s="65" t="s">
        <v>310</v>
      </c>
      <c r="I233" s="65" t="s">
        <v>2604</v>
      </c>
      <c r="J233" s="66">
        <v>1</v>
      </c>
      <c r="K233" s="66">
        <v>1</v>
      </c>
      <c r="L233" s="65" t="s">
        <v>51</v>
      </c>
      <c r="M233" s="65" t="s">
        <v>311</v>
      </c>
      <c r="N233" s="65" t="s">
        <v>311</v>
      </c>
      <c r="O233" s="65" t="s">
        <v>312</v>
      </c>
      <c r="P233" s="65" t="s">
        <v>3659</v>
      </c>
      <c r="Q233" s="65" t="s">
        <v>215</v>
      </c>
    </row>
    <row r="234" spans="2:17" hidden="1" x14ac:dyDescent="0.2">
      <c r="B234" s="60" t="str">
        <f t="shared" si="3"/>
        <v>0000874084564210445237000200053140</v>
      </c>
      <c r="C234" s="65" t="s">
        <v>782</v>
      </c>
      <c r="D234" s="65" t="s">
        <v>314</v>
      </c>
      <c r="E234" s="65" t="s">
        <v>308</v>
      </c>
      <c r="F234" s="71">
        <v>45642</v>
      </c>
      <c r="G234" s="65" t="s">
        <v>309</v>
      </c>
      <c r="H234" s="65" t="s">
        <v>310</v>
      </c>
      <c r="I234" s="65" t="s">
        <v>632</v>
      </c>
      <c r="J234" s="66">
        <v>1</v>
      </c>
      <c r="K234" s="66">
        <v>1</v>
      </c>
      <c r="L234" s="65" t="s">
        <v>51</v>
      </c>
      <c r="M234" s="65" t="s">
        <v>249</v>
      </c>
      <c r="N234" s="65" t="s">
        <v>249</v>
      </c>
      <c r="O234" s="65" t="s">
        <v>312</v>
      </c>
      <c r="P234" s="65" t="s">
        <v>783</v>
      </c>
      <c r="Q234" s="65" t="s">
        <v>215</v>
      </c>
    </row>
    <row r="235" spans="2:17" hidden="1" x14ac:dyDescent="0.2">
      <c r="B235" s="60" t="str">
        <f t="shared" si="3"/>
        <v>00001182814541410445237000200082368</v>
      </c>
      <c r="C235" s="65" t="s">
        <v>796</v>
      </c>
      <c r="D235" s="65" t="s">
        <v>232</v>
      </c>
      <c r="E235" s="65" t="s">
        <v>308</v>
      </c>
      <c r="F235" s="71">
        <v>45414</v>
      </c>
      <c r="G235" s="65" t="s">
        <v>309</v>
      </c>
      <c r="H235" s="65" t="s">
        <v>310</v>
      </c>
      <c r="I235" s="65" t="s">
        <v>632</v>
      </c>
      <c r="J235" s="66">
        <v>1</v>
      </c>
      <c r="K235" s="66">
        <v>1</v>
      </c>
      <c r="L235" s="65" t="s">
        <v>51</v>
      </c>
      <c r="M235" s="65" t="s">
        <v>249</v>
      </c>
      <c r="N235" s="65" t="s">
        <v>249</v>
      </c>
      <c r="O235" s="65" t="s">
        <v>312</v>
      </c>
      <c r="P235" s="65" t="s">
        <v>797</v>
      </c>
      <c r="Q235" s="65" t="s">
        <v>215</v>
      </c>
    </row>
    <row r="236" spans="2:17" hidden="1" x14ac:dyDescent="0.2">
      <c r="B236" s="60" t="str">
        <f t="shared" si="3"/>
        <v>00001229624544710445237000200084673</v>
      </c>
      <c r="C236" s="65" t="s">
        <v>800</v>
      </c>
      <c r="D236" s="65" t="s">
        <v>294</v>
      </c>
      <c r="E236" s="65" t="s">
        <v>308</v>
      </c>
      <c r="F236" s="71">
        <v>45447</v>
      </c>
      <c r="G236" s="65" t="s">
        <v>309</v>
      </c>
      <c r="H236" s="65" t="s">
        <v>310</v>
      </c>
      <c r="I236" s="65" t="s">
        <v>632</v>
      </c>
      <c r="J236" s="66">
        <v>2</v>
      </c>
      <c r="K236" s="66">
        <v>2</v>
      </c>
      <c r="L236" s="65" t="s">
        <v>51</v>
      </c>
      <c r="M236" s="65" t="s">
        <v>249</v>
      </c>
      <c r="N236" s="65" t="s">
        <v>249</v>
      </c>
      <c r="O236" s="65" t="s">
        <v>312</v>
      </c>
      <c r="P236" s="65" t="s">
        <v>801</v>
      </c>
      <c r="Q236" s="65" t="s">
        <v>215</v>
      </c>
    </row>
    <row r="237" spans="2:17" hidden="1" x14ac:dyDescent="0.2">
      <c r="B237" s="60" t="str">
        <f t="shared" si="3"/>
        <v>00001261964546310445237000200087947</v>
      </c>
      <c r="C237" s="65" t="s">
        <v>806</v>
      </c>
      <c r="D237" s="65" t="s">
        <v>163</v>
      </c>
      <c r="E237" s="65" t="s">
        <v>308</v>
      </c>
      <c r="F237" s="71">
        <v>45463</v>
      </c>
      <c r="G237" s="65" t="s">
        <v>309</v>
      </c>
      <c r="H237" s="65" t="s">
        <v>310</v>
      </c>
      <c r="I237" s="65" t="s">
        <v>632</v>
      </c>
      <c r="J237" s="66">
        <v>1</v>
      </c>
      <c r="K237" s="66">
        <v>1</v>
      </c>
      <c r="L237" s="65" t="s">
        <v>51</v>
      </c>
      <c r="M237" s="65" t="s">
        <v>249</v>
      </c>
      <c r="N237" s="65" t="s">
        <v>249</v>
      </c>
      <c r="O237" s="65" t="s">
        <v>312</v>
      </c>
      <c r="P237" s="65" t="s">
        <v>807</v>
      </c>
      <c r="Q237" s="65" t="s">
        <v>215</v>
      </c>
    </row>
    <row r="238" spans="2:17" hidden="1" x14ac:dyDescent="0.2">
      <c r="B238" s="60" t="str">
        <f t="shared" si="3"/>
        <v>00001268114535810445237000200088601</v>
      </c>
      <c r="C238" s="65" t="s">
        <v>808</v>
      </c>
      <c r="D238" s="65" t="s">
        <v>294</v>
      </c>
      <c r="E238" s="65" t="s">
        <v>308</v>
      </c>
      <c r="F238" s="71">
        <v>45358</v>
      </c>
      <c r="G238" s="65" t="s">
        <v>309</v>
      </c>
      <c r="H238" s="65" t="s">
        <v>310</v>
      </c>
      <c r="I238" s="65" t="s">
        <v>632</v>
      </c>
      <c r="J238" s="66">
        <v>1</v>
      </c>
      <c r="K238" s="66">
        <v>1</v>
      </c>
      <c r="L238" s="65" t="s">
        <v>51</v>
      </c>
      <c r="M238" s="65" t="s">
        <v>249</v>
      </c>
      <c r="N238" s="65" t="s">
        <v>249</v>
      </c>
      <c r="O238" s="65" t="s">
        <v>312</v>
      </c>
      <c r="P238" s="65" t="s">
        <v>809</v>
      </c>
      <c r="Q238" s="65" t="s">
        <v>215</v>
      </c>
    </row>
    <row r="239" spans="2:17" hidden="1" x14ac:dyDescent="0.2">
      <c r="B239" s="60" t="str">
        <f t="shared" si="3"/>
        <v>00001329294542110445243000100034425</v>
      </c>
      <c r="C239" s="65" t="s">
        <v>814</v>
      </c>
      <c r="D239" s="65" t="s">
        <v>294</v>
      </c>
      <c r="E239" s="65" t="s">
        <v>308</v>
      </c>
      <c r="F239" s="71">
        <v>45421</v>
      </c>
      <c r="G239" s="65" t="s">
        <v>309</v>
      </c>
      <c r="H239" s="65" t="s">
        <v>310</v>
      </c>
      <c r="I239" s="65" t="s">
        <v>396</v>
      </c>
      <c r="J239" s="66">
        <v>1</v>
      </c>
      <c r="K239" s="66">
        <v>1</v>
      </c>
      <c r="L239" s="65" t="s">
        <v>51</v>
      </c>
      <c r="M239" s="65" t="s">
        <v>311</v>
      </c>
      <c r="N239" s="65" t="s">
        <v>311</v>
      </c>
      <c r="O239" s="65" t="s">
        <v>312</v>
      </c>
      <c r="P239" s="65" t="s">
        <v>815</v>
      </c>
      <c r="Q239" s="65" t="s">
        <v>215</v>
      </c>
    </row>
    <row r="240" spans="2:17" hidden="1" x14ac:dyDescent="0.2">
      <c r="B240" s="60" t="str">
        <f t="shared" si="3"/>
        <v>00001287344539110447452000200090465</v>
      </c>
      <c r="C240" s="65" t="s">
        <v>810</v>
      </c>
      <c r="D240" s="65" t="s">
        <v>3367</v>
      </c>
      <c r="E240" s="65" t="s">
        <v>308</v>
      </c>
      <c r="F240" s="71">
        <v>45391</v>
      </c>
      <c r="G240" s="65" t="s">
        <v>309</v>
      </c>
      <c r="H240" s="65" t="s">
        <v>310</v>
      </c>
      <c r="I240" s="65" t="s">
        <v>2787</v>
      </c>
      <c r="J240" s="66">
        <v>1</v>
      </c>
      <c r="K240" s="66">
        <v>1</v>
      </c>
      <c r="L240" s="65" t="s">
        <v>51</v>
      </c>
      <c r="M240" s="65" t="s">
        <v>314</v>
      </c>
      <c r="N240" s="65" t="s">
        <v>249</v>
      </c>
      <c r="O240" s="65" t="s">
        <v>312</v>
      </c>
      <c r="P240" s="65" t="s">
        <v>811</v>
      </c>
      <c r="Q240" s="65" t="s">
        <v>215</v>
      </c>
    </row>
    <row r="241" spans="1:17" hidden="1" x14ac:dyDescent="0.2">
      <c r="B241" s="60" t="str">
        <f t="shared" si="3"/>
        <v>00001287344539110447453000200090465</v>
      </c>
      <c r="C241" s="65" t="s">
        <v>810</v>
      </c>
      <c r="D241" s="65" t="s">
        <v>320</v>
      </c>
      <c r="E241" s="65" t="s">
        <v>308</v>
      </c>
      <c r="F241" s="71">
        <v>45391</v>
      </c>
      <c r="G241" s="65" t="s">
        <v>309</v>
      </c>
      <c r="H241" s="65" t="s">
        <v>310</v>
      </c>
      <c r="I241" s="65" t="s">
        <v>2727</v>
      </c>
      <c r="J241" s="66">
        <v>1</v>
      </c>
      <c r="K241" s="66">
        <v>1</v>
      </c>
      <c r="L241" s="65" t="s">
        <v>51</v>
      </c>
      <c r="M241" s="65" t="s">
        <v>314</v>
      </c>
      <c r="N241" s="65" t="s">
        <v>249</v>
      </c>
      <c r="O241" s="65" t="s">
        <v>312</v>
      </c>
      <c r="P241" s="65" t="s">
        <v>811</v>
      </c>
      <c r="Q241" s="65" t="s">
        <v>215</v>
      </c>
    </row>
    <row r="242" spans="1:17" hidden="1" x14ac:dyDescent="0.2">
      <c r="B242" s="60" t="str">
        <f t="shared" si="3"/>
        <v>00001287344539110447453000200090465</v>
      </c>
      <c r="C242" s="65" t="s">
        <v>810</v>
      </c>
      <c r="D242" s="65" t="s">
        <v>319</v>
      </c>
      <c r="E242" s="65" t="s">
        <v>308</v>
      </c>
      <c r="F242" s="71">
        <v>45391</v>
      </c>
      <c r="G242" s="65" t="s">
        <v>309</v>
      </c>
      <c r="H242" s="65" t="s">
        <v>310</v>
      </c>
      <c r="I242" s="65" t="s">
        <v>2727</v>
      </c>
      <c r="J242" s="66">
        <v>1</v>
      </c>
      <c r="K242" s="66">
        <v>1</v>
      </c>
      <c r="L242" s="65" t="s">
        <v>51</v>
      </c>
      <c r="M242" s="65" t="s">
        <v>314</v>
      </c>
      <c r="N242" s="65" t="s">
        <v>249</v>
      </c>
      <c r="O242" s="65" t="s">
        <v>312</v>
      </c>
      <c r="P242" s="65" t="s">
        <v>811</v>
      </c>
      <c r="Q242" s="65" t="s">
        <v>215</v>
      </c>
    </row>
    <row r="243" spans="1:17" hidden="1" x14ac:dyDescent="0.2">
      <c r="B243" s="60" t="str">
        <f t="shared" si="3"/>
        <v>00001287344539110447458000200090465</v>
      </c>
      <c r="C243" s="65" t="s">
        <v>810</v>
      </c>
      <c r="D243" s="65" t="s">
        <v>3368</v>
      </c>
      <c r="E243" s="65" t="s">
        <v>308</v>
      </c>
      <c r="F243" s="71">
        <v>45391</v>
      </c>
      <c r="G243" s="65" t="s">
        <v>309</v>
      </c>
      <c r="H243" s="65" t="s">
        <v>310</v>
      </c>
      <c r="I243" s="65" t="s">
        <v>2711</v>
      </c>
      <c r="J243" s="66">
        <v>1</v>
      </c>
      <c r="K243" s="66">
        <v>1</v>
      </c>
      <c r="L243" s="65" t="s">
        <v>51</v>
      </c>
      <c r="M243" s="65" t="s">
        <v>314</v>
      </c>
      <c r="N243" s="65" t="s">
        <v>249</v>
      </c>
      <c r="O243" s="65" t="s">
        <v>312</v>
      </c>
      <c r="P243" s="65" t="s">
        <v>811</v>
      </c>
      <c r="Q243" s="65" t="s">
        <v>215</v>
      </c>
    </row>
    <row r="244" spans="1:17" hidden="1" x14ac:dyDescent="0.2">
      <c r="B244" s="60" t="str">
        <f t="shared" si="3"/>
        <v>00001287344539110447458000200090465</v>
      </c>
      <c r="C244" s="65" t="s">
        <v>810</v>
      </c>
      <c r="D244" s="65" t="s">
        <v>3371</v>
      </c>
      <c r="E244" s="65" t="s">
        <v>308</v>
      </c>
      <c r="F244" s="71">
        <v>45391</v>
      </c>
      <c r="G244" s="65" t="s">
        <v>309</v>
      </c>
      <c r="H244" s="65" t="s">
        <v>310</v>
      </c>
      <c r="I244" s="65" t="s">
        <v>2711</v>
      </c>
      <c r="J244" s="66">
        <v>1</v>
      </c>
      <c r="K244" s="66">
        <v>1</v>
      </c>
      <c r="L244" s="65" t="s">
        <v>51</v>
      </c>
      <c r="M244" s="65" t="s">
        <v>314</v>
      </c>
      <c r="N244" s="65" t="s">
        <v>249</v>
      </c>
      <c r="O244" s="65" t="s">
        <v>312</v>
      </c>
      <c r="P244" s="65" t="s">
        <v>811</v>
      </c>
      <c r="Q244" s="65" t="s">
        <v>215</v>
      </c>
    </row>
    <row r="245" spans="1:17" hidden="1" x14ac:dyDescent="0.2">
      <c r="B245" s="60" t="str">
        <f t="shared" si="3"/>
        <v>0000977784542110447827000200063469</v>
      </c>
      <c r="C245" s="65" t="s">
        <v>3290</v>
      </c>
      <c r="D245" s="65" t="s">
        <v>294</v>
      </c>
      <c r="E245" s="65" t="s">
        <v>308</v>
      </c>
      <c r="F245" s="71">
        <v>45421</v>
      </c>
      <c r="G245" s="65" t="s">
        <v>309</v>
      </c>
      <c r="H245" s="65" t="s">
        <v>310</v>
      </c>
      <c r="I245" s="65" t="s">
        <v>856</v>
      </c>
      <c r="J245" s="66">
        <v>1</v>
      </c>
      <c r="K245" s="66">
        <v>1</v>
      </c>
      <c r="L245" s="65" t="s">
        <v>51</v>
      </c>
      <c r="M245" s="65" t="s">
        <v>311</v>
      </c>
      <c r="N245" s="65" t="s">
        <v>311</v>
      </c>
      <c r="O245" s="65" t="s">
        <v>312</v>
      </c>
      <c r="P245" s="65" t="s">
        <v>3291</v>
      </c>
      <c r="Q245" s="65" t="s">
        <v>215</v>
      </c>
    </row>
    <row r="246" spans="1:17" hidden="1" x14ac:dyDescent="0.2">
      <c r="B246" s="60" t="str">
        <f t="shared" si="3"/>
        <v>0000977784542210447827000200063469</v>
      </c>
      <c r="C246" s="65" t="s">
        <v>3290</v>
      </c>
      <c r="D246" s="65" t="s">
        <v>163</v>
      </c>
      <c r="E246" s="65" t="s">
        <v>308</v>
      </c>
      <c r="F246" s="71">
        <v>45422</v>
      </c>
      <c r="G246" s="65" t="s">
        <v>3275</v>
      </c>
      <c r="H246" s="65" t="s">
        <v>3276</v>
      </c>
      <c r="I246" s="65" t="s">
        <v>856</v>
      </c>
      <c r="J246" s="66">
        <v>1</v>
      </c>
      <c r="K246" s="66">
        <v>1</v>
      </c>
      <c r="L246" s="65" t="s">
        <v>51</v>
      </c>
      <c r="M246" s="65" t="s">
        <v>311</v>
      </c>
      <c r="N246" s="65" t="s">
        <v>311</v>
      </c>
      <c r="O246" s="65" t="s">
        <v>312</v>
      </c>
      <c r="P246" s="65" t="s">
        <v>3291</v>
      </c>
      <c r="Q246" s="65" t="s">
        <v>215</v>
      </c>
    </row>
    <row r="247" spans="1:17" hidden="1" x14ac:dyDescent="0.2">
      <c r="B247" s="60" t="str">
        <f t="shared" si="3"/>
        <v>0000977784542110447849000200063469</v>
      </c>
      <c r="C247" s="65" t="s">
        <v>3290</v>
      </c>
      <c r="D247" s="65" t="s">
        <v>218</v>
      </c>
      <c r="E247" s="65" t="s">
        <v>308</v>
      </c>
      <c r="F247" s="71">
        <v>45421</v>
      </c>
      <c r="G247" s="65" t="s">
        <v>309</v>
      </c>
      <c r="H247" s="65" t="s">
        <v>310</v>
      </c>
      <c r="I247" s="65" t="s">
        <v>942</v>
      </c>
      <c r="J247" s="66">
        <v>4</v>
      </c>
      <c r="K247" s="66">
        <v>4</v>
      </c>
      <c r="L247" s="65" t="s">
        <v>179</v>
      </c>
      <c r="M247" s="65" t="s">
        <v>311</v>
      </c>
      <c r="N247" s="65" t="s">
        <v>311</v>
      </c>
      <c r="O247" s="65" t="s">
        <v>312</v>
      </c>
      <c r="P247" s="65" t="s">
        <v>3291</v>
      </c>
      <c r="Q247" s="65" t="s">
        <v>215</v>
      </c>
    </row>
    <row r="248" spans="1:17" hidden="1" x14ac:dyDescent="0.2">
      <c r="B248" s="60" t="str">
        <f t="shared" si="3"/>
        <v>00001204554538710451306000200083257</v>
      </c>
      <c r="C248" s="65" t="s">
        <v>3333</v>
      </c>
      <c r="D248" s="65" t="s">
        <v>232</v>
      </c>
      <c r="E248" s="65" t="s">
        <v>308</v>
      </c>
      <c r="F248" s="71">
        <v>45387</v>
      </c>
      <c r="G248" s="65" t="s">
        <v>309</v>
      </c>
      <c r="H248" s="65" t="s">
        <v>310</v>
      </c>
      <c r="I248" s="65" t="s">
        <v>2550</v>
      </c>
      <c r="J248" s="66">
        <v>1</v>
      </c>
      <c r="K248" s="66">
        <v>1</v>
      </c>
      <c r="L248" s="65" t="s">
        <v>51</v>
      </c>
      <c r="M248" s="65" t="s">
        <v>314</v>
      </c>
      <c r="N248" s="65" t="s">
        <v>249</v>
      </c>
      <c r="O248" s="65" t="s">
        <v>312</v>
      </c>
      <c r="P248" s="65" t="s">
        <v>3334</v>
      </c>
      <c r="Q248" s="65" t="s">
        <v>215</v>
      </c>
    </row>
    <row r="249" spans="1:17" hidden="1" x14ac:dyDescent="0.2">
      <c r="B249" s="60" t="str">
        <f t="shared" si="3"/>
        <v>00001207094539310451345000200083367</v>
      </c>
      <c r="C249" s="65" t="s">
        <v>3337</v>
      </c>
      <c r="D249" s="65" t="s">
        <v>294</v>
      </c>
      <c r="E249" s="65" t="s">
        <v>308</v>
      </c>
      <c r="F249" s="71">
        <v>45393</v>
      </c>
      <c r="G249" s="65" t="s">
        <v>309</v>
      </c>
      <c r="H249" s="65" t="s">
        <v>310</v>
      </c>
      <c r="I249" s="65" t="s">
        <v>2557</v>
      </c>
      <c r="J249" s="66">
        <v>2</v>
      </c>
      <c r="K249" s="66">
        <v>2</v>
      </c>
      <c r="L249" s="65" t="s">
        <v>51</v>
      </c>
      <c r="M249" s="65" t="s">
        <v>314</v>
      </c>
      <c r="N249" s="65" t="s">
        <v>249</v>
      </c>
      <c r="O249" s="65" t="s">
        <v>312</v>
      </c>
      <c r="P249" s="65" t="s">
        <v>3338</v>
      </c>
      <c r="Q249" s="65" t="s">
        <v>215</v>
      </c>
    </row>
    <row r="250" spans="1:17" hidden="1" x14ac:dyDescent="0.2">
      <c r="B250" s="60" t="str">
        <f t="shared" si="3"/>
        <v>00001211124539210451369000200083535</v>
      </c>
      <c r="C250" s="65" t="s">
        <v>3339</v>
      </c>
      <c r="D250" s="65" t="s">
        <v>163</v>
      </c>
      <c r="E250" s="65" t="s">
        <v>308</v>
      </c>
      <c r="F250" s="71">
        <v>45392</v>
      </c>
      <c r="G250" s="65" t="s">
        <v>309</v>
      </c>
      <c r="H250" s="65" t="s">
        <v>310</v>
      </c>
      <c r="I250" s="65" t="s">
        <v>2580</v>
      </c>
      <c r="J250" s="66">
        <v>1</v>
      </c>
      <c r="K250" s="66">
        <v>1</v>
      </c>
      <c r="L250" s="65" t="s">
        <v>193</v>
      </c>
      <c r="M250" s="65" t="s">
        <v>314</v>
      </c>
      <c r="N250" s="65" t="s">
        <v>249</v>
      </c>
      <c r="O250" s="65" t="s">
        <v>312</v>
      </c>
      <c r="P250" s="65" t="s">
        <v>3340</v>
      </c>
      <c r="Q250" s="65" t="s">
        <v>215</v>
      </c>
    </row>
    <row r="251" spans="1:17" hidden="1" x14ac:dyDescent="0.2">
      <c r="B251" s="60" t="str">
        <f t="shared" si="3"/>
        <v>00001211124539210451370000200083535</v>
      </c>
      <c r="C251" s="65" t="s">
        <v>3339</v>
      </c>
      <c r="D251" s="65" t="s">
        <v>294</v>
      </c>
      <c r="E251" s="65" t="s">
        <v>308</v>
      </c>
      <c r="F251" s="71">
        <v>45392</v>
      </c>
      <c r="G251" s="65" t="s">
        <v>309</v>
      </c>
      <c r="H251" s="65" t="s">
        <v>310</v>
      </c>
      <c r="I251" s="65" t="s">
        <v>2583</v>
      </c>
      <c r="J251" s="66">
        <v>2</v>
      </c>
      <c r="K251" s="66">
        <v>2</v>
      </c>
      <c r="L251" s="65" t="s">
        <v>51</v>
      </c>
      <c r="M251" s="65" t="s">
        <v>314</v>
      </c>
      <c r="N251" s="65" t="s">
        <v>249</v>
      </c>
      <c r="O251" s="65" t="s">
        <v>312</v>
      </c>
      <c r="P251" s="65" t="s">
        <v>3340</v>
      </c>
      <c r="Q251" s="65" t="s">
        <v>215</v>
      </c>
    </row>
    <row r="252" spans="1:17" hidden="1" x14ac:dyDescent="0.2">
      <c r="B252" s="60" t="str">
        <f t="shared" si="3"/>
        <v>0000876744546010452835000200053366</v>
      </c>
      <c r="C252" s="65" t="s">
        <v>3237</v>
      </c>
      <c r="D252" s="65" t="s">
        <v>218</v>
      </c>
      <c r="E252" s="65" t="s">
        <v>308</v>
      </c>
      <c r="F252" s="71">
        <v>45460</v>
      </c>
      <c r="G252" s="65" t="s">
        <v>309</v>
      </c>
      <c r="H252" s="65" t="s">
        <v>310</v>
      </c>
      <c r="I252" s="65" t="s">
        <v>2367</v>
      </c>
      <c r="J252" s="66">
        <v>1</v>
      </c>
      <c r="K252" s="66">
        <v>1</v>
      </c>
      <c r="L252" s="65" t="s">
        <v>202</v>
      </c>
      <c r="M252" s="65" t="s">
        <v>249</v>
      </c>
      <c r="N252" s="65" t="s">
        <v>249</v>
      </c>
      <c r="O252" s="65" t="s">
        <v>312</v>
      </c>
      <c r="P252" s="65" t="s">
        <v>3238</v>
      </c>
      <c r="Q252" s="65" t="s">
        <v>215</v>
      </c>
    </row>
    <row r="253" spans="1:17" hidden="1" x14ac:dyDescent="0.2">
      <c r="B253" s="60" t="str">
        <f t="shared" si="3"/>
        <v>0000890404543910452835000200054732</v>
      </c>
      <c r="C253" s="65" t="s">
        <v>3239</v>
      </c>
      <c r="D253" s="65" t="s">
        <v>218</v>
      </c>
      <c r="E253" s="65" t="s">
        <v>308</v>
      </c>
      <c r="F253" s="71">
        <v>45439</v>
      </c>
      <c r="G253" s="65" t="s">
        <v>309</v>
      </c>
      <c r="H253" s="65" t="s">
        <v>310</v>
      </c>
      <c r="I253" s="65" t="s">
        <v>2367</v>
      </c>
      <c r="J253" s="66">
        <v>1</v>
      </c>
      <c r="K253" s="66">
        <v>1</v>
      </c>
      <c r="L253" s="65" t="s">
        <v>202</v>
      </c>
      <c r="M253" s="65" t="s">
        <v>249</v>
      </c>
      <c r="N253" s="65" t="s">
        <v>249</v>
      </c>
      <c r="O253" s="65" t="s">
        <v>312</v>
      </c>
      <c r="P253" s="65" t="s">
        <v>3240</v>
      </c>
      <c r="Q253" s="65" t="s">
        <v>215</v>
      </c>
    </row>
    <row r="254" spans="1:17" hidden="1" x14ac:dyDescent="0.2">
      <c r="B254" s="60" t="str">
        <f t="shared" si="3"/>
        <v>0000911974540010452835000200056909</v>
      </c>
      <c r="C254" s="65" t="s">
        <v>3257</v>
      </c>
      <c r="D254" s="65" t="s">
        <v>218</v>
      </c>
      <c r="E254" s="65" t="s">
        <v>308</v>
      </c>
      <c r="F254" s="71">
        <v>45400</v>
      </c>
      <c r="G254" s="65" t="s">
        <v>309</v>
      </c>
      <c r="H254" s="65" t="s">
        <v>310</v>
      </c>
      <c r="I254" s="65" t="s">
        <v>2367</v>
      </c>
      <c r="J254" s="66">
        <v>1</v>
      </c>
      <c r="K254" s="66">
        <v>1</v>
      </c>
      <c r="L254" s="65" t="s">
        <v>202</v>
      </c>
      <c r="M254" s="65" t="s">
        <v>249</v>
      </c>
      <c r="N254" s="65" t="s">
        <v>249</v>
      </c>
      <c r="O254" s="65" t="s">
        <v>312</v>
      </c>
      <c r="P254" s="65" t="s">
        <v>3258</v>
      </c>
      <c r="Q254" s="65" t="s">
        <v>215</v>
      </c>
    </row>
    <row r="255" spans="1:17" hidden="1" x14ac:dyDescent="0.2">
      <c r="B255" s="60" t="str">
        <f t="shared" si="3"/>
        <v>0000917984538710452835000200057510</v>
      </c>
      <c r="C255" s="65" t="s">
        <v>3259</v>
      </c>
      <c r="D255" s="65" t="s">
        <v>218</v>
      </c>
      <c r="E255" s="65" t="s">
        <v>308</v>
      </c>
      <c r="F255" s="71">
        <v>45387</v>
      </c>
      <c r="G255" s="65" t="s">
        <v>309</v>
      </c>
      <c r="H255" s="65" t="s">
        <v>310</v>
      </c>
      <c r="I255" s="65" t="s">
        <v>2367</v>
      </c>
      <c r="J255" s="66">
        <v>1</v>
      </c>
      <c r="K255" s="66">
        <v>1</v>
      </c>
      <c r="L255" s="65" t="s">
        <v>202</v>
      </c>
      <c r="M255" s="65" t="s">
        <v>249</v>
      </c>
      <c r="N255" s="65" t="s">
        <v>249</v>
      </c>
      <c r="O255" s="65" t="s">
        <v>312</v>
      </c>
      <c r="P255" s="65" t="s">
        <v>3260</v>
      </c>
      <c r="Q255" s="65" t="s">
        <v>215</v>
      </c>
    </row>
    <row r="256" spans="1:17" hidden="1" x14ac:dyDescent="0.2">
      <c r="A256" t="str">
        <f>_xlfn.CONCAT("0000",C256,I256,P256)</f>
        <v>00009381710452835000200059528</v>
      </c>
      <c r="B256" s="60" t="str">
        <f t="shared" si="3"/>
        <v>0000938174536510452835000200059528</v>
      </c>
      <c r="C256" s="65" t="s">
        <v>3270</v>
      </c>
      <c r="D256" s="65" t="s">
        <v>218</v>
      </c>
      <c r="E256" s="65" t="s">
        <v>308</v>
      </c>
      <c r="F256" s="71">
        <v>45365</v>
      </c>
      <c r="G256" s="65" t="s">
        <v>309</v>
      </c>
      <c r="H256" s="65" t="s">
        <v>310</v>
      </c>
      <c r="I256" s="65" t="s">
        <v>2367</v>
      </c>
      <c r="J256" s="66">
        <v>1</v>
      </c>
      <c r="K256" s="66">
        <v>1</v>
      </c>
      <c r="L256" s="65" t="s">
        <v>202</v>
      </c>
      <c r="M256" s="65" t="s">
        <v>249</v>
      </c>
      <c r="N256" s="65" t="s">
        <v>249</v>
      </c>
      <c r="O256" s="65" t="s">
        <v>312</v>
      </c>
      <c r="P256" s="65" t="s">
        <v>3271</v>
      </c>
      <c r="Q256" s="65" t="s">
        <v>215</v>
      </c>
    </row>
    <row r="257" spans="1:17" hidden="1" x14ac:dyDescent="0.2">
      <c r="A257" t="str">
        <f t="shared" ref="A257:A258" si="4">_xlfn.CONCAT("0000",C257,I257,P257)</f>
        <v>000021584310452835000200134937</v>
      </c>
      <c r="B257" s="60" t="str">
        <f t="shared" si="3"/>
        <v>00002158434548110452835000200134937</v>
      </c>
      <c r="C257" s="65" t="s">
        <v>3608</v>
      </c>
      <c r="D257" s="65" t="s">
        <v>218</v>
      </c>
      <c r="E257" s="65" t="s">
        <v>308</v>
      </c>
      <c r="F257" s="71">
        <v>45481</v>
      </c>
      <c r="G257" s="65" t="s">
        <v>309</v>
      </c>
      <c r="H257" s="65" t="s">
        <v>310</v>
      </c>
      <c r="I257" s="65" t="s">
        <v>2367</v>
      </c>
      <c r="J257" s="66">
        <v>1</v>
      </c>
      <c r="K257" s="66">
        <v>1</v>
      </c>
      <c r="L257" s="65" t="s">
        <v>202</v>
      </c>
      <c r="M257" s="65" t="s">
        <v>249</v>
      </c>
      <c r="N257" s="65" t="s">
        <v>249</v>
      </c>
      <c r="O257" s="65" t="s">
        <v>312</v>
      </c>
      <c r="P257" s="65" t="s">
        <v>3609</v>
      </c>
      <c r="Q257" s="65" t="s">
        <v>215</v>
      </c>
    </row>
    <row r="258" spans="1:17" hidden="1" x14ac:dyDescent="0.2">
      <c r="A258" t="str">
        <f t="shared" si="4"/>
        <v>000021786610452835000200136429</v>
      </c>
      <c r="B258" s="60" t="str">
        <f t="shared" ref="B258:B321" si="5">_xlfn.CONCAT("0000",C258,F258,I258,P258)</f>
        <v>00002178664550210452835000200136429</v>
      </c>
      <c r="C258" s="65" t="s">
        <v>3614</v>
      </c>
      <c r="D258" s="65" t="s">
        <v>218</v>
      </c>
      <c r="E258" s="65" t="s">
        <v>308</v>
      </c>
      <c r="F258" s="71">
        <v>45502</v>
      </c>
      <c r="G258" s="65" t="s">
        <v>309</v>
      </c>
      <c r="H258" s="65" t="s">
        <v>310</v>
      </c>
      <c r="I258" s="65" t="s">
        <v>2367</v>
      </c>
      <c r="J258" s="66">
        <v>1</v>
      </c>
      <c r="K258" s="66">
        <v>1</v>
      </c>
      <c r="L258" s="65" t="s">
        <v>202</v>
      </c>
      <c r="M258" s="65" t="s">
        <v>249</v>
      </c>
      <c r="N258" s="65" t="s">
        <v>249</v>
      </c>
      <c r="O258" s="65" t="s">
        <v>312</v>
      </c>
      <c r="P258" s="65" t="s">
        <v>3615</v>
      </c>
      <c r="Q258" s="65" t="s">
        <v>215</v>
      </c>
    </row>
    <row r="259" spans="1:17" hidden="1" x14ac:dyDescent="0.2">
      <c r="B259" s="60" t="str">
        <f t="shared" si="5"/>
        <v>00002178714552310452835000200136430</v>
      </c>
      <c r="C259" s="65" t="s">
        <v>3616</v>
      </c>
      <c r="D259" s="65" t="s">
        <v>218</v>
      </c>
      <c r="E259" s="65" t="s">
        <v>308</v>
      </c>
      <c r="F259" s="71">
        <v>45523</v>
      </c>
      <c r="G259" s="65" t="s">
        <v>309</v>
      </c>
      <c r="H259" s="65" t="s">
        <v>310</v>
      </c>
      <c r="I259" s="65" t="s">
        <v>2367</v>
      </c>
      <c r="J259" s="66">
        <v>1</v>
      </c>
      <c r="K259" s="66">
        <v>1</v>
      </c>
      <c r="L259" s="65" t="s">
        <v>202</v>
      </c>
      <c r="M259" s="65" t="s">
        <v>249</v>
      </c>
      <c r="N259" s="65" t="s">
        <v>249</v>
      </c>
      <c r="O259" s="65" t="s">
        <v>312</v>
      </c>
      <c r="P259" s="65" t="s">
        <v>3617</v>
      </c>
      <c r="Q259" s="65" t="s">
        <v>215</v>
      </c>
    </row>
    <row r="260" spans="1:17" hidden="1" x14ac:dyDescent="0.2">
      <c r="B260" s="60" t="str">
        <f t="shared" si="5"/>
        <v>00002178744554410452835000200136431</v>
      </c>
      <c r="C260" s="65" t="s">
        <v>3618</v>
      </c>
      <c r="D260" s="65" t="s">
        <v>218</v>
      </c>
      <c r="E260" s="65" t="s">
        <v>308</v>
      </c>
      <c r="F260" s="71">
        <v>45544</v>
      </c>
      <c r="G260" s="65" t="s">
        <v>309</v>
      </c>
      <c r="H260" s="65" t="s">
        <v>310</v>
      </c>
      <c r="I260" s="65" t="s">
        <v>2367</v>
      </c>
      <c r="J260" s="66">
        <v>1</v>
      </c>
      <c r="K260" s="66">
        <v>1</v>
      </c>
      <c r="L260" s="65" t="s">
        <v>202</v>
      </c>
      <c r="M260" s="65" t="s">
        <v>249</v>
      </c>
      <c r="N260" s="65" t="s">
        <v>249</v>
      </c>
      <c r="O260" s="65" t="s">
        <v>312</v>
      </c>
      <c r="P260" s="65" t="s">
        <v>3619</v>
      </c>
      <c r="Q260" s="65" t="s">
        <v>215</v>
      </c>
    </row>
    <row r="261" spans="1:17" hidden="1" x14ac:dyDescent="0.2">
      <c r="B261" s="60" t="str">
        <f t="shared" si="5"/>
        <v>00002178764556510452835000200136432</v>
      </c>
      <c r="C261" s="65" t="s">
        <v>3620</v>
      </c>
      <c r="D261" s="65" t="s">
        <v>218</v>
      </c>
      <c r="E261" s="65" t="s">
        <v>308</v>
      </c>
      <c r="F261" s="71">
        <v>45565</v>
      </c>
      <c r="G261" s="65" t="s">
        <v>309</v>
      </c>
      <c r="H261" s="65" t="s">
        <v>310</v>
      </c>
      <c r="I261" s="65" t="s">
        <v>2367</v>
      </c>
      <c r="J261" s="66">
        <v>1</v>
      </c>
      <c r="K261" s="66">
        <v>1</v>
      </c>
      <c r="L261" s="65" t="s">
        <v>202</v>
      </c>
      <c r="M261" s="65" t="s">
        <v>249</v>
      </c>
      <c r="N261" s="65" t="s">
        <v>249</v>
      </c>
      <c r="O261" s="65" t="s">
        <v>312</v>
      </c>
      <c r="P261" s="65" t="s">
        <v>3621</v>
      </c>
      <c r="Q261" s="65" t="s">
        <v>215</v>
      </c>
    </row>
    <row r="262" spans="1:17" hidden="1" x14ac:dyDescent="0.2">
      <c r="B262" s="60" t="str">
        <f t="shared" si="5"/>
        <v>00002178794558610452835000200136433</v>
      </c>
      <c r="C262" s="65" t="s">
        <v>3622</v>
      </c>
      <c r="D262" s="65" t="s">
        <v>218</v>
      </c>
      <c r="E262" s="65" t="s">
        <v>308</v>
      </c>
      <c r="F262" s="71">
        <v>45586</v>
      </c>
      <c r="G262" s="65" t="s">
        <v>309</v>
      </c>
      <c r="H262" s="65" t="s">
        <v>310</v>
      </c>
      <c r="I262" s="65" t="s">
        <v>2367</v>
      </c>
      <c r="J262" s="66">
        <v>1</v>
      </c>
      <c r="K262" s="66">
        <v>1</v>
      </c>
      <c r="L262" s="65" t="s">
        <v>202</v>
      </c>
      <c r="M262" s="65" t="s">
        <v>249</v>
      </c>
      <c r="N262" s="65" t="s">
        <v>249</v>
      </c>
      <c r="O262" s="65" t="s">
        <v>312</v>
      </c>
      <c r="P262" s="65" t="s">
        <v>3623</v>
      </c>
      <c r="Q262" s="65" t="s">
        <v>215</v>
      </c>
    </row>
    <row r="263" spans="1:17" hidden="1" x14ac:dyDescent="0.2">
      <c r="B263" s="60" t="str">
        <f t="shared" si="5"/>
        <v>00002178814560710452835000200136434</v>
      </c>
      <c r="C263" s="65" t="s">
        <v>3624</v>
      </c>
      <c r="D263" s="65" t="s">
        <v>218</v>
      </c>
      <c r="E263" s="65" t="s">
        <v>308</v>
      </c>
      <c r="F263" s="71">
        <v>45607</v>
      </c>
      <c r="G263" s="65" t="s">
        <v>309</v>
      </c>
      <c r="H263" s="65" t="s">
        <v>310</v>
      </c>
      <c r="I263" s="65" t="s">
        <v>2367</v>
      </c>
      <c r="J263" s="66">
        <v>1</v>
      </c>
      <c r="K263" s="66">
        <v>1</v>
      </c>
      <c r="L263" s="65" t="s">
        <v>202</v>
      </c>
      <c r="M263" s="65" t="s">
        <v>249</v>
      </c>
      <c r="N263" s="65" t="s">
        <v>249</v>
      </c>
      <c r="O263" s="65" t="s">
        <v>312</v>
      </c>
      <c r="P263" s="65" t="s">
        <v>3625</v>
      </c>
      <c r="Q263" s="65" t="s">
        <v>215</v>
      </c>
    </row>
    <row r="264" spans="1:17" hidden="1" x14ac:dyDescent="0.2">
      <c r="B264" s="60" t="str">
        <f t="shared" si="5"/>
        <v>00002178844562810452835000200136435</v>
      </c>
      <c r="C264" s="65" t="s">
        <v>3626</v>
      </c>
      <c r="D264" s="65" t="s">
        <v>218</v>
      </c>
      <c r="E264" s="65" t="s">
        <v>308</v>
      </c>
      <c r="F264" s="71">
        <v>45628</v>
      </c>
      <c r="G264" s="65" t="s">
        <v>309</v>
      </c>
      <c r="H264" s="65" t="s">
        <v>310</v>
      </c>
      <c r="I264" s="65" t="s">
        <v>2367</v>
      </c>
      <c r="J264" s="66">
        <v>1</v>
      </c>
      <c r="K264" s="66">
        <v>1</v>
      </c>
      <c r="L264" s="65" t="s">
        <v>202</v>
      </c>
      <c r="M264" s="65" t="s">
        <v>249</v>
      </c>
      <c r="N264" s="65" t="s">
        <v>249</v>
      </c>
      <c r="O264" s="65" t="s">
        <v>312</v>
      </c>
      <c r="P264" s="65" t="s">
        <v>3627</v>
      </c>
      <c r="Q264" s="65" t="s">
        <v>215</v>
      </c>
    </row>
    <row r="265" spans="1:17" hidden="1" x14ac:dyDescent="0.2">
      <c r="B265" s="60" t="str">
        <f t="shared" si="5"/>
        <v>00002178854564910452835000200136436</v>
      </c>
      <c r="C265" s="65" t="s">
        <v>3628</v>
      </c>
      <c r="D265" s="65" t="s">
        <v>218</v>
      </c>
      <c r="E265" s="65" t="s">
        <v>308</v>
      </c>
      <c r="F265" s="71">
        <v>45649</v>
      </c>
      <c r="G265" s="65" t="s">
        <v>309</v>
      </c>
      <c r="H265" s="65" t="s">
        <v>310</v>
      </c>
      <c r="I265" s="65" t="s">
        <v>2367</v>
      </c>
      <c r="J265" s="66">
        <v>1</v>
      </c>
      <c r="K265" s="66">
        <v>1</v>
      </c>
      <c r="L265" s="65" t="s">
        <v>202</v>
      </c>
      <c r="M265" s="65" t="s">
        <v>249</v>
      </c>
      <c r="N265" s="65" t="s">
        <v>249</v>
      </c>
      <c r="O265" s="65" t="s">
        <v>312</v>
      </c>
      <c r="P265" s="65" t="s">
        <v>3629</v>
      </c>
      <c r="Q265" s="65" t="s">
        <v>215</v>
      </c>
    </row>
    <row r="266" spans="1:17" hidden="1" x14ac:dyDescent="0.2">
      <c r="B266" s="60" t="str">
        <f t="shared" si="5"/>
        <v>00002178864567010452835000200136437</v>
      </c>
      <c r="C266" s="65" t="s">
        <v>3630</v>
      </c>
      <c r="D266" s="65" t="s">
        <v>218</v>
      </c>
      <c r="E266" s="65" t="s">
        <v>308</v>
      </c>
      <c r="F266" s="71">
        <v>45670</v>
      </c>
      <c r="G266" s="65" t="s">
        <v>309</v>
      </c>
      <c r="H266" s="65" t="s">
        <v>310</v>
      </c>
      <c r="I266" s="65" t="s">
        <v>2367</v>
      </c>
      <c r="J266" s="66">
        <v>1</v>
      </c>
      <c r="K266" s="66">
        <v>1</v>
      </c>
      <c r="L266" s="65" t="s">
        <v>202</v>
      </c>
      <c r="M266" s="65" t="s">
        <v>249</v>
      </c>
      <c r="N266" s="65" t="s">
        <v>249</v>
      </c>
      <c r="O266" s="65" t="s">
        <v>312</v>
      </c>
      <c r="P266" s="65" t="s">
        <v>3631</v>
      </c>
      <c r="Q266" s="65" t="s">
        <v>215</v>
      </c>
    </row>
    <row r="267" spans="1:17" hidden="1" x14ac:dyDescent="0.2">
      <c r="B267" s="60" t="str">
        <f t="shared" si="5"/>
        <v>00002202454569110452835000200137449</v>
      </c>
      <c r="C267" s="65" t="s">
        <v>3642</v>
      </c>
      <c r="D267" s="65" t="s">
        <v>218</v>
      </c>
      <c r="E267" s="65" t="s">
        <v>308</v>
      </c>
      <c r="F267" s="71">
        <v>45691</v>
      </c>
      <c r="G267" s="65" t="s">
        <v>309</v>
      </c>
      <c r="H267" s="65" t="s">
        <v>310</v>
      </c>
      <c r="I267" s="65" t="s">
        <v>2367</v>
      </c>
      <c r="J267" s="66">
        <v>1</v>
      </c>
      <c r="K267" s="66">
        <v>1</v>
      </c>
      <c r="L267" s="65" t="s">
        <v>202</v>
      </c>
      <c r="M267" s="65" t="s">
        <v>249</v>
      </c>
      <c r="N267" s="65" t="s">
        <v>249</v>
      </c>
      <c r="O267" s="65" t="s">
        <v>312</v>
      </c>
      <c r="P267" s="65" t="s">
        <v>3643</v>
      </c>
      <c r="Q267" s="65" t="s">
        <v>215</v>
      </c>
    </row>
    <row r="268" spans="1:17" hidden="1" x14ac:dyDescent="0.2">
      <c r="B268" s="60" t="str">
        <f t="shared" si="5"/>
        <v>00002251134570610452835000200140824</v>
      </c>
      <c r="C268" s="65" t="s">
        <v>3656</v>
      </c>
      <c r="D268" s="65" t="s">
        <v>218</v>
      </c>
      <c r="E268" s="65" t="s">
        <v>308</v>
      </c>
      <c r="F268" s="71">
        <v>45706</v>
      </c>
      <c r="G268" s="65" t="s">
        <v>309</v>
      </c>
      <c r="H268" s="65" t="s">
        <v>310</v>
      </c>
      <c r="I268" s="65" t="s">
        <v>2367</v>
      </c>
      <c r="J268" s="66">
        <v>1</v>
      </c>
      <c r="K268" s="66">
        <v>1</v>
      </c>
      <c r="L268" s="65" t="s">
        <v>202</v>
      </c>
      <c r="M268" s="65" t="s">
        <v>249</v>
      </c>
      <c r="N268" s="65" t="s">
        <v>249</v>
      </c>
      <c r="O268" s="65" t="s">
        <v>312</v>
      </c>
      <c r="P268" s="65" t="s">
        <v>3657</v>
      </c>
      <c r="Q268" s="65" t="s">
        <v>215</v>
      </c>
    </row>
    <row r="269" spans="1:17" hidden="1" x14ac:dyDescent="0.2">
      <c r="B269" s="60" t="str">
        <f t="shared" si="5"/>
        <v>00002284704573310452835000200142496</v>
      </c>
      <c r="C269" s="65" t="s">
        <v>3666</v>
      </c>
      <c r="D269" s="65" t="s">
        <v>218</v>
      </c>
      <c r="E269" s="65" t="s">
        <v>308</v>
      </c>
      <c r="F269" s="71">
        <v>45733</v>
      </c>
      <c r="G269" s="65" t="s">
        <v>309</v>
      </c>
      <c r="H269" s="65" t="s">
        <v>310</v>
      </c>
      <c r="I269" s="65" t="s">
        <v>2367</v>
      </c>
      <c r="J269" s="66">
        <v>1</v>
      </c>
      <c r="K269" s="66">
        <v>1</v>
      </c>
      <c r="L269" s="65" t="s">
        <v>202</v>
      </c>
      <c r="M269" s="65" t="s">
        <v>249</v>
      </c>
      <c r="N269" s="65" t="s">
        <v>249</v>
      </c>
      <c r="O269" s="65" t="s">
        <v>312</v>
      </c>
      <c r="P269" s="65" t="s">
        <v>3667</v>
      </c>
      <c r="Q269" s="65" t="s">
        <v>215</v>
      </c>
    </row>
    <row r="270" spans="1:17" hidden="1" x14ac:dyDescent="0.2">
      <c r="B270" s="60" t="str">
        <f t="shared" si="5"/>
        <v>0000896884562010452872000200055359</v>
      </c>
      <c r="C270" s="65" t="s">
        <v>3241</v>
      </c>
      <c r="D270" s="65" t="s">
        <v>218</v>
      </c>
      <c r="E270" s="65" t="s">
        <v>308</v>
      </c>
      <c r="F270" s="71">
        <v>45620</v>
      </c>
      <c r="G270" s="65" t="s">
        <v>309</v>
      </c>
      <c r="H270" s="65" t="s">
        <v>310</v>
      </c>
      <c r="I270" s="65" t="s">
        <v>950</v>
      </c>
      <c r="J270" s="66">
        <v>1</v>
      </c>
      <c r="K270" s="66">
        <v>1</v>
      </c>
      <c r="L270" s="65" t="s">
        <v>207</v>
      </c>
      <c r="M270" s="65" t="s">
        <v>314</v>
      </c>
      <c r="N270" s="65" t="s">
        <v>249</v>
      </c>
      <c r="O270" s="65" t="s">
        <v>312</v>
      </c>
      <c r="P270" s="65" t="s">
        <v>3242</v>
      </c>
      <c r="Q270" s="65" t="s">
        <v>215</v>
      </c>
    </row>
    <row r="271" spans="1:17" hidden="1" x14ac:dyDescent="0.2">
      <c r="B271" s="60" t="str">
        <f t="shared" si="5"/>
        <v>0000896884562110452872000200055359</v>
      </c>
      <c r="C271" s="65" t="s">
        <v>3241</v>
      </c>
      <c r="D271" s="65" t="s">
        <v>163</v>
      </c>
      <c r="E271" s="65" t="s">
        <v>308</v>
      </c>
      <c r="F271" s="71">
        <v>45621</v>
      </c>
      <c r="G271" s="65" t="s">
        <v>309</v>
      </c>
      <c r="H271" s="65" t="s">
        <v>310</v>
      </c>
      <c r="I271" s="65" t="s">
        <v>950</v>
      </c>
      <c r="J271" s="66">
        <v>1</v>
      </c>
      <c r="K271" s="66">
        <v>1</v>
      </c>
      <c r="L271" s="65" t="s">
        <v>207</v>
      </c>
      <c r="M271" s="65" t="s">
        <v>314</v>
      </c>
      <c r="N271" s="65" t="s">
        <v>249</v>
      </c>
      <c r="O271" s="65" t="s">
        <v>312</v>
      </c>
      <c r="P271" s="65" t="s">
        <v>3242</v>
      </c>
      <c r="Q271" s="65" t="s">
        <v>215</v>
      </c>
    </row>
    <row r="272" spans="1:17" hidden="1" x14ac:dyDescent="0.2">
      <c r="B272" s="60" t="str">
        <f t="shared" si="5"/>
        <v>00001198274541710452872000200083040</v>
      </c>
      <c r="C272" s="65" t="s">
        <v>3327</v>
      </c>
      <c r="D272" s="65" t="s">
        <v>218</v>
      </c>
      <c r="E272" s="65" t="s">
        <v>308</v>
      </c>
      <c r="F272" s="71">
        <v>45417</v>
      </c>
      <c r="G272" s="65" t="s">
        <v>309</v>
      </c>
      <c r="H272" s="65" t="s">
        <v>310</v>
      </c>
      <c r="I272" s="65" t="s">
        <v>950</v>
      </c>
      <c r="J272" s="66">
        <v>1</v>
      </c>
      <c r="K272" s="66">
        <v>1</v>
      </c>
      <c r="L272" s="65" t="s">
        <v>207</v>
      </c>
      <c r="M272" s="65" t="s">
        <v>314</v>
      </c>
      <c r="N272" s="65" t="s">
        <v>249</v>
      </c>
      <c r="O272" s="65" t="s">
        <v>312</v>
      </c>
      <c r="P272" s="65" t="s">
        <v>3328</v>
      </c>
      <c r="Q272" s="65" t="s">
        <v>215</v>
      </c>
    </row>
    <row r="273" spans="2:17" hidden="1" x14ac:dyDescent="0.2">
      <c r="B273" s="60" t="str">
        <f t="shared" si="5"/>
        <v>00001403794571010452872000100041867</v>
      </c>
      <c r="C273" s="65" t="s">
        <v>3564</v>
      </c>
      <c r="D273" s="65" t="s">
        <v>319</v>
      </c>
      <c r="E273" s="65" t="s">
        <v>308</v>
      </c>
      <c r="F273" s="71">
        <v>45710</v>
      </c>
      <c r="G273" s="65" t="s">
        <v>309</v>
      </c>
      <c r="H273" s="65" t="s">
        <v>310</v>
      </c>
      <c r="I273" s="65" t="s">
        <v>950</v>
      </c>
      <c r="J273" s="66">
        <v>1</v>
      </c>
      <c r="K273" s="66">
        <v>1</v>
      </c>
      <c r="L273" s="65" t="s">
        <v>207</v>
      </c>
      <c r="M273" s="65" t="s">
        <v>249</v>
      </c>
      <c r="N273" s="65" t="s">
        <v>249</v>
      </c>
      <c r="O273" s="65" t="s">
        <v>312</v>
      </c>
      <c r="P273" s="65" t="s">
        <v>3565</v>
      </c>
      <c r="Q273" s="65" t="s">
        <v>215</v>
      </c>
    </row>
    <row r="274" spans="2:17" hidden="1" x14ac:dyDescent="0.2">
      <c r="B274" s="60" t="str">
        <f t="shared" si="5"/>
        <v>0000990814547010453016000200064753</v>
      </c>
      <c r="C274" s="65" t="s">
        <v>3294</v>
      </c>
      <c r="D274" s="65" t="s">
        <v>218</v>
      </c>
      <c r="E274" s="65" t="s">
        <v>308</v>
      </c>
      <c r="F274" s="71">
        <v>45470</v>
      </c>
      <c r="G274" s="65" t="s">
        <v>309</v>
      </c>
      <c r="H274" s="65" t="s">
        <v>310</v>
      </c>
      <c r="I274" s="65" t="s">
        <v>2404</v>
      </c>
      <c r="J274" s="66">
        <v>1</v>
      </c>
      <c r="K274" s="66">
        <v>1</v>
      </c>
      <c r="L274" s="65" t="s">
        <v>202</v>
      </c>
      <c r="M274" s="65" t="s">
        <v>249</v>
      </c>
      <c r="N274" s="65" t="s">
        <v>249</v>
      </c>
      <c r="O274" s="65" t="s">
        <v>312</v>
      </c>
      <c r="P274" s="65" t="s">
        <v>3295</v>
      </c>
      <c r="Q274" s="65" t="s">
        <v>215</v>
      </c>
    </row>
    <row r="275" spans="2:17" hidden="1" x14ac:dyDescent="0.2">
      <c r="B275" s="60" t="str">
        <f t="shared" si="5"/>
        <v>0000992144542110453016000200064912</v>
      </c>
      <c r="C275" s="65" t="s">
        <v>3296</v>
      </c>
      <c r="D275" s="65" t="s">
        <v>218</v>
      </c>
      <c r="E275" s="65" t="s">
        <v>308</v>
      </c>
      <c r="F275" s="71">
        <v>45421</v>
      </c>
      <c r="G275" s="65" t="s">
        <v>309</v>
      </c>
      <c r="H275" s="65" t="s">
        <v>310</v>
      </c>
      <c r="I275" s="65" t="s">
        <v>2404</v>
      </c>
      <c r="J275" s="66">
        <v>1</v>
      </c>
      <c r="K275" s="66">
        <v>1</v>
      </c>
      <c r="L275" s="65" t="s">
        <v>202</v>
      </c>
      <c r="M275" s="65" t="s">
        <v>314</v>
      </c>
      <c r="N275" s="65" t="s">
        <v>249</v>
      </c>
      <c r="O275" s="65" t="s">
        <v>312</v>
      </c>
      <c r="P275" s="65" t="s">
        <v>3297</v>
      </c>
      <c r="Q275" s="65" t="s">
        <v>215</v>
      </c>
    </row>
    <row r="276" spans="2:17" hidden="1" x14ac:dyDescent="0.2">
      <c r="B276" s="60" t="str">
        <f t="shared" si="5"/>
        <v>00001126094542110453016000200078320</v>
      </c>
      <c r="C276" s="65" t="s">
        <v>3308</v>
      </c>
      <c r="D276" s="65" t="s">
        <v>294</v>
      </c>
      <c r="E276" s="65" t="s">
        <v>308</v>
      </c>
      <c r="F276" s="71">
        <v>45421</v>
      </c>
      <c r="G276" s="65" t="s">
        <v>309</v>
      </c>
      <c r="H276" s="65" t="s">
        <v>310</v>
      </c>
      <c r="I276" s="65" t="s">
        <v>2404</v>
      </c>
      <c r="J276" s="66">
        <v>1</v>
      </c>
      <c r="K276" s="66">
        <v>1</v>
      </c>
      <c r="L276" s="65" t="s">
        <v>202</v>
      </c>
      <c r="M276" s="65" t="s">
        <v>314</v>
      </c>
      <c r="N276" s="65" t="s">
        <v>249</v>
      </c>
      <c r="O276" s="65" t="s">
        <v>312</v>
      </c>
      <c r="P276" s="65" t="s">
        <v>3309</v>
      </c>
      <c r="Q276" s="65" t="s">
        <v>215</v>
      </c>
    </row>
    <row r="277" spans="2:17" hidden="1" x14ac:dyDescent="0.2">
      <c r="B277" s="60" t="str">
        <f t="shared" si="5"/>
        <v>00002272104572310453016000200142104</v>
      </c>
      <c r="C277" s="65" t="s">
        <v>3664</v>
      </c>
      <c r="D277" s="65" t="s">
        <v>163</v>
      </c>
      <c r="E277" s="65" t="s">
        <v>308</v>
      </c>
      <c r="F277" s="71">
        <v>45723</v>
      </c>
      <c r="G277" s="65" t="s">
        <v>309</v>
      </c>
      <c r="H277" s="65" t="s">
        <v>310</v>
      </c>
      <c r="I277" s="65" t="s">
        <v>2404</v>
      </c>
      <c r="J277" s="66">
        <v>1</v>
      </c>
      <c r="K277" s="66">
        <v>1</v>
      </c>
      <c r="L277" s="65" t="s">
        <v>202</v>
      </c>
      <c r="M277" s="65" t="s">
        <v>314</v>
      </c>
      <c r="N277" s="65" t="s">
        <v>249</v>
      </c>
      <c r="O277" s="65" t="s">
        <v>312</v>
      </c>
      <c r="P277" s="65" t="s">
        <v>3665</v>
      </c>
      <c r="Q277" s="65" t="s">
        <v>215</v>
      </c>
    </row>
    <row r="278" spans="2:17" hidden="1" x14ac:dyDescent="0.2">
      <c r="B278" s="60" t="str">
        <f t="shared" si="5"/>
        <v>00001334014537910454267000100034857</v>
      </c>
      <c r="C278" s="65" t="s">
        <v>818</v>
      </c>
      <c r="D278" s="65" t="s">
        <v>316</v>
      </c>
      <c r="E278" s="65" t="s">
        <v>308</v>
      </c>
      <c r="F278" s="71">
        <v>45379</v>
      </c>
      <c r="G278" s="65" t="s">
        <v>309</v>
      </c>
      <c r="H278" s="65" t="s">
        <v>310</v>
      </c>
      <c r="I278" s="65" t="s">
        <v>445</v>
      </c>
      <c r="J278" s="66">
        <v>2</v>
      </c>
      <c r="K278" s="66">
        <v>2</v>
      </c>
      <c r="L278" s="65" t="s">
        <v>51</v>
      </c>
      <c r="M278" s="65" t="s">
        <v>311</v>
      </c>
      <c r="N278" s="65" t="s">
        <v>311</v>
      </c>
      <c r="O278" s="65" t="s">
        <v>312</v>
      </c>
      <c r="P278" s="65" t="s">
        <v>819</v>
      </c>
      <c r="Q278" s="65" t="s">
        <v>215</v>
      </c>
    </row>
    <row r="279" spans="2:17" hidden="1" x14ac:dyDescent="0.2">
      <c r="B279" s="60" t="str">
        <f t="shared" si="5"/>
        <v>00001366174541910458155000100038113</v>
      </c>
      <c r="C279" s="65" t="s">
        <v>3496</v>
      </c>
      <c r="D279" s="65" t="s">
        <v>320</v>
      </c>
      <c r="E279" s="65" t="s">
        <v>308</v>
      </c>
      <c r="F279" s="71">
        <v>45419</v>
      </c>
      <c r="G279" s="65" t="s">
        <v>309</v>
      </c>
      <c r="H279" s="65" t="s">
        <v>310</v>
      </c>
      <c r="I279" s="65" t="s">
        <v>1949</v>
      </c>
      <c r="J279" s="66">
        <v>1</v>
      </c>
      <c r="K279" s="66">
        <v>1</v>
      </c>
      <c r="L279" s="65" t="s">
        <v>51</v>
      </c>
      <c r="M279" s="65" t="s">
        <v>164</v>
      </c>
      <c r="N279" s="65" t="s">
        <v>164</v>
      </c>
      <c r="O279" s="65" t="s">
        <v>312</v>
      </c>
      <c r="P279" s="65" t="s">
        <v>3497</v>
      </c>
      <c r="Q279" s="65" t="s">
        <v>215</v>
      </c>
    </row>
    <row r="280" spans="2:17" hidden="1" x14ac:dyDescent="0.2">
      <c r="B280" s="60" t="str">
        <f t="shared" si="5"/>
        <v>00001347504542110458397000100036218</v>
      </c>
      <c r="C280" s="65" t="s">
        <v>3470</v>
      </c>
      <c r="D280" s="65" t="s">
        <v>315</v>
      </c>
      <c r="E280" s="65" t="s">
        <v>308</v>
      </c>
      <c r="F280" s="71">
        <v>45421</v>
      </c>
      <c r="G280" s="65" t="s">
        <v>309</v>
      </c>
      <c r="H280" s="65" t="s">
        <v>310</v>
      </c>
      <c r="I280" s="65" t="s">
        <v>1616</v>
      </c>
      <c r="J280" s="66">
        <v>1</v>
      </c>
      <c r="K280" s="66">
        <v>1</v>
      </c>
      <c r="L280" s="65" t="s">
        <v>193</v>
      </c>
      <c r="M280" s="65" t="s">
        <v>311</v>
      </c>
      <c r="N280" s="65" t="s">
        <v>311</v>
      </c>
      <c r="O280" s="65" t="s">
        <v>312</v>
      </c>
      <c r="P280" s="65" t="s">
        <v>3471</v>
      </c>
      <c r="Q280" s="65" t="s">
        <v>215</v>
      </c>
    </row>
    <row r="281" spans="2:17" hidden="1" x14ac:dyDescent="0.2">
      <c r="B281" s="60" t="str">
        <f t="shared" si="5"/>
        <v>00001347514548410458397000100036219</v>
      </c>
      <c r="C281" s="65" t="s">
        <v>3472</v>
      </c>
      <c r="D281" s="65" t="s">
        <v>314</v>
      </c>
      <c r="E281" s="65" t="s">
        <v>308</v>
      </c>
      <c r="F281" s="71">
        <v>45484</v>
      </c>
      <c r="G281" s="65" t="s">
        <v>309</v>
      </c>
      <c r="H281" s="65" t="s">
        <v>310</v>
      </c>
      <c r="I281" s="65" t="s">
        <v>1616</v>
      </c>
      <c r="J281" s="66">
        <v>1</v>
      </c>
      <c r="K281" s="66">
        <v>1</v>
      </c>
      <c r="L281" s="65" t="s">
        <v>193</v>
      </c>
      <c r="M281" s="65" t="s">
        <v>311</v>
      </c>
      <c r="N281" s="65" t="s">
        <v>311</v>
      </c>
      <c r="O281" s="65" t="s">
        <v>312</v>
      </c>
      <c r="P281" s="65" t="s">
        <v>3473</v>
      </c>
      <c r="Q281" s="65" t="s">
        <v>215</v>
      </c>
    </row>
    <row r="282" spans="2:17" hidden="1" x14ac:dyDescent="0.2">
      <c r="B282" s="60" t="str">
        <f t="shared" si="5"/>
        <v>00001360984538710458817000100037574</v>
      </c>
      <c r="C282" s="65" t="s">
        <v>827</v>
      </c>
      <c r="D282" s="65" t="s">
        <v>3488</v>
      </c>
      <c r="E282" s="65" t="s">
        <v>308</v>
      </c>
      <c r="F282" s="71">
        <v>45387</v>
      </c>
      <c r="G282" s="65" t="s">
        <v>309</v>
      </c>
      <c r="H282" s="65" t="s">
        <v>310</v>
      </c>
      <c r="I282" s="65" t="s">
        <v>731</v>
      </c>
      <c r="J282" s="66">
        <v>4</v>
      </c>
      <c r="K282" s="66">
        <v>4</v>
      </c>
      <c r="L282" s="65" t="s">
        <v>51</v>
      </c>
      <c r="M282" s="65" t="s">
        <v>311</v>
      </c>
      <c r="N282" s="65" t="s">
        <v>311</v>
      </c>
      <c r="O282" s="65" t="s">
        <v>312</v>
      </c>
      <c r="P282" s="65" t="s">
        <v>829</v>
      </c>
      <c r="Q282" s="65" t="s">
        <v>215</v>
      </c>
    </row>
    <row r="283" spans="2:17" hidden="1" x14ac:dyDescent="0.2">
      <c r="B283" s="60" t="str">
        <f t="shared" si="5"/>
        <v>00001360984538710462880000100037574</v>
      </c>
      <c r="C283" s="65" t="s">
        <v>827</v>
      </c>
      <c r="D283" s="65" t="s">
        <v>828</v>
      </c>
      <c r="E283" s="65" t="s">
        <v>308</v>
      </c>
      <c r="F283" s="71">
        <v>45387</v>
      </c>
      <c r="G283" s="65" t="s">
        <v>309</v>
      </c>
      <c r="H283" s="65" t="s">
        <v>310</v>
      </c>
      <c r="I283" s="65" t="s">
        <v>702</v>
      </c>
      <c r="J283" s="66">
        <v>2</v>
      </c>
      <c r="K283" s="66">
        <v>2</v>
      </c>
      <c r="L283" s="65" t="s">
        <v>51</v>
      </c>
      <c r="M283" s="65" t="s">
        <v>311</v>
      </c>
      <c r="N283" s="65" t="s">
        <v>311</v>
      </c>
      <c r="O283" s="65" t="s">
        <v>312</v>
      </c>
      <c r="P283" s="65" t="s">
        <v>829</v>
      </c>
      <c r="Q283" s="65" t="s">
        <v>215</v>
      </c>
    </row>
    <row r="284" spans="2:17" hidden="1" x14ac:dyDescent="0.2">
      <c r="B284" s="60" t="str">
        <f t="shared" si="5"/>
        <v>00001360984538710462880000100037574</v>
      </c>
      <c r="C284" s="65" t="s">
        <v>827</v>
      </c>
      <c r="D284" s="65" t="s">
        <v>834</v>
      </c>
      <c r="E284" s="65" t="s">
        <v>308</v>
      </c>
      <c r="F284" s="71">
        <v>45387</v>
      </c>
      <c r="G284" s="65" t="s">
        <v>309</v>
      </c>
      <c r="H284" s="65" t="s">
        <v>310</v>
      </c>
      <c r="I284" s="65" t="s">
        <v>702</v>
      </c>
      <c r="J284" s="66">
        <v>2</v>
      </c>
      <c r="K284" s="66">
        <v>2</v>
      </c>
      <c r="L284" s="65" t="s">
        <v>51</v>
      </c>
      <c r="M284" s="65" t="s">
        <v>311</v>
      </c>
      <c r="N284" s="65" t="s">
        <v>311</v>
      </c>
      <c r="O284" s="65" t="s">
        <v>312</v>
      </c>
      <c r="P284" s="65" t="s">
        <v>829</v>
      </c>
      <c r="Q284" s="65" t="s">
        <v>215</v>
      </c>
    </row>
    <row r="285" spans="2:17" hidden="1" x14ac:dyDescent="0.2">
      <c r="B285" s="60" t="str">
        <f t="shared" si="5"/>
        <v>00001360984538710463080000100037574</v>
      </c>
      <c r="C285" s="65" t="s">
        <v>827</v>
      </c>
      <c r="D285" s="65" t="s">
        <v>830</v>
      </c>
      <c r="E285" s="65" t="s">
        <v>308</v>
      </c>
      <c r="F285" s="71">
        <v>45387</v>
      </c>
      <c r="G285" s="65" t="s">
        <v>309</v>
      </c>
      <c r="H285" s="65" t="s">
        <v>310</v>
      </c>
      <c r="I285" s="65" t="s">
        <v>710</v>
      </c>
      <c r="J285" s="66">
        <v>1</v>
      </c>
      <c r="K285" s="66">
        <v>1</v>
      </c>
      <c r="L285" s="65" t="s">
        <v>51</v>
      </c>
      <c r="M285" s="65" t="s">
        <v>311</v>
      </c>
      <c r="N285" s="65" t="s">
        <v>311</v>
      </c>
      <c r="O285" s="65" t="s">
        <v>312</v>
      </c>
      <c r="P285" s="65" t="s">
        <v>829</v>
      </c>
      <c r="Q285" s="65" t="s">
        <v>215</v>
      </c>
    </row>
    <row r="286" spans="2:17" hidden="1" x14ac:dyDescent="0.2">
      <c r="B286" s="60" t="str">
        <f t="shared" si="5"/>
        <v>00001360984538710463080000100037574</v>
      </c>
      <c r="C286" s="65" t="s">
        <v>827</v>
      </c>
      <c r="D286" s="65" t="s">
        <v>833</v>
      </c>
      <c r="E286" s="65" t="s">
        <v>308</v>
      </c>
      <c r="F286" s="71">
        <v>45387</v>
      </c>
      <c r="G286" s="65" t="s">
        <v>309</v>
      </c>
      <c r="H286" s="65" t="s">
        <v>310</v>
      </c>
      <c r="I286" s="65" t="s">
        <v>710</v>
      </c>
      <c r="J286" s="66">
        <v>1</v>
      </c>
      <c r="K286" s="66">
        <v>1</v>
      </c>
      <c r="L286" s="65" t="s">
        <v>51</v>
      </c>
      <c r="M286" s="65" t="s">
        <v>311</v>
      </c>
      <c r="N286" s="65" t="s">
        <v>311</v>
      </c>
      <c r="O286" s="65" t="s">
        <v>312</v>
      </c>
      <c r="P286" s="65" t="s">
        <v>829</v>
      </c>
      <c r="Q286" s="65" t="s">
        <v>215</v>
      </c>
    </row>
    <row r="287" spans="2:17" hidden="1" x14ac:dyDescent="0.2">
      <c r="B287" s="60" t="str">
        <f t="shared" si="5"/>
        <v>00001360984538710463417000100037574</v>
      </c>
      <c r="C287" s="65" t="s">
        <v>827</v>
      </c>
      <c r="D287" s="65" t="s">
        <v>832</v>
      </c>
      <c r="E287" s="65" t="s">
        <v>308</v>
      </c>
      <c r="F287" s="71">
        <v>45387</v>
      </c>
      <c r="G287" s="65" t="s">
        <v>309</v>
      </c>
      <c r="H287" s="65" t="s">
        <v>310</v>
      </c>
      <c r="I287" s="65" t="s">
        <v>724</v>
      </c>
      <c r="J287" s="66">
        <v>1</v>
      </c>
      <c r="K287" s="66">
        <v>1</v>
      </c>
      <c r="L287" s="65" t="s">
        <v>51</v>
      </c>
      <c r="M287" s="65" t="s">
        <v>311</v>
      </c>
      <c r="N287" s="65" t="s">
        <v>311</v>
      </c>
      <c r="O287" s="65" t="s">
        <v>312</v>
      </c>
      <c r="P287" s="65" t="s">
        <v>829</v>
      </c>
      <c r="Q287" s="65" t="s">
        <v>215</v>
      </c>
    </row>
    <row r="288" spans="2:17" hidden="1" x14ac:dyDescent="0.2">
      <c r="B288" s="60" t="str">
        <f t="shared" si="5"/>
        <v>00001360984538710463589000100037574</v>
      </c>
      <c r="C288" s="65" t="s">
        <v>827</v>
      </c>
      <c r="D288" s="65" t="s">
        <v>3377</v>
      </c>
      <c r="E288" s="65" t="s">
        <v>308</v>
      </c>
      <c r="F288" s="71">
        <v>45387</v>
      </c>
      <c r="G288" s="65" t="s">
        <v>309</v>
      </c>
      <c r="H288" s="65" t="s">
        <v>310</v>
      </c>
      <c r="I288" s="65" t="s">
        <v>727</v>
      </c>
      <c r="J288" s="66">
        <v>2</v>
      </c>
      <c r="K288" s="66">
        <v>2</v>
      </c>
      <c r="L288" s="65" t="s">
        <v>51</v>
      </c>
      <c r="M288" s="65" t="s">
        <v>311</v>
      </c>
      <c r="N288" s="65" t="s">
        <v>311</v>
      </c>
      <c r="O288" s="65" t="s">
        <v>312</v>
      </c>
      <c r="P288" s="65" t="s">
        <v>829</v>
      </c>
      <c r="Q288" s="65" t="s">
        <v>215</v>
      </c>
    </row>
    <row r="289" spans="2:17" hidden="1" x14ac:dyDescent="0.2">
      <c r="B289" s="60" t="str">
        <f t="shared" si="5"/>
        <v>00001138564542110467825000200079587</v>
      </c>
      <c r="C289" s="65" t="s">
        <v>794</v>
      </c>
      <c r="D289" s="65" t="s">
        <v>163</v>
      </c>
      <c r="E289" s="65" t="s">
        <v>308</v>
      </c>
      <c r="F289" s="71">
        <v>45421</v>
      </c>
      <c r="G289" s="65" t="s">
        <v>309</v>
      </c>
      <c r="H289" s="65" t="s">
        <v>310</v>
      </c>
      <c r="I289" s="65" t="s">
        <v>585</v>
      </c>
      <c r="J289" s="66">
        <v>4</v>
      </c>
      <c r="K289" s="66">
        <v>4</v>
      </c>
      <c r="L289" s="65" t="s">
        <v>51</v>
      </c>
      <c r="M289" s="65" t="s">
        <v>314</v>
      </c>
      <c r="N289" s="65" t="s">
        <v>249</v>
      </c>
      <c r="O289" s="65" t="s">
        <v>312</v>
      </c>
      <c r="P289" s="65" t="s">
        <v>795</v>
      </c>
      <c r="Q289" s="65" t="s">
        <v>215</v>
      </c>
    </row>
    <row r="290" spans="2:17" hidden="1" x14ac:dyDescent="0.2">
      <c r="B290" s="60" t="str">
        <f t="shared" si="5"/>
        <v>00001368224542110468800000100038290</v>
      </c>
      <c r="C290" s="65" t="s">
        <v>3500</v>
      </c>
      <c r="D290" s="65" t="s">
        <v>218</v>
      </c>
      <c r="E290" s="65" t="s">
        <v>308</v>
      </c>
      <c r="F290" s="71">
        <v>45421</v>
      </c>
      <c r="G290" s="65" t="s">
        <v>309</v>
      </c>
      <c r="H290" s="65" t="s">
        <v>310</v>
      </c>
      <c r="I290" s="65" t="s">
        <v>1998</v>
      </c>
      <c r="J290" s="66">
        <v>1</v>
      </c>
      <c r="K290" s="66">
        <v>1</v>
      </c>
      <c r="L290" s="65" t="s">
        <v>51</v>
      </c>
      <c r="M290" s="65" t="s">
        <v>311</v>
      </c>
      <c r="N290" s="65" t="s">
        <v>311</v>
      </c>
      <c r="O290" s="65" t="s">
        <v>312</v>
      </c>
      <c r="P290" s="65" t="s">
        <v>3501</v>
      </c>
      <c r="Q290" s="65" t="s">
        <v>215</v>
      </c>
    </row>
    <row r="291" spans="2:17" hidden="1" x14ac:dyDescent="0.2">
      <c r="B291" s="60" t="str">
        <f t="shared" si="5"/>
        <v>00001392674538610468906000100040735</v>
      </c>
      <c r="C291" s="65" t="s">
        <v>845</v>
      </c>
      <c r="D291" s="65" t="s">
        <v>218</v>
      </c>
      <c r="E291" s="65" t="s">
        <v>308</v>
      </c>
      <c r="F291" s="71">
        <v>45386</v>
      </c>
      <c r="G291" s="65" t="s">
        <v>309</v>
      </c>
      <c r="H291" s="65" t="s">
        <v>310</v>
      </c>
      <c r="I291" s="65" t="s">
        <v>558</v>
      </c>
      <c r="J291" s="66">
        <v>1</v>
      </c>
      <c r="K291" s="66">
        <v>1</v>
      </c>
      <c r="L291" s="65" t="s">
        <v>51</v>
      </c>
      <c r="M291" s="65" t="s">
        <v>314</v>
      </c>
      <c r="N291" s="65" t="s">
        <v>249</v>
      </c>
      <c r="O291" s="65" t="s">
        <v>312</v>
      </c>
      <c r="P291" s="65" t="s">
        <v>846</v>
      </c>
      <c r="Q291" s="65" t="s">
        <v>215</v>
      </c>
    </row>
    <row r="292" spans="2:17" hidden="1" x14ac:dyDescent="0.2">
      <c r="B292" s="60" t="str">
        <f t="shared" si="5"/>
        <v>00001392674538610468906000100040735</v>
      </c>
      <c r="C292" s="65" t="s">
        <v>845</v>
      </c>
      <c r="D292" s="65" t="s">
        <v>294</v>
      </c>
      <c r="E292" s="65" t="s">
        <v>308</v>
      </c>
      <c r="F292" s="71">
        <v>45386</v>
      </c>
      <c r="G292" s="65" t="s">
        <v>309</v>
      </c>
      <c r="H292" s="65" t="s">
        <v>310</v>
      </c>
      <c r="I292" s="65" t="s">
        <v>558</v>
      </c>
      <c r="J292" s="66">
        <v>1</v>
      </c>
      <c r="K292" s="66">
        <v>1</v>
      </c>
      <c r="L292" s="65" t="s">
        <v>51</v>
      </c>
      <c r="M292" s="65" t="s">
        <v>314</v>
      </c>
      <c r="N292" s="65" t="s">
        <v>249</v>
      </c>
      <c r="O292" s="65" t="s">
        <v>312</v>
      </c>
      <c r="P292" s="65" t="s">
        <v>846</v>
      </c>
      <c r="Q292" s="65" t="s">
        <v>215</v>
      </c>
    </row>
    <row r="293" spans="2:17" hidden="1" x14ac:dyDescent="0.2">
      <c r="B293" s="60" t="str">
        <f t="shared" si="5"/>
        <v>00001287344539110473813000200090465</v>
      </c>
      <c r="C293" s="65" t="s">
        <v>810</v>
      </c>
      <c r="D293" s="65" t="s">
        <v>3372</v>
      </c>
      <c r="E293" s="65" t="s">
        <v>308</v>
      </c>
      <c r="F293" s="71">
        <v>45391</v>
      </c>
      <c r="G293" s="65" t="s">
        <v>309</v>
      </c>
      <c r="H293" s="65" t="s">
        <v>310</v>
      </c>
      <c r="I293" s="65" t="s">
        <v>2752</v>
      </c>
      <c r="J293" s="66">
        <v>1</v>
      </c>
      <c r="K293" s="66">
        <v>1</v>
      </c>
      <c r="L293" s="65" t="s">
        <v>51</v>
      </c>
      <c r="M293" s="65" t="s">
        <v>314</v>
      </c>
      <c r="N293" s="65" t="s">
        <v>249</v>
      </c>
      <c r="O293" s="65" t="s">
        <v>312</v>
      </c>
      <c r="P293" s="65" t="s">
        <v>811</v>
      </c>
      <c r="Q293" s="65" t="s">
        <v>215</v>
      </c>
    </row>
    <row r="294" spans="2:17" hidden="1" x14ac:dyDescent="0.2">
      <c r="B294" s="60" t="str">
        <f t="shared" si="5"/>
        <v>00001296914539510473813000200091461</v>
      </c>
      <c r="C294" s="65" t="s">
        <v>812</v>
      </c>
      <c r="D294" s="65" t="s">
        <v>3384</v>
      </c>
      <c r="E294" s="65" t="s">
        <v>308</v>
      </c>
      <c r="F294" s="71">
        <v>45395</v>
      </c>
      <c r="G294" s="65" t="s">
        <v>309</v>
      </c>
      <c r="H294" s="65" t="s">
        <v>310</v>
      </c>
      <c r="I294" s="65" t="s">
        <v>2752</v>
      </c>
      <c r="J294" s="66">
        <v>1</v>
      </c>
      <c r="K294" s="66">
        <v>1</v>
      </c>
      <c r="L294" s="65" t="s">
        <v>51</v>
      </c>
      <c r="M294" s="65" t="s">
        <v>314</v>
      </c>
      <c r="N294" s="65" t="s">
        <v>249</v>
      </c>
      <c r="O294" s="65" t="s">
        <v>312</v>
      </c>
      <c r="P294" s="65" t="s">
        <v>813</v>
      </c>
      <c r="Q294" s="65" t="s">
        <v>215</v>
      </c>
    </row>
    <row r="295" spans="2:17" hidden="1" x14ac:dyDescent="0.2">
      <c r="B295" s="60" t="str">
        <f t="shared" si="5"/>
        <v>00001126094542110473861000200078320</v>
      </c>
      <c r="C295" s="65" t="s">
        <v>3308</v>
      </c>
      <c r="D295" s="65" t="s">
        <v>314</v>
      </c>
      <c r="E295" s="65" t="s">
        <v>308</v>
      </c>
      <c r="F295" s="71">
        <v>45421</v>
      </c>
      <c r="G295" s="65" t="s">
        <v>309</v>
      </c>
      <c r="H295" s="65" t="s">
        <v>310</v>
      </c>
      <c r="I295" s="65" t="s">
        <v>2442</v>
      </c>
      <c r="J295" s="66">
        <v>1</v>
      </c>
      <c r="K295" s="66">
        <v>1</v>
      </c>
      <c r="L295" s="65" t="s">
        <v>193</v>
      </c>
      <c r="M295" s="65" t="s">
        <v>314</v>
      </c>
      <c r="N295" s="65" t="s">
        <v>249</v>
      </c>
      <c r="O295" s="65" t="s">
        <v>312</v>
      </c>
      <c r="P295" s="65" t="s">
        <v>3309</v>
      </c>
      <c r="Q295" s="65" t="s">
        <v>215</v>
      </c>
    </row>
    <row r="296" spans="2:17" hidden="1" x14ac:dyDescent="0.2">
      <c r="B296" s="60" t="str">
        <f t="shared" si="5"/>
        <v>0000857124529110476885000500002406</v>
      </c>
      <c r="C296" s="65" t="s">
        <v>3234</v>
      </c>
      <c r="D296" s="65" t="s">
        <v>3235</v>
      </c>
      <c r="E296" s="65" t="s">
        <v>308</v>
      </c>
      <c r="F296" s="71">
        <v>45291</v>
      </c>
      <c r="G296" s="65" t="s">
        <v>309</v>
      </c>
      <c r="H296" s="65" t="s">
        <v>310</v>
      </c>
      <c r="I296" s="65" t="s">
        <v>2500</v>
      </c>
      <c r="J296" s="66">
        <v>2</v>
      </c>
      <c r="K296" s="66">
        <v>2</v>
      </c>
      <c r="L296" s="65" t="s">
        <v>51</v>
      </c>
      <c r="M296" s="65" t="s">
        <v>311</v>
      </c>
      <c r="N296" s="65" t="s">
        <v>311</v>
      </c>
      <c r="O296" s="65" t="s">
        <v>312</v>
      </c>
      <c r="P296" s="65" t="s">
        <v>3236</v>
      </c>
      <c r="Q296" s="65" t="s">
        <v>215</v>
      </c>
    </row>
    <row r="297" spans="2:17" hidden="1" x14ac:dyDescent="0.2">
      <c r="B297" s="60" t="str">
        <f t="shared" si="5"/>
        <v>00001181694540610476885000200082341</v>
      </c>
      <c r="C297" s="65" t="s">
        <v>3320</v>
      </c>
      <c r="D297" s="65" t="s">
        <v>218</v>
      </c>
      <c r="E297" s="65" t="s">
        <v>308</v>
      </c>
      <c r="F297" s="71">
        <v>45406</v>
      </c>
      <c r="G297" s="65" t="s">
        <v>309</v>
      </c>
      <c r="H297" s="65" t="s">
        <v>310</v>
      </c>
      <c r="I297" s="65" t="s">
        <v>2500</v>
      </c>
      <c r="J297" s="66">
        <v>4</v>
      </c>
      <c r="K297" s="66">
        <v>4</v>
      </c>
      <c r="L297" s="65" t="s">
        <v>51</v>
      </c>
      <c r="M297" s="65" t="s">
        <v>314</v>
      </c>
      <c r="N297" s="65" t="s">
        <v>249</v>
      </c>
      <c r="O297" s="65" t="s">
        <v>312</v>
      </c>
      <c r="P297" s="65" t="s">
        <v>3321</v>
      </c>
      <c r="Q297" s="65" t="s">
        <v>215</v>
      </c>
    </row>
    <row r="298" spans="2:17" hidden="1" x14ac:dyDescent="0.2">
      <c r="B298" s="60" t="str">
        <f t="shared" si="5"/>
        <v>00001287344539110477745000200090465</v>
      </c>
      <c r="C298" s="65" t="s">
        <v>810</v>
      </c>
      <c r="D298" s="65" t="s">
        <v>3375</v>
      </c>
      <c r="E298" s="65" t="s">
        <v>308</v>
      </c>
      <c r="F298" s="71">
        <v>45391</v>
      </c>
      <c r="G298" s="65" t="s">
        <v>309</v>
      </c>
      <c r="H298" s="65" t="s">
        <v>310</v>
      </c>
      <c r="I298" s="65" t="s">
        <v>2762</v>
      </c>
      <c r="J298" s="66">
        <v>1</v>
      </c>
      <c r="K298" s="66">
        <v>1</v>
      </c>
      <c r="L298" s="65" t="s">
        <v>51</v>
      </c>
      <c r="M298" s="65" t="s">
        <v>314</v>
      </c>
      <c r="N298" s="65" t="s">
        <v>249</v>
      </c>
      <c r="O298" s="65" t="s">
        <v>312</v>
      </c>
      <c r="P298" s="65" t="s">
        <v>811</v>
      </c>
      <c r="Q298" s="65" t="s">
        <v>215</v>
      </c>
    </row>
    <row r="299" spans="2:17" hidden="1" x14ac:dyDescent="0.2">
      <c r="B299" s="60" t="str">
        <f t="shared" si="5"/>
        <v>00001296914539410477745000200091461</v>
      </c>
      <c r="C299" s="65" t="s">
        <v>812</v>
      </c>
      <c r="D299" s="65" t="s">
        <v>249</v>
      </c>
      <c r="E299" s="65" t="s">
        <v>308</v>
      </c>
      <c r="F299" s="71">
        <v>45394</v>
      </c>
      <c r="G299" s="65" t="s">
        <v>309</v>
      </c>
      <c r="H299" s="65" t="s">
        <v>310</v>
      </c>
      <c r="I299" s="65" t="s">
        <v>2762</v>
      </c>
      <c r="J299" s="66">
        <v>1</v>
      </c>
      <c r="K299" s="66">
        <v>1</v>
      </c>
      <c r="L299" s="65" t="s">
        <v>51</v>
      </c>
      <c r="M299" s="65" t="s">
        <v>314</v>
      </c>
      <c r="N299" s="65" t="s">
        <v>249</v>
      </c>
      <c r="O299" s="65" t="s">
        <v>312</v>
      </c>
      <c r="P299" s="65" t="s">
        <v>813</v>
      </c>
      <c r="Q299" s="65" t="s">
        <v>215</v>
      </c>
    </row>
    <row r="300" spans="2:17" hidden="1" x14ac:dyDescent="0.2">
      <c r="B300" s="60" t="str">
        <f t="shared" si="5"/>
        <v>00001085094539410478596000200074182</v>
      </c>
      <c r="C300" s="65" t="s">
        <v>3306</v>
      </c>
      <c r="D300" s="65" t="s">
        <v>218</v>
      </c>
      <c r="E300" s="65" t="s">
        <v>308</v>
      </c>
      <c r="F300" s="71">
        <v>45394</v>
      </c>
      <c r="G300" s="65" t="s">
        <v>309</v>
      </c>
      <c r="H300" s="65" t="s">
        <v>310</v>
      </c>
      <c r="I300" s="65" t="s">
        <v>2433</v>
      </c>
      <c r="J300" s="66">
        <v>204</v>
      </c>
      <c r="K300" s="66">
        <v>204</v>
      </c>
      <c r="L300" s="65" t="s">
        <v>51</v>
      </c>
      <c r="M300" s="65" t="s">
        <v>249</v>
      </c>
      <c r="N300" s="65" t="s">
        <v>249</v>
      </c>
      <c r="O300" s="65" t="s">
        <v>312</v>
      </c>
      <c r="P300" s="65" t="s">
        <v>3307</v>
      </c>
      <c r="Q300" s="65" t="s">
        <v>215</v>
      </c>
    </row>
    <row r="301" spans="2:17" hidden="1" x14ac:dyDescent="0.2">
      <c r="B301" s="60" t="str">
        <f t="shared" si="5"/>
        <v>00001207094539310478596000200083367</v>
      </c>
      <c r="C301" s="65" t="s">
        <v>3337</v>
      </c>
      <c r="D301" s="65" t="s">
        <v>218</v>
      </c>
      <c r="E301" s="65" t="s">
        <v>308</v>
      </c>
      <c r="F301" s="71">
        <v>45393</v>
      </c>
      <c r="G301" s="65" t="s">
        <v>309</v>
      </c>
      <c r="H301" s="65" t="s">
        <v>310</v>
      </c>
      <c r="I301" s="65" t="s">
        <v>2433</v>
      </c>
      <c r="J301" s="66">
        <v>1</v>
      </c>
      <c r="K301" s="66">
        <v>1</v>
      </c>
      <c r="L301" s="65" t="s">
        <v>51</v>
      </c>
      <c r="M301" s="65" t="s">
        <v>314</v>
      </c>
      <c r="N301" s="65" t="s">
        <v>249</v>
      </c>
      <c r="O301" s="65" t="s">
        <v>312</v>
      </c>
      <c r="P301" s="65" t="s">
        <v>3338</v>
      </c>
      <c r="Q301" s="65" t="s">
        <v>215</v>
      </c>
    </row>
    <row r="302" spans="2:17" hidden="1" x14ac:dyDescent="0.2">
      <c r="B302" s="60" t="str">
        <f t="shared" si="5"/>
        <v>0000902854560410479633000200055956</v>
      </c>
      <c r="C302" s="65" t="s">
        <v>3255</v>
      </c>
      <c r="D302" s="65" t="s">
        <v>294</v>
      </c>
      <c r="E302" s="65" t="s">
        <v>308</v>
      </c>
      <c r="F302" s="71">
        <v>45604</v>
      </c>
      <c r="G302" s="65" t="s">
        <v>309</v>
      </c>
      <c r="H302" s="65" t="s">
        <v>310</v>
      </c>
      <c r="I302" s="65" t="s">
        <v>2607</v>
      </c>
      <c r="J302" s="66">
        <v>3</v>
      </c>
      <c r="K302" s="66">
        <v>3</v>
      </c>
      <c r="L302" s="65" t="s">
        <v>201</v>
      </c>
      <c r="M302" s="65" t="s">
        <v>314</v>
      </c>
      <c r="N302" s="65" t="s">
        <v>249</v>
      </c>
      <c r="O302" s="65" t="s">
        <v>312</v>
      </c>
      <c r="P302" s="65" t="s">
        <v>3256</v>
      </c>
      <c r="Q302" s="65" t="s">
        <v>215</v>
      </c>
    </row>
    <row r="303" spans="2:17" hidden="1" x14ac:dyDescent="0.2">
      <c r="B303" s="60" t="str">
        <f t="shared" si="5"/>
        <v>0000961674551410479633000200061838</v>
      </c>
      <c r="C303" s="65" t="s">
        <v>3278</v>
      </c>
      <c r="D303" s="65" t="s">
        <v>294</v>
      </c>
      <c r="E303" s="65" t="s">
        <v>308</v>
      </c>
      <c r="F303" s="71">
        <v>45514</v>
      </c>
      <c r="G303" s="65" t="s">
        <v>309</v>
      </c>
      <c r="H303" s="65" t="s">
        <v>310</v>
      </c>
      <c r="I303" s="65" t="s">
        <v>2607</v>
      </c>
      <c r="J303" s="66">
        <v>3</v>
      </c>
      <c r="K303" s="66">
        <v>3</v>
      </c>
      <c r="L303" s="65" t="s">
        <v>201</v>
      </c>
      <c r="M303" s="65" t="s">
        <v>314</v>
      </c>
      <c r="N303" s="65" t="s">
        <v>249</v>
      </c>
      <c r="O303" s="65" t="s">
        <v>312</v>
      </c>
      <c r="P303" s="65" t="s">
        <v>3279</v>
      </c>
      <c r="Q303" s="65" t="s">
        <v>215</v>
      </c>
    </row>
    <row r="304" spans="2:17" hidden="1" x14ac:dyDescent="0.2">
      <c r="B304" s="60" t="str">
        <f t="shared" si="5"/>
        <v>00001221144538710479633000200084013</v>
      </c>
      <c r="C304" s="65" t="s">
        <v>3347</v>
      </c>
      <c r="D304" s="65" t="s">
        <v>294</v>
      </c>
      <c r="E304" s="65" t="s">
        <v>308</v>
      </c>
      <c r="F304" s="71">
        <v>45387</v>
      </c>
      <c r="G304" s="65" t="s">
        <v>309</v>
      </c>
      <c r="H304" s="65" t="s">
        <v>310</v>
      </c>
      <c r="I304" s="65" t="s">
        <v>2607</v>
      </c>
      <c r="J304" s="66">
        <v>3</v>
      </c>
      <c r="K304" s="66">
        <v>3</v>
      </c>
      <c r="L304" s="65" t="s">
        <v>201</v>
      </c>
      <c r="M304" s="65" t="s">
        <v>314</v>
      </c>
      <c r="N304" s="65" t="s">
        <v>249</v>
      </c>
      <c r="O304" s="65" t="s">
        <v>312</v>
      </c>
      <c r="P304" s="65" t="s">
        <v>3348</v>
      </c>
      <c r="Q304" s="65" t="s">
        <v>215</v>
      </c>
    </row>
    <row r="305" spans="2:20" hidden="1" x14ac:dyDescent="0.2">
      <c r="B305" s="60" t="str">
        <f t="shared" si="5"/>
        <v>00002135084530010479633000500003740</v>
      </c>
      <c r="C305" s="65" t="s">
        <v>3598</v>
      </c>
      <c r="D305" s="65" t="s">
        <v>163</v>
      </c>
      <c r="E305" s="65" t="s">
        <v>308</v>
      </c>
      <c r="F305" s="71">
        <v>45300</v>
      </c>
      <c r="G305" s="65" t="s">
        <v>309</v>
      </c>
      <c r="H305" s="65" t="s">
        <v>310</v>
      </c>
      <c r="I305" s="65" t="s">
        <v>2607</v>
      </c>
      <c r="J305" s="66">
        <v>3</v>
      </c>
      <c r="K305" s="66">
        <v>3</v>
      </c>
      <c r="L305" s="65" t="s">
        <v>201</v>
      </c>
      <c r="M305" s="65" t="s">
        <v>1701</v>
      </c>
      <c r="N305" s="65" t="s">
        <v>3229</v>
      </c>
      <c r="O305" s="65" t="s">
        <v>312</v>
      </c>
      <c r="P305" s="65" t="s">
        <v>3599</v>
      </c>
      <c r="Q305" s="65" t="s">
        <v>215</v>
      </c>
    </row>
    <row r="306" spans="2:20" hidden="1" x14ac:dyDescent="0.2">
      <c r="B306" s="60" t="str">
        <f t="shared" si="5"/>
        <v>00002228894569610479633000200139557</v>
      </c>
      <c r="C306" s="65" t="s">
        <v>3654</v>
      </c>
      <c r="D306" s="65" t="s">
        <v>163</v>
      </c>
      <c r="E306" s="65" t="s">
        <v>308</v>
      </c>
      <c r="F306" s="71">
        <v>45696</v>
      </c>
      <c r="G306" s="65" t="s">
        <v>309</v>
      </c>
      <c r="H306" s="65" t="s">
        <v>310</v>
      </c>
      <c r="I306" s="65" t="s">
        <v>2607</v>
      </c>
      <c r="J306" s="66">
        <v>2</v>
      </c>
      <c r="K306" s="66">
        <v>2</v>
      </c>
      <c r="L306" s="65" t="s">
        <v>201</v>
      </c>
      <c r="M306" s="65" t="s">
        <v>314</v>
      </c>
      <c r="N306" s="65" t="s">
        <v>249</v>
      </c>
      <c r="O306" s="65" t="s">
        <v>312</v>
      </c>
      <c r="P306" s="65" t="s">
        <v>3655</v>
      </c>
      <c r="Q306" s="65" t="s">
        <v>215</v>
      </c>
    </row>
    <row r="307" spans="2:20" hidden="1" x14ac:dyDescent="0.2">
      <c r="B307" s="60" t="str">
        <f t="shared" si="5"/>
        <v>0000936494552610482346000200059360</v>
      </c>
      <c r="C307" s="65" t="s">
        <v>3263</v>
      </c>
      <c r="D307" s="65" t="s">
        <v>315</v>
      </c>
      <c r="E307" s="65" t="s">
        <v>308</v>
      </c>
      <c r="F307" s="71">
        <v>45526</v>
      </c>
      <c r="G307" s="65" t="s">
        <v>309</v>
      </c>
      <c r="H307" s="65" t="s">
        <v>310</v>
      </c>
      <c r="I307" s="65" t="s">
        <v>2385</v>
      </c>
      <c r="J307" s="66">
        <v>2</v>
      </c>
      <c r="K307" s="66">
        <v>2</v>
      </c>
      <c r="L307" s="65" t="s">
        <v>59</v>
      </c>
      <c r="M307" s="65" t="s">
        <v>249</v>
      </c>
      <c r="N307" s="65" t="s">
        <v>249</v>
      </c>
      <c r="O307" s="65" t="s">
        <v>312</v>
      </c>
      <c r="P307" s="65" t="s">
        <v>3264</v>
      </c>
      <c r="Q307" s="65" t="s">
        <v>215</v>
      </c>
    </row>
    <row r="308" spans="2:20" hidden="1" x14ac:dyDescent="0.2">
      <c r="B308" s="60" t="str">
        <f t="shared" si="5"/>
        <v>0000936524552610482346000200059363</v>
      </c>
      <c r="C308" s="65" t="s">
        <v>3266</v>
      </c>
      <c r="D308" s="65" t="s">
        <v>315</v>
      </c>
      <c r="E308" s="65" t="s">
        <v>308</v>
      </c>
      <c r="F308" s="71">
        <v>45526</v>
      </c>
      <c r="G308" s="65" t="s">
        <v>309</v>
      </c>
      <c r="H308" s="65" t="s">
        <v>310</v>
      </c>
      <c r="I308" s="65" t="s">
        <v>2385</v>
      </c>
      <c r="J308" s="66">
        <v>2</v>
      </c>
      <c r="K308" s="66">
        <v>2</v>
      </c>
      <c r="L308" s="65" t="s">
        <v>59</v>
      </c>
      <c r="M308" s="65" t="s">
        <v>249</v>
      </c>
      <c r="N308" s="65" t="s">
        <v>249</v>
      </c>
      <c r="O308" s="65" t="s">
        <v>312</v>
      </c>
      <c r="P308" s="65" t="s">
        <v>3267</v>
      </c>
      <c r="Q308" s="65" t="s">
        <v>215</v>
      </c>
    </row>
    <row r="309" spans="2:20" hidden="1" x14ac:dyDescent="0.2">
      <c r="B309" s="60" t="str">
        <f t="shared" si="5"/>
        <v>0000963414542110482346000200061999</v>
      </c>
      <c r="C309" s="65" t="s">
        <v>3280</v>
      </c>
      <c r="D309" s="65" t="s">
        <v>315</v>
      </c>
      <c r="E309" s="65" t="s">
        <v>308</v>
      </c>
      <c r="F309" s="71">
        <v>45421</v>
      </c>
      <c r="G309" s="65" t="s">
        <v>309</v>
      </c>
      <c r="H309" s="65" t="s">
        <v>310</v>
      </c>
      <c r="I309" s="65" t="s">
        <v>2385</v>
      </c>
      <c r="J309" s="66">
        <v>2</v>
      </c>
      <c r="K309" s="66">
        <v>2</v>
      </c>
      <c r="L309" s="65" t="s">
        <v>59</v>
      </c>
      <c r="M309" s="65" t="s">
        <v>249</v>
      </c>
      <c r="N309" s="65" t="s">
        <v>249</v>
      </c>
      <c r="O309" s="65" t="s">
        <v>312</v>
      </c>
      <c r="P309" s="65" t="s">
        <v>3281</v>
      </c>
      <c r="Q309" s="65" t="s">
        <v>215</v>
      </c>
    </row>
    <row r="310" spans="2:20" hidden="1" x14ac:dyDescent="0.2">
      <c r="B310" s="60" t="str">
        <f t="shared" si="5"/>
        <v>0000963444546310482346000200062042</v>
      </c>
      <c r="C310" s="65" t="s">
        <v>3282</v>
      </c>
      <c r="D310" s="65" t="s">
        <v>315</v>
      </c>
      <c r="E310" s="65" t="s">
        <v>308</v>
      </c>
      <c r="F310" s="71">
        <v>45463</v>
      </c>
      <c r="G310" s="65" t="s">
        <v>309</v>
      </c>
      <c r="H310" s="65" t="s">
        <v>310</v>
      </c>
      <c r="I310" s="65" t="s">
        <v>2385</v>
      </c>
      <c r="J310" s="66">
        <v>2</v>
      </c>
      <c r="K310" s="66">
        <v>2</v>
      </c>
      <c r="L310" s="65" t="s">
        <v>59</v>
      </c>
      <c r="M310" s="65" t="s">
        <v>249</v>
      </c>
      <c r="N310" s="65" t="s">
        <v>249</v>
      </c>
      <c r="O310" s="65" t="s">
        <v>312</v>
      </c>
      <c r="P310" s="65" t="s">
        <v>3283</v>
      </c>
      <c r="Q310" s="65" t="s">
        <v>215</v>
      </c>
    </row>
    <row r="311" spans="2:20" hidden="1" x14ac:dyDescent="0.2">
      <c r="B311" s="60" t="str">
        <f t="shared" si="5"/>
        <v>00001240894526710482346000200085795</v>
      </c>
      <c r="C311" s="65" t="s">
        <v>3349</v>
      </c>
      <c r="D311" s="65" t="s">
        <v>163</v>
      </c>
      <c r="E311" s="65" t="s">
        <v>308</v>
      </c>
      <c r="F311" s="71">
        <v>45267</v>
      </c>
      <c r="G311" s="65" t="s">
        <v>309</v>
      </c>
      <c r="H311" s="65" t="s">
        <v>310</v>
      </c>
      <c r="I311" s="65" t="s">
        <v>2385</v>
      </c>
      <c r="J311" s="66">
        <v>2</v>
      </c>
      <c r="K311" s="66">
        <v>2</v>
      </c>
      <c r="L311" s="65" t="s">
        <v>59</v>
      </c>
      <c r="M311" s="65" t="s">
        <v>249</v>
      </c>
      <c r="N311" s="65" t="s">
        <v>249</v>
      </c>
      <c r="O311" s="65" t="s">
        <v>312</v>
      </c>
      <c r="P311" s="65" t="s">
        <v>3350</v>
      </c>
      <c r="Q311" s="65" t="s">
        <v>215</v>
      </c>
    </row>
    <row r="312" spans="2:20" hidden="1" x14ac:dyDescent="0.2">
      <c r="B312" s="60" t="str">
        <f t="shared" si="5"/>
        <v>00001246014533810482346000200086292</v>
      </c>
      <c r="C312" s="65" t="s">
        <v>3353</v>
      </c>
      <c r="D312" s="65" t="s">
        <v>218</v>
      </c>
      <c r="E312" s="65" t="s">
        <v>308</v>
      </c>
      <c r="F312" s="71">
        <v>45338</v>
      </c>
      <c r="G312" s="65" t="s">
        <v>309</v>
      </c>
      <c r="H312" s="65" t="s">
        <v>310</v>
      </c>
      <c r="I312" s="65" t="s">
        <v>2385</v>
      </c>
      <c r="J312" s="66">
        <v>2</v>
      </c>
      <c r="K312" s="66">
        <v>2</v>
      </c>
      <c r="L312" s="65" t="s">
        <v>59</v>
      </c>
      <c r="M312" s="65" t="s">
        <v>249</v>
      </c>
      <c r="N312" s="65" t="s">
        <v>249</v>
      </c>
      <c r="O312" s="65" t="s">
        <v>312</v>
      </c>
      <c r="P312" s="65" t="s">
        <v>3354</v>
      </c>
      <c r="Q312" s="65" t="s">
        <v>215</v>
      </c>
    </row>
    <row r="313" spans="2:20" hidden="1" x14ac:dyDescent="0.2">
      <c r="B313" s="60" t="str">
        <f t="shared" si="5"/>
        <v>00001246014533810482346000200086292</v>
      </c>
      <c r="C313" s="65" t="s">
        <v>3353</v>
      </c>
      <c r="D313" s="65" t="s">
        <v>232</v>
      </c>
      <c r="E313" s="65" t="s">
        <v>308</v>
      </c>
      <c r="F313" s="71">
        <v>45338</v>
      </c>
      <c r="G313" s="65" t="s">
        <v>309</v>
      </c>
      <c r="H313" s="65" t="s">
        <v>310</v>
      </c>
      <c r="I313" s="65" t="s">
        <v>2385</v>
      </c>
      <c r="J313" s="66">
        <v>2</v>
      </c>
      <c r="K313" s="66">
        <v>2</v>
      </c>
      <c r="L313" s="65" t="s">
        <v>59</v>
      </c>
      <c r="M313" s="65" t="s">
        <v>249</v>
      </c>
      <c r="N313" s="65" t="s">
        <v>249</v>
      </c>
      <c r="O313" s="65" t="s">
        <v>312</v>
      </c>
      <c r="P313" s="65" t="s">
        <v>3354</v>
      </c>
      <c r="Q313" s="65" t="s">
        <v>215</v>
      </c>
      <c r="R313" t="s">
        <v>324</v>
      </c>
      <c r="S313" t="s">
        <v>323</v>
      </c>
      <c r="T313" t="b">
        <f>R313=S313</f>
        <v>0</v>
      </c>
    </row>
    <row r="314" spans="2:20" hidden="1" x14ac:dyDescent="0.2">
      <c r="B314" s="60" t="str">
        <f t="shared" si="5"/>
        <v>00001246014533810482346000200086292</v>
      </c>
      <c r="C314" s="65" t="s">
        <v>3353</v>
      </c>
      <c r="D314" s="65" t="s">
        <v>164</v>
      </c>
      <c r="E314" s="65" t="s">
        <v>308</v>
      </c>
      <c r="F314" s="71">
        <v>45338</v>
      </c>
      <c r="G314" s="65" t="s">
        <v>309</v>
      </c>
      <c r="H314" s="65" t="s">
        <v>310</v>
      </c>
      <c r="I314" s="65" t="s">
        <v>2385</v>
      </c>
      <c r="J314" s="66">
        <v>2</v>
      </c>
      <c r="K314" s="66">
        <v>2</v>
      </c>
      <c r="L314" s="65" t="s">
        <v>59</v>
      </c>
      <c r="M314" s="65" t="s">
        <v>249</v>
      </c>
      <c r="N314" s="65" t="s">
        <v>249</v>
      </c>
      <c r="O314" s="65" t="s">
        <v>312</v>
      </c>
      <c r="P314" s="65" t="s">
        <v>3354</v>
      </c>
      <c r="Q314" s="65" t="s">
        <v>215</v>
      </c>
    </row>
    <row r="315" spans="2:20" hidden="1" x14ac:dyDescent="0.2">
      <c r="B315" s="60" t="str">
        <f t="shared" si="5"/>
        <v>00001246834532410482346000200086394</v>
      </c>
      <c r="C315" s="65" t="s">
        <v>3355</v>
      </c>
      <c r="D315" s="65" t="s">
        <v>218</v>
      </c>
      <c r="E315" s="65" t="s">
        <v>308</v>
      </c>
      <c r="F315" s="71">
        <v>45324</v>
      </c>
      <c r="G315" s="65" t="s">
        <v>309</v>
      </c>
      <c r="H315" s="65" t="s">
        <v>310</v>
      </c>
      <c r="I315" s="65" t="s">
        <v>2385</v>
      </c>
      <c r="J315" s="66">
        <v>14</v>
      </c>
      <c r="K315" s="66">
        <v>14</v>
      </c>
      <c r="L315" s="65" t="s">
        <v>59</v>
      </c>
      <c r="M315" s="65" t="s">
        <v>314</v>
      </c>
      <c r="N315" s="65" t="s">
        <v>249</v>
      </c>
      <c r="O315" s="65" t="s">
        <v>312</v>
      </c>
      <c r="P315" s="65" t="s">
        <v>3356</v>
      </c>
      <c r="Q315" s="65" t="s">
        <v>215</v>
      </c>
    </row>
    <row r="316" spans="2:20" hidden="1" x14ac:dyDescent="0.2">
      <c r="B316" s="60" t="str">
        <f t="shared" si="5"/>
        <v>00002228244562410482346000200139478</v>
      </c>
      <c r="C316" s="65" t="s">
        <v>3646</v>
      </c>
      <c r="D316" s="65" t="s">
        <v>294</v>
      </c>
      <c r="E316" s="65" t="s">
        <v>308</v>
      </c>
      <c r="F316" s="71">
        <v>45624</v>
      </c>
      <c r="G316" s="65" t="s">
        <v>309</v>
      </c>
      <c r="H316" s="65" t="s">
        <v>310</v>
      </c>
      <c r="I316" s="65" t="s">
        <v>2385</v>
      </c>
      <c r="J316" s="66">
        <v>2</v>
      </c>
      <c r="K316" s="66">
        <v>2</v>
      </c>
      <c r="L316" s="65" t="s">
        <v>59</v>
      </c>
      <c r="M316" s="65" t="s">
        <v>249</v>
      </c>
      <c r="N316" s="65" t="s">
        <v>249</v>
      </c>
      <c r="O316" s="65" t="s">
        <v>312</v>
      </c>
      <c r="P316" s="65" t="s">
        <v>3647</v>
      </c>
      <c r="Q316" s="65" t="s">
        <v>215</v>
      </c>
    </row>
    <row r="317" spans="2:20" hidden="1" x14ac:dyDescent="0.2">
      <c r="B317" s="60" t="str">
        <f t="shared" si="5"/>
        <v>00002228314562410482346000200139603</v>
      </c>
      <c r="C317" s="65" t="s">
        <v>3648</v>
      </c>
      <c r="D317" s="65" t="s">
        <v>294</v>
      </c>
      <c r="E317" s="65" t="s">
        <v>308</v>
      </c>
      <c r="F317" s="71">
        <v>45624</v>
      </c>
      <c r="G317" s="65" t="s">
        <v>309</v>
      </c>
      <c r="H317" s="65" t="s">
        <v>310</v>
      </c>
      <c r="I317" s="65" t="s">
        <v>2385</v>
      </c>
      <c r="J317" s="66">
        <v>2</v>
      </c>
      <c r="K317" s="66">
        <v>2</v>
      </c>
      <c r="L317" s="65" t="s">
        <v>59</v>
      </c>
      <c r="M317" s="65" t="s">
        <v>249</v>
      </c>
      <c r="N317" s="65" t="s">
        <v>249</v>
      </c>
      <c r="O317" s="65" t="s">
        <v>312</v>
      </c>
      <c r="P317" s="65" t="s">
        <v>3649</v>
      </c>
      <c r="Q317" s="65" t="s">
        <v>215</v>
      </c>
    </row>
    <row r="318" spans="2:20" hidden="1" x14ac:dyDescent="0.2">
      <c r="B318" s="60" t="str">
        <f t="shared" si="5"/>
        <v>0000979844539110482558000200063635</v>
      </c>
      <c r="C318" s="65" t="s">
        <v>3292</v>
      </c>
      <c r="D318" s="65" t="s">
        <v>218</v>
      </c>
      <c r="E318" s="65" t="s">
        <v>308</v>
      </c>
      <c r="F318" s="71">
        <v>45391</v>
      </c>
      <c r="G318" s="65" t="s">
        <v>309</v>
      </c>
      <c r="H318" s="65" t="s">
        <v>310</v>
      </c>
      <c r="I318" s="65" t="s">
        <v>864</v>
      </c>
      <c r="J318" s="66">
        <v>1</v>
      </c>
      <c r="K318" s="66">
        <v>1</v>
      </c>
      <c r="L318" s="65" t="s">
        <v>51</v>
      </c>
      <c r="M318" s="65" t="s">
        <v>249</v>
      </c>
      <c r="N318" s="65" t="s">
        <v>249</v>
      </c>
      <c r="O318" s="65" t="s">
        <v>312</v>
      </c>
      <c r="P318" s="65" t="s">
        <v>3293</v>
      </c>
      <c r="Q318" s="65" t="s">
        <v>215</v>
      </c>
    </row>
    <row r="319" spans="2:20" hidden="1" x14ac:dyDescent="0.2">
      <c r="B319" s="60" t="str">
        <f t="shared" si="5"/>
        <v>00001366174541910484646000100038113</v>
      </c>
      <c r="C319" s="65" t="s">
        <v>3496</v>
      </c>
      <c r="D319" s="65" t="s">
        <v>820</v>
      </c>
      <c r="E319" s="65" t="s">
        <v>308</v>
      </c>
      <c r="F319" s="71">
        <v>45419</v>
      </c>
      <c r="G319" s="65" t="s">
        <v>309</v>
      </c>
      <c r="H319" s="65" t="s">
        <v>310</v>
      </c>
      <c r="I319" s="65" t="s">
        <v>1943</v>
      </c>
      <c r="J319" s="66">
        <v>2</v>
      </c>
      <c r="K319" s="66">
        <v>2</v>
      </c>
      <c r="L319" s="65" t="s">
        <v>51</v>
      </c>
      <c r="M319" s="65" t="s">
        <v>164</v>
      </c>
      <c r="N319" s="65" t="s">
        <v>164</v>
      </c>
      <c r="O319" s="65" t="s">
        <v>312</v>
      </c>
      <c r="P319" s="65" t="s">
        <v>3497</v>
      </c>
      <c r="Q319" s="65" t="s">
        <v>215</v>
      </c>
    </row>
    <row r="320" spans="2:20" hidden="1" x14ac:dyDescent="0.2">
      <c r="B320" s="60" t="str">
        <f t="shared" si="5"/>
        <v>00001427824540910485935000100044230</v>
      </c>
      <c r="C320" s="65" t="s">
        <v>3590</v>
      </c>
      <c r="D320" s="65" t="s">
        <v>249</v>
      </c>
      <c r="E320" s="65" t="s">
        <v>308</v>
      </c>
      <c r="F320" s="71">
        <v>45409</v>
      </c>
      <c r="G320" s="65" t="s">
        <v>309</v>
      </c>
      <c r="H320" s="65" t="s">
        <v>310</v>
      </c>
      <c r="I320" s="65" t="s">
        <v>2253</v>
      </c>
      <c r="J320" s="66">
        <v>2</v>
      </c>
      <c r="K320" s="66">
        <v>2</v>
      </c>
      <c r="L320" s="65" t="s">
        <v>51</v>
      </c>
      <c r="M320" s="65" t="s">
        <v>164</v>
      </c>
      <c r="N320" s="65" t="s">
        <v>164</v>
      </c>
      <c r="O320" s="65" t="s">
        <v>312</v>
      </c>
      <c r="P320" s="65" t="s">
        <v>3591</v>
      </c>
      <c r="Q320" s="65" t="s">
        <v>215</v>
      </c>
    </row>
    <row r="321" spans="2:17" hidden="1" x14ac:dyDescent="0.2">
      <c r="B321" s="60" t="str">
        <f t="shared" si="5"/>
        <v>00001427824540910485937000100044230</v>
      </c>
      <c r="C321" s="65" t="s">
        <v>3590</v>
      </c>
      <c r="D321" s="65" t="s">
        <v>307</v>
      </c>
      <c r="E321" s="65" t="s">
        <v>308</v>
      </c>
      <c r="F321" s="71">
        <v>45409</v>
      </c>
      <c r="G321" s="65" t="s">
        <v>309</v>
      </c>
      <c r="H321" s="65" t="s">
        <v>310</v>
      </c>
      <c r="I321" s="65" t="s">
        <v>2261</v>
      </c>
      <c r="J321" s="66">
        <v>1</v>
      </c>
      <c r="K321" s="66">
        <v>1</v>
      </c>
      <c r="L321" s="65" t="s">
        <v>51</v>
      </c>
      <c r="M321" s="65" t="s">
        <v>164</v>
      </c>
      <c r="N321" s="65" t="s">
        <v>164</v>
      </c>
      <c r="O321" s="65" t="s">
        <v>312</v>
      </c>
      <c r="P321" s="65" t="s">
        <v>3591</v>
      </c>
      <c r="Q321" s="65" t="s">
        <v>215</v>
      </c>
    </row>
    <row r="322" spans="2:17" hidden="1" x14ac:dyDescent="0.2">
      <c r="B322" s="60" t="str">
        <f t="shared" ref="B322:B385" si="6">_xlfn.CONCAT("0000",C322,F322,I322,P322)</f>
        <v>00001275994540810493398000200089401</v>
      </c>
      <c r="C322" s="65" t="s">
        <v>3365</v>
      </c>
      <c r="D322" s="65" t="s">
        <v>294</v>
      </c>
      <c r="E322" s="65" t="s">
        <v>308</v>
      </c>
      <c r="F322" s="71">
        <v>45408</v>
      </c>
      <c r="G322" s="65" t="s">
        <v>309</v>
      </c>
      <c r="H322" s="65" t="s">
        <v>310</v>
      </c>
      <c r="I322" s="65" t="s">
        <v>2651</v>
      </c>
      <c r="J322" s="66">
        <v>1</v>
      </c>
      <c r="K322" s="66">
        <v>1</v>
      </c>
      <c r="L322" s="65" t="s">
        <v>204</v>
      </c>
      <c r="M322" s="65" t="s">
        <v>311</v>
      </c>
      <c r="N322" s="65" t="s">
        <v>311</v>
      </c>
      <c r="O322" s="65" t="s">
        <v>312</v>
      </c>
      <c r="P322" s="65" t="s">
        <v>3366</v>
      </c>
      <c r="Q322" s="65" t="s">
        <v>215</v>
      </c>
    </row>
    <row r="323" spans="2:17" hidden="1" x14ac:dyDescent="0.2">
      <c r="B323" s="60" t="str">
        <f t="shared" si="6"/>
        <v>00001275994540810493398000200089401</v>
      </c>
      <c r="C323" s="65" t="s">
        <v>3365</v>
      </c>
      <c r="D323" s="65" t="s">
        <v>314</v>
      </c>
      <c r="E323" s="65" t="s">
        <v>308</v>
      </c>
      <c r="F323" s="71">
        <v>45408</v>
      </c>
      <c r="G323" s="65" t="s">
        <v>309</v>
      </c>
      <c r="H323" s="65" t="s">
        <v>310</v>
      </c>
      <c r="I323" s="65" t="s">
        <v>2651</v>
      </c>
      <c r="J323" s="66">
        <v>1</v>
      </c>
      <c r="K323" s="66">
        <v>1</v>
      </c>
      <c r="L323" s="65" t="s">
        <v>204</v>
      </c>
      <c r="M323" s="65" t="s">
        <v>311</v>
      </c>
      <c r="N323" s="65" t="s">
        <v>311</v>
      </c>
      <c r="O323" s="65" t="s">
        <v>312</v>
      </c>
      <c r="P323" s="65" t="s">
        <v>3366</v>
      </c>
      <c r="Q323" s="65" t="s">
        <v>215</v>
      </c>
    </row>
    <row r="324" spans="2:17" hidden="1" x14ac:dyDescent="0.2">
      <c r="B324" s="60" t="str">
        <f t="shared" si="6"/>
        <v>00001275994540810493399000200089401</v>
      </c>
      <c r="C324" s="65" t="s">
        <v>3365</v>
      </c>
      <c r="D324" s="65" t="s">
        <v>163</v>
      </c>
      <c r="E324" s="65" t="s">
        <v>308</v>
      </c>
      <c r="F324" s="71">
        <v>45408</v>
      </c>
      <c r="G324" s="65" t="s">
        <v>309</v>
      </c>
      <c r="H324" s="65" t="s">
        <v>310</v>
      </c>
      <c r="I324" s="65" t="s">
        <v>2659</v>
      </c>
      <c r="J324" s="66">
        <v>1</v>
      </c>
      <c r="K324" s="66">
        <v>1</v>
      </c>
      <c r="L324" s="65" t="s">
        <v>204</v>
      </c>
      <c r="M324" s="65" t="s">
        <v>311</v>
      </c>
      <c r="N324" s="65" t="s">
        <v>311</v>
      </c>
      <c r="O324" s="65" t="s">
        <v>312</v>
      </c>
      <c r="P324" s="65" t="s">
        <v>3366</v>
      </c>
      <c r="Q324" s="65" t="s">
        <v>215</v>
      </c>
    </row>
    <row r="325" spans="2:17" hidden="1" x14ac:dyDescent="0.2">
      <c r="B325" s="60" t="str">
        <f t="shared" si="6"/>
        <v>00001275994540810493399000200089401</v>
      </c>
      <c r="C325" s="65" t="s">
        <v>3365</v>
      </c>
      <c r="D325" s="65" t="s">
        <v>318</v>
      </c>
      <c r="E325" s="65" t="s">
        <v>308</v>
      </c>
      <c r="F325" s="71">
        <v>45408</v>
      </c>
      <c r="G325" s="65" t="s">
        <v>309</v>
      </c>
      <c r="H325" s="65" t="s">
        <v>310</v>
      </c>
      <c r="I325" s="65" t="s">
        <v>2659</v>
      </c>
      <c r="J325" s="66">
        <v>1</v>
      </c>
      <c r="K325" s="66">
        <v>1</v>
      </c>
      <c r="L325" s="65" t="s">
        <v>204</v>
      </c>
      <c r="M325" s="65" t="s">
        <v>311</v>
      </c>
      <c r="N325" s="65" t="s">
        <v>311</v>
      </c>
      <c r="O325" s="65" t="s">
        <v>312</v>
      </c>
      <c r="P325" s="65" t="s">
        <v>3366</v>
      </c>
      <c r="Q325" s="65" t="s">
        <v>215</v>
      </c>
    </row>
    <row r="326" spans="2:17" hidden="1" x14ac:dyDescent="0.2">
      <c r="B326" s="60" t="str">
        <f t="shared" si="6"/>
        <v>00001275994540810493402000200089401</v>
      </c>
      <c r="C326" s="65" t="s">
        <v>3365</v>
      </c>
      <c r="D326" s="65" t="s">
        <v>232</v>
      </c>
      <c r="E326" s="65" t="s">
        <v>308</v>
      </c>
      <c r="F326" s="71">
        <v>45408</v>
      </c>
      <c r="G326" s="65" t="s">
        <v>309</v>
      </c>
      <c r="H326" s="65" t="s">
        <v>310</v>
      </c>
      <c r="I326" s="65" t="s">
        <v>2646</v>
      </c>
      <c r="J326" s="66">
        <v>1</v>
      </c>
      <c r="K326" s="66">
        <v>1</v>
      </c>
      <c r="L326" s="65" t="s">
        <v>204</v>
      </c>
      <c r="M326" s="65" t="s">
        <v>311</v>
      </c>
      <c r="N326" s="65" t="s">
        <v>311</v>
      </c>
      <c r="O326" s="65" t="s">
        <v>312</v>
      </c>
      <c r="P326" s="65" t="s">
        <v>3366</v>
      </c>
      <c r="Q326" s="65" t="s">
        <v>215</v>
      </c>
    </row>
    <row r="327" spans="2:17" hidden="1" x14ac:dyDescent="0.2">
      <c r="B327" s="60" t="str">
        <f t="shared" si="6"/>
        <v>00001275994540810493402000200089401</v>
      </c>
      <c r="C327" s="65" t="s">
        <v>3365</v>
      </c>
      <c r="D327" s="65" t="s">
        <v>315</v>
      </c>
      <c r="E327" s="65" t="s">
        <v>308</v>
      </c>
      <c r="F327" s="71">
        <v>45408</v>
      </c>
      <c r="G327" s="65" t="s">
        <v>309</v>
      </c>
      <c r="H327" s="65" t="s">
        <v>310</v>
      </c>
      <c r="I327" s="65" t="s">
        <v>2646</v>
      </c>
      <c r="J327" s="66">
        <v>1</v>
      </c>
      <c r="K327" s="66">
        <v>1</v>
      </c>
      <c r="L327" s="65" t="s">
        <v>204</v>
      </c>
      <c r="M327" s="65" t="s">
        <v>311</v>
      </c>
      <c r="N327" s="65" t="s">
        <v>311</v>
      </c>
      <c r="O327" s="65" t="s">
        <v>312</v>
      </c>
      <c r="P327" s="65" t="s">
        <v>3366</v>
      </c>
      <c r="Q327" s="65" t="s">
        <v>215</v>
      </c>
    </row>
    <row r="328" spans="2:17" hidden="1" x14ac:dyDescent="0.2">
      <c r="B328" s="60" t="str">
        <f t="shared" si="6"/>
        <v>00002194344540010493451000100072801</v>
      </c>
      <c r="C328" s="65" t="s">
        <v>3638</v>
      </c>
      <c r="D328" s="65" t="s">
        <v>218</v>
      </c>
      <c r="E328" s="65" t="s">
        <v>308</v>
      </c>
      <c r="F328" s="71">
        <v>45400</v>
      </c>
      <c r="G328" s="65" t="s">
        <v>309</v>
      </c>
      <c r="H328" s="65" t="s">
        <v>310</v>
      </c>
      <c r="I328" s="65" t="s">
        <v>2331</v>
      </c>
      <c r="J328" s="66">
        <v>1</v>
      </c>
      <c r="K328" s="66">
        <v>1</v>
      </c>
      <c r="L328" s="65" t="s">
        <v>204</v>
      </c>
      <c r="M328" s="65" t="s">
        <v>164</v>
      </c>
      <c r="N328" s="65" t="s">
        <v>164</v>
      </c>
      <c r="O328" s="65" t="s">
        <v>312</v>
      </c>
      <c r="P328" s="65" t="s">
        <v>3639</v>
      </c>
      <c r="Q328" s="65" t="s">
        <v>215</v>
      </c>
    </row>
    <row r="329" spans="2:17" hidden="1" x14ac:dyDescent="0.2">
      <c r="B329" s="60" t="str">
        <f t="shared" si="6"/>
        <v>00001334014537910498808000100034857</v>
      </c>
      <c r="C329" s="65" t="s">
        <v>818</v>
      </c>
      <c r="D329" s="65" t="s">
        <v>820</v>
      </c>
      <c r="E329" s="65" t="s">
        <v>308</v>
      </c>
      <c r="F329" s="71">
        <v>45379</v>
      </c>
      <c r="G329" s="65" t="s">
        <v>309</v>
      </c>
      <c r="H329" s="65" t="s">
        <v>310</v>
      </c>
      <c r="I329" s="65" t="s">
        <v>448</v>
      </c>
      <c r="J329" s="66">
        <v>2</v>
      </c>
      <c r="K329" s="66">
        <v>2</v>
      </c>
      <c r="L329" s="65" t="s">
        <v>51</v>
      </c>
      <c r="M329" s="65" t="s">
        <v>311</v>
      </c>
      <c r="N329" s="65" t="s">
        <v>311</v>
      </c>
      <c r="O329" s="65" t="s">
        <v>312</v>
      </c>
      <c r="P329" s="65" t="s">
        <v>819</v>
      </c>
      <c r="Q329" s="65" t="s">
        <v>215</v>
      </c>
    </row>
    <row r="330" spans="2:17" hidden="1" x14ac:dyDescent="0.2">
      <c r="B330" s="60" t="str">
        <f t="shared" si="6"/>
        <v>00001334014537910501971000100034857</v>
      </c>
      <c r="C330" s="65" t="s">
        <v>818</v>
      </c>
      <c r="D330" s="65" t="s">
        <v>320</v>
      </c>
      <c r="E330" s="65" t="s">
        <v>308</v>
      </c>
      <c r="F330" s="71">
        <v>45379</v>
      </c>
      <c r="G330" s="65" t="s">
        <v>309</v>
      </c>
      <c r="H330" s="65" t="s">
        <v>310</v>
      </c>
      <c r="I330" s="65" t="s">
        <v>451</v>
      </c>
      <c r="J330" s="66">
        <v>40</v>
      </c>
      <c r="K330" s="66">
        <v>40</v>
      </c>
      <c r="L330" s="65" t="s">
        <v>453</v>
      </c>
      <c r="M330" s="65" t="s">
        <v>311</v>
      </c>
      <c r="N330" s="65" t="s">
        <v>311</v>
      </c>
      <c r="O330" s="65" t="s">
        <v>312</v>
      </c>
      <c r="P330" s="65" t="s">
        <v>819</v>
      </c>
      <c r="Q330" s="65" t="s">
        <v>215</v>
      </c>
    </row>
    <row r="331" spans="2:17" hidden="1" x14ac:dyDescent="0.2">
      <c r="B331" s="60" t="str">
        <f t="shared" si="6"/>
        <v>00001332394540010503357000100034735</v>
      </c>
      <c r="C331" s="65" t="s">
        <v>3452</v>
      </c>
      <c r="D331" s="65" t="s">
        <v>163</v>
      </c>
      <c r="E331" s="65" t="s">
        <v>308</v>
      </c>
      <c r="F331" s="71">
        <v>45400</v>
      </c>
      <c r="G331" s="65" t="s">
        <v>309</v>
      </c>
      <c r="H331" s="65" t="s">
        <v>310</v>
      </c>
      <c r="I331" s="65" t="s">
        <v>1467</v>
      </c>
      <c r="J331" s="66">
        <v>1</v>
      </c>
      <c r="K331" s="66">
        <v>1</v>
      </c>
      <c r="L331" s="65" t="s">
        <v>51</v>
      </c>
      <c r="M331" s="65" t="s">
        <v>314</v>
      </c>
      <c r="N331" s="65" t="s">
        <v>249</v>
      </c>
      <c r="O331" s="65" t="s">
        <v>312</v>
      </c>
      <c r="P331" s="65" t="s">
        <v>3453</v>
      </c>
      <c r="Q331" s="65" t="s">
        <v>215</v>
      </c>
    </row>
    <row r="332" spans="2:17" hidden="1" x14ac:dyDescent="0.2">
      <c r="B332" s="60" t="str">
        <f t="shared" si="6"/>
        <v>00001334014537910503782000100034857</v>
      </c>
      <c r="C332" s="65" t="s">
        <v>818</v>
      </c>
      <c r="D332" s="65" t="s">
        <v>294</v>
      </c>
      <c r="E332" s="65" t="s">
        <v>308</v>
      </c>
      <c r="F332" s="71">
        <v>45379</v>
      </c>
      <c r="G332" s="65" t="s">
        <v>309</v>
      </c>
      <c r="H332" s="65" t="s">
        <v>310</v>
      </c>
      <c r="I332" s="65" t="s">
        <v>410</v>
      </c>
      <c r="J332" s="66">
        <v>1</v>
      </c>
      <c r="K332" s="66">
        <v>1</v>
      </c>
      <c r="L332" s="65" t="s">
        <v>51</v>
      </c>
      <c r="M332" s="65" t="s">
        <v>311</v>
      </c>
      <c r="N332" s="65" t="s">
        <v>311</v>
      </c>
      <c r="O332" s="65" t="s">
        <v>312</v>
      </c>
      <c r="P332" s="65" t="s">
        <v>819</v>
      </c>
      <c r="Q332" s="65" t="s">
        <v>215</v>
      </c>
    </row>
    <row r="333" spans="2:17" hidden="1" x14ac:dyDescent="0.2">
      <c r="B333" s="60" t="str">
        <f t="shared" si="6"/>
        <v>00001334014537910503783000100034857</v>
      </c>
      <c r="C333" s="65" t="s">
        <v>818</v>
      </c>
      <c r="D333" s="65" t="s">
        <v>218</v>
      </c>
      <c r="E333" s="65" t="s">
        <v>308</v>
      </c>
      <c r="F333" s="71">
        <v>45379</v>
      </c>
      <c r="G333" s="65" t="s">
        <v>309</v>
      </c>
      <c r="H333" s="65" t="s">
        <v>310</v>
      </c>
      <c r="I333" s="65" t="s">
        <v>405</v>
      </c>
      <c r="J333" s="66">
        <v>1</v>
      </c>
      <c r="K333" s="66">
        <v>1</v>
      </c>
      <c r="L333" s="65" t="s">
        <v>51</v>
      </c>
      <c r="M333" s="65" t="s">
        <v>311</v>
      </c>
      <c r="N333" s="65" t="s">
        <v>311</v>
      </c>
      <c r="O333" s="65" t="s">
        <v>312</v>
      </c>
      <c r="P333" s="65" t="s">
        <v>819</v>
      </c>
      <c r="Q333" s="65" t="s">
        <v>215</v>
      </c>
    </row>
    <row r="334" spans="2:17" hidden="1" x14ac:dyDescent="0.2">
      <c r="B334" s="60" t="str">
        <f t="shared" si="6"/>
        <v>00001182574541110503901000200082353</v>
      </c>
      <c r="C334" s="65" t="s">
        <v>3322</v>
      </c>
      <c r="D334" s="65" t="s">
        <v>294</v>
      </c>
      <c r="E334" s="65" t="s">
        <v>308</v>
      </c>
      <c r="F334" s="71">
        <v>45411</v>
      </c>
      <c r="G334" s="65" t="s">
        <v>309</v>
      </c>
      <c r="H334" s="65" t="s">
        <v>310</v>
      </c>
      <c r="I334" s="65" t="s">
        <v>2304</v>
      </c>
      <c r="J334" s="66">
        <v>24</v>
      </c>
      <c r="K334" s="66">
        <v>24</v>
      </c>
      <c r="L334" s="65" t="s">
        <v>51</v>
      </c>
      <c r="M334" s="65" t="s">
        <v>314</v>
      </c>
      <c r="N334" s="65" t="s">
        <v>249</v>
      </c>
      <c r="O334" s="65" t="s">
        <v>312</v>
      </c>
      <c r="P334" s="65" t="s">
        <v>3323</v>
      </c>
      <c r="Q334" s="65" t="s">
        <v>215</v>
      </c>
    </row>
    <row r="335" spans="2:17" hidden="1" x14ac:dyDescent="0.2">
      <c r="B335" s="60" t="str">
        <f t="shared" si="6"/>
        <v>00002185114541410503901000100072584</v>
      </c>
      <c r="C335" s="65" t="s">
        <v>3632</v>
      </c>
      <c r="D335" s="65" t="s">
        <v>3372</v>
      </c>
      <c r="E335" s="65" t="s">
        <v>308</v>
      </c>
      <c r="F335" s="71">
        <v>45414</v>
      </c>
      <c r="G335" s="65" t="s">
        <v>309</v>
      </c>
      <c r="H335" s="65" t="s">
        <v>310</v>
      </c>
      <c r="I335" s="65" t="s">
        <v>2304</v>
      </c>
      <c r="J335" s="66">
        <v>24</v>
      </c>
      <c r="K335" s="66">
        <v>24</v>
      </c>
      <c r="L335" s="65" t="s">
        <v>51</v>
      </c>
      <c r="M335" s="65" t="s">
        <v>314</v>
      </c>
      <c r="N335" s="65" t="s">
        <v>249</v>
      </c>
      <c r="O335" s="65" t="s">
        <v>312</v>
      </c>
      <c r="P335" s="65" t="s">
        <v>3633</v>
      </c>
      <c r="Q335" s="65" t="s">
        <v>215</v>
      </c>
    </row>
    <row r="336" spans="2:17" hidden="1" x14ac:dyDescent="0.2">
      <c r="B336" s="60" t="str">
        <f t="shared" si="6"/>
        <v>0000902834560410504876000200055954</v>
      </c>
      <c r="C336" s="65" t="s">
        <v>3251</v>
      </c>
      <c r="D336" s="65" t="s">
        <v>218</v>
      </c>
      <c r="E336" s="65" t="s">
        <v>308</v>
      </c>
      <c r="F336" s="71">
        <v>45604</v>
      </c>
      <c r="G336" s="65" t="s">
        <v>309</v>
      </c>
      <c r="H336" s="65" t="s">
        <v>310</v>
      </c>
      <c r="I336" s="65" t="s">
        <v>2589</v>
      </c>
      <c r="J336" s="66">
        <v>1</v>
      </c>
      <c r="K336" s="66">
        <v>1</v>
      </c>
      <c r="L336" s="65" t="s">
        <v>193</v>
      </c>
      <c r="M336" s="65" t="s">
        <v>249</v>
      </c>
      <c r="N336" s="65" t="s">
        <v>249</v>
      </c>
      <c r="O336" s="65" t="s">
        <v>312</v>
      </c>
      <c r="P336" s="65" t="s">
        <v>3252</v>
      </c>
      <c r="Q336" s="65" t="s">
        <v>215</v>
      </c>
    </row>
    <row r="337" spans="2:17" hidden="1" x14ac:dyDescent="0.2">
      <c r="B337" s="60" t="str">
        <f t="shared" si="6"/>
        <v>0000902844560410504876000200055955</v>
      </c>
      <c r="C337" s="65" t="s">
        <v>3253</v>
      </c>
      <c r="D337" s="65" t="s">
        <v>218</v>
      </c>
      <c r="E337" s="65" t="s">
        <v>308</v>
      </c>
      <c r="F337" s="71">
        <v>45604</v>
      </c>
      <c r="G337" s="65" t="s">
        <v>309</v>
      </c>
      <c r="H337" s="65" t="s">
        <v>310</v>
      </c>
      <c r="I337" s="65" t="s">
        <v>2589</v>
      </c>
      <c r="J337" s="66">
        <v>1</v>
      </c>
      <c r="K337" s="66">
        <v>1</v>
      </c>
      <c r="L337" s="65" t="s">
        <v>193</v>
      </c>
      <c r="M337" s="65" t="s">
        <v>249</v>
      </c>
      <c r="N337" s="65" t="s">
        <v>249</v>
      </c>
      <c r="O337" s="65" t="s">
        <v>312</v>
      </c>
      <c r="P337" s="65" t="s">
        <v>3254</v>
      </c>
      <c r="Q337" s="65" t="s">
        <v>215</v>
      </c>
    </row>
    <row r="338" spans="2:17" hidden="1" x14ac:dyDescent="0.2">
      <c r="B338" s="60" t="str">
        <f t="shared" si="6"/>
        <v>00001221064541010504876000200084010</v>
      </c>
      <c r="C338" s="65" t="s">
        <v>3341</v>
      </c>
      <c r="D338" s="65" t="s">
        <v>218</v>
      </c>
      <c r="E338" s="65" t="s">
        <v>308</v>
      </c>
      <c r="F338" s="71">
        <v>45410</v>
      </c>
      <c r="G338" s="65" t="s">
        <v>309</v>
      </c>
      <c r="H338" s="65" t="s">
        <v>310</v>
      </c>
      <c r="I338" s="65" t="s">
        <v>2589</v>
      </c>
      <c r="J338" s="66">
        <v>1</v>
      </c>
      <c r="K338" s="66">
        <v>1</v>
      </c>
      <c r="L338" s="65" t="s">
        <v>193</v>
      </c>
      <c r="M338" s="65" t="s">
        <v>249</v>
      </c>
      <c r="N338" s="65" t="s">
        <v>249</v>
      </c>
      <c r="O338" s="65" t="s">
        <v>312</v>
      </c>
      <c r="P338" s="65" t="s">
        <v>3342</v>
      </c>
      <c r="Q338" s="65" t="s">
        <v>215</v>
      </c>
    </row>
    <row r="339" spans="2:17" hidden="1" x14ac:dyDescent="0.2">
      <c r="B339" s="60" t="str">
        <f t="shared" si="6"/>
        <v>00001221094540910504876000200084011</v>
      </c>
      <c r="C339" s="65" t="s">
        <v>3343</v>
      </c>
      <c r="D339" s="65" t="s">
        <v>218</v>
      </c>
      <c r="E339" s="65" t="s">
        <v>308</v>
      </c>
      <c r="F339" s="71">
        <v>45409</v>
      </c>
      <c r="G339" s="65" t="s">
        <v>309</v>
      </c>
      <c r="H339" s="65" t="s">
        <v>310</v>
      </c>
      <c r="I339" s="65" t="s">
        <v>2589</v>
      </c>
      <c r="J339" s="66">
        <v>1</v>
      </c>
      <c r="K339" s="66">
        <v>1</v>
      </c>
      <c r="L339" s="65" t="s">
        <v>193</v>
      </c>
      <c r="M339" s="65" t="s">
        <v>249</v>
      </c>
      <c r="N339" s="65" t="s">
        <v>249</v>
      </c>
      <c r="O339" s="65" t="s">
        <v>312</v>
      </c>
      <c r="P339" s="65" t="s">
        <v>3344</v>
      </c>
      <c r="Q339" s="65" t="s">
        <v>215</v>
      </c>
    </row>
    <row r="340" spans="2:17" hidden="1" x14ac:dyDescent="0.2">
      <c r="B340" s="60" t="str">
        <f t="shared" si="6"/>
        <v>00001221124540810504876000200084012</v>
      </c>
      <c r="C340" s="65" t="s">
        <v>3345</v>
      </c>
      <c r="D340" s="65" t="s">
        <v>218</v>
      </c>
      <c r="E340" s="65" t="s">
        <v>308</v>
      </c>
      <c r="F340" s="71">
        <v>45408</v>
      </c>
      <c r="G340" s="65" t="s">
        <v>309</v>
      </c>
      <c r="H340" s="65" t="s">
        <v>310</v>
      </c>
      <c r="I340" s="65" t="s">
        <v>2589</v>
      </c>
      <c r="J340" s="66">
        <v>1</v>
      </c>
      <c r="K340" s="66">
        <v>1</v>
      </c>
      <c r="L340" s="65" t="s">
        <v>193</v>
      </c>
      <c r="M340" s="65" t="s">
        <v>249</v>
      </c>
      <c r="N340" s="65" t="s">
        <v>249</v>
      </c>
      <c r="O340" s="65" t="s">
        <v>312</v>
      </c>
      <c r="P340" s="65" t="s">
        <v>3346</v>
      </c>
      <c r="Q340" s="65" t="s">
        <v>215</v>
      </c>
    </row>
    <row r="341" spans="2:17" hidden="1" x14ac:dyDescent="0.2">
      <c r="B341" s="60" t="str">
        <f t="shared" si="6"/>
        <v>00002228104569610504876000200139546</v>
      </c>
      <c r="C341" s="65" t="s">
        <v>3644</v>
      </c>
      <c r="D341" s="65" t="s">
        <v>163</v>
      </c>
      <c r="E341" s="65" t="s">
        <v>308</v>
      </c>
      <c r="F341" s="71">
        <v>45696</v>
      </c>
      <c r="G341" s="65" t="s">
        <v>309</v>
      </c>
      <c r="H341" s="65" t="s">
        <v>310</v>
      </c>
      <c r="I341" s="65" t="s">
        <v>2589</v>
      </c>
      <c r="J341" s="66">
        <v>3</v>
      </c>
      <c r="K341" s="66">
        <v>3</v>
      </c>
      <c r="L341" s="65" t="s">
        <v>193</v>
      </c>
      <c r="M341" s="65" t="s">
        <v>249</v>
      </c>
      <c r="N341" s="65" t="s">
        <v>249</v>
      </c>
      <c r="O341" s="65" t="s">
        <v>312</v>
      </c>
      <c r="P341" s="65" t="s">
        <v>3645</v>
      </c>
      <c r="Q341" s="65" t="s">
        <v>215</v>
      </c>
    </row>
    <row r="342" spans="2:17" hidden="1" x14ac:dyDescent="0.2">
      <c r="B342" s="60" t="str">
        <f t="shared" si="6"/>
        <v>00002228814569810504876000200139548</v>
      </c>
      <c r="C342" s="65" t="s">
        <v>3650</v>
      </c>
      <c r="D342" s="65" t="s">
        <v>163</v>
      </c>
      <c r="E342" s="65" t="s">
        <v>308</v>
      </c>
      <c r="F342" s="71">
        <v>45698</v>
      </c>
      <c r="G342" s="65" t="s">
        <v>309</v>
      </c>
      <c r="H342" s="65" t="s">
        <v>310</v>
      </c>
      <c r="I342" s="65" t="s">
        <v>2589</v>
      </c>
      <c r="J342" s="66">
        <v>3</v>
      </c>
      <c r="K342" s="66">
        <v>3</v>
      </c>
      <c r="L342" s="65" t="s">
        <v>193</v>
      </c>
      <c r="M342" s="65" t="s">
        <v>311</v>
      </c>
      <c r="N342" s="65" t="s">
        <v>311</v>
      </c>
      <c r="O342" s="65" t="s">
        <v>312</v>
      </c>
      <c r="P342" s="65" t="s">
        <v>3651</v>
      </c>
      <c r="Q342" s="65" t="s">
        <v>215</v>
      </c>
    </row>
    <row r="343" spans="2:17" hidden="1" x14ac:dyDescent="0.2">
      <c r="B343" s="60" t="str">
        <f t="shared" si="6"/>
        <v>00002228834569610504876000200139552</v>
      </c>
      <c r="C343" s="65" t="s">
        <v>3652</v>
      </c>
      <c r="D343" s="65" t="s">
        <v>163</v>
      </c>
      <c r="E343" s="65" t="s">
        <v>308</v>
      </c>
      <c r="F343" s="71">
        <v>45696</v>
      </c>
      <c r="G343" s="65" t="s">
        <v>309</v>
      </c>
      <c r="H343" s="65" t="s">
        <v>310</v>
      </c>
      <c r="I343" s="65" t="s">
        <v>2589</v>
      </c>
      <c r="J343" s="66">
        <v>3</v>
      </c>
      <c r="K343" s="66">
        <v>3</v>
      </c>
      <c r="L343" s="65" t="s">
        <v>193</v>
      </c>
      <c r="M343" s="65" t="s">
        <v>311</v>
      </c>
      <c r="N343" s="65" t="s">
        <v>311</v>
      </c>
      <c r="O343" s="65" t="s">
        <v>312</v>
      </c>
      <c r="P343" s="65" t="s">
        <v>3653</v>
      </c>
      <c r="Q343" s="65" t="s">
        <v>215</v>
      </c>
    </row>
    <row r="344" spans="2:17" hidden="1" x14ac:dyDescent="0.2">
      <c r="B344" s="60" t="str">
        <f t="shared" si="6"/>
        <v>00002135914542110506101000600002860</v>
      </c>
      <c r="C344" s="65" t="s">
        <v>3602</v>
      </c>
      <c r="D344" s="65" t="s">
        <v>218</v>
      </c>
      <c r="E344" s="65" t="s">
        <v>308</v>
      </c>
      <c r="F344" s="71">
        <v>45421</v>
      </c>
      <c r="G344" s="65" t="s">
        <v>309</v>
      </c>
      <c r="H344" s="65" t="s">
        <v>310</v>
      </c>
      <c r="I344" s="65" t="s">
        <v>2929</v>
      </c>
      <c r="J344" s="66">
        <v>50</v>
      </c>
      <c r="K344" s="66">
        <v>50</v>
      </c>
      <c r="L344" s="65" t="s">
        <v>203</v>
      </c>
      <c r="M344" s="65" t="s">
        <v>311</v>
      </c>
      <c r="N344" s="65" t="s">
        <v>311</v>
      </c>
      <c r="O344" s="65" t="s">
        <v>312</v>
      </c>
      <c r="P344" s="65" t="s">
        <v>3603</v>
      </c>
      <c r="Q344" s="65" t="s">
        <v>215</v>
      </c>
    </row>
    <row r="345" spans="2:17" hidden="1" x14ac:dyDescent="0.2">
      <c r="B345" s="60" t="str">
        <f t="shared" si="6"/>
        <v>00002135914542110506101000600002860</v>
      </c>
      <c r="C345" s="65" t="s">
        <v>3602</v>
      </c>
      <c r="D345" s="65" t="s">
        <v>232</v>
      </c>
      <c r="E345" s="65" t="s">
        <v>308</v>
      </c>
      <c r="F345" s="71">
        <v>45421</v>
      </c>
      <c r="G345" s="65" t="s">
        <v>309</v>
      </c>
      <c r="H345" s="65" t="s">
        <v>310</v>
      </c>
      <c r="I345" s="65" t="s">
        <v>2929</v>
      </c>
      <c r="J345" s="66">
        <v>50</v>
      </c>
      <c r="K345" s="66">
        <v>50</v>
      </c>
      <c r="L345" s="65" t="s">
        <v>203</v>
      </c>
      <c r="M345" s="65" t="s">
        <v>311</v>
      </c>
      <c r="N345" s="65" t="s">
        <v>311</v>
      </c>
      <c r="O345" s="65" t="s">
        <v>312</v>
      </c>
      <c r="P345" s="65" t="s">
        <v>3603</v>
      </c>
      <c r="Q345" s="65" t="s">
        <v>215</v>
      </c>
    </row>
    <row r="346" spans="2:17" hidden="1" x14ac:dyDescent="0.2">
      <c r="B346" s="60" t="str">
        <f t="shared" si="6"/>
        <v>00001375194541610507576000100039045</v>
      </c>
      <c r="C346" s="65" t="s">
        <v>3548</v>
      </c>
      <c r="D346" s="65" t="s">
        <v>163</v>
      </c>
      <c r="E346" s="65" t="s">
        <v>308</v>
      </c>
      <c r="F346" s="71">
        <v>45416</v>
      </c>
      <c r="G346" s="65" t="s">
        <v>309</v>
      </c>
      <c r="H346" s="65" t="s">
        <v>310</v>
      </c>
      <c r="I346" s="65" t="s">
        <v>2140</v>
      </c>
      <c r="J346" s="66">
        <v>2</v>
      </c>
      <c r="K346" s="66">
        <v>2</v>
      </c>
      <c r="L346" s="65" t="s">
        <v>51</v>
      </c>
      <c r="M346" s="65" t="s">
        <v>164</v>
      </c>
      <c r="N346" s="65" t="s">
        <v>164</v>
      </c>
      <c r="O346" s="65" t="s">
        <v>312</v>
      </c>
      <c r="P346" s="65" t="s">
        <v>3549</v>
      </c>
      <c r="Q346" s="65" t="s">
        <v>215</v>
      </c>
    </row>
    <row r="347" spans="2:17" hidden="1" x14ac:dyDescent="0.2">
      <c r="B347" s="60" t="str">
        <f t="shared" si="6"/>
        <v>00001138564542110507776000200079587</v>
      </c>
      <c r="C347" s="65" t="s">
        <v>794</v>
      </c>
      <c r="D347" s="65" t="s">
        <v>294</v>
      </c>
      <c r="E347" s="65" t="s">
        <v>308</v>
      </c>
      <c r="F347" s="71">
        <v>45421</v>
      </c>
      <c r="G347" s="65" t="s">
        <v>309</v>
      </c>
      <c r="H347" s="65" t="s">
        <v>310</v>
      </c>
      <c r="I347" s="65" t="s">
        <v>590</v>
      </c>
      <c r="J347" s="66">
        <v>1</v>
      </c>
      <c r="K347" s="66">
        <v>1</v>
      </c>
      <c r="L347" s="65" t="s">
        <v>204</v>
      </c>
      <c r="M347" s="65" t="s">
        <v>314</v>
      </c>
      <c r="N347" s="65" t="s">
        <v>249</v>
      </c>
      <c r="O347" s="65" t="s">
        <v>312</v>
      </c>
      <c r="P347" s="65" t="s">
        <v>795</v>
      </c>
      <c r="Q347" s="65" t="s">
        <v>215</v>
      </c>
    </row>
    <row r="348" spans="2:17" hidden="1" x14ac:dyDescent="0.2">
      <c r="B348" s="60" t="str">
        <f t="shared" si="6"/>
        <v>00001316674542110508764000100033135</v>
      </c>
      <c r="C348" s="65" t="s">
        <v>3410</v>
      </c>
      <c r="D348" s="65" t="s">
        <v>218</v>
      </c>
      <c r="E348" s="65" t="s">
        <v>308</v>
      </c>
      <c r="F348" s="71">
        <v>45421</v>
      </c>
      <c r="G348" s="65" t="s">
        <v>309</v>
      </c>
      <c r="H348" s="65" t="s">
        <v>310</v>
      </c>
      <c r="I348" s="65" t="s">
        <v>1163</v>
      </c>
      <c r="J348" s="66">
        <v>4</v>
      </c>
      <c r="K348" s="66">
        <v>4</v>
      </c>
      <c r="L348" s="65" t="s">
        <v>51</v>
      </c>
      <c r="M348" s="65" t="s">
        <v>311</v>
      </c>
      <c r="N348" s="65" t="s">
        <v>311</v>
      </c>
      <c r="O348" s="65" t="s">
        <v>312</v>
      </c>
      <c r="P348" s="65" t="s">
        <v>3411</v>
      </c>
      <c r="Q348" s="65" t="s">
        <v>215</v>
      </c>
    </row>
    <row r="349" spans="2:17" hidden="1" x14ac:dyDescent="0.2">
      <c r="B349" s="60" t="str">
        <f t="shared" si="6"/>
        <v>00001316684537910508764000100033136</v>
      </c>
      <c r="C349" s="65" t="s">
        <v>3412</v>
      </c>
      <c r="D349" s="65" t="s">
        <v>218</v>
      </c>
      <c r="E349" s="65" t="s">
        <v>308</v>
      </c>
      <c r="F349" s="71">
        <v>45379</v>
      </c>
      <c r="G349" s="65" t="s">
        <v>309</v>
      </c>
      <c r="H349" s="65" t="s">
        <v>310</v>
      </c>
      <c r="I349" s="65" t="s">
        <v>1163</v>
      </c>
      <c r="J349" s="66">
        <v>4</v>
      </c>
      <c r="K349" s="66">
        <v>4</v>
      </c>
      <c r="L349" s="65" t="s">
        <v>51</v>
      </c>
      <c r="M349" s="65" t="s">
        <v>311</v>
      </c>
      <c r="N349" s="65" t="s">
        <v>311</v>
      </c>
      <c r="O349" s="65" t="s">
        <v>312</v>
      </c>
      <c r="P349" s="65" t="s">
        <v>3413</v>
      </c>
      <c r="Q349" s="65" t="s">
        <v>215</v>
      </c>
    </row>
    <row r="350" spans="2:17" hidden="1" x14ac:dyDescent="0.2">
      <c r="B350" s="60" t="str">
        <f t="shared" si="6"/>
        <v>00001361654540110509009000100037641</v>
      </c>
      <c r="C350" s="65" t="s">
        <v>3490</v>
      </c>
      <c r="D350" s="65" t="s">
        <v>218</v>
      </c>
      <c r="E350" s="65" t="s">
        <v>308</v>
      </c>
      <c r="F350" s="71">
        <v>45401</v>
      </c>
      <c r="G350" s="65" t="s">
        <v>309</v>
      </c>
      <c r="H350" s="65" t="s">
        <v>310</v>
      </c>
      <c r="I350" s="65" t="s">
        <v>1796</v>
      </c>
      <c r="J350" s="66">
        <v>1</v>
      </c>
      <c r="K350" s="66">
        <v>1</v>
      </c>
      <c r="L350" s="65" t="s">
        <v>203</v>
      </c>
      <c r="M350" s="65" t="s">
        <v>164</v>
      </c>
      <c r="N350" s="65" t="s">
        <v>164</v>
      </c>
      <c r="O350" s="65" t="s">
        <v>312</v>
      </c>
      <c r="P350" s="65" t="s">
        <v>3491</v>
      </c>
      <c r="Q350" s="65" t="s">
        <v>215</v>
      </c>
    </row>
    <row r="351" spans="2:17" hidden="1" x14ac:dyDescent="0.2">
      <c r="B351" s="60" t="str">
        <f t="shared" si="6"/>
        <v>00001322764541910509062000100033784</v>
      </c>
      <c r="C351" s="65" t="s">
        <v>3432</v>
      </c>
      <c r="D351" s="65" t="s">
        <v>218</v>
      </c>
      <c r="E351" s="65" t="s">
        <v>308</v>
      </c>
      <c r="F351" s="71">
        <v>45419</v>
      </c>
      <c r="G351" s="65" t="s">
        <v>309</v>
      </c>
      <c r="H351" s="65" t="s">
        <v>310</v>
      </c>
      <c r="I351" s="65" t="s">
        <v>1266</v>
      </c>
      <c r="J351" s="66">
        <v>1</v>
      </c>
      <c r="K351" s="66">
        <v>1</v>
      </c>
      <c r="L351" s="65" t="s">
        <v>51</v>
      </c>
      <c r="M351" s="65" t="s">
        <v>164</v>
      </c>
      <c r="N351" s="65" t="s">
        <v>164</v>
      </c>
      <c r="O351" s="65" t="s">
        <v>312</v>
      </c>
      <c r="P351" s="65" t="s">
        <v>3433</v>
      </c>
      <c r="Q351" s="65" t="s">
        <v>215</v>
      </c>
    </row>
    <row r="352" spans="2:17" hidden="1" x14ac:dyDescent="0.2">
      <c r="B352" s="60" t="str">
        <f t="shared" si="6"/>
        <v>0000874084564210509101000200053140</v>
      </c>
      <c r="C352" s="65" t="s">
        <v>782</v>
      </c>
      <c r="D352" s="65" t="s">
        <v>294</v>
      </c>
      <c r="E352" s="65" t="s">
        <v>308</v>
      </c>
      <c r="F352" s="71">
        <v>45642</v>
      </c>
      <c r="G352" s="65" t="s">
        <v>309</v>
      </c>
      <c r="H352" s="65" t="s">
        <v>310</v>
      </c>
      <c r="I352" s="65" t="s">
        <v>2514</v>
      </c>
      <c r="J352" s="66">
        <v>1</v>
      </c>
      <c r="K352" s="66">
        <v>1</v>
      </c>
      <c r="L352" s="65" t="s">
        <v>51</v>
      </c>
      <c r="M352" s="65" t="s">
        <v>249</v>
      </c>
      <c r="N352" s="65" t="s">
        <v>249</v>
      </c>
      <c r="O352" s="65" t="s">
        <v>312</v>
      </c>
      <c r="P352" s="65" t="s">
        <v>783</v>
      </c>
      <c r="Q352" s="65" t="s">
        <v>215</v>
      </c>
    </row>
    <row r="353" spans="2:17" hidden="1" x14ac:dyDescent="0.2">
      <c r="B353" s="60" t="str">
        <f t="shared" si="6"/>
        <v>00001182814541410509101000200082368</v>
      </c>
      <c r="C353" s="65" t="s">
        <v>796</v>
      </c>
      <c r="D353" s="65" t="s">
        <v>318</v>
      </c>
      <c r="E353" s="65" t="s">
        <v>308</v>
      </c>
      <c r="F353" s="71">
        <v>45414</v>
      </c>
      <c r="G353" s="65" t="s">
        <v>309</v>
      </c>
      <c r="H353" s="65" t="s">
        <v>310</v>
      </c>
      <c r="I353" s="65" t="s">
        <v>2514</v>
      </c>
      <c r="J353" s="66">
        <v>1</v>
      </c>
      <c r="K353" s="66">
        <v>1</v>
      </c>
      <c r="L353" s="65" t="s">
        <v>51</v>
      </c>
      <c r="M353" s="65" t="s">
        <v>249</v>
      </c>
      <c r="N353" s="65" t="s">
        <v>249</v>
      </c>
      <c r="O353" s="65" t="s">
        <v>312</v>
      </c>
      <c r="P353" s="65" t="s">
        <v>797</v>
      </c>
      <c r="Q353" s="65" t="s">
        <v>215</v>
      </c>
    </row>
    <row r="354" spans="2:17" hidden="1" x14ac:dyDescent="0.2">
      <c r="B354" s="60" t="str">
        <f t="shared" si="6"/>
        <v>00001366884541710515037000100038184</v>
      </c>
      <c r="C354" s="65" t="s">
        <v>3498</v>
      </c>
      <c r="D354" s="65" t="s">
        <v>314</v>
      </c>
      <c r="E354" s="65" t="s">
        <v>308</v>
      </c>
      <c r="F354" s="71">
        <v>45417</v>
      </c>
      <c r="G354" s="65" t="s">
        <v>309</v>
      </c>
      <c r="H354" s="65" t="s">
        <v>310</v>
      </c>
      <c r="I354" s="65" t="s">
        <v>1991</v>
      </c>
      <c r="J354" s="66">
        <v>3</v>
      </c>
      <c r="K354" s="66">
        <v>3</v>
      </c>
      <c r="L354" s="65" t="s">
        <v>51</v>
      </c>
      <c r="M354" s="65" t="s">
        <v>164</v>
      </c>
      <c r="N354" s="65" t="s">
        <v>164</v>
      </c>
      <c r="O354" s="65" t="s">
        <v>312</v>
      </c>
      <c r="P354" s="65" t="s">
        <v>3499</v>
      </c>
      <c r="Q354" s="65" t="s">
        <v>215</v>
      </c>
    </row>
    <row r="355" spans="2:17" hidden="1" x14ac:dyDescent="0.2">
      <c r="B355" s="60" t="str">
        <f t="shared" si="6"/>
        <v>00001204514541410520559000200083256</v>
      </c>
      <c r="C355" s="65" t="s">
        <v>3331</v>
      </c>
      <c r="D355" s="65" t="s">
        <v>218</v>
      </c>
      <c r="E355" s="65" t="s">
        <v>308</v>
      </c>
      <c r="F355" s="71">
        <v>45414</v>
      </c>
      <c r="G355" s="65" t="s">
        <v>309</v>
      </c>
      <c r="H355" s="65" t="s">
        <v>310</v>
      </c>
      <c r="I355" s="65" t="s">
        <v>2538</v>
      </c>
      <c r="J355" s="66">
        <v>11</v>
      </c>
      <c r="K355" s="66">
        <v>11</v>
      </c>
      <c r="L355" s="65" t="s">
        <v>51</v>
      </c>
      <c r="M355" s="65" t="s">
        <v>311</v>
      </c>
      <c r="N355" s="65" t="s">
        <v>311</v>
      </c>
      <c r="O355" s="65" t="s">
        <v>312</v>
      </c>
      <c r="P355" s="65" t="s">
        <v>3332</v>
      </c>
      <c r="Q355" s="65" t="s">
        <v>215</v>
      </c>
    </row>
    <row r="356" spans="2:17" hidden="1" x14ac:dyDescent="0.2">
      <c r="B356" s="60" t="str">
        <f t="shared" si="6"/>
        <v>00002156924559710520559000200134900</v>
      </c>
      <c r="C356" s="65" t="s">
        <v>3604</v>
      </c>
      <c r="D356" s="65" t="s">
        <v>218</v>
      </c>
      <c r="E356" s="65" t="s">
        <v>308</v>
      </c>
      <c r="F356" s="71">
        <v>45597</v>
      </c>
      <c r="G356" s="65" t="s">
        <v>309</v>
      </c>
      <c r="H356" s="65" t="s">
        <v>310</v>
      </c>
      <c r="I356" s="65" t="s">
        <v>2538</v>
      </c>
      <c r="J356" s="66">
        <v>11</v>
      </c>
      <c r="K356" s="66">
        <v>11</v>
      </c>
      <c r="L356" s="65" t="s">
        <v>51</v>
      </c>
      <c r="M356" s="65" t="s">
        <v>311</v>
      </c>
      <c r="N356" s="65" t="s">
        <v>311</v>
      </c>
      <c r="O356" s="65" t="s">
        <v>312</v>
      </c>
      <c r="P356" s="65" t="s">
        <v>3605</v>
      </c>
      <c r="Q356" s="65" t="s">
        <v>215</v>
      </c>
    </row>
    <row r="357" spans="2:17" hidden="1" x14ac:dyDescent="0.2">
      <c r="B357" s="60" t="str">
        <f t="shared" si="6"/>
        <v>00001287344539110527555000200090465</v>
      </c>
      <c r="C357" s="65" t="s">
        <v>810</v>
      </c>
      <c r="D357" s="65" t="s">
        <v>3369</v>
      </c>
      <c r="E357" s="65" t="s">
        <v>308</v>
      </c>
      <c r="F357" s="71">
        <v>45391</v>
      </c>
      <c r="G357" s="65" t="s">
        <v>309</v>
      </c>
      <c r="H357" s="65" t="s">
        <v>310</v>
      </c>
      <c r="I357" s="65" t="s">
        <v>2775</v>
      </c>
      <c r="J357" s="66">
        <v>1</v>
      </c>
      <c r="K357" s="66">
        <v>1</v>
      </c>
      <c r="L357" s="65" t="s">
        <v>204</v>
      </c>
      <c r="M357" s="65" t="s">
        <v>314</v>
      </c>
      <c r="N357" s="65" t="s">
        <v>249</v>
      </c>
      <c r="O357" s="65" t="s">
        <v>312</v>
      </c>
      <c r="P357" s="65" t="s">
        <v>811</v>
      </c>
      <c r="Q357" s="65" t="s">
        <v>215</v>
      </c>
    </row>
    <row r="358" spans="2:17" hidden="1" x14ac:dyDescent="0.2">
      <c r="B358" s="60" t="str">
        <f t="shared" si="6"/>
        <v>00001287344539110527555000200090465</v>
      </c>
      <c r="C358" s="65" t="s">
        <v>810</v>
      </c>
      <c r="D358" s="65" t="s">
        <v>3370</v>
      </c>
      <c r="E358" s="65" t="s">
        <v>308</v>
      </c>
      <c r="F358" s="71">
        <v>45391</v>
      </c>
      <c r="G358" s="65" t="s">
        <v>309</v>
      </c>
      <c r="H358" s="65" t="s">
        <v>310</v>
      </c>
      <c r="I358" s="65" t="s">
        <v>2775</v>
      </c>
      <c r="J358" s="66">
        <v>1</v>
      </c>
      <c r="K358" s="66">
        <v>1</v>
      </c>
      <c r="L358" s="65" t="s">
        <v>204</v>
      </c>
      <c r="M358" s="65" t="s">
        <v>314</v>
      </c>
      <c r="N358" s="65" t="s">
        <v>249</v>
      </c>
      <c r="O358" s="65" t="s">
        <v>312</v>
      </c>
      <c r="P358" s="65" t="s">
        <v>811</v>
      </c>
      <c r="Q358" s="65" t="s">
        <v>215</v>
      </c>
    </row>
    <row r="359" spans="2:17" hidden="1" x14ac:dyDescent="0.2">
      <c r="B359" s="60" t="str">
        <f t="shared" si="6"/>
        <v>00001181694540610530706000200082341</v>
      </c>
      <c r="C359" s="65" t="s">
        <v>3320</v>
      </c>
      <c r="D359" s="65" t="s">
        <v>294</v>
      </c>
      <c r="E359" s="65" t="s">
        <v>308</v>
      </c>
      <c r="F359" s="71">
        <v>45406</v>
      </c>
      <c r="G359" s="65" t="s">
        <v>309</v>
      </c>
      <c r="H359" s="65" t="s">
        <v>310</v>
      </c>
      <c r="I359" s="65" t="s">
        <v>2488</v>
      </c>
      <c r="J359" s="66">
        <v>32</v>
      </c>
      <c r="K359" s="66">
        <v>32</v>
      </c>
      <c r="L359" s="65" t="s">
        <v>51</v>
      </c>
      <c r="M359" s="65" t="s">
        <v>314</v>
      </c>
      <c r="N359" s="65" t="s">
        <v>249</v>
      </c>
      <c r="O359" s="65" t="s">
        <v>312</v>
      </c>
      <c r="P359" s="65" t="s">
        <v>3321</v>
      </c>
      <c r="Q359" s="65" t="s">
        <v>215</v>
      </c>
    </row>
    <row r="360" spans="2:17" hidden="1" x14ac:dyDescent="0.2">
      <c r="B360" s="60" t="str">
        <f t="shared" si="6"/>
        <v>00001326064540010533202000100034052</v>
      </c>
      <c r="C360" s="65" t="s">
        <v>3444</v>
      </c>
      <c r="D360" s="65" t="s">
        <v>294</v>
      </c>
      <c r="E360" s="65" t="s">
        <v>308</v>
      </c>
      <c r="F360" s="71">
        <v>45400</v>
      </c>
      <c r="G360" s="65" t="s">
        <v>309</v>
      </c>
      <c r="H360" s="65" t="s">
        <v>310</v>
      </c>
      <c r="I360" s="65" t="s">
        <v>1316</v>
      </c>
      <c r="J360" s="66">
        <v>3</v>
      </c>
      <c r="K360" s="66">
        <v>3</v>
      </c>
      <c r="L360" s="65" t="s">
        <v>207</v>
      </c>
      <c r="M360" s="65" t="s">
        <v>311</v>
      </c>
      <c r="N360" s="65" t="s">
        <v>311</v>
      </c>
      <c r="O360" s="65" t="s">
        <v>312</v>
      </c>
      <c r="P360" s="65" t="s">
        <v>3445</v>
      </c>
      <c r="Q360" s="65" t="s">
        <v>215</v>
      </c>
    </row>
    <row r="361" spans="2:17" hidden="1" x14ac:dyDescent="0.2">
      <c r="B361" s="60" t="str">
        <f t="shared" si="6"/>
        <v>00001325684540110534107000100034084</v>
      </c>
      <c r="C361" s="65" t="s">
        <v>3442</v>
      </c>
      <c r="D361" s="65" t="s">
        <v>3367</v>
      </c>
      <c r="E361" s="65" t="s">
        <v>308</v>
      </c>
      <c r="F361" s="71">
        <v>45401</v>
      </c>
      <c r="G361" s="65" t="s">
        <v>309</v>
      </c>
      <c r="H361" s="65" t="s">
        <v>310</v>
      </c>
      <c r="I361" s="65" t="s">
        <v>1344</v>
      </c>
      <c r="J361" s="66">
        <v>4</v>
      </c>
      <c r="K361" s="66">
        <v>4</v>
      </c>
      <c r="L361" s="65" t="s">
        <v>51</v>
      </c>
      <c r="M361" s="65" t="s">
        <v>314</v>
      </c>
      <c r="N361" s="65" t="s">
        <v>249</v>
      </c>
      <c r="O361" s="65" t="s">
        <v>312</v>
      </c>
      <c r="P361" s="65" t="s">
        <v>3443</v>
      </c>
      <c r="Q361" s="65" t="s">
        <v>215</v>
      </c>
    </row>
    <row r="362" spans="2:17" hidden="1" x14ac:dyDescent="0.2">
      <c r="B362" s="60" t="str">
        <f t="shared" si="6"/>
        <v>00001325684540110534326000100034084</v>
      </c>
      <c r="C362" s="65" t="s">
        <v>3442</v>
      </c>
      <c r="D362" s="65" t="s">
        <v>3265</v>
      </c>
      <c r="E362" s="65" t="s">
        <v>308</v>
      </c>
      <c r="F362" s="71">
        <v>45401</v>
      </c>
      <c r="G362" s="65" t="s">
        <v>309</v>
      </c>
      <c r="H362" s="65" t="s">
        <v>310</v>
      </c>
      <c r="I362" s="65" t="s">
        <v>1414</v>
      </c>
      <c r="J362" s="66">
        <v>2</v>
      </c>
      <c r="K362" s="66">
        <v>2</v>
      </c>
      <c r="L362" s="65" t="s">
        <v>51</v>
      </c>
      <c r="M362" s="65" t="s">
        <v>314</v>
      </c>
      <c r="N362" s="65" t="s">
        <v>249</v>
      </c>
      <c r="O362" s="65" t="s">
        <v>312</v>
      </c>
      <c r="P362" s="65" t="s">
        <v>3443</v>
      </c>
      <c r="Q362" s="65" t="s">
        <v>215</v>
      </c>
    </row>
    <row r="363" spans="2:17" hidden="1" x14ac:dyDescent="0.2">
      <c r="B363" s="60" t="str">
        <f t="shared" si="6"/>
        <v>00001325684540110534346000100034084</v>
      </c>
      <c r="C363" s="65" t="s">
        <v>3442</v>
      </c>
      <c r="D363" s="65" t="s">
        <v>307</v>
      </c>
      <c r="E363" s="65" t="s">
        <v>308</v>
      </c>
      <c r="F363" s="71">
        <v>45401</v>
      </c>
      <c r="G363" s="65" t="s">
        <v>309</v>
      </c>
      <c r="H363" s="65" t="s">
        <v>310</v>
      </c>
      <c r="I363" s="65" t="s">
        <v>1366</v>
      </c>
      <c r="J363" s="66">
        <v>4</v>
      </c>
      <c r="K363" s="66">
        <v>4</v>
      </c>
      <c r="L363" s="65" t="s">
        <v>51</v>
      </c>
      <c r="M363" s="65" t="s">
        <v>314</v>
      </c>
      <c r="N363" s="65" t="s">
        <v>249</v>
      </c>
      <c r="O363" s="65" t="s">
        <v>312</v>
      </c>
      <c r="P363" s="65" t="s">
        <v>3443</v>
      </c>
      <c r="Q363" s="65" t="s">
        <v>215</v>
      </c>
    </row>
    <row r="364" spans="2:17" hidden="1" x14ac:dyDescent="0.2">
      <c r="B364" s="60" t="str">
        <f t="shared" si="6"/>
        <v>00001325684540110534347000100034084</v>
      </c>
      <c r="C364" s="65" t="s">
        <v>3442</v>
      </c>
      <c r="D364" s="65" t="s">
        <v>3382</v>
      </c>
      <c r="E364" s="65" t="s">
        <v>308</v>
      </c>
      <c r="F364" s="71">
        <v>45401</v>
      </c>
      <c r="G364" s="65" t="s">
        <v>309</v>
      </c>
      <c r="H364" s="65" t="s">
        <v>310</v>
      </c>
      <c r="I364" s="65" t="s">
        <v>1362</v>
      </c>
      <c r="J364" s="66">
        <v>4</v>
      </c>
      <c r="K364" s="66">
        <v>4</v>
      </c>
      <c r="L364" s="65" t="s">
        <v>51</v>
      </c>
      <c r="M364" s="65" t="s">
        <v>314</v>
      </c>
      <c r="N364" s="65" t="s">
        <v>249</v>
      </c>
      <c r="O364" s="65" t="s">
        <v>312</v>
      </c>
      <c r="P364" s="65" t="s">
        <v>3443</v>
      </c>
      <c r="Q364" s="65" t="s">
        <v>215</v>
      </c>
    </row>
    <row r="365" spans="2:17" hidden="1" x14ac:dyDescent="0.2">
      <c r="B365" s="60" t="str">
        <f t="shared" si="6"/>
        <v>00001325684540110534372000100034084</v>
      </c>
      <c r="C365" s="65" t="s">
        <v>3442</v>
      </c>
      <c r="D365" s="65" t="s">
        <v>313</v>
      </c>
      <c r="E365" s="65" t="s">
        <v>308</v>
      </c>
      <c r="F365" s="71">
        <v>45401</v>
      </c>
      <c r="G365" s="65" t="s">
        <v>309</v>
      </c>
      <c r="H365" s="65" t="s">
        <v>310</v>
      </c>
      <c r="I365" s="65" t="s">
        <v>1347</v>
      </c>
      <c r="J365" s="66">
        <v>2</v>
      </c>
      <c r="K365" s="66">
        <v>2</v>
      </c>
      <c r="L365" s="65" t="s">
        <v>51</v>
      </c>
      <c r="M365" s="65" t="s">
        <v>314</v>
      </c>
      <c r="N365" s="65" t="s">
        <v>249</v>
      </c>
      <c r="O365" s="65" t="s">
        <v>312</v>
      </c>
      <c r="P365" s="65" t="s">
        <v>3443</v>
      </c>
      <c r="Q365" s="65" t="s">
        <v>215</v>
      </c>
    </row>
    <row r="366" spans="2:17" hidden="1" x14ac:dyDescent="0.2">
      <c r="B366" s="60" t="str">
        <f t="shared" si="6"/>
        <v>00001321494542110534478000100033628</v>
      </c>
      <c r="C366" s="65" t="s">
        <v>3420</v>
      </c>
      <c r="D366" s="65" t="s">
        <v>218</v>
      </c>
      <c r="E366" s="65" t="s">
        <v>308</v>
      </c>
      <c r="F366" s="71">
        <v>45421</v>
      </c>
      <c r="G366" s="65" t="s">
        <v>309</v>
      </c>
      <c r="H366" s="65" t="s">
        <v>310</v>
      </c>
      <c r="I366" s="65" t="s">
        <v>1232</v>
      </c>
      <c r="J366" s="66">
        <v>2</v>
      </c>
      <c r="K366" s="66">
        <v>2</v>
      </c>
      <c r="L366" s="65" t="s">
        <v>51</v>
      </c>
      <c r="M366" s="65" t="s">
        <v>311</v>
      </c>
      <c r="N366" s="65" t="s">
        <v>311</v>
      </c>
      <c r="O366" s="65" t="s">
        <v>312</v>
      </c>
      <c r="P366" s="65" t="s">
        <v>3421</v>
      </c>
      <c r="Q366" s="65" t="s">
        <v>215</v>
      </c>
    </row>
    <row r="367" spans="2:17" hidden="1" x14ac:dyDescent="0.2">
      <c r="B367" s="60" t="str">
        <f t="shared" si="6"/>
        <v>00001334014537910534799000100034857</v>
      </c>
      <c r="C367" s="65" t="s">
        <v>818</v>
      </c>
      <c r="D367" s="65" t="s">
        <v>315</v>
      </c>
      <c r="E367" s="65" t="s">
        <v>308</v>
      </c>
      <c r="F367" s="71">
        <v>45379</v>
      </c>
      <c r="G367" s="65" t="s">
        <v>309</v>
      </c>
      <c r="H367" s="65" t="s">
        <v>310</v>
      </c>
      <c r="I367" s="65" t="s">
        <v>429</v>
      </c>
      <c r="J367" s="66">
        <v>1</v>
      </c>
      <c r="K367" s="66">
        <v>1</v>
      </c>
      <c r="L367" s="65" t="s">
        <v>204</v>
      </c>
      <c r="M367" s="65" t="s">
        <v>311</v>
      </c>
      <c r="N367" s="65" t="s">
        <v>311</v>
      </c>
      <c r="O367" s="65" t="s">
        <v>312</v>
      </c>
      <c r="P367" s="65" t="s">
        <v>819</v>
      </c>
      <c r="Q367" s="65" t="s">
        <v>215</v>
      </c>
    </row>
    <row r="368" spans="2:17" hidden="1" x14ac:dyDescent="0.2">
      <c r="B368" s="60" t="str">
        <f t="shared" si="6"/>
        <v>00001334014537910534799000100034857</v>
      </c>
      <c r="C368" s="65" t="s">
        <v>818</v>
      </c>
      <c r="D368" s="65" t="s">
        <v>3367</v>
      </c>
      <c r="E368" s="65" t="s">
        <v>308</v>
      </c>
      <c r="F368" s="71">
        <v>45379</v>
      </c>
      <c r="G368" s="65" t="s">
        <v>309</v>
      </c>
      <c r="H368" s="65" t="s">
        <v>310</v>
      </c>
      <c r="I368" s="65" t="s">
        <v>429</v>
      </c>
      <c r="J368" s="66">
        <v>1</v>
      </c>
      <c r="K368" s="66">
        <v>1</v>
      </c>
      <c r="L368" s="65" t="s">
        <v>204</v>
      </c>
      <c r="M368" s="65" t="s">
        <v>311</v>
      </c>
      <c r="N368" s="65" t="s">
        <v>311</v>
      </c>
      <c r="O368" s="65" t="s">
        <v>312</v>
      </c>
      <c r="P368" s="65" t="s">
        <v>819</v>
      </c>
      <c r="Q368" s="65" t="s">
        <v>215</v>
      </c>
    </row>
    <row r="369" spans="2:17" hidden="1" x14ac:dyDescent="0.2">
      <c r="B369" s="60" t="str">
        <f t="shared" si="6"/>
        <v>0000874084564210537213000200053140</v>
      </c>
      <c r="C369" s="65" t="s">
        <v>782</v>
      </c>
      <c r="D369" s="65" t="s">
        <v>163</v>
      </c>
      <c r="E369" s="65" t="s">
        <v>308</v>
      </c>
      <c r="F369" s="71">
        <v>45642</v>
      </c>
      <c r="G369" s="65" t="s">
        <v>309</v>
      </c>
      <c r="H369" s="65" t="s">
        <v>310</v>
      </c>
      <c r="I369" s="65" t="s">
        <v>2637</v>
      </c>
      <c r="J369" s="66">
        <v>1</v>
      </c>
      <c r="K369" s="66">
        <v>1</v>
      </c>
      <c r="L369" s="65" t="s">
        <v>51</v>
      </c>
      <c r="M369" s="65" t="s">
        <v>249</v>
      </c>
      <c r="N369" s="65" t="s">
        <v>249</v>
      </c>
      <c r="O369" s="65" t="s">
        <v>312</v>
      </c>
      <c r="P369" s="65" t="s">
        <v>783</v>
      </c>
      <c r="Q369" s="65" t="s">
        <v>215</v>
      </c>
    </row>
    <row r="370" spans="2:17" hidden="1" x14ac:dyDescent="0.2">
      <c r="B370" s="60" t="str">
        <f t="shared" si="6"/>
        <v>00001273184540610537213000200089100</v>
      </c>
      <c r="C370" s="65" t="s">
        <v>3363</v>
      </c>
      <c r="D370" s="65" t="s">
        <v>232</v>
      </c>
      <c r="E370" s="65" t="s">
        <v>308</v>
      </c>
      <c r="F370" s="71">
        <v>45406</v>
      </c>
      <c r="G370" s="65" t="s">
        <v>309</v>
      </c>
      <c r="H370" s="65" t="s">
        <v>310</v>
      </c>
      <c r="I370" s="65" t="s">
        <v>2637</v>
      </c>
      <c r="J370" s="66">
        <v>1</v>
      </c>
      <c r="K370" s="66">
        <v>1</v>
      </c>
      <c r="L370" s="65" t="s">
        <v>51</v>
      </c>
      <c r="M370" s="65" t="s">
        <v>249</v>
      </c>
      <c r="N370" s="65" t="s">
        <v>249</v>
      </c>
      <c r="O370" s="65" t="s">
        <v>312</v>
      </c>
      <c r="P370" s="65" t="s">
        <v>3364</v>
      </c>
      <c r="Q370" s="65" t="s">
        <v>215</v>
      </c>
    </row>
    <row r="371" spans="2:17" hidden="1" x14ac:dyDescent="0.2">
      <c r="B371" s="60" t="str">
        <f t="shared" si="6"/>
        <v>00001333164535810537786000100034864</v>
      </c>
      <c r="C371" s="65" t="s">
        <v>816</v>
      </c>
      <c r="D371" s="65" t="s">
        <v>218</v>
      </c>
      <c r="E371" s="65" t="s">
        <v>308</v>
      </c>
      <c r="F371" s="71">
        <v>45358</v>
      </c>
      <c r="G371" s="65" t="s">
        <v>309</v>
      </c>
      <c r="H371" s="65" t="s">
        <v>310</v>
      </c>
      <c r="I371" s="65" t="s">
        <v>353</v>
      </c>
      <c r="J371" s="66">
        <v>3</v>
      </c>
      <c r="K371" s="66">
        <v>1</v>
      </c>
      <c r="L371" s="65" t="s">
        <v>51</v>
      </c>
      <c r="M371" s="65" t="s">
        <v>311</v>
      </c>
      <c r="N371" s="65" t="s">
        <v>311</v>
      </c>
      <c r="O371" s="65" t="s">
        <v>312</v>
      </c>
      <c r="P371" s="65" t="s">
        <v>817</v>
      </c>
      <c r="Q371" s="65" t="s">
        <v>215</v>
      </c>
    </row>
    <row r="372" spans="2:17" hidden="1" x14ac:dyDescent="0.2">
      <c r="B372" s="60" t="str">
        <f t="shared" si="6"/>
        <v>00001361614533110537786000100037577</v>
      </c>
      <c r="C372" s="65" t="s">
        <v>835</v>
      </c>
      <c r="D372" s="65" t="s">
        <v>317</v>
      </c>
      <c r="E372" s="65" t="s">
        <v>308</v>
      </c>
      <c r="F372" s="71">
        <v>45331</v>
      </c>
      <c r="G372" s="65" t="s">
        <v>309</v>
      </c>
      <c r="H372" s="65" t="s">
        <v>310</v>
      </c>
      <c r="I372" s="65" t="s">
        <v>353</v>
      </c>
      <c r="J372" s="66">
        <v>2</v>
      </c>
      <c r="K372" s="66">
        <v>2</v>
      </c>
      <c r="L372" s="65" t="s">
        <v>51</v>
      </c>
      <c r="M372" s="65" t="s">
        <v>164</v>
      </c>
      <c r="N372" s="65" t="s">
        <v>164</v>
      </c>
      <c r="O372" s="65" t="s">
        <v>312</v>
      </c>
      <c r="P372" s="65" t="s">
        <v>836</v>
      </c>
      <c r="Q372" s="65" t="s">
        <v>215</v>
      </c>
    </row>
    <row r="373" spans="2:17" hidden="1" x14ac:dyDescent="0.2">
      <c r="B373" s="60" t="str">
        <f t="shared" si="6"/>
        <v>00001366884541710543114000100038184</v>
      </c>
      <c r="C373" s="65" t="s">
        <v>3498</v>
      </c>
      <c r="D373" s="65" t="s">
        <v>232</v>
      </c>
      <c r="E373" s="65" t="s">
        <v>308</v>
      </c>
      <c r="F373" s="71">
        <v>45417</v>
      </c>
      <c r="G373" s="65" t="s">
        <v>309</v>
      </c>
      <c r="H373" s="65" t="s">
        <v>310</v>
      </c>
      <c r="I373" s="65" t="s">
        <v>1988</v>
      </c>
      <c r="J373" s="66">
        <v>2</v>
      </c>
      <c r="K373" s="66">
        <v>2</v>
      </c>
      <c r="L373" s="65" t="s">
        <v>51</v>
      </c>
      <c r="M373" s="65" t="s">
        <v>164</v>
      </c>
      <c r="N373" s="65" t="s">
        <v>164</v>
      </c>
      <c r="O373" s="65" t="s">
        <v>312</v>
      </c>
      <c r="P373" s="65" t="s">
        <v>3499</v>
      </c>
      <c r="Q373" s="65" t="s">
        <v>215</v>
      </c>
    </row>
    <row r="374" spans="2:17" hidden="1" x14ac:dyDescent="0.2">
      <c r="B374" s="60" t="str">
        <f t="shared" si="6"/>
        <v>00001361654540110546632000100037641</v>
      </c>
      <c r="C374" s="65" t="s">
        <v>3490</v>
      </c>
      <c r="D374" s="65" t="s">
        <v>163</v>
      </c>
      <c r="E374" s="65" t="s">
        <v>308</v>
      </c>
      <c r="F374" s="71">
        <v>45401</v>
      </c>
      <c r="G374" s="65" t="s">
        <v>309</v>
      </c>
      <c r="H374" s="65" t="s">
        <v>310</v>
      </c>
      <c r="I374" s="65" t="s">
        <v>1788</v>
      </c>
      <c r="J374" s="66">
        <v>100</v>
      </c>
      <c r="K374" s="66">
        <v>100</v>
      </c>
      <c r="L374" s="65" t="s">
        <v>51</v>
      </c>
      <c r="M374" s="65" t="s">
        <v>164</v>
      </c>
      <c r="N374" s="65" t="s">
        <v>164</v>
      </c>
      <c r="O374" s="65" t="s">
        <v>312</v>
      </c>
      <c r="P374" s="65" t="s">
        <v>3491</v>
      </c>
      <c r="Q374" s="65" t="s">
        <v>215</v>
      </c>
    </row>
    <row r="375" spans="2:17" hidden="1" x14ac:dyDescent="0.2">
      <c r="B375" s="60" t="str">
        <f t="shared" si="6"/>
        <v>00001321894540610547280000100033657</v>
      </c>
      <c r="C375" s="65" t="s">
        <v>3422</v>
      </c>
      <c r="D375" s="65" t="s">
        <v>218</v>
      </c>
      <c r="E375" s="65" t="s">
        <v>308</v>
      </c>
      <c r="F375" s="71">
        <v>45406</v>
      </c>
      <c r="G375" s="65" t="s">
        <v>309</v>
      </c>
      <c r="H375" s="65" t="s">
        <v>310</v>
      </c>
      <c r="I375" s="65" t="s">
        <v>1240</v>
      </c>
      <c r="J375" s="66">
        <v>1</v>
      </c>
      <c r="K375" s="66">
        <v>1</v>
      </c>
      <c r="L375" s="65" t="s">
        <v>51</v>
      </c>
      <c r="M375" s="65" t="s">
        <v>314</v>
      </c>
      <c r="N375" s="65" t="s">
        <v>249</v>
      </c>
      <c r="O375" s="65" t="s">
        <v>312</v>
      </c>
      <c r="P375" s="65" t="s">
        <v>3423</v>
      </c>
      <c r="Q375" s="65" t="s">
        <v>215</v>
      </c>
    </row>
    <row r="376" spans="2:17" hidden="1" x14ac:dyDescent="0.2">
      <c r="B376" s="60" t="str">
        <f t="shared" si="6"/>
        <v>00001321894540610547281000100033657</v>
      </c>
      <c r="C376" s="65" t="s">
        <v>3422</v>
      </c>
      <c r="D376" s="65" t="s">
        <v>294</v>
      </c>
      <c r="E376" s="65" t="s">
        <v>308</v>
      </c>
      <c r="F376" s="71">
        <v>45406</v>
      </c>
      <c r="G376" s="65" t="s">
        <v>309</v>
      </c>
      <c r="H376" s="65" t="s">
        <v>310</v>
      </c>
      <c r="I376" s="65" t="s">
        <v>1238</v>
      </c>
      <c r="J376" s="66">
        <v>1</v>
      </c>
      <c r="K376" s="66">
        <v>1</v>
      </c>
      <c r="L376" s="65" t="s">
        <v>51</v>
      </c>
      <c r="M376" s="65" t="s">
        <v>314</v>
      </c>
      <c r="N376" s="65" t="s">
        <v>249</v>
      </c>
      <c r="O376" s="65" t="s">
        <v>312</v>
      </c>
      <c r="P376" s="65" t="s">
        <v>3423</v>
      </c>
      <c r="Q376" s="65" t="s">
        <v>215</v>
      </c>
    </row>
    <row r="377" spans="2:17" hidden="1" x14ac:dyDescent="0.2">
      <c r="B377" s="60" t="str">
        <f t="shared" si="6"/>
        <v>0000843624537910547649000600001447</v>
      </c>
      <c r="C377" s="65" t="s">
        <v>779</v>
      </c>
      <c r="D377" s="65" t="s">
        <v>314</v>
      </c>
      <c r="E377" s="65" t="s">
        <v>308</v>
      </c>
      <c r="F377" s="71">
        <v>45379</v>
      </c>
      <c r="G377" s="65" t="s">
        <v>309</v>
      </c>
      <c r="H377" s="65" t="s">
        <v>310</v>
      </c>
      <c r="I377" s="65" t="s">
        <v>668</v>
      </c>
      <c r="J377" s="66">
        <v>100</v>
      </c>
      <c r="K377" s="66">
        <v>100</v>
      </c>
      <c r="L377" s="65" t="s">
        <v>58</v>
      </c>
      <c r="M377" s="65" t="s">
        <v>311</v>
      </c>
      <c r="N377" s="65" t="s">
        <v>311</v>
      </c>
      <c r="O377" s="65" t="s">
        <v>312</v>
      </c>
      <c r="P377" s="65" t="s">
        <v>780</v>
      </c>
      <c r="Q377" s="65" t="s">
        <v>215</v>
      </c>
    </row>
    <row r="378" spans="2:17" hidden="1" x14ac:dyDescent="0.2">
      <c r="B378" s="60" t="str">
        <f t="shared" si="6"/>
        <v>00001252504542110561611000200086992</v>
      </c>
      <c r="C378" s="65" t="s">
        <v>3357</v>
      </c>
      <c r="D378" s="65" t="s">
        <v>163</v>
      </c>
      <c r="E378" s="65" t="s">
        <v>308</v>
      </c>
      <c r="F378" s="71">
        <v>45421</v>
      </c>
      <c r="G378" s="65" t="s">
        <v>309</v>
      </c>
      <c r="H378" s="65" t="s">
        <v>310</v>
      </c>
      <c r="I378" s="65" t="s">
        <v>2624</v>
      </c>
      <c r="J378" s="66">
        <v>2</v>
      </c>
      <c r="K378" s="66">
        <v>2</v>
      </c>
      <c r="L378" s="65" t="s">
        <v>51</v>
      </c>
      <c r="M378" s="65" t="s">
        <v>1701</v>
      </c>
      <c r="N378" s="65" t="s">
        <v>3229</v>
      </c>
      <c r="O378" s="65" t="s">
        <v>312</v>
      </c>
      <c r="P378" s="65" t="s">
        <v>3358</v>
      </c>
      <c r="Q378" s="65" t="s">
        <v>215</v>
      </c>
    </row>
    <row r="379" spans="2:17" hidden="1" x14ac:dyDescent="0.2">
      <c r="B379" s="60" t="str">
        <f t="shared" si="6"/>
        <v>0000902594560510563505000200055931</v>
      </c>
      <c r="C379" s="65" t="s">
        <v>3249</v>
      </c>
      <c r="D379" s="65" t="s">
        <v>218</v>
      </c>
      <c r="E379" s="65" t="s">
        <v>308</v>
      </c>
      <c r="F379" s="71">
        <v>45605</v>
      </c>
      <c r="G379" s="65" t="s">
        <v>309</v>
      </c>
      <c r="H379" s="65" t="s">
        <v>310</v>
      </c>
      <c r="I379" s="65" t="s">
        <v>2426</v>
      </c>
      <c r="J379" s="66">
        <v>4</v>
      </c>
      <c r="K379" s="66">
        <v>4</v>
      </c>
      <c r="L379" s="65" t="s">
        <v>51</v>
      </c>
      <c r="M379" s="65" t="s">
        <v>311</v>
      </c>
      <c r="N379" s="65" t="s">
        <v>311</v>
      </c>
      <c r="O379" s="65" t="s">
        <v>312</v>
      </c>
      <c r="P379" s="65" t="s">
        <v>3250</v>
      </c>
      <c r="Q379" s="65" t="s">
        <v>215</v>
      </c>
    </row>
    <row r="380" spans="2:17" hidden="1" x14ac:dyDescent="0.2">
      <c r="B380" s="60" t="str">
        <f t="shared" si="6"/>
        <v>0000947854554410563505000200060437</v>
      </c>
      <c r="C380" s="65" t="s">
        <v>3272</v>
      </c>
      <c r="D380" s="65" t="s">
        <v>218</v>
      </c>
      <c r="E380" s="65" t="s">
        <v>308</v>
      </c>
      <c r="F380" s="71">
        <v>45544</v>
      </c>
      <c r="G380" s="65" t="s">
        <v>309</v>
      </c>
      <c r="H380" s="65" t="s">
        <v>310</v>
      </c>
      <c r="I380" s="65" t="s">
        <v>2426</v>
      </c>
      <c r="J380" s="66">
        <v>4</v>
      </c>
      <c r="K380" s="66">
        <v>4</v>
      </c>
      <c r="L380" s="65" t="s">
        <v>51</v>
      </c>
      <c r="M380" s="65" t="s">
        <v>311</v>
      </c>
      <c r="N380" s="65" t="s">
        <v>311</v>
      </c>
      <c r="O380" s="65" t="s">
        <v>312</v>
      </c>
      <c r="P380" s="65" t="s">
        <v>3273</v>
      </c>
      <c r="Q380" s="65" t="s">
        <v>215</v>
      </c>
    </row>
    <row r="381" spans="2:17" hidden="1" x14ac:dyDescent="0.2">
      <c r="B381" s="60" t="str">
        <f t="shared" si="6"/>
        <v>0000974304548210563505000200063108</v>
      </c>
      <c r="C381" s="65" t="s">
        <v>3288</v>
      </c>
      <c r="D381" s="65" t="s">
        <v>218</v>
      </c>
      <c r="E381" s="65" t="s">
        <v>308</v>
      </c>
      <c r="F381" s="71">
        <v>45482</v>
      </c>
      <c r="G381" s="65" t="s">
        <v>309</v>
      </c>
      <c r="H381" s="65" t="s">
        <v>310</v>
      </c>
      <c r="I381" s="65" t="s">
        <v>2426</v>
      </c>
      <c r="J381" s="66">
        <v>4</v>
      </c>
      <c r="K381" s="66">
        <v>4</v>
      </c>
      <c r="L381" s="65" t="s">
        <v>51</v>
      </c>
      <c r="M381" s="65" t="s">
        <v>311</v>
      </c>
      <c r="N381" s="65" t="s">
        <v>311</v>
      </c>
      <c r="O381" s="65" t="s">
        <v>312</v>
      </c>
      <c r="P381" s="65" t="s">
        <v>3289</v>
      </c>
      <c r="Q381" s="65" t="s">
        <v>215</v>
      </c>
    </row>
    <row r="382" spans="2:17" hidden="1" x14ac:dyDescent="0.2">
      <c r="B382" s="60" t="str">
        <f t="shared" si="6"/>
        <v>00001075034541110563505000200073134</v>
      </c>
      <c r="C382" s="65" t="s">
        <v>3304</v>
      </c>
      <c r="D382" s="65" t="s">
        <v>218</v>
      </c>
      <c r="E382" s="65" t="s">
        <v>308</v>
      </c>
      <c r="F382" s="71">
        <v>45411</v>
      </c>
      <c r="G382" s="65" t="s">
        <v>309</v>
      </c>
      <c r="H382" s="65" t="s">
        <v>310</v>
      </c>
      <c r="I382" s="65" t="s">
        <v>2426</v>
      </c>
      <c r="J382" s="66">
        <v>4</v>
      </c>
      <c r="K382" s="66">
        <v>4</v>
      </c>
      <c r="L382" s="65" t="s">
        <v>51</v>
      </c>
      <c r="M382" s="65" t="s">
        <v>311</v>
      </c>
      <c r="N382" s="65" t="s">
        <v>311</v>
      </c>
      <c r="O382" s="65" t="s">
        <v>312</v>
      </c>
      <c r="P382" s="65" t="s">
        <v>3305</v>
      </c>
      <c r="Q382" s="65" t="s">
        <v>215</v>
      </c>
    </row>
    <row r="383" spans="2:17" hidden="1" x14ac:dyDescent="0.2">
      <c r="B383" s="60" t="str">
        <f t="shared" si="6"/>
        <v>00002157584566610563505000200134932</v>
      </c>
      <c r="C383" s="65" t="s">
        <v>3606</v>
      </c>
      <c r="D383" s="65" t="s">
        <v>218</v>
      </c>
      <c r="E383" s="65" t="s">
        <v>308</v>
      </c>
      <c r="F383" s="71">
        <v>45666</v>
      </c>
      <c r="G383" s="65" t="s">
        <v>309</v>
      </c>
      <c r="H383" s="65" t="s">
        <v>310</v>
      </c>
      <c r="I383" s="65" t="s">
        <v>2426</v>
      </c>
      <c r="J383" s="66">
        <v>4</v>
      </c>
      <c r="K383" s="66">
        <v>4</v>
      </c>
      <c r="L383" s="65" t="s">
        <v>51</v>
      </c>
      <c r="M383" s="65" t="s">
        <v>311</v>
      </c>
      <c r="N383" s="65" t="s">
        <v>311</v>
      </c>
      <c r="O383" s="65" t="s">
        <v>312</v>
      </c>
      <c r="P383" s="65" t="s">
        <v>3607</v>
      </c>
      <c r="Q383" s="65" t="s">
        <v>215</v>
      </c>
    </row>
    <row r="384" spans="2:17" hidden="1" x14ac:dyDescent="0.2">
      <c r="B384" s="60" t="str">
        <f t="shared" si="6"/>
        <v>00002272004572510563505000200142018</v>
      </c>
      <c r="C384" s="65" t="s">
        <v>3662</v>
      </c>
      <c r="D384" s="65" t="s">
        <v>218</v>
      </c>
      <c r="E384" s="65" t="s">
        <v>308</v>
      </c>
      <c r="F384" s="71">
        <v>45725</v>
      </c>
      <c r="G384" s="65" t="s">
        <v>309</v>
      </c>
      <c r="H384" s="65" t="s">
        <v>310</v>
      </c>
      <c r="I384" s="65" t="s">
        <v>2426</v>
      </c>
      <c r="J384" s="66">
        <v>4</v>
      </c>
      <c r="K384" s="66">
        <v>4</v>
      </c>
      <c r="L384" s="65" t="s">
        <v>51</v>
      </c>
      <c r="M384" s="65" t="s">
        <v>311</v>
      </c>
      <c r="N384" s="65" t="s">
        <v>311</v>
      </c>
      <c r="O384" s="65" t="s">
        <v>312</v>
      </c>
      <c r="P384" s="65" t="s">
        <v>3663</v>
      </c>
      <c r="Q384" s="65" t="s">
        <v>215</v>
      </c>
    </row>
    <row r="385" spans="2:17" hidden="1" x14ac:dyDescent="0.2">
      <c r="B385" s="60" t="str">
        <f t="shared" si="6"/>
        <v>00002135914542110564774000600002860</v>
      </c>
      <c r="C385" s="65" t="s">
        <v>3602</v>
      </c>
      <c r="D385" s="65" t="s">
        <v>294</v>
      </c>
      <c r="E385" s="65" t="s">
        <v>308</v>
      </c>
      <c r="F385" s="71">
        <v>45421</v>
      </c>
      <c r="G385" s="65" t="s">
        <v>309</v>
      </c>
      <c r="H385" s="65" t="s">
        <v>310</v>
      </c>
      <c r="I385" s="65" t="s">
        <v>2931</v>
      </c>
      <c r="J385" s="66">
        <v>100</v>
      </c>
      <c r="K385" s="66">
        <v>100</v>
      </c>
      <c r="L385" s="65" t="s">
        <v>203</v>
      </c>
      <c r="M385" s="65" t="s">
        <v>311</v>
      </c>
      <c r="N385" s="65" t="s">
        <v>311</v>
      </c>
      <c r="O385" s="65" t="s">
        <v>312</v>
      </c>
      <c r="P385" s="65" t="s">
        <v>3603</v>
      </c>
      <c r="Q385" s="65" t="s">
        <v>215</v>
      </c>
    </row>
    <row r="386" spans="2:17" hidden="1" x14ac:dyDescent="0.2">
      <c r="B386" s="60" t="str">
        <f t="shared" ref="B386:B449" si="7">_xlfn.CONCAT("0000",C386,F386,I386,P386)</f>
        <v>00001325684540110565086000100034084</v>
      </c>
      <c r="C386" s="65" t="s">
        <v>3442</v>
      </c>
      <c r="D386" s="65" t="s">
        <v>781</v>
      </c>
      <c r="E386" s="65" t="s">
        <v>308</v>
      </c>
      <c r="F386" s="71">
        <v>45401</v>
      </c>
      <c r="G386" s="65" t="s">
        <v>309</v>
      </c>
      <c r="H386" s="65" t="s">
        <v>310</v>
      </c>
      <c r="I386" s="65" t="s">
        <v>1358</v>
      </c>
      <c r="J386" s="66">
        <v>8</v>
      </c>
      <c r="K386" s="66">
        <v>8</v>
      </c>
      <c r="L386" s="65" t="s">
        <v>51</v>
      </c>
      <c r="M386" s="65" t="s">
        <v>314</v>
      </c>
      <c r="N386" s="65" t="s">
        <v>249</v>
      </c>
      <c r="O386" s="65" t="s">
        <v>312</v>
      </c>
      <c r="P386" s="65" t="s">
        <v>3443</v>
      </c>
      <c r="Q386" s="65" t="s">
        <v>215</v>
      </c>
    </row>
    <row r="387" spans="2:17" hidden="1" x14ac:dyDescent="0.2">
      <c r="B387" s="60" t="str">
        <f t="shared" si="7"/>
        <v>00002135914542110565211000600002860</v>
      </c>
      <c r="C387" s="65" t="s">
        <v>3602</v>
      </c>
      <c r="D387" s="65" t="s">
        <v>163</v>
      </c>
      <c r="E387" s="65" t="s">
        <v>308</v>
      </c>
      <c r="F387" s="71">
        <v>45421</v>
      </c>
      <c r="G387" s="65" t="s">
        <v>309</v>
      </c>
      <c r="H387" s="65" t="s">
        <v>310</v>
      </c>
      <c r="I387" s="65" t="s">
        <v>2924</v>
      </c>
      <c r="J387" s="66">
        <v>6</v>
      </c>
      <c r="K387" s="66">
        <v>6</v>
      </c>
      <c r="L387" s="65" t="s">
        <v>51</v>
      </c>
      <c r="M387" s="65" t="s">
        <v>311</v>
      </c>
      <c r="N387" s="65" t="s">
        <v>311</v>
      </c>
      <c r="O387" s="65" t="s">
        <v>312</v>
      </c>
      <c r="P387" s="65" t="s">
        <v>3603</v>
      </c>
      <c r="Q387" s="65" t="s">
        <v>215</v>
      </c>
    </row>
    <row r="388" spans="2:17" hidden="1" x14ac:dyDescent="0.2">
      <c r="B388" s="60" t="str">
        <f t="shared" si="7"/>
        <v>00001325684540110568264000100034084</v>
      </c>
      <c r="C388" s="65" t="s">
        <v>3442</v>
      </c>
      <c r="D388" s="65" t="s">
        <v>316</v>
      </c>
      <c r="E388" s="65" t="s">
        <v>308</v>
      </c>
      <c r="F388" s="71">
        <v>45401</v>
      </c>
      <c r="G388" s="65" t="s">
        <v>309</v>
      </c>
      <c r="H388" s="65" t="s">
        <v>310</v>
      </c>
      <c r="I388" s="65" t="s">
        <v>1394</v>
      </c>
      <c r="J388" s="66">
        <v>4</v>
      </c>
      <c r="K388" s="66">
        <v>4</v>
      </c>
      <c r="L388" s="65" t="s">
        <v>51</v>
      </c>
      <c r="M388" s="65" t="s">
        <v>314</v>
      </c>
      <c r="N388" s="65" t="s">
        <v>249</v>
      </c>
      <c r="O388" s="65" t="s">
        <v>312</v>
      </c>
      <c r="P388" s="65" t="s">
        <v>3443</v>
      </c>
      <c r="Q388" s="65" t="s">
        <v>215</v>
      </c>
    </row>
    <row r="389" spans="2:17" hidden="1" x14ac:dyDescent="0.2">
      <c r="B389" s="60" t="str">
        <f t="shared" si="7"/>
        <v>00001287344539110569059000200090465</v>
      </c>
      <c r="C389" s="65" t="s">
        <v>810</v>
      </c>
      <c r="D389" s="65" t="s">
        <v>249</v>
      </c>
      <c r="E389" s="65" t="s">
        <v>308</v>
      </c>
      <c r="F389" s="71">
        <v>45391</v>
      </c>
      <c r="G389" s="65" t="s">
        <v>309</v>
      </c>
      <c r="H389" s="65" t="s">
        <v>310</v>
      </c>
      <c r="I389" s="65" t="s">
        <v>2673</v>
      </c>
      <c r="J389" s="66">
        <v>1</v>
      </c>
      <c r="K389" s="66">
        <v>1</v>
      </c>
      <c r="L389" s="65" t="s">
        <v>51</v>
      </c>
      <c r="M389" s="65" t="s">
        <v>314</v>
      </c>
      <c r="N389" s="65" t="s">
        <v>249</v>
      </c>
      <c r="O389" s="65" t="s">
        <v>312</v>
      </c>
      <c r="P389" s="65" t="s">
        <v>811</v>
      </c>
      <c r="Q389" s="65" t="s">
        <v>215</v>
      </c>
    </row>
    <row r="390" spans="2:17" hidden="1" x14ac:dyDescent="0.2">
      <c r="B390" s="60" t="str">
        <f t="shared" si="7"/>
        <v>00001287344539110569059000200090465</v>
      </c>
      <c r="C390" s="65" t="s">
        <v>810</v>
      </c>
      <c r="D390" s="65" t="s">
        <v>3377</v>
      </c>
      <c r="E390" s="65" t="s">
        <v>308</v>
      </c>
      <c r="F390" s="71">
        <v>45391</v>
      </c>
      <c r="G390" s="65" t="s">
        <v>309</v>
      </c>
      <c r="H390" s="65" t="s">
        <v>310</v>
      </c>
      <c r="I390" s="65" t="s">
        <v>2673</v>
      </c>
      <c r="J390" s="66">
        <v>1</v>
      </c>
      <c r="K390" s="66">
        <v>1</v>
      </c>
      <c r="L390" s="65" t="s">
        <v>51</v>
      </c>
      <c r="M390" s="65" t="s">
        <v>314</v>
      </c>
      <c r="N390" s="65" t="s">
        <v>249</v>
      </c>
      <c r="O390" s="65" t="s">
        <v>312</v>
      </c>
      <c r="P390" s="65" t="s">
        <v>811</v>
      </c>
      <c r="Q390" s="65" t="s">
        <v>215</v>
      </c>
    </row>
    <row r="391" spans="2:17" hidden="1" x14ac:dyDescent="0.2">
      <c r="B391" s="60" t="str">
        <f t="shared" si="7"/>
        <v>00001296914539510569059000200091461</v>
      </c>
      <c r="C391" s="65" t="s">
        <v>812</v>
      </c>
      <c r="D391" s="65" t="s">
        <v>307</v>
      </c>
      <c r="E391" s="65" t="s">
        <v>308</v>
      </c>
      <c r="F391" s="71">
        <v>45395</v>
      </c>
      <c r="G391" s="65" t="s">
        <v>309</v>
      </c>
      <c r="H391" s="65" t="s">
        <v>310</v>
      </c>
      <c r="I391" s="65" t="s">
        <v>2673</v>
      </c>
      <c r="J391" s="66">
        <v>1</v>
      </c>
      <c r="K391" s="66">
        <v>1</v>
      </c>
      <c r="L391" s="65" t="s">
        <v>51</v>
      </c>
      <c r="M391" s="65" t="s">
        <v>314</v>
      </c>
      <c r="N391" s="65" t="s">
        <v>249</v>
      </c>
      <c r="O391" s="65" t="s">
        <v>312</v>
      </c>
      <c r="P391" s="65" t="s">
        <v>813</v>
      </c>
      <c r="Q391" s="65" t="s">
        <v>215</v>
      </c>
    </row>
    <row r="392" spans="2:17" hidden="1" x14ac:dyDescent="0.2">
      <c r="B392" s="60" t="str">
        <f t="shared" si="7"/>
        <v>00001296914539510569059000200091461</v>
      </c>
      <c r="C392" s="65" t="s">
        <v>812</v>
      </c>
      <c r="D392" s="65" t="s">
        <v>3377</v>
      </c>
      <c r="E392" s="65" t="s">
        <v>308</v>
      </c>
      <c r="F392" s="71">
        <v>45395</v>
      </c>
      <c r="G392" s="65" t="s">
        <v>309</v>
      </c>
      <c r="H392" s="65" t="s">
        <v>310</v>
      </c>
      <c r="I392" s="65" t="s">
        <v>2673</v>
      </c>
      <c r="J392" s="66">
        <v>1</v>
      </c>
      <c r="K392" s="66">
        <v>1</v>
      </c>
      <c r="L392" s="65" t="s">
        <v>51</v>
      </c>
      <c r="M392" s="65" t="s">
        <v>314</v>
      </c>
      <c r="N392" s="65" t="s">
        <v>249</v>
      </c>
      <c r="O392" s="65" t="s">
        <v>312</v>
      </c>
      <c r="P392" s="65" t="s">
        <v>813</v>
      </c>
      <c r="Q392" s="65" t="s">
        <v>215</v>
      </c>
    </row>
    <row r="393" spans="2:17" hidden="1" x14ac:dyDescent="0.2">
      <c r="B393" s="60" t="str">
        <f t="shared" si="7"/>
        <v>00001347504542110569848000100036218</v>
      </c>
      <c r="C393" s="65" t="s">
        <v>3470</v>
      </c>
      <c r="D393" s="65" t="s">
        <v>318</v>
      </c>
      <c r="E393" s="65" t="s">
        <v>308</v>
      </c>
      <c r="F393" s="71">
        <v>45421</v>
      </c>
      <c r="G393" s="65" t="s">
        <v>309</v>
      </c>
      <c r="H393" s="65" t="s">
        <v>310</v>
      </c>
      <c r="I393" s="65" t="s">
        <v>1612</v>
      </c>
      <c r="J393" s="66">
        <v>2</v>
      </c>
      <c r="K393" s="66">
        <v>2</v>
      </c>
      <c r="L393" s="65" t="s">
        <v>51</v>
      </c>
      <c r="M393" s="65" t="s">
        <v>311</v>
      </c>
      <c r="N393" s="65" t="s">
        <v>311</v>
      </c>
      <c r="O393" s="65" t="s">
        <v>312</v>
      </c>
      <c r="P393" s="65" t="s">
        <v>3471</v>
      </c>
      <c r="Q393" s="65" t="s">
        <v>215</v>
      </c>
    </row>
    <row r="394" spans="2:17" hidden="1" x14ac:dyDescent="0.2">
      <c r="B394" s="60" t="str">
        <f t="shared" si="7"/>
        <v>0000874084564210572710000200053140</v>
      </c>
      <c r="C394" s="65" t="s">
        <v>782</v>
      </c>
      <c r="D394" s="65" t="s">
        <v>232</v>
      </c>
      <c r="E394" s="65" t="s">
        <v>308</v>
      </c>
      <c r="F394" s="71">
        <v>45642</v>
      </c>
      <c r="G394" s="65" t="s">
        <v>309</v>
      </c>
      <c r="H394" s="65" t="s">
        <v>310</v>
      </c>
      <c r="I394" s="65" t="s">
        <v>2640</v>
      </c>
      <c r="J394" s="66">
        <v>2</v>
      </c>
      <c r="K394" s="66">
        <v>2</v>
      </c>
      <c r="L394" s="65" t="s">
        <v>51</v>
      </c>
      <c r="M394" s="65" t="s">
        <v>249</v>
      </c>
      <c r="N394" s="65" t="s">
        <v>249</v>
      </c>
      <c r="O394" s="65" t="s">
        <v>312</v>
      </c>
      <c r="P394" s="65" t="s">
        <v>783</v>
      </c>
      <c r="Q394" s="65" t="s">
        <v>215</v>
      </c>
    </row>
    <row r="395" spans="2:17" hidden="1" x14ac:dyDescent="0.2">
      <c r="B395" s="60" t="str">
        <f t="shared" si="7"/>
        <v>00001273184540610572710000200089100</v>
      </c>
      <c r="C395" s="65" t="s">
        <v>3363</v>
      </c>
      <c r="D395" s="65" t="s">
        <v>163</v>
      </c>
      <c r="E395" s="65" t="s">
        <v>308</v>
      </c>
      <c r="F395" s="71">
        <v>45406</v>
      </c>
      <c r="G395" s="65" t="s">
        <v>309</v>
      </c>
      <c r="H395" s="65" t="s">
        <v>310</v>
      </c>
      <c r="I395" s="65" t="s">
        <v>2640</v>
      </c>
      <c r="J395" s="66">
        <v>2</v>
      </c>
      <c r="K395" s="66">
        <v>2</v>
      </c>
      <c r="L395" s="65" t="s">
        <v>51</v>
      </c>
      <c r="M395" s="65" t="s">
        <v>249</v>
      </c>
      <c r="N395" s="65" t="s">
        <v>249</v>
      </c>
      <c r="O395" s="65" t="s">
        <v>312</v>
      </c>
      <c r="P395" s="65" t="s">
        <v>3364</v>
      </c>
      <c r="Q395" s="65" t="s">
        <v>215</v>
      </c>
    </row>
    <row r="396" spans="2:17" hidden="1" x14ac:dyDescent="0.2">
      <c r="B396" s="60" t="str">
        <f t="shared" si="7"/>
        <v>00001234124537910574508000200085162</v>
      </c>
      <c r="C396" s="65" t="s">
        <v>802</v>
      </c>
      <c r="D396" s="65" t="s">
        <v>218</v>
      </c>
      <c r="E396" s="65" t="s">
        <v>308</v>
      </c>
      <c r="F396" s="71">
        <v>45379</v>
      </c>
      <c r="G396" s="65" t="s">
        <v>309</v>
      </c>
      <c r="H396" s="65" t="s">
        <v>310</v>
      </c>
      <c r="I396" s="65" t="s">
        <v>617</v>
      </c>
      <c r="J396" s="66">
        <v>1</v>
      </c>
      <c r="K396" s="66">
        <v>1</v>
      </c>
      <c r="L396" s="65" t="s">
        <v>51</v>
      </c>
      <c r="M396" s="65" t="s">
        <v>314</v>
      </c>
      <c r="N396" s="65" t="s">
        <v>249</v>
      </c>
      <c r="O396" s="65" t="s">
        <v>312</v>
      </c>
      <c r="P396" s="65" t="s">
        <v>803</v>
      </c>
      <c r="Q396" s="65" t="s">
        <v>215</v>
      </c>
    </row>
    <row r="397" spans="2:17" hidden="1" x14ac:dyDescent="0.2">
      <c r="B397" s="60" t="str">
        <f t="shared" si="7"/>
        <v>00001234134535810574508000200085163</v>
      </c>
      <c r="C397" s="65" t="s">
        <v>804</v>
      </c>
      <c r="D397" s="65" t="s">
        <v>218</v>
      </c>
      <c r="E397" s="65" t="s">
        <v>308</v>
      </c>
      <c r="F397" s="71">
        <v>45358</v>
      </c>
      <c r="G397" s="65" t="s">
        <v>309</v>
      </c>
      <c r="H397" s="65" t="s">
        <v>310</v>
      </c>
      <c r="I397" s="65" t="s">
        <v>617</v>
      </c>
      <c r="J397" s="66">
        <v>1</v>
      </c>
      <c r="K397" s="66">
        <v>1</v>
      </c>
      <c r="L397" s="65" t="s">
        <v>51</v>
      </c>
      <c r="M397" s="65" t="s">
        <v>314</v>
      </c>
      <c r="N397" s="65" t="s">
        <v>249</v>
      </c>
      <c r="O397" s="65" t="s">
        <v>312</v>
      </c>
      <c r="P397" s="65" t="s">
        <v>805</v>
      </c>
      <c r="Q397" s="65" t="s">
        <v>215</v>
      </c>
    </row>
    <row r="398" spans="2:17" hidden="1" x14ac:dyDescent="0.2">
      <c r="B398" s="60" t="str">
        <f t="shared" si="7"/>
        <v>00001287344539110575223000200090465</v>
      </c>
      <c r="C398" s="65" t="s">
        <v>810</v>
      </c>
      <c r="D398" s="65" t="s">
        <v>3378</v>
      </c>
      <c r="E398" s="65" t="s">
        <v>308</v>
      </c>
      <c r="F398" s="71">
        <v>45391</v>
      </c>
      <c r="G398" s="65" t="s">
        <v>309</v>
      </c>
      <c r="H398" s="65" t="s">
        <v>310</v>
      </c>
      <c r="I398" s="65" t="s">
        <v>2764</v>
      </c>
      <c r="J398" s="66">
        <v>1</v>
      </c>
      <c r="K398" s="66">
        <v>1</v>
      </c>
      <c r="L398" s="65" t="s">
        <v>51</v>
      </c>
      <c r="M398" s="65" t="s">
        <v>314</v>
      </c>
      <c r="N398" s="65" t="s">
        <v>249</v>
      </c>
      <c r="O398" s="65" t="s">
        <v>312</v>
      </c>
      <c r="P398" s="65" t="s">
        <v>811</v>
      </c>
      <c r="Q398" s="65" t="s">
        <v>215</v>
      </c>
    </row>
    <row r="399" spans="2:17" hidden="1" x14ac:dyDescent="0.2">
      <c r="B399" s="60" t="str">
        <f t="shared" si="7"/>
        <v>00001287344539110575223000200090465</v>
      </c>
      <c r="C399" s="65" t="s">
        <v>810</v>
      </c>
      <c r="D399" s="65" t="s">
        <v>3379</v>
      </c>
      <c r="E399" s="65" t="s">
        <v>308</v>
      </c>
      <c r="F399" s="71">
        <v>45391</v>
      </c>
      <c r="G399" s="65" t="s">
        <v>309</v>
      </c>
      <c r="H399" s="65" t="s">
        <v>310</v>
      </c>
      <c r="I399" s="65" t="s">
        <v>2764</v>
      </c>
      <c r="J399" s="66">
        <v>1</v>
      </c>
      <c r="K399" s="66">
        <v>1</v>
      </c>
      <c r="L399" s="65" t="s">
        <v>51</v>
      </c>
      <c r="M399" s="65" t="s">
        <v>314</v>
      </c>
      <c r="N399" s="65" t="s">
        <v>249</v>
      </c>
      <c r="O399" s="65" t="s">
        <v>312</v>
      </c>
      <c r="P399" s="65" t="s">
        <v>811</v>
      </c>
      <c r="Q399" s="65" t="s">
        <v>215</v>
      </c>
    </row>
    <row r="400" spans="2:17" hidden="1" x14ac:dyDescent="0.2">
      <c r="B400" s="60" t="str">
        <f t="shared" si="7"/>
        <v>00001296914539510575223000200091461</v>
      </c>
      <c r="C400" s="65" t="s">
        <v>812</v>
      </c>
      <c r="D400" s="65" t="s">
        <v>3378</v>
      </c>
      <c r="E400" s="65" t="s">
        <v>308</v>
      </c>
      <c r="F400" s="71">
        <v>45395</v>
      </c>
      <c r="G400" s="65" t="s">
        <v>309</v>
      </c>
      <c r="H400" s="65" t="s">
        <v>310</v>
      </c>
      <c r="I400" s="65" t="s">
        <v>2764</v>
      </c>
      <c r="J400" s="66">
        <v>1</v>
      </c>
      <c r="K400" s="66">
        <v>1</v>
      </c>
      <c r="L400" s="65" t="s">
        <v>51</v>
      </c>
      <c r="M400" s="65" t="s">
        <v>314</v>
      </c>
      <c r="N400" s="65" t="s">
        <v>249</v>
      </c>
      <c r="O400" s="65" t="s">
        <v>312</v>
      </c>
      <c r="P400" s="65" t="s">
        <v>813</v>
      </c>
      <c r="Q400" s="65" t="s">
        <v>215</v>
      </c>
    </row>
    <row r="401" spans="2:17" hidden="1" x14ac:dyDescent="0.2">
      <c r="B401" s="60" t="str">
        <f t="shared" si="7"/>
        <v>00001296914539510575223000200091461</v>
      </c>
      <c r="C401" s="65" t="s">
        <v>812</v>
      </c>
      <c r="D401" s="65" t="s">
        <v>3379</v>
      </c>
      <c r="E401" s="65" t="s">
        <v>308</v>
      </c>
      <c r="F401" s="71">
        <v>45395</v>
      </c>
      <c r="G401" s="65" t="s">
        <v>309</v>
      </c>
      <c r="H401" s="65" t="s">
        <v>310</v>
      </c>
      <c r="I401" s="65" t="s">
        <v>2764</v>
      </c>
      <c r="J401" s="66">
        <v>1</v>
      </c>
      <c r="K401" s="66">
        <v>1</v>
      </c>
      <c r="L401" s="65" t="s">
        <v>51</v>
      </c>
      <c r="M401" s="65" t="s">
        <v>314</v>
      </c>
      <c r="N401" s="65" t="s">
        <v>249</v>
      </c>
      <c r="O401" s="65" t="s">
        <v>312</v>
      </c>
      <c r="P401" s="65" t="s">
        <v>813</v>
      </c>
      <c r="Q401" s="65" t="s">
        <v>215</v>
      </c>
    </row>
    <row r="402" spans="2:17" hidden="1" x14ac:dyDescent="0.2">
      <c r="B402" s="60" t="str">
        <f t="shared" si="7"/>
        <v>0000936494552610576543000200059360</v>
      </c>
      <c r="C402" s="65" t="s">
        <v>3263</v>
      </c>
      <c r="D402" s="65" t="s">
        <v>317</v>
      </c>
      <c r="E402" s="65" t="s">
        <v>308</v>
      </c>
      <c r="F402" s="71">
        <v>45526</v>
      </c>
      <c r="G402" s="65" t="s">
        <v>309</v>
      </c>
      <c r="H402" s="65" t="s">
        <v>310</v>
      </c>
      <c r="I402" s="65" t="s">
        <v>2380</v>
      </c>
      <c r="J402" s="66">
        <v>1</v>
      </c>
      <c r="K402" s="66">
        <v>1</v>
      </c>
      <c r="L402" s="65" t="s">
        <v>51</v>
      </c>
      <c r="M402" s="65" t="s">
        <v>249</v>
      </c>
      <c r="N402" s="65" t="s">
        <v>249</v>
      </c>
      <c r="O402" s="65" t="s">
        <v>312</v>
      </c>
      <c r="P402" s="65" t="s">
        <v>3264</v>
      </c>
      <c r="Q402" s="65" t="s">
        <v>215</v>
      </c>
    </row>
    <row r="403" spans="2:17" hidden="1" x14ac:dyDescent="0.2">
      <c r="B403" s="60" t="str">
        <f t="shared" si="7"/>
        <v>0000936524552610576543000200059363</v>
      </c>
      <c r="C403" s="65" t="s">
        <v>3266</v>
      </c>
      <c r="D403" s="65" t="s">
        <v>317</v>
      </c>
      <c r="E403" s="65" t="s">
        <v>308</v>
      </c>
      <c r="F403" s="71">
        <v>45526</v>
      </c>
      <c r="G403" s="65" t="s">
        <v>309</v>
      </c>
      <c r="H403" s="65" t="s">
        <v>310</v>
      </c>
      <c r="I403" s="65" t="s">
        <v>2380</v>
      </c>
      <c r="J403" s="66">
        <v>1</v>
      </c>
      <c r="K403" s="66">
        <v>1</v>
      </c>
      <c r="L403" s="65" t="s">
        <v>51</v>
      </c>
      <c r="M403" s="65" t="s">
        <v>249</v>
      </c>
      <c r="N403" s="65" t="s">
        <v>249</v>
      </c>
      <c r="O403" s="65" t="s">
        <v>312</v>
      </c>
      <c r="P403" s="65" t="s">
        <v>3267</v>
      </c>
      <c r="Q403" s="65" t="s">
        <v>215</v>
      </c>
    </row>
    <row r="404" spans="2:17" hidden="1" x14ac:dyDescent="0.2">
      <c r="B404" s="60" t="str">
        <f t="shared" si="7"/>
        <v>0000963414542110576543000200061999</v>
      </c>
      <c r="C404" s="65" t="s">
        <v>3280</v>
      </c>
      <c r="D404" s="65" t="s">
        <v>317</v>
      </c>
      <c r="E404" s="65" t="s">
        <v>308</v>
      </c>
      <c r="F404" s="71">
        <v>45421</v>
      </c>
      <c r="G404" s="65" t="s">
        <v>309</v>
      </c>
      <c r="H404" s="65" t="s">
        <v>310</v>
      </c>
      <c r="I404" s="65" t="s">
        <v>2380</v>
      </c>
      <c r="J404" s="66">
        <v>1</v>
      </c>
      <c r="K404" s="66">
        <v>1</v>
      </c>
      <c r="L404" s="65" t="s">
        <v>51</v>
      </c>
      <c r="M404" s="65" t="s">
        <v>249</v>
      </c>
      <c r="N404" s="65" t="s">
        <v>249</v>
      </c>
      <c r="O404" s="65" t="s">
        <v>312</v>
      </c>
      <c r="P404" s="65" t="s">
        <v>3281</v>
      </c>
      <c r="Q404" s="65" t="s">
        <v>215</v>
      </c>
    </row>
    <row r="405" spans="2:17" hidden="1" x14ac:dyDescent="0.2">
      <c r="B405" s="60" t="str">
        <f t="shared" si="7"/>
        <v>0000963444546310576543000200062042</v>
      </c>
      <c r="C405" s="65" t="s">
        <v>3282</v>
      </c>
      <c r="D405" s="65" t="s">
        <v>317</v>
      </c>
      <c r="E405" s="65" t="s">
        <v>308</v>
      </c>
      <c r="F405" s="71">
        <v>45463</v>
      </c>
      <c r="G405" s="65" t="s">
        <v>309</v>
      </c>
      <c r="H405" s="65" t="s">
        <v>310</v>
      </c>
      <c r="I405" s="65" t="s">
        <v>2380</v>
      </c>
      <c r="J405" s="66">
        <v>1</v>
      </c>
      <c r="K405" s="66">
        <v>1</v>
      </c>
      <c r="L405" s="65" t="s">
        <v>51</v>
      </c>
      <c r="M405" s="65" t="s">
        <v>249</v>
      </c>
      <c r="N405" s="65" t="s">
        <v>249</v>
      </c>
      <c r="O405" s="65" t="s">
        <v>312</v>
      </c>
      <c r="P405" s="65" t="s">
        <v>3283</v>
      </c>
      <c r="Q405" s="65" t="s">
        <v>215</v>
      </c>
    </row>
    <row r="406" spans="2:17" hidden="1" x14ac:dyDescent="0.2">
      <c r="B406" s="60" t="str">
        <f t="shared" si="7"/>
        <v>00002228244562410576543000200139478</v>
      </c>
      <c r="C406" s="65" t="s">
        <v>3646</v>
      </c>
      <c r="D406" s="65" t="s">
        <v>218</v>
      </c>
      <c r="E406" s="65" t="s">
        <v>308</v>
      </c>
      <c r="F406" s="71">
        <v>45624</v>
      </c>
      <c r="G406" s="65" t="s">
        <v>309</v>
      </c>
      <c r="H406" s="65" t="s">
        <v>310</v>
      </c>
      <c r="I406" s="65" t="s">
        <v>2380</v>
      </c>
      <c r="J406" s="66">
        <v>1</v>
      </c>
      <c r="K406" s="66">
        <v>1</v>
      </c>
      <c r="L406" s="65" t="s">
        <v>51</v>
      </c>
      <c r="M406" s="65" t="s">
        <v>249</v>
      </c>
      <c r="N406" s="65" t="s">
        <v>249</v>
      </c>
      <c r="O406" s="65" t="s">
        <v>312</v>
      </c>
      <c r="P406" s="65" t="s">
        <v>3647</v>
      </c>
      <c r="Q406" s="65" t="s">
        <v>215</v>
      </c>
    </row>
    <row r="407" spans="2:17" hidden="1" x14ac:dyDescent="0.2">
      <c r="B407" s="60" t="str">
        <f t="shared" si="7"/>
        <v>00002228314562410576543000200139603</v>
      </c>
      <c r="C407" s="65" t="s">
        <v>3648</v>
      </c>
      <c r="D407" s="65" t="s">
        <v>218</v>
      </c>
      <c r="E407" s="65" t="s">
        <v>308</v>
      </c>
      <c r="F407" s="71">
        <v>45624</v>
      </c>
      <c r="G407" s="65" t="s">
        <v>309</v>
      </c>
      <c r="H407" s="65" t="s">
        <v>310</v>
      </c>
      <c r="I407" s="65" t="s">
        <v>2380</v>
      </c>
      <c r="J407" s="66">
        <v>1</v>
      </c>
      <c r="K407" s="66">
        <v>1</v>
      </c>
      <c r="L407" s="65" t="s">
        <v>51</v>
      </c>
      <c r="M407" s="65" t="s">
        <v>249</v>
      </c>
      <c r="N407" s="65" t="s">
        <v>249</v>
      </c>
      <c r="O407" s="65" t="s">
        <v>312</v>
      </c>
      <c r="P407" s="65" t="s">
        <v>3649</v>
      </c>
      <c r="Q407" s="65" t="s">
        <v>215</v>
      </c>
    </row>
    <row r="408" spans="2:17" hidden="1" x14ac:dyDescent="0.2">
      <c r="B408" s="60" t="str">
        <f t="shared" si="7"/>
        <v>00001310214541310583038000100032477</v>
      </c>
      <c r="C408" s="65" t="s">
        <v>3398</v>
      </c>
      <c r="D408" s="65" t="s">
        <v>294</v>
      </c>
      <c r="E408" s="65" t="s">
        <v>308</v>
      </c>
      <c r="F408" s="71">
        <v>45413</v>
      </c>
      <c r="G408" s="65" t="s">
        <v>309</v>
      </c>
      <c r="H408" s="65" t="s">
        <v>310</v>
      </c>
      <c r="I408" s="65" t="s">
        <v>1072</v>
      </c>
      <c r="J408" s="66">
        <v>3</v>
      </c>
      <c r="K408" s="66">
        <v>3</v>
      </c>
      <c r="L408" s="65" t="s">
        <v>51</v>
      </c>
      <c r="M408" s="65" t="s">
        <v>314</v>
      </c>
      <c r="N408" s="65" t="s">
        <v>249</v>
      </c>
      <c r="O408" s="65" t="s">
        <v>312</v>
      </c>
      <c r="P408" s="65" t="s">
        <v>3399</v>
      </c>
      <c r="Q408" s="65" t="s">
        <v>215</v>
      </c>
    </row>
    <row r="409" spans="2:17" hidden="1" x14ac:dyDescent="0.2">
      <c r="B409" s="60" t="str">
        <f t="shared" si="7"/>
        <v>00001310214541310583039000100032477</v>
      </c>
      <c r="C409" s="65" t="s">
        <v>3398</v>
      </c>
      <c r="D409" s="65" t="s">
        <v>218</v>
      </c>
      <c r="E409" s="65" t="s">
        <v>308</v>
      </c>
      <c r="F409" s="71">
        <v>45413</v>
      </c>
      <c r="G409" s="65" t="s">
        <v>309</v>
      </c>
      <c r="H409" s="65" t="s">
        <v>310</v>
      </c>
      <c r="I409" s="65" t="s">
        <v>1081</v>
      </c>
      <c r="J409" s="66">
        <v>100</v>
      </c>
      <c r="K409" s="66">
        <v>100</v>
      </c>
      <c r="L409" s="65" t="s">
        <v>51</v>
      </c>
      <c r="M409" s="65" t="s">
        <v>314</v>
      </c>
      <c r="N409" s="65" t="s">
        <v>249</v>
      </c>
      <c r="O409" s="65" t="s">
        <v>312</v>
      </c>
      <c r="P409" s="65" t="s">
        <v>3399</v>
      </c>
      <c r="Q409" s="65" t="s">
        <v>215</v>
      </c>
    </row>
    <row r="410" spans="2:17" hidden="1" x14ac:dyDescent="0.2">
      <c r="B410" s="60" t="str">
        <f t="shared" si="7"/>
        <v>00001380454542110584159000100039544</v>
      </c>
      <c r="C410" s="65" t="s">
        <v>3550</v>
      </c>
      <c r="D410" s="65" t="s">
        <v>314</v>
      </c>
      <c r="E410" s="65" t="s">
        <v>308</v>
      </c>
      <c r="F410" s="71">
        <v>45421</v>
      </c>
      <c r="G410" s="65" t="s">
        <v>309</v>
      </c>
      <c r="H410" s="65" t="s">
        <v>310</v>
      </c>
      <c r="I410" s="65" t="s">
        <v>2195</v>
      </c>
      <c r="J410" s="66">
        <v>3</v>
      </c>
      <c r="K410" s="66">
        <v>3</v>
      </c>
      <c r="L410" s="65" t="s">
        <v>59</v>
      </c>
      <c r="M410" s="65" t="s">
        <v>311</v>
      </c>
      <c r="N410" s="65" t="s">
        <v>311</v>
      </c>
      <c r="O410" s="65" t="s">
        <v>312</v>
      </c>
      <c r="P410" s="65" t="s">
        <v>3551</v>
      </c>
      <c r="Q410" s="65" t="s">
        <v>215</v>
      </c>
    </row>
    <row r="411" spans="2:17" hidden="1" x14ac:dyDescent="0.2">
      <c r="B411" s="60" t="str">
        <f t="shared" si="7"/>
        <v>00001287344539110584918000200090465</v>
      </c>
      <c r="C411" s="65" t="s">
        <v>810</v>
      </c>
      <c r="D411" s="65" t="s">
        <v>832</v>
      </c>
      <c r="E411" s="65" t="s">
        <v>308</v>
      </c>
      <c r="F411" s="71">
        <v>45391</v>
      </c>
      <c r="G411" s="65" t="s">
        <v>309</v>
      </c>
      <c r="H411" s="65" t="s">
        <v>310</v>
      </c>
      <c r="I411" s="65" t="s">
        <v>2714</v>
      </c>
      <c r="J411" s="66">
        <v>1</v>
      </c>
      <c r="K411" s="66">
        <v>1</v>
      </c>
      <c r="L411" s="65" t="s">
        <v>51</v>
      </c>
      <c r="M411" s="65" t="s">
        <v>314</v>
      </c>
      <c r="N411" s="65" t="s">
        <v>249</v>
      </c>
      <c r="O411" s="65" t="s">
        <v>312</v>
      </c>
      <c r="P411" s="65" t="s">
        <v>811</v>
      </c>
      <c r="Q411" s="65" t="s">
        <v>215</v>
      </c>
    </row>
    <row r="412" spans="2:17" hidden="1" x14ac:dyDescent="0.2">
      <c r="B412" s="60" t="str">
        <f t="shared" si="7"/>
        <v>00001287344539110584918000200090465</v>
      </c>
      <c r="C412" s="65" t="s">
        <v>810</v>
      </c>
      <c r="D412" s="65" t="s">
        <v>3380</v>
      </c>
      <c r="E412" s="65" t="s">
        <v>308</v>
      </c>
      <c r="F412" s="71">
        <v>45391</v>
      </c>
      <c r="G412" s="65" t="s">
        <v>309</v>
      </c>
      <c r="H412" s="65" t="s">
        <v>310</v>
      </c>
      <c r="I412" s="65" t="s">
        <v>2714</v>
      </c>
      <c r="J412" s="66">
        <v>1</v>
      </c>
      <c r="K412" s="66">
        <v>1</v>
      </c>
      <c r="L412" s="65" t="s">
        <v>51</v>
      </c>
      <c r="M412" s="65" t="s">
        <v>314</v>
      </c>
      <c r="N412" s="65" t="s">
        <v>249</v>
      </c>
      <c r="O412" s="65" t="s">
        <v>312</v>
      </c>
      <c r="P412" s="65" t="s">
        <v>811</v>
      </c>
      <c r="Q412" s="65" t="s">
        <v>215</v>
      </c>
    </row>
    <row r="413" spans="2:17" hidden="1" x14ac:dyDescent="0.2">
      <c r="B413" s="60" t="str">
        <f t="shared" si="7"/>
        <v>00001296914539510584918000200091461</v>
      </c>
      <c r="C413" s="65" t="s">
        <v>812</v>
      </c>
      <c r="D413" s="65" t="s">
        <v>832</v>
      </c>
      <c r="E413" s="65" t="s">
        <v>308</v>
      </c>
      <c r="F413" s="71">
        <v>45395</v>
      </c>
      <c r="G413" s="65" t="s">
        <v>309</v>
      </c>
      <c r="H413" s="65" t="s">
        <v>310</v>
      </c>
      <c r="I413" s="65" t="s">
        <v>2714</v>
      </c>
      <c r="J413" s="66">
        <v>1</v>
      </c>
      <c r="K413" s="66">
        <v>1</v>
      </c>
      <c r="L413" s="65" t="s">
        <v>51</v>
      </c>
      <c r="M413" s="65" t="s">
        <v>314</v>
      </c>
      <c r="N413" s="65" t="s">
        <v>249</v>
      </c>
      <c r="O413" s="65" t="s">
        <v>312</v>
      </c>
      <c r="P413" s="65" t="s">
        <v>813</v>
      </c>
      <c r="Q413" s="65" t="s">
        <v>215</v>
      </c>
    </row>
    <row r="414" spans="2:17" hidden="1" x14ac:dyDescent="0.2">
      <c r="B414" s="60" t="str">
        <f t="shared" si="7"/>
        <v>00001296914539510584918000200091461</v>
      </c>
      <c r="C414" s="65" t="s">
        <v>812</v>
      </c>
      <c r="D414" s="65" t="s">
        <v>3380</v>
      </c>
      <c r="E414" s="65" t="s">
        <v>308</v>
      </c>
      <c r="F414" s="71">
        <v>45395</v>
      </c>
      <c r="G414" s="65" t="s">
        <v>309</v>
      </c>
      <c r="H414" s="65" t="s">
        <v>310</v>
      </c>
      <c r="I414" s="65" t="s">
        <v>2714</v>
      </c>
      <c r="J414" s="66">
        <v>1</v>
      </c>
      <c r="K414" s="66">
        <v>1</v>
      </c>
      <c r="L414" s="65" t="s">
        <v>51</v>
      </c>
      <c r="M414" s="65" t="s">
        <v>314</v>
      </c>
      <c r="N414" s="65" t="s">
        <v>249</v>
      </c>
      <c r="O414" s="65" t="s">
        <v>312</v>
      </c>
      <c r="P414" s="65" t="s">
        <v>813</v>
      </c>
      <c r="Q414" s="65" t="s">
        <v>215</v>
      </c>
    </row>
    <row r="415" spans="2:17" hidden="1" x14ac:dyDescent="0.2">
      <c r="B415" s="60" t="str">
        <f t="shared" si="7"/>
        <v>00001357634540210586379000100037219</v>
      </c>
      <c r="C415" s="65" t="s">
        <v>3480</v>
      </c>
      <c r="D415" s="65" t="s">
        <v>314</v>
      </c>
      <c r="E415" s="65" t="s">
        <v>308</v>
      </c>
      <c r="F415" s="71">
        <v>45402</v>
      </c>
      <c r="G415" s="65" t="s">
        <v>309</v>
      </c>
      <c r="H415" s="65" t="s">
        <v>310</v>
      </c>
      <c r="I415" s="65" t="s">
        <v>1732</v>
      </c>
      <c r="J415" s="66">
        <v>4</v>
      </c>
      <c r="K415" s="66">
        <v>4</v>
      </c>
      <c r="L415" s="65" t="s">
        <v>51</v>
      </c>
      <c r="M415" s="65" t="s">
        <v>164</v>
      </c>
      <c r="N415" s="65" t="s">
        <v>164</v>
      </c>
      <c r="O415" s="65" t="s">
        <v>312</v>
      </c>
      <c r="P415" s="65" t="s">
        <v>3481</v>
      </c>
      <c r="Q415" s="65" t="s">
        <v>215</v>
      </c>
    </row>
    <row r="416" spans="2:17" hidden="1" x14ac:dyDescent="0.2">
      <c r="B416" s="60" t="str">
        <f t="shared" si="7"/>
        <v>00001363444540310586379000100037863</v>
      </c>
      <c r="C416" s="65" t="s">
        <v>3494</v>
      </c>
      <c r="D416" s="65" t="s">
        <v>163</v>
      </c>
      <c r="E416" s="65" t="s">
        <v>308</v>
      </c>
      <c r="F416" s="71">
        <v>45403</v>
      </c>
      <c r="G416" s="65" t="s">
        <v>309</v>
      </c>
      <c r="H416" s="65" t="s">
        <v>310</v>
      </c>
      <c r="I416" s="65" t="s">
        <v>1732</v>
      </c>
      <c r="J416" s="66">
        <v>24</v>
      </c>
      <c r="K416" s="66">
        <v>24</v>
      </c>
      <c r="L416" s="65" t="s">
        <v>51</v>
      </c>
      <c r="M416" s="65" t="s">
        <v>164</v>
      </c>
      <c r="N416" s="65" t="s">
        <v>164</v>
      </c>
      <c r="O416" s="65" t="s">
        <v>312</v>
      </c>
      <c r="P416" s="65" t="s">
        <v>3495</v>
      </c>
      <c r="Q416" s="65" t="s">
        <v>215</v>
      </c>
    </row>
    <row r="417" spans="2:17" hidden="1" x14ac:dyDescent="0.2">
      <c r="B417" s="60" t="str">
        <f t="shared" si="7"/>
        <v>00001357634540210586381000100037219</v>
      </c>
      <c r="C417" s="65" t="s">
        <v>3480</v>
      </c>
      <c r="D417" s="65" t="s">
        <v>232</v>
      </c>
      <c r="E417" s="65" t="s">
        <v>308</v>
      </c>
      <c r="F417" s="71">
        <v>45402</v>
      </c>
      <c r="G417" s="65" t="s">
        <v>309</v>
      </c>
      <c r="H417" s="65" t="s">
        <v>310</v>
      </c>
      <c r="I417" s="65" t="s">
        <v>1709</v>
      </c>
      <c r="J417" s="66">
        <v>4</v>
      </c>
      <c r="K417" s="66">
        <v>4</v>
      </c>
      <c r="L417" s="65" t="s">
        <v>51</v>
      </c>
      <c r="M417" s="65" t="s">
        <v>164</v>
      </c>
      <c r="N417" s="65" t="s">
        <v>164</v>
      </c>
      <c r="O417" s="65" t="s">
        <v>312</v>
      </c>
      <c r="P417" s="65" t="s">
        <v>3481</v>
      </c>
      <c r="Q417" s="65" t="s">
        <v>215</v>
      </c>
    </row>
    <row r="418" spans="2:17" hidden="1" x14ac:dyDescent="0.2">
      <c r="B418" s="60" t="str">
        <f t="shared" si="7"/>
        <v>00001395254538510586381000100040991</v>
      </c>
      <c r="C418" s="65" t="s">
        <v>3560</v>
      </c>
      <c r="D418" s="65" t="s">
        <v>218</v>
      </c>
      <c r="E418" s="65" t="s">
        <v>308</v>
      </c>
      <c r="F418" s="71">
        <v>45385</v>
      </c>
      <c r="G418" s="65" t="s">
        <v>309</v>
      </c>
      <c r="H418" s="65" t="s">
        <v>310</v>
      </c>
      <c r="I418" s="65" t="s">
        <v>1709</v>
      </c>
      <c r="J418" s="66">
        <v>8</v>
      </c>
      <c r="K418" s="66">
        <v>8</v>
      </c>
      <c r="L418" s="65" t="s">
        <v>51</v>
      </c>
      <c r="M418" s="65" t="s">
        <v>311</v>
      </c>
      <c r="N418" s="65" t="s">
        <v>311</v>
      </c>
      <c r="O418" s="65" t="s">
        <v>312</v>
      </c>
      <c r="P418" s="65" t="s">
        <v>3561</v>
      </c>
      <c r="Q418" s="65" t="s">
        <v>215</v>
      </c>
    </row>
    <row r="419" spans="2:17" hidden="1" x14ac:dyDescent="0.2">
      <c r="B419" s="60" t="str">
        <f t="shared" si="7"/>
        <v>00001138564542110589262000200079587</v>
      </c>
      <c r="C419" s="65" t="s">
        <v>794</v>
      </c>
      <c r="D419" s="65" t="s">
        <v>232</v>
      </c>
      <c r="E419" s="65" t="s">
        <v>308</v>
      </c>
      <c r="F419" s="71">
        <v>45421</v>
      </c>
      <c r="G419" s="65" t="s">
        <v>309</v>
      </c>
      <c r="H419" s="65" t="s">
        <v>310</v>
      </c>
      <c r="I419" s="65" t="s">
        <v>755</v>
      </c>
      <c r="J419" s="66">
        <v>1</v>
      </c>
      <c r="K419" s="66">
        <v>1</v>
      </c>
      <c r="L419" s="65" t="s">
        <v>51</v>
      </c>
      <c r="M419" s="65" t="s">
        <v>314</v>
      </c>
      <c r="N419" s="65" t="s">
        <v>249</v>
      </c>
      <c r="O419" s="65" t="s">
        <v>312</v>
      </c>
      <c r="P419" s="65" t="s">
        <v>795</v>
      </c>
      <c r="Q419" s="65" t="s">
        <v>215</v>
      </c>
    </row>
    <row r="420" spans="2:17" hidden="1" x14ac:dyDescent="0.2">
      <c r="B420" s="60" t="str">
        <f t="shared" si="7"/>
        <v>00002163684549010589262000100072009</v>
      </c>
      <c r="C420" s="65" t="s">
        <v>3610</v>
      </c>
      <c r="D420" s="65" t="s">
        <v>232</v>
      </c>
      <c r="E420" s="65" t="s">
        <v>308</v>
      </c>
      <c r="F420" s="71">
        <v>45490</v>
      </c>
      <c r="G420" s="65" t="s">
        <v>309</v>
      </c>
      <c r="H420" s="65" t="s">
        <v>310</v>
      </c>
      <c r="I420" s="65" t="s">
        <v>755</v>
      </c>
      <c r="J420" s="66">
        <v>2</v>
      </c>
      <c r="K420" s="66">
        <v>2</v>
      </c>
      <c r="L420" s="65" t="s">
        <v>51</v>
      </c>
      <c r="M420" s="65" t="s">
        <v>1701</v>
      </c>
      <c r="N420" s="65" t="s">
        <v>3229</v>
      </c>
      <c r="O420" s="65" t="s">
        <v>312</v>
      </c>
      <c r="P420" s="65" t="s">
        <v>3611</v>
      </c>
      <c r="Q420" s="65" t="s">
        <v>215</v>
      </c>
    </row>
    <row r="421" spans="2:17" hidden="1" x14ac:dyDescent="0.2">
      <c r="B421" s="60" t="str">
        <f t="shared" si="7"/>
        <v>00001325684540110594202000100034084</v>
      </c>
      <c r="C421" s="65" t="s">
        <v>3442</v>
      </c>
      <c r="D421" s="65" t="s">
        <v>820</v>
      </c>
      <c r="E421" s="65" t="s">
        <v>308</v>
      </c>
      <c r="F421" s="71">
        <v>45401</v>
      </c>
      <c r="G421" s="65" t="s">
        <v>309</v>
      </c>
      <c r="H421" s="65" t="s">
        <v>310</v>
      </c>
      <c r="I421" s="65" t="s">
        <v>1410</v>
      </c>
      <c r="J421" s="66">
        <v>1</v>
      </c>
      <c r="K421" s="66">
        <v>1</v>
      </c>
      <c r="L421" s="65" t="s">
        <v>51</v>
      </c>
      <c r="M421" s="65" t="s">
        <v>314</v>
      </c>
      <c r="N421" s="65" t="s">
        <v>249</v>
      </c>
      <c r="O421" s="65" t="s">
        <v>312</v>
      </c>
      <c r="P421" s="65" t="s">
        <v>3443</v>
      </c>
      <c r="Q421" s="65" t="s">
        <v>215</v>
      </c>
    </row>
    <row r="422" spans="2:17" hidden="1" x14ac:dyDescent="0.2">
      <c r="B422" s="60" t="str">
        <f t="shared" si="7"/>
        <v>00001380454542110601253000100039544</v>
      </c>
      <c r="C422" s="65" t="s">
        <v>3550</v>
      </c>
      <c r="D422" s="65" t="s">
        <v>318</v>
      </c>
      <c r="E422" s="65" t="s">
        <v>308</v>
      </c>
      <c r="F422" s="71">
        <v>45421</v>
      </c>
      <c r="G422" s="65" t="s">
        <v>309</v>
      </c>
      <c r="H422" s="65" t="s">
        <v>310</v>
      </c>
      <c r="I422" s="65" t="s">
        <v>2191</v>
      </c>
      <c r="J422" s="66">
        <v>3</v>
      </c>
      <c r="K422" s="66">
        <v>3</v>
      </c>
      <c r="L422" s="65" t="s">
        <v>59</v>
      </c>
      <c r="M422" s="65" t="s">
        <v>311</v>
      </c>
      <c r="N422" s="65" t="s">
        <v>311</v>
      </c>
      <c r="O422" s="65" t="s">
        <v>312</v>
      </c>
      <c r="P422" s="65" t="s">
        <v>3551</v>
      </c>
      <c r="Q422" s="65" t="s">
        <v>215</v>
      </c>
    </row>
    <row r="423" spans="2:17" hidden="1" x14ac:dyDescent="0.2">
      <c r="B423" s="60" t="str">
        <f t="shared" si="7"/>
        <v>00001380454542110601256000100039544</v>
      </c>
      <c r="C423" s="65" t="s">
        <v>3550</v>
      </c>
      <c r="D423" s="65" t="s">
        <v>317</v>
      </c>
      <c r="E423" s="65" t="s">
        <v>308</v>
      </c>
      <c r="F423" s="71">
        <v>45421</v>
      </c>
      <c r="G423" s="65" t="s">
        <v>309</v>
      </c>
      <c r="H423" s="65" t="s">
        <v>310</v>
      </c>
      <c r="I423" s="65" t="s">
        <v>2183</v>
      </c>
      <c r="J423" s="66">
        <v>2</v>
      </c>
      <c r="K423" s="66">
        <v>2</v>
      </c>
      <c r="L423" s="65" t="s">
        <v>51</v>
      </c>
      <c r="M423" s="65" t="s">
        <v>311</v>
      </c>
      <c r="N423" s="65" t="s">
        <v>311</v>
      </c>
      <c r="O423" s="65" t="s">
        <v>312</v>
      </c>
      <c r="P423" s="65" t="s">
        <v>3551</v>
      </c>
      <c r="Q423" s="65" t="s">
        <v>215</v>
      </c>
    </row>
    <row r="424" spans="2:17" hidden="1" x14ac:dyDescent="0.2">
      <c r="B424" s="60" t="str">
        <f t="shared" si="7"/>
        <v>00002135914542110601282000600002860</v>
      </c>
      <c r="C424" s="65" t="s">
        <v>3602</v>
      </c>
      <c r="D424" s="65" t="s">
        <v>314</v>
      </c>
      <c r="E424" s="65" t="s">
        <v>308</v>
      </c>
      <c r="F424" s="71">
        <v>45421</v>
      </c>
      <c r="G424" s="65" t="s">
        <v>309</v>
      </c>
      <c r="H424" s="65" t="s">
        <v>310</v>
      </c>
      <c r="I424" s="65" t="s">
        <v>2935</v>
      </c>
      <c r="J424" s="66">
        <v>1</v>
      </c>
      <c r="K424" s="66">
        <v>1</v>
      </c>
      <c r="L424" s="65" t="s">
        <v>51</v>
      </c>
      <c r="M424" s="65" t="s">
        <v>311</v>
      </c>
      <c r="N424" s="65" t="s">
        <v>311</v>
      </c>
      <c r="O424" s="65" t="s">
        <v>312</v>
      </c>
      <c r="P424" s="65" t="s">
        <v>3603</v>
      </c>
      <c r="Q424" s="65" t="s">
        <v>215</v>
      </c>
    </row>
    <row r="425" spans="2:17" hidden="1" x14ac:dyDescent="0.2">
      <c r="B425" s="60" t="str">
        <f t="shared" si="7"/>
        <v>00001361654540110602811000100037641</v>
      </c>
      <c r="C425" s="65" t="s">
        <v>3490</v>
      </c>
      <c r="D425" s="65" t="s">
        <v>294</v>
      </c>
      <c r="E425" s="65" t="s">
        <v>308</v>
      </c>
      <c r="F425" s="71">
        <v>45401</v>
      </c>
      <c r="G425" s="65" t="s">
        <v>309</v>
      </c>
      <c r="H425" s="65" t="s">
        <v>310</v>
      </c>
      <c r="I425" s="65" t="s">
        <v>1793</v>
      </c>
      <c r="J425" s="66">
        <v>1</v>
      </c>
      <c r="K425" s="66">
        <v>1</v>
      </c>
      <c r="L425" s="65" t="s">
        <v>51</v>
      </c>
      <c r="M425" s="65" t="s">
        <v>164</v>
      </c>
      <c r="N425" s="65" t="s">
        <v>164</v>
      </c>
      <c r="O425" s="65" t="s">
        <v>312</v>
      </c>
      <c r="P425" s="65" t="s">
        <v>3491</v>
      </c>
      <c r="Q425" s="65" t="s">
        <v>215</v>
      </c>
    </row>
    <row r="426" spans="2:17" hidden="1" x14ac:dyDescent="0.2">
      <c r="B426" s="60" t="str">
        <f t="shared" si="7"/>
        <v>00001380454542110605184000100039544</v>
      </c>
      <c r="C426" s="65" t="s">
        <v>3550</v>
      </c>
      <c r="D426" s="65" t="s">
        <v>3265</v>
      </c>
      <c r="E426" s="65" t="s">
        <v>308</v>
      </c>
      <c r="F426" s="71">
        <v>45421</v>
      </c>
      <c r="G426" s="65" t="s">
        <v>309</v>
      </c>
      <c r="H426" s="65" t="s">
        <v>310</v>
      </c>
      <c r="I426" s="65" t="s">
        <v>2189</v>
      </c>
      <c r="J426" s="66">
        <v>1</v>
      </c>
      <c r="K426" s="66">
        <v>1</v>
      </c>
      <c r="L426" s="65" t="s">
        <v>51</v>
      </c>
      <c r="M426" s="65" t="s">
        <v>311</v>
      </c>
      <c r="N426" s="65" t="s">
        <v>311</v>
      </c>
      <c r="O426" s="65" t="s">
        <v>312</v>
      </c>
      <c r="P426" s="65" t="s">
        <v>3551</v>
      </c>
      <c r="Q426" s="65" t="s">
        <v>215</v>
      </c>
    </row>
    <row r="427" spans="2:17" hidden="1" x14ac:dyDescent="0.2">
      <c r="B427" s="60" t="str">
        <f t="shared" si="7"/>
        <v>00001380454542110605188000100039544</v>
      </c>
      <c r="C427" s="65" t="s">
        <v>3550</v>
      </c>
      <c r="D427" s="65" t="s">
        <v>307</v>
      </c>
      <c r="E427" s="65" t="s">
        <v>308</v>
      </c>
      <c r="F427" s="71">
        <v>45421</v>
      </c>
      <c r="G427" s="65" t="s">
        <v>309</v>
      </c>
      <c r="H427" s="65" t="s">
        <v>310</v>
      </c>
      <c r="I427" s="65" t="s">
        <v>2176</v>
      </c>
      <c r="J427" s="66">
        <v>60</v>
      </c>
      <c r="K427" s="66">
        <v>60</v>
      </c>
      <c r="L427" s="65" t="s">
        <v>51</v>
      </c>
      <c r="M427" s="65" t="s">
        <v>311</v>
      </c>
      <c r="N427" s="65" t="s">
        <v>311</v>
      </c>
      <c r="O427" s="65" t="s">
        <v>312</v>
      </c>
      <c r="P427" s="65" t="s">
        <v>3551</v>
      </c>
      <c r="Q427" s="65" t="s">
        <v>215</v>
      </c>
    </row>
    <row r="428" spans="2:17" hidden="1" x14ac:dyDescent="0.2">
      <c r="B428" s="60" t="str">
        <f t="shared" si="7"/>
        <v>00001380454542110605323000100039544</v>
      </c>
      <c r="C428" s="65" t="s">
        <v>3550</v>
      </c>
      <c r="D428" s="65" t="s">
        <v>249</v>
      </c>
      <c r="E428" s="65" t="s">
        <v>308</v>
      </c>
      <c r="F428" s="71">
        <v>45421</v>
      </c>
      <c r="G428" s="65" t="s">
        <v>309</v>
      </c>
      <c r="H428" s="65" t="s">
        <v>310</v>
      </c>
      <c r="I428" s="65" t="s">
        <v>2185</v>
      </c>
      <c r="J428" s="66">
        <v>66</v>
      </c>
      <c r="K428" s="66">
        <v>66</v>
      </c>
      <c r="L428" s="65" t="s">
        <v>51</v>
      </c>
      <c r="M428" s="65" t="s">
        <v>311</v>
      </c>
      <c r="N428" s="65" t="s">
        <v>311</v>
      </c>
      <c r="O428" s="65" t="s">
        <v>312</v>
      </c>
      <c r="P428" s="65" t="s">
        <v>3551</v>
      </c>
      <c r="Q428" s="65" t="s">
        <v>215</v>
      </c>
    </row>
    <row r="429" spans="2:17" hidden="1" x14ac:dyDescent="0.2">
      <c r="B429" s="60" t="str">
        <f t="shared" si="7"/>
        <v>00001380454542110605423000100039544</v>
      </c>
      <c r="C429" s="65" t="s">
        <v>3550</v>
      </c>
      <c r="D429" s="65" t="s">
        <v>315</v>
      </c>
      <c r="E429" s="65" t="s">
        <v>308</v>
      </c>
      <c r="F429" s="71">
        <v>45421</v>
      </c>
      <c r="G429" s="65" t="s">
        <v>309</v>
      </c>
      <c r="H429" s="65" t="s">
        <v>310</v>
      </c>
      <c r="I429" s="65" t="s">
        <v>2181</v>
      </c>
      <c r="J429" s="66">
        <v>1</v>
      </c>
      <c r="K429" s="66">
        <v>1</v>
      </c>
      <c r="L429" s="65" t="s">
        <v>51</v>
      </c>
      <c r="M429" s="65" t="s">
        <v>311</v>
      </c>
      <c r="N429" s="65" t="s">
        <v>311</v>
      </c>
      <c r="O429" s="65" t="s">
        <v>312</v>
      </c>
      <c r="P429" s="65" t="s">
        <v>3551</v>
      </c>
      <c r="Q429" s="65" t="s">
        <v>215</v>
      </c>
    </row>
    <row r="430" spans="2:17" hidden="1" x14ac:dyDescent="0.2">
      <c r="B430" s="60" t="str">
        <f t="shared" si="7"/>
        <v>00001372604542110605994000100038739</v>
      </c>
      <c r="C430" s="65" t="s">
        <v>3508</v>
      </c>
      <c r="D430" s="65" t="s">
        <v>232</v>
      </c>
      <c r="E430" s="65" t="s">
        <v>308</v>
      </c>
      <c r="F430" s="71">
        <v>45421</v>
      </c>
      <c r="G430" s="65" t="s">
        <v>309</v>
      </c>
      <c r="H430" s="65" t="s">
        <v>310</v>
      </c>
      <c r="I430" s="65" t="s">
        <v>2032</v>
      </c>
      <c r="J430" s="66">
        <v>3</v>
      </c>
      <c r="K430" s="66">
        <v>3</v>
      </c>
      <c r="L430" s="65" t="s">
        <v>51</v>
      </c>
      <c r="M430" s="65" t="s">
        <v>311</v>
      </c>
      <c r="N430" s="65" t="s">
        <v>311</v>
      </c>
      <c r="O430" s="65" t="s">
        <v>312</v>
      </c>
      <c r="P430" s="65" t="s">
        <v>3509</v>
      </c>
      <c r="Q430" s="65" t="s">
        <v>215</v>
      </c>
    </row>
    <row r="431" spans="2:17" hidden="1" x14ac:dyDescent="0.2">
      <c r="B431" s="60" t="str">
        <f t="shared" si="7"/>
        <v>00001362964537910606651000100037795</v>
      </c>
      <c r="C431" s="65" t="s">
        <v>3492</v>
      </c>
      <c r="D431" s="65" t="s">
        <v>163</v>
      </c>
      <c r="E431" s="65" t="s">
        <v>308</v>
      </c>
      <c r="F431" s="71">
        <v>45379</v>
      </c>
      <c r="G431" s="65" t="s">
        <v>309</v>
      </c>
      <c r="H431" s="65" t="s">
        <v>310</v>
      </c>
      <c r="I431" s="65" t="s">
        <v>1812</v>
      </c>
      <c r="J431" s="66">
        <v>16</v>
      </c>
      <c r="K431" s="66">
        <v>16</v>
      </c>
      <c r="L431" s="65" t="s">
        <v>51</v>
      </c>
      <c r="M431" s="65" t="s">
        <v>314</v>
      </c>
      <c r="N431" s="65" t="s">
        <v>249</v>
      </c>
      <c r="O431" s="65" t="s">
        <v>312</v>
      </c>
      <c r="P431" s="65" t="s">
        <v>3493</v>
      </c>
      <c r="Q431" s="65" t="s">
        <v>215</v>
      </c>
    </row>
    <row r="432" spans="2:17" hidden="1" x14ac:dyDescent="0.2">
      <c r="B432" s="60" t="str">
        <f t="shared" si="7"/>
        <v>00001368644570510606651000100038383</v>
      </c>
      <c r="C432" s="65" t="s">
        <v>3504</v>
      </c>
      <c r="D432" s="65" t="s">
        <v>163</v>
      </c>
      <c r="E432" s="65" t="s">
        <v>308</v>
      </c>
      <c r="F432" s="71">
        <v>45705</v>
      </c>
      <c r="G432" s="65" t="s">
        <v>309</v>
      </c>
      <c r="H432" s="65" t="s">
        <v>310</v>
      </c>
      <c r="I432" s="65" t="s">
        <v>1812</v>
      </c>
      <c r="J432" s="66">
        <v>16</v>
      </c>
      <c r="K432" s="66">
        <v>16</v>
      </c>
      <c r="L432" s="65" t="s">
        <v>51</v>
      </c>
      <c r="M432" s="65" t="s">
        <v>314</v>
      </c>
      <c r="N432" s="65" t="s">
        <v>249</v>
      </c>
      <c r="O432" s="65" t="s">
        <v>312</v>
      </c>
      <c r="P432" s="65" t="s">
        <v>3505</v>
      </c>
      <c r="Q432" s="65" t="s">
        <v>215</v>
      </c>
    </row>
    <row r="433" spans="2:17" hidden="1" x14ac:dyDescent="0.2">
      <c r="B433" s="60" t="str">
        <f t="shared" si="7"/>
        <v>00001384374540610606651000100039936</v>
      </c>
      <c r="C433" s="65" t="s">
        <v>3554</v>
      </c>
      <c r="D433" s="65" t="s">
        <v>163</v>
      </c>
      <c r="E433" s="65" t="s">
        <v>308</v>
      </c>
      <c r="F433" s="71">
        <v>45406</v>
      </c>
      <c r="G433" s="65" t="s">
        <v>309</v>
      </c>
      <c r="H433" s="65" t="s">
        <v>310</v>
      </c>
      <c r="I433" s="65" t="s">
        <v>1812</v>
      </c>
      <c r="J433" s="66">
        <v>16</v>
      </c>
      <c r="K433" s="66">
        <v>16</v>
      </c>
      <c r="L433" s="65" t="s">
        <v>51</v>
      </c>
      <c r="M433" s="65" t="s">
        <v>314</v>
      </c>
      <c r="N433" s="65" t="s">
        <v>249</v>
      </c>
      <c r="O433" s="65" t="s">
        <v>312</v>
      </c>
      <c r="P433" s="65" t="s">
        <v>3555</v>
      </c>
      <c r="Q433" s="65" t="s">
        <v>215</v>
      </c>
    </row>
    <row r="434" spans="2:17" hidden="1" x14ac:dyDescent="0.2">
      <c r="B434" s="60" t="str">
        <f t="shared" si="7"/>
        <v>00001334014537910606781000100034857</v>
      </c>
      <c r="C434" s="65" t="s">
        <v>818</v>
      </c>
      <c r="D434" s="65" t="s">
        <v>317</v>
      </c>
      <c r="E434" s="65" t="s">
        <v>308</v>
      </c>
      <c r="F434" s="71">
        <v>45379</v>
      </c>
      <c r="G434" s="65" t="s">
        <v>309</v>
      </c>
      <c r="H434" s="65" t="s">
        <v>310</v>
      </c>
      <c r="I434" s="65" t="s">
        <v>424</v>
      </c>
      <c r="J434" s="66">
        <v>1</v>
      </c>
      <c r="K434" s="66">
        <v>1</v>
      </c>
      <c r="L434" s="65" t="s">
        <v>51</v>
      </c>
      <c r="M434" s="65" t="s">
        <v>311</v>
      </c>
      <c r="N434" s="65" t="s">
        <v>311</v>
      </c>
      <c r="O434" s="65" t="s">
        <v>312</v>
      </c>
      <c r="P434" s="65" t="s">
        <v>819</v>
      </c>
      <c r="Q434" s="65" t="s">
        <v>215</v>
      </c>
    </row>
    <row r="435" spans="2:17" hidden="1" x14ac:dyDescent="0.2">
      <c r="B435" s="60" t="str">
        <f t="shared" si="7"/>
        <v>00001334014537910606782000100034857</v>
      </c>
      <c r="C435" s="65" t="s">
        <v>818</v>
      </c>
      <c r="D435" s="65" t="s">
        <v>314</v>
      </c>
      <c r="E435" s="65" t="s">
        <v>308</v>
      </c>
      <c r="F435" s="71">
        <v>45379</v>
      </c>
      <c r="G435" s="65" t="s">
        <v>309</v>
      </c>
      <c r="H435" s="65" t="s">
        <v>310</v>
      </c>
      <c r="I435" s="65" t="s">
        <v>413</v>
      </c>
      <c r="J435" s="66">
        <v>1</v>
      </c>
      <c r="K435" s="66">
        <v>1</v>
      </c>
      <c r="L435" s="65" t="s">
        <v>51</v>
      </c>
      <c r="M435" s="65" t="s">
        <v>311</v>
      </c>
      <c r="N435" s="65" t="s">
        <v>311</v>
      </c>
      <c r="O435" s="65" t="s">
        <v>312</v>
      </c>
      <c r="P435" s="65" t="s">
        <v>819</v>
      </c>
      <c r="Q435" s="65" t="s">
        <v>215</v>
      </c>
    </row>
    <row r="436" spans="2:17" hidden="1" x14ac:dyDescent="0.2">
      <c r="B436" s="60" t="str">
        <f t="shared" si="7"/>
        <v>00001334014537910606782000100034857</v>
      </c>
      <c r="C436" s="65" t="s">
        <v>818</v>
      </c>
      <c r="D436" s="65" t="s">
        <v>311</v>
      </c>
      <c r="E436" s="65" t="s">
        <v>308</v>
      </c>
      <c r="F436" s="71">
        <v>45379</v>
      </c>
      <c r="G436" s="65" t="s">
        <v>309</v>
      </c>
      <c r="H436" s="65" t="s">
        <v>310</v>
      </c>
      <c r="I436" s="65" t="s">
        <v>413</v>
      </c>
      <c r="J436" s="66">
        <v>1</v>
      </c>
      <c r="K436" s="66">
        <v>1</v>
      </c>
      <c r="L436" s="65" t="s">
        <v>51</v>
      </c>
      <c r="M436" s="65" t="s">
        <v>311</v>
      </c>
      <c r="N436" s="65" t="s">
        <v>311</v>
      </c>
      <c r="O436" s="65" t="s">
        <v>312</v>
      </c>
      <c r="P436" s="65" t="s">
        <v>819</v>
      </c>
      <c r="Q436" s="65" t="s">
        <v>215</v>
      </c>
    </row>
    <row r="437" spans="2:17" hidden="1" x14ac:dyDescent="0.2">
      <c r="B437" s="60" t="str">
        <f t="shared" si="7"/>
        <v>00001287344539110607195000200090465</v>
      </c>
      <c r="C437" s="65" t="s">
        <v>810</v>
      </c>
      <c r="D437" s="65" t="s">
        <v>3376</v>
      </c>
      <c r="E437" s="65" t="s">
        <v>308</v>
      </c>
      <c r="F437" s="71">
        <v>45391</v>
      </c>
      <c r="G437" s="65" t="s">
        <v>309</v>
      </c>
      <c r="H437" s="65" t="s">
        <v>310</v>
      </c>
      <c r="I437" s="65" t="s">
        <v>2756</v>
      </c>
      <c r="J437" s="66">
        <v>24</v>
      </c>
      <c r="K437" s="66">
        <v>24</v>
      </c>
      <c r="L437" s="65" t="s">
        <v>51</v>
      </c>
      <c r="M437" s="65" t="s">
        <v>314</v>
      </c>
      <c r="N437" s="65" t="s">
        <v>249</v>
      </c>
      <c r="O437" s="65" t="s">
        <v>312</v>
      </c>
      <c r="P437" s="65" t="s">
        <v>811</v>
      </c>
      <c r="Q437" s="65" t="s">
        <v>215</v>
      </c>
    </row>
    <row r="438" spans="2:17" hidden="1" x14ac:dyDescent="0.2">
      <c r="B438" s="60" t="str">
        <f t="shared" si="7"/>
        <v>00001167384542110607433000200081677</v>
      </c>
      <c r="C438" s="65" t="s">
        <v>3312</v>
      </c>
      <c r="D438" s="65" t="s">
        <v>218</v>
      </c>
      <c r="E438" s="65" t="s">
        <v>308</v>
      </c>
      <c r="F438" s="71">
        <v>45421</v>
      </c>
      <c r="G438" s="65" t="s">
        <v>309</v>
      </c>
      <c r="H438" s="65" t="s">
        <v>310</v>
      </c>
      <c r="I438" s="65" t="s">
        <v>2458</v>
      </c>
      <c r="J438" s="66">
        <v>1</v>
      </c>
      <c r="K438" s="66">
        <v>1</v>
      </c>
      <c r="L438" s="65" t="s">
        <v>51</v>
      </c>
      <c r="M438" s="65" t="s">
        <v>1701</v>
      </c>
      <c r="N438" s="65" t="s">
        <v>3229</v>
      </c>
      <c r="O438" s="65" t="s">
        <v>312</v>
      </c>
      <c r="P438" s="65" t="s">
        <v>3313</v>
      </c>
      <c r="Q438" s="65" t="s">
        <v>215</v>
      </c>
    </row>
    <row r="439" spans="2:17" hidden="1" x14ac:dyDescent="0.2">
      <c r="B439" s="60" t="str">
        <f t="shared" si="7"/>
        <v>00001167814544210607433000200081678</v>
      </c>
      <c r="C439" s="65" t="s">
        <v>3314</v>
      </c>
      <c r="D439" s="65" t="s">
        <v>218</v>
      </c>
      <c r="E439" s="65" t="s">
        <v>308</v>
      </c>
      <c r="F439" s="71">
        <v>45442</v>
      </c>
      <c r="G439" s="65" t="s">
        <v>309</v>
      </c>
      <c r="H439" s="65" t="s">
        <v>310</v>
      </c>
      <c r="I439" s="65" t="s">
        <v>2458</v>
      </c>
      <c r="J439" s="66">
        <v>1</v>
      </c>
      <c r="K439" s="66">
        <v>1</v>
      </c>
      <c r="L439" s="65" t="s">
        <v>51</v>
      </c>
      <c r="M439" s="65" t="s">
        <v>1701</v>
      </c>
      <c r="N439" s="65" t="s">
        <v>3229</v>
      </c>
      <c r="O439" s="65" t="s">
        <v>312</v>
      </c>
      <c r="P439" s="65" t="s">
        <v>3315</v>
      </c>
      <c r="Q439" s="65" t="s">
        <v>215</v>
      </c>
    </row>
    <row r="440" spans="2:17" hidden="1" x14ac:dyDescent="0.2">
      <c r="B440" s="60" t="str">
        <f t="shared" si="7"/>
        <v>00001167834542110608381000200081679</v>
      </c>
      <c r="C440" s="65" t="s">
        <v>3316</v>
      </c>
      <c r="D440" s="65" t="s">
        <v>218</v>
      </c>
      <c r="E440" s="65" t="s">
        <v>308</v>
      </c>
      <c r="F440" s="71">
        <v>45421</v>
      </c>
      <c r="G440" s="65" t="s">
        <v>309</v>
      </c>
      <c r="H440" s="65" t="s">
        <v>310</v>
      </c>
      <c r="I440" s="65" t="s">
        <v>2466</v>
      </c>
      <c r="J440" s="66">
        <v>1</v>
      </c>
      <c r="K440" s="66">
        <v>1</v>
      </c>
      <c r="L440" s="65" t="s">
        <v>51</v>
      </c>
      <c r="M440" s="65" t="s">
        <v>1701</v>
      </c>
      <c r="N440" s="65" t="s">
        <v>3229</v>
      </c>
      <c r="O440" s="65" t="s">
        <v>312</v>
      </c>
      <c r="P440" s="65" t="s">
        <v>3317</v>
      </c>
      <c r="Q440" s="65" t="s">
        <v>215</v>
      </c>
    </row>
    <row r="441" spans="2:17" hidden="1" x14ac:dyDescent="0.2">
      <c r="B441" s="60" t="str">
        <f t="shared" si="7"/>
        <v>00001167924542110608381000200081722</v>
      </c>
      <c r="C441" s="65" t="s">
        <v>3318</v>
      </c>
      <c r="D441" s="65" t="s">
        <v>218</v>
      </c>
      <c r="E441" s="65" t="s">
        <v>308</v>
      </c>
      <c r="F441" s="71">
        <v>45421</v>
      </c>
      <c r="G441" s="65" t="s">
        <v>309</v>
      </c>
      <c r="H441" s="65" t="s">
        <v>310</v>
      </c>
      <c r="I441" s="65" t="s">
        <v>2466</v>
      </c>
      <c r="J441" s="66">
        <v>1</v>
      </c>
      <c r="K441" s="66">
        <v>1</v>
      </c>
      <c r="L441" s="65" t="s">
        <v>51</v>
      </c>
      <c r="M441" s="65" t="s">
        <v>1701</v>
      </c>
      <c r="N441" s="65" t="s">
        <v>3229</v>
      </c>
      <c r="O441" s="65" t="s">
        <v>312</v>
      </c>
      <c r="P441" s="65" t="s">
        <v>3319</v>
      </c>
      <c r="Q441" s="65" t="s">
        <v>215</v>
      </c>
    </row>
    <row r="442" spans="2:17" hidden="1" x14ac:dyDescent="0.2">
      <c r="B442" s="60" t="str">
        <f t="shared" si="7"/>
        <v>00001342104542110608970000100035706</v>
      </c>
      <c r="C442" s="65" t="s">
        <v>3466</v>
      </c>
      <c r="D442" s="65" t="s">
        <v>218</v>
      </c>
      <c r="E442" s="65" t="s">
        <v>308</v>
      </c>
      <c r="F442" s="71">
        <v>45421</v>
      </c>
      <c r="G442" s="65" t="s">
        <v>309</v>
      </c>
      <c r="H442" s="65" t="s">
        <v>310</v>
      </c>
      <c r="I442" s="65" t="s">
        <v>1577</v>
      </c>
      <c r="J442" s="66">
        <v>1</v>
      </c>
      <c r="K442" s="66">
        <v>1</v>
      </c>
      <c r="L442" s="65" t="s">
        <v>51</v>
      </c>
      <c r="M442" s="65" t="s">
        <v>311</v>
      </c>
      <c r="N442" s="65" t="s">
        <v>311</v>
      </c>
      <c r="O442" s="65" t="s">
        <v>312</v>
      </c>
      <c r="P442" s="65" t="s">
        <v>3467</v>
      </c>
      <c r="Q442" s="65" t="s">
        <v>215</v>
      </c>
    </row>
    <row r="443" spans="2:17" hidden="1" x14ac:dyDescent="0.2">
      <c r="B443" s="60" t="str">
        <f t="shared" si="7"/>
        <v>00001325684540110613168000100034084</v>
      </c>
      <c r="C443" s="65" t="s">
        <v>3442</v>
      </c>
      <c r="D443" s="65" t="s">
        <v>218</v>
      </c>
      <c r="E443" s="65" t="s">
        <v>308</v>
      </c>
      <c r="F443" s="71">
        <v>45401</v>
      </c>
      <c r="G443" s="65" t="s">
        <v>309</v>
      </c>
      <c r="H443" s="65" t="s">
        <v>310</v>
      </c>
      <c r="I443" s="65" t="s">
        <v>1375</v>
      </c>
      <c r="J443" s="66">
        <v>12</v>
      </c>
      <c r="K443" s="66">
        <v>12</v>
      </c>
      <c r="L443" s="65" t="s">
        <v>51</v>
      </c>
      <c r="M443" s="65" t="s">
        <v>314</v>
      </c>
      <c r="N443" s="65" t="s">
        <v>249</v>
      </c>
      <c r="O443" s="65" t="s">
        <v>312</v>
      </c>
      <c r="P443" s="65" t="s">
        <v>3443</v>
      </c>
      <c r="Q443" s="65" t="s">
        <v>215</v>
      </c>
    </row>
    <row r="444" spans="2:17" hidden="1" x14ac:dyDescent="0.2">
      <c r="B444" s="60" t="str">
        <f t="shared" si="7"/>
        <v>00001325684540110613351000100034084</v>
      </c>
      <c r="C444" s="65" t="s">
        <v>3442</v>
      </c>
      <c r="D444" s="65" t="s">
        <v>320</v>
      </c>
      <c r="E444" s="65" t="s">
        <v>308</v>
      </c>
      <c r="F444" s="71">
        <v>45401</v>
      </c>
      <c r="G444" s="65" t="s">
        <v>309</v>
      </c>
      <c r="H444" s="65" t="s">
        <v>310</v>
      </c>
      <c r="I444" s="65" t="s">
        <v>1350</v>
      </c>
      <c r="J444" s="66">
        <v>12</v>
      </c>
      <c r="K444" s="66">
        <v>12</v>
      </c>
      <c r="L444" s="65" t="s">
        <v>51</v>
      </c>
      <c r="M444" s="65" t="s">
        <v>314</v>
      </c>
      <c r="N444" s="65" t="s">
        <v>249</v>
      </c>
      <c r="O444" s="65" t="s">
        <v>312</v>
      </c>
      <c r="P444" s="65" t="s">
        <v>3443</v>
      </c>
      <c r="Q444" s="65" t="s">
        <v>215</v>
      </c>
    </row>
    <row r="445" spans="2:17" hidden="1" x14ac:dyDescent="0.2">
      <c r="B445" s="60" t="str">
        <f t="shared" si="7"/>
        <v>00001306434540070000044000100032131</v>
      </c>
      <c r="C445" s="65" t="s">
        <v>3388</v>
      </c>
      <c r="D445" s="65" t="s">
        <v>294</v>
      </c>
      <c r="E445" s="65" t="s">
        <v>308</v>
      </c>
      <c r="F445" s="71">
        <v>45400</v>
      </c>
      <c r="G445" s="65" t="s">
        <v>309</v>
      </c>
      <c r="H445" s="65" t="s">
        <v>310</v>
      </c>
      <c r="I445" s="65" t="s">
        <v>1006</v>
      </c>
      <c r="J445" s="66">
        <v>56</v>
      </c>
      <c r="K445" s="66">
        <v>56</v>
      </c>
      <c r="L445" s="65" t="s">
        <v>51</v>
      </c>
      <c r="M445" s="65" t="s">
        <v>311</v>
      </c>
      <c r="N445" s="65" t="s">
        <v>311</v>
      </c>
      <c r="O445" s="65" t="s">
        <v>312</v>
      </c>
      <c r="P445" s="65" t="s">
        <v>3389</v>
      </c>
      <c r="Q445" s="65" t="s">
        <v>215</v>
      </c>
    </row>
    <row r="446" spans="2:17" hidden="1" x14ac:dyDescent="0.2">
      <c r="B446" s="60" t="str">
        <f t="shared" si="7"/>
        <v>00001306444548470000044000100032132</v>
      </c>
      <c r="C446" s="65" t="s">
        <v>3390</v>
      </c>
      <c r="D446" s="65" t="s">
        <v>218</v>
      </c>
      <c r="E446" s="65" t="s">
        <v>308</v>
      </c>
      <c r="F446" s="71">
        <v>45484</v>
      </c>
      <c r="G446" s="65" t="s">
        <v>309</v>
      </c>
      <c r="H446" s="65" t="s">
        <v>310</v>
      </c>
      <c r="I446" s="65" t="s">
        <v>1006</v>
      </c>
      <c r="J446" s="66">
        <v>56</v>
      </c>
      <c r="K446" s="66">
        <v>56</v>
      </c>
      <c r="L446" s="65" t="s">
        <v>51</v>
      </c>
      <c r="M446" s="65" t="s">
        <v>311</v>
      </c>
      <c r="N446" s="65" t="s">
        <v>311</v>
      </c>
      <c r="O446" s="65" t="s">
        <v>312</v>
      </c>
      <c r="P446" s="65" t="s">
        <v>3391</v>
      </c>
      <c r="Q446" s="65" t="s">
        <v>215</v>
      </c>
    </row>
    <row r="447" spans="2:17" hidden="1" x14ac:dyDescent="0.2">
      <c r="B447" s="60" t="str">
        <f t="shared" si="7"/>
        <v>00001306454540070000044000100032133</v>
      </c>
      <c r="C447" s="65" t="s">
        <v>3392</v>
      </c>
      <c r="D447" s="65" t="s">
        <v>294</v>
      </c>
      <c r="E447" s="65" t="s">
        <v>308</v>
      </c>
      <c r="F447" s="71">
        <v>45400</v>
      </c>
      <c r="G447" s="65" t="s">
        <v>309</v>
      </c>
      <c r="H447" s="65" t="s">
        <v>310</v>
      </c>
      <c r="I447" s="65" t="s">
        <v>1006</v>
      </c>
      <c r="J447" s="66">
        <v>56</v>
      </c>
      <c r="K447" s="66">
        <v>56</v>
      </c>
      <c r="L447" s="65" t="s">
        <v>51</v>
      </c>
      <c r="M447" s="65" t="s">
        <v>311</v>
      </c>
      <c r="N447" s="65" t="s">
        <v>311</v>
      </c>
      <c r="O447" s="65" t="s">
        <v>312</v>
      </c>
      <c r="P447" s="65" t="s">
        <v>3393</v>
      </c>
      <c r="Q447" s="65" t="s">
        <v>215</v>
      </c>
    </row>
    <row r="448" spans="2:17" hidden="1" x14ac:dyDescent="0.2">
      <c r="B448" s="60" t="str">
        <f t="shared" si="7"/>
        <v>00001306464542170000044000100032134</v>
      </c>
      <c r="C448" s="65" t="s">
        <v>3394</v>
      </c>
      <c r="D448" s="65" t="s">
        <v>218</v>
      </c>
      <c r="E448" s="65" t="s">
        <v>308</v>
      </c>
      <c r="F448" s="71">
        <v>45421</v>
      </c>
      <c r="G448" s="65" t="s">
        <v>309</v>
      </c>
      <c r="H448" s="65" t="s">
        <v>310</v>
      </c>
      <c r="I448" s="65" t="s">
        <v>1006</v>
      </c>
      <c r="J448" s="66">
        <v>56</v>
      </c>
      <c r="K448" s="66">
        <v>56</v>
      </c>
      <c r="L448" s="65" t="s">
        <v>51</v>
      </c>
      <c r="M448" s="65" t="s">
        <v>311</v>
      </c>
      <c r="N448" s="65" t="s">
        <v>311</v>
      </c>
      <c r="O448" s="65" t="s">
        <v>312</v>
      </c>
      <c r="P448" s="65" t="s">
        <v>3395</v>
      </c>
      <c r="Q448" s="65" t="s">
        <v>215</v>
      </c>
    </row>
    <row r="449" spans="2:17" hidden="1" x14ac:dyDescent="0.2">
      <c r="B449" s="60" t="str">
        <f t="shared" si="7"/>
        <v>00001306474548470000044000100032135</v>
      </c>
      <c r="C449" s="65" t="s">
        <v>3396</v>
      </c>
      <c r="D449" s="65" t="s">
        <v>218</v>
      </c>
      <c r="E449" s="65" t="s">
        <v>308</v>
      </c>
      <c r="F449" s="71">
        <v>45484</v>
      </c>
      <c r="G449" s="65" t="s">
        <v>309</v>
      </c>
      <c r="H449" s="65" t="s">
        <v>310</v>
      </c>
      <c r="I449" s="65" t="s">
        <v>1006</v>
      </c>
      <c r="J449" s="66">
        <v>56</v>
      </c>
      <c r="K449" s="66">
        <v>56</v>
      </c>
      <c r="L449" s="65" t="s">
        <v>51</v>
      </c>
      <c r="M449" s="65" t="s">
        <v>311</v>
      </c>
      <c r="N449" s="65" t="s">
        <v>311</v>
      </c>
      <c r="O449" s="65" t="s">
        <v>312</v>
      </c>
      <c r="P449" s="65" t="s">
        <v>3397</v>
      </c>
      <c r="Q449" s="65" t="s">
        <v>215</v>
      </c>
    </row>
    <row r="450" spans="2:17" hidden="1" x14ac:dyDescent="0.2">
      <c r="B450" s="60" t="str">
        <f t="shared" ref="B450:B500" si="8">_xlfn.CONCAT("0000",C450,F450,I450,P450)</f>
        <v>00001306434540070000047000100032131</v>
      </c>
      <c r="C450" s="65" t="s">
        <v>3388</v>
      </c>
      <c r="D450" s="65" t="s">
        <v>232</v>
      </c>
      <c r="E450" s="65" t="s">
        <v>308</v>
      </c>
      <c r="F450" s="71">
        <v>45400</v>
      </c>
      <c r="G450" s="65" t="s">
        <v>309</v>
      </c>
      <c r="H450" s="65" t="s">
        <v>310</v>
      </c>
      <c r="I450" s="65" t="s">
        <v>1016</v>
      </c>
      <c r="J450" s="66">
        <v>116</v>
      </c>
      <c r="K450" s="66">
        <v>116</v>
      </c>
      <c r="L450" s="65" t="s">
        <v>51</v>
      </c>
      <c r="M450" s="65" t="s">
        <v>311</v>
      </c>
      <c r="N450" s="65" t="s">
        <v>311</v>
      </c>
      <c r="O450" s="65" t="s">
        <v>312</v>
      </c>
      <c r="P450" s="65" t="s">
        <v>3389</v>
      </c>
      <c r="Q450" s="65" t="s">
        <v>215</v>
      </c>
    </row>
    <row r="451" spans="2:17" hidden="1" x14ac:dyDescent="0.2">
      <c r="B451" s="60" t="str">
        <f t="shared" si="8"/>
        <v>00001306444548470000047000100032132</v>
      </c>
      <c r="C451" s="65" t="s">
        <v>3390</v>
      </c>
      <c r="D451" s="65" t="s">
        <v>294</v>
      </c>
      <c r="E451" s="65" t="s">
        <v>308</v>
      </c>
      <c r="F451" s="71">
        <v>45484</v>
      </c>
      <c r="G451" s="65" t="s">
        <v>309</v>
      </c>
      <c r="H451" s="65" t="s">
        <v>310</v>
      </c>
      <c r="I451" s="65" t="s">
        <v>1016</v>
      </c>
      <c r="J451" s="66">
        <v>4</v>
      </c>
      <c r="K451" s="66">
        <v>4</v>
      </c>
      <c r="L451" s="65" t="s">
        <v>51</v>
      </c>
      <c r="M451" s="65" t="s">
        <v>311</v>
      </c>
      <c r="N451" s="65" t="s">
        <v>311</v>
      </c>
      <c r="O451" s="65" t="s">
        <v>312</v>
      </c>
      <c r="P451" s="65" t="s">
        <v>3391</v>
      </c>
      <c r="Q451" s="65" t="s">
        <v>215</v>
      </c>
    </row>
    <row r="452" spans="2:17" hidden="1" x14ac:dyDescent="0.2">
      <c r="B452" s="60" t="str">
        <f t="shared" si="8"/>
        <v>00001306454540070000047000100032133</v>
      </c>
      <c r="C452" s="65" t="s">
        <v>3392</v>
      </c>
      <c r="D452" s="65" t="s">
        <v>163</v>
      </c>
      <c r="E452" s="65" t="s">
        <v>308</v>
      </c>
      <c r="F452" s="71">
        <v>45400</v>
      </c>
      <c r="G452" s="65" t="s">
        <v>309</v>
      </c>
      <c r="H452" s="65" t="s">
        <v>310</v>
      </c>
      <c r="I452" s="65" t="s">
        <v>1016</v>
      </c>
      <c r="J452" s="66">
        <v>4</v>
      </c>
      <c r="K452" s="66">
        <v>4</v>
      </c>
      <c r="L452" s="65" t="s">
        <v>51</v>
      </c>
      <c r="M452" s="65" t="s">
        <v>311</v>
      </c>
      <c r="N452" s="65" t="s">
        <v>311</v>
      </c>
      <c r="O452" s="65" t="s">
        <v>312</v>
      </c>
      <c r="P452" s="65" t="s">
        <v>3393</v>
      </c>
      <c r="Q452" s="65" t="s">
        <v>215</v>
      </c>
    </row>
    <row r="453" spans="2:17" hidden="1" x14ac:dyDescent="0.2">
      <c r="B453" s="60" t="str">
        <f t="shared" si="8"/>
        <v>00001306464542170000047000100032134</v>
      </c>
      <c r="C453" s="65" t="s">
        <v>3394</v>
      </c>
      <c r="D453" s="65" t="s">
        <v>294</v>
      </c>
      <c r="E453" s="65" t="s">
        <v>308</v>
      </c>
      <c r="F453" s="71">
        <v>45421</v>
      </c>
      <c r="G453" s="65" t="s">
        <v>309</v>
      </c>
      <c r="H453" s="65" t="s">
        <v>310</v>
      </c>
      <c r="I453" s="65" t="s">
        <v>1016</v>
      </c>
      <c r="J453" s="66">
        <v>8</v>
      </c>
      <c r="K453" s="66">
        <v>8</v>
      </c>
      <c r="L453" s="65" t="s">
        <v>51</v>
      </c>
      <c r="M453" s="65" t="s">
        <v>311</v>
      </c>
      <c r="N453" s="65" t="s">
        <v>311</v>
      </c>
      <c r="O453" s="65" t="s">
        <v>312</v>
      </c>
      <c r="P453" s="65" t="s">
        <v>3395</v>
      </c>
      <c r="Q453" s="65" t="s">
        <v>215</v>
      </c>
    </row>
    <row r="454" spans="2:17" hidden="1" x14ac:dyDescent="0.2">
      <c r="B454" s="60" t="str">
        <f t="shared" si="8"/>
        <v>00001306474548470000047000100032135</v>
      </c>
      <c r="C454" s="65" t="s">
        <v>3396</v>
      </c>
      <c r="D454" s="65" t="s">
        <v>294</v>
      </c>
      <c r="E454" s="65" t="s">
        <v>308</v>
      </c>
      <c r="F454" s="71">
        <v>45484</v>
      </c>
      <c r="G454" s="65" t="s">
        <v>309</v>
      </c>
      <c r="H454" s="65" t="s">
        <v>310</v>
      </c>
      <c r="I454" s="65" t="s">
        <v>1016</v>
      </c>
      <c r="J454" s="66">
        <v>8</v>
      </c>
      <c r="K454" s="66">
        <v>8</v>
      </c>
      <c r="L454" s="65" t="s">
        <v>51</v>
      </c>
      <c r="M454" s="65" t="s">
        <v>311</v>
      </c>
      <c r="N454" s="65" t="s">
        <v>311</v>
      </c>
      <c r="O454" s="65" t="s">
        <v>312</v>
      </c>
      <c r="P454" s="65" t="s">
        <v>3397</v>
      </c>
      <c r="Q454" s="65" t="s">
        <v>215</v>
      </c>
    </row>
    <row r="455" spans="2:17" hidden="1" x14ac:dyDescent="0.2">
      <c r="B455" s="60" t="str">
        <f t="shared" si="8"/>
        <v>00001306434540070000048000100032131</v>
      </c>
      <c r="C455" s="65" t="s">
        <v>3388</v>
      </c>
      <c r="D455" s="65" t="s">
        <v>318</v>
      </c>
      <c r="E455" s="65" t="s">
        <v>308</v>
      </c>
      <c r="F455" s="71">
        <v>45400</v>
      </c>
      <c r="G455" s="65" t="s">
        <v>309</v>
      </c>
      <c r="H455" s="65" t="s">
        <v>310</v>
      </c>
      <c r="I455" s="65" t="s">
        <v>994</v>
      </c>
      <c r="J455" s="66">
        <v>4</v>
      </c>
      <c r="K455" s="66">
        <v>4</v>
      </c>
      <c r="L455" s="65" t="s">
        <v>51</v>
      </c>
      <c r="M455" s="65" t="s">
        <v>311</v>
      </c>
      <c r="N455" s="65" t="s">
        <v>311</v>
      </c>
      <c r="O455" s="65" t="s">
        <v>312</v>
      </c>
      <c r="P455" s="65" t="s">
        <v>3389</v>
      </c>
      <c r="Q455" s="65" t="s">
        <v>215</v>
      </c>
    </row>
    <row r="456" spans="2:17" hidden="1" x14ac:dyDescent="0.2">
      <c r="B456" s="60" t="str">
        <f t="shared" si="8"/>
        <v>00001306444548470000048000100032132</v>
      </c>
      <c r="C456" s="65" t="s">
        <v>3390</v>
      </c>
      <c r="D456" s="65" t="s">
        <v>163</v>
      </c>
      <c r="E456" s="65" t="s">
        <v>308</v>
      </c>
      <c r="F456" s="71">
        <v>45484</v>
      </c>
      <c r="G456" s="65" t="s">
        <v>309</v>
      </c>
      <c r="H456" s="65" t="s">
        <v>310</v>
      </c>
      <c r="I456" s="65" t="s">
        <v>994</v>
      </c>
      <c r="J456" s="66">
        <v>4</v>
      </c>
      <c r="K456" s="66">
        <v>4</v>
      </c>
      <c r="L456" s="65" t="s">
        <v>51</v>
      </c>
      <c r="M456" s="65" t="s">
        <v>311</v>
      </c>
      <c r="N456" s="65" t="s">
        <v>311</v>
      </c>
      <c r="O456" s="65" t="s">
        <v>312</v>
      </c>
      <c r="P456" s="65" t="s">
        <v>3391</v>
      </c>
      <c r="Q456" s="65" t="s">
        <v>215</v>
      </c>
    </row>
    <row r="457" spans="2:17" hidden="1" x14ac:dyDescent="0.2">
      <c r="B457" s="60" t="str">
        <f t="shared" si="8"/>
        <v>00001306454540070000048000100032133</v>
      </c>
      <c r="C457" s="65" t="s">
        <v>3392</v>
      </c>
      <c r="D457" s="65" t="s">
        <v>232</v>
      </c>
      <c r="E457" s="65" t="s">
        <v>308</v>
      </c>
      <c r="F457" s="71">
        <v>45400</v>
      </c>
      <c r="G457" s="65" t="s">
        <v>309</v>
      </c>
      <c r="H457" s="65" t="s">
        <v>310</v>
      </c>
      <c r="I457" s="65" t="s">
        <v>994</v>
      </c>
      <c r="J457" s="66">
        <v>16</v>
      </c>
      <c r="K457" s="66">
        <v>16</v>
      </c>
      <c r="L457" s="65" t="s">
        <v>51</v>
      </c>
      <c r="M457" s="65" t="s">
        <v>311</v>
      </c>
      <c r="N457" s="65" t="s">
        <v>311</v>
      </c>
      <c r="O457" s="65" t="s">
        <v>312</v>
      </c>
      <c r="P457" s="65" t="s">
        <v>3393</v>
      </c>
      <c r="Q457" s="65" t="s">
        <v>215</v>
      </c>
    </row>
    <row r="458" spans="2:17" hidden="1" x14ac:dyDescent="0.2">
      <c r="B458" s="60" t="str">
        <f t="shared" si="8"/>
        <v>00001306464542170000048000100032134</v>
      </c>
      <c r="C458" s="65" t="s">
        <v>3394</v>
      </c>
      <c r="D458" s="65" t="s">
        <v>163</v>
      </c>
      <c r="E458" s="65" t="s">
        <v>308</v>
      </c>
      <c r="F458" s="71">
        <v>45421</v>
      </c>
      <c r="G458" s="65" t="s">
        <v>309</v>
      </c>
      <c r="H458" s="65" t="s">
        <v>310</v>
      </c>
      <c r="I458" s="65" t="s">
        <v>994</v>
      </c>
      <c r="J458" s="66">
        <v>8</v>
      </c>
      <c r="K458" s="66">
        <v>8</v>
      </c>
      <c r="L458" s="65" t="s">
        <v>51</v>
      </c>
      <c r="M458" s="65" t="s">
        <v>311</v>
      </c>
      <c r="N458" s="65" t="s">
        <v>311</v>
      </c>
      <c r="O458" s="65" t="s">
        <v>312</v>
      </c>
      <c r="P458" s="65" t="s">
        <v>3395</v>
      </c>
      <c r="Q458" s="65" t="s">
        <v>215</v>
      </c>
    </row>
    <row r="459" spans="2:17" hidden="1" x14ac:dyDescent="0.2">
      <c r="B459" s="60" t="str">
        <f t="shared" si="8"/>
        <v>00001306474548470000048000100032135</v>
      </c>
      <c r="C459" s="65" t="s">
        <v>3396</v>
      </c>
      <c r="D459" s="65" t="s">
        <v>163</v>
      </c>
      <c r="E459" s="65" t="s">
        <v>308</v>
      </c>
      <c r="F459" s="71">
        <v>45484</v>
      </c>
      <c r="G459" s="65" t="s">
        <v>309</v>
      </c>
      <c r="H459" s="65" t="s">
        <v>310</v>
      </c>
      <c r="I459" s="65" t="s">
        <v>994</v>
      </c>
      <c r="J459" s="66">
        <v>8</v>
      </c>
      <c r="K459" s="66">
        <v>8</v>
      </c>
      <c r="L459" s="65" t="s">
        <v>51</v>
      </c>
      <c r="M459" s="65" t="s">
        <v>311</v>
      </c>
      <c r="N459" s="65" t="s">
        <v>311</v>
      </c>
      <c r="O459" s="65" t="s">
        <v>312</v>
      </c>
      <c r="P459" s="65" t="s">
        <v>3397</v>
      </c>
      <c r="Q459" s="65" t="s">
        <v>215</v>
      </c>
    </row>
    <row r="460" spans="2:17" hidden="1" x14ac:dyDescent="0.2">
      <c r="B460" s="60" t="str">
        <f t="shared" si="8"/>
        <v>00001306444548470000049000100032132</v>
      </c>
      <c r="C460" s="65" t="s">
        <v>3390</v>
      </c>
      <c r="D460" s="65" t="s">
        <v>232</v>
      </c>
      <c r="E460" s="65" t="s">
        <v>308</v>
      </c>
      <c r="F460" s="71">
        <v>45484</v>
      </c>
      <c r="G460" s="65" t="s">
        <v>309</v>
      </c>
      <c r="H460" s="65" t="s">
        <v>310</v>
      </c>
      <c r="I460" s="65" t="s">
        <v>1033</v>
      </c>
      <c r="J460" s="66">
        <v>4</v>
      </c>
      <c r="K460" s="66">
        <v>4</v>
      </c>
      <c r="L460" s="65" t="s">
        <v>51</v>
      </c>
      <c r="M460" s="65" t="s">
        <v>311</v>
      </c>
      <c r="N460" s="65" t="s">
        <v>311</v>
      </c>
      <c r="O460" s="65" t="s">
        <v>312</v>
      </c>
      <c r="P460" s="65" t="s">
        <v>3391</v>
      </c>
      <c r="Q460" s="65" t="s">
        <v>215</v>
      </c>
    </row>
    <row r="461" spans="2:17" hidden="1" x14ac:dyDescent="0.2">
      <c r="B461" s="60" t="str">
        <f t="shared" si="8"/>
        <v>00001306454540070000049000100032133</v>
      </c>
      <c r="C461" s="65" t="s">
        <v>3392</v>
      </c>
      <c r="D461" s="65" t="s">
        <v>318</v>
      </c>
      <c r="E461" s="65" t="s">
        <v>308</v>
      </c>
      <c r="F461" s="71">
        <v>45400</v>
      </c>
      <c r="G461" s="65" t="s">
        <v>309</v>
      </c>
      <c r="H461" s="65" t="s">
        <v>310</v>
      </c>
      <c r="I461" s="65" t="s">
        <v>1033</v>
      </c>
      <c r="J461" s="66">
        <v>12</v>
      </c>
      <c r="K461" s="66">
        <v>12</v>
      </c>
      <c r="L461" s="65" t="s">
        <v>51</v>
      </c>
      <c r="M461" s="65" t="s">
        <v>311</v>
      </c>
      <c r="N461" s="65" t="s">
        <v>311</v>
      </c>
      <c r="O461" s="65" t="s">
        <v>312</v>
      </c>
      <c r="P461" s="65" t="s">
        <v>3393</v>
      </c>
      <c r="Q461" s="65" t="s">
        <v>215</v>
      </c>
    </row>
    <row r="462" spans="2:17" hidden="1" x14ac:dyDescent="0.2">
      <c r="B462" s="60" t="str">
        <f t="shared" si="8"/>
        <v>00001306474548470000049000100032135</v>
      </c>
      <c r="C462" s="65" t="s">
        <v>3396</v>
      </c>
      <c r="D462" s="65" t="s">
        <v>232</v>
      </c>
      <c r="E462" s="65" t="s">
        <v>308</v>
      </c>
      <c r="F462" s="71">
        <v>45484</v>
      </c>
      <c r="G462" s="65" t="s">
        <v>309</v>
      </c>
      <c r="H462" s="65" t="s">
        <v>310</v>
      </c>
      <c r="I462" s="65" t="s">
        <v>1033</v>
      </c>
      <c r="J462" s="66">
        <v>16</v>
      </c>
      <c r="K462" s="66">
        <v>16</v>
      </c>
      <c r="L462" s="65" t="s">
        <v>51</v>
      </c>
      <c r="M462" s="65" t="s">
        <v>311</v>
      </c>
      <c r="N462" s="65" t="s">
        <v>311</v>
      </c>
      <c r="O462" s="65" t="s">
        <v>312</v>
      </c>
      <c r="P462" s="65" t="s">
        <v>3397</v>
      </c>
      <c r="Q462" s="65" t="s">
        <v>215</v>
      </c>
    </row>
    <row r="463" spans="2:17" hidden="1" x14ac:dyDescent="0.2">
      <c r="B463" s="60" t="str">
        <f t="shared" si="8"/>
        <v>00001317634542170000094000100033231</v>
      </c>
      <c r="C463" s="65" t="s">
        <v>3416</v>
      </c>
      <c r="D463" s="65" t="s">
        <v>294</v>
      </c>
      <c r="E463" s="65" t="s">
        <v>308</v>
      </c>
      <c r="F463" s="71">
        <v>45421</v>
      </c>
      <c r="G463" s="65" t="s">
        <v>309</v>
      </c>
      <c r="H463" s="65" t="s">
        <v>310</v>
      </c>
      <c r="I463" s="65" t="s">
        <v>1208</v>
      </c>
      <c r="J463" s="66">
        <v>10</v>
      </c>
      <c r="K463" s="66">
        <v>10</v>
      </c>
      <c r="L463" s="65" t="s">
        <v>51</v>
      </c>
      <c r="M463" s="65" t="s">
        <v>311</v>
      </c>
      <c r="N463" s="65" t="s">
        <v>311</v>
      </c>
      <c r="O463" s="65" t="s">
        <v>312</v>
      </c>
      <c r="P463" s="65" t="s">
        <v>3417</v>
      </c>
      <c r="Q463" s="65" t="s">
        <v>215</v>
      </c>
    </row>
    <row r="464" spans="2:17" hidden="1" x14ac:dyDescent="0.2">
      <c r="B464" s="60" t="str">
        <f t="shared" si="8"/>
        <v>00001317634542170000096000100033231</v>
      </c>
      <c r="C464" s="65" t="s">
        <v>3416</v>
      </c>
      <c r="D464" s="65" t="s">
        <v>232</v>
      </c>
      <c r="E464" s="65" t="s">
        <v>308</v>
      </c>
      <c r="F464" s="71">
        <v>45421</v>
      </c>
      <c r="G464" s="65" t="s">
        <v>309</v>
      </c>
      <c r="H464" s="65" t="s">
        <v>310</v>
      </c>
      <c r="I464" s="65" t="s">
        <v>1216</v>
      </c>
      <c r="J464" s="66">
        <v>38</v>
      </c>
      <c r="K464" s="66">
        <v>38</v>
      </c>
      <c r="L464" s="65" t="s">
        <v>51</v>
      </c>
      <c r="M464" s="65" t="s">
        <v>311</v>
      </c>
      <c r="N464" s="65" t="s">
        <v>311</v>
      </c>
      <c r="O464" s="65" t="s">
        <v>312</v>
      </c>
      <c r="P464" s="65" t="s">
        <v>3417</v>
      </c>
      <c r="Q464" s="65" t="s">
        <v>215</v>
      </c>
    </row>
    <row r="465" spans="2:17" hidden="1" x14ac:dyDescent="0.2">
      <c r="B465" s="60" t="str">
        <f t="shared" si="8"/>
        <v>00001306444548470000100000100032132</v>
      </c>
      <c r="C465" s="65" t="s">
        <v>3390</v>
      </c>
      <c r="D465" s="65" t="s">
        <v>314</v>
      </c>
      <c r="E465" s="65" t="s">
        <v>308</v>
      </c>
      <c r="F465" s="71">
        <v>45484</v>
      </c>
      <c r="G465" s="65" t="s">
        <v>309</v>
      </c>
      <c r="H465" s="65" t="s">
        <v>310</v>
      </c>
      <c r="I465" s="65" t="s">
        <v>1037</v>
      </c>
      <c r="J465" s="66">
        <v>28</v>
      </c>
      <c r="K465" s="66">
        <v>28</v>
      </c>
      <c r="L465" s="65" t="s">
        <v>51</v>
      </c>
      <c r="M465" s="65" t="s">
        <v>311</v>
      </c>
      <c r="N465" s="65" t="s">
        <v>311</v>
      </c>
      <c r="O465" s="65" t="s">
        <v>312</v>
      </c>
      <c r="P465" s="65" t="s">
        <v>3391</v>
      </c>
      <c r="Q465" s="65" t="s">
        <v>215</v>
      </c>
    </row>
    <row r="466" spans="2:17" hidden="1" x14ac:dyDescent="0.2">
      <c r="B466" s="60" t="str">
        <f t="shared" si="8"/>
        <v>00001306454540070000100000100032133</v>
      </c>
      <c r="C466" s="65" t="s">
        <v>3392</v>
      </c>
      <c r="D466" s="65" t="s">
        <v>3265</v>
      </c>
      <c r="E466" s="65" t="s">
        <v>308</v>
      </c>
      <c r="F466" s="71">
        <v>45400</v>
      </c>
      <c r="G466" s="65" t="s">
        <v>309</v>
      </c>
      <c r="H466" s="65" t="s">
        <v>310</v>
      </c>
      <c r="I466" s="65" t="s">
        <v>1037</v>
      </c>
      <c r="J466" s="66">
        <v>28</v>
      </c>
      <c r="K466" s="66">
        <v>28</v>
      </c>
      <c r="L466" s="65" t="s">
        <v>51</v>
      </c>
      <c r="M466" s="65" t="s">
        <v>311</v>
      </c>
      <c r="N466" s="65" t="s">
        <v>311</v>
      </c>
      <c r="O466" s="65" t="s">
        <v>312</v>
      </c>
      <c r="P466" s="65" t="s">
        <v>3393</v>
      </c>
      <c r="Q466" s="65" t="s">
        <v>215</v>
      </c>
    </row>
    <row r="467" spans="2:17" hidden="1" x14ac:dyDescent="0.2">
      <c r="B467" s="60" t="str">
        <f t="shared" si="8"/>
        <v>00001305484540670000589000100032076</v>
      </c>
      <c r="C467" s="65" t="s">
        <v>3386</v>
      </c>
      <c r="D467" s="65" t="s">
        <v>318</v>
      </c>
      <c r="E467" s="65" t="s">
        <v>308</v>
      </c>
      <c r="F467" s="71">
        <v>45406</v>
      </c>
      <c r="G467" s="65" t="s">
        <v>309</v>
      </c>
      <c r="H467" s="65" t="s">
        <v>310</v>
      </c>
      <c r="I467" s="65" t="s">
        <v>976</v>
      </c>
      <c r="J467" s="66">
        <v>1</v>
      </c>
      <c r="K467" s="66">
        <v>1</v>
      </c>
      <c r="L467" s="65" t="s">
        <v>51</v>
      </c>
      <c r="M467" s="65" t="s">
        <v>311</v>
      </c>
      <c r="N467" s="65" t="s">
        <v>311</v>
      </c>
      <c r="O467" s="65" t="s">
        <v>312</v>
      </c>
      <c r="P467" s="65" t="s">
        <v>3387</v>
      </c>
      <c r="Q467" s="65" t="s">
        <v>215</v>
      </c>
    </row>
    <row r="468" spans="2:17" hidden="1" x14ac:dyDescent="0.2">
      <c r="B468" s="60" t="str">
        <f t="shared" si="8"/>
        <v>00001356164541170001063000100037132</v>
      </c>
      <c r="C468" s="65" t="s">
        <v>3476</v>
      </c>
      <c r="D468" s="65" t="s">
        <v>3265</v>
      </c>
      <c r="E468" s="65" t="s">
        <v>308</v>
      </c>
      <c r="F468" s="71">
        <v>45411</v>
      </c>
      <c r="G468" s="65" t="s">
        <v>309</v>
      </c>
      <c r="H468" s="65" t="s">
        <v>310</v>
      </c>
      <c r="I468" s="65" t="s">
        <v>1676</v>
      </c>
      <c r="J468" s="66">
        <v>1</v>
      </c>
      <c r="K468" s="66">
        <v>1</v>
      </c>
      <c r="L468" s="65" t="s">
        <v>51</v>
      </c>
      <c r="M468" s="65" t="s">
        <v>311</v>
      </c>
      <c r="N468" s="65" t="s">
        <v>311</v>
      </c>
      <c r="O468" s="65" t="s">
        <v>312</v>
      </c>
      <c r="P468" s="65" t="s">
        <v>3477</v>
      </c>
      <c r="Q468" s="65" t="s">
        <v>215</v>
      </c>
    </row>
    <row r="469" spans="2:17" hidden="1" x14ac:dyDescent="0.2">
      <c r="B469" s="60" t="str">
        <f t="shared" si="8"/>
        <v>0000844804540070001189000600001624</v>
      </c>
      <c r="C469" s="65" t="s">
        <v>3222</v>
      </c>
      <c r="D469" s="65" t="s">
        <v>294</v>
      </c>
      <c r="E469" s="65" t="s">
        <v>308</v>
      </c>
      <c r="F469" s="71">
        <v>45400</v>
      </c>
      <c r="G469" s="65" t="s">
        <v>309</v>
      </c>
      <c r="H469" s="65" t="s">
        <v>310</v>
      </c>
      <c r="I469" s="65" t="s">
        <v>2853</v>
      </c>
      <c r="J469" s="66">
        <v>9</v>
      </c>
      <c r="K469" s="66">
        <v>9</v>
      </c>
      <c r="L469" s="65" t="s">
        <v>51</v>
      </c>
      <c r="M469" s="65" t="s">
        <v>311</v>
      </c>
      <c r="N469" s="65" t="s">
        <v>311</v>
      </c>
      <c r="O469" s="65" t="s">
        <v>312</v>
      </c>
      <c r="P469" s="65" t="s">
        <v>3223</v>
      </c>
      <c r="Q469" s="65" t="s">
        <v>215</v>
      </c>
    </row>
    <row r="470" spans="2:17" hidden="1" x14ac:dyDescent="0.2">
      <c r="B470" s="60" t="str">
        <f t="shared" si="8"/>
        <v>0000844804540070001200000600001624</v>
      </c>
      <c r="C470" s="65" t="s">
        <v>3222</v>
      </c>
      <c r="D470" s="65" t="s">
        <v>232</v>
      </c>
      <c r="E470" s="65" t="s">
        <v>308</v>
      </c>
      <c r="F470" s="71">
        <v>45400</v>
      </c>
      <c r="G470" s="65" t="s">
        <v>309</v>
      </c>
      <c r="H470" s="65" t="s">
        <v>310</v>
      </c>
      <c r="I470" s="65" t="s">
        <v>2863</v>
      </c>
      <c r="J470" s="66">
        <v>3</v>
      </c>
      <c r="K470" s="66">
        <v>3</v>
      </c>
      <c r="L470" s="65" t="s">
        <v>51</v>
      </c>
      <c r="M470" s="65" t="s">
        <v>311</v>
      </c>
      <c r="N470" s="65" t="s">
        <v>311</v>
      </c>
      <c r="O470" s="65" t="s">
        <v>312</v>
      </c>
      <c r="P470" s="65" t="s">
        <v>3223</v>
      </c>
      <c r="Q470" s="65" t="s">
        <v>215</v>
      </c>
    </row>
    <row r="471" spans="2:17" hidden="1" x14ac:dyDescent="0.2">
      <c r="B471" s="60" t="str">
        <f t="shared" si="8"/>
        <v>00001321894540670001416000100033657</v>
      </c>
      <c r="C471" s="65" t="s">
        <v>3422</v>
      </c>
      <c r="D471" s="65" t="s">
        <v>232</v>
      </c>
      <c r="E471" s="65" t="s">
        <v>308</v>
      </c>
      <c r="F471" s="71">
        <v>45406</v>
      </c>
      <c r="G471" s="65" t="s">
        <v>309</v>
      </c>
      <c r="H471" s="65" t="s">
        <v>310</v>
      </c>
      <c r="I471" s="65" t="s">
        <v>915</v>
      </c>
      <c r="J471" s="66">
        <v>1</v>
      </c>
      <c r="K471" s="66">
        <v>1</v>
      </c>
      <c r="L471" s="65" t="s">
        <v>51</v>
      </c>
      <c r="M471" s="65" t="s">
        <v>314</v>
      </c>
      <c r="N471" s="65" t="s">
        <v>249</v>
      </c>
      <c r="O471" s="65" t="s">
        <v>312</v>
      </c>
      <c r="P471" s="65" t="s">
        <v>3423</v>
      </c>
      <c r="Q471" s="65" t="s">
        <v>215</v>
      </c>
    </row>
    <row r="472" spans="2:17" hidden="1" x14ac:dyDescent="0.2">
      <c r="B472" s="60" t="str">
        <f t="shared" si="8"/>
        <v>00001375194541670001493000100039045</v>
      </c>
      <c r="C472" s="65" t="s">
        <v>3548</v>
      </c>
      <c r="D472" s="65" t="s">
        <v>232</v>
      </c>
      <c r="E472" s="65" t="s">
        <v>308</v>
      </c>
      <c r="F472" s="71">
        <v>45416</v>
      </c>
      <c r="G472" s="65" t="s">
        <v>309</v>
      </c>
      <c r="H472" s="65" t="s">
        <v>310</v>
      </c>
      <c r="I472" s="65" t="s">
        <v>2146</v>
      </c>
      <c r="J472" s="66">
        <v>1</v>
      </c>
      <c r="K472" s="66">
        <v>1</v>
      </c>
      <c r="L472" s="65" t="s">
        <v>51</v>
      </c>
      <c r="M472" s="65" t="s">
        <v>164</v>
      </c>
      <c r="N472" s="65" t="s">
        <v>164</v>
      </c>
      <c r="O472" s="65" t="s">
        <v>312</v>
      </c>
      <c r="P472" s="65" t="s">
        <v>3549</v>
      </c>
      <c r="Q472" s="65" t="s">
        <v>215</v>
      </c>
    </row>
    <row r="473" spans="2:17" hidden="1" x14ac:dyDescent="0.2">
      <c r="B473" s="60" t="str">
        <f t="shared" si="8"/>
        <v>00001310214541370001522000100032477</v>
      </c>
      <c r="C473" s="65" t="s">
        <v>3398</v>
      </c>
      <c r="D473" s="65" t="s">
        <v>232</v>
      </c>
      <c r="E473" s="65" t="s">
        <v>308</v>
      </c>
      <c r="F473" s="71">
        <v>45413</v>
      </c>
      <c r="G473" s="65" t="s">
        <v>309</v>
      </c>
      <c r="H473" s="65" t="s">
        <v>310</v>
      </c>
      <c r="I473" s="65" t="s">
        <v>1063</v>
      </c>
      <c r="J473" s="66">
        <v>1</v>
      </c>
      <c r="K473" s="66">
        <v>1</v>
      </c>
      <c r="L473" s="65" t="s">
        <v>51</v>
      </c>
      <c r="M473" s="65" t="s">
        <v>314</v>
      </c>
      <c r="N473" s="65" t="s">
        <v>249</v>
      </c>
      <c r="O473" s="65" t="s">
        <v>312</v>
      </c>
      <c r="P473" s="65" t="s">
        <v>3399</v>
      </c>
      <c r="Q473" s="65" t="s">
        <v>215</v>
      </c>
    </row>
    <row r="474" spans="2:17" hidden="1" x14ac:dyDescent="0.2">
      <c r="B474" s="60" t="str">
        <f t="shared" si="8"/>
        <v>00001310214541370001523000100032477</v>
      </c>
      <c r="C474" s="65" t="s">
        <v>3398</v>
      </c>
      <c r="D474" s="65" t="s">
        <v>318</v>
      </c>
      <c r="E474" s="65" t="s">
        <v>308</v>
      </c>
      <c r="F474" s="71">
        <v>45413</v>
      </c>
      <c r="G474" s="65" t="s">
        <v>309</v>
      </c>
      <c r="H474" s="65" t="s">
        <v>310</v>
      </c>
      <c r="I474" s="65" t="s">
        <v>1075</v>
      </c>
      <c r="J474" s="66">
        <v>1</v>
      </c>
      <c r="K474" s="66">
        <v>1</v>
      </c>
      <c r="L474" s="65" t="s">
        <v>212</v>
      </c>
      <c r="M474" s="65" t="s">
        <v>314</v>
      </c>
      <c r="N474" s="65" t="s">
        <v>249</v>
      </c>
      <c r="O474" s="65" t="s">
        <v>312</v>
      </c>
      <c r="P474" s="65" t="s">
        <v>3399</v>
      </c>
      <c r="Q474" s="65" t="s">
        <v>215</v>
      </c>
    </row>
    <row r="475" spans="2:17" hidden="1" x14ac:dyDescent="0.2">
      <c r="B475" s="60" t="str">
        <f t="shared" si="8"/>
        <v>00001326454542170001542000100034141</v>
      </c>
      <c r="C475" s="65" t="s">
        <v>3448</v>
      </c>
      <c r="D475" s="65" t="s">
        <v>163</v>
      </c>
      <c r="E475" s="65" t="s">
        <v>308</v>
      </c>
      <c r="F475" s="71">
        <v>45421</v>
      </c>
      <c r="G475" s="65" t="s">
        <v>309</v>
      </c>
      <c r="H475" s="65" t="s">
        <v>310</v>
      </c>
      <c r="I475" s="65" t="s">
        <v>1422</v>
      </c>
      <c r="J475" s="66">
        <v>80</v>
      </c>
      <c r="K475" s="66">
        <v>80</v>
      </c>
      <c r="L475" s="65" t="s">
        <v>51</v>
      </c>
      <c r="M475" s="65" t="s">
        <v>311</v>
      </c>
      <c r="N475" s="65" t="s">
        <v>311</v>
      </c>
      <c r="O475" s="65" t="s">
        <v>312</v>
      </c>
      <c r="P475" s="65" t="s">
        <v>3449</v>
      </c>
      <c r="Q475" s="65" t="s">
        <v>215</v>
      </c>
    </row>
    <row r="476" spans="2:17" hidden="1" x14ac:dyDescent="0.2">
      <c r="B476" s="60" t="str">
        <f t="shared" si="8"/>
        <v>00001326454542170001543000100034141</v>
      </c>
      <c r="C476" s="65" t="s">
        <v>3448</v>
      </c>
      <c r="D476" s="65" t="s">
        <v>232</v>
      </c>
      <c r="E476" s="65" t="s">
        <v>308</v>
      </c>
      <c r="F476" s="71">
        <v>45421</v>
      </c>
      <c r="G476" s="65" t="s">
        <v>309</v>
      </c>
      <c r="H476" s="65" t="s">
        <v>310</v>
      </c>
      <c r="I476" s="65" t="s">
        <v>1428</v>
      </c>
      <c r="J476" s="66">
        <v>80</v>
      </c>
      <c r="K476" s="66">
        <v>80</v>
      </c>
      <c r="L476" s="65" t="s">
        <v>51</v>
      </c>
      <c r="M476" s="65" t="s">
        <v>311</v>
      </c>
      <c r="N476" s="65" t="s">
        <v>311</v>
      </c>
      <c r="O476" s="65" t="s">
        <v>312</v>
      </c>
      <c r="P476" s="65" t="s">
        <v>3449</v>
      </c>
      <c r="Q476" s="65" t="s">
        <v>215</v>
      </c>
    </row>
    <row r="477" spans="2:17" hidden="1" x14ac:dyDescent="0.2">
      <c r="B477" s="60" t="str">
        <f t="shared" si="8"/>
        <v>00001315254540070001748000100033044</v>
      </c>
      <c r="C477" s="65" t="s">
        <v>3404</v>
      </c>
      <c r="D477" s="65" t="s">
        <v>232</v>
      </c>
      <c r="E477" s="65" t="s">
        <v>308</v>
      </c>
      <c r="F477" s="71">
        <v>45400</v>
      </c>
      <c r="G477" s="65" t="s">
        <v>309</v>
      </c>
      <c r="H477" s="65" t="s">
        <v>310</v>
      </c>
      <c r="I477" s="65" t="s">
        <v>1135</v>
      </c>
      <c r="J477" s="66">
        <v>1</v>
      </c>
      <c r="K477" s="66">
        <v>1</v>
      </c>
      <c r="L477" s="65" t="s">
        <v>51</v>
      </c>
      <c r="M477" s="65" t="s">
        <v>311</v>
      </c>
      <c r="N477" s="65" t="s">
        <v>311</v>
      </c>
      <c r="O477" s="65" t="s">
        <v>312</v>
      </c>
      <c r="P477" s="65" t="s">
        <v>3405</v>
      </c>
      <c r="Q477" s="65" t="s">
        <v>215</v>
      </c>
    </row>
    <row r="478" spans="2:17" hidden="1" x14ac:dyDescent="0.2">
      <c r="B478" s="60" t="str">
        <f t="shared" si="8"/>
        <v>0000845794532470002089000600001724</v>
      </c>
      <c r="C478" s="65" t="s">
        <v>3224</v>
      </c>
      <c r="D478" s="65" t="s">
        <v>163</v>
      </c>
      <c r="E478" s="65" t="s">
        <v>308</v>
      </c>
      <c r="F478" s="71">
        <v>45324</v>
      </c>
      <c r="G478" s="65" t="s">
        <v>309</v>
      </c>
      <c r="H478" s="65" t="s">
        <v>310</v>
      </c>
      <c r="I478" s="65" t="s">
        <v>2885</v>
      </c>
      <c r="J478" s="66">
        <v>1</v>
      </c>
      <c r="K478" s="66">
        <v>1</v>
      </c>
      <c r="L478" s="65" t="s">
        <v>51</v>
      </c>
      <c r="M478" s="65" t="s">
        <v>311</v>
      </c>
      <c r="N478" s="65" t="s">
        <v>311</v>
      </c>
      <c r="O478" s="65" t="s">
        <v>312</v>
      </c>
      <c r="P478" s="65" t="s">
        <v>3225</v>
      </c>
      <c r="Q478" s="65" t="s">
        <v>215</v>
      </c>
    </row>
    <row r="479" spans="2:17" hidden="1" x14ac:dyDescent="0.2">
      <c r="B479" s="60" t="str">
        <f t="shared" si="8"/>
        <v>00001375204540470002317000100039046</v>
      </c>
      <c r="C479" s="65" t="s">
        <v>841</v>
      </c>
      <c r="D479" s="65" t="s">
        <v>315</v>
      </c>
      <c r="E479" s="65" t="s">
        <v>308</v>
      </c>
      <c r="F479" s="71">
        <v>45404</v>
      </c>
      <c r="G479" s="65" t="s">
        <v>309</v>
      </c>
      <c r="H479" s="65" t="s">
        <v>310</v>
      </c>
      <c r="I479" s="65" t="s">
        <v>2166</v>
      </c>
      <c r="J479" s="66">
        <v>1</v>
      </c>
      <c r="K479" s="66">
        <v>1</v>
      </c>
      <c r="L479" s="65" t="s">
        <v>51</v>
      </c>
      <c r="M479" s="65" t="s">
        <v>164</v>
      </c>
      <c r="N479" s="65" t="s">
        <v>164</v>
      </c>
      <c r="O479" s="65" t="s">
        <v>312</v>
      </c>
      <c r="P479" s="65" t="s">
        <v>842</v>
      </c>
      <c r="Q479" s="65" t="s">
        <v>215</v>
      </c>
    </row>
    <row r="480" spans="2:17" hidden="1" x14ac:dyDescent="0.2">
      <c r="B480" s="60" t="str">
        <f t="shared" si="8"/>
        <v>00001375204540470002318000100039046</v>
      </c>
      <c r="C480" s="65" t="s">
        <v>841</v>
      </c>
      <c r="D480" s="65" t="s">
        <v>3265</v>
      </c>
      <c r="E480" s="65" t="s">
        <v>308</v>
      </c>
      <c r="F480" s="71">
        <v>45404</v>
      </c>
      <c r="G480" s="65" t="s">
        <v>309</v>
      </c>
      <c r="H480" s="65" t="s">
        <v>310</v>
      </c>
      <c r="I480" s="65" t="s">
        <v>2169</v>
      </c>
      <c r="J480" s="66">
        <v>1</v>
      </c>
      <c r="K480" s="66">
        <v>1</v>
      </c>
      <c r="L480" s="65" t="s">
        <v>51</v>
      </c>
      <c r="M480" s="65" t="s">
        <v>164</v>
      </c>
      <c r="N480" s="65" t="s">
        <v>164</v>
      </c>
      <c r="O480" s="65" t="s">
        <v>312</v>
      </c>
      <c r="P480" s="65" t="s">
        <v>842</v>
      </c>
      <c r="Q480" s="65" t="s">
        <v>215</v>
      </c>
    </row>
    <row r="481" spans="2:17" hidden="1" x14ac:dyDescent="0.2">
      <c r="B481" s="60" t="str">
        <f t="shared" si="8"/>
        <v>00001375204540470002319000100039046</v>
      </c>
      <c r="C481" s="65" t="s">
        <v>841</v>
      </c>
      <c r="D481" s="65" t="s">
        <v>317</v>
      </c>
      <c r="E481" s="65" t="s">
        <v>308</v>
      </c>
      <c r="F481" s="71">
        <v>45404</v>
      </c>
      <c r="G481" s="65" t="s">
        <v>309</v>
      </c>
      <c r="H481" s="65" t="s">
        <v>310</v>
      </c>
      <c r="I481" s="65" t="s">
        <v>2159</v>
      </c>
      <c r="J481" s="66">
        <v>1</v>
      </c>
      <c r="K481" s="66">
        <v>1</v>
      </c>
      <c r="L481" s="65" t="s">
        <v>51</v>
      </c>
      <c r="M481" s="65" t="s">
        <v>164</v>
      </c>
      <c r="N481" s="65" t="s">
        <v>164</v>
      </c>
      <c r="O481" s="65" t="s">
        <v>312</v>
      </c>
      <c r="P481" s="65" t="s">
        <v>842</v>
      </c>
      <c r="Q481" s="65" t="s">
        <v>215</v>
      </c>
    </row>
    <row r="482" spans="2:17" hidden="1" x14ac:dyDescent="0.2">
      <c r="B482" s="60" t="str">
        <f t="shared" si="8"/>
        <v>00001366174541970002402000100038113</v>
      </c>
      <c r="C482" s="65" t="s">
        <v>3496</v>
      </c>
      <c r="D482" s="65" t="s">
        <v>3227</v>
      </c>
      <c r="E482" s="65" t="s">
        <v>308</v>
      </c>
      <c r="F482" s="71">
        <v>45419</v>
      </c>
      <c r="G482" s="65" t="s">
        <v>309</v>
      </c>
      <c r="H482" s="65" t="s">
        <v>310</v>
      </c>
      <c r="I482" s="65" t="s">
        <v>1935</v>
      </c>
      <c r="J482" s="66">
        <v>1</v>
      </c>
      <c r="K482" s="66">
        <v>1</v>
      </c>
      <c r="L482" s="65" t="s">
        <v>51</v>
      </c>
      <c r="M482" s="65" t="s">
        <v>164</v>
      </c>
      <c r="N482" s="65" t="s">
        <v>164</v>
      </c>
      <c r="O482" s="65" t="s">
        <v>312</v>
      </c>
      <c r="P482" s="65" t="s">
        <v>3497</v>
      </c>
      <c r="Q482" s="65" t="s">
        <v>215</v>
      </c>
    </row>
    <row r="483" spans="2:17" hidden="1" x14ac:dyDescent="0.2">
      <c r="B483" s="60" t="str">
        <f t="shared" si="8"/>
        <v>00001366174541970002403000100038113</v>
      </c>
      <c r="C483" s="65" t="s">
        <v>3496</v>
      </c>
      <c r="D483" s="65" t="s">
        <v>316</v>
      </c>
      <c r="E483" s="65" t="s">
        <v>308</v>
      </c>
      <c r="F483" s="71">
        <v>45419</v>
      </c>
      <c r="G483" s="65" t="s">
        <v>309</v>
      </c>
      <c r="H483" s="65" t="s">
        <v>310</v>
      </c>
      <c r="I483" s="65" t="s">
        <v>1962</v>
      </c>
      <c r="J483" s="66">
        <v>1</v>
      </c>
      <c r="K483" s="66">
        <v>1</v>
      </c>
      <c r="L483" s="65" t="s">
        <v>51</v>
      </c>
      <c r="M483" s="65" t="s">
        <v>164</v>
      </c>
      <c r="N483" s="65" t="s">
        <v>164</v>
      </c>
      <c r="O483" s="65" t="s">
        <v>312</v>
      </c>
      <c r="P483" s="65" t="s">
        <v>3497</v>
      </c>
      <c r="Q483" s="65" t="s">
        <v>215</v>
      </c>
    </row>
    <row r="484" spans="2:17" hidden="1" x14ac:dyDescent="0.2">
      <c r="B484" s="60" t="str">
        <f t="shared" si="8"/>
        <v>00001360374529870002482000100037513</v>
      </c>
      <c r="C484" s="65" t="s">
        <v>3484</v>
      </c>
      <c r="D484" s="65" t="s">
        <v>314</v>
      </c>
      <c r="E484" s="65" t="s">
        <v>308</v>
      </c>
      <c r="F484" s="71">
        <v>45298</v>
      </c>
      <c r="G484" s="65" t="s">
        <v>309</v>
      </c>
      <c r="H484" s="65" t="s">
        <v>310</v>
      </c>
      <c r="I484" s="65" t="s">
        <v>480</v>
      </c>
      <c r="J484" s="66">
        <v>1</v>
      </c>
      <c r="K484" s="66">
        <v>1</v>
      </c>
      <c r="L484" s="65" t="s">
        <v>51</v>
      </c>
      <c r="M484" s="65" t="s">
        <v>314</v>
      </c>
      <c r="N484" s="65" t="s">
        <v>249</v>
      </c>
      <c r="O484" s="65" t="s">
        <v>312</v>
      </c>
      <c r="P484" s="65" t="s">
        <v>3485</v>
      </c>
      <c r="Q484" s="65" t="s">
        <v>215</v>
      </c>
    </row>
    <row r="485" spans="2:17" hidden="1" x14ac:dyDescent="0.2">
      <c r="B485" s="60" t="str">
        <f t="shared" si="8"/>
        <v>00001366884541770003315000100038184</v>
      </c>
      <c r="C485" s="65" t="s">
        <v>3498</v>
      </c>
      <c r="D485" s="65" t="s">
        <v>315</v>
      </c>
      <c r="E485" s="65" t="s">
        <v>308</v>
      </c>
      <c r="F485" s="71">
        <v>45417</v>
      </c>
      <c r="G485" s="65" t="s">
        <v>309</v>
      </c>
      <c r="H485" s="65" t="s">
        <v>310</v>
      </c>
      <c r="I485" s="65" t="s">
        <v>1985</v>
      </c>
      <c r="J485" s="66">
        <v>1</v>
      </c>
      <c r="K485" s="66">
        <v>1</v>
      </c>
      <c r="L485" s="65" t="s">
        <v>51</v>
      </c>
      <c r="M485" s="65" t="s">
        <v>164</v>
      </c>
      <c r="N485" s="65" t="s">
        <v>164</v>
      </c>
      <c r="O485" s="65" t="s">
        <v>312</v>
      </c>
      <c r="P485" s="65" t="s">
        <v>3499</v>
      </c>
      <c r="Q485" s="65" t="s">
        <v>215</v>
      </c>
    </row>
    <row r="486" spans="2:17" hidden="1" x14ac:dyDescent="0.2">
      <c r="B486" s="60" t="str">
        <f t="shared" si="8"/>
        <v>00001366884541770003316000100038184</v>
      </c>
      <c r="C486" s="65" t="s">
        <v>3498</v>
      </c>
      <c r="D486" s="65" t="s">
        <v>3265</v>
      </c>
      <c r="E486" s="65" t="s">
        <v>308</v>
      </c>
      <c r="F486" s="71">
        <v>45417</v>
      </c>
      <c r="G486" s="65" t="s">
        <v>309</v>
      </c>
      <c r="H486" s="65" t="s">
        <v>310</v>
      </c>
      <c r="I486" s="65" t="s">
        <v>1973</v>
      </c>
      <c r="J486" s="66">
        <v>1</v>
      </c>
      <c r="K486" s="66">
        <v>1</v>
      </c>
      <c r="L486" s="65" t="s">
        <v>51</v>
      </c>
      <c r="M486" s="65" t="s">
        <v>164</v>
      </c>
      <c r="N486" s="65" t="s">
        <v>164</v>
      </c>
      <c r="O486" s="65" t="s">
        <v>312</v>
      </c>
      <c r="P486" s="65" t="s">
        <v>3499</v>
      </c>
      <c r="Q486" s="65" t="s">
        <v>215</v>
      </c>
    </row>
    <row r="487" spans="2:17" hidden="1" x14ac:dyDescent="0.2">
      <c r="B487" s="60" t="str">
        <f t="shared" si="8"/>
        <v>00001368224542270003475000100038290</v>
      </c>
      <c r="C487" s="65" t="s">
        <v>3500</v>
      </c>
      <c r="D487" s="65" t="s">
        <v>294</v>
      </c>
      <c r="E487" s="65" t="s">
        <v>308</v>
      </c>
      <c r="F487" s="71">
        <v>45422</v>
      </c>
      <c r="G487" s="65" t="s">
        <v>309</v>
      </c>
      <c r="H487" s="65" t="s">
        <v>310</v>
      </c>
      <c r="I487" s="65" t="s">
        <v>2004</v>
      </c>
      <c r="J487" s="66">
        <v>1</v>
      </c>
      <c r="K487" s="66">
        <v>1</v>
      </c>
      <c r="L487" s="65" t="s">
        <v>51</v>
      </c>
      <c r="M487" s="65" t="s">
        <v>311</v>
      </c>
      <c r="N487" s="65" t="s">
        <v>311</v>
      </c>
      <c r="O487" s="65" t="s">
        <v>312</v>
      </c>
      <c r="P487" s="65" t="s">
        <v>3501</v>
      </c>
      <c r="Q487" s="65" t="s">
        <v>215</v>
      </c>
    </row>
    <row r="488" spans="2:17" hidden="1" x14ac:dyDescent="0.2">
      <c r="B488" s="60" t="str">
        <f t="shared" si="8"/>
        <v>00001368234542170003475000100038291</v>
      </c>
      <c r="C488" s="65" t="s">
        <v>3502</v>
      </c>
      <c r="D488" s="65" t="s">
        <v>163</v>
      </c>
      <c r="E488" s="65" t="s">
        <v>308</v>
      </c>
      <c r="F488" s="71">
        <v>45421</v>
      </c>
      <c r="G488" s="65" t="s">
        <v>309</v>
      </c>
      <c r="H488" s="65" t="s">
        <v>310</v>
      </c>
      <c r="I488" s="65" t="s">
        <v>2004</v>
      </c>
      <c r="J488" s="66">
        <v>1</v>
      </c>
      <c r="K488" s="66">
        <v>1</v>
      </c>
      <c r="L488" s="65" t="s">
        <v>51</v>
      </c>
      <c r="M488" s="65" t="s">
        <v>311</v>
      </c>
      <c r="N488" s="65" t="s">
        <v>311</v>
      </c>
      <c r="O488" s="65" t="s">
        <v>312</v>
      </c>
      <c r="P488" s="65" t="s">
        <v>3503</v>
      </c>
      <c r="Q488" s="65" t="s">
        <v>215</v>
      </c>
    </row>
    <row r="489" spans="2:17" hidden="1" x14ac:dyDescent="0.2">
      <c r="B489" s="60" t="str">
        <f t="shared" si="8"/>
        <v>00001360984538770003498000100037574</v>
      </c>
      <c r="C489" s="65" t="s">
        <v>827</v>
      </c>
      <c r="D489" s="65" t="s">
        <v>3489</v>
      </c>
      <c r="E489" s="65" t="s">
        <v>308</v>
      </c>
      <c r="F489" s="71">
        <v>45387</v>
      </c>
      <c r="G489" s="65" t="s">
        <v>309</v>
      </c>
      <c r="H489" s="65" t="s">
        <v>310</v>
      </c>
      <c r="I489" s="65" t="s">
        <v>718</v>
      </c>
      <c r="J489" s="66">
        <v>1</v>
      </c>
      <c r="K489" s="66">
        <v>1</v>
      </c>
      <c r="L489" s="65" t="s">
        <v>51</v>
      </c>
      <c r="M489" s="65" t="s">
        <v>311</v>
      </c>
      <c r="N489" s="65" t="s">
        <v>311</v>
      </c>
      <c r="O489" s="65" t="s">
        <v>312</v>
      </c>
      <c r="P489" s="65" t="s">
        <v>829</v>
      </c>
      <c r="Q489" s="65" t="s">
        <v>215</v>
      </c>
    </row>
    <row r="490" spans="2:17" hidden="1" x14ac:dyDescent="0.2">
      <c r="B490" s="60" t="str">
        <f t="shared" si="8"/>
        <v>0000845794537970003722000600001724</v>
      </c>
      <c r="C490" s="65" t="s">
        <v>3224</v>
      </c>
      <c r="D490" s="65" t="s">
        <v>318</v>
      </c>
      <c r="E490" s="65" t="s">
        <v>308</v>
      </c>
      <c r="F490" s="71">
        <v>45379</v>
      </c>
      <c r="G490" s="65" t="s">
        <v>309</v>
      </c>
      <c r="H490" s="65" t="s">
        <v>310</v>
      </c>
      <c r="I490" s="65" t="s">
        <v>2890</v>
      </c>
      <c r="J490" s="66">
        <v>1</v>
      </c>
      <c r="K490" s="66">
        <v>1</v>
      </c>
      <c r="L490" s="65" t="s">
        <v>51</v>
      </c>
      <c r="M490" s="65" t="s">
        <v>311</v>
      </c>
      <c r="N490" s="65" t="s">
        <v>311</v>
      </c>
      <c r="O490" s="65" t="s">
        <v>312</v>
      </c>
      <c r="P490" s="65" t="s">
        <v>3225</v>
      </c>
      <c r="Q490" s="65" t="s">
        <v>215</v>
      </c>
    </row>
    <row r="491" spans="2:17" hidden="1" x14ac:dyDescent="0.2">
      <c r="B491" s="60" t="str">
        <f t="shared" si="8"/>
        <v>00001316674542170003747000100033135</v>
      </c>
      <c r="C491" s="65" t="s">
        <v>3410</v>
      </c>
      <c r="D491" s="65" t="s">
        <v>163</v>
      </c>
      <c r="E491" s="65" t="s">
        <v>308</v>
      </c>
      <c r="F491" s="71">
        <v>45421</v>
      </c>
      <c r="G491" s="65" t="s">
        <v>309</v>
      </c>
      <c r="H491" s="65" t="s">
        <v>310</v>
      </c>
      <c r="I491" s="65" t="s">
        <v>1168</v>
      </c>
      <c r="J491" s="66">
        <v>4</v>
      </c>
      <c r="K491" s="66">
        <v>4</v>
      </c>
      <c r="L491" s="65" t="s">
        <v>51</v>
      </c>
      <c r="M491" s="65" t="s">
        <v>311</v>
      </c>
      <c r="N491" s="65" t="s">
        <v>311</v>
      </c>
      <c r="O491" s="65" t="s">
        <v>312</v>
      </c>
      <c r="P491" s="65" t="s">
        <v>3411</v>
      </c>
      <c r="Q491" s="65" t="s">
        <v>215</v>
      </c>
    </row>
    <row r="492" spans="2:17" hidden="1" x14ac:dyDescent="0.2">
      <c r="B492" s="60" t="str">
        <f t="shared" si="8"/>
        <v>00001316104542170003767000100032996</v>
      </c>
      <c r="C492" s="65" t="s">
        <v>3408</v>
      </c>
      <c r="D492" s="65" t="s">
        <v>3265</v>
      </c>
      <c r="E492" s="65" t="s">
        <v>308</v>
      </c>
      <c r="F492" s="71">
        <v>45421</v>
      </c>
      <c r="G492" s="65" t="s">
        <v>309</v>
      </c>
      <c r="H492" s="65" t="s">
        <v>310</v>
      </c>
      <c r="I492" s="65" t="s">
        <v>1126</v>
      </c>
      <c r="J492" s="66">
        <v>1</v>
      </c>
      <c r="K492" s="66">
        <v>1</v>
      </c>
      <c r="L492" s="65" t="s">
        <v>51</v>
      </c>
      <c r="M492" s="65" t="s">
        <v>164</v>
      </c>
      <c r="N492" s="65" t="s">
        <v>164</v>
      </c>
      <c r="O492" s="65" t="s">
        <v>312</v>
      </c>
      <c r="P492" s="65" t="s">
        <v>3409</v>
      </c>
      <c r="Q492" s="65" t="s">
        <v>215</v>
      </c>
    </row>
    <row r="493" spans="2:17" hidden="1" x14ac:dyDescent="0.2">
      <c r="B493" s="60" t="str">
        <f t="shared" si="8"/>
        <v>0000845794537970003940000600001724</v>
      </c>
      <c r="C493" s="65" t="s">
        <v>3224</v>
      </c>
      <c r="D493" s="65" t="s">
        <v>313</v>
      </c>
      <c r="E493" s="65" t="s">
        <v>308</v>
      </c>
      <c r="F493" s="71">
        <v>45379</v>
      </c>
      <c r="G493" s="65" t="s">
        <v>309</v>
      </c>
      <c r="H493" s="65" t="s">
        <v>310</v>
      </c>
      <c r="I493" s="65" t="s">
        <v>2872</v>
      </c>
      <c r="J493" s="66">
        <v>150</v>
      </c>
      <c r="K493" s="66">
        <v>150</v>
      </c>
      <c r="L493" s="65" t="s">
        <v>51</v>
      </c>
      <c r="M493" s="65" t="s">
        <v>311</v>
      </c>
      <c r="N493" s="65" t="s">
        <v>311</v>
      </c>
      <c r="O493" s="65" t="s">
        <v>312</v>
      </c>
      <c r="P493" s="65" t="s">
        <v>3225</v>
      </c>
      <c r="Q493" s="65" t="s">
        <v>215</v>
      </c>
    </row>
    <row r="494" spans="2:17" hidden="1" x14ac:dyDescent="0.2">
      <c r="B494" s="60" t="str">
        <f t="shared" si="8"/>
        <v>0000845794537970003941000600001724</v>
      </c>
      <c r="C494" s="65" t="s">
        <v>3224</v>
      </c>
      <c r="D494" s="65" t="s">
        <v>3226</v>
      </c>
      <c r="E494" s="65" t="s">
        <v>308</v>
      </c>
      <c r="F494" s="71">
        <v>45379</v>
      </c>
      <c r="G494" s="65" t="s">
        <v>309</v>
      </c>
      <c r="H494" s="65" t="s">
        <v>310</v>
      </c>
      <c r="I494" s="65" t="s">
        <v>2916</v>
      </c>
      <c r="J494" s="66">
        <v>150</v>
      </c>
      <c r="K494" s="66">
        <v>150</v>
      </c>
      <c r="L494" s="65" t="s">
        <v>51</v>
      </c>
      <c r="M494" s="65" t="s">
        <v>311</v>
      </c>
      <c r="N494" s="65" t="s">
        <v>311</v>
      </c>
      <c r="O494" s="65" t="s">
        <v>312</v>
      </c>
      <c r="P494" s="65" t="s">
        <v>3225</v>
      </c>
      <c r="Q494" s="65" t="s">
        <v>215</v>
      </c>
    </row>
    <row r="495" spans="2:17" hidden="1" x14ac:dyDescent="0.2">
      <c r="B495" s="60" t="str">
        <f t="shared" si="8"/>
        <v>0000845794537970003942000600001724</v>
      </c>
      <c r="C495" s="65" t="s">
        <v>3224</v>
      </c>
      <c r="D495" s="65" t="s">
        <v>3227</v>
      </c>
      <c r="E495" s="65" t="s">
        <v>308</v>
      </c>
      <c r="F495" s="71">
        <v>45379</v>
      </c>
      <c r="G495" s="65" t="s">
        <v>309</v>
      </c>
      <c r="H495" s="65" t="s">
        <v>310</v>
      </c>
      <c r="I495" s="65" t="s">
        <v>2879</v>
      </c>
      <c r="J495" s="66">
        <v>150</v>
      </c>
      <c r="K495" s="66">
        <v>150</v>
      </c>
      <c r="L495" s="65" t="s">
        <v>51</v>
      </c>
      <c r="M495" s="65" t="s">
        <v>311</v>
      </c>
      <c r="N495" s="65" t="s">
        <v>311</v>
      </c>
      <c r="O495" s="65" t="s">
        <v>312</v>
      </c>
      <c r="P495" s="65" t="s">
        <v>3225</v>
      </c>
      <c r="Q495" s="65" t="s">
        <v>215</v>
      </c>
    </row>
    <row r="496" spans="2:17" hidden="1" x14ac:dyDescent="0.2">
      <c r="B496" s="60" t="str">
        <f t="shared" si="8"/>
        <v>0000845794537970003943000600001724</v>
      </c>
      <c r="C496" s="65" t="s">
        <v>3224</v>
      </c>
      <c r="D496" s="65" t="s">
        <v>820</v>
      </c>
      <c r="E496" s="65" t="s">
        <v>308</v>
      </c>
      <c r="F496" s="71">
        <v>45379</v>
      </c>
      <c r="G496" s="65" t="s">
        <v>309</v>
      </c>
      <c r="H496" s="65" t="s">
        <v>310</v>
      </c>
      <c r="I496" s="65" t="s">
        <v>2903</v>
      </c>
      <c r="J496" s="66">
        <v>150</v>
      </c>
      <c r="K496" s="66">
        <v>150</v>
      </c>
      <c r="L496" s="65" t="s">
        <v>51</v>
      </c>
      <c r="M496" s="65" t="s">
        <v>311</v>
      </c>
      <c r="N496" s="65" t="s">
        <v>311</v>
      </c>
      <c r="O496" s="65" t="s">
        <v>312</v>
      </c>
      <c r="P496" s="65" t="s">
        <v>3225</v>
      </c>
      <c r="Q496" s="65" t="s">
        <v>215</v>
      </c>
    </row>
    <row r="497" spans="2:17" hidden="1" x14ac:dyDescent="0.2">
      <c r="B497" s="60" t="str">
        <f t="shared" si="8"/>
        <v>0000845794537970003950000600001724</v>
      </c>
      <c r="C497" s="65" t="s">
        <v>3224</v>
      </c>
      <c r="D497" s="65" t="s">
        <v>311</v>
      </c>
      <c r="E497" s="65" t="s">
        <v>308</v>
      </c>
      <c r="F497" s="71">
        <v>45379</v>
      </c>
      <c r="G497" s="65" t="s">
        <v>309</v>
      </c>
      <c r="H497" s="65" t="s">
        <v>310</v>
      </c>
      <c r="I497" s="65" t="s">
        <v>2911</v>
      </c>
      <c r="J497" s="66">
        <v>1</v>
      </c>
      <c r="K497" s="66">
        <v>1</v>
      </c>
      <c r="L497" s="65" t="s">
        <v>179</v>
      </c>
      <c r="M497" s="65" t="s">
        <v>311</v>
      </c>
      <c r="N497" s="65" t="s">
        <v>311</v>
      </c>
      <c r="O497" s="65" t="s">
        <v>312</v>
      </c>
      <c r="P497" s="65" t="s">
        <v>3225</v>
      </c>
      <c r="Q497" s="65" t="s">
        <v>215</v>
      </c>
    </row>
    <row r="498" spans="2:17" hidden="1" x14ac:dyDescent="0.2">
      <c r="B498" s="60" t="str">
        <f t="shared" si="8"/>
        <v>00002198964542170004675000100072934</v>
      </c>
      <c r="C498" s="65" t="s">
        <v>3640</v>
      </c>
      <c r="D498" s="65" t="s">
        <v>294</v>
      </c>
      <c r="E498" s="65" t="s">
        <v>308</v>
      </c>
      <c r="F498" s="71">
        <v>45421</v>
      </c>
      <c r="G498" s="65" t="s">
        <v>309</v>
      </c>
      <c r="H498" s="65" t="s">
        <v>310</v>
      </c>
      <c r="I498" s="65" t="s">
        <v>2339</v>
      </c>
      <c r="J498" s="66">
        <v>4</v>
      </c>
      <c r="K498" s="66">
        <v>4</v>
      </c>
      <c r="L498" s="65" t="s">
        <v>51</v>
      </c>
      <c r="M498" s="65" t="s">
        <v>311</v>
      </c>
      <c r="N498" s="65" t="s">
        <v>311</v>
      </c>
      <c r="O498" s="65" t="s">
        <v>312</v>
      </c>
      <c r="P498" s="65" t="s">
        <v>3641</v>
      </c>
      <c r="Q498" s="65" t="s">
        <v>215</v>
      </c>
    </row>
    <row r="499" spans="2:17" hidden="1" x14ac:dyDescent="0.2">
      <c r="B499" s="60" t="str">
        <f t="shared" si="8"/>
        <v>00002289824537970004851000100075531</v>
      </c>
      <c r="C499" s="65" t="s">
        <v>3668</v>
      </c>
      <c r="D499" s="65" t="s">
        <v>163</v>
      </c>
      <c r="E499" s="65" t="s">
        <v>308</v>
      </c>
      <c r="F499" s="71">
        <v>45379</v>
      </c>
      <c r="G499" s="65" t="s">
        <v>309</v>
      </c>
      <c r="H499" s="65" t="s">
        <v>310</v>
      </c>
      <c r="I499" s="65" t="s">
        <v>2359</v>
      </c>
      <c r="J499" s="66">
        <v>2</v>
      </c>
      <c r="K499" s="66">
        <v>2</v>
      </c>
      <c r="L499" s="65" t="s">
        <v>51</v>
      </c>
      <c r="M499" s="65" t="s">
        <v>311</v>
      </c>
      <c r="N499" s="65" t="s">
        <v>311</v>
      </c>
      <c r="O499" s="65" t="s">
        <v>312</v>
      </c>
      <c r="P499" s="65" t="s">
        <v>3669</v>
      </c>
      <c r="Q499" s="65" t="s">
        <v>215</v>
      </c>
    </row>
    <row r="500" spans="2:17" hidden="1" x14ac:dyDescent="0.2">
      <c r="B500" s="60" t="str">
        <f t="shared" si="8"/>
        <v>00002289824537970004852000100075531</v>
      </c>
      <c r="C500" s="65" t="s">
        <v>3668</v>
      </c>
      <c r="D500" s="65" t="s">
        <v>232</v>
      </c>
      <c r="E500" s="65" t="s">
        <v>308</v>
      </c>
      <c r="F500" s="71">
        <v>45379</v>
      </c>
      <c r="G500" s="65" t="s">
        <v>309</v>
      </c>
      <c r="H500" s="65" t="s">
        <v>310</v>
      </c>
      <c r="I500" s="65" t="s">
        <v>2351</v>
      </c>
      <c r="J500" s="66">
        <v>2</v>
      </c>
      <c r="K500" s="66">
        <v>2</v>
      </c>
      <c r="L500" s="65" t="s">
        <v>51</v>
      </c>
      <c r="M500" s="65" t="s">
        <v>311</v>
      </c>
      <c r="N500" s="65" t="s">
        <v>311</v>
      </c>
      <c r="O500" s="65" t="s">
        <v>312</v>
      </c>
      <c r="P500" s="65" t="s">
        <v>3669</v>
      </c>
      <c r="Q500" s="65" t="s">
        <v>215</v>
      </c>
    </row>
  </sheetData>
  <autoFilter ref="B1:T500" xr:uid="{F3C13E7E-DE27-4964-A852-E101FB9A4AA0}">
    <filterColumn colId="7">
      <filters>
        <filter val="10058191"/>
      </filters>
    </filterColumn>
  </autoFilter>
  <conditionalFormatting sqref="P1:P1048576">
    <cfRule type="duplicateValues" dxfId="0" priority="1"/>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A7C0-D486-4CB2-92D7-895CC0C61A4A}">
  <sheetPr codeName="Sheet8"/>
  <dimension ref="A1:BY129"/>
  <sheetViews>
    <sheetView workbookViewId="0">
      <pane ySplit="1" topLeftCell="A2" activePane="bottomLeft" state="frozen"/>
      <selection pane="bottomLeft" activeCell="K1" sqref="K1:K1048576"/>
    </sheetView>
  </sheetViews>
  <sheetFormatPr defaultRowHeight="14.25" x14ac:dyDescent="0.2"/>
  <cols>
    <col min="1" max="1" width="24.25" customWidth="1"/>
    <col min="5" max="5" width="16.5" customWidth="1"/>
    <col min="10" max="10" width="11.375" customWidth="1"/>
  </cols>
  <sheetData>
    <row r="1" spans="1:77" ht="15" x14ac:dyDescent="0.25">
      <c r="A1" s="51" t="s">
        <v>259</v>
      </c>
      <c r="B1" s="51" t="s">
        <v>260</v>
      </c>
      <c r="C1" s="51" t="s">
        <v>261</v>
      </c>
      <c r="D1" s="51" t="s">
        <v>262</v>
      </c>
      <c r="E1" s="51" t="s">
        <v>263</v>
      </c>
      <c r="F1" s="51" t="s">
        <v>264</v>
      </c>
      <c r="G1" s="51" t="s">
        <v>265</v>
      </c>
      <c r="H1" s="51" t="s">
        <v>266</v>
      </c>
      <c r="I1" s="51" t="s">
        <v>267</v>
      </c>
      <c r="J1" s="51" t="s">
        <v>268</v>
      </c>
      <c r="K1" s="51" t="s">
        <v>283</v>
      </c>
      <c r="L1" s="51" t="s">
        <v>3670</v>
      </c>
      <c r="M1" s="51" t="s">
        <v>3671</v>
      </c>
      <c r="N1" s="51" t="s">
        <v>3672</v>
      </c>
      <c r="O1" s="51" t="s">
        <v>3673</v>
      </c>
      <c r="P1" s="51" t="s">
        <v>3674</v>
      </c>
      <c r="Q1" s="51" t="s">
        <v>3675</v>
      </c>
      <c r="R1" s="51" t="s">
        <v>3676</v>
      </c>
      <c r="S1" s="51" t="s">
        <v>3677</v>
      </c>
      <c r="T1" s="51" t="s">
        <v>3678</v>
      </c>
      <c r="U1" s="51" t="s">
        <v>3679</v>
      </c>
      <c r="V1" s="51" t="s">
        <v>3680</v>
      </c>
      <c r="W1" s="51" t="s">
        <v>3681</v>
      </c>
      <c r="X1" s="51" t="s">
        <v>3682</v>
      </c>
      <c r="Y1" s="51" t="s">
        <v>3683</v>
      </c>
      <c r="Z1" s="51" t="s">
        <v>3684</v>
      </c>
      <c r="AA1" s="51" t="s">
        <v>3685</v>
      </c>
      <c r="AB1" s="51" t="s">
        <v>3686</v>
      </c>
      <c r="AC1" s="51" t="s">
        <v>3687</v>
      </c>
      <c r="AD1" s="51" t="s">
        <v>3688</v>
      </c>
      <c r="AE1" s="51" t="s">
        <v>3689</v>
      </c>
      <c r="AF1" s="51" t="s">
        <v>3690</v>
      </c>
      <c r="AG1" s="51" t="s">
        <v>3691</v>
      </c>
      <c r="AH1" s="51" t="s">
        <v>3692</v>
      </c>
      <c r="AI1" s="51" t="s">
        <v>3693</v>
      </c>
      <c r="AJ1" s="51" t="s">
        <v>3694</v>
      </c>
      <c r="AK1" s="51" t="s">
        <v>3695</v>
      </c>
      <c r="AL1" s="51" t="s">
        <v>3696</v>
      </c>
      <c r="AM1" s="51" t="s">
        <v>3697</v>
      </c>
      <c r="AN1" s="51" t="s">
        <v>3698</v>
      </c>
      <c r="AO1" s="51" t="s">
        <v>3699</v>
      </c>
      <c r="AP1" s="51" t="s">
        <v>3700</v>
      </c>
      <c r="AQ1" s="51" t="s">
        <v>3701</v>
      </c>
      <c r="AR1" s="51" t="s">
        <v>3702</v>
      </c>
      <c r="AS1" s="51" t="s">
        <v>3703</v>
      </c>
      <c r="AT1" s="51" t="s">
        <v>3704</v>
      </c>
      <c r="AU1" s="51" t="s">
        <v>3705</v>
      </c>
      <c r="AV1" s="51" t="s">
        <v>3706</v>
      </c>
      <c r="AW1" s="51" t="s">
        <v>3707</v>
      </c>
      <c r="AX1" s="51" t="s">
        <v>3708</v>
      </c>
      <c r="AY1" s="51" t="s">
        <v>3709</v>
      </c>
      <c r="AZ1" s="51" t="s">
        <v>27</v>
      </c>
      <c r="BA1" s="51" t="s">
        <v>28</v>
      </c>
      <c r="BB1" s="51" t="s">
        <v>3710</v>
      </c>
      <c r="BC1" s="51" t="s">
        <v>3711</v>
      </c>
      <c r="BD1" s="51" t="s">
        <v>3712</v>
      </c>
      <c r="BE1" s="51" t="s">
        <v>3713</v>
      </c>
      <c r="BF1" s="51" t="s">
        <v>3714</v>
      </c>
      <c r="BG1" s="51" t="s">
        <v>3715</v>
      </c>
      <c r="BH1" s="51" t="s">
        <v>3716</v>
      </c>
      <c r="BI1" s="51" t="s">
        <v>3717</v>
      </c>
      <c r="BJ1" s="51" t="s">
        <v>3718</v>
      </c>
      <c r="BK1" s="51" t="s">
        <v>3719</v>
      </c>
      <c r="BL1" s="51" t="s">
        <v>3720</v>
      </c>
      <c r="BM1" s="51" t="s">
        <v>3721</v>
      </c>
      <c r="BN1" s="51" t="s">
        <v>3722</v>
      </c>
      <c r="BO1" s="51" t="s">
        <v>3723</v>
      </c>
      <c r="BP1" s="51" t="s">
        <v>3724</v>
      </c>
      <c r="BQ1" s="51" t="s">
        <v>3725</v>
      </c>
      <c r="BR1" s="51" t="s">
        <v>3726</v>
      </c>
      <c r="BS1" s="51" t="s">
        <v>3727</v>
      </c>
      <c r="BT1" s="51" t="s">
        <v>3728</v>
      </c>
      <c r="BU1" s="51" t="s">
        <v>3729</v>
      </c>
      <c r="BV1" s="51" t="s">
        <v>3730</v>
      </c>
      <c r="BW1" s="51" t="s">
        <v>128</v>
      </c>
      <c r="BX1" s="51" t="s">
        <v>3731</v>
      </c>
      <c r="BY1" s="51" t="s">
        <v>3732</v>
      </c>
    </row>
    <row r="2" spans="1:77" x14ac:dyDescent="0.2">
      <c r="A2" s="35" t="s">
        <v>3733</v>
      </c>
      <c r="B2" s="35" t="s">
        <v>271</v>
      </c>
      <c r="C2" s="35" t="s">
        <v>3734</v>
      </c>
      <c r="D2" s="35" t="s">
        <v>2355</v>
      </c>
      <c r="E2" s="52">
        <v>45378</v>
      </c>
      <c r="F2" s="53">
        <v>2</v>
      </c>
      <c r="G2" s="53">
        <v>2</v>
      </c>
      <c r="H2" s="54">
        <v>3325.6</v>
      </c>
      <c r="I2" s="53">
        <v>2</v>
      </c>
      <c r="J2" s="54">
        <v>3325.6</v>
      </c>
      <c r="K2" s="35" t="s">
        <v>1232</v>
      </c>
      <c r="M2" s="102">
        <v>0</v>
      </c>
      <c r="N2" s="35" t="s">
        <v>3735</v>
      </c>
      <c r="O2" s="35" t="s">
        <v>3736</v>
      </c>
      <c r="P2" s="35" t="s">
        <v>3737</v>
      </c>
      <c r="Q2" s="52">
        <v>45310</v>
      </c>
      <c r="R2" s="53">
        <v>0</v>
      </c>
      <c r="S2" s="54">
        <v>0</v>
      </c>
      <c r="T2" s="102">
        <v>0</v>
      </c>
      <c r="V2" s="54">
        <v>0</v>
      </c>
      <c r="W2" s="102">
        <v>0</v>
      </c>
      <c r="X2" s="102">
        <v>0</v>
      </c>
      <c r="Y2" s="102">
        <v>1</v>
      </c>
      <c r="Z2" s="102">
        <v>0</v>
      </c>
      <c r="AA2" s="102">
        <v>1</v>
      </c>
      <c r="AB2" s="102">
        <v>1</v>
      </c>
      <c r="AC2" s="53">
        <v>0</v>
      </c>
      <c r="AD2" s="54">
        <v>0</v>
      </c>
      <c r="AE2" s="35" t="s">
        <v>3738</v>
      </c>
      <c r="AF2" s="101">
        <v>1</v>
      </c>
      <c r="AG2" s="35" t="s">
        <v>3739</v>
      </c>
      <c r="AH2" s="35" t="s">
        <v>3740</v>
      </c>
      <c r="AI2" s="35" t="s">
        <v>1233</v>
      </c>
      <c r="AJ2" s="54">
        <v>1662.8</v>
      </c>
      <c r="AK2" s="35" t="s">
        <v>3741</v>
      </c>
      <c r="AL2" s="102">
        <v>0</v>
      </c>
      <c r="AM2" s="35" t="s">
        <v>3742</v>
      </c>
      <c r="AN2" s="52">
        <v>45310</v>
      </c>
      <c r="AO2" s="35" t="s">
        <v>3743</v>
      </c>
      <c r="AP2" s="35" t="s">
        <v>3744</v>
      </c>
      <c r="AQ2" s="35" t="s">
        <v>3745</v>
      </c>
      <c r="AR2" s="54">
        <v>0</v>
      </c>
      <c r="AS2" s="35" t="s">
        <v>3746</v>
      </c>
      <c r="AT2" s="35" t="s">
        <v>3747</v>
      </c>
      <c r="AU2" s="153">
        <v>1</v>
      </c>
      <c r="AV2" s="35" t="s">
        <v>3748</v>
      </c>
      <c r="AY2" s="35" t="s">
        <v>3749</v>
      </c>
      <c r="AZ2" s="35" t="s">
        <v>3750</v>
      </c>
      <c r="BA2" s="35" t="s">
        <v>273</v>
      </c>
      <c r="BC2" s="35" t="s">
        <v>3751</v>
      </c>
      <c r="BD2" s="35" t="s">
        <v>3752</v>
      </c>
      <c r="BE2" s="35" t="s">
        <v>3753</v>
      </c>
      <c r="BF2" s="35" t="s">
        <v>3754</v>
      </c>
      <c r="BG2" s="35" t="s">
        <v>3755</v>
      </c>
      <c r="BH2" s="53">
        <v>2</v>
      </c>
      <c r="BK2" s="35"/>
      <c r="BL2" s="102">
        <v>0</v>
      </c>
      <c r="BO2" s="35" t="s">
        <v>1233</v>
      </c>
      <c r="BR2" s="35" t="s">
        <v>3756</v>
      </c>
      <c r="BS2" s="35" t="s">
        <v>3757</v>
      </c>
      <c r="BT2" s="35" t="s">
        <v>3758</v>
      </c>
      <c r="BU2" s="35" t="s">
        <v>3759</v>
      </c>
      <c r="BV2" s="35">
        <v>20</v>
      </c>
      <c r="BY2" s="54">
        <v>3325.6</v>
      </c>
    </row>
    <row r="3" spans="1:77" x14ac:dyDescent="0.2">
      <c r="A3" s="35" t="s">
        <v>3760</v>
      </c>
      <c r="B3" s="35" t="s">
        <v>273</v>
      </c>
      <c r="C3" s="35" t="s">
        <v>3761</v>
      </c>
      <c r="D3" s="35" t="s">
        <v>281</v>
      </c>
      <c r="E3" s="52">
        <v>45474</v>
      </c>
      <c r="F3" s="53">
        <v>2</v>
      </c>
      <c r="G3" s="53">
        <v>2</v>
      </c>
      <c r="H3" s="54">
        <v>4768.3</v>
      </c>
      <c r="I3" s="53">
        <v>2</v>
      </c>
      <c r="J3" s="54">
        <v>4768.3</v>
      </c>
      <c r="K3" s="35" t="s">
        <v>2752</v>
      </c>
      <c r="M3" s="102">
        <v>0</v>
      </c>
      <c r="N3" s="35" t="s">
        <v>3735</v>
      </c>
      <c r="O3" s="35" t="s">
        <v>3736</v>
      </c>
      <c r="P3" s="35"/>
      <c r="Q3" s="52">
        <v>45313</v>
      </c>
      <c r="R3" s="53">
        <v>0</v>
      </c>
      <c r="S3" s="54">
        <v>0</v>
      </c>
      <c r="T3" s="102">
        <v>0</v>
      </c>
      <c r="V3" s="54">
        <v>0</v>
      </c>
      <c r="W3" s="102">
        <v>0</v>
      </c>
      <c r="X3" s="102">
        <v>0</v>
      </c>
      <c r="Y3" s="102">
        <v>1</v>
      </c>
      <c r="Z3" s="102">
        <v>0</v>
      </c>
      <c r="AA3" s="102">
        <v>0</v>
      </c>
      <c r="AB3" s="102">
        <v>1</v>
      </c>
      <c r="AC3" s="53">
        <v>0</v>
      </c>
      <c r="AD3" s="54">
        <v>0</v>
      </c>
      <c r="AE3" s="35" t="s">
        <v>3738</v>
      </c>
      <c r="AF3" s="101">
        <v>1</v>
      </c>
      <c r="AG3" s="35" t="s">
        <v>3762</v>
      </c>
      <c r="AH3" s="35" t="s">
        <v>3763</v>
      </c>
      <c r="AI3" s="35" t="s">
        <v>2753</v>
      </c>
      <c r="AJ3" s="54">
        <v>2384.15</v>
      </c>
      <c r="AK3" s="35" t="s">
        <v>3764</v>
      </c>
      <c r="AL3" s="102">
        <v>0</v>
      </c>
      <c r="AM3" s="35" t="s">
        <v>3742</v>
      </c>
      <c r="AN3" s="52">
        <v>45314</v>
      </c>
      <c r="AO3" s="35" t="s">
        <v>3743</v>
      </c>
      <c r="AP3" s="35" t="s">
        <v>3744</v>
      </c>
      <c r="AQ3" s="35" t="s">
        <v>3745</v>
      </c>
      <c r="AR3" s="54">
        <v>0</v>
      </c>
      <c r="AS3" s="35" t="s">
        <v>3746</v>
      </c>
      <c r="AT3" s="35" t="s">
        <v>3747</v>
      </c>
      <c r="AU3" s="153">
        <v>1</v>
      </c>
      <c r="AV3" s="35" t="s">
        <v>3748</v>
      </c>
      <c r="AW3" s="35" t="s">
        <v>3765</v>
      </c>
      <c r="AX3" s="35" t="s">
        <v>3766</v>
      </c>
      <c r="AY3" s="35" t="s">
        <v>3767</v>
      </c>
      <c r="AZ3" s="35" t="s">
        <v>3768</v>
      </c>
      <c r="BA3" s="35" t="s">
        <v>273</v>
      </c>
      <c r="BC3" s="35" t="s">
        <v>3751</v>
      </c>
      <c r="BD3" s="35" t="s">
        <v>3752</v>
      </c>
      <c r="BE3" s="35"/>
      <c r="BF3" s="35" t="s">
        <v>3754</v>
      </c>
      <c r="BG3" s="35" t="s">
        <v>3755</v>
      </c>
      <c r="BH3" s="53">
        <v>2</v>
      </c>
      <c r="BK3" s="35"/>
      <c r="BL3" s="102">
        <v>0</v>
      </c>
      <c r="BO3" s="35" t="s">
        <v>2753</v>
      </c>
      <c r="BR3" s="35" t="s">
        <v>3756</v>
      </c>
      <c r="BS3" s="35" t="s">
        <v>3769</v>
      </c>
      <c r="BT3" s="35" t="s">
        <v>3770</v>
      </c>
      <c r="BU3" s="35"/>
      <c r="BV3" s="35">
        <v>0</v>
      </c>
      <c r="BY3" s="54">
        <v>4768.3</v>
      </c>
    </row>
    <row r="4" spans="1:77" x14ac:dyDescent="0.2">
      <c r="A4" s="35" t="s">
        <v>3771</v>
      </c>
      <c r="B4" s="35" t="s">
        <v>273</v>
      </c>
      <c r="C4" s="35" t="s">
        <v>3772</v>
      </c>
      <c r="D4" s="35" t="s">
        <v>3773</v>
      </c>
      <c r="E4" s="52">
        <v>45378</v>
      </c>
      <c r="F4" s="53">
        <v>1</v>
      </c>
      <c r="G4" s="53">
        <v>1</v>
      </c>
      <c r="H4" s="54">
        <v>3621.23</v>
      </c>
      <c r="I4" s="53">
        <v>1</v>
      </c>
      <c r="J4" s="54">
        <v>3621.23</v>
      </c>
      <c r="K4" s="35" t="s">
        <v>1808</v>
      </c>
      <c r="M4" s="102">
        <v>0</v>
      </c>
      <c r="N4" s="35" t="s">
        <v>3735</v>
      </c>
      <c r="O4" s="35" t="s">
        <v>3736</v>
      </c>
      <c r="P4" s="35" t="s">
        <v>3774</v>
      </c>
      <c r="Q4" s="52">
        <v>45314</v>
      </c>
      <c r="R4" s="53">
        <v>0</v>
      </c>
      <c r="S4" s="54">
        <v>0</v>
      </c>
      <c r="T4" s="102">
        <v>0</v>
      </c>
      <c r="V4" s="54">
        <v>0</v>
      </c>
      <c r="W4" s="102">
        <v>0</v>
      </c>
      <c r="X4" s="102">
        <v>0</v>
      </c>
      <c r="Y4" s="102">
        <v>1</v>
      </c>
      <c r="Z4" s="102">
        <v>0</v>
      </c>
      <c r="AA4" s="102">
        <v>1</v>
      </c>
      <c r="AB4" s="102">
        <v>1</v>
      </c>
      <c r="AC4" s="53">
        <v>0</v>
      </c>
      <c r="AD4" s="54">
        <v>0</v>
      </c>
      <c r="AE4" s="35" t="s">
        <v>3738</v>
      </c>
      <c r="AF4" s="101">
        <v>1</v>
      </c>
      <c r="AG4" s="35" t="s">
        <v>3762</v>
      </c>
      <c r="AH4" s="35" t="s">
        <v>3763</v>
      </c>
      <c r="AI4" s="35" t="s">
        <v>1809</v>
      </c>
      <c r="AJ4" s="54">
        <v>3621.23</v>
      </c>
      <c r="AK4" s="35" t="s">
        <v>3741</v>
      </c>
      <c r="AL4" s="102">
        <v>0</v>
      </c>
      <c r="AM4" s="35" t="s">
        <v>3775</v>
      </c>
      <c r="AN4" s="52">
        <v>45314</v>
      </c>
      <c r="AO4" s="35" t="s">
        <v>3743</v>
      </c>
      <c r="AP4" s="35" t="s">
        <v>3744</v>
      </c>
      <c r="AQ4" s="35" t="s">
        <v>3745</v>
      </c>
      <c r="AR4" s="54">
        <v>0</v>
      </c>
      <c r="AS4" s="35" t="s">
        <v>3746</v>
      </c>
      <c r="AT4" s="35" t="s">
        <v>3747</v>
      </c>
      <c r="AU4" s="153">
        <v>1</v>
      </c>
      <c r="AV4" s="35" t="s">
        <v>3748</v>
      </c>
      <c r="AW4" s="35"/>
      <c r="AX4" s="35"/>
      <c r="AY4" s="35" t="s">
        <v>3776</v>
      </c>
      <c r="AZ4" s="35" t="s">
        <v>3777</v>
      </c>
      <c r="BA4" s="35" t="s">
        <v>273</v>
      </c>
      <c r="BC4" s="35" t="s">
        <v>3751</v>
      </c>
      <c r="BD4" s="35" t="s">
        <v>3752</v>
      </c>
      <c r="BE4" s="35" t="s">
        <v>3778</v>
      </c>
      <c r="BF4" s="35" t="s">
        <v>3754</v>
      </c>
      <c r="BG4" s="35" t="s">
        <v>3755</v>
      </c>
      <c r="BH4" s="53">
        <v>1</v>
      </c>
      <c r="BK4" s="35"/>
      <c r="BL4" s="102">
        <v>0</v>
      </c>
      <c r="BO4" s="35" t="s">
        <v>1809</v>
      </c>
      <c r="BR4" s="35" t="s">
        <v>3756</v>
      </c>
      <c r="BS4" s="35" t="s">
        <v>3779</v>
      </c>
      <c r="BT4" s="35" t="s">
        <v>3780</v>
      </c>
      <c r="BU4" s="35" t="s">
        <v>3781</v>
      </c>
      <c r="BV4" s="35">
        <v>10</v>
      </c>
      <c r="BY4" s="54">
        <v>3621.23</v>
      </c>
    </row>
    <row r="5" spans="1:77" x14ac:dyDescent="0.2">
      <c r="A5" s="35" t="s">
        <v>3782</v>
      </c>
      <c r="B5" s="35" t="s">
        <v>275</v>
      </c>
      <c r="C5" s="35" t="s">
        <v>3783</v>
      </c>
      <c r="D5" s="35" t="s">
        <v>3773</v>
      </c>
      <c r="E5" s="52">
        <v>45346</v>
      </c>
      <c r="F5" s="53">
        <v>7</v>
      </c>
      <c r="G5" s="53">
        <v>7</v>
      </c>
      <c r="H5" s="54">
        <v>432.91</v>
      </c>
      <c r="I5" s="53">
        <v>7</v>
      </c>
      <c r="J5" s="54">
        <v>432.91</v>
      </c>
      <c r="K5" s="35" t="s">
        <v>1467</v>
      </c>
      <c r="M5" s="102">
        <v>0</v>
      </c>
      <c r="N5" s="35" t="s">
        <v>3735</v>
      </c>
      <c r="O5" s="35" t="s">
        <v>3736</v>
      </c>
      <c r="P5" s="35" t="s">
        <v>3737</v>
      </c>
      <c r="Q5" s="52">
        <v>45315</v>
      </c>
      <c r="R5" s="53">
        <v>0</v>
      </c>
      <c r="S5" s="54">
        <v>0</v>
      </c>
      <c r="T5" s="102">
        <v>0</v>
      </c>
      <c r="V5" s="54">
        <v>0</v>
      </c>
      <c r="W5" s="102">
        <v>0</v>
      </c>
      <c r="X5" s="102">
        <v>0</v>
      </c>
      <c r="Y5" s="102">
        <v>1</v>
      </c>
      <c r="Z5" s="102">
        <v>0</v>
      </c>
      <c r="AA5" s="102">
        <v>0</v>
      </c>
      <c r="AB5" s="102">
        <v>1</v>
      </c>
      <c r="AC5" s="53">
        <v>0</v>
      </c>
      <c r="AD5" s="54">
        <v>0</v>
      </c>
      <c r="AE5" s="35" t="s">
        <v>3738</v>
      </c>
      <c r="AF5" s="101">
        <v>1</v>
      </c>
      <c r="AG5" s="35" t="s">
        <v>3762</v>
      </c>
      <c r="AH5" s="35" t="s">
        <v>3763</v>
      </c>
      <c r="AI5" s="35" t="s">
        <v>1468</v>
      </c>
      <c r="AJ5" s="54">
        <v>61.84</v>
      </c>
      <c r="AK5" s="35" t="s">
        <v>3741</v>
      </c>
      <c r="AL5" s="102">
        <v>0</v>
      </c>
      <c r="AM5" s="35" t="s">
        <v>3775</v>
      </c>
      <c r="AN5" s="52">
        <v>45315</v>
      </c>
      <c r="AO5" s="35" t="s">
        <v>3743</v>
      </c>
      <c r="AP5" s="35" t="s">
        <v>3744</v>
      </c>
      <c r="AQ5" s="35" t="s">
        <v>3745</v>
      </c>
      <c r="AR5" s="54">
        <v>0</v>
      </c>
      <c r="AS5" s="35" t="s">
        <v>3746</v>
      </c>
      <c r="AT5" s="35" t="s">
        <v>3747</v>
      </c>
      <c r="AU5" s="153">
        <v>1</v>
      </c>
      <c r="AV5" s="35" t="s">
        <v>3748</v>
      </c>
      <c r="AW5" s="35"/>
      <c r="AX5" s="35"/>
      <c r="AY5" s="35" t="s">
        <v>3784</v>
      </c>
      <c r="AZ5" s="35" t="s">
        <v>3785</v>
      </c>
      <c r="BA5" s="35" t="s">
        <v>273</v>
      </c>
      <c r="BC5" s="35" t="s">
        <v>3751</v>
      </c>
      <c r="BD5" s="35" t="s">
        <v>3752</v>
      </c>
      <c r="BE5" s="35"/>
      <c r="BF5" s="35" t="s">
        <v>3754</v>
      </c>
      <c r="BG5" s="35" t="s">
        <v>3755</v>
      </c>
      <c r="BH5" s="53">
        <v>7</v>
      </c>
      <c r="BK5" s="35"/>
      <c r="BL5" s="102">
        <v>0</v>
      </c>
      <c r="BO5" s="35" t="s">
        <v>1468</v>
      </c>
      <c r="BR5" s="35" t="s">
        <v>3756</v>
      </c>
      <c r="BS5" s="35" t="s">
        <v>3779</v>
      </c>
      <c r="BT5" s="35" t="s">
        <v>3780</v>
      </c>
      <c r="BU5" s="35" t="s">
        <v>3786</v>
      </c>
      <c r="BV5" s="35">
        <v>30</v>
      </c>
      <c r="BY5" s="54">
        <v>432.91</v>
      </c>
    </row>
    <row r="6" spans="1:77" x14ac:dyDescent="0.2">
      <c r="A6" s="35" t="s">
        <v>3787</v>
      </c>
      <c r="B6" s="35" t="s">
        <v>273</v>
      </c>
      <c r="C6" s="35" t="s">
        <v>3788</v>
      </c>
      <c r="D6" s="35" t="s">
        <v>272</v>
      </c>
      <c r="E6" s="52">
        <v>45379</v>
      </c>
      <c r="F6" s="53">
        <v>4</v>
      </c>
      <c r="G6" s="53">
        <v>4</v>
      </c>
      <c r="H6" s="54">
        <v>8476.0400000000009</v>
      </c>
      <c r="I6" s="53">
        <v>4</v>
      </c>
      <c r="J6" s="54">
        <v>8476.0400000000009</v>
      </c>
      <c r="K6" s="35" t="s">
        <v>1163</v>
      </c>
      <c r="M6" s="102">
        <v>0</v>
      </c>
      <c r="N6" s="35" t="s">
        <v>3735</v>
      </c>
      <c r="O6" s="35" t="s">
        <v>3736</v>
      </c>
      <c r="P6" s="35" t="s">
        <v>3737</v>
      </c>
      <c r="Q6" s="52">
        <v>45322</v>
      </c>
      <c r="R6" s="53">
        <v>0</v>
      </c>
      <c r="S6" s="54">
        <v>0</v>
      </c>
      <c r="T6" s="102">
        <v>0</v>
      </c>
      <c r="V6" s="54">
        <v>0</v>
      </c>
      <c r="W6" s="102">
        <v>0</v>
      </c>
      <c r="X6" s="102">
        <v>0</v>
      </c>
      <c r="Y6" s="102">
        <v>1</v>
      </c>
      <c r="Z6" s="102">
        <v>0</v>
      </c>
      <c r="AA6" s="102">
        <v>0</v>
      </c>
      <c r="AB6" s="102">
        <v>1</v>
      </c>
      <c r="AC6" s="53">
        <v>0</v>
      </c>
      <c r="AD6" s="54">
        <v>0</v>
      </c>
      <c r="AE6" s="35" t="s">
        <v>3738</v>
      </c>
      <c r="AF6" s="101">
        <v>1</v>
      </c>
      <c r="AG6" s="35" t="s">
        <v>3789</v>
      </c>
      <c r="AH6" s="35" t="s">
        <v>3790</v>
      </c>
      <c r="AI6" s="35" t="s">
        <v>1164</v>
      </c>
      <c r="AJ6" s="54">
        <v>2119.0100000000002</v>
      </c>
      <c r="AK6" s="35" t="s">
        <v>3741</v>
      </c>
      <c r="AL6" s="102">
        <v>0</v>
      </c>
      <c r="AM6" s="35" t="s">
        <v>3742</v>
      </c>
      <c r="AN6" s="52">
        <v>45322</v>
      </c>
      <c r="AO6" s="35" t="s">
        <v>3791</v>
      </c>
      <c r="AP6" s="35" t="s">
        <v>3744</v>
      </c>
      <c r="AQ6" s="35" t="s">
        <v>3745</v>
      </c>
      <c r="AR6" s="54">
        <v>0</v>
      </c>
      <c r="AS6" s="35" t="s">
        <v>3746</v>
      </c>
      <c r="AT6" s="35" t="s">
        <v>3747</v>
      </c>
      <c r="AU6" s="153">
        <v>1</v>
      </c>
      <c r="AV6" s="35" t="s">
        <v>3748</v>
      </c>
      <c r="AW6" s="35"/>
      <c r="AX6" s="35"/>
      <c r="AY6" s="35" t="s">
        <v>3792</v>
      </c>
      <c r="AZ6" s="35" t="s">
        <v>3793</v>
      </c>
      <c r="BA6" s="35" t="s">
        <v>273</v>
      </c>
      <c r="BC6" s="35" t="s">
        <v>3751</v>
      </c>
      <c r="BD6" s="35" t="s">
        <v>3752</v>
      </c>
      <c r="BE6" s="35"/>
      <c r="BF6" s="35" t="s">
        <v>3754</v>
      </c>
      <c r="BG6" s="35" t="s">
        <v>3755</v>
      </c>
      <c r="BH6" s="53">
        <v>4</v>
      </c>
      <c r="BK6" s="35"/>
      <c r="BL6" s="102">
        <v>0</v>
      </c>
      <c r="BO6" s="35" t="s">
        <v>1164</v>
      </c>
      <c r="BR6" s="35" t="s">
        <v>3756</v>
      </c>
      <c r="BS6" s="35" t="s">
        <v>3794</v>
      </c>
      <c r="BT6" s="35" t="s">
        <v>3795</v>
      </c>
      <c r="BU6" s="35" t="s">
        <v>3796</v>
      </c>
      <c r="BV6" s="35">
        <v>10</v>
      </c>
      <c r="BY6" s="54">
        <v>8476.0400000000009</v>
      </c>
    </row>
    <row r="7" spans="1:77" x14ac:dyDescent="0.2">
      <c r="A7" s="35" t="s">
        <v>3787</v>
      </c>
      <c r="B7" s="35" t="s">
        <v>278</v>
      </c>
      <c r="C7" s="35" t="s">
        <v>3797</v>
      </c>
      <c r="D7" s="35" t="s">
        <v>272</v>
      </c>
      <c r="E7" s="52">
        <v>45336</v>
      </c>
      <c r="F7" s="68">
        <v>100</v>
      </c>
      <c r="G7" s="68">
        <v>100</v>
      </c>
      <c r="H7" s="54">
        <v>237</v>
      </c>
      <c r="I7" s="68">
        <v>100</v>
      </c>
      <c r="J7" s="54">
        <v>0</v>
      </c>
      <c r="K7" s="35" t="s">
        <v>668</v>
      </c>
      <c r="M7" s="102">
        <v>0</v>
      </c>
      <c r="N7" s="35" t="s">
        <v>3735</v>
      </c>
      <c r="O7" s="35" t="s">
        <v>3736</v>
      </c>
      <c r="P7" s="35" t="s">
        <v>3737</v>
      </c>
      <c r="Q7" s="52">
        <v>45322</v>
      </c>
      <c r="R7" s="68">
        <v>0</v>
      </c>
      <c r="S7" s="54">
        <v>0</v>
      </c>
      <c r="T7" s="102">
        <v>0</v>
      </c>
      <c r="V7" s="54">
        <v>0</v>
      </c>
      <c r="W7" s="102">
        <v>0</v>
      </c>
      <c r="X7" s="102">
        <v>0</v>
      </c>
      <c r="Y7" s="102">
        <v>1</v>
      </c>
      <c r="Z7" s="102">
        <v>0</v>
      </c>
      <c r="AA7" s="102">
        <v>0</v>
      </c>
      <c r="AB7" s="102">
        <v>1</v>
      </c>
      <c r="AC7" s="68">
        <v>100</v>
      </c>
      <c r="AD7" s="54">
        <v>237</v>
      </c>
      <c r="AE7" s="35" t="s">
        <v>3738</v>
      </c>
      <c r="AF7" s="101">
        <v>1</v>
      </c>
      <c r="AG7" s="35" t="s">
        <v>3798</v>
      </c>
      <c r="AH7" s="35" t="s">
        <v>3799</v>
      </c>
      <c r="AI7" s="35" t="s">
        <v>669</v>
      </c>
      <c r="AJ7" s="54">
        <v>2.37</v>
      </c>
      <c r="AK7" s="35" t="s">
        <v>3741</v>
      </c>
      <c r="AL7" s="102">
        <v>0</v>
      </c>
      <c r="AM7" s="35" t="s">
        <v>3742</v>
      </c>
      <c r="AN7" s="52">
        <v>45322</v>
      </c>
      <c r="AO7" s="35" t="s">
        <v>3791</v>
      </c>
      <c r="AP7" s="35" t="s">
        <v>3744</v>
      </c>
      <c r="AQ7" s="35" t="s">
        <v>3800</v>
      </c>
      <c r="AR7" s="54">
        <v>0</v>
      </c>
      <c r="AS7" s="35" t="s">
        <v>3746</v>
      </c>
      <c r="AT7" s="35" t="s">
        <v>3747</v>
      </c>
      <c r="AU7" s="154">
        <v>1</v>
      </c>
      <c r="AV7" s="35" t="s">
        <v>3748</v>
      </c>
      <c r="AW7" s="35"/>
      <c r="AX7" s="35"/>
      <c r="AY7" s="35" t="s">
        <v>3801</v>
      </c>
      <c r="AZ7" s="35" t="s">
        <v>3802</v>
      </c>
      <c r="BA7" s="35" t="s">
        <v>273</v>
      </c>
      <c r="BC7" s="35" t="s">
        <v>3751</v>
      </c>
      <c r="BD7" s="35" t="s">
        <v>3752</v>
      </c>
      <c r="BE7" s="35"/>
      <c r="BF7" s="35" t="s">
        <v>3754</v>
      </c>
      <c r="BG7" s="35" t="s">
        <v>3755</v>
      </c>
      <c r="BH7" s="68">
        <v>0</v>
      </c>
      <c r="BK7" s="35"/>
      <c r="BL7" s="102">
        <v>0</v>
      </c>
      <c r="BO7" s="35" t="s">
        <v>669</v>
      </c>
      <c r="BR7" s="35" t="s">
        <v>3756</v>
      </c>
      <c r="BS7" s="35" t="s">
        <v>3794</v>
      </c>
      <c r="BT7" s="35" t="s">
        <v>3795</v>
      </c>
      <c r="BU7" s="35" t="s">
        <v>3796</v>
      </c>
      <c r="BV7" s="35">
        <v>60</v>
      </c>
      <c r="BY7" s="54">
        <v>237</v>
      </c>
    </row>
    <row r="8" spans="1:77" x14ac:dyDescent="0.2">
      <c r="A8" s="35" t="s">
        <v>3803</v>
      </c>
      <c r="B8" s="35" t="s">
        <v>269</v>
      </c>
      <c r="C8" s="35" t="s">
        <v>3804</v>
      </c>
      <c r="D8" s="35" t="s">
        <v>706</v>
      </c>
      <c r="E8" s="52">
        <v>45352</v>
      </c>
      <c r="F8" s="53">
        <v>12</v>
      </c>
      <c r="G8" s="53">
        <v>12</v>
      </c>
      <c r="H8" s="54">
        <v>101.38</v>
      </c>
      <c r="I8" s="53">
        <v>12</v>
      </c>
      <c r="J8" s="54">
        <v>101.38</v>
      </c>
      <c r="K8" s="35" t="s">
        <v>2187</v>
      </c>
      <c r="M8" s="102">
        <v>0</v>
      </c>
      <c r="N8" s="35" t="s">
        <v>3735</v>
      </c>
      <c r="O8" s="35" t="s">
        <v>3736</v>
      </c>
      <c r="P8" s="35" t="s">
        <v>3737</v>
      </c>
      <c r="Q8" s="52">
        <v>45322</v>
      </c>
      <c r="R8" s="53">
        <v>0</v>
      </c>
      <c r="S8" s="54">
        <v>101.54</v>
      </c>
      <c r="T8" s="102">
        <v>0</v>
      </c>
      <c r="V8" s="54">
        <v>0</v>
      </c>
      <c r="W8" s="102">
        <v>0</v>
      </c>
      <c r="X8" s="102">
        <v>0</v>
      </c>
      <c r="Y8" s="102">
        <v>1</v>
      </c>
      <c r="Z8" s="102">
        <v>1</v>
      </c>
      <c r="AA8" s="102">
        <v>0</v>
      </c>
      <c r="AB8" s="102">
        <v>1</v>
      </c>
      <c r="AC8" s="53">
        <v>0</v>
      </c>
      <c r="AD8" s="54">
        <v>0</v>
      </c>
      <c r="AE8" s="35" t="s">
        <v>3738</v>
      </c>
      <c r="AF8" s="101">
        <v>1</v>
      </c>
      <c r="AG8" s="35" t="s">
        <v>3805</v>
      </c>
      <c r="AH8" s="35" t="s">
        <v>3806</v>
      </c>
      <c r="AI8" s="35" t="s">
        <v>2188</v>
      </c>
      <c r="AJ8" s="54">
        <v>33.79</v>
      </c>
      <c r="AK8" s="35" t="s">
        <v>3741</v>
      </c>
      <c r="AL8" s="102">
        <v>0</v>
      </c>
      <c r="AM8" s="35" t="s">
        <v>3775</v>
      </c>
      <c r="AN8" s="52">
        <v>45322</v>
      </c>
      <c r="AO8" s="35" t="s">
        <v>3791</v>
      </c>
      <c r="AP8" s="35" t="s">
        <v>3744</v>
      </c>
      <c r="AQ8" s="35" t="s">
        <v>3745</v>
      </c>
      <c r="AR8" s="54">
        <v>0</v>
      </c>
      <c r="AS8" s="35" t="s">
        <v>3746</v>
      </c>
      <c r="AT8" s="35" t="s">
        <v>3747</v>
      </c>
      <c r="AU8" s="155">
        <v>1</v>
      </c>
      <c r="AV8" s="35" t="s">
        <v>3748</v>
      </c>
      <c r="AW8" s="35" t="s">
        <v>3807</v>
      </c>
      <c r="AX8" s="35" t="s">
        <v>3808</v>
      </c>
      <c r="AY8" s="35" t="s">
        <v>3809</v>
      </c>
      <c r="AZ8" s="35" t="s">
        <v>3810</v>
      </c>
      <c r="BA8" s="35" t="s">
        <v>273</v>
      </c>
      <c r="BC8" s="35" t="s">
        <v>3751</v>
      </c>
      <c r="BD8" s="35" t="s">
        <v>3752</v>
      </c>
      <c r="BE8" s="35"/>
      <c r="BF8" s="35" t="s">
        <v>3754</v>
      </c>
      <c r="BG8" s="35" t="s">
        <v>3755</v>
      </c>
      <c r="BH8" s="53">
        <v>12</v>
      </c>
      <c r="BK8" s="35"/>
      <c r="BL8" s="102">
        <v>0</v>
      </c>
      <c r="BO8" s="35" t="s">
        <v>2188</v>
      </c>
      <c r="BR8" s="35" t="s">
        <v>3756</v>
      </c>
      <c r="BS8" s="35" t="s">
        <v>3811</v>
      </c>
      <c r="BT8" s="35" t="s">
        <v>3812</v>
      </c>
      <c r="BU8" s="35"/>
      <c r="BV8" s="35">
        <v>0</v>
      </c>
      <c r="BY8" s="54">
        <v>101.38</v>
      </c>
    </row>
    <row r="9" spans="1:77" x14ac:dyDescent="0.2">
      <c r="A9" s="35" t="s">
        <v>3813</v>
      </c>
      <c r="B9" s="35" t="s">
        <v>273</v>
      </c>
      <c r="C9" s="35" t="s">
        <v>3814</v>
      </c>
      <c r="D9" s="35" t="s">
        <v>282</v>
      </c>
      <c r="E9" s="52">
        <v>45385</v>
      </c>
      <c r="F9" s="53">
        <v>2</v>
      </c>
      <c r="G9" s="53">
        <v>2</v>
      </c>
      <c r="H9" s="54">
        <v>17.18</v>
      </c>
      <c r="I9" s="53">
        <v>2</v>
      </c>
      <c r="J9" s="54">
        <v>17.18</v>
      </c>
      <c r="K9" s="35" t="s">
        <v>2140</v>
      </c>
      <c r="M9" s="102">
        <v>0</v>
      </c>
      <c r="N9" s="35" t="s">
        <v>3735</v>
      </c>
      <c r="O9" s="35" t="s">
        <v>3736</v>
      </c>
      <c r="P9" s="35"/>
      <c r="Q9" s="52">
        <v>45322</v>
      </c>
      <c r="R9" s="53">
        <v>0</v>
      </c>
      <c r="S9" s="54">
        <v>0</v>
      </c>
      <c r="T9" s="102">
        <v>0</v>
      </c>
      <c r="V9" s="54">
        <v>0</v>
      </c>
      <c r="W9" s="102">
        <v>0</v>
      </c>
      <c r="X9" s="102">
        <v>0</v>
      </c>
      <c r="Y9" s="102">
        <v>1</v>
      </c>
      <c r="Z9" s="102">
        <v>0</v>
      </c>
      <c r="AA9" s="102">
        <v>0</v>
      </c>
      <c r="AB9" s="102">
        <v>1</v>
      </c>
      <c r="AC9" s="53">
        <v>0</v>
      </c>
      <c r="AD9" s="54">
        <v>0</v>
      </c>
      <c r="AE9" s="35" t="s">
        <v>3738</v>
      </c>
      <c r="AF9" s="101">
        <v>1</v>
      </c>
      <c r="AG9" s="35" t="s">
        <v>3815</v>
      </c>
      <c r="AH9" s="35" t="s">
        <v>3816</v>
      </c>
      <c r="AI9" s="35" t="s">
        <v>2141</v>
      </c>
      <c r="AJ9" s="54">
        <v>8.59</v>
      </c>
      <c r="AK9" s="35" t="s">
        <v>3764</v>
      </c>
      <c r="AL9" s="102">
        <v>0</v>
      </c>
      <c r="AM9" s="35" t="s">
        <v>3742</v>
      </c>
      <c r="AN9" s="52">
        <v>45323</v>
      </c>
      <c r="AO9" s="35" t="s">
        <v>3791</v>
      </c>
      <c r="AP9" s="35" t="s">
        <v>3744</v>
      </c>
      <c r="AQ9" s="35" t="s">
        <v>3745</v>
      </c>
      <c r="AR9" s="54">
        <v>0</v>
      </c>
      <c r="AS9" s="35" t="s">
        <v>3746</v>
      </c>
      <c r="AT9" s="35" t="s">
        <v>3747</v>
      </c>
      <c r="AU9" s="153">
        <v>1</v>
      </c>
      <c r="AV9" s="35" t="s">
        <v>3748</v>
      </c>
      <c r="AW9" s="35" t="s">
        <v>3817</v>
      </c>
      <c r="AX9" s="35" t="s">
        <v>3818</v>
      </c>
      <c r="AY9" s="35" t="s">
        <v>3819</v>
      </c>
      <c r="AZ9" s="35" t="s">
        <v>3820</v>
      </c>
      <c r="BA9" s="35" t="s">
        <v>273</v>
      </c>
      <c r="BC9" s="35" t="s">
        <v>3751</v>
      </c>
      <c r="BD9" s="35" t="s">
        <v>3752</v>
      </c>
      <c r="BE9" s="35"/>
      <c r="BF9" s="35" t="s">
        <v>3754</v>
      </c>
      <c r="BG9" s="35" t="s">
        <v>3755</v>
      </c>
      <c r="BH9" s="53">
        <v>2</v>
      </c>
      <c r="BK9" s="35"/>
      <c r="BL9" s="102">
        <v>0</v>
      </c>
      <c r="BO9" s="35" t="s">
        <v>2141</v>
      </c>
      <c r="BR9" s="35" t="s">
        <v>3756</v>
      </c>
      <c r="BS9" s="35" t="s">
        <v>3821</v>
      </c>
      <c r="BT9" s="35" t="s">
        <v>3822</v>
      </c>
      <c r="BU9" s="35"/>
      <c r="BV9" s="35">
        <v>0</v>
      </c>
      <c r="BY9" s="54">
        <v>17.18</v>
      </c>
    </row>
    <row r="10" spans="1:77" x14ac:dyDescent="0.2">
      <c r="A10" s="35" t="s">
        <v>1940</v>
      </c>
      <c r="B10" s="35" t="s">
        <v>273</v>
      </c>
      <c r="C10" s="35" t="s">
        <v>3823</v>
      </c>
      <c r="D10" s="35" t="s">
        <v>1171</v>
      </c>
      <c r="E10" s="52">
        <v>45390</v>
      </c>
      <c r="F10" s="53">
        <v>1</v>
      </c>
      <c r="G10" s="53">
        <v>1</v>
      </c>
      <c r="H10" s="54">
        <v>6821.11</v>
      </c>
      <c r="I10" s="53">
        <v>1</v>
      </c>
      <c r="J10" s="54">
        <v>6821.11</v>
      </c>
      <c r="K10" s="35" t="s">
        <v>2146</v>
      </c>
      <c r="M10" s="102">
        <v>0</v>
      </c>
      <c r="N10" s="35" t="s">
        <v>3735</v>
      </c>
      <c r="O10" s="35" t="s">
        <v>3736</v>
      </c>
      <c r="P10" s="35" t="s">
        <v>3737</v>
      </c>
      <c r="Q10" s="52">
        <v>45322</v>
      </c>
      <c r="R10" s="53">
        <v>0</v>
      </c>
      <c r="S10" s="54">
        <v>0</v>
      </c>
      <c r="T10" s="102">
        <v>0</v>
      </c>
      <c r="V10" s="54">
        <v>0</v>
      </c>
      <c r="W10" s="102">
        <v>0</v>
      </c>
      <c r="X10" s="102">
        <v>0</v>
      </c>
      <c r="Y10" s="102">
        <v>1</v>
      </c>
      <c r="Z10" s="102">
        <v>0</v>
      </c>
      <c r="AA10" s="102">
        <v>0</v>
      </c>
      <c r="AB10" s="102">
        <v>1</v>
      </c>
      <c r="AC10" s="53">
        <v>0</v>
      </c>
      <c r="AD10" s="54">
        <v>0</v>
      </c>
      <c r="AE10" s="35" t="s">
        <v>3738</v>
      </c>
      <c r="AF10" s="101">
        <v>1</v>
      </c>
      <c r="AG10" s="35" t="s">
        <v>3824</v>
      </c>
      <c r="AH10" s="35" t="s">
        <v>3825</v>
      </c>
      <c r="AI10" s="35" t="s">
        <v>2147</v>
      </c>
      <c r="AJ10" s="54">
        <v>6821.11</v>
      </c>
      <c r="AK10" s="35" t="s">
        <v>3764</v>
      </c>
      <c r="AL10" s="102">
        <v>0</v>
      </c>
      <c r="AM10" s="35" t="s">
        <v>3742</v>
      </c>
      <c r="AN10" s="52">
        <v>45323</v>
      </c>
      <c r="AO10" s="35" t="s">
        <v>3743</v>
      </c>
      <c r="AP10" s="35" t="s">
        <v>3744</v>
      </c>
      <c r="AQ10" s="35" t="s">
        <v>3745</v>
      </c>
      <c r="AR10" s="54">
        <v>0</v>
      </c>
      <c r="AS10" s="35" t="s">
        <v>3746</v>
      </c>
      <c r="AT10" s="35" t="s">
        <v>3747</v>
      </c>
      <c r="AU10" s="153">
        <v>1</v>
      </c>
      <c r="AV10" s="35" t="s">
        <v>3748</v>
      </c>
      <c r="AW10" s="35"/>
      <c r="AX10" s="35"/>
      <c r="AY10" s="35" t="s">
        <v>3826</v>
      </c>
      <c r="AZ10" s="35" t="s">
        <v>2149</v>
      </c>
      <c r="BA10" s="35" t="s">
        <v>3827</v>
      </c>
      <c r="BC10" s="35" t="s">
        <v>3751</v>
      </c>
      <c r="BD10" s="35" t="s">
        <v>3752</v>
      </c>
      <c r="BE10" s="35"/>
      <c r="BF10" s="35" t="s">
        <v>3754</v>
      </c>
      <c r="BG10" s="35" t="s">
        <v>3755</v>
      </c>
      <c r="BH10" s="53">
        <v>1</v>
      </c>
      <c r="BK10" s="35" t="s">
        <v>2137</v>
      </c>
      <c r="BL10" s="102">
        <v>0</v>
      </c>
      <c r="BO10" s="35" t="s">
        <v>2147</v>
      </c>
      <c r="BR10" s="35" t="s">
        <v>3756</v>
      </c>
      <c r="BS10" s="35" t="s">
        <v>3828</v>
      </c>
      <c r="BT10" s="35" t="s">
        <v>3829</v>
      </c>
      <c r="BU10" s="35"/>
      <c r="BV10" s="35">
        <v>0</v>
      </c>
      <c r="BY10" s="54">
        <v>6821.11</v>
      </c>
    </row>
    <row r="11" spans="1:77" x14ac:dyDescent="0.2">
      <c r="A11" s="35" t="s">
        <v>1940</v>
      </c>
      <c r="B11" s="35" t="s">
        <v>271</v>
      </c>
      <c r="C11" s="35" t="s">
        <v>3830</v>
      </c>
      <c r="D11" s="35" t="s">
        <v>1171</v>
      </c>
      <c r="E11" s="52">
        <v>45390</v>
      </c>
      <c r="F11" s="53">
        <v>1</v>
      </c>
      <c r="G11" s="53">
        <v>1</v>
      </c>
      <c r="H11" s="54">
        <v>5742.32</v>
      </c>
      <c r="I11" s="53">
        <v>1</v>
      </c>
      <c r="J11" s="54">
        <v>5742.32</v>
      </c>
      <c r="K11" s="35" t="s">
        <v>2166</v>
      </c>
      <c r="M11" s="102">
        <v>0</v>
      </c>
      <c r="N11" s="35" t="s">
        <v>3735</v>
      </c>
      <c r="O11" s="35" t="s">
        <v>3736</v>
      </c>
      <c r="P11" s="35" t="s">
        <v>3737</v>
      </c>
      <c r="Q11" s="52">
        <v>45322</v>
      </c>
      <c r="R11" s="53">
        <v>0</v>
      </c>
      <c r="S11" s="54">
        <v>0</v>
      </c>
      <c r="T11" s="102">
        <v>0</v>
      </c>
      <c r="V11" s="54">
        <v>0</v>
      </c>
      <c r="W11" s="102">
        <v>0</v>
      </c>
      <c r="X11" s="102">
        <v>0</v>
      </c>
      <c r="Y11" s="102">
        <v>1</v>
      </c>
      <c r="Z11" s="102">
        <v>0</v>
      </c>
      <c r="AA11" s="102">
        <v>0</v>
      </c>
      <c r="AB11" s="102">
        <v>1</v>
      </c>
      <c r="AC11" s="53">
        <v>0</v>
      </c>
      <c r="AD11" s="54">
        <v>0</v>
      </c>
      <c r="AE11" s="35" t="s">
        <v>3738</v>
      </c>
      <c r="AF11" s="101">
        <v>1</v>
      </c>
      <c r="AG11" s="35" t="s">
        <v>3824</v>
      </c>
      <c r="AH11" s="35" t="s">
        <v>3825</v>
      </c>
      <c r="AI11" s="35" t="s">
        <v>2167</v>
      </c>
      <c r="AJ11" s="54">
        <v>5742.32</v>
      </c>
      <c r="AK11" s="35" t="s">
        <v>3764</v>
      </c>
      <c r="AL11" s="102">
        <v>0</v>
      </c>
      <c r="AM11" s="35" t="s">
        <v>3742</v>
      </c>
      <c r="AN11" s="52">
        <v>45323</v>
      </c>
      <c r="AO11" s="35" t="s">
        <v>3743</v>
      </c>
      <c r="AP11" s="35" t="s">
        <v>3744</v>
      </c>
      <c r="AQ11" s="35" t="s">
        <v>3745</v>
      </c>
      <c r="AR11" s="54">
        <v>0</v>
      </c>
      <c r="AS11" s="35" t="s">
        <v>3746</v>
      </c>
      <c r="AT11" s="35" t="s">
        <v>3747</v>
      </c>
      <c r="AU11" s="153">
        <v>1</v>
      </c>
      <c r="AV11" s="35" t="s">
        <v>3748</v>
      </c>
      <c r="AW11" s="35"/>
      <c r="AX11" s="35"/>
      <c r="AY11" s="35" t="s">
        <v>3831</v>
      </c>
      <c r="AZ11" s="35" t="s">
        <v>2162</v>
      </c>
      <c r="BA11" s="35" t="s">
        <v>3832</v>
      </c>
      <c r="BC11" s="35" t="s">
        <v>3751</v>
      </c>
      <c r="BD11" s="35" t="s">
        <v>3752</v>
      </c>
      <c r="BE11" s="35"/>
      <c r="BF11" s="35" t="s">
        <v>3754</v>
      </c>
      <c r="BG11" s="35" t="s">
        <v>3755</v>
      </c>
      <c r="BH11" s="53">
        <v>1</v>
      </c>
      <c r="BK11" s="35" t="s">
        <v>2155</v>
      </c>
      <c r="BL11" s="102">
        <v>0</v>
      </c>
      <c r="BO11" s="35" t="s">
        <v>2167</v>
      </c>
      <c r="BR11" s="35" t="s">
        <v>3756</v>
      </c>
      <c r="BS11" s="35" t="s">
        <v>3828</v>
      </c>
      <c r="BT11" s="35" t="s">
        <v>3829</v>
      </c>
      <c r="BU11" s="35"/>
      <c r="BV11" s="35">
        <v>0</v>
      </c>
      <c r="BY11" s="54">
        <v>5742.32</v>
      </c>
    </row>
    <row r="12" spans="1:77" x14ac:dyDescent="0.2">
      <c r="A12" s="35" t="s">
        <v>1940</v>
      </c>
      <c r="B12" s="35" t="s">
        <v>275</v>
      </c>
      <c r="C12" s="35" t="s">
        <v>3833</v>
      </c>
      <c r="D12" s="35" t="s">
        <v>1171</v>
      </c>
      <c r="E12" s="52">
        <v>45390</v>
      </c>
      <c r="F12" s="53">
        <v>1</v>
      </c>
      <c r="G12" s="53">
        <v>1</v>
      </c>
      <c r="H12" s="54">
        <v>5742.32</v>
      </c>
      <c r="I12" s="53">
        <v>1</v>
      </c>
      <c r="J12" s="54">
        <v>5742.32</v>
      </c>
      <c r="K12" s="35" t="s">
        <v>2169</v>
      </c>
      <c r="M12" s="102">
        <v>0</v>
      </c>
      <c r="N12" s="35" t="s">
        <v>3735</v>
      </c>
      <c r="O12" s="35" t="s">
        <v>3736</v>
      </c>
      <c r="P12" s="35" t="s">
        <v>3737</v>
      </c>
      <c r="Q12" s="52">
        <v>45322</v>
      </c>
      <c r="R12" s="53">
        <v>0</v>
      </c>
      <c r="S12" s="54">
        <v>0</v>
      </c>
      <c r="T12" s="102">
        <v>0</v>
      </c>
      <c r="V12" s="54">
        <v>0</v>
      </c>
      <c r="W12" s="102">
        <v>0</v>
      </c>
      <c r="X12" s="102">
        <v>0</v>
      </c>
      <c r="Y12" s="102">
        <v>1</v>
      </c>
      <c r="Z12" s="102">
        <v>0</v>
      </c>
      <c r="AA12" s="102">
        <v>0</v>
      </c>
      <c r="AB12" s="102">
        <v>1</v>
      </c>
      <c r="AC12" s="53">
        <v>0</v>
      </c>
      <c r="AD12" s="54">
        <v>0</v>
      </c>
      <c r="AE12" s="35" t="s">
        <v>3738</v>
      </c>
      <c r="AF12" s="101">
        <v>1</v>
      </c>
      <c r="AG12" s="35" t="s">
        <v>3824</v>
      </c>
      <c r="AH12" s="35" t="s">
        <v>3825</v>
      </c>
      <c r="AI12" s="35" t="s">
        <v>2170</v>
      </c>
      <c r="AJ12" s="54">
        <v>5742.32</v>
      </c>
      <c r="AK12" s="35" t="s">
        <v>3764</v>
      </c>
      <c r="AL12" s="102">
        <v>0</v>
      </c>
      <c r="AM12" s="35" t="s">
        <v>3742</v>
      </c>
      <c r="AN12" s="52">
        <v>45323</v>
      </c>
      <c r="AO12" s="35" t="s">
        <v>3743</v>
      </c>
      <c r="AP12" s="35" t="s">
        <v>3744</v>
      </c>
      <c r="AQ12" s="35" t="s">
        <v>3745</v>
      </c>
      <c r="AR12" s="54">
        <v>0</v>
      </c>
      <c r="AS12" s="35" t="s">
        <v>3746</v>
      </c>
      <c r="AT12" s="35" t="s">
        <v>3747</v>
      </c>
      <c r="AU12" s="153">
        <v>1</v>
      </c>
      <c r="AV12" s="35" t="s">
        <v>3748</v>
      </c>
      <c r="AW12" s="35"/>
      <c r="AX12" s="35"/>
      <c r="AY12" s="35" t="s">
        <v>3834</v>
      </c>
      <c r="AZ12" s="35" t="s">
        <v>2162</v>
      </c>
      <c r="BA12" s="35" t="s">
        <v>3835</v>
      </c>
      <c r="BC12" s="35" t="s">
        <v>3751</v>
      </c>
      <c r="BD12" s="35" t="s">
        <v>3752</v>
      </c>
      <c r="BE12" s="35"/>
      <c r="BF12" s="35" t="s">
        <v>3754</v>
      </c>
      <c r="BG12" s="35" t="s">
        <v>3755</v>
      </c>
      <c r="BH12" s="53">
        <v>1</v>
      </c>
      <c r="BK12" s="35" t="s">
        <v>2155</v>
      </c>
      <c r="BL12" s="102">
        <v>0</v>
      </c>
      <c r="BO12" s="35" t="s">
        <v>2170</v>
      </c>
      <c r="BR12" s="35" t="s">
        <v>3756</v>
      </c>
      <c r="BS12" s="35" t="s">
        <v>3828</v>
      </c>
      <c r="BT12" s="35" t="s">
        <v>3829</v>
      </c>
      <c r="BU12" s="35"/>
      <c r="BV12" s="35">
        <v>0</v>
      </c>
      <c r="BY12" s="54">
        <v>5742.32</v>
      </c>
    </row>
    <row r="13" spans="1:77" x14ac:dyDescent="0.2">
      <c r="A13" s="35" t="s">
        <v>1940</v>
      </c>
      <c r="B13" s="35" t="s">
        <v>274</v>
      </c>
      <c r="C13" s="35" t="s">
        <v>3836</v>
      </c>
      <c r="D13" s="35" t="s">
        <v>1171</v>
      </c>
      <c r="E13" s="52">
        <v>45390</v>
      </c>
      <c r="F13" s="53">
        <v>1</v>
      </c>
      <c r="G13" s="53">
        <v>1</v>
      </c>
      <c r="H13" s="54">
        <v>5742.32</v>
      </c>
      <c r="I13" s="53">
        <v>1</v>
      </c>
      <c r="J13" s="54">
        <v>5742.32</v>
      </c>
      <c r="K13" s="35" t="s">
        <v>2159</v>
      </c>
      <c r="M13" s="102">
        <v>0</v>
      </c>
      <c r="N13" s="35" t="s">
        <v>3735</v>
      </c>
      <c r="O13" s="35" t="s">
        <v>3736</v>
      </c>
      <c r="P13" s="35" t="s">
        <v>3737</v>
      </c>
      <c r="Q13" s="52">
        <v>45322</v>
      </c>
      <c r="R13" s="53">
        <v>0</v>
      </c>
      <c r="S13" s="54">
        <v>0</v>
      </c>
      <c r="T13" s="102">
        <v>0</v>
      </c>
      <c r="V13" s="54">
        <v>0</v>
      </c>
      <c r="W13" s="102">
        <v>0</v>
      </c>
      <c r="X13" s="102">
        <v>0</v>
      </c>
      <c r="Y13" s="102">
        <v>1</v>
      </c>
      <c r="Z13" s="102">
        <v>0</v>
      </c>
      <c r="AA13" s="102">
        <v>0</v>
      </c>
      <c r="AB13" s="102">
        <v>1</v>
      </c>
      <c r="AC13" s="53">
        <v>0</v>
      </c>
      <c r="AD13" s="54">
        <v>0</v>
      </c>
      <c r="AE13" s="35" t="s">
        <v>3738</v>
      </c>
      <c r="AF13" s="101">
        <v>1</v>
      </c>
      <c r="AG13" s="35" t="s">
        <v>3824</v>
      </c>
      <c r="AH13" s="35" t="s">
        <v>3825</v>
      </c>
      <c r="AI13" s="35" t="s">
        <v>2160</v>
      </c>
      <c r="AJ13" s="54">
        <v>5742.32</v>
      </c>
      <c r="AK13" s="35" t="s">
        <v>3764</v>
      </c>
      <c r="AL13" s="102">
        <v>0</v>
      </c>
      <c r="AM13" s="35" t="s">
        <v>3742</v>
      </c>
      <c r="AN13" s="52">
        <v>45323</v>
      </c>
      <c r="AO13" s="35" t="s">
        <v>3743</v>
      </c>
      <c r="AP13" s="35" t="s">
        <v>3744</v>
      </c>
      <c r="AQ13" s="35" t="s">
        <v>3745</v>
      </c>
      <c r="AR13" s="54">
        <v>0</v>
      </c>
      <c r="AS13" s="35" t="s">
        <v>3746</v>
      </c>
      <c r="AT13" s="35" t="s">
        <v>3747</v>
      </c>
      <c r="AU13" s="153">
        <v>1</v>
      </c>
      <c r="AV13" s="35" t="s">
        <v>3748</v>
      </c>
      <c r="AW13" s="35"/>
      <c r="AX13" s="35"/>
      <c r="AY13" s="35" t="s">
        <v>3837</v>
      </c>
      <c r="AZ13" s="35" t="s">
        <v>2162</v>
      </c>
      <c r="BA13" s="35" t="s">
        <v>3838</v>
      </c>
      <c r="BC13" s="35" t="s">
        <v>3751</v>
      </c>
      <c r="BD13" s="35" t="s">
        <v>3752</v>
      </c>
      <c r="BE13" s="35"/>
      <c r="BF13" s="35" t="s">
        <v>3754</v>
      </c>
      <c r="BG13" s="35" t="s">
        <v>3755</v>
      </c>
      <c r="BH13" s="53">
        <v>1</v>
      </c>
      <c r="BK13" s="35" t="s">
        <v>2155</v>
      </c>
      <c r="BL13" s="102">
        <v>0</v>
      </c>
      <c r="BO13" s="35" t="s">
        <v>2160</v>
      </c>
      <c r="BR13" s="35" t="s">
        <v>3756</v>
      </c>
      <c r="BS13" s="35" t="s">
        <v>3828</v>
      </c>
      <c r="BT13" s="35" t="s">
        <v>3829</v>
      </c>
      <c r="BU13" s="35"/>
      <c r="BV13" s="35">
        <v>0</v>
      </c>
      <c r="BY13" s="54">
        <v>5742.32</v>
      </c>
    </row>
    <row r="14" spans="1:77" x14ac:dyDescent="0.2">
      <c r="A14" s="35" t="s">
        <v>1940</v>
      </c>
      <c r="B14" s="35" t="s">
        <v>269</v>
      </c>
      <c r="C14" s="35" t="s">
        <v>3839</v>
      </c>
      <c r="D14" s="35" t="s">
        <v>1171</v>
      </c>
      <c r="E14" s="52">
        <v>45390</v>
      </c>
      <c r="F14" s="53">
        <v>1</v>
      </c>
      <c r="G14" s="53">
        <v>1</v>
      </c>
      <c r="H14" s="54">
        <v>5794.82</v>
      </c>
      <c r="I14" s="53">
        <v>1</v>
      </c>
      <c r="J14" s="54">
        <v>5794.82</v>
      </c>
      <c r="K14" s="35" t="s">
        <v>1935</v>
      </c>
      <c r="M14" s="102">
        <v>0</v>
      </c>
      <c r="N14" s="35" t="s">
        <v>3735</v>
      </c>
      <c r="O14" s="35" t="s">
        <v>3736</v>
      </c>
      <c r="P14" s="35" t="s">
        <v>3737</v>
      </c>
      <c r="Q14" s="52">
        <v>45322</v>
      </c>
      <c r="R14" s="53">
        <v>0</v>
      </c>
      <c r="S14" s="54">
        <v>0</v>
      </c>
      <c r="T14" s="102">
        <v>0</v>
      </c>
      <c r="V14" s="54">
        <v>0</v>
      </c>
      <c r="W14" s="102">
        <v>0</v>
      </c>
      <c r="X14" s="102">
        <v>0</v>
      </c>
      <c r="Y14" s="102">
        <v>1</v>
      </c>
      <c r="Z14" s="102">
        <v>0</v>
      </c>
      <c r="AA14" s="102">
        <v>0</v>
      </c>
      <c r="AB14" s="102">
        <v>1</v>
      </c>
      <c r="AC14" s="53">
        <v>0</v>
      </c>
      <c r="AD14" s="54">
        <v>0</v>
      </c>
      <c r="AE14" s="35" t="s">
        <v>3738</v>
      </c>
      <c r="AF14" s="101">
        <v>1</v>
      </c>
      <c r="AG14" s="35" t="s">
        <v>3824</v>
      </c>
      <c r="AH14" s="35" t="s">
        <v>3825</v>
      </c>
      <c r="AI14" s="35" t="s">
        <v>1936</v>
      </c>
      <c r="AJ14" s="54">
        <v>5794.82</v>
      </c>
      <c r="AK14" s="35" t="s">
        <v>3764</v>
      </c>
      <c r="AL14" s="102">
        <v>0</v>
      </c>
      <c r="AM14" s="35" t="s">
        <v>3742</v>
      </c>
      <c r="AN14" s="52">
        <v>45323</v>
      </c>
      <c r="AO14" s="35" t="s">
        <v>3743</v>
      </c>
      <c r="AP14" s="35" t="s">
        <v>3744</v>
      </c>
      <c r="AQ14" s="35" t="s">
        <v>3745</v>
      </c>
      <c r="AR14" s="54">
        <v>0</v>
      </c>
      <c r="AS14" s="35" t="s">
        <v>3746</v>
      </c>
      <c r="AT14" s="35" t="s">
        <v>3747</v>
      </c>
      <c r="AU14" s="153">
        <v>1</v>
      </c>
      <c r="AV14" s="35" t="s">
        <v>3748</v>
      </c>
      <c r="AW14" s="35"/>
      <c r="AX14" s="35"/>
      <c r="AY14" s="35" t="s">
        <v>3840</v>
      </c>
      <c r="AZ14" s="35" t="s">
        <v>1939</v>
      </c>
      <c r="BA14" s="35" t="s">
        <v>3841</v>
      </c>
      <c r="BC14" s="35" t="s">
        <v>3751</v>
      </c>
      <c r="BD14" s="35" t="s">
        <v>3752</v>
      </c>
      <c r="BE14" s="35"/>
      <c r="BF14" s="35" t="s">
        <v>3754</v>
      </c>
      <c r="BG14" s="35" t="s">
        <v>3755</v>
      </c>
      <c r="BH14" s="53">
        <v>1</v>
      </c>
      <c r="BK14" s="35" t="s">
        <v>1931</v>
      </c>
      <c r="BL14" s="102">
        <v>0</v>
      </c>
      <c r="BO14" s="35" t="s">
        <v>1936</v>
      </c>
      <c r="BR14" s="35" t="s">
        <v>3756</v>
      </c>
      <c r="BS14" s="35" t="s">
        <v>3828</v>
      </c>
      <c r="BT14" s="35" t="s">
        <v>3829</v>
      </c>
      <c r="BU14" s="35"/>
      <c r="BV14" s="35">
        <v>0</v>
      </c>
      <c r="BY14" s="54">
        <v>5794.82</v>
      </c>
    </row>
    <row r="15" spans="1:77" x14ac:dyDescent="0.2">
      <c r="A15" s="35" t="s">
        <v>1940</v>
      </c>
      <c r="B15" s="35" t="s">
        <v>278</v>
      </c>
      <c r="C15" s="35" t="s">
        <v>3842</v>
      </c>
      <c r="D15" s="35" t="s">
        <v>1171</v>
      </c>
      <c r="E15" s="52">
        <v>45390</v>
      </c>
      <c r="F15" s="53">
        <v>1</v>
      </c>
      <c r="G15" s="53">
        <v>1</v>
      </c>
      <c r="H15" s="54">
        <v>5036.62</v>
      </c>
      <c r="I15" s="53">
        <v>1</v>
      </c>
      <c r="J15" s="54">
        <v>5036.62</v>
      </c>
      <c r="K15" s="35" t="s">
        <v>1962</v>
      </c>
      <c r="M15" s="102">
        <v>0</v>
      </c>
      <c r="N15" s="35" t="s">
        <v>3735</v>
      </c>
      <c r="O15" s="35" t="s">
        <v>3736</v>
      </c>
      <c r="P15" s="35" t="s">
        <v>3737</v>
      </c>
      <c r="Q15" s="52">
        <v>45322</v>
      </c>
      <c r="R15" s="53">
        <v>0</v>
      </c>
      <c r="S15" s="54">
        <v>0</v>
      </c>
      <c r="T15" s="102">
        <v>0</v>
      </c>
      <c r="V15" s="54">
        <v>0</v>
      </c>
      <c r="W15" s="102">
        <v>0</v>
      </c>
      <c r="X15" s="102">
        <v>0</v>
      </c>
      <c r="Y15" s="102">
        <v>1</v>
      </c>
      <c r="Z15" s="102">
        <v>0</v>
      </c>
      <c r="AA15" s="102">
        <v>0</v>
      </c>
      <c r="AB15" s="102">
        <v>1</v>
      </c>
      <c r="AC15" s="53">
        <v>0</v>
      </c>
      <c r="AD15" s="54">
        <v>0</v>
      </c>
      <c r="AE15" s="35" t="s">
        <v>3738</v>
      </c>
      <c r="AF15" s="101">
        <v>1</v>
      </c>
      <c r="AG15" s="35" t="s">
        <v>3824</v>
      </c>
      <c r="AH15" s="35" t="s">
        <v>3825</v>
      </c>
      <c r="AI15" s="35" t="s">
        <v>1963</v>
      </c>
      <c r="AJ15" s="54">
        <v>5036.62</v>
      </c>
      <c r="AK15" s="35" t="s">
        <v>3764</v>
      </c>
      <c r="AL15" s="102">
        <v>0</v>
      </c>
      <c r="AM15" s="35" t="s">
        <v>3742</v>
      </c>
      <c r="AN15" s="52">
        <v>45323</v>
      </c>
      <c r="AO15" s="35" t="s">
        <v>3743</v>
      </c>
      <c r="AP15" s="35" t="s">
        <v>3744</v>
      </c>
      <c r="AQ15" s="35" t="s">
        <v>3745</v>
      </c>
      <c r="AR15" s="54">
        <v>0</v>
      </c>
      <c r="AS15" s="35" t="s">
        <v>3746</v>
      </c>
      <c r="AT15" s="35" t="s">
        <v>3747</v>
      </c>
      <c r="AU15" s="153">
        <v>1</v>
      </c>
      <c r="AV15" s="35" t="s">
        <v>3748</v>
      </c>
      <c r="AW15" s="35"/>
      <c r="AX15" s="35"/>
      <c r="AY15" s="35" t="s">
        <v>3843</v>
      </c>
      <c r="AZ15" s="35" t="s">
        <v>1939</v>
      </c>
      <c r="BA15" s="35" t="s">
        <v>3844</v>
      </c>
      <c r="BC15" s="35" t="s">
        <v>3751</v>
      </c>
      <c r="BD15" s="35" t="s">
        <v>3752</v>
      </c>
      <c r="BE15" s="35"/>
      <c r="BF15" s="35" t="s">
        <v>3754</v>
      </c>
      <c r="BG15" s="35" t="s">
        <v>3755</v>
      </c>
      <c r="BH15" s="53">
        <v>1</v>
      </c>
      <c r="BK15" s="35" t="s">
        <v>1931</v>
      </c>
      <c r="BL15" s="102">
        <v>0</v>
      </c>
      <c r="BO15" s="35" t="s">
        <v>1963</v>
      </c>
      <c r="BR15" s="35" t="s">
        <v>3756</v>
      </c>
      <c r="BS15" s="35" t="s">
        <v>3828</v>
      </c>
      <c r="BT15" s="35" t="s">
        <v>3829</v>
      </c>
      <c r="BU15" s="35"/>
      <c r="BV15" s="35">
        <v>0</v>
      </c>
      <c r="BY15" s="54">
        <v>5036.62</v>
      </c>
    </row>
    <row r="16" spans="1:77" x14ac:dyDescent="0.2">
      <c r="A16" s="35" t="s">
        <v>3845</v>
      </c>
      <c r="B16" s="35" t="s">
        <v>3846</v>
      </c>
      <c r="C16" s="35" t="s">
        <v>3847</v>
      </c>
      <c r="D16" s="35" t="s">
        <v>1600</v>
      </c>
      <c r="E16" s="52">
        <v>45366</v>
      </c>
      <c r="F16" s="53">
        <v>2</v>
      </c>
      <c r="G16" s="53">
        <v>2</v>
      </c>
      <c r="H16" s="54">
        <v>43.98</v>
      </c>
      <c r="I16" s="53">
        <v>2</v>
      </c>
      <c r="J16" s="54">
        <v>43.98</v>
      </c>
      <c r="K16" s="35" t="s">
        <v>2082</v>
      </c>
      <c r="M16" s="102">
        <v>0</v>
      </c>
      <c r="N16" s="35" t="s">
        <v>3735</v>
      </c>
      <c r="O16" s="35" t="s">
        <v>3736</v>
      </c>
      <c r="P16" s="35" t="s">
        <v>3737</v>
      </c>
      <c r="Q16" s="52">
        <v>45323</v>
      </c>
      <c r="R16" s="53">
        <v>0</v>
      </c>
      <c r="S16" s="54">
        <v>0</v>
      </c>
      <c r="T16" s="102">
        <v>0</v>
      </c>
      <c r="V16" s="54">
        <v>0</v>
      </c>
      <c r="W16" s="102">
        <v>0</v>
      </c>
      <c r="X16" s="102">
        <v>0</v>
      </c>
      <c r="Y16" s="102">
        <v>1</v>
      </c>
      <c r="Z16" s="102">
        <v>1</v>
      </c>
      <c r="AA16" s="102">
        <v>0</v>
      </c>
      <c r="AB16" s="102">
        <v>1</v>
      </c>
      <c r="AC16" s="53">
        <v>0</v>
      </c>
      <c r="AD16" s="54">
        <v>0</v>
      </c>
      <c r="AE16" s="35" t="s">
        <v>3738</v>
      </c>
      <c r="AF16" s="101">
        <v>1</v>
      </c>
      <c r="AG16" s="35" t="s">
        <v>3848</v>
      </c>
      <c r="AH16" s="35" t="s">
        <v>3849</v>
      </c>
      <c r="AI16" s="35" t="s">
        <v>2083</v>
      </c>
      <c r="AJ16" s="54">
        <v>21.99</v>
      </c>
      <c r="AK16" s="35" t="s">
        <v>3741</v>
      </c>
      <c r="AL16" s="102">
        <v>0</v>
      </c>
      <c r="AM16" s="35" t="s">
        <v>3742</v>
      </c>
      <c r="AN16" s="52">
        <v>45323</v>
      </c>
      <c r="AO16" s="35" t="s">
        <v>3791</v>
      </c>
      <c r="AP16" s="35" t="s">
        <v>3744</v>
      </c>
      <c r="AQ16" s="35" t="s">
        <v>3745</v>
      </c>
      <c r="AR16" s="54">
        <v>0</v>
      </c>
      <c r="AS16" s="35" t="s">
        <v>3746</v>
      </c>
      <c r="AT16" s="35" t="s">
        <v>3747</v>
      </c>
      <c r="AU16" s="153">
        <v>1</v>
      </c>
      <c r="AV16" s="35" t="s">
        <v>3748</v>
      </c>
      <c r="AW16" s="35" t="s">
        <v>3850</v>
      </c>
      <c r="AX16" s="35" t="s">
        <v>3851</v>
      </c>
      <c r="AY16" s="35" t="s">
        <v>3852</v>
      </c>
      <c r="AZ16" s="35" t="s">
        <v>3853</v>
      </c>
      <c r="BA16" s="35" t="s">
        <v>273</v>
      </c>
      <c r="BC16" s="35" t="s">
        <v>3751</v>
      </c>
      <c r="BD16" s="35" t="s">
        <v>3752</v>
      </c>
      <c r="BE16" s="35"/>
      <c r="BF16" s="35" t="s">
        <v>3754</v>
      </c>
      <c r="BG16" s="35" t="s">
        <v>3755</v>
      </c>
      <c r="BH16" s="53">
        <v>2</v>
      </c>
      <c r="BK16" s="35"/>
      <c r="BL16" s="102">
        <v>0</v>
      </c>
      <c r="BO16" s="35" t="s">
        <v>2083</v>
      </c>
      <c r="BR16" s="35" t="s">
        <v>3756</v>
      </c>
      <c r="BS16" s="35" t="s">
        <v>3854</v>
      </c>
      <c r="BT16" s="35" t="s">
        <v>3855</v>
      </c>
      <c r="BU16" s="35"/>
      <c r="BV16" s="35">
        <v>0</v>
      </c>
      <c r="BY16" s="54">
        <v>43.98</v>
      </c>
    </row>
    <row r="17" spans="1:77" x14ac:dyDescent="0.2">
      <c r="A17" s="35" t="s">
        <v>3845</v>
      </c>
      <c r="B17" s="35" t="s">
        <v>339</v>
      </c>
      <c r="C17" s="35" t="s">
        <v>3847</v>
      </c>
      <c r="D17" s="35" t="s">
        <v>1600</v>
      </c>
      <c r="E17" s="52">
        <v>45344</v>
      </c>
      <c r="F17" s="53">
        <v>32</v>
      </c>
      <c r="G17" s="53">
        <v>32</v>
      </c>
      <c r="H17" s="54">
        <v>703.68</v>
      </c>
      <c r="I17" s="53">
        <v>32</v>
      </c>
      <c r="J17" s="54">
        <v>703.68</v>
      </c>
      <c r="K17" s="35" t="s">
        <v>2082</v>
      </c>
      <c r="M17" s="102">
        <v>0</v>
      </c>
      <c r="N17" s="35" t="s">
        <v>3735</v>
      </c>
      <c r="O17" s="35" t="s">
        <v>3736</v>
      </c>
      <c r="P17" s="35" t="s">
        <v>3737</v>
      </c>
      <c r="Q17" s="52">
        <v>45323</v>
      </c>
      <c r="R17" s="53">
        <v>0</v>
      </c>
      <c r="S17" s="54">
        <v>0</v>
      </c>
      <c r="T17" s="102">
        <v>0</v>
      </c>
      <c r="V17" s="54">
        <v>0</v>
      </c>
      <c r="W17" s="102">
        <v>0</v>
      </c>
      <c r="X17" s="102">
        <v>0</v>
      </c>
      <c r="Y17" s="102">
        <v>1</v>
      </c>
      <c r="Z17" s="102">
        <v>1</v>
      </c>
      <c r="AA17" s="102">
        <v>0</v>
      </c>
      <c r="AB17" s="102">
        <v>1</v>
      </c>
      <c r="AC17" s="53">
        <v>0</v>
      </c>
      <c r="AD17" s="54">
        <v>0</v>
      </c>
      <c r="AE17" s="35" t="s">
        <v>3738</v>
      </c>
      <c r="AF17" s="101">
        <v>1</v>
      </c>
      <c r="AG17" s="35" t="s">
        <v>3848</v>
      </c>
      <c r="AH17" s="35" t="s">
        <v>3849</v>
      </c>
      <c r="AI17" s="35" t="s">
        <v>2083</v>
      </c>
      <c r="AJ17" s="54">
        <v>21.99</v>
      </c>
      <c r="AK17" s="35" t="s">
        <v>3741</v>
      </c>
      <c r="AL17" s="102">
        <v>0</v>
      </c>
      <c r="AM17" s="35" t="s">
        <v>3742</v>
      </c>
      <c r="AN17" s="52">
        <v>45323</v>
      </c>
      <c r="AO17" s="35" t="s">
        <v>3791</v>
      </c>
      <c r="AP17" s="35" t="s">
        <v>3744</v>
      </c>
      <c r="AQ17" s="35" t="s">
        <v>3745</v>
      </c>
      <c r="AR17" s="54">
        <v>0</v>
      </c>
      <c r="AS17" s="35" t="s">
        <v>3746</v>
      </c>
      <c r="AT17" s="35" t="s">
        <v>3747</v>
      </c>
      <c r="AU17" s="153">
        <v>1</v>
      </c>
      <c r="AV17" s="35" t="s">
        <v>3748</v>
      </c>
      <c r="AW17" s="35" t="s">
        <v>3850</v>
      </c>
      <c r="AX17" s="35" t="s">
        <v>3851</v>
      </c>
      <c r="AY17" s="35" t="s">
        <v>3856</v>
      </c>
      <c r="AZ17" s="35" t="s">
        <v>3857</v>
      </c>
      <c r="BA17" s="35" t="s">
        <v>273</v>
      </c>
      <c r="BC17" s="35" t="s">
        <v>3751</v>
      </c>
      <c r="BD17" s="35" t="s">
        <v>3752</v>
      </c>
      <c r="BE17" s="35"/>
      <c r="BF17" s="35" t="s">
        <v>3754</v>
      </c>
      <c r="BG17" s="35" t="s">
        <v>3755</v>
      </c>
      <c r="BH17" s="53">
        <v>32</v>
      </c>
      <c r="BK17" s="35"/>
      <c r="BL17" s="102">
        <v>0</v>
      </c>
      <c r="BO17" s="35" t="s">
        <v>2083</v>
      </c>
      <c r="BR17" s="35" t="s">
        <v>3756</v>
      </c>
      <c r="BS17" s="35" t="s">
        <v>3854</v>
      </c>
      <c r="BT17" s="35" t="s">
        <v>3855</v>
      </c>
      <c r="BU17" s="35"/>
      <c r="BV17" s="35">
        <v>0</v>
      </c>
      <c r="BY17" s="54">
        <v>703.68</v>
      </c>
    </row>
    <row r="18" spans="1:77" x14ac:dyDescent="0.2">
      <c r="A18" s="35" t="s">
        <v>3845</v>
      </c>
      <c r="B18" s="35" t="s">
        <v>3858</v>
      </c>
      <c r="C18" s="35" t="s">
        <v>3847</v>
      </c>
      <c r="D18" s="35" t="s">
        <v>1600</v>
      </c>
      <c r="E18" s="52">
        <v>45359</v>
      </c>
      <c r="F18" s="53">
        <v>12</v>
      </c>
      <c r="G18" s="53">
        <v>32</v>
      </c>
      <c r="H18" s="54">
        <v>703.68</v>
      </c>
      <c r="I18" s="53">
        <v>12</v>
      </c>
      <c r="J18" s="54">
        <v>263.88</v>
      </c>
      <c r="K18" s="35" t="s">
        <v>2082</v>
      </c>
      <c r="M18" s="102">
        <v>0</v>
      </c>
      <c r="N18" s="35" t="s">
        <v>3735</v>
      </c>
      <c r="O18" s="35" t="s">
        <v>3736</v>
      </c>
      <c r="P18" s="35" t="s">
        <v>3737</v>
      </c>
      <c r="Q18" s="52">
        <v>45323</v>
      </c>
      <c r="R18" s="53">
        <v>20</v>
      </c>
      <c r="S18" s="54">
        <v>439.8</v>
      </c>
      <c r="T18" s="102">
        <v>0</v>
      </c>
      <c r="V18" s="54">
        <v>0</v>
      </c>
      <c r="W18" s="102">
        <v>0</v>
      </c>
      <c r="X18" s="102">
        <v>0</v>
      </c>
      <c r="Y18" s="102">
        <v>1</v>
      </c>
      <c r="Z18" s="102">
        <v>1</v>
      </c>
      <c r="AA18" s="102">
        <v>0</v>
      </c>
      <c r="AB18" s="102">
        <v>1</v>
      </c>
      <c r="AC18" s="53">
        <v>20</v>
      </c>
      <c r="AD18" s="54">
        <v>439.8</v>
      </c>
      <c r="AE18" s="35" t="s">
        <v>3738</v>
      </c>
      <c r="AF18" s="101">
        <v>1</v>
      </c>
      <c r="AG18" s="35" t="s">
        <v>3848</v>
      </c>
      <c r="AH18" s="35" t="s">
        <v>3849</v>
      </c>
      <c r="AI18" s="35" t="s">
        <v>2083</v>
      </c>
      <c r="AJ18" s="54">
        <v>21.99</v>
      </c>
      <c r="AK18" s="35" t="s">
        <v>3741</v>
      </c>
      <c r="AL18" s="102">
        <v>0</v>
      </c>
      <c r="AM18" s="35" t="s">
        <v>3742</v>
      </c>
      <c r="AN18" s="52">
        <v>45323</v>
      </c>
      <c r="AO18" s="35" t="s">
        <v>3791</v>
      </c>
      <c r="AP18" s="35" t="s">
        <v>3744</v>
      </c>
      <c r="AQ18" s="35" t="s">
        <v>3745</v>
      </c>
      <c r="AR18" s="54">
        <v>0</v>
      </c>
      <c r="AS18" s="35" t="s">
        <v>3746</v>
      </c>
      <c r="AT18" s="35" t="s">
        <v>3747</v>
      </c>
      <c r="AU18" s="153">
        <v>1</v>
      </c>
      <c r="AV18" s="35" t="s">
        <v>3748</v>
      </c>
      <c r="AW18" s="35" t="s">
        <v>3850</v>
      </c>
      <c r="AX18" s="35" t="s">
        <v>3851</v>
      </c>
      <c r="AY18" s="35" t="s">
        <v>3859</v>
      </c>
      <c r="AZ18" s="35" t="s">
        <v>3860</v>
      </c>
      <c r="BA18" s="35" t="s">
        <v>273</v>
      </c>
      <c r="BC18" s="35" t="s">
        <v>3751</v>
      </c>
      <c r="BD18" s="35" t="s">
        <v>3752</v>
      </c>
      <c r="BE18" s="35"/>
      <c r="BF18" s="35" t="s">
        <v>3754</v>
      </c>
      <c r="BG18" s="35" t="s">
        <v>3755</v>
      </c>
      <c r="BH18" s="53">
        <v>12</v>
      </c>
      <c r="BK18" s="35"/>
      <c r="BL18" s="102">
        <v>0</v>
      </c>
      <c r="BO18" s="35" t="s">
        <v>2083</v>
      </c>
      <c r="BR18" s="35" t="s">
        <v>3756</v>
      </c>
      <c r="BS18" s="35" t="s">
        <v>3854</v>
      </c>
      <c r="BT18" s="35" t="s">
        <v>3855</v>
      </c>
      <c r="BU18" s="35"/>
      <c r="BV18" s="35">
        <v>0</v>
      </c>
      <c r="BY18" s="54">
        <v>263.88</v>
      </c>
    </row>
    <row r="19" spans="1:77" x14ac:dyDescent="0.2">
      <c r="A19" s="35" t="s">
        <v>3861</v>
      </c>
      <c r="B19" s="35" t="s">
        <v>273</v>
      </c>
      <c r="C19" s="35" t="s">
        <v>3862</v>
      </c>
      <c r="D19" s="35" t="s">
        <v>281</v>
      </c>
      <c r="E19" s="52">
        <v>45478</v>
      </c>
      <c r="F19" s="53">
        <v>1</v>
      </c>
      <c r="G19" s="53">
        <v>1</v>
      </c>
      <c r="H19" s="54">
        <v>23360.93</v>
      </c>
      <c r="I19" s="53">
        <v>1</v>
      </c>
      <c r="J19" s="54">
        <v>23360.93</v>
      </c>
      <c r="K19" s="35" t="s">
        <v>2261</v>
      </c>
      <c r="M19" s="102">
        <v>0</v>
      </c>
      <c r="N19" s="35" t="s">
        <v>3735</v>
      </c>
      <c r="O19" s="35" t="s">
        <v>3736</v>
      </c>
      <c r="P19" s="35" t="s">
        <v>3737</v>
      </c>
      <c r="Q19" s="52">
        <v>45324</v>
      </c>
      <c r="R19" s="53">
        <v>0</v>
      </c>
      <c r="S19" s="54">
        <v>0</v>
      </c>
      <c r="T19" s="102">
        <v>0</v>
      </c>
      <c r="V19" s="54">
        <v>0</v>
      </c>
      <c r="W19" s="102">
        <v>0</v>
      </c>
      <c r="X19" s="102">
        <v>0</v>
      </c>
      <c r="Y19" s="102">
        <v>1</v>
      </c>
      <c r="Z19" s="102">
        <v>0</v>
      </c>
      <c r="AA19" s="102">
        <v>0</v>
      </c>
      <c r="AB19" s="102">
        <v>1</v>
      </c>
      <c r="AC19" s="53">
        <v>0</v>
      </c>
      <c r="AD19" s="54">
        <v>0</v>
      </c>
      <c r="AE19" s="35" t="s">
        <v>3738</v>
      </c>
      <c r="AF19" s="101">
        <v>1</v>
      </c>
      <c r="AG19" s="35" t="s">
        <v>3762</v>
      </c>
      <c r="AH19" s="35" t="s">
        <v>3763</v>
      </c>
      <c r="AI19" s="35" t="s">
        <v>2262</v>
      </c>
      <c r="AJ19" s="54">
        <v>23360.93</v>
      </c>
      <c r="AK19" s="35" t="s">
        <v>3764</v>
      </c>
      <c r="AL19" s="102">
        <v>0</v>
      </c>
      <c r="AM19" s="35" t="s">
        <v>3863</v>
      </c>
      <c r="AN19" s="52">
        <v>45324</v>
      </c>
      <c r="AO19" s="35" t="s">
        <v>3743</v>
      </c>
      <c r="AP19" s="35" t="s">
        <v>3744</v>
      </c>
      <c r="AQ19" s="35" t="s">
        <v>3745</v>
      </c>
      <c r="AR19" s="54">
        <v>0</v>
      </c>
      <c r="AS19" s="35" t="s">
        <v>3746</v>
      </c>
      <c r="AT19" s="35" t="s">
        <v>3747</v>
      </c>
      <c r="AU19" s="153">
        <v>1</v>
      </c>
      <c r="AV19" s="35" t="s">
        <v>3748</v>
      </c>
      <c r="AW19" s="35"/>
      <c r="AX19" s="35"/>
      <c r="AY19" s="35" t="s">
        <v>3864</v>
      </c>
      <c r="AZ19" s="35" t="s">
        <v>3865</v>
      </c>
      <c r="BA19" s="35" t="s">
        <v>273</v>
      </c>
      <c r="BC19" s="35" t="s">
        <v>3751</v>
      </c>
      <c r="BD19" s="35" t="s">
        <v>3752</v>
      </c>
      <c r="BE19" s="35"/>
      <c r="BF19" s="35" t="s">
        <v>3754</v>
      </c>
      <c r="BG19" s="35" t="s">
        <v>3755</v>
      </c>
      <c r="BH19" s="53">
        <v>1</v>
      </c>
      <c r="BK19" s="35"/>
      <c r="BL19" s="102">
        <v>0</v>
      </c>
      <c r="BO19" s="35" t="s">
        <v>2262</v>
      </c>
      <c r="BR19" s="35" t="s">
        <v>3756</v>
      </c>
      <c r="BS19" s="35" t="s">
        <v>3769</v>
      </c>
      <c r="BT19" s="35" t="s">
        <v>3770</v>
      </c>
      <c r="BU19" s="35" t="s">
        <v>3866</v>
      </c>
      <c r="BV19" s="35">
        <v>10</v>
      </c>
      <c r="BY19" s="54">
        <v>23360.93</v>
      </c>
    </row>
    <row r="20" spans="1:77" x14ac:dyDescent="0.2">
      <c r="A20" s="35" t="s">
        <v>3867</v>
      </c>
      <c r="B20" s="35" t="s">
        <v>273</v>
      </c>
      <c r="C20" s="35" t="s">
        <v>3868</v>
      </c>
      <c r="D20" s="35" t="s">
        <v>3869</v>
      </c>
      <c r="E20" s="52">
        <v>45390</v>
      </c>
      <c r="F20" s="53">
        <v>6</v>
      </c>
      <c r="G20" s="53">
        <v>6</v>
      </c>
      <c r="H20" s="54">
        <v>13170</v>
      </c>
      <c r="I20" s="53">
        <v>6</v>
      </c>
      <c r="J20" s="54">
        <v>13170</v>
      </c>
      <c r="K20" s="35" t="s">
        <v>2924</v>
      </c>
      <c r="M20" s="102">
        <v>0</v>
      </c>
      <c r="N20" s="35" t="s">
        <v>3735</v>
      </c>
      <c r="O20" s="35" t="s">
        <v>3736</v>
      </c>
      <c r="P20" s="35" t="s">
        <v>3737</v>
      </c>
      <c r="Q20" s="52">
        <v>45327</v>
      </c>
      <c r="R20" s="53">
        <v>0</v>
      </c>
      <c r="S20" s="54">
        <v>0</v>
      </c>
      <c r="T20" s="102">
        <v>0</v>
      </c>
      <c r="V20" s="54">
        <v>0</v>
      </c>
      <c r="W20" s="102">
        <v>0</v>
      </c>
      <c r="X20" s="102">
        <v>0</v>
      </c>
      <c r="Y20" s="102">
        <v>1</v>
      </c>
      <c r="Z20" s="102">
        <v>0</v>
      </c>
      <c r="AA20" s="102">
        <v>0</v>
      </c>
      <c r="AB20" s="102">
        <v>1</v>
      </c>
      <c r="AC20" s="53">
        <v>0</v>
      </c>
      <c r="AD20" s="54">
        <v>0</v>
      </c>
      <c r="AE20" s="35" t="s">
        <v>3738</v>
      </c>
      <c r="AF20" s="101">
        <v>1</v>
      </c>
      <c r="AG20" s="35" t="s">
        <v>3870</v>
      </c>
      <c r="AH20" s="35" t="s">
        <v>3871</v>
      </c>
      <c r="AI20" s="35" t="s">
        <v>2925</v>
      </c>
      <c r="AJ20" s="54">
        <v>2195</v>
      </c>
      <c r="AK20" s="35" t="s">
        <v>3764</v>
      </c>
      <c r="AL20" s="102">
        <v>0</v>
      </c>
      <c r="AM20" s="35" t="s">
        <v>3742</v>
      </c>
      <c r="AN20" s="52">
        <v>45327</v>
      </c>
      <c r="AO20" s="35" t="s">
        <v>3743</v>
      </c>
      <c r="AP20" s="35" t="s">
        <v>3744</v>
      </c>
      <c r="AQ20" s="35" t="s">
        <v>3745</v>
      </c>
      <c r="AR20" s="54">
        <v>0</v>
      </c>
      <c r="AS20" s="35" t="s">
        <v>3746</v>
      </c>
      <c r="AT20" s="35" t="s">
        <v>3747</v>
      </c>
      <c r="AU20" s="153">
        <v>1</v>
      </c>
      <c r="AV20" s="35" t="s">
        <v>3748</v>
      </c>
      <c r="AW20" s="35"/>
      <c r="AX20" s="35"/>
      <c r="AY20" s="35" t="s">
        <v>3872</v>
      </c>
      <c r="AZ20" s="35" t="s">
        <v>3873</v>
      </c>
      <c r="BA20" s="35" t="s">
        <v>273</v>
      </c>
      <c r="BC20" s="35" t="s">
        <v>3751</v>
      </c>
      <c r="BD20" s="35" t="s">
        <v>3752</v>
      </c>
      <c r="BE20" s="35"/>
      <c r="BF20" s="35" t="s">
        <v>3754</v>
      </c>
      <c r="BG20" s="35" t="s">
        <v>3755</v>
      </c>
      <c r="BH20" s="53">
        <v>6</v>
      </c>
      <c r="BK20" s="35"/>
      <c r="BL20" s="102">
        <v>0</v>
      </c>
      <c r="BO20" s="35" t="s">
        <v>2925</v>
      </c>
      <c r="BR20" s="35" t="s">
        <v>3756</v>
      </c>
      <c r="BS20" s="35" t="s">
        <v>3874</v>
      </c>
      <c r="BT20" s="35" t="s">
        <v>3875</v>
      </c>
      <c r="BU20" s="35" t="s">
        <v>3876</v>
      </c>
      <c r="BV20" s="35">
        <v>10</v>
      </c>
      <c r="BY20" s="54">
        <v>13170</v>
      </c>
    </row>
    <row r="21" spans="1:77" x14ac:dyDescent="0.2">
      <c r="A21" s="35" t="s">
        <v>3867</v>
      </c>
      <c r="B21" s="35" t="s">
        <v>271</v>
      </c>
      <c r="C21" s="35" t="s">
        <v>3877</v>
      </c>
      <c r="D21" s="35" t="s">
        <v>3869</v>
      </c>
      <c r="E21" s="52">
        <v>45390</v>
      </c>
      <c r="F21" s="55">
        <v>100</v>
      </c>
      <c r="G21" s="55">
        <v>100</v>
      </c>
      <c r="H21" s="54">
        <v>8500</v>
      </c>
      <c r="I21" s="55">
        <v>100</v>
      </c>
      <c r="J21" s="54">
        <v>8500</v>
      </c>
      <c r="K21" s="35" t="s">
        <v>2931</v>
      </c>
      <c r="M21" s="102">
        <v>0</v>
      </c>
      <c r="N21" s="35" t="s">
        <v>3735</v>
      </c>
      <c r="O21" s="35" t="s">
        <v>3736</v>
      </c>
      <c r="P21" s="35" t="s">
        <v>3737</v>
      </c>
      <c r="Q21" s="52">
        <v>45327</v>
      </c>
      <c r="R21" s="55">
        <v>0</v>
      </c>
      <c r="S21" s="54">
        <v>0</v>
      </c>
      <c r="T21" s="102">
        <v>0</v>
      </c>
      <c r="V21" s="54">
        <v>0</v>
      </c>
      <c r="W21" s="102">
        <v>0</v>
      </c>
      <c r="X21" s="102">
        <v>0</v>
      </c>
      <c r="Y21" s="102">
        <v>1</v>
      </c>
      <c r="Z21" s="102">
        <v>0</v>
      </c>
      <c r="AA21" s="102">
        <v>0</v>
      </c>
      <c r="AB21" s="102">
        <v>1</v>
      </c>
      <c r="AC21" s="55">
        <v>0</v>
      </c>
      <c r="AD21" s="54">
        <v>0</v>
      </c>
      <c r="AE21" s="35" t="s">
        <v>3738</v>
      </c>
      <c r="AF21" s="101">
        <v>1</v>
      </c>
      <c r="AG21" s="35" t="s">
        <v>3848</v>
      </c>
      <c r="AH21" s="35" t="s">
        <v>3849</v>
      </c>
      <c r="AI21" s="35" t="s">
        <v>2932</v>
      </c>
      <c r="AJ21" s="54">
        <v>85</v>
      </c>
      <c r="AK21" s="35" t="s">
        <v>3764</v>
      </c>
      <c r="AL21" s="102">
        <v>0</v>
      </c>
      <c r="AM21" s="35" t="s">
        <v>3742</v>
      </c>
      <c r="AN21" s="52">
        <v>45327</v>
      </c>
      <c r="AO21" s="35" t="s">
        <v>3743</v>
      </c>
      <c r="AP21" s="35" t="s">
        <v>3744</v>
      </c>
      <c r="AQ21" s="35" t="s">
        <v>3878</v>
      </c>
      <c r="AR21" s="54">
        <v>0</v>
      </c>
      <c r="AS21" s="35" t="s">
        <v>3746</v>
      </c>
      <c r="AT21" s="35" t="s">
        <v>3747</v>
      </c>
      <c r="AU21" s="156">
        <v>1</v>
      </c>
      <c r="AV21" s="35" t="s">
        <v>3748</v>
      </c>
      <c r="AW21" s="35"/>
      <c r="AX21" s="35"/>
      <c r="AY21" s="35" t="s">
        <v>3879</v>
      </c>
      <c r="AZ21" s="35" t="s">
        <v>3880</v>
      </c>
      <c r="BA21" s="35" t="s">
        <v>273</v>
      </c>
      <c r="BC21" s="35" t="s">
        <v>3751</v>
      </c>
      <c r="BD21" s="35" t="s">
        <v>3752</v>
      </c>
      <c r="BE21" s="35"/>
      <c r="BF21" s="35" t="s">
        <v>3754</v>
      </c>
      <c r="BG21" s="35" t="s">
        <v>3755</v>
      </c>
      <c r="BH21" s="55">
        <v>100</v>
      </c>
      <c r="BK21" s="35"/>
      <c r="BL21" s="102">
        <v>0</v>
      </c>
      <c r="BO21" s="35" t="s">
        <v>2932</v>
      </c>
      <c r="BR21" s="35" t="s">
        <v>3756</v>
      </c>
      <c r="BS21" s="35" t="s">
        <v>3874</v>
      </c>
      <c r="BT21" s="35" t="s">
        <v>3875</v>
      </c>
      <c r="BU21" s="35" t="s">
        <v>3876</v>
      </c>
      <c r="BV21" s="35">
        <v>30</v>
      </c>
      <c r="BY21" s="54">
        <v>8500</v>
      </c>
    </row>
    <row r="22" spans="1:77" x14ac:dyDescent="0.2">
      <c r="A22" s="35" t="s">
        <v>3867</v>
      </c>
      <c r="B22" s="35" t="s">
        <v>275</v>
      </c>
      <c r="C22" s="35" t="s">
        <v>3881</v>
      </c>
      <c r="D22" s="35" t="s">
        <v>3869</v>
      </c>
      <c r="E22" s="52">
        <v>45390</v>
      </c>
      <c r="F22" s="55">
        <v>50</v>
      </c>
      <c r="G22" s="55">
        <v>50</v>
      </c>
      <c r="H22" s="54">
        <v>5500</v>
      </c>
      <c r="I22" s="55">
        <v>50</v>
      </c>
      <c r="J22" s="54">
        <v>5500</v>
      </c>
      <c r="K22" s="35" t="s">
        <v>2929</v>
      </c>
      <c r="M22" s="102">
        <v>0</v>
      </c>
      <c r="N22" s="35" t="s">
        <v>3735</v>
      </c>
      <c r="O22" s="35" t="s">
        <v>3736</v>
      </c>
      <c r="P22" s="35" t="s">
        <v>3737</v>
      </c>
      <c r="Q22" s="52">
        <v>45327</v>
      </c>
      <c r="R22" s="55">
        <v>0</v>
      </c>
      <c r="S22" s="54">
        <v>0</v>
      </c>
      <c r="T22" s="102">
        <v>0</v>
      </c>
      <c r="V22" s="54">
        <v>0</v>
      </c>
      <c r="W22" s="102">
        <v>0</v>
      </c>
      <c r="X22" s="102">
        <v>0</v>
      </c>
      <c r="Y22" s="102">
        <v>1</v>
      </c>
      <c r="Z22" s="102">
        <v>0</v>
      </c>
      <c r="AA22" s="102">
        <v>0</v>
      </c>
      <c r="AB22" s="102">
        <v>1</v>
      </c>
      <c r="AC22" s="55">
        <v>0</v>
      </c>
      <c r="AD22" s="54">
        <v>0</v>
      </c>
      <c r="AE22" s="35" t="s">
        <v>3738</v>
      </c>
      <c r="AF22" s="101">
        <v>1</v>
      </c>
      <c r="AG22" s="35" t="s">
        <v>3848</v>
      </c>
      <c r="AH22" s="35" t="s">
        <v>3849</v>
      </c>
      <c r="AI22" s="35" t="s">
        <v>2930</v>
      </c>
      <c r="AJ22" s="54">
        <v>110</v>
      </c>
      <c r="AK22" s="35" t="s">
        <v>3764</v>
      </c>
      <c r="AL22" s="102">
        <v>0</v>
      </c>
      <c r="AM22" s="35" t="s">
        <v>3742</v>
      </c>
      <c r="AN22" s="52">
        <v>45327</v>
      </c>
      <c r="AO22" s="35" t="s">
        <v>3743</v>
      </c>
      <c r="AP22" s="35" t="s">
        <v>3744</v>
      </c>
      <c r="AQ22" s="35" t="s">
        <v>3878</v>
      </c>
      <c r="AR22" s="54">
        <v>0</v>
      </c>
      <c r="AS22" s="35" t="s">
        <v>3746</v>
      </c>
      <c r="AT22" s="35" t="s">
        <v>3747</v>
      </c>
      <c r="AU22" s="156">
        <v>1</v>
      </c>
      <c r="AV22" s="35" t="s">
        <v>3748</v>
      </c>
      <c r="AW22" s="35"/>
      <c r="AX22" s="35"/>
      <c r="AY22" s="35" t="s">
        <v>3882</v>
      </c>
      <c r="AZ22" s="35" t="s">
        <v>3883</v>
      </c>
      <c r="BA22" s="35" t="s">
        <v>273</v>
      </c>
      <c r="BC22" s="35" t="s">
        <v>3751</v>
      </c>
      <c r="BD22" s="35" t="s">
        <v>3752</v>
      </c>
      <c r="BE22" s="35"/>
      <c r="BF22" s="35" t="s">
        <v>3754</v>
      </c>
      <c r="BG22" s="35" t="s">
        <v>3755</v>
      </c>
      <c r="BH22" s="55">
        <v>50</v>
      </c>
      <c r="BK22" s="35"/>
      <c r="BL22" s="102">
        <v>0</v>
      </c>
      <c r="BO22" s="35" t="s">
        <v>2930</v>
      </c>
      <c r="BR22" s="35" t="s">
        <v>3756</v>
      </c>
      <c r="BS22" s="35" t="s">
        <v>3874</v>
      </c>
      <c r="BT22" s="35" t="s">
        <v>3875</v>
      </c>
      <c r="BU22" s="35"/>
      <c r="BV22" s="35">
        <v>0</v>
      </c>
      <c r="BY22" s="54">
        <v>5500</v>
      </c>
    </row>
    <row r="23" spans="1:77" x14ac:dyDescent="0.2">
      <c r="A23" s="35" t="s">
        <v>3867</v>
      </c>
      <c r="B23" s="35" t="s">
        <v>274</v>
      </c>
      <c r="C23" s="35" t="s">
        <v>3881</v>
      </c>
      <c r="D23" s="35" t="s">
        <v>3869</v>
      </c>
      <c r="E23" s="52">
        <v>45390</v>
      </c>
      <c r="F23" s="55">
        <v>50</v>
      </c>
      <c r="G23" s="55">
        <v>50</v>
      </c>
      <c r="H23" s="54">
        <v>5500</v>
      </c>
      <c r="I23" s="55">
        <v>50</v>
      </c>
      <c r="J23" s="54">
        <v>5500</v>
      </c>
      <c r="K23" s="35" t="s">
        <v>2929</v>
      </c>
      <c r="M23" s="102">
        <v>0</v>
      </c>
      <c r="N23" s="35" t="s">
        <v>3735</v>
      </c>
      <c r="O23" s="35" t="s">
        <v>3736</v>
      </c>
      <c r="P23" s="35" t="s">
        <v>3737</v>
      </c>
      <c r="Q23" s="52">
        <v>45327</v>
      </c>
      <c r="R23" s="55">
        <v>0</v>
      </c>
      <c r="S23" s="54">
        <v>0</v>
      </c>
      <c r="T23" s="102">
        <v>0</v>
      </c>
      <c r="V23" s="54">
        <v>0</v>
      </c>
      <c r="W23" s="102">
        <v>0</v>
      </c>
      <c r="X23" s="102">
        <v>0</v>
      </c>
      <c r="Y23" s="102">
        <v>1</v>
      </c>
      <c r="Z23" s="102">
        <v>0</v>
      </c>
      <c r="AA23" s="102">
        <v>0</v>
      </c>
      <c r="AB23" s="102">
        <v>1</v>
      </c>
      <c r="AC23" s="55">
        <v>0</v>
      </c>
      <c r="AD23" s="54">
        <v>0</v>
      </c>
      <c r="AE23" s="35" t="s">
        <v>3738</v>
      </c>
      <c r="AF23" s="101">
        <v>1</v>
      </c>
      <c r="AG23" s="35" t="s">
        <v>3848</v>
      </c>
      <c r="AH23" s="35" t="s">
        <v>3849</v>
      </c>
      <c r="AI23" s="35" t="s">
        <v>2930</v>
      </c>
      <c r="AJ23" s="54">
        <v>110</v>
      </c>
      <c r="AK23" s="35" t="s">
        <v>3764</v>
      </c>
      <c r="AL23" s="102">
        <v>0</v>
      </c>
      <c r="AM23" s="35" t="s">
        <v>3742</v>
      </c>
      <c r="AN23" s="52">
        <v>45327</v>
      </c>
      <c r="AO23" s="35" t="s">
        <v>3743</v>
      </c>
      <c r="AP23" s="35" t="s">
        <v>3744</v>
      </c>
      <c r="AQ23" s="35" t="s">
        <v>3878</v>
      </c>
      <c r="AR23" s="54">
        <v>0</v>
      </c>
      <c r="AS23" s="35" t="s">
        <v>3746</v>
      </c>
      <c r="AT23" s="35" t="s">
        <v>3747</v>
      </c>
      <c r="AU23" s="156">
        <v>1</v>
      </c>
      <c r="AV23" s="35" t="s">
        <v>3748</v>
      </c>
      <c r="AW23" s="35"/>
      <c r="AX23" s="35"/>
      <c r="AY23" s="35" t="s">
        <v>3884</v>
      </c>
      <c r="AZ23" s="35" t="s">
        <v>3885</v>
      </c>
      <c r="BA23" s="35" t="s">
        <v>273</v>
      </c>
      <c r="BC23" s="35" t="s">
        <v>3751</v>
      </c>
      <c r="BD23" s="35" t="s">
        <v>3752</v>
      </c>
      <c r="BE23" s="35"/>
      <c r="BF23" s="35" t="s">
        <v>3754</v>
      </c>
      <c r="BG23" s="35" t="s">
        <v>3755</v>
      </c>
      <c r="BH23" s="55">
        <v>50</v>
      </c>
      <c r="BK23" s="35"/>
      <c r="BL23" s="102">
        <v>0</v>
      </c>
      <c r="BO23" s="35" t="s">
        <v>2930</v>
      </c>
      <c r="BR23" s="35" t="s">
        <v>3756</v>
      </c>
      <c r="BS23" s="35" t="s">
        <v>3874</v>
      </c>
      <c r="BT23" s="35" t="s">
        <v>3875</v>
      </c>
      <c r="BU23" s="35"/>
      <c r="BV23" s="35">
        <v>0</v>
      </c>
      <c r="BY23" s="54">
        <v>5500</v>
      </c>
    </row>
    <row r="24" spans="1:77" x14ac:dyDescent="0.2">
      <c r="A24" s="35" t="s">
        <v>3886</v>
      </c>
      <c r="B24" s="35" t="s">
        <v>273</v>
      </c>
      <c r="C24" s="35" t="s">
        <v>3887</v>
      </c>
      <c r="D24" s="35" t="s">
        <v>282</v>
      </c>
      <c r="E24" s="52">
        <v>45429</v>
      </c>
      <c r="F24" s="53">
        <v>2</v>
      </c>
      <c r="G24" s="53">
        <v>2</v>
      </c>
      <c r="H24" s="54">
        <v>18.54</v>
      </c>
      <c r="I24" s="53">
        <v>2</v>
      </c>
      <c r="J24" s="54">
        <v>18.54</v>
      </c>
      <c r="K24" s="35" t="s">
        <v>229</v>
      </c>
      <c r="M24" s="102">
        <v>0</v>
      </c>
      <c r="N24" s="35" t="s">
        <v>3735</v>
      </c>
      <c r="O24" s="35" t="s">
        <v>3736</v>
      </c>
      <c r="P24" s="35"/>
      <c r="Q24" s="52">
        <v>45329</v>
      </c>
      <c r="R24" s="53">
        <v>0</v>
      </c>
      <c r="S24" s="54">
        <v>0</v>
      </c>
      <c r="T24" s="102">
        <v>0</v>
      </c>
      <c r="V24" s="54">
        <v>0</v>
      </c>
      <c r="W24" s="102">
        <v>0</v>
      </c>
      <c r="X24" s="102">
        <v>0</v>
      </c>
      <c r="Y24" s="102">
        <v>1</v>
      </c>
      <c r="Z24" s="102">
        <v>0</v>
      </c>
      <c r="AA24" s="102">
        <v>0</v>
      </c>
      <c r="AB24" s="102">
        <v>1</v>
      </c>
      <c r="AC24" s="53">
        <v>0</v>
      </c>
      <c r="AD24" s="54">
        <v>0</v>
      </c>
      <c r="AE24" s="35" t="s">
        <v>3738</v>
      </c>
      <c r="AF24" s="101">
        <v>1</v>
      </c>
      <c r="AG24" s="35" t="s">
        <v>3815</v>
      </c>
      <c r="AH24" s="35" t="s">
        <v>3816</v>
      </c>
      <c r="AI24" s="35" t="s">
        <v>230</v>
      </c>
      <c r="AJ24" s="54">
        <v>9.27</v>
      </c>
      <c r="AK24" s="35" t="s">
        <v>3764</v>
      </c>
      <c r="AL24" s="102">
        <v>0</v>
      </c>
      <c r="AM24" s="35" t="s">
        <v>3742</v>
      </c>
      <c r="AN24" s="52">
        <v>45330</v>
      </c>
      <c r="AO24" s="35" t="s">
        <v>3743</v>
      </c>
      <c r="AP24" s="35" t="s">
        <v>3744</v>
      </c>
      <c r="AQ24" s="35" t="s">
        <v>3745</v>
      </c>
      <c r="AR24" s="54">
        <v>0</v>
      </c>
      <c r="AS24" s="35" t="s">
        <v>3746</v>
      </c>
      <c r="AT24" s="35" t="s">
        <v>3747</v>
      </c>
      <c r="AU24" s="153">
        <v>1</v>
      </c>
      <c r="AV24" s="35" t="s">
        <v>3748</v>
      </c>
      <c r="AW24" s="35" t="s">
        <v>3817</v>
      </c>
      <c r="AX24" s="35" t="s">
        <v>3888</v>
      </c>
      <c r="AY24" s="35" t="s">
        <v>3889</v>
      </c>
      <c r="AZ24" s="35" t="s">
        <v>3890</v>
      </c>
      <c r="BA24" s="35" t="s">
        <v>3891</v>
      </c>
      <c r="BC24" s="35" t="s">
        <v>3751</v>
      </c>
      <c r="BD24" s="35" t="s">
        <v>3752</v>
      </c>
      <c r="BE24" s="35"/>
      <c r="BF24" s="35" t="s">
        <v>3754</v>
      </c>
      <c r="BG24" s="35" t="s">
        <v>3755</v>
      </c>
      <c r="BH24" s="53">
        <v>2</v>
      </c>
      <c r="BK24" s="35" t="s">
        <v>3892</v>
      </c>
      <c r="BL24" s="102">
        <v>0</v>
      </c>
      <c r="BO24" s="35" t="s">
        <v>230</v>
      </c>
      <c r="BR24" s="35" t="s">
        <v>3756</v>
      </c>
      <c r="BS24" s="35" t="s">
        <v>3821</v>
      </c>
      <c r="BT24" s="35" t="s">
        <v>3822</v>
      </c>
      <c r="BU24" s="35"/>
      <c r="BV24" s="35">
        <v>0</v>
      </c>
      <c r="BY24" s="54">
        <v>18.54</v>
      </c>
    </row>
    <row r="25" spans="1:77" x14ac:dyDescent="0.2">
      <c r="A25" s="35" t="s">
        <v>3893</v>
      </c>
      <c r="B25" s="35" t="s">
        <v>273</v>
      </c>
      <c r="C25" s="35" t="s">
        <v>3894</v>
      </c>
      <c r="D25" s="35" t="s">
        <v>272</v>
      </c>
      <c r="E25" s="52">
        <v>45351</v>
      </c>
      <c r="F25" s="53">
        <v>3</v>
      </c>
      <c r="G25" s="53">
        <v>3</v>
      </c>
      <c r="H25" s="54">
        <v>240.57</v>
      </c>
      <c r="I25" s="53">
        <v>3</v>
      </c>
      <c r="J25" s="54">
        <v>240.57</v>
      </c>
      <c r="K25" s="35" t="s">
        <v>1072</v>
      </c>
      <c r="M25" s="102">
        <v>0</v>
      </c>
      <c r="N25" s="35" t="s">
        <v>3735</v>
      </c>
      <c r="O25" s="35" t="s">
        <v>3736</v>
      </c>
      <c r="P25" s="35"/>
      <c r="Q25" s="52">
        <v>45331</v>
      </c>
      <c r="R25" s="53">
        <v>0</v>
      </c>
      <c r="S25" s="54">
        <v>0</v>
      </c>
      <c r="T25" s="102">
        <v>0</v>
      </c>
      <c r="V25" s="54">
        <v>0</v>
      </c>
      <c r="W25" s="102">
        <v>0</v>
      </c>
      <c r="X25" s="102">
        <v>0</v>
      </c>
      <c r="Y25" s="102">
        <v>1</v>
      </c>
      <c r="Z25" s="102">
        <v>0</v>
      </c>
      <c r="AA25" s="102">
        <v>0</v>
      </c>
      <c r="AB25" s="102">
        <v>1</v>
      </c>
      <c r="AC25" s="53">
        <v>0</v>
      </c>
      <c r="AD25" s="54">
        <v>0</v>
      </c>
      <c r="AE25" s="35" t="s">
        <v>3738</v>
      </c>
      <c r="AF25" s="101">
        <v>1</v>
      </c>
      <c r="AG25" s="35" t="s">
        <v>3895</v>
      </c>
      <c r="AH25" s="35" t="s">
        <v>3896</v>
      </c>
      <c r="AI25" s="35" t="s">
        <v>1073</v>
      </c>
      <c r="AJ25" s="54">
        <v>80.19</v>
      </c>
      <c r="AK25" s="35" t="s">
        <v>3741</v>
      </c>
      <c r="AL25" s="102">
        <v>0</v>
      </c>
      <c r="AM25" s="35" t="s">
        <v>3742</v>
      </c>
      <c r="AN25" s="52">
        <v>45331</v>
      </c>
      <c r="AO25" s="35" t="s">
        <v>3743</v>
      </c>
      <c r="AP25" s="35" t="s">
        <v>3744</v>
      </c>
      <c r="AQ25" s="35" t="s">
        <v>3745</v>
      </c>
      <c r="AR25" s="54">
        <v>0</v>
      </c>
      <c r="AS25" s="35" t="s">
        <v>3746</v>
      </c>
      <c r="AT25" s="35" t="s">
        <v>3747</v>
      </c>
      <c r="AU25" s="153">
        <v>1</v>
      </c>
      <c r="AV25" s="35" t="s">
        <v>3748</v>
      </c>
      <c r="AW25" s="35" t="s">
        <v>3897</v>
      </c>
      <c r="AX25" s="35" t="s">
        <v>3898</v>
      </c>
      <c r="AY25" s="35" t="s">
        <v>3899</v>
      </c>
      <c r="AZ25" s="35" t="s">
        <v>3900</v>
      </c>
      <c r="BA25" s="35" t="s">
        <v>273</v>
      </c>
      <c r="BC25" s="35" t="s">
        <v>3751</v>
      </c>
      <c r="BD25" s="35" t="s">
        <v>3752</v>
      </c>
      <c r="BE25" s="35"/>
      <c r="BF25" s="35" t="s">
        <v>3754</v>
      </c>
      <c r="BG25" s="35" t="s">
        <v>3755</v>
      </c>
      <c r="BH25" s="53">
        <v>3</v>
      </c>
      <c r="BK25" s="35"/>
      <c r="BL25" s="102">
        <v>0</v>
      </c>
      <c r="BO25" s="35" t="s">
        <v>1073</v>
      </c>
      <c r="BR25" s="35" t="s">
        <v>3756</v>
      </c>
      <c r="BS25" s="35" t="s">
        <v>3794</v>
      </c>
      <c r="BT25" s="35" t="s">
        <v>3795</v>
      </c>
      <c r="BU25" s="35"/>
      <c r="BV25" s="35">
        <v>0</v>
      </c>
      <c r="BY25" s="54">
        <v>240.57</v>
      </c>
    </row>
    <row r="26" spans="1:77" x14ac:dyDescent="0.2">
      <c r="A26" s="35" t="s">
        <v>484</v>
      </c>
      <c r="B26" s="35" t="s">
        <v>273</v>
      </c>
      <c r="C26" s="35" t="s">
        <v>3901</v>
      </c>
      <c r="D26" s="35" t="s">
        <v>333</v>
      </c>
      <c r="E26" s="52">
        <v>45362</v>
      </c>
      <c r="F26" s="53">
        <v>1</v>
      </c>
      <c r="G26" s="53">
        <v>1</v>
      </c>
      <c r="H26" s="54">
        <v>516.30999999999995</v>
      </c>
      <c r="I26" s="53">
        <v>1</v>
      </c>
      <c r="J26" s="54">
        <v>516.30999999999995</v>
      </c>
      <c r="K26" s="35" t="s">
        <v>480</v>
      </c>
      <c r="M26" s="102">
        <v>0</v>
      </c>
      <c r="N26" s="35" t="s">
        <v>3735</v>
      </c>
      <c r="O26" s="35" t="s">
        <v>3736</v>
      </c>
      <c r="P26" s="35" t="s">
        <v>3737</v>
      </c>
      <c r="Q26" s="52">
        <v>45335</v>
      </c>
      <c r="R26" s="53">
        <v>0</v>
      </c>
      <c r="S26" s="54">
        <v>0</v>
      </c>
      <c r="T26" s="102">
        <v>0</v>
      </c>
      <c r="V26" s="54">
        <v>0</v>
      </c>
      <c r="W26" s="102">
        <v>0</v>
      </c>
      <c r="X26" s="102">
        <v>0</v>
      </c>
      <c r="Y26" s="102">
        <v>1</v>
      </c>
      <c r="Z26" s="102">
        <v>0</v>
      </c>
      <c r="AA26" s="102">
        <v>0</v>
      </c>
      <c r="AB26" s="102">
        <v>1</v>
      </c>
      <c r="AC26" s="53">
        <v>0</v>
      </c>
      <c r="AD26" s="54">
        <v>0</v>
      </c>
      <c r="AE26" s="35" t="s">
        <v>3738</v>
      </c>
      <c r="AF26" s="101">
        <v>1</v>
      </c>
      <c r="AG26" s="35" t="s">
        <v>3902</v>
      </c>
      <c r="AH26" s="35" t="s">
        <v>3903</v>
      </c>
      <c r="AI26" s="35" t="s">
        <v>481</v>
      </c>
      <c r="AJ26" s="54">
        <v>516.30999999999995</v>
      </c>
      <c r="AK26" s="35" t="s">
        <v>3741</v>
      </c>
      <c r="AL26" s="102">
        <v>0</v>
      </c>
      <c r="AM26" s="35" t="s">
        <v>3742</v>
      </c>
      <c r="AN26" s="52">
        <v>45335</v>
      </c>
      <c r="AO26" s="35" t="s">
        <v>3743</v>
      </c>
      <c r="AP26" s="35" t="s">
        <v>3744</v>
      </c>
      <c r="AQ26" s="35" t="s">
        <v>3745</v>
      </c>
      <c r="AR26" s="54">
        <v>0</v>
      </c>
      <c r="AS26" s="35" t="s">
        <v>3746</v>
      </c>
      <c r="AT26" s="35" t="s">
        <v>3747</v>
      </c>
      <c r="AU26" s="153">
        <v>1</v>
      </c>
      <c r="AV26" s="35" t="s">
        <v>3748</v>
      </c>
      <c r="AW26" s="35"/>
      <c r="AX26" s="35"/>
      <c r="AY26" s="35" t="s">
        <v>3904</v>
      </c>
      <c r="AZ26" s="35" t="s">
        <v>483</v>
      </c>
      <c r="BA26" s="35" t="s">
        <v>3891</v>
      </c>
      <c r="BC26" s="35" t="s">
        <v>3751</v>
      </c>
      <c r="BD26" s="35" t="s">
        <v>3752</v>
      </c>
      <c r="BE26" s="35"/>
      <c r="BF26" s="35" t="s">
        <v>3754</v>
      </c>
      <c r="BG26" s="35" t="s">
        <v>3755</v>
      </c>
      <c r="BH26" s="53">
        <v>1</v>
      </c>
      <c r="BK26" s="35" t="s">
        <v>476</v>
      </c>
      <c r="BL26" s="102">
        <v>0</v>
      </c>
      <c r="BO26" s="35" t="s">
        <v>481</v>
      </c>
      <c r="BR26" s="35" t="s">
        <v>3756</v>
      </c>
      <c r="BS26" s="35" t="s">
        <v>3905</v>
      </c>
      <c r="BT26" s="35" t="s">
        <v>3906</v>
      </c>
      <c r="BU26" s="35"/>
      <c r="BV26" s="35">
        <v>0</v>
      </c>
      <c r="BY26" s="54">
        <v>516.30999999999995</v>
      </c>
    </row>
    <row r="27" spans="1:77" x14ac:dyDescent="0.2">
      <c r="A27" s="35" t="s">
        <v>3907</v>
      </c>
      <c r="B27" s="35" t="s">
        <v>273</v>
      </c>
      <c r="C27" s="35" t="s">
        <v>3908</v>
      </c>
      <c r="D27" s="35" t="s">
        <v>272</v>
      </c>
      <c r="E27" s="52">
        <v>45431</v>
      </c>
      <c r="F27" s="53">
        <v>100</v>
      </c>
      <c r="G27" s="53">
        <v>100</v>
      </c>
      <c r="H27" s="54">
        <v>1857</v>
      </c>
      <c r="I27" s="53">
        <v>100</v>
      </c>
      <c r="J27" s="54">
        <v>1857</v>
      </c>
      <c r="K27" s="35" t="s">
        <v>1081</v>
      </c>
      <c r="M27" s="102">
        <v>0</v>
      </c>
      <c r="N27" s="35" t="s">
        <v>3735</v>
      </c>
      <c r="O27" s="35" t="s">
        <v>3736</v>
      </c>
      <c r="P27" s="35" t="s">
        <v>3737</v>
      </c>
      <c r="Q27" s="52">
        <v>45340</v>
      </c>
      <c r="R27" s="53">
        <v>0</v>
      </c>
      <c r="S27" s="54">
        <v>0</v>
      </c>
      <c r="T27" s="102">
        <v>0</v>
      </c>
      <c r="V27" s="54">
        <v>0</v>
      </c>
      <c r="W27" s="102">
        <v>0</v>
      </c>
      <c r="X27" s="102">
        <v>0</v>
      </c>
      <c r="Y27" s="102">
        <v>1</v>
      </c>
      <c r="Z27" s="102">
        <v>0</v>
      </c>
      <c r="AA27" s="102">
        <v>0</v>
      </c>
      <c r="AB27" s="102">
        <v>1</v>
      </c>
      <c r="AC27" s="53">
        <v>0</v>
      </c>
      <c r="AD27" s="54">
        <v>0</v>
      </c>
      <c r="AE27" s="35" t="s">
        <v>3738</v>
      </c>
      <c r="AF27" s="101">
        <v>1</v>
      </c>
      <c r="AG27" s="35" t="s">
        <v>3805</v>
      </c>
      <c r="AH27" s="35" t="s">
        <v>3806</v>
      </c>
      <c r="AI27" s="35" t="s">
        <v>1082</v>
      </c>
      <c r="AJ27" s="54">
        <v>18.57</v>
      </c>
      <c r="AK27" s="35" t="s">
        <v>3764</v>
      </c>
      <c r="AL27" s="102">
        <v>0</v>
      </c>
      <c r="AM27" s="35" t="s">
        <v>3742</v>
      </c>
      <c r="AN27" s="52">
        <v>45341</v>
      </c>
      <c r="AO27" s="35" t="s">
        <v>3791</v>
      </c>
      <c r="AP27" s="35" t="s">
        <v>3744</v>
      </c>
      <c r="AQ27" s="35" t="s">
        <v>3745</v>
      </c>
      <c r="AR27" s="54">
        <v>0</v>
      </c>
      <c r="AS27" s="35" t="s">
        <v>3746</v>
      </c>
      <c r="AT27" s="35" t="s">
        <v>3747</v>
      </c>
      <c r="AU27" s="153">
        <v>1</v>
      </c>
      <c r="AV27" s="35" t="s">
        <v>3748</v>
      </c>
      <c r="AW27" s="35"/>
      <c r="AX27" s="35"/>
      <c r="AY27" s="35" t="s">
        <v>3909</v>
      </c>
      <c r="AZ27" s="35" t="s">
        <v>3910</v>
      </c>
      <c r="BA27" s="35" t="s">
        <v>273</v>
      </c>
      <c r="BC27" s="35" t="s">
        <v>3751</v>
      </c>
      <c r="BD27" s="35" t="s">
        <v>3752</v>
      </c>
      <c r="BE27" s="35"/>
      <c r="BF27" s="35" t="s">
        <v>3754</v>
      </c>
      <c r="BG27" s="35" t="s">
        <v>3755</v>
      </c>
      <c r="BH27" s="53">
        <v>100</v>
      </c>
      <c r="BK27" s="35"/>
      <c r="BL27" s="102">
        <v>0</v>
      </c>
      <c r="BO27" s="35" t="s">
        <v>1082</v>
      </c>
      <c r="BR27" s="35" t="s">
        <v>3756</v>
      </c>
      <c r="BS27" s="35" t="s">
        <v>3794</v>
      </c>
      <c r="BT27" s="35" t="s">
        <v>3795</v>
      </c>
      <c r="BU27" s="35" t="s">
        <v>3911</v>
      </c>
      <c r="BV27" s="35">
        <v>10</v>
      </c>
      <c r="BY27" s="54">
        <v>1857</v>
      </c>
    </row>
    <row r="28" spans="1:77" x14ac:dyDescent="0.2">
      <c r="A28" s="35" t="s">
        <v>3912</v>
      </c>
      <c r="B28" s="35" t="s">
        <v>273</v>
      </c>
      <c r="C28" s="35" t="s">
        <v>3913</v>
      </c>
      <c r="D28" s="35" t="s">
        <v>706</v>
      </c>
      <c r="E28" s="52">
        <v>45381</v>
      </c>
      <c r="F28" s="53">
        <v>2</v>
      </c>
      <c r="G28" s="53">
        <v>2</v>
      </c>
      <c r="H28" s="54">
        <v>1212.98</v>
      </c>
      <c r="I28" s="53">
        <v>2</v>
      </c>
      <c r="J28" s="54">
        <v>0</v>
      </c>
      <c r="K28" s="35" t="s">
        <v>2389</v>
      </c>
      <c r="M28" s="102">
        <v>0</v>
      </c>
      <c r="N28" s="35" t="s">
        <v>3735</v>
      </c>
      <c r="O28" s="35" t="s">
        <v>3736</v>
      </c>
      <c r="P28" s="35" t="s">
        <v>3737</v>
      </c>
      <c r="Q28" s="52">
        <v>45342</v>
      </c>
      <c r="R28" s="53">
        <v>0</v>
      </c>
      <c r="S28" s="54">
        <v>1206.5999999999999</v>
      </c>
      <c r="T28" s="102">
        <v>0</v>
      </c>
      <c r="V28" s="54">
        <v>0</v>
      </c>
      <c r="W28" s="102">
        <v>0</v>
      </c>
      <c r="X28" s="102">
        <v>0</v>
      </c>
      <c r="Y28" s="102">
        <v>1</v>
      </c>
      <c r="Z28" s="102">
        <v>1</v>
      </c>
      <c r="AA28" s="102">
        <v>0</v>
      </c>
      <c r="AB28" s="102">
        <v>1</v>
      </c>
      <c r="AC28" s="53">
        <v>2</v>
      </c>
      <c r="AD28" s="54">
        <v>1215.96</v>
      </c>
      <c r="AE28" s="35" t="s">
        <v>3738</v>
      </c>
      <c r="AF28" s="101">
        <v>1</v>
      </c>
      <c r="AG28" s="35" t="s">
        <v>3914</v>
      </c>
      <c r="AH28" s="35" t="s">
        <v>3915</v>
      </c>
      <c r="AI28" s="35" t="s">
        <v>2390</v>
      </c>
      <c r="AJ28" s="54">
        <v>606.49</v>
      </c>
      <c r="AK28" s="35" t="s">
        <v>3764</v>
      </c>
      <c r="AL28" s="102">
        <v>0</v>
      </c>
      <c r="AM28" s="35" t="s">
        <v>3775</v>
      </c>
      <c r="AN28" s="52">
        <v>45342</v>
      </c>
      <c r="AO28" s="35" t="s">
        <v>3791</v>
      </c>
      <c r="AP28" s="35" t="s">
        <v>3744</v>
      </c>
      <c r="AQ28" s="35" t="s">
        <v>3745</v>
      </c>
      <c r="AR28" s="54">
        <v>0</v>
      </c>
      <c r="AS28" s="35" t="s">
        <v>3746</v>
      </c>
      <c r="AT28" s="35" t="s">
        <v>3747</v>
      </c>
      <c r="AU28" s="153">
        <v>1</v>
      </c>
      <c r="AV28" s="35" t="s">
        <v>3748</v>
      </c>
      <c r="AW28" s="35" t="s">
        <v>3807</v>
      </c>
      <c r="AX28" s="35" t="s">
        <v>3916</v>
      </c>
      <c r="AY28" s="35" t="s">
        <v>3917</v>
      </c>
      <c r="AZ28" s="35" t="s">
        <v>3918</v>
      </c>
      <c r="BA28" s="35" t="s">
        <v>273</v>
      </c>
      <c r="BC28" s="35" t="s">
        <v>3751</v>
      </c>
      <c r="BD28" s="35" t="s">
        <v>3752</v>
      </c>
      <c r="BE28" s="35"/>
      <c r="BF28" s="35" t="s">
        <v>3754</v>
      </c>
      <c r="BG28" s="35" t="s">
        <v>3755</v>
      </c>
      <c r="BH28" s="53">
        <v>0</v>
      </c>
      <c r="BK28" s="35"/>
      <c r="BL28" s="102">
        <v>0</v>
      </c>
      <c r="BO28" s="35" t="s">
        <v>2390</v>
      </c>
      <c r="BR28" s="35" t="s">
        <v>3756</v>
      </c>
      <c r="BS28" s="35" t="s">
        <v>3811</v>
      </c>
      <c r="BT28" s="35" t="s">
        <v>3812</v>
      </c>
      <c r="BU28" s="35"/>
      <c r="BV28" s="35">
        <v>0</v>
      </c>
      <c r="BY28" s="54">
        <v>1212.98</v>
      </c>
    </row>
    <row r="29" spans="1:77" x14ac:dyDescent="0.2">
      <c r="A29" s="35" t="s">
        <v>982</v>
      </c>
      <c r="B29" s="35" t="s">
        <v>273</v>
      </c>
      <c r="C29" s="35" t="s">
        <v>3919</v>
      </c>
      <c r="D29" s="35" t="s">
        <v>981</v>
      </c>
      <c r="E29" s="52">
        <v>44984</v>
      </c>
      <c r="F29" s="53">
        <v>1</v>
      </c>
      <c r="G29" s="53">
        <v>1</v>
      </c>
      <c r="H29" s="54">
        <v>427</v>
      </c>
      <c r="I29" s="53">
        <v>1</v>
      </c>
      <c r="J29" s="54">
        <v>427</v>
      </c>
      <c r="K29" s="35" t="s">
        <v>976</v>
      </c>
      <c r="M29" s="102">
        <v>0</v>
      </c>
      <c r="N29" s="35" t="s">
        <v>3735</v>
      </c>
      <c r="O29" s="35" t="s">
        <v>3736</v>
      </c>
      <c r="P29" s="35" t="s">
        <v>3737</v>
      </c>
      <c r="Q29" s="52">
        <v>45342</v>
      </c>
      <c r="R29" s="53">
        <v>0</v>
      </c>
      <c r="S29" s="54">
        <v>0</v>
      </c>
      <c r="T29" s="102">
        <v>0</v>
      </c>
      <c r="V29" s="54">
        <v>0</v>
      </c>
      <c r="W29" s="102">
        <v>0</v>
      </c>
      <c r="X29" s="102">
        <v>0</v>
      </c>
      <c r="Y29" s="102">
        <v>1</v>
      </c>
      <c r="Z29" s="102">
        <v>0</v>
      </c>
      <c r="AA29" s="102">
        <v>0</v>
      </c>
      <c r="AB29" s="102">
        <v>1</v>
      </c>
      <c r="AC29" s="53">
        <v>0</v>
      </c>
      <c r="AD29" s="54">
        <v>0</v>
      </c>
      <c r="AE29" s="35" t="s">
        <v>3738</v>
      </c>
      <c r="AF29" s="101">
        <v>1</v>
      </c>
      <c r="AG29" s="35" t="s">
        <v>3920</v>
      </c>
      <c r="AH29" s="35" t="s">
        <v>3921</v>
      </c>
      <c r="AI29" s="35" t="s">
        <v>977</v>
      </c>
      <c r="AJ29" s="54">
        <v>427</v>
      </c>
      <c r="AK29" s="35" t="s">
        <v>3741</v>
      </c>
      <c r="AL29" s="102">
        <v>0</v>
      </c>
      <c r="AM29" s="35" t="s">
        <v>3742</v>
      </c>
      <c r="AN29" s="52">
        <v>45342</v>
      </c>
      <c r="AO29" s="35" t="s">
        <v>3743</v>
      </c>
      <c r="AP29" s="35" t="s">
        <v>3744</v>
      </c>
      <c r="AQ29" s="35" t="s">
        <v>3745</v>
      </c>
      <c r="AR29" s="54">
        <v>0</v>
      </c>
      <c r="AS29" s="35" t="s">
        <v>3746</v>
      </c>
      <c r="AT29" s="35" t="s">
        <v>3747</v>
      </c>
      <c r="AU29" s="153">
        <v>1</v>
      </c>
      <c r="AV29" s="35" t="s">
        <v>3748</v>
      </c>
      <c r="AW29" s="35"/>
      <c r="AX29" s="35"/>
      <c r="AY29" s="35" t="s">
        <v>3922</v>
      </c>
      <c r="AZ29" s="35" t="s">
        <v>980</v>
      </c>
      <c r="BA29" s="35" t="s">
        <v>3923</v>
      </c>
      <c r="BC29" s="35" t="s">
        <v>3751</v>
      </c>
      <c r="BD29" s="35" t="s">
        <v>3752</v>
      </c>
      <c r="BE29" s="35"/>
      <c r="BF29" s="35" t="s">
        <v>3754</v>
      </c>
      <c r="BG29" s="35" t="s">
        <v>3755</v>
      </c>
      <c r="BH29" s="53">
        <v>1</v>
      </c>
      <c r="BK29" s="35" t="s">
        <v>973</v>
      </c>
      <c r="BL29" s="102">
        <v>0</v>
      </c>
      <c r="BO29" s="35" t="s">
        <v>977</v>
      </c>
      <c r="BR29" s="35" t="s">
        <v>3756</v>
      </c>
      <c r="BS29" s="35" t="s">
        <v>3924</v>
      </c>
      <c r="BT29" s="35" t="s">
        <v>3925</v>
      </c>
      <c r="BU29" s="35"/>
      <c r="BV29" s="35">
        <v>0</v>
      </c>
      <c r="BY29" s="54">
        <v>427</v>
      </c>
    </row>
    <row r="30" spans="1:77" x14ac:dyDescent="0.2">
      <c r="A30" s="35" t="s">
        <v>3926</v>
      </c>
      <c r="B30" s="35" t="s">
        <v>273</v>
      </c>
      <c r="C30" s="35" t="s">
        <v>3927</v>
      </c>
      <c r="D30" s="35" t="s">
        <v>282</v>
      </c>
      <c r="E30" s="52">
        <v>45411</v>
      </c>
      <c r="F30" s="53">
        <v>4</v>
      </c>
      <c r="G30" s="53">
        <v>4</v>
      </c>
      <c r="H30" s="54">
        <v>256.83999999999997</v>
      </c>
      <c r="I30" s="53">
        <v>4</v>
      </c>
      <c r="J30" s="54">
        <v>256.83999999999997</v>
      </c>
      <c r="K30" s="35" t="s">
        <v>2321</v>
      </c>
      <c r="M30" s="102">
        <v>0</v>
      </c>
      <c r="N30" s="35" t="s">
        <v>3735</v>
      </c>
      <c r="O30" s="35" t="s">
        <v>3736</v>
      </c>
      <c r="P30" s="35"/>
      <c r="Q30" s="52">
        <v>45344</v>
      </c>
      <c r="R30" s="53">
        <v>0</v>
      </c>
      <c r="S30" s="54">
        <v>0</v>
      </c>
      <c r="T30" s="102">
        <v>0</v>
      </c>
      <c r="V30" s="54">
        <v>0</v>
      </c>
      <c r="W30" s="102">
        <v>0</v>
      </c>
      <c r="X30" s="102">
        <v>0</v>
      </c>
      <c r="Y30" s="102">
        <v>1</v>
      </c>
      <c r="Z30" s="102">
        <v>0</v>
      </c>
      <c r="AA30" s="102">
        <v>0</v>
      </c>
      <c r="AB30" s="102">
        <v>1</v>
      </c>
      <c r="AC30" s="53">
        <v>0</v>
      </c>
      <c r="AD30" s="54">
        <v>0</v>
      </c>
      <c r="AE30" s="35" t="s">
        <v>3738</v>
      </c>
      <c r="AF30" s="101">
        <v>1</v>
      </c>
      <c r="AG30" s="35" t="s">
        <v>3815</v>
      </c>
      <c r="AH30" s="35" t="s">
        <v>3816</v>
      </c>
      <c r="AI30" s="35" t="s">
        <v>2322</v>
      </c>
      <c r="AJ30" s="54">
        <v>64.209999999999994</v>
      </c>
      <c r="AK30" s="35" t="s">
        <v>3764</v>
      </c>
      <c r="AL30" s="102">
        <v>0</v>
      </c>
      <c r="AM30" s="35" t="s">
        <v>3742</v>
      </c>
      <c r="AN30" s="52">
        <v>45344</v>
      </c>
      <c r="AO30" s="35" t="s">
        <v>3743</v>
      </c>
      <c r="AP30" s="35" t="s">
        <v>3744</v>
      </c>
      <c r="AQ30" s="35" t="s">
        <v>3745</v>
      </c>
      <c r="AR30" s="54">
        <v>0</v>
      </c>
      <c r="AS30" s="35" t="s">
        <v>3746</v>
      </c>
      <c r="AT30" s="35" t="s">
        <v>3747</v>
      </c>
      <c r="AU30" s="153">
        <v>1</v>
      </c>
      <c r="AV30" s="35" t="s">
        <v>3748</v>
      </c>
      <c r="AW30" s="35" t="s">
        <v>3817</v>
      </c>
      <c r="AX30" s="35" t="s">
        <v>3928</v>
      </c>
      <c r="AY30" s="35" t="s">
        <v>3929</v>
      </c>
      <c r="AZ30" s="35" t="s">
        <v>3930</v>
      </c>
      <c r="BA30" s="35" t="s">
        <v>273</v>
      </c>
      <c r="BC30" s="35" t="s">
        <v>3751</v>
      </c>
      <c r="BD30" s="35" t="s">
        <v>3752</v>
      </c>
      <c r="BE30" s="35"/>
      <c r="BF30" s="35" t="s">
        <v>3754</v>
      </c>
      <c r="BG30" s="35" t="s">
        <v>3755</v>
      </c>
      <c r="BH30" s="53">
        <v>4</v>
      </c>
      <c r="BK30" s="35"/>
      <c r="BL30" s="102">
        <v>0</v>
      </c>
      <c r="BO30" s="35" t="s">
        <v>2322</v>
      </c>
      <c r="BR30" s="35" t="s">
        <v>3756</v>
      </c>
      <c r="BS30" s="35" t="s">
        <v>3821</v>
      </c>
      <c r="BT30" s="35" t="s">
        <v>3822</v>
      </c>
      <c r="BU30" s="35"/>
      <c r="BV30" s="35">
        <v>0</v>
      </c>
      <c r="BY30" s="54">
        <v>256.83999999999997</v>
      </c>
    </row>
    <row r="31" spans="1:77" x14ac:dyDescent="0.2">
      <c r="A31" s="35" t="s">
        <v>3926</v>
      </c>
      <c r="B31" s="35" t="s">
        <v>271</v>
      </c>
      <c r="C31" s="35" t="s">
        <v>3931</v>
      </c>
      <c r="D31" s="35" t="s">
        <v>282</v>
      </c>
      <c r="E31" s="52">
        <v>45366</v>
      </c>
      <c r="F31" s="53">
        <v>4</v>
      </c>
      <c r="G31" s="53">
        <v>4</v>
      </c>
      <c r="H31" s="54">
        <v>310.16000000000003</v>
      </c>
      <c r="I31" s="53">
        <v>4</v>
      </c>
      <c r="J31" s="54">
        <v>310.16000000000003</v>
      </c>
      <c r="K31" s="35" t="s">
        <v>585</v>
      </c>
      <c r="M31" s="102">
        <v>0</v>
      </c>
      <c r="N31" s="35" t="s">
        <v>3735</v>
      </c>
      <c r="O31" s="35" t="s">
        <v>3736</v>
      </c>
      <c r="P31" s="35"/>
      <c r="Q31" s="52">
        <v>45344</v>
      </c>
      <c r="R31" s="53">
        <v>0</v>
      </c>
      <c r="S31" s="54">
        <v>0</v>
      </c>
      <c r="T31" s="102">
        <v>0</v>
      </c>
      <c r="V31" s="54">
        <v>0</v>
      </c>
      <c r="W31" s="102">
        <v>0</v>
      </c>
      <c r="X31" s="102">
        <v>0</v>
      </c>
      <c r="Y31" s="102">
        <v>1</v>
      </c>
      <c r="Z31" s="102">
        <v>0</v>
      </c>
      <c r="AA31" s="102">
        <v>0</v>
      </c>
      <c r="AB31" s="102">
        <v>1</v>
      </c>
      <c r="AC31" s="53">
        <v>0</v>
      </c>
      <c r="AD31" s="54">
        <v>0</v>
      </c>
      <c r="AE31" s="35" t="s">
        <v>3738</v>
      </c>
      <c r="AF31" s="101">
        <v>1</v>
      </c>
      <c r="AG31" s="35" t="s">
        <v>3815</v>
      </c>
      <c r="AH31" s="35" t="s">
        <v>3816</v>
      </c>
      <c r="AI31" s="35" t="s">
        <v>586</v>
      </c>
      <c r="AJ31" s="54">
        <v>77.540000000000006</v>
      </c>
      <c r="AK31" s="35" t="s">
        <v>3741</v>
      </c>
      <c r="AL31" s="102">
        <v>0</v>
      </c>
      <c r="AM31" s="35" t="s">
        <v>3742</v>
      </c>
      <c r="AN31" s="52">
        <v>45344</v>
      </c>
      <c r="AO31" s="35" t="s">
        <v>3743</v>
      </c>
      <c r="AP31" s="35" t="s">
        <v>3744</v>
      </c>
      <c r="AQ31" s="35" t="s">
        <v>3745</v>
      </c>
      <c r="AR31" s="54">
        <v>0</v>
      </c>
      <c r="AS31" s="35" t="s">
        <v>3746</v>
      </c>
      <c r="AT31" s="35" t="s">
        <v>3747</v>
      </c>
      <c r="AU31" s="153">
        <v>1</v>
      </c>
      <c r="AV31" s="35" t="s">
        <v>3748</v>
      </c>
      <c r="AW31" s="35" t="s">
        <v>3817</v>
      </c>
      <c r="AX31" s="35" t="s">
        <v>3932</v>
      </c>
      <c r="AY31" s="35" t="s">
        <v>3933</v>
      </c>
      <c r="AZ31" s="35" t="s">
        <v>3934</v>
      </c>
      <c r="BA31" s="35" t="s">
        <v>273</v>
      </c>
      <c r="BC31" s="35" t="s">
        <v>3751</v>
      </c>
      <c r="BD31" s="35" t="s">
        <v>3752</v>
      </c>
      <c r="BE31" s="35"/>
      <c r="BF31" s="35" t="s">
        <v>3754</v>
      </c>
      <c r="BG31" s="35" t="s">
        <v>3755</v>
      </c>
      <c r="BH31" s="53">
        <v>4</v>
      </c>
      <c r="BK31" s="35"/>
      <c r="BL31" s="102">
        <v>0</v>
      </c>
      <c r="BO31" s="35" t="s">
        <v>586</v>
      </c>
      <c r="BR31" s="35" t="s">
        <v>3756</v>
      </c>
      <c r="BS31" s="35" t="s">
        <v>3821</v>
      </c>
      <c r="BT31" s="35" t="s">
        <v>3822</v>
      </c>
      <c r="BU31" s="35"/>
      <c r="BV31" s="35">
        <v>0</v>
      </c>
      <c r="BY31" s="54">
        <v>310.16000000000003</v>
      </c>
    </row>
    <row r="32" spans="1:77" x14ac:dyDescent="0.2">
      <c r="A32" s="35" t="s">
        <v>3926</v>
      </c>
      <c r="B32" s="35" t="s">
        <v>275</v>
      </c>
      <c r="C32" s="35" t="s">
        <v>3935</v>
      </c>
      <c r="D32" s="35" t="s">
        <v>282</v>
      </c>
      <c r="E32" s="52">
        <v>45386</v>
      </c>
      <c r="F32" s="53">
        <v>1</v>
      </c>
      <c r="G32" s="53">
        <v>1</v>
      </c>
      <c r="H32" s="54">
        <v>3.03</v>
      </c>
      <c r="I32" s="53">
        <v>1</v>
      </c>
      <c r="J32" s="54">
        <v>3.03</v>
      </c>
      <c r="K32" s="35" t="s">
        <v>1662</v>
      </c>
      <c r="M32" s="102">
        <v>0</v>
      </c>
      <c r="N32" s="35" t="s">
        <v>3735</v>
      </c>
      <c r="O32" s="35" t="s">
        <v>3736</v>
      </c>
      <c r="P32" s="35"/>
      <c r="Q32" s="52">
        <v>45344</v>
      </c>
      <c r="R32" s="53">
        <v>0</v>
      </c>
      <c r="S32" s="54">
        <v>0</v>
      </c>
      <c r="T32" s="102">
        <v>0</v>
      </c>
      <c r="V32" s="54">
        <v>0</v>
      </c>
      <c r="W32" s="102">
        <v>0</v>
      </c>
      <c r="X32" s="102">
        <v>0</v>
      </c>
      <c r="Y32" s="102">
        <v>1</v>
      </c>
      <c r="Z32" s="102">
        <v>0</v>
      </c>
      <c r="AA32" s="102">
        <v>0</v>
      </c>
      <c r="AB32" s="102">
        <v>1</v>
      </c>
      <c r="AC32" s="53">
        <v>0</v>
      </c>
      <c r="AD32" s="54">
        <v>0</v>
      </c>
      <c r="AE32" s="35" t="s">
        <v>3738</v>
      </c>
      <c r="AF32" s="101">
        <v>1</v>
      </c>
      <c r="AG32" s="35" t="s">
        <v>3815</v>
      </c>
      <c r="AH32" s="35" t="s">
        <v>3816</v>
      </c>
      <c r="AI32" s="35" t="s">
        <v>1663</v>
      </c>
      <c r="AJ32" s="54">
        <v>3.03</v>
      </c>
      <c r="AK32" s="35" t="s">
        <v>3764</v>
      </c>
      <c r="AL32" s="102">
        <v>0</v>
      </c>
      <c r="AM32" s="35" t="s">
        <v>3742</v>
      </c>
      <c r="AN32" s="52">
        <v>45344</v>
      </c>
      <c r="AO32" s="35" t="s">
        <v>3743</v>
      </c>
      <c r="AP32" s="35" t="s">
        <v>3744</v>
      </c>
      <c r="AQ32" s="35" t="s">
        <v>3745</v>
      </c>
      <c r="AR32" s="54">
        <v>0</v>
      </c>
      <c r="AS32" s="35" t="s">
        <v>3746</v>
      </c>
      <c r="AT32" s="35" t="s">
        <v>3747</v>
      </c>
      <c r="AU32" s="153">
        <v>1</v>
      </c>
      <c r="AV32" s="35" t="s">
        <v>3748</v>
      </c>
      <c r="AW32" s="35" t="s">
        <v>3817</v>
      </c>
      <c r="AX32" s="35" t="s">
        <v>3936</v>
      </c>
      <c r="AY32" s="35" t="s">
        <v>3937</v>
      </c>
      <c r="AZ32" s="35" t="s">
        <v>3938</v>
      </c>
      <c r="BA32" s="35" t="s">
        <v>273</v>
      </c>
      <c r="BC32" s="35" t="s">
        <v>3751</v>
      </c>
      <c r="BD32" s="35" t="s">
        <v>3752</v>
      </c>
      <c r="BE32" s="35"/>
      <c r="BF32" s="35" t="s">
        <v>3754</v>
      </c>
      <c r="BG32" s="35" t="s">
        <v>3755</v>
      </c>
      <c r="BH32" s="53">
        <v>1</v>
      </c>
      <c r="BK32" s="35"/>
      <c r="BL32" s="102">
        <v>0</v>
      </c>
      <c r="BO32" s="35" t="s">
        <v>1663</v>
      </c>
      <c r="BR32" s="35" t="s">
        <v>3756</v>
      </c>
      <c r="BS32" s="35" t="s">
        <v>3821</v>
      </c>
      <c r="BT32" s="35" t="s">
        <v>3822</v>
      </c>
      <c r="BU32" s="35"/>
      <c r="BV32" s="35">
        <v>0</v>
      </c>
      <c r="BY32" s="54">
        <v>3.03</v>
      </c>
    </row>
    <row r="33" spans="1:77" x14ac:dyDescent="0.2">
      <c r="A33" s="35" t="s">
        <v>3926</v>
      </c>
      <c r="B33" s="35" t="s">
        <v>274</v>
      </c>
      <c r="C33" s="35" t="s">
        <v>3939</v>
      </c>
      <c r="D33" s="35" t="s">
        <v>282</v>
      </c>
      <c r="E33" s="52">
        <v>45413</v>
      </c>
      <c r="F33" s="53">
        <v>4</v>
      </c>
      <c r="G33" s="53">
        <v>4</v>
      </c>
      <c r="H33" s="54">
        <v>20.16</v>
      </c>
      <c r="I33" s="53">
        <v>4</v>
      </c>
      <c r="J33" s="54">
        <v>20.16</v>
      </c>
      <c r="K33" s="35" t="s">
        <v>2296</v>
      </c>
      <c r="M33" s="102">
        <v>0</v>
      </c>
      <c r="N33" s="35" t="s">
        <v>3735</v>
      </c>
      <c r="O33" s="35" t="s">
        <v>3736</v>
      </c>
      <c r="P33" s="35"/>
      <c r="Q33" s="52">
        <v>45344</v>
      </c>
      <c r="R33" s="53">
        <v>0</v>
      </c>
      <c r="S33" s="54">
        <v>0</v>
      </c>
      <c r="T33" s="102">
        <v>0</v>
      </c>
      <c r="V33" s="54">
        <v>0</v>
      </c>
      <c r="W33" s="102">
        <v>0</v>
      </c>
      <c r="X33" s="102">
        <v>0</v>
      </c>
      <c r="Y33" s="102">
        <v>1</v>
      </c>
      <c r="Z33" s="102">
        <v>0</v>
      </c>
      <c r="AA33" s="102">
        <v>0</v>
      </c>
      <c r="AB33" s="102">
        <v>1</v>
      </c>
      <c r="AC33" s="53">
        <v>0</v>
      </c>
      <c r="AD33" s="54">
        <v>0</v>
      </c>
      <c r="AE33" s="35" t="s">
        <v>3738</v>
      </c>
      <c r="AF33" s="101">
        <v>1</v>
      </c>
      <c r="AG33" s="35" t="s">
        <v>3815</v>
      </c>
      <c r="AH33" s="35" t="s">
        <v>3816</v>
      </c>
      <c r="AI33" s="35" t="s">
        <v>2297</v>
      </c>
      <c r="AJ33" s="54">
        <v>5.04</v>
      </c>
      <c r="AK33" s="35" t="s">
        <v>3764</v>
      </c>
      <c r="AL33" s="102">
        <v>0</v>
      </c>
      <c r="AM33" s="35" t="s">
        <v>3742</v>
      </c>
      <c r="AN33" s="52">
        <v>45344</v>
      </c>
      <c r="AO33" s="35" t="s">
        <v>3743</v>
      </c>
      <c r="AP33" s="35" t="s">
        <v>3744</v>
      </c>
      <c r="AQ33" s="35" t="s">
        <v>3745</v>
      </c>
      <c r="AR33" s="54">
        <v>0</v>
      </c>
      <c r="AS33" s="35" t="s">
        <v>3746</v>
      </c>
      <c r="AT33" s="35" t="s">
        <v>3747</v>
      </c>
      <c r="AU33" s="153">
        <v>1</v>
      </c>
      <c r="AV33" s="35" t="s">
        <v>3748</v>
      </c>
      <c r="AW33" s="35" t="s">
        <v>3817</v>
      </c>
      <c r="AX33" s="35" t="s">
        <v>3940</v>
      </c>
      <c r="AY33" s="35" t="s">
        <v>3941</v>
      </c>
      <c r="AZ33" s="35" t="s">
        <v>3942</v>
      </c>
      <c r="BA33" s="35" t="s">
        <v>273</v>
      </c>
      <c r="BC33" s="35" t="s">
        <v>3751</v>
      </c>
      <c r="BD33" s="35" t="s">
        <v>3752</v>
      </c>
      <c r="BE33" s="35"/>
      <c r="BF33" s="35" t="s">
        <v>3754</v>
      </c>
      <c r="BG33" s="35" t="s">
        <v>3755</v>
      </c>
      <c r="BH33" s="53">
        <v>4</v>
      </c>
      <c r="BK33" s="35"/>
      <c r="BL33" s="102">
        <v>0</v>
      </c>
      <c r="BO33" s="35" t="s">
        <v>2297</v>
      </c>
      <c r="BR33" s="35" t="s">
        <v>3756</v>
      </c>
      <c r="BS33" s="35" t="s">
        <v>3821</v>
      </c>
      <c r="BT33" s="35" t="s">
        <v>3822</v>
      </c>
      <c r="BU33" s="35"/>
      <c r="BV33" s="35">
        <v>0</v>
      </c>
      <c r="BY33" s="54">
        <v>20.16</v>
      </c>
    </row>
    <row r="34" spans="1:77" x14ac:dyDescent="0.2">
      <c r="A34" s="35" t="s">
        <v>3926</v>
      </c>
      <c r="B34" s="35" t="s">
        <v>269</v>
      </c>
      <c r="C34" s="35" t="s">
        <v>3939</v>
      </c>
      <c r="D34" s="35" t="s">
        <v>282</v>
      </c>
      <c r="E34" s="52">
        <v>45419</v>
      </c>
      <c r="F34" s="53">
        <v>4</v>
      </c>
      <c r="G34" s="53">
        <v>4</v>
      </c>
      <c r="H34" s="54">
        <v>20.16</v>
      </c>
      <c r="I34" s="53">
        <v>4</v>
      </c>
      <c r="J34" s="54">
        <v>20.16</v>
      </c>
      <c r="K34" s="35" t="s">
        <v>2296</v>
      </c>
      <c r="M34" s="102">
        <v>0</v>
      </c>
      <c r="N34" s="35" t="s">
        <v>3735</v>
      </c>
      <c r="O34" s="35" t="s">
        <v>3736</v>
      </c>
      <c r="P34" s="35"/>
      <c r="Q34" s="52">
        <v>45344</v>
      </c>
      <c r="R34" s="53">
        <v>0</v>
      </c>
      <c r="S34" s="54">
        <v>0</v>
      </c>
      <c r="T34" s="102">
        <v>0</v>
      </c>
      <c r="V34" s="54">
        <v>0</v>
      </c>
      <c r="W34" s="102">
        <v>0</v>
      </c>
      <c r="X34" s="102">
        <v>0</v>
      </c>
      <c r="Y34" s="102">
        <v>1</v>
      </c>
      <c r="Z34" s="102">
        <v>0</v>
      </c>
      <c r="AA34" s="102">
        <v>0</v>
      </c>
      <c r="AB34" s="102">
        <v>1</v>
      </c>
      <c r="AC34" s="53">
        <v>0</v>
      </c>
      <c r="AD34" s="54">
        <v>0</v>
      </c>
      <c r="AE34" s="35" t="s">
        <v>3738</v>
      </c>
      <c r="AF34" s="101">
        <v>1</v>
      </c>
      <c r="AG34" s="35" t="s">
        <v>3815</v>
      </c>
      <c r="AH34" s="35" t="s">
        <v>3816</v>
      </c>
      <c r="AI34" s="35" t="s">
        <v>2297</v>
      </c>
      <c r="AJ34" s="54">
        <v>5.04</v>
      </c>
      <c r="AK34" s="35" t="s">
        <v>3764</v>
      </c>
      <c r="AL34" s="102">
        <v>0</v>
      </c>
      <c r="AM34" s="35" t="s">
        <v>3742</v>
      </c>
      <c r="AN34" s="52">
        <v>45344</v>
      </c>
      <c r="AO34" s="35" t="s">
        <v>3743</v>
      </c>
      <c r="AP34" s="35" t="s">
        <v>3744</v>
      </c>
      <c r="AQ34" s="35" t="s">
        <v>3745</v>
      </c>
      <c r="AR34" s="54">
        <v>0</v>
      </c>
      <c r="AS34" s="35" t="s">
        <v>3746</v>
      </c>
      <c r="AT34" s="35" t="s">
        <v>3747</v>
      </c>
      <c r="AU34" s="153">
        <v>1</v>
      </c>
      <c r="AV34" s="35" t="s">
        <v>3748</v>
      </c>
      <c r="AW34" s="35" t="s">
        <v>3817</v>
      </c>
      <c r="AX34" s="35" t="s">
        <v>3940</v>
      </c>
      <c r="AY34" s="35" t="s">
        <v>3943</v>
      </c>
      <c r="AZ34" s="35" t="s">
        <v>3944</v>
      </c>
      <c r="BA34" s="35" t="s">
        <v>273</v>
      </c>
      <c r="BC34" s="35" t="s">
        <v>3751</v>
      </c>
      <c r="BD34" s="35" t="s">
        <v>3752</v>
      </c>
      <c r="BE34" s="35"/>
      <c r="BF34" s="35" t="s">
        <v>3754</v>
      </c>
      <c r="BG34" s="35" t="s">
        <v>3755</v>
      </c>
      <c r="BH34" s="53">
        <v>4</v>
      </c>
      <c r="BK34" s="35"/>
      <c r="BL34" s="102">
        <v>0</v>
      </c>
      <c r="BO34" s="35" t="s">
        <v>2297</v>
      </c>
      <c r="BR34" s="35" t="s">
        <v>3756</v>
      </c>
      <c r="BS34" s="35" t="s">
        <v>3821</v>
      </c>
      <c r="BT34" s="35" t="s">
        <v>3822</v>
      </c>
      <c r="BU34" s="35"/>
      <c r="BV34" s="35">
        <v>0</v>
      </c>
      <c r="BY34" s="54">
        <v>20.16</v>
      </c>
    </row>
    <row r="35" spans="1:77" x14ac:dyDescent="0.2">
      <c r="A35" s="35" t="s">
        <v>3926</v>
      </c>
      <c r="B35" s="35" t="s">
        <v>278</v>
      </c>
      <c r="C35" s="35" t="s">
        <v>3945</v>
      </c>
      <c r="D35" s="35" t="s">
        <v>282</v>
      </c>
      <c r="E35" s="52">
        <v>45386</v>
      </c>
      <c r="F35" s="53">
        <v>1</v>
      </c>
      <c r="G35" s="53">
        <v>1</v>
      </c>
      <c r="H35" s="54">
        <v>8.2100000000000009</v>
      </c>
      <c r="I35" s="53">
        <v>1</v>
      </c>
      <c r="J35" s="54">
        <v>8.2100000000000009</v>
      </c>
      <c r="K35" s="35" t="s">
        <v>1949</v>
      </c>
      <c r="M35" s="102">
        <v>0</v>
      </c>
      <c r="N35" s="35" t="s">
        <v>3735</v>
      </c>
      <c r="O35" s="35" t="s">
        <v>3736</v>
      </c>
      <c r="P35" s="35"/>
      <c r="Q35" s="52">
        <v>45344</v>
      </c>
      <c r="R35" s="53">
        <v>0</v>
      </c>
      <c r="S35" s="54">
        <v>0</v>
      </c>
      <c r="T35" s="102">
        <v>0</v>
      </c>
      <c r="V35" s="54">
        <v>0</v>
      </c>
      <c r="W35" s="102">
        <v>0</v>
      </c>
      <c r="X35" s="102">
        <v>0</v>
      </c>
      <c r="Y35" s="102">
        <v>1</v>
      </c>
      <c r="Z35" s="102">
        <v>0</v>
      </c>
      <c r="AA35" s="102">
        <v>0</v>
      </c>
      <c r="AB35" s="102">
        <v>1</v>
      </c>
      <c r="AC35" s="53">
        <v>0</v>
      </c>
      <c r="AD35" s="54">
        <v>0</v>
      </c>
      <c r="AE35" s="35" t="s">
        <v>3738</v>
      </c>
      <c r="AF35" s="101">
        <v>1</v>
      </c>
      <c r="AG35" s="35" t="s">
        <v>3815</v>
      </c>
      <c r="AH35" s="35" t="s">
        <v>3816</v>
      </c>
      <c r="AI35" s="35" t="s">
        <v>1950</v>
      </c>
      <c r="AJ35" s="54">
        <v>8.2100000000000009</v>
      </c>
      <c r="AK35" s="35" t="s">
        <v>3764</v>
      </c>
      <c r="AL35" s="102">
        <v>0</v>
      </c>
      <c r="AM35" s="35" t="s">
        <v>3742</v>
      </c>
      <c r="AN35" s="52">
        <v>45344</v>
      </c>
      <c r="AO35" s="35" t="s">
        <v>3743</v>
      </c>
      <c r="AP35" s="35" t="s">
        <v>3744</v>
      </c>
      <c r="AQ35" s="35" t="s">
        <v>3745</v>
      </c>
      <c r="AR35" s="54">
        <v>0</v>
      </c>
      <c r="AS35" s="35" t="s">
        <v>3746</v>
      </c>
      <c r="AT35" s="35" t="s">
        <v>3747</v>
      </c>
      <c r="AU35" s="153">
        <v>1</v>
      </c>
      <c r="AV35" s="35" t="s">
        <v>3748</v>
      </c>
      <c r="AW35" s="35" t="s">
        <v>3817</v>
      </c>
      <c r="AX35" s="35" t="s">
        <v>3946</v>
      </c>
      <c r="AY35" s="35" t="s">
        <v>3947</v>
      </c>
      <c r="AZ35" s="35" t="s">
        <v>3948</v>
      </c>
      <c r="BA35" s="35" t="s">
        <v>273</v>
      </c>
      <c r="BC35" s="35" t="s">
        <v>3751</v>
      </c>
      <c r="BD35" s="35" t="s">
        <v>3752</v>
      </c>
      <c r="BE35" s="35"/>
      <c r="BF35" s="35" t="s">
        <v>3754</v>
      </c>
      <c r="BG35" s="35" t="s">
        <v>3755</v>
      </c>
      <c r="BH35" s="53">
        <v>1</v>
      </c>
      <c r="BK35" s="35"/>
      <c r="BL35" s="102">
        <v>0</v>
      </c>
      <c r="BO35" s="35" t="s">
        <v>1950</v>
      </c>
      <c r="BR35" s="35" t="s">
        <v>3756</v>
      </c>
      <c r="BS35" s="35" t="s">
        <v>3821</v>
      </c>
      <c r="BT35" s="35" t="s">
        <v>3822</v>
      </c>
      <c r="BU35" s="35"/>
      <c r="BV35" s="35">
        <v>0</v>
      </c>
      <c r="BY35" s="54">
        <v>8.2100000000000009</v>
      </c>
    </row>
    <row r="36" spans="1:77" x14ac:dyDescent="0.2">
      <c r="A36" s="35" t="s">
        <v>1947</v>
      </c>
      <c r="B36" s="35" t="s">
        <v>273</v>
      </c>
      <c r="C36" s="35" t="s">
        <v>3949</v>
      </c>
      <c r="D36" s="35" t="s">
        <v>282</v>
      </c>
      <c r="E36" s="52">
        <v>45399</v>
      </c>
      <c r="F36" s="53">
        <v>2</v>
      </c>
      <c r="G36" s="53">
        <v>2</v>
      </c>
      <c r="H36" s="54">
        <v>14.42</v>
      </c>
      <c r="I36" s="53">
        <v>2</v>
      </c>
      <c r="J36" s="54">
        <v>14.42</v>
      </c>
      <c r="K36" s="35" t="s">
        <v>1943</v>
      </c>
      <c r="M36" s="102">
        <v>0</v>
      </c>
      <c r="N36" s="35" t="s">
        <v>3735</v>
      </c>
      <c r="O36" s="35" t="s">
        <v>3736</v>
      </c>
      <c r="P36" s="35"/>
      <c r="Q36" s="52">
        <v>45344</v>
      </c>
      <c r="R36" s="53">
        <v>0</v>
      </c>
      <c r="S36" s="54">
        <v>0</v>
      </c>
      <c r="T36" s="102">
        <v>0</v>
      </c>
      <c r="V36" s="54">
        <v>0</v>
      </c>
      <c r="W36" s="102">
        <v>0</v>
      </c>
      <c r="X36" s="102">
        <v>0</v>
      </c>
      <c r="Y36" s="102">
        <v>1</v>
      </c>
      <c r="Z36" s="102">
        <v>0</v>
      </c>
      <c r="AA36" s="102">
        <v>0</v>
      </c>
      <c r="AB36" s="102">
        <v>1</v>
      </c>
      <c r="AC36" s="53">
        <v>0</v>
      </c>
      <c r="AD36" s="54">
        <v>0</v>
      </c>
      <c r="AE36" s="35" t="s">
        <v>3738</v>
      </c>
      <c r="AF36" s="101">
        <v>1</v>
      </c>
      <c r="AG36" s="35" t="s">
        <v>3815</v>
      </c>
      <c r="AH36" s="35" t="s">
        <v>3816</v>
      </c>
      <c r="AI36" s="35" t="s">
        <v>1944</v>
      </c>
      <c r="AJ36" s="54">
        <v>7.21</v>
      </c>
      <c r="AK36" s="35" t="s">
        <v>3764</v>
      </c>
      <c r="AL36" s="102">
        <v>0</v>
      </c>
      <c r="AM36" s="35" t="s">
        <v>3742</v>
      </c>
      <c r="AN36" s="52">
        <v>45344</v>
      </c>
      <c r="AO36" s="35" t="s">
        <v>3743</v>
      </c>
      <c r="AP36" s="35" t="s">
        <v>3744</v>
      </c>
      <c r="AQ36" s="35" t="s">
        <v>3745</v>
      </c>
      <c r="AR36" s="54">
        <v>0</v>
      </c>
      <c r="AS36" s="35" t="s">
        <v>3746</v>
      </c>
      <c r="AT36" s="35" t="s">
        <v>3747</v>
      </c>
      <c r="AU36" s="153">
        <v>1</v>
      </c>
      <c r="AV36" s="35" t="s">
        <v>3748</v>
      </c>
      <c r="AW36" s="35" t="s">
        <v>3817</v>
      </c>
      <c r="AX36" s="35" t="s">
        <v>3950</v>
      </c>
      <c r="AY36" s="35" t="s">
        <v>3951</v>
      </c>
      <c r="AZ36" s="35" t="s">
        <v>1946</v>
      </c>
      <c r="BA36" s="35" t="s">
        <v>3952</v>
      </c>
      <c r="BC36" s="35" t="s">
        <v>3751</v>
      </c>
      <c r="BD36" s="35" t="s">
        <v>3752</v>
      </c>
      <c r="BE36" s="35"/>
      <c r="BF36" s="35" t="s">
        <v>3754</v>
      </c>
      <c r="BG36" s="35" t="s">
        <v>3755</v>
      </c>
      <c r="BH36" s="53">
        <v>2</v>
      </c>
      <c r="BK36" s="35" t="s">
        <v>1931</v>
      </c>
      <c r="BL36" s="102">
        <v>0</v>
      </c>
      <c r="BO36" s="35" t="s">
        <v>1944</v>
      </c>
      <c r="BR36" s="35" t="s">
        <v>3756</v>
      </c>
      <c r="BS36" s="35" t="s">
        <v>3821</v>
      </c>
      <c r="BT36" s="35" t="s">
        <v>3822</v>
      </c>
      <c r="BU36" s="35"/>
      <c r="BV36" s="35">
        <v>0</v>
      </c>
      <c r="BY36" s="54">
        <v>14.42</v>
      </c>
    </row>
    <row r="37" spans="1:77" x14ac:dyDescent="0.2">
      <c r="A37" s="35" t="s">
        <v>3953</v>
      </c>
      <c r="B37" s="35" t="s">
        <v>273</v>
      </c>
      <c r="C37" s="35" t="s">
        <v>3954</v>
      </c>
      <c r="D37" s="35" t="s">
        <v>999</v>
      </c>
      <c r="E37" s="52">
        <v>45411</v>
      </c>
      <c r="F37" s="53">
        <v>16</v>
      </c>
      <c r="G37" s="53">
        <v>16</v>
      </c>
      <c r="H37" s="54">
        <v>59.2</v>
      </c>
      <c r="I37" s="53">
        <v>16</v>
      </c>
      <c r="J37" s="54">
        <v>59.2</v>
      </c>
      <c r="K37" s="35" t="s">
        <v>2300</v>
      </c>
      <c r="M37" s="102">
        <v>0</v>
      </c>
      <c r="N37" s="35" t="s">
        <v>3735</v>
      </c>
      <c r="O37" s="35" t="s">
        <v>3736</v>
      </c>
      <c r="P37" s="35" t="s">
        <v>3737</v>
      </c>
      <c r="Q37" s="52">
        <v>45345</v>
      </c>
      <c r="R37" s="53">
        <v>0</v>
      </c>
      <c r="S37" s="54">
        <v>0</v>
      </c>
      <c r="T37" s="102">
        <v>0</v>
      </c>
      <c r="V37" s="54">
        <v>0</v>
      </c>
      <c r="W37" s="102">
        <v>0</v>
      </c>
      <c r="X37" s="102">
        <v>0</v>
      </c>
      <c r="Y37" s="102">
        <v>1</v>
      </c>
      <c r="Z37" s="102">
        <v>0</v>
      </c>
      <c r="AA37" s="102">
        <v>0</v>
      </c>
      <c r="AB37" s="102">
        <v>1</v>
      </c>
      <c r="AC37" s="53">
        <v>0</v>
      </c>
      <c r="AD37" s="54">
        <v>0</v>
      </c>
      <c r="AE37" s="35" t="s">
        <v>3738</v>
      </c>
      <c r="AF37" s="101">
        <v>1</v>
      </c>
      <c r="AG37" s="35" t="s">
        <v>3805</v>
      </c>
      <c r="AH37" s="35" t="s">
        <v>3806</v>
      </c>
      <c r="AI37" s="35" t="s">
        <v>2301</v>
      </c>
      <c r="AJ37" s="54">
        <v>3.7</v>
      </c>
      <c r="AK37" s="35" t="s">
        <v>3764</v>
      </c>
      <c r="AL37" s="102">
        <v>0</v>
      </c>
      <c r="AM37" s="35" t="s">
        <v>3742</v>
      </c>
      <c r="AN37" s="52">
        <v>45345</v>
      </c>
      <c r="AO37" s="35" t="s">
        <v>3791</v>
      </c>
      <c r="AP37" s="35" t="s">
        <v>3744</v>
      </c>
      <c r="AQ37" s="35" t="s">
        <v>3745</v>
      </c>
      <c r="AR37" s="54">
        <v>0</v>
      </c>
      <c r="AS37" s="35" t="s">
        <v>3746</v>
      </c>
      <c r="AT37" s="35" t="s">
        <v>3747</v>
      </c>
      <c r="AU37" s="153">
        <v>1</v>
      </c>
      <c r="AV37" s="35" t="s">
        <v>3748</v>
      </c>
      <c r="AW37" s="35" t="s">
        <v>3955</v>
      </c>
      <c r="AX37" s="35" t="s">
        <v>338</v>
      </c>
      <c r="AY37" s="35" t="s">
        <v>3956</v>
      </c>
      <c r="AZ37" s="35" t="s">
        <v>3957</v>
      </c>
      <c r="BA37" s="35" t="s">
        <v>273</v>
      </c>
      <c r="BC37" s="35" t="s">
        <v>3751</v>
      </c>
      <c r="BD37" s="35" t="s">
        <v>3752</v>
      </c>
      <c r="BE37" s="35"/>
      <c r="BF37" s="35" t="s">
        <v>3754</v>
      </c>
      <c r="BG37" s="35" t="s">
        <v>3755</v>
      </c>
      <c r="BH37" s="53">
        <v>16</v>
      </c>
      <c r="BK37" s="35"/>
      <c r="BL37" s="102">
        <v>0</v>
      </c>
      <c r="BO37" s="35" t="s">
        <v>2301</v>
      </c>
      <c r="BR37" s="35" t="s">
        <v>3756</v>
      </c>
      <c r="BS37" s="35" t="s">
        <v>3958</v>
      </c>
      <c r="BT37" s="35" t="s">
        <v>3959</v>
      </c>
      <c r="BU37" s="35"/>
      <c r="BV37" s="35">
        <v>0</v>
      </c>
      <c r="BY37" s="54">
        <v>59.2</v>
      </c>
    </row>
    <row r="38" spans="1:77" x14ac:dyDescent="0.2">
      <c r="A38" s="35" t="s">
        <v>3953</v>
      </c>
      <c r="B38" s="35" t="s">
        <v>275</v>
      </c>
      <c r="C38" s="35" t="s">
        <v>3960</v>
      </c>
      <c r="D38" s="35" t="s">
        <v>999</v>
      </c>
      <c r="E38" s="52">
        <v>45411</v>
      </c>
      <c r="F38" s="53">
        <v>32</v>
      </c>
      <c r="G38" s="53">
        <v>32</v>
      </c>
      <c r="H38" s="54">
        <v>252.8</v>
      </c>
      <c r="I38" s="53">
        <v>32</v>
      </c>
      <c r="J38" s="54">
        <v>252.8</v>
      </c>
      <c r="K38" s="35" t="s">
        <v>2312</v>
      </c>
      <c r="M38" s="102">
        <v>0</v>
      </c>
      <c r="N38" s="35" t="s">
        <v>3735</v>
      </c>
      <c r="O38" s="35" t="s">
        <v>3736</v>
      </c>
      <c r="P38" s="35" t="s">
        <v>3737</v>
      </c>
      <c r="Q38" s="52">
        <v>45345</v>
      </c>
      <c r="R38" s="53">
        <v>0</v>
      </c>
      <c r="S38" s="54">
        <v>0</v>
      </c>
      <c r="T38" s="102">
        <v>0</v>
      </c>
      <c r="V38" s="54">
        <v>0</v>
      </c>
      <c r="W38" s="102">
        <v>0</v>
      </c>
      <c r="X38" s="102">
        <v>0</v>
      </c>
      <c r="Y38" s="102">
        <v>1</v>
      </c>
      <c r="Z38" s="102">
        <v>0</v>
      </c>
      <c r="AA38" s="102">
        <v>0</v>
      </c>
      <c r="AB38" s="102">
        <v>1</v>
      </c>
      <c r="AC38" s="53">
        <v>0</v>
      </c>
      <c r="AD38" s="54">
        <v>0</v>
      </c>
      <c r="AE38" s="35" t="s">
        <v>3738</v>
      </c>
      <c r="AF38" s="101">
        <v>1</v>
      </c>
      <c r="AG38" s="35" t="s">
        <v>3805</v>
      </c>
      <c r="AH38" s="35" t="s">
        <v>3806</v>
      </c>
      <c r="AI38" s="35" t="s">
        <v>2313</v>
      </c>
      <c r="AJ38" s="54">
        <v>7.9</v>
      </c>
      <c r="AK38" s="35" t="s">
        <v>3764</v>
      </c>
      <c r="AL38" s="102">
        <v>0</v>
      </c>
      <c r="AM38" s="35" t="s">
        <v>3742</v>
      </c>
      <c r="AN38" s="52">
        <v>45345</v>
      </c>
      <c r="AO38" s="35" t="s">
        <v>3791</v>
      </c>
      <c r="AP38" s="35" t="s">
        <v>3744</v>
      </c>
      <c r="AQ38" s="35" t="s">
        <v>3745</v>
      </c>
      <c r="AR38" s="54">
        <v>0</v>
      </c>
      <c r="AS38" s="35" t="s">
        <v>3746</v>
      </c>
      <c r="AT38" s="35" t="s">
        <v>3747</v>
      </c>
      <c r="AU38" s="153">
        <v>1</v>
      </c>
      <c r="AV38" s="35" t="s">
        <v>3748</v>
      </c>
      <c r="AW38" s="35" t="s">
        <v>3955</v>
      </c>
      <c r="AX38" s="35" t="s">
        <v>340</v>
      </c>
      <c r="AY38" s="35" t="s">
        <v>3961</v>
      </c>
      <c r="AZ38" s="35" t="s">
        <v>3962</v>
      </c>
      <c r="BA38" s="35" t="s">
        <v>273</v>
      </c>
      <c r="BC38" s="35" t="s">
        <v>3751</v>
      </c>
      <c r="BD38" s="35" t="s">
        <v>3752</v>
      </c>
      <c r="BE38" s="35"/>
      <c r="BF38" s="35" t="s">
        <v>3754</v>
      </c>
      <c r="BG38" s="35" t="s">
        <v>3755</v>
      </c>
      <c r="BH38" s="53">
        <v>32</v>
      </c>
      <c r="BK38" s="35"/>
      <c r="BL38" s="102">
        <v>0</v>
      </c>
      <c r="BO38" s="35" t="s">
        <v>2313</v>
      </c>
      <c r="BR38" s="35" t="s">
        <v>3756</v>
      </c>
      <c r="BS38" s="35" t="s">
        <v>3958</v>
      </c>
      <c r="BT38" s="35" t="s">
        <v>3959</v>
      </c>
      <c r="BU38" s="35"/>
      <c r="BV38" s="35">
        <v>0</v>
      </c>
      <c r="BY38" s="54">
        <v>252.8</v>
      </c>
    </row>
    <row r="39" spans="1:77" x14ac:dyDescent="0.2">
      <c r="A39" s="35" t="s">
        <v>3963</v>
      </c>
      <c r="B39" s="35" t="s">
        <v>273</v>
      </c>
      <c r="C39" s="35" t="s">
        <v>3927</v>
      </c>
      <c r="D39" s="35" t="s">
        <v>282</v>
      </c>
      <c r="E39" s="52">
        <v>45360</v>
      </c>
      <c r="F39" s="53">
        <v>2</v>
      </c>
      <c r="G39" s="53">
        <v>2</v>
      </c>
      <c r="H39" s="54">
        <v>128.41999999999999</v>
      </c>
      <c r="I39" s="53">
        <v>2</v>
      </c>
      <c r="J39" s="54">
        <v>128.41999999999999</v>
      </c>
      <c r="K39" s="35" t="s">
        <v>2321</v>
      </c>
      <c r="M39" s="102">
        <v>0</v>
      </c>
      <c r="N39" s="35" t="s">
        <v>3735</v>
      </c>
      <c r="O39" s="35" t="s">
        <v>3736</v>
      </c>
      <c r="P39" s="35" t="s">
        <v>3737</v>
      </c>
      <c r="Q39" s="52">
        <v>45347</v>
      </c>
      <c r="R39" s="53">
        <v>0</v>
      </c>
      <c r="S39" s="54">
        <v>0</v>
      </c>
      <c r="T39" s="102">
        <v>0</v>
      </c>
      <c r="V39" s="54">
        <v>0</v>
      </c>
      <c r="W39" s="102">
        <v>0</v>
      </c>
      <c r="X39" s="102">
        <v>0</v>
      </c>
      <c r="Y39" s="102">
        <v>1</v>
      </c>
      <c r="Z39" s="102">
        <v>0</v>
      </c>
      <c r="AA39" s="102">
        <v>0</v>
      </c>
      <c r="AB39" s="102">
        <v>1</v>
      </c>
      <c r="AC39" s="53">
        <v>0</v>
      </c>
      <c r="AD39" s="54">
        <v>0</v>
      </c>
      <c r="AE39" s="35" t="s">
        <v>3738</v>
      </c>
      <c r="AF39" s="101">
        <v>1</v>
      </c>
      <c r="AG39" s="35" t="s">
        <v>3815</v>
      </c>
      <c r="AH39" s="35" t="s">
        <v>3816</v>
      </c>
      <c r="AI39" s="35" t="s">
        <v>2322</v>
      </c>
      <c r="AJ39" s="54">
        <v>64.209999999999994</v>
      </c>
      <c r="AK39" s="35" t="s">
        <v>3741</v>
      </c>
      <c r="AL39" s="102">
        <v>0</v>
      </c>
      <c r="AM39" s="35" t="s">
        <v>3742</v>
      </c>
      <c r="AN39" s="52">
        <v>45348</v>
      </c>
      <c r="AO39" s="35" t="s">
        <v>3791</v>
      </c>
      <c r="AP39" s="35" t="s">
        <v>3744</v>
      </c>
      <c r="AQ39" s="35" t="s">
        <v>3745</v>
      </c>
      <c r="AR39" s="54">
        <v>0</v>
      </c>
      <c r="AS39" s="35" t="s">
        <v>3746</v>
      </c>
      <c r="AT39" s="35" t="s">
        <v>3747</v>
      </c>
      <c r="AU39" s="153">
        <v>1</v>
      </c>
      <c r="AV39" s="35" t="s">
        <v>3748</v>
      </c>
      <c r="AW39" s="35" t="s">
        <v>3817</v>
      </c>
      <c r="AX39" s="35" t="s">
        <v>3928</v>
      </c>
      <c r="AY39" s="35" t="s">
        <v>3964</v>
      </c>
      <c r="AZ39" s="35" t="s">
        <v>3965</v>
      </c>
      <c r="BA39" s="35" t="s">
        <v>273</v>
      </c>
      <c r="BC39" s="35" t="s">
        <v>3751</v>
      </c>
      <c r="BD39" s="35" t="s">
        <v>3752</v>
      </c>
      <c r="BE39" s="35"/>
      <c r="BF39" s="35" t="s">
        <v>3754</v>
      </c>
      <c r="BG39" s="35" t="s">
        <v>3755</v>
      </c>
      <c r="BH39" s="53">
        <v>2</v>
      </c>
      <c r="BK39" s="35"/>
      <c r="BL39" s="102">
        <v>0</v>
      </c>
      <c r="BO39" s="35" t="s">
        <v>2322</v>
      </c>
      <c r="BR39" s="35" t="s">
        <v>3756</v>
      </c>
      <c r="BS39" s="35" t="s">
        <v>3821</v>
      </c>
      <c r="BT39" s="35" t="s">
        <v>3822</v>
      </c>
      <c r="BU39" s="35"/>
      <c r="BV39" s="35">
        <v>0</v>
      </c>
      <c r="BY39" s="54">
        <v>128.41999999999999</v>
      </c>
    </row>
    <row r="40" spans="1:77" x14ac:dyDescent="0.2">
      <c r="A40" s="35" t="s">
        <v>3963</v>
      </c>
      <c r="B40" s="35" t="s">
        <v>271</v>
      </c>
      <c r="C40" s="35" t="s">
        <v>3966</v>
      </c>
      <c r="D40" s="35" t="s">
        <v>282</v>
      </c>
      <c r="E40" s="52">
        <v>45360</v>
      </c>
      <c r="F40" s="53">
        <v>1</v>
      </c>
      <c r="G40" s="53">
        <v>1</v>
      </c>
      <c r="H40" s="54">
        <v>12.83</v>
      </c>
      <c r="I40" s="53">
        <v>1</v>
      </c>
      <c r="J40" s="54">
        <v>12.83</v>
      </c>
      <c r="K40" s="35" t="s">
        <v>593</v>
      </c>
      <c r="M40" s="102">
        <v>0</v>
      </c>
      <c r="N40" s="35" t="s">
        <v>3735</v>
      </c>
      <c r="O40" s="35" t="s">
        <v>3736</v>
      </c>
      <c r="P40" s="35" t="s">
        <v>3737</v>
      </c>
      <c r="Q40" s="52">
        <v>45347</v>
      </c>
      <c r="R40" s="53">
        <v>0</v>
      </c>
      <c r="S40" s="54">
        <v>0</v>
      </c>
      <c r="T40" s="102">
        <v>0</v>
      </c>
      <c r="V40" s="54">
        <v>0</v>
      </c>
      <c r="W40" s="102">
        <v>0</v>
      </c>
      <c r="X40" s="102">
        <v>0</v>
      </c>
      <c r="Y40" s="102">
        <v>1</v>
      </c>
      <c r="Z40" s="102">
        <v>0</v>
      </c>
      <c r="AA40" s="102">
        <v>0</v>
      </c>
      <c r="AB40" s="102">
        <v>1</v>
      </c>
      <c r="AC40" s="53">
        <v>0</v>
      </c>
      <c r="AD40" s="54">
        <v>0</v>
      </c>
      <c r="AE40" s="35" t="s">
        <v>3738</v>
      </c>
      <c r="AF40" s="101">
        <v>1</v>
      </c>
      <c r="AG40" s="35" t="s">
        <v>3815</v>
      </c>
      <c r="AH40" s="35" t="s">
        <v>3816</v>
      </c>
      <c r="AI40" s="35" t="s">
        <v>594</v>
      </c>
      <c r="AJ40" s="54">
        <v>12.83</v>
      </c>
      <c r="AK40" s="35" t="s">
        <v>3741</v>
      </c>
      <c r="AL40" s="102">
        <v>0</v>
      </c>
      <c r="AM40" s="35" t="s">
        <v>3742</v>
      </c>
      <c r="AN40" s="52">
        <v>45348</v>
      </c>
      <c r="AO40" s="35" t="s">
        <v>3791</v>
      </c>
      <c r="AP40" s="35" t="s">
        <v>3744</v>
      </c>
      <c r="AQ40" s="35" t="s">
        <v>3745</v>
      </c>
      <c r="AR40" s="54">
        <v>0</v>
      </c>
      <c r="AS40" s="35" t="s">
        <v>3746</v>
      </c>
      <c r="AT40" s="35" t="s">
        <v>3747</v>
      </c>
      <c r="AU40" s="153">
        <v>1</v>
      </c>
      <c r="AV40" s="35" t="s">
        <v>3748</v>
      </c>
      <c r="AW40" s="35"/>
      <c r="AX40" s="35"/>
      <c r="AY40" s="35" t="s">
        <v>3967</v>
      </c>
      <c r="AZ40" s="35" t="s">
        <v>3968</v>
      </c>
      <c r="BA40" s="35" t="s">
        <v>273</v>
      </c>
      <c r="BC40" s="35" t="s">
        <v>3751</v>
      </c>
      <c r="BD40" s="35" t="s">
        <v>3752</v>
      </c>
      <c r="BE40" s="35"/>
      <c r="BF40" s="35" t="s">
        <v>3754</v>
      </c>
      <c r="BG40" s="35" t="s">
        <v>3755</v>
      </c>
      <c r="BH40" s="53">
        <v>1</v>
      </c>
      <c r="BK40" s="35"/>
      <c r="BL40" s="102">
        <v>0</v>
      </c>
      <c r="BO40" s="35" t="s">
        <v>594</v>
      </c>
      <c r="BR40" s="35" t="s">
        <v>3756</v>
      </c>
      <c r="BS40" s="35" t="s">
        <v>3821</v>
      </c>
      <c r="BT40" s="35" t="s">
        <v>3822</v>
      </c>
      <c r="BU40" s="35"/>
      <c r="BV40" s="35">
        <v>0</v>
      </c>
      <c r="BY40" s="54">
        <v>12.83</v>
      </c>
    </row>
    <row r="41" spans="1:77" x14ac:dyDescent="0.2">
      <c r="A41" s="35" t="s">
        <v>3969</v>
      </c>
      <c r="B41" s="35" t="s">
        <v>273</v>
      </c>
      <c r="C41" s="35" t="s">
        <v>3970</v>
      </c>
      <c r="D41" s="35" t="s">
        <v>3971</v>
      </c>
      <c r="E41" s="52">
        <v>45358</v>
      </c>
      <c r="F41" s="105">
        <v>1</v>
      </c>
      <c r="G41" s="105">
        <v>1</v>
      </c>
      <c r="H41" s="54">
        <v>165.04</v>
      </c>
      <c r="I41" s="105">
        <v>1</v>
      </c>
      <c r="J41" s="54">
        <v>0</v>
      </c>
      <c r="K41" s="35" t="s">
        <v>2331</v>
      </c>
      <c r="M41" s="102">
        <v>0</v>
      </c>
      <c r="N41" s="35" t="s">
        <v>3735</v>
      </c>
      <c r="O41" s="35" t="s">
        <v>3736</v>
      </c>
      <c r="P41" s="35" t="s">
        <v>3737</v>
      </c>
      <c r="Q41" s="52">
        <v>45348</v>
      </c>
      <c r="R41" s="105">
        <v>0</v>
      </c>
      <c r="S41" s="54">
        <v>0</v>
      </c>
      <c r="T41" s="102">
        <v>0</v>
      </c>
      <c r="V41" s="54">
        <v>0</v>
      </c>
      <c r="W41" s="102">
        <v>0</v>
      </c>
      <c r="X41" s="102">
        <v>0</v>
      </c>
      <c r="Y41" s="102">
        <v>1</v>
      </c>
      <c r="Z41" s="102">
        <v>0</v>
      </c>
      <c r="AA41" s="102">
        <v>0</v>
      </c>
      <c r="AB41" s="102">
        <v>1</v>
      </c>
      <c r="AC41" s="105">
        <v>1</v>
      </c>
      <c r="AD41" s="54">
        <v>165.04</v>
      </c>
      <c r="AE41" s="35" t="s">
        <v>3738</v>
      </c>
      <c r="AF41" s="101">
        <v>1</v>
      </c>
      <c r="AG41" s="35" t="s">
        <v>3762</v>
      </c>
      <c r="AH41" s="35" t="s">
        <v>3763</v>
      </c>
      <c r="AI41" s="35" t="s">
        <v>2332</v>
      </c>
      <c r="AJ41" s="54">
        <v>165.04</v>
      </c>
      <c r="AK41" s="35" t="s">
        <v>3741</v>
      </c>
      <c r="AL41" s="102">
        <v>0</v>
      </c>
      <c r="AM41" s="35" t="s">
        <v>3742</v>
      </c>
      <c r="AN41" s="52">
        <v>45349</v>
      </c>
      <c r="AO41" s="35" t="s">
        <v>3791</v>
      </c>
      <c r="AP41" s="35" t="s">
        <v>3744</v>
      </c>
      <c r="AQ41" s="35" t="s">
        <v>3972</v>
      </c>
      <c r="AR41" s="54">
        <v>0</v>
      </c>
      <c r="AS41" s="35" t="s">
        <v>3746</v>
      </c>
      <c r="AT41" s="35" t="s">
        <v>3747</v>
      </c>
      <c r="AU41" s="157">
        <v>1</v>
      </c>
      <c r="AV41" s="35" t="s">
        <v>3748</v>
      </c>
      <c r="AW41" s="35"/>
      <c r="AX41" s="35"/>
      <c r="AY41" s="35" t="s">
        <v>3973</v>
      </c>
      <c r="AZ41" s="35" t="s">
        <v>3974</v>
      </c>
      <c r="BA41" s="35" t="s">
        <v>273</v>
      </c>
      <c r="BC41" s="35" t="s">
        <v>3751</v>
      </c>
      <c r="BD41" s="35" t="s">
        <v>3752</v>
      </c>
      <c r="BE41" s="35"/>
      <c r="BF41" s="35" t="s">
        <v>3754</v>
      </c>
      <c r="BG41" s="35" t="s">
        <v>3755</v>
      </c>
      <c r="BH41" s="105">
        <v>0</v>
      </c>
      <c r="BK41" s="35"/>
      <c r="BL41" s="102">
        <v>0</v>
      </c>
      <c r="BO41" s="35" t="s">
        <v>2332</v>
      </c>
      <c r="BR41" s="35" t="s">
        <v>3756</v>
      </c>
      <c r="BS41" s="35" t="s">
        <v>3975</v>
      </c>
      <c r="BT41" s="35" t="s">
        <v>3976</v>
      </c>
      <c r="BU41" s="35" t="s">
        <v>3977</v>
      </c>
      <c r="BV41" s="35">
        <v>10</v>
      </c>
      <c r="BY41" s="54">
        <v>165.04</v>
      </c>
    </row>
    <row r="42" spans="1:77" x14ac:dyDescent="0.2">
      <c r="A42" s="35" t="s">
        <v>3978</v>
      </c>
      <c r="B42" s="35" t="s">
        <v>273</v>
      </c>
      <c r="C42" s="35" t="s">
        <v>3979</v>
      </c>
      <c r="D42" s="35" t="s">
        <v>999</v>
      </c>
      <c r="E42" s="52">
        <v>45397</v>
      </c>
      <c r="F42" s="53">
        <v>56</v>
      </c>
      <c r="G42" s="53">
        <v>56</v>
      </c>
      <c r="H42" s="54">
        <v>1901.2</v>
      </c>
      <c r="I42" s="53">
        <v>56</v>
      </c>
      <c r="J42" s="54">
        <v>1901.2</v>
      </c>
      <c r="K42" s="35" t="s">
        <v>1006</v>
      </c>
      <c r="M42" s="102">
        <v>0</v>
      </c>
      <c r="N42" s="35" t="s">
        <v>3735</v>
      </c>
      <c r="O42" s="35" t="s">
        <v>3736</v>
      </c>
      <c r="P42" s="35" t="s">
        <v>3737</v>
      </c>
      <c r="Q42" s="52">
        <v>45349</v>
      </c>
      <c r="R42" s="53">
        <v>0</v>
      </c>
      <c r="S42" s="54">
        <v>0</v>
      </c>
      <c r="T42" s="102">
        <v>0</v>
      </c>
      <c r="V42" s="54">
        <v>0</v>
      </c>
      <c r="W42" s="102">
        <v>0</v>
      </c>
      <c r="X42" s="102">
        <v>0</v>
      </c>
      <c r="Y42" s="102">
        <v>1</v>
      </c>
      <c r="Z42" s="102">
        <v>0</v>
      </c>
      <c r="AA42" s="102">
        <v>0</v>
      </c>
      <c r="AB42" s="102">
        <v>1</v>
      </c>
      <c r="AC42" s="53">
        <v>0</v>
      </c>
      <c r="AD42" s="54">
        <v>0</v>
      </c>
      <c r="AE42" s="35" t="s">
        <v>3738</v>
      </c>
      <c r="AF42" s="101">
        <v>1</v>
      </c>
      <c r="AG42" s="35" t="s">
        <v>3805</v>
      </c>
      <c r="AH42" s="35" t="s">
        <v>3806</v>
      </c>
      <c r="AI42" s="35" t="s">
        <v>1007</v>
      </c>
      <c r="AJ42" s="54">
        <v>33.950000000000003</v>
      </c>
      <c r="AK42" s="35" t="s">
        <v>3764</v>
      </c>
      <c r="AL42" s="102">
        <v>0</v>
      </c>
      <c r="AM42" s="35" t="s">
        <v>3742</v>
      </c>
      <c r="AN42" s="52">
        <v>45349</v>
      </c>
      <c r="AO42" s="35" t="s">
        <v>3791</v>
      </c>
      <c r="AP42" s="35" t="s">
        <v>3744</v>
      </c>
      <c r="AQ42" s="35" t="s">
        <v>3745</v>
      </c>
      <c r="AR42" s="54">
        <v>0</v>
      </c>
      <c r="AS42" s="35" t="s">
        <v>3746</v>
      </c>
      <c r="AT42" s="35" t="s">
        <v>3747</v>
      </c>
      <c r="AU42" s="153">
        <v>1</v>
      </c>
      <c r="AV42" s="35" t="s">
        <v>3748</v>
      </c>
      <c r="AW42" s="35"/>
      <c r="AX42" s="35"/>
      <c r="AY42" s="35" t="s">
        <v>3980</v>
      </c>
      <c r="AZ42" s="35" t="s">
        <v>3981</v>
      </c>
      <c r="BA42" s="35" t="s">
        <v>3982</v>
      </c>
      <c r="BC42" s="35" t="s">
        <v>3751</v>
      </c>
      <c r="BD42" s="35" t="s">
        <v>3752</v>
      </c>
      <c r="BE42" s="35" t="s">
        <v>3983</v>
      </c>
      <c r="BF42" s="35" t="s">
        <v>3754</v>
      </c>
      <c r="BG42" s="35" t="s">
        <v>3755</v>
      </c>
      <c r="BH42" s="53">
        <v>56</v>
      </c>
      <c r="BK42" s="35" t="s">
        <v>3984</v>
      </c>
      <c r="BL42" s="102">
        <v>0</v>
      </c>
      <c r="BO42" s="35" t="s">
        <v>1007</v>
      </c>
      <c r="BR42" s="35" t="s">
        <v>3756</v>
      </c>
      <c r="BS42" s="35" t="s">
        <v>3958</v>
      </c>
      <c r="BT42" s="35" t="s">
        <v>3959</v>
      </c>
      <c r="BU42" s="35"/>
      <c r="BV42" s="35">
        <v>0</v>
      </c>
      <c r="BY42" s="54">
        <v>1901.2</v>
      </c>
    </row>
    <row r="43" spans="1:77" x14ac:dyDescent="0.2">
      <c r="A43" s="35" t="s">
        <v>3978</v>
      </c>
      <c r="B43" s="35" t="s">
        <v>271</v>
      </c>
      <c r="C43" s="35" t="s">
        <v>3985</v>
      </c>
      <c r="D43" s="35" t="s">
        <v>999</v>
      </c>
      <c r="E43" s="52">
        <v>45397</v>
      </c>
      <c r="F43" s="53">
        <v>4</v>
      </c>
      <c r="G43" s="53">
        <v>4</v>
      </c>
      <c r="H43" s="54">
        <v>190.2</v>
      </c>
      <c r="I43" s="53">
        <v>4</v>
      </c>
      <c r="J43" s="54">
        <v>190.2</v>
      </c>
      <c r="K43" s="35" t="s">
        <v>1016</v>
      </c>
      <c r="M43" s="102">
        <v>0</v>
      </c>
      <c r="N43" s="35" t="s">
        <v>3735</v>
      </c>
      <c r="O43" s="35" t="s">
        <v>3736</v>
      </c>
      <c r="P43" s="35" t="s">
        <v>3737</v>
      </c>
      <c r="Q43" s="52">
        <v>45349</v>
      </c>
      <c r="R43" s="53">
        <v>0</v>
      </c>
      <c r="S43" s="54">
        <v>0</v>
      </c>
      <c r="T43" s="102">
        <v>0</v>
      </c>
      <c r="V43" s="54">
        <v>0</v>
      </c>
      <c r="W43" s="102">
        <v>0</v>
      </c>
      <c r="X43" s="102">
        <v>0</v>
      </c>
      <c r="Y43" s="102">
        <v>1</v>
      </c>
      <c r="Z43" s="102">
        <v>0</v>
      </c>
      <c r="AA43" s="102">
        <v>0</v>
      </c>
      <c r="AB43" s="102">
        <v>1</v>
      </c>
      <c r="AC43" s="53">
        <v>0</v>
      </c>
      <c r="AD43" s="54">
        <v>0</v>
      </c>
      <c r="AE43" s="35" t="s">
        <v>3738</v>
      </c>
      <c r="AF43" s="101">
        <v>1</v>
      </c>
      <c r="AG43" s="35" t="s">
        <v>3805</v>
      </c>
      <c r="AH43" s="35" t="s">
        <v>3806</v>
      </c>
      <c r="AI43" s="35" t="s">
        <v>1017</v>
      </c>
      <c r="AJ43" s="54">
        <v>47.55</v>
      </c>
      <c r="AK43" s="35" t="s">
        <v>3764</v>
      </c>
      <c r="AL43" s="102">
        <v>0</v>
      </c>
      <c r="AM43" s="35" t="s">
        <v>3742</v>
      </c>
      <c r="AN43" s="52">
        <v>45349</v>
      </c>
      <c r="AO43" s="35" t="s">
        <v>3791</v>
      </c>
      <c r="AP43" s="35" t="s">
        <v>3744</v>
      </c>
      <c r="AQ43" s="35" t="s">
        <v>3745</v>
      </c>
      <c r="AR43" s="54">
        <v>0</v>
      </c>
      <c r="AS43" s="35" t="s">
        <v>3746</v>
      </c>
      <c r="AT43" s="35" t="s">
        <v>3747</v>
      </c>
      <c r="AU43" s="153">
        <v>1</v>
      </c>
      <c r="AV43" s="35" t="s">
        <v>3748</v>
      </c>
      <c r="AW43" s="35"/>
      <c r="AX43" s="35"/>
      <c r="AY43" s="35" t="s">
        <v>3986</v>
      </c>
      <c r="AZ43" s="35" t="s">
        <v>3981</v>
      </c>
      <c r="BA43" s="35" t="s">
        <v>3987</v>
      </c>
      <c r="BC43" s="35" t="s">
        <v>3751</v>
      </c>
      <c r="BD43" s="35" t="s">
        <v>3752</v>
      </c>
      <c r="BE43" s="35" t="s">
        <v>3988</v>
      </c>
      <c r="BF43" s="35" t="s">
        <v>3754</v>
      </c>
      <c r="BG43" s="35" t="s">
        <v>3755</v>
      </c>
      <c r="BH43" s="53">
        <v>4</v>
      </c>
      <c r="BK43" s="35" t="s">
        <v>3984</v>
      </c>
      <c r="BL43" s="102">
        <v>0</v>
      </c>
      <c r="BO43" s="35" t="s">
        <v>1017</v>
      </c>
      <c r="BR43" s="35" t="s">
        <v>3756</v>
      </c>
      <c r="BS43" s="35" t="s">
        <v>3958</v>
      </c>
      <c r="BT43" s="35" t="s">
        <v>3959</v>
      </c>
      <c r="BU43" s="35"/>
      <c r="BV43" s="35">
        <v>0</v>
      </c>
      <c r="BY43" s="54">
        <v>190.2</v>
      </c>
    </row>
    <row r="44" spans="1:77" x14ac:dyDescent="0.2">
      <c r="A44" s="35" t="s">
        <v>3978</v>
      </c>
      <c r="B44" s="35" t="s">
        <v>275</v>
      </c>
      <c r="C44" s="35" t="s">
        <v>3989</v>
      </c>
      <c r="D44" s="35" t="s">
        <v>999</v>
      </c>
      <c r="E44" s="52">
        <v>45397</v>
      </c>
      <c r="F44" s="53">
        <v>4</v>
      </c>
      <c r="G44" s="53">
        <v>4</v>
      </c>
      <c r="H44" s="54">
        <v>149</v>
      </c>
      <c r="I44" s="53">
        <v>4</v>
      </c>
      <c r="J44" s="54">
        <v>149</v>
      </c>
      <c r="K44" s="35" t="s">
        <v>994</v>
      </c>
      <c r="M44" s="102">
        <v>0</v>
      </c>
      <c r="N44" s="35" t="s">
        <v>3735</v>
      </c>
      <c r="O44" s="35" t="s">
        <v>3736</v>
      </c>
      <c r="P44" s="35" t="s">
        <v>3737</v>
      </c>
      <c r="Q44" s="52">
        <v>45349</v>
      </c>
      <c r="R44" s="53">
        <v>0</v>
      </c>
      <c r="S44" s="54">
        <v>0</v>
      </c>
      <c r="T44" s="102">
        <v>0</v>
      </c>
      <c r="V44" s="54">
        <v>0</v>
      </c>
      <c r="W44" s="102">
        <v>0</v>
      </c>
      <c r="X44" s="102">
        <v>0</v>
      </c>
      <c r="Y44" s="102">
        <v>1</v>
      </c>
      <c r="Z44" s="102">
        <v>0</v>
      </c>
      <c r="AA44" s="102">
        <v>0</v>
      </c>
      <c r="AB44" s="102">
        <v>1</v>
      </c>
      <c r="AC44" s="53">
        <v>0</v>
      </c>
      <c r="AD44" s="54">
        <v>0</v>
      </c>
      <c r="AE44" s="35" t="s">
        <v>3738</v>
      </c>
      <c r="AF44" s="101">
        <v>1</v>
      </c>
      <c r="AG44" s="35" t="s">
        <v>3805</v>
      </c>
      <c r="AH44" s="35" t="s">
        <v>3806</v>
      </c>
      <c r="AI44" s="35" t="s">
        <v>995</v>
      </c>
      <c r="AJ44" s="54">
        <v>37.25</v>
      </c>
      <c r="AK44" s="35" t="s">
        <v>3764</v>
      </c>
      <c r="AL44" s="102">
        <v>0</v>
      </c>
      <c r="AM44" s="35" t="s">
        <v>3742</v>
      </c>
      <c r="AN44" s="52">
        <v>45349</v>
      </c>
      <c r="AO44" s="35" t="s">
        <v>3791</v>
      </c>
      <c r="AP44" s="35" t="s">
        <v>3744</v>
      </c>
      <c r="AQ44" s="35" t="s">
        <v>3745</v>
      </c>
      <c r="AR44" s="54">
        <v>0</v>
      </c>
      <c r="AS44" s="35" t="s">
        <v>3746</v>
      </c>
      <c r="AT44" s="35" t="s">
        <v>3747</v>
      </c>
      <c r="AU44" s="153">
        <v>1</v>
      </c>
      <c r="AV44" s="35" t="s">
        <v>3748</v>
      </c>
      <c r="AW44" s="35"/>
      <c r="AX44" s="35"/>
      <c r="AY44" s="35" t="s">
        <v>3990</v>
      </c>
      <c r="AZ44" s="35" t="s">
        <v>3981</v>
      </c>
      <c r="BA44" s="35" t="s">
        <v>3991</v>
      </c>
      <c r="BC44" s="35" t="s">
        <v>3751</v>
      </c>
      <c r="BD44" s="35" t="s">
        <v>3752</v>
      </c>
      <c r="BE44" s="35" t="s">
        <v>1436</v>
      </c>
      <c r="BF44" s="35" t="s">
        <v>3754</v>
      </c>
      <c r="BG44" s="35" t="s">
        <v>3755</v>
      </c>
      <c r="BH44" s="53">
        <v>4</v>
      </c>
      <c r="BK44" s="35" t="s">
        <v>3984</v>
      </c>
      <c r="BL44" s="102">
        <v>0</v>
      </c>
      <c r="BO44" s="35" t="s">
        <v>995</v>
      </c>
      <c r="BR44" s="35" t="s">
        <v>3756</v>
      </c>
      <c r="BS44" s="35" t="s">
        <v>3958</v>
      </c>
      <c r="BT44" s="35" t="s">
        <v>3959</v>
      </c>
      <c r="BU44" s="35"/>
      <c r="BV44" s="35">
        <v>0</v>
      </c>
      <c r="BY44" s="54">
        <v>149</v>
      </c>
    </row>
    <row r="45" spans="1:77" x14ac:dyDescent="0.2">
      <c r="A45" s="35" t="s">
        <v>3978</v>
      </c>
      <c r="B45" s="35" t="s">
        <v>269</v>
      </c>
      <c r="C45" s="35" t="s">
        <v>3992</v>
      </c>
      <c r="D45" s="35" t="s">
        <v>999</v>
      </c>
      <c r="E45" s="52">
        <v>45397</v>
      </c>
      <c r="F45" s="53">
        <v>28</v>
      </c>
      <c r="G45" s="53">
        <v>28</v>
      </c>
      <c r="H45" s="54">
        <v>3281.6</v>
      </c>
      <c r="I45" s="53">
        <v>28</v>
      </c>
      <c r="J45" s="54">
        <v>3281.6</v>
      </c>
      <c r="K45" s="35" t="s">
        <v>1037</v>
      </c>
      <c r="M45" s="102">
        <v>0</v>
      </c>
      <c r="N45" s="35" t="s">
        <v>3735</v>
      </c>
      <c r="O45" s="35" t="s">
        <v>3736</v>
      </c>
      <c r="P45" s="35" t="s">
        <v>3737</v>
      </c>
      <c r="Q45" s="52">
        <v>45349</v>
      </c>
      <c r="R45" s="53">
        <v>0</v>
      </c>
      <c r="S45" s="54">
        <v>0</v>
      </c>
      <c r="T45" s="102">
        <v>0</v>
      </c>
      <c r="V45" s="54">
        <v>0</v>
      </c>
      <c r="W45" s="102">
        <v>0</v>
      </c>
      <c r="X45" s="102">
        <v>0</v>
      </c>
      <c r="Y45" s="102">
        <v>1</v>
      </c>
      <c r="Z45" s="102">
        <v>0</v>
      </c>
      <c r="AA45" s="102">
        <v>0</v>
      </c>
      <c r="AB45" s="102">
        <v>1</v>
      </c>
      <c r="AC45" s="53">
        <v>0</v>
      </c>
      <c r="AD45" s="54">
        <v>0</v>
      </c>
      <c r="AE45" s="35" t="s">
        <v>3738</v>
      </c>
      <c r="AF45" s="101">
        <v>1</v>
      </c>
      <c r="AG45" s="35" t="s">
        <v>3805</v>
      </c>
      <c r="AH45" s="35" t="s">
        <v>3806</v>
      </c>
      <c r="AI45" s="35" t="s">
        <v>1038</v>
      </c>
      <c r="AJ45" s="54">
        <v>117.2</v>
      </c>
      <c r="AK45" s="35" t="s">
        <v>3764</v>
      </c>
      <c r="AL45" s="102">
        <v>0</v>
      </c>
      <c r="AM45" s="35" t="s">
        <v>3742</v>
      </c>
      <c r="AN45" s="52">
        <v>45349</v>
      </c>
      <c r="AO45" s="35" t="s">
        <v>3791</v>
      </c>
      <c r="AP45" s="35" t="s">
        <v>3744</v>
      </c>
      <c r="AQ45" s="35" t="s">
        <v>3745</v>
      </c>
      <c r="AR45" s="54">
        <v>0</v>
      </c>
      <c r="AS45" s="35" t="s">
        <v>3746</v>
      </c>
      <c r="AT45" s="35" t="s">
        <v>3747</v>
      </c>
      <c r="AU45" s="153">
        <v>1</v>
      </c>
      <c r="AV45" s="35" t="s">
        <v>3748</v>
      </c>
      <c r="AW45" s="35"/>
      <c r="AX45" s="35"/>
      <c r="AY45" s="35" t="s">
        <v>3993</v>
      </c>
      <c r="AZ45" s="35" t="s">
        <v>3981</v>
      </c>
      <c r="BA45" s="35" t="s">
        <v>3891</v>
      </c>
      <c r="BC45" s="35" t="s">
        <v>3751</v>
      </c>
      <c r="BD45" s="35" t="s">
        <v>3752</v>
      </c>
      <c r="BE45" s="35" t="s">
        <v>398</v>
      </c>
      <c r="BF45" s="35" t="s">
        <v>3754</v>
      </c>
      <c r="BG45" s="35" t="s">
        <v>3755</v>
      </c>
      <c r="BH45" s="53">
        <v>28</v>
      </c>
      <c r="BK45" s="35" t="s">
        <v>3984</v>
      </c>
      <c r="BL45" s="102">
        <v>0</v>
      </c>
      <c r="BO45" s="35" t="s">
        <v>1038</v>
      </c>
      <c r="BR45" s="35" t="s">
        <v>3756</v>
      </c>
      <c r="BS45" s="35" t="s">
        <v>3958</v>
      </c>
      <c r="BT45" s="35" t="s">
        <v>3959</v>
      </c>
      <c r="BU45" s="35"/>
      <c r="BV45" s="35">
        <v>0</v>
      </c>
      <c r="BY45" s="54">
        <v>3281.6</v>
      </c>
    </row>
    <row r="46" spans="1:77" x14ac:dyDescent="0.2">
      <c r="A46" s="35" t="s">
        <v>3978</v>
      </c>
      <c r="B46" s="35" t="s">
        <v>278</v>
      </c>
      <c r="C46" s="35" t="s">
        <v>3979</v>
      </c>
      <c r="D46" s="35" t="s">
        <v>999</v>
      </c>
      <c r="E46" s="52">
        <v>45397</v>
      </c>
      <c r="F46" s="53">
        <v>56</v>
      </c>
      <c r="G46" s="53">
        <v>56</v>
      </c>
      <c r="H46" s="54">
        <v>1901.2</v>
      </c>
      <c r="I46" s="53">
        <v>56</v>
      </c>
      <c r="J46" s="54">
        <v>1901.2</v>
      </c>
      <c r="K46" s="35" t="s">
        <v>1006</v>
      </c>
      <c r="M46" s="102">
        <v>0</v>
      </c>
      <c r="N46" s="35" t="s">
        <v>3735</v>
      </c>
      <c r="O46" s="35" t="s">
        <v>3736</v>
      </c>
      <c r="P46" s="35" t="s">
        <v>3737</v>
      </c>
      <c r="Q46" s="52">
        <v>45349</v>
      </c>
      <c r="R46" s="53">
        <v>0</v>
      </c>
      <c r="S46" s="54">
        <v>0</v>
      </c>
      <c r="T46" s="102">
        <v>0</v>
      </c>
      <c r="V46" s="54">
        <v>0</v>
      </c>
      <c r="W46" s="102">
        <v>0</v>
      </c>
      <c r="X46" s="102">
        <v>0</v>
      </c>
      <c r="Y46" s="102">
        <v>1</v>
      </c>
      <c r="Z46" s="102">
        <v>0</v>
      </c>
      <c r="AA46" s="102">
        <v>0</v>
      </c>
      <c r="AB46" s="102">
        <v>1</v>
      </c>
      <c r="AC46" s="53">
        <v>0</v>
      </c>
      <c r="AD46" s="54">
        <v>0</v>
      </c>
      <c r="AE46" s="35" t="s">
        <v>3738</v>
      </c>
      <c r="AF46" s="101">
        <v>1</v>
      </c>
      <c r="AG46" s="35" t="s">
        <v>3805</v>
      </c>
      <c r="AH46" s="35" t="s">
        <v>3806</v>
      </c>
      <c r="AI46" s="35" t="s">
        <v>1007</v>
      </c>
      <c r="AJ46" s="54">
        <v>33.950000000000003</v>
      </c>
      <c r="AK46" s="35" t="s">
        <v>3764</v>
      </c>
      <c r="AL46" s="102">
        <v>0</v>
      </c>
      <c r="AM46" s="35" t="s">
        <v>3742</v>
      </c>
      <c r="AN46" s="52">
        <v>45349</v>
      </c>
      <c r="AO46" s="35" t="s">
        <v>3791</v>
      </c>
      <c r="AP46" s="35" t="s">
        <v>3744</v>
      </c>
      <c r="AQ46" s="35" t="s">
        <v>3745</v>
      </c>
      <c r="AR46" s="54">
        <v>0</v>
      </c>
      <c r="AS46" s="35" t="s">
        <v>3746</v>
      </c>
      <c r="AT46" s="35" t="s">
        <v>3747</v>
      </c>
      <c r="AU46" s="153">
        <v>1</v>
      </c>
      <c r="AV46" s="35" t="s">
        <v>3748</v>
      </c>
      <c r="AW46" s="35"/>
      <c r="AX46" s="35"/>
      <c r="AY46" s="35" t="s">
        <v>3994</v>
      </c>
      <c r="AZ46" s="35" t="s">
        <v>3995</v>
      </c>
      <c r="BA46" s="35" t="s">
        <v>3982</v>
      </c>
      <c r="BC46" s="35" t="s">
        <v>3751</v>
      </c>
      <c r="BD46" s="35" t="s">
        <v>3752</v>
      </c>
      <c r="BE46" s="35" t="s">
        <v>3983</v>
      </c>
      <c r="BF46" s="35" t="s">
        <v>3754</v>
      </c>
      <c r="BG46" s="35" t="s">
        <v>3755</v>
      </c>
      <c r="BH46" s="53">
        <v>56</v>
      </c>
      <c r="BK46" s="35" t="s">
        <v>3996</v>
      </c>
      <c r="BL46" s="102">
        <v>0</v>
      </c>
      <c r="BO46" s="35" t="s">
        <v>1007</v>
      </c>
      <c r="BR46" s="35" t="s">
        <v>3756</v>
      </c>
      <c r="BS46" s="35" t="s">
        <v>3958</v>
      </c>
      <c r="BT46" s="35" t="s">
        <v>3959</v>
      </c>
      <c r="BU46" s="35"/>
      <c r="BV46" s="35">
        <v>0</v>
      </c>
      <c r="BY46" s="54">
        <v>1901.2</v>
      </c>
    </row>
    <row r="47" spans="1:77" x14ac:dyDescent="0.2">
      <c r="A47" s="35" t="s">
        <v>3978</v>
      </c>
      <c r="B47" s="35" t="s">
        <v>270</v>
      </c>
      <c r="C47" s="35" t="s">
        <v>3985</v>
      </c>
      <c r="D47" s="35" t="s">
        <v>999</v>
      </c>
      <c r="E47" s="52">
        <v>45397</v>
      </c>
      <c r="F47" s="53">
        <v>8</v>
      </c>
      <c r="G47" s="53">
        <v>8</v>
      </c>
      <c r="H47" s="54">
        <v>380.4</v>
      </c>
      <c r="I47" s="53">
        <v>8</v>
      </c>
      <c r="J47" s="54">
        <v>380.4</v>
      </c>
      <c r="K47" s="35" t="s">
        <v>1016</v>
      </c>
      <c r="M47" s="102">
        <v>0</v>
      </c>
      <c r="N47" s="35" t="s">
        <v>3735</v>
      </c>
      <c r="O47" s="35" t="s">
        <v>3736</v>
      </c>
      <c r="P47" s="35" t="s">
        <v>3737</v>
      </c>
      <c r="Q47" s="52">
        <v>45349</v>
      </c>
      <c r="R47" s="53">
        <v>0</v>
      </c>
      <c r="S47" s="54">
        <v>0</v>
      </c>
      <c r="T47" s="102">
        <v>0</v>
      </c>
      <c r="V47" s="54">
        <v>0</v>
      </c>
      <c r="W47" s="102">
        <v>0</v>
      </c>
      <c r="X47" s="102">
        <v>0</v>
      </c>
      <c r="Y47" s="102">
        <v>1</v>
      </c>
      <c r="Z47" s="102">
        <v>0</v>
      </c>
      <c r="AA47" s="102">
        <v>0</v>
      </c>
      <c r="AB47" s="102">
        <v>1</v>
      </c>
      <c r="AC47" s="53">
        <v>0</v>
      </c>
      <c r="AD47" s="54">
        <v>0</v>
      </c>
      <c r="AE47" s="35" t="s">
        <v>3738</v>
      </c>
      <c r="AF47" s="101">
        <v>1</v>
      </c>
      <c r="AG47" s="35" t="s">
        <v>3805</v>
      </c>
      <c r="AH47" s="35" t="s">
        <v>3806</v>
      </c>
      <c r="AI47" s="35" t="s">
        <v>1017</v>
      </c>
      <c r="AJ47" s="54">
        <v>47.55</v>
      </c>
      <c r="AK47" s="35" t="s">
        <v>3764</v>
      </c>
      <c r="AL47" s="102">
        <v>0</v>
      </c>
      <c r="AM47" s="35" t="s">
        <v>3742</v>
      </c>
      <c r="AN47" s="52">
        <v>45349</v>
      </c>
      <c r="AO47" s="35" t="s">
        <v>3791</v>
      </c>
      <c r="AP47" s="35" t="s">
        <v>3744</v>
      </c>
      <c r="AQ47" s="35" t="s">
        <v>3745</v>
      </c>
      <c r="AR47" s="54">
        <v>0</v>
      </c>
      <c r="AS47" s="35" t="s">
        <v>3746</v>
      </c>
      <c r="AT47" s="35" t="s">
        <v>3747</v>
      </c>
      <c r="AU47" s="153">
        <v>1</v>
      </c>
      <c r="AV47" s="35" t="s">
        <v>3748</v>
      </c>
      <c r="AW47" s="35"/>
      <c r="AX47" s="35"/>
      <c r="AY47" s="35" t="s">
        <v>3997</v>
      </c>
      <c r="AZ47" s="35" t="s">
        <v>3995</v>
      </c>
      <c r="BA47" s="35" t="s">
        <v>3987</v>
      </c>
      <c r="BC47" s="35" t="s">
        <v>3751</v>
      </c>
      <c r="BD47" s="35" t="s">
        <v>3752</v>
      </c>
      <c r="BE47" s="35" t="s">
        <v>3988</v>
      </c>
      <c r="BF47" s="35" t="s">
        <v>3754</v>
      </c>
      <c r="BG47" s="35" t="s">
        <v>3755</v>
      </c>
      <c r="BH47" s="53">
        <v>8</v>
      </c>
      <c r="BK47" s="35" t="s">
        <v>3996</v>
      </c>
      <c r="BL47" s="102">
        <v>0</v>
      </c>
      <c r="BO47" s="35" t="s">
        <v>1017</v>
      </c>
      <c r="BR47" s="35" t="s">
        <v>3756</v>
      </c>
      <c r="BS47" s="35" t="s">
        <v>3958</v>
      </c>
      <c r="BT47" s="35" t="s">
        <v>3959</v>
      </c>
      <c r="BU47" s="35"/>
      <c r="BV47" s="35">
        <v>0</v>
      </c>
      <c r="BY47" s="54">
        <v>380.4</v>
      </c>
    </row>
    <row r="48" spans="1:77" x14ac:dyDescent="0.2">
      <c r="A48" s="35" t="s">
        <v>3978</v>
      </c>
      <c r="B48" s="35" t="s">
        <v>279</v>
      </c>
      <c r="C48" s="35" t="s">
        <v>3989</v>
      </c>
      <c r="D48" s="35" t="s">
        <v>999</v>
      </c>
      <c r="E48" s="52">
        <v>45397</v>
      </c>
      <c r="F48" s="53">
        <v>8</v>
      </c>
      <c r="G48" s="53">
        <v>8</v>
      </c>
      <c r="H48" s="54">
        <v>298</v>
      </c>
      <c r="I48" s="53">
        <v>8</v>
      </c>
      <c r="J48" s="54">
        <v>298</v>
      </c>
      <c r="K48" s="35" t="s">
        <v>994</v>
      </c>
      <c r="M48" s="102">
        <v>0</v>
      </c>
      <c r="N48" s="35" t="s">
        <v>3735</v>
      </c>
      <c r="O48" s="35" t="s">
        <v>3736</v>
      </c>
      <c r="P48" s="35" t="s">
        <v>3737</v>
      </c>
      <c r="Q48" s="52">
        <v>45349</v>
      </c>
      <c r="R48" s="53">
        <v>0</v>
      </c>
      <c r="S48" s="54">
        <v>0</v>
      </c>
      <c r="T48" s="102">
        <v>0</v>
      </c>
      <c r="V48" s="54">
        <v>0</v>
      </c>
      <c r="W48" s="102">
        <v>0</v>
      </c>
      <c r="X48" s="102">
        <v>0</v>
      </c>
      <c r="Y48" s="102">
        <v>1</v>
      </c>
      <c r="Z48" s="102">
        <v>0</v>
      </c>
      <c r="AA48" s="102">
        <v>0</v>
      </c>
      <c r="AB48" s="102">
        <v>1</v>
      </c>
      <c r="AC48" s="53">
        <v>0</v>
      </c>
      <c r="AD48" s="54">
        <v>0</v>
      </c>
      <c r="AE48" s="35" t="s">
        <v>3738</v>
      </c>
      <c r="AF48" s="101">
        <v>1</v>
      </c>
      <c r="AG48" s="35" t="s">
        <v>3805</v>
      </c>
      <c r="AH48" s="35" t="s">
        <v>3806</v>
      </c>
      <c r="AI48" s="35" t="s">
        <v>995</v>
      </c>
      <c r="AJ48" s="54">
        <v>37.25</v>
      </c>
      <c r="AK48" s="35" t="s">
        <v>3764</v>
      </c>
      <c r="AL48" s="102">
        <v>0</v>
      </c>
      <c r="AM48" s="35" t="s">
        <v>3742</v>
      </c>
      <c r="AN48" s="52">
        <v>45349</v>
      </c>
      <c r="AO48" s="35" t="s">
        <v>3791</v>
      </c>
      <c r="AP48" s="35" t="s">
        <v>3744</v>
      </c>
      <c r="AQ48" s="35" t="s">
        <v>3745</v>
      </c>
      <c r="AR48" s="54">
        <v>0</v>
      </c>
      <c r="AS48" s="35" t="s">
        <v>3746</v>
      </c>
      <c r="AT48" s="35" t="s">
        <v>3747</v>
      </c>
      <c r="AU48" s="153">
        <v>1</v>
      </c>
      <c r="AV48" s="35" t="s">
        <v>3748</v>
      </c>
      <c r="AW48" s="35"/>
      <c r="AX48" s="35"/>
      <c r="AY48" s="35" t="s">
        <v>3998</v>
      </c>
      <c r="AZ48" s="35" t="s">
        <v>3995</v>
      </c>
      <c r="BA48" s="35" t="s">
        <v>3991</v>
      </c>
      <c r="BC48" s="35" t="s">
        <v>3751</v>
      </c>
      <c r="BD48" s="35" t="s">
        <v>3752</v>
      </c>
      <c r="BE48" s="35" t="s">
        <v>1436</v>
      </c>
      <c r="BF48" s="35" t="s">
        <v>3754</v>
      </c>
      <c r="BG48" s="35" t="s">
        <v>3755</v>
      </c>
      <c r="BH48" s="53">
        <v>8</v>
      </c>
      <c r="BK48" s="35" t="s">
        <v>3996</v>
      </c>
      <c r="BL48" s="102">
        <v>0</v>
      </c>
      <c r="BO48" s="35" t="s">
        <v>995</v>
      </c>
      <c r="BR48" s="35" t="s">
        <v>3756</v>
      </c>
      <c r="BS48" s="35" t="s">
        <v>3958</v>
      </c>
      <c r="BT48" s="35" t="s">
        <v>3959</v>
      </c>
      <c r="BU48" s="35"/>
      <c r="BV48" s="35">
        <v>0</v>
      </c>
      <c r="BY48" s="54">
        <v>298</v>
      </c>
    </row>
    <row r="49" spans="1:77" x14ac:dyDescent="0.2">
      <c r="A49" s="35" t="s">
        <v>3999</v>
      </c>
      <c r="B49" s="35" t="s">
        <v>273</v>
      </c>
      <c r="C49" s="35" t="s">
        <v>4000</v>
      </c>
      <c r="D49" s="35" t="s">
        <v>282</v>
      </c>
      <c r="E49" s="52">
        <v>45386</v>
      </c>
      <c r="F49" s="53">
        <v>3</v>
      </c>
      <c r="G49" s="53">
        <v>3</v>
      </c>
      <c r="H49" s="54">
        <v>11.13</v>
      </c>
      <c r="I49" s="53">
        <v>3</v>
      </c>
      <c r="J49" s="54">
        <v>11.13</v>
      </c>
      <c r="K49" s="35" t="s">
        <v>1991</v>
      </c>
      <c r="M49" s="102">
        <v>0</v>
      </c>
      <c r="N49" s="35" t="s">
        <v>3735</v>
      </c>
      <c r="O49" s="35" t="s">
        <v>3736</v>
      </c>
      <c r="P49" s="35"/>
      <c r="Q49" s="52">
        <v>45349</v>
      </c>
      <c r="R49" s="53">
        <v>0</v>
      </c>
      <c r="S49" s="54">
        <v>0</v>
      </c>
      <c r="T49" s="102">
        <v>0</v>
      </c>
      <c r="V49" s="54">
        <v>0</v>
      </c>
      <c r="W49" s="102">
        <v>0</v>
      </c>
      <c r="X49" s="102">
        <v>0</v>
      </c>
      <c r="Y49" s="102">
        <v>1</v>
      </c>
      <c r="Z49" s="102">
        <v>0</v>
      </c>
      <c r="AA49" s="102">
        <v>0</v>
      </c>
      <c r="AB49" s="102">
        <v>1</v>
      </c>
      <c r="AC49" s="53">
        <v>0</v>
      </c>
      <c r="AD49" s="54">
        <v>0</v>
      </c>
      <c r="AE49" s="35" t="s">
        <v>3738</v>
      </c>
      <c r="AF49" s="101">
        <v>1</v>
      </c>
      <c r="AG49" s="35" t="s">
        <v>3815</v>
      </c>
      <c r="AH49" s="35" t="s">
        <v>3816</v>
      </c>
      <c r="AI49" s="35" t="s">
        <v>1992</v>
      </c>
      <c r="AJ49" s="54">
        <v>3.71</v>
      </c>
      <c r="AK49" s="35" t="s">
        <v>3764</v>
      </c>
      <c r="AL49" s="102">
        <v>0</v>
      </c>
      <c r="AM49" s="35" t="s">
        <v>3742</v>
      </c>
      <c r="AN49" s="52">
        <v>45349</v>
      </c>
      <c r="AO49" s="35" t="s">
        <v>3743</v>
      </c>
      <c r="AP49" s="35" t="s">
        <v>3744</v>
      </c>
      <c r="AQ49" s="35" t="s">
        <v>3745</v>
      </c>
      <c r="AR49" s="54">
        <v>0</v>
      </c>
      <c r="AS49" s="35" t="s">
        <v>3746</v>
      </c>
      <c r="AT49" s="35" t="s">
        <v>3747</v>
      </c>
      <c r="AU49" s="153">
        <v>1</v>
      </c>
      <c r="AV49" s="35" t="s">
        <v>3748</v>
      </c>
      <c r="AW49" s="35" t="s">
        <v>3817</v>
      </c>
      <c r="AX49" s="35" t="s">
        <v>4001</v>
      </c>
      <c r="AY49" s="35" t="s">
        <v>4002</v>
      </c>
      <c r="AZ49" s="35" t="s">
        <v>4003</v>
      </c>
      <c r="BA49" s="35" t="s">
        <v>273</v>
      </c>
      <c r="BC49" s="35" t="s">
        <v>3751</v>
      </c>
      <c r="BD49" s="35" t="s">
        <v>3752</v>
      </c>
      <c r="BE49" s="35"/>
      <c r="BF49" s="35" t="s">
        <v>3754</v>
      </c>
      <c r="BG49" s="35" t="s">
        <v>3755</v>
      </c>
      <c r="BH49" s="53">
        <v>3</v>
      </c>
      <c r="BK49" s="35"/>
      <c r="BL49" s="102">
        <v>0</v>
      </c>
      <c r="BO49" s="35" t="s">
        <v>1992</v>
      </c>
      <c r="BR49" s="35" t="s">
        <v>3756</v>
      </c>
      <c r="BS49" s="35" t="s">
        <v>3821</v>
      </c>
      <c r="BT49" s="35" t="s">
        <v>3822</v>
      </c>
      <c r="BU49" s="35"/>
      <c r="BV49" s="35">
        <v>0</v>
      </c>
      <c r="BY49" s="54">
        <v>11.13</v>
      </c>
    </row>
    <row r="50" spans="1:77" x14ac:dyDescent="0.2">
      <c r="A50" s="35" t="s">
        <v>3999</v>
      </c>
      <c r="B50" s="35" t="s">
        <v>271</v>
      </c>
      <c r="C50" s="35" t="s">
        <v>4004</v>
      </c>
      <c r="D50" s="35" t="s">
        <v>282</v>
      </c>
      <c r="E50" s="52">
        <v>45386</v>
      </c>
      <c r="F50" s="53">
        <v>2</v>
      </c>
      <c r="G50" s="53">
        <v>2</v>
      </c>
      <c r="H50" s="54">
        <v>5.7</v>
      </c>
      <c r="I50" s="53">
        <v>2</v>
      </c>
      <c r="J50" s="54">
        <v>5.7</v>
      </c>
      <c r="K50" s="35" t="s">
        <v>1988</v>
      </c>
      <c r="M50" s="102">
        <v>0</v>
      </c>
      <c r="N50" s="35" t="s">
        <v>3735</v>
      </c>
      <c r="O50" s="35" t="s">
        <v>3736</v>
      </c>
      <c r="P50" s="35"/>
      <c r="Q50" s="52">
        <v>45349</v>
      </c>
      <c r="R50" s="53">
        <v>0</v>
      </c>
      <c r="S50" s="54">
        <v>0</v>
      </c>
      <c r="T50" s="102">
        <v>0</v>
      </c>
      <c r="V50" s="54">
        <v>0</v>
      </c>
      <c r="W50" s="102">
        <v>0</v>
      </c>
      <c r="X50" s="102">
        <v>0</v>
      </c>
      <c r="Y50" s="102">
        <v>1</v>
      </c>
      <c r="Z50" s="102">
        <v>0</v>
      </c>
      <c r="AA50" s="102">
        <v>0</v>
      </c>
      <c r="AB50" s="102">
        <v>1</v>
      </c>
      <c r="AC50" s="53">
        <v>0</v>
      </c>
      <c r="AD50" s="54">
        <v>0</v>
      </c>
      <c r="AE50" s="35" t="s">
        <v>3738</v>
      </c>
      <c r="AF50" s="101">
        <v>1</v>
      </c>
      <c r="AG50" s="35" t="s">
        <v>3815</v>
      </c>
      <c r="AH50" s="35" t="s">
        <v>3816</v>
      </c>
      <c r="AI50" s="35" t="s">
        <v>1989</v>
      </c>
      <c r="AJ50" s="54">
        <v>2.85</v>
      </c>
      <c r="AK50" s="35" t="s">
        <v>3764</v>
      </c>
      <c r="AL50" s="102">
        <v>0</v>
      </c>
      <c r="AM50" s="35" t="s">
        <v>3742</v>
      </c>
      <c r="AN50" s="52">
        <v>45349</v>
      </c>
      <c r="AO50" s="35" t="s">
        <v>3743</v>
      </c>
      <c r="AP50" s="35" t="s">
        <v>3744</v>
      </c>
      <c r="AQ50" s="35" t="s">
        <v>3745</v>
      </c>
      <c r="AR50" s="54">
        <v>0</v>
      </c>
      <c r="AS50" s="35" t="s">
        <v>3746</v>
      </c>
      <c r="AT50" s="35" t="s">
        <v>3747</v>
      </c>
      <c r="AU50" s="153">
        <v>1</v>
      </c>
      <c r="AV50" s="35" t="s">
        <v>3748</v>
      </c>
      <c r="AW50" s="35" t="s">
        <v>3817</v>
      </c>
      <c r="AX50" s="35" t="s">
        <v>4005</v>
      </c>
      <c r="AY50" s="35" t="s">
        <v>4006</v>
      </c>
      <c r="AZ50" s="35" t="s">
        <v>4007</v>
      </c>
      <c r="BA50" s="35" t="s">
        <v>273</v>
      </c>
      <c r="BC50" s="35" t="s">
        <v>3751</v>
      </c>
      <c r="BD50" s="35" t="s">
        <v>3752</v>
      </c>
      <c r="BE50" s="35"/>
      <c r="BF50" s="35" t="s">
        <v>3754</v>
      </c>
      <c r="BG50" s="35" t="s">
        <v>3755</v>
      </c>
      <c r="BH50" s="53">
        <v>2</v>
      </c>
      <c r="BK50" s="35"/>
      <c r="BL50" s="102">
        <v>0</v>
      </c>
      <c r="BO50" s="35" t="s">
        <v>1989</v>
      </c>
      <c r="BR50" s="35" t="s">
        <v>3756</v>
      </c>
      <c r="BS50" s="35" t="s">
        <v>3821</v>
      </c>
      <c r="BT50" s="35" t="s">
        <v>3822</v>
      </c>
      <c r="BU50" s="35"/>
      <c r="BV50" s="35">
        <v>0</v>
      </c>
      <c r="BY50" s="54">
        <v>5.7</v>
      </c>
    </row>
    <row r="51" spans="1:77" x14ac:dyDescent="0.2">
      <c r="A51" s="35" t="s">
        <v>1977</v>
      </c>
      <c r="B51" s="35" t="s">
        <v>273</v>
      </c>
      <c r="C51" s="35" t="s">
        <v>4008</v>
      </c>
      <c r="D51" s="35" t="s">
        <v>1171</v>
      </c>
      <c r="E51" s="52">
        <v>45397</v>
      </c>
      <c r="F51" s="53">
        <v>1</v>
      </c>
      <c r="G51" s="53">
        <v>1</v>
      </c>
      <c r="H51" s="54">
        <v>6201.73</v>
      </c>
      <c r="I51" s="53">
        <v>1</v>
      </c>
      <c r="J51" s="54">
        <v>6201.73</v>
      </c>
      <c r="K51" s="35" t="s">
        <v>1985</v>
      </c>
      <c r="M51" s="102">
        <v>0</v>
      </c>
      <c r="N51" s="35" t="s">
        <v>3735</v>
      </c>
      <c r="O51" s="35" t="s">
        <v>3736</v>
      </c>
      <c r="P51" s="35" t="s">
        <v>3737</v>
      </c>
      <c r="Q51" s="52">
        <v>45350</v>
      </c>
      <c r="R51" s="53">
        <v>0</v>
      </c>
      <c r="S51" s="54">
        <v>0</v>
      </c>
      <c r="T51" s="102">
        <v>0</v>
      </c>
      <c r="V51" s="54">
        <v>0</v>
      </c>
      <c r="W51" s="102">
        <v>0</v>
      </c>
      <c r="X51" s="102">
        <v>0</v>
      </c>
      <c r="Y51" s="102">
        <v>1</v>
      </c>
      <c r="Z51" s="102">
        <v>0</v>
      </c>
      <c r="AA51" s="102">
        <v>0</v>
      </c>
      <c r="AB51" s="102">
        <v>1</v>
      </c>
      <c r="AC51" s="53">
        <v>0</v>
      </c>
      <c r="AD51" s="54">
        <v>0</v>
      </c>
      <c r="AE51" s="35" t="s">
        <v>3738</v>
      </c>
      <c r="AF51" s="101">
        <v>1</v>
      </c>
      <c r="AG51" s="35" t="s">
        <v>3824</v>
      </c>
      <c r="AH51" s="35" t="s">
        <v>3825</v>
      </c>
      <c r="AI51" s="35" t="s">
        <v>1986</v>
      </c>
      <c r="AJ51" s="54">
        <v>6201.73</v>
      </c>
      <c r="AK51" s="35" t="s">
        <v>3764</v>
      </c>
      <c r="AL51" s="102">
        <v>0</v>
      </c>
      <c r="AM51" s="35" t="s">
        <v>3742</v>
      </c>
      <c r="AN51" s="52">
        <v>45350</v>
      </c>
      <c r="AO51" s="35" t="s">
        <v>3743</v>
      </c>
      <c r="AP51" s="35" t="s">
        <v>3744</v>
      </c>
      <c r="AQ51" s="35" t="s">
        <v>3745</v>
      </c>
      <c r="AR51" s="54">
        <v>0</v>
      </c>
      <c r="AS51" s="35" t="s">
        <v>3746</v>
      </c>
      <c r="AT51" s="35" t="s">
        <v>3747</v>
      </c>
      <c r="AU51" s="153">
        <v>1</v>
      </c>
      <c r="AV51" s="35" t="s">
        <v>3748</v>
      </c>
      <c r="AW51" s="35"/>
      <c r="AX51" s="35"/>
      <c r="AY51" s="35" t="s">
        <v>4009</v>
      </c>
      <c r="AZ51" s="35" t="s">
        <v>1976</v>
      </c>
      <c r="BA51" s="35" t="s">
        <v>3832</v>
      </c>
      <c r="BC51" s="35" t="s">
        <v>3751</v>
      </c>
      <c r="BD51" s="35" t="s">
        <v>3752</v>
      </c>
      <c r="BE51" s="35"/>
      <c r="BF51" s="35" t="s">
        <v>3754</v>
      </c>
      <c r="BG51" s="35" t="s">
        <v>3755</v>
      </c>
      <c r="BH51" s="53">
        <v>1</v>
      </c>
      <c r="BK51" s="35" t="s">
        <v>1970</v>
      </c>
      <c r="BL51" s="102">
        <v>0</v>
      </c>
      <c r="BO51" s="35" t="s">
        <v>1986</v>
      </c>
      <c r="BR51" s="35" t="s">
        <v>3756</v>
      </c>
      <c r="BS51" s="35" t="s">
        <v>3828</v>
      </c>
      <c r="BT51" s="35" t="s">
        <v>3829</v>
      </c>
      <c r="BU51" s="35"/>
      <c r="BV51" s="35">
        <v>0</v>
      </c>
      <c r="BY51" s="54">
        <v>6201.73</v>
      </c>
    </row>
    <row r="52" spans="1:77" x14ac:dyDescent="0.2">
      <c r="A52" s="35" t="s">
        <v>1977</v>
      </c>
      <c r="B52" s="35" t="s">
        <v>271</v>
      </c>
      <c r="C52" s="35" t="s">
        <v>4010</v>
      </c>
      <c r="D52" s="35" t="s">
        <v>1171</v>
      </c>
      <c r="E52" s="52">
        <v>45397</v>
      </c>
      <c r="F52" s="53">
        <v>1</v>
      </c>
      <c r="G52" s="53">
        <v>1</v>
      </c>
      <c r="H52" s="54">
        <v>7235.35</v>
      </c>
      <c r="I52" s="53">
        <v>1</v>
      </c>
      <c r="J52" s="54">
        <v>7235.35</v>
      </c>
      <c r="K52" s="35" t="s">
        <v>1973</v>
      </c>
      <c r="M52" s="102">
        <v>0</v>
      </c>
      <c r="N52" s="35" t="s">
        <v>3735</v>
      </c>
      <c r="O52" s="35" t="s">
        <v>3736</v>
      </c>
      <c r="P52" s="35" t="s">
        <v>3737</v>
      </c>
      <c r="Q52" s="52">
        <v>45350</v>
      </c>
      <c r="R52" s="53">
        <v>0</v>
      </c>
      <c r="S52" s="54">
        <v>0</v>
      </c>
      <c r="T52" s="102">
        <v>0</v>
      </c>
      <c r="V52" s="54">
        <v>0</v>
      </c>
      <c r="W52" s="102">
        <v>0</v>
      </c>
      <c r="X52" s="102">
        <v>0</v>
      </c>
      <c r="Y52" s="102">
        <v>1</v>
      </c>
      <c r="Z52" s="102">
        <v>0</v>
      </c>
      <c r="AA52" s="102">
        <v>0</v>
      </c>
      <c r="AB52" s="102">
        <v>1</v>
      </c>
      <c r="AC52" s="53">
        <v>0</v>
      </c>
      <c r="AD52" s="54">
        <v>0</v>
      </c>
      <c r="AE52" s="35" t="s">
        <v>3738</v>
      </c>
      <c r="AF52" s="101">
        <v>1</v>
      </c>
      <c r="AG52" s="35" t="s">
        <v>3824</v>
      </c>
      <c r="AH52" s="35" t="s">
        <v>3825</v>
      </c>
      <c r="AI52" s="35" t="s">
        <v>1974</v>
      </c>
      <c r="AJ52" s="54">
        <v>7235.35</v>
      </c>
      <c r="AK52" s="35" t="s">
        <v>3764</v>
      </c>
      <c r="AL52" s="102">
        <v>0</v>
      </c>
      <c r="AM52" s="35" t="s">
        <v>3742</v>
      </c>
      <c r="AN52" s="52">
        <v>45350</v>
      </c>
      <c r="AO52" s="35" t="s">
        <v>3743</v>
      </c>
      <c r="AP52" s="35" t="s">
        <v>3744</v>
      </c>
      <c r="AQ52" s="35" t="s">
        <v>3745</v>
      </c>
      <c r="AR52" s="54">
        <v>0</v>
      </c>
      <c r="AS52" s="35" t="s">
        <v>3746</v>
      </c>
      <c r="AT52" s="35" t="s">
        <v>3747</v>
      </c>
      <c r="AU52" s="153">
        <v>1</v>
      </c>
      <c r="AV52" s="35" t="s">
        <v>3748</v>
      </c>
      <c r="AW52" s="35"/>
      <c r="AX52" s="35"/>
      <c r="AY52" s="35" t="s">
        <v>4011</v>
      </c>
      <c r="AZ52" s="35" t="s">
        <v>1976</v>
      </c>
      <c r="BA52" s="35" t="s">
        <v>3835</v>
      </c>
      <c r="BC52" s="35" t="s">
        <v>3751</v>
      </c>
      <c r="BD52" s="35" t="s">
        <v>3752</v>
      </c>
      <c r="BE52" s="35"/>
      <c r="BF52" s="35" t="s">
        <v>3754</v>
      </c>
      <c r="BG52" s="35" t="s">
        <v>3755</v>
      </c>
      <c r="BH52" s="53">
        <v>1</v>
      </c>
      <c r="BK52" s="35" t="s">
        <v>1970</v>
      </c>
      <c r="BL52" s="102">
        <v>0</v>
      </c>
      <c r="BO52" s="35" t="s">
        <v>1974</v>
      </c>
      <c r="BR52" s="35" t="s">
        <v>3756</v>
      </c>
      <c r="BS52" s="35" t="s">
        <v>3828</v>
      </c>
      <c r="BT52" s="35" t="s">
        <v>3829</v>
      </c>
      <c r="BU52" s="35"/>
      <c r="BV52" s="35">
        <v>0</v>
      </c>
      <c r="BY52" s="54">
        <v>7235.35</v>
      </c>
    </row>
    <row r="53" spans="1:77" x14ac:dyDescent="0.2">
      <c r="A53" s="35" t="s">
        <v>4012</v>
      </c>
      <c r="B53" s="35" t="s">
        <v>273</v>
      </c>
      <c r="C53" s="35" t="s">
        <v>4013</v>
      </c>
      <c r="D53" s="35" t="s">
        <v>999</v>
      </c>
      <c r="E53" s="52">
        <v>45392</v>
      </c>
      <c r="F53" s="53">
        <v>24</v>
      </c>
      <c r="G53" s="53">
        <v>24</v>
      </c>
      <c r="H53" s="54">
        <v>1503.6</v>
      </c>
      <c r="I53" s="53">
        <v>24</v>
      </c>
      <c r="J53" s="54">
        <v>1503.6</v>
      </c>
      <c r="K53" s="35" t="s">
        <v>2304</v>
      </c>
      <c r="M53" s="102">
        <v>0</v>
      </c>
      <c r="N53" s="35" t="s">
        <v>3735</v>
      </c>
      <c r="O53" s="35" t="s">
        <v>3736</v>
      </c>
      <c r="P53" s="35" t="s">
        <v>3774</v>
      </c>
      <c r="Q53" s="52">
        <v>45350</v>
      </c>
      <c r="R53" s="53">
        <v>0</v>
      </c>
      <c r="S53" s="54">
        <v>0</v>
      </c>
      <c r="T53" s="102">
        <v>0</v>
      </c>
      <c r="V53" s="54">
        <v>0</v>
      </c>
      <c r="W53" s="102">
        <v>0</v>
      </c>
      <c r="X53" s="102">
        <v>0</v>
      </c>
      <c r="Y53" s="102">
        <v>1</v>
      </c>
      <c r="Z53" s="102">
        <v>0</v>
      </c>
      <c r="AA53" s="102">
        <v>0</v>
      </c>
      <c r="AB53" s="102">
        <v>1</v>
      </c>
      <c r="AC53" s="53">
        <v>0</v>
      </c>
      <c r="AD53" s="54">
        <v>0</v>
      </c>
      <c r="AE53" s="35" t="s">
        <v>3738</v>
      </c>
      <c r="AF53" s="101">
        <v>1</v>
      </c>
      <c r="AG53" s="35" t="s">
        <v>3805</v>
      </c>
      <c r="AH53" s="35" t="s">
        <v>3806</v>
      </c>
      <c r="AI53" s="35" t="s">
        <v>2305</v>
      </c>
      <c r="AJ53" s="54">
        <v>62.65</v>
      </c>
      <c r="AK53" s="35" t="s">
        <v>3764</v>
      </c>
      <c r="AL53" s="102">
        <v>0</v>
      </c>
      <c r="AM53" s="35" t="s">
        <v>3742</v>
      </c>
      <c r="AN53" s="52">
        <v>45350</v>
      </c>
      <c r="AO53" s="35" t="s">
        <v>3743</v>
      </c>
      <c r="AP53" s="35" t="s">
        <v>3744</v>
      </c>
      <c r="AQ53" s="35" t="s">
        <v>3745</v>
      </c>
      <c r="AR53" s="54">
        <v>0</v>
      </c>
      <c r="AS53" s="35" t="s">
        <v>3746</v>
      </c>
      <c r="AT53" s="35" t="s">
        <v>3747</v>
      </c>
      <c r="AU53" s="153">
        <v>1</v>
      </c>
      <c r="AV53" s="35" t="s">
        <v>3748</v>
      </c>
      <c r="AW53" s="35"/>
      <c r="AX53" s="35"/>
      <c r="AY53" s="35" t="s">
        <v>4014</v>
      </c>
      <c r="AZ53" s="35" t="s">
        <v>4015</v>
      </c>
      <c r="BA53" s="35" t="s">
        <v>273</v>
      </c>
      <c r="BC53" s="35" t="s">
        <v>3751</v>
      </c>
      <c r="BD53" s="35" t="s">
        <v>3752</v>
      </c>
      <c r="BE53" s="35"/>
      <c r="BF53" s="35" t="s">
        <v>3754</v>
      </c>
      <c r="BG53" s="35" t="s">
        <v>3755</v>
      </c>
      <c r="BH53" s="53">
        <v>24</v>
      </c>
      <c r="BK53" s="35"/>
      <c r="BL53" s="102">
        <v>0</v>
      </c>
      <c r="BO53" s="35" t="s">
        <v>2305</v>
      </c>
      <c r="BR53" s="35" t="s">
        <v>3756</v>
      </c>
      <c r="BS53" s="35" t="s">
        <v>3958</v>
      </c>
      <c r="BT53" s="35" t="s">
        <v>3959</v>
      </c>
      <c r="BU53" s="35" t="s">
        <v>4016</v>
      </c>
      <c r="BV53" s="35">
        <v>10</v>
      </c>
      <c r="BY53" s="54">
        <v>1503.6</v>
      </c>
    </row>
    <row r="54" spans="1:77" x14ac:dyDescent="0.2">
      <c r="A54" s="35" t="s">
        <v>4017</v>
      </c>
      <c r="B54" s="35" t="s">
        <v>273</v>
      </c>
      <c r="C54" s="35" t="s">
        <v>4018</v>
      </c>
      <c r="D54" s="35" t="s">
        <v>4019</v>
      </c>
      <c r="E54" s="52">
        <v>45379</v>
      </c>
      <c r="F54" s="53">
        <v>32</v>
      </c>
      <c r="G54" s="53">
        <v>32</v>
      </c>
      <c r="H54" s="54">
        <v>5315.2</v>
      </c>
      <c r="I54" s="53">
        <v>32</v>
      </c>
      <c r="J54" s="54">
        <v>5315.2</v>
      </c>
      <c r="K54" s="35" t="s">
        <v>2290</v>
      </c>
      <c r="M54" s="102">
        <v>0</v>
      </c>
      <c r="N54" s="35" t="s">
        <v>3735</v>
      </c>
      <c r="O54" s="35" t="s">
        <v>3736</v>
      </c>
      <c r="P54" s="35" t="s">
        <v>3737</v>
      </c>
      <c r="Q54" s="52">
        <v>45351</v>
      </c>
      <c r="R54" s="53">
        <v>0</v>
      </c>
      <c r="S54" s="54">
        <v>0</v>
      </c>
      <c r="T54" s="102">
        <v>0</v>
      </c>
      <c r="V54" s="54">
        <v>0</v>
      </c>
      <c r="W54" s="102">
        <v>0</v>
      </c>
      <c r="X54" s="102">
        <v>0</v>
      </c>
      <c r="Y54" s="102">
        <v>1</v>
      </c>
      <c r="Z54" s="102">
        <v>0</v>
      </c>
      <c r="AA54" s="102">
        <v>0</v>
      </c>
      <c r="AB54" s="102">
        <v>1</v>
      </c>
      <c r="AC54" s="53">
        <v>0</v>
      </c>
      <c r="AD54" s="54">
        <v>0</v>
      </c>
      <c r="AE54" s="35" t="s">
        <v>3738</v>
      </c>
      <c r="AF54" s="101">
        <v>1</v>
      </c>
      <c r="AG54" s="35" t="s">
        <v>3805</v>
      </c>
      <c r="AH54" s="35" t="s">
        <v>3806</v>
      </c>
      <c r="AI54" s="35" t="s">
        <v>2291</v>
      </c>
      <c r="AJ54" s="54">
        <v>166.1</v>
      </c>
      <c r="AK54" s="35" t="s">
        <v>3741</v>
      </c>
      <c r="AL54" s="102">
        <v>0</v>
      </c>
      <c r="AM54" s="35" t="s">
        <v>3742</v>
      </c>
      <c r="AN54" s="52">
        <v>45351</v>
      </c>
      <c r="AO54" s="35" t="s">
        <v>3743</v>
      </c>
      <c r="AP54" s="35" t="s">
        <v>3744</v>
      </c>
      <c r="AQ54" s="35" t="s">
        <v>3745</v>
      </c>
      <c r="AR54" s="54">
        <v>0</v>
      </c>
      <c r="AS54" s="35" t="s">
        <v>3746</v>
      </c>
      <c r="AT54" s="35" t="s">
        <v>3747</v>
      </c>
      <c r="AU54" s="153">
        <v>1</v>
      </c>
      <c r="AV54" s="35" t="s">
        <v>3748</v>
      </c>
      <c r="AW54" s="35"/>
      <c r="AX54" s="35"/>
      <c r="AY54" s="35" t="s">
        <v>4020</v>
      </c>
      <c r="AZ54" s="35" t="s">
        <v>4021</v>
      </c>
      <c r="BA54" s="35" t="s">
        <v>273</v>
      </c>
      <c r="BC54" s="35" t="s">
        <v>3751</v>
      </c>
      <c r="BD54" s="35" t="s">
        <v>3752</v>
      </c>
      <c r="BE54" s="35"/>
      <c r="BF54" s="35" t="s">
        <v>3754</v>
      </c>
      <c r="BG54" s="35" t="s">
        <v>3755</v>
      </c>
      <c r="BH54" s="53">
        <v>32</v>
      </c>
      <c r="BK54" s="35"/>
      <c r="BL54" s="102">
        <v>0</v>
      </c>
      <c r="BO54" s="35" t="s">
        <v>2291</v>
      </c>
      <c r="BR54" s="35" t="s">
        <v>3756</v>
      </c>
      <c r="BS54" s="35" t="s">
        <v>4022</v>
      </c>
      <c r="BT54" s="35" t="s">
        <v>4023</v>
      </c>
      <c r="BU54" s="35" t="s">
        <v>4024</v>
      </c>
      <c r="BV54" s="35">
        <v>10</v>
      </c>
      <c r="BY54" s="54">
        <v>5315.2</v>
      </c>
    </row>
    <row r="55" spans="1:77" x14ac:dyDescent="0.2">
      <c r="A55" s="35" t="s">
        <v>721</v>
      </c>
      <c r="B55" s="35" t="s">
        <v>271</v>
      </c>
      <c r="C55" s="35" t="s">
        <v>4025</v>
      </c>
      <c r="D55" s="35" t="s">
        <v>706</v>
      </c>
      <c r="E55" s="52">
        <v>45369</v>
      </c>
      <c r="F55" s="53">
        <v>2</v>
      </c>
      <c r="G55" s="53">
        <v>2</v>
      </c>
      <c r="H55" s="54">
        <v>71.709999999999994</v>
      </c>
      <c r="I55" s="53">
        <v>2</v>
      </c>
      <c r="J55" s="54">
        <v>71.709999999999994</v>
      </c>
      <c r="K55" s="35" t="s">
        <v>727</v>
      </c>
      <c r="M55" s="102">
        <v>0</v>
      </c>
      <c r="N55" s="35" t="s">
        <v>3735</v>
      </c>
      <c r="O55" s="35" t="s">
        <v>3736</v>
      </c>
      <c r="P55" s="35" t="s">
        <v>3737</v>
      </c>
      <c r="Q55" s="52">
        <v>45352</v>
      </c>
      <c r="R55" s="53">
        <v>0</v>
      </c>
      <c r="S55" s="54">
        <v>71.19</v>
      </c>
      <c r="T55" s="102">
        <v>0</v>
      </c>
      <c r="V55" s="54">
        <v>0</v>
      </c>
      <c r="W55" s="102">
        <v>0</v>
      </c>
      <c r="X55" s="102">
        <v>0</v>
      </c>
      <c r="Y55" s="102">
        <v>1</v>
      </c>
      <c r="Z55" s="102">
        <v>1</v>
      </c>
      <c r="AA55" s="102">
        <v>0</v>
      </c>
      <c r="AB55" s="102">
        <v>1</v>
      </c>
      <c r="AC55" s="53">
        <v>0</v>
      </c>
      <c r="AD55" s="54">
        <v>0</v>
      </c>
      <c r="AE55" s="35" t="s">
        <v>3738</v>
      </c>
      <c r="AF55" s="101">
        <v>1</v>
      </c>
      <c r="AG55" s="35" t="s">
        <v>3805</v>
      </c>
      <c r="AH55" s="35" t="s">
        <v>3806</v>
      </c>
      <c r="AI55" s="35" t="s">
        <v>728</v>
      </c>
      <c r="AJ55" s="54">
        <v>35.85</v>
      </c>
      <c r="AK55" s="35" t="s">
        <v>3741</v>
      </c>
      <c r="AL55" s="102">
        <v>0</v>
      </c>
      <c r="AM55" s="35" t="s">
        <v>3775</v>
      </c>
      <c r="AN55" s="52">
        <v>45352</v>
      </c>
      <c r="AO55" s="35" t="s">
        <v>3791</v>
      </c>
      <c r="AP55" s="35" t="s">
        <v>3744</v>
      </c>
      <c r="AQ55" s="35" t="s">
        <v>3745</v>
      </c>
      <c r="AR55" s="54">
        <v>0</v>
      </c>
      <c r="AS55" s="35" t="s">
        <v>3746</v>
      </c>
      <c r="AT55" s="35" t="s">
        <v>3747</v>
      </c>
      <c r="AU55" s="153">
        <v>1</v>
      </c>
      <c r="AV55" s="35" t="s">
        <v>3748</v>
      </c>
      <c r="AW55" s="35" t="s">
        <v>3807</v>
      </c>
      <c r="AX55" s="35" t="s">
        <v>4026</v>
      </c>
      <c r="AY55" s="35" t="s">
        <v>4027</v>
      </c>
      <c r="AZ55" s="35" t="s">
        <v>720</v>
      </c>
      <c r="BA55" s="35" t="s">
        <v>4028</v>
      </c>
      <c r="BC55" s="35" t="s">
        <v>3751</v>
      </c>
      <c r="BD55" s="35" t="s">
        <v>3752</v>
      </c>
      <c r="BE55" s="35"/>
      <c r="BF55" s="35" t="s">
        <v>3754</v>
      </c>
      <c r="BG55" s="35" t="s">
        <v>3755</v>
      </c>
      <c r="BH55" s="53">
        <v>2</v>
      </c>
      <c r="BK55" s="35" t="s">
        <v>698</v>
      </c>
      <c r="BL55" s="102">
        <v>0</v>
      </c>
      <c r="BO55" s="35" t="s">
        <v>728</v>
      </c>
      <c r="BR55" s="35" t="s">
        <v>3756</v>
      </c>
      <c r="BS55" s="35" t="s">
        <v>3811</v>
      </c>
      <c r="BT55" s="35" t="s">
        <v>3812</v>
      </c>
      <c r="BU55" s="35"/>
      <c r="BV55" s="35">
        <v>0</v>
      </c>
      <c r="BY55" s="54">
        <v>71.709999999999994</v>
      </c>
    </row>
    <row r="56" spans="1:77" x14ac:dyDescent="0.2">
      <c r="A56" s="35" t="s">
        <v>721</v>
      </c>
      <c r="B56" s="35" t="s">
        <v>275</v>
      </c>
      <c r="C56" s="35" t="s">
        <v>4029</v>
      </c>
      <c r="D56" s="35" t="s">
        <v>706</v>
      </c>
      <c r="E56" s="52">
        <v>45366</v>
      </c>
      <c r="F56" s="53">
        <v>1</v>
      </c>
      <c r="G56" s="53">
        <v>1</v>
      </c>
      <c r="H56" s="54">
        <v>307.10000000000002</v>
      </c>
      <c r="I56" s="53">
        <v>1</v>
      </c>
      <c r="J56" s="54">
        <v>307.10000000000002</v>
      </c>
      <c r="K56" s="35" t="s">
        <v>718</v>
      </c>
      <c r="M56" s="102">
        <v>0</v>
      </c>
      <c r="N56" s="35" t="s">
        <v>3735</v>
      </c>
      <c r="O56" s="35" t="s">
        <v>3736</v>
      </c>
      <c r="P56" s="35" t="s">
        <v>3737</v>
      </c>
      <c r="Q56" s="52">
        <v>45352</v>
      </c>
      <c r="R56" s="53">
        <v>0</v>
      </c>
      <c r="S56" s="54">
        <v>0</v>
      </c>
      <c r="T56" s="102">
        <v>0</v>
      </c>
      <c r="V56" s="54">
        <v>0</v>
      </c>
      <c r="W56" s="102">
        <v>0</v>
      </c>
      <c r="X56" s="102">
        <v>0</v>
      </c>
      <c r="Y56" s="102">
        <v>1</v>
      </c>
      <c r="Z56" s="102">
        <v>1</v>
      </c>
      <c r="AA56" s="102">
        <v>0</v>
      </c>
      <c r="AB56" s="102">
        <v>1</v>
      </c>
      <c r="AC56" s="53">
        <v>0</v>
      </c>
      <c r="AD56" s="54">
        <v>0</v>
      </c>
      <c r="AE56" s="35" t="s">
        <v>3738</v>
      </c>
      <c r="AF56" s="101">
        <v>1</v>
      </c>
      <c r="AG56" s="35" t="s">
        <v>3739</v>
      </c>
      <c r="AH56" s="35" t="s">
        <v>3740</v>
      </c>
      <c r="AI56" s="35" t="s">
        <v>719</v>
      </c>
      <c r="AJ56" s="54">
        <v>307.10000000000002</v>
      </c>
      <c r="AK56" s="35" t="s">
        <v>3741</v>
      </c>
      <c r="AL56" s="102">
        <v>0</v>
      </c>
      <c r="AM56" s="35" t="s">
        <v>3775</v>
      </c>
      <c r="AN56" s="52">
        <v>45352</v>
      </c>
      <c r="AO56" s="35" t="s">
        <v>3791</v>
      </c>
      <c r="AP56" s="35" t="s">
        <v>3744</v>
      </c>
      <c r="AQ56" s="35" t="s">
        <v>3745</v>
      </c>
      <c r="AR56" s="54">
        <v>0</v>
      </c>
      <c r="AS56" s="35" t="s">
        <v>3746</v>
      </c>
      <c r="AT56" s="35" t="s">
        <v>3747</v>
      </c>
      <c r="AU56" s="153">
        <v>1</v>
      </c>
      <c r="AV56" s="35" t="s">
        <v>3748</v>
      </c>
      <c r="AW56" s="35"/>
      <c r="AX56" s="35"/>
      <c r="AY56" s="35" t="s">
        <v>4030</v>
      </c>
      <c r="AZ56" s="35" t="s">
        <v>720</v>
      </c>
      <c r="BA56" s="35" t="s">
        <v>4031</v>
      </c>
      <c r="BC56" s="35" t="s">
        <v>3751</v>
      </c>
      <c r="BD56" s="35" t="s">
        <v>3752</v>
      </c>
      <c r="BE56" s="35"/>
      <c r="BF56" s="35" t="s">
        <v>3754</v>
      </c>
      <c r="BG56" s="35" t="s">
        <v>3755</v>
      </c>
      <c r="BH56" s="53">
        <v>1</v>
      </c>
      <c r="BK56" s="35" t="s">
        <v>698</v>
      </c>
      <c r="BL56" s="102">
        <v>0</v>
      </c>
      <c r="BO56" s="35" t="s">
        <v>719</v>
      </c>
      <c r="BR56" s="35" t="s">
        <v>3756</v>
      </c>
      <c r="BS56" s="35" t="s">
        <v>3811</v>
      </c>
      <c r="BT56" s="35" t="s">
        <v>3812</v>
      </c>
      <c r="BU56" s="35"/>
      <c r="BV56" s="35">
        <v>0</v>
      </c>
      <c r="BY56" s="54">
        <v>307.10000000000002</v>
      </c>
    </row>
    <row r="57" spans="1:77" x14ac:dyDescent="0.2">
      <c r="A57" s="35" t="s">
        <v>1679</v>
      </c>
      <c r="B57" s="35" t="s">
        <v>273</v>
      </c>
      <c r="C57" s="35" t="s">
        <v>4032</v>
      </c>
      <c r="D57" s="35" t="s">
        <v>1171</v>
      </c>
      <c r="E57" s="52">
        <v>45420</v>
      </c>
      <c r="F57" s="53">
        <v>1</v>
      </c>
      <c r="G57" s="53">
        <v>1</v>
      </c>
      <c r="H57" s="54">
        <v>36260.5</v>
      </c>
      <c r="I57" s="53">
        <v>1</v>
      </c>
      <c r="J57" s="54">
        <v>36260.5</v>
      </c>
      <c r="K57" s="35" t="s">
        <v>1676</v>
      </c>
      <c r="M57" s="102">
        <v>0</v>
      </c>
      <c r="N57" s="35" t="s">
        <v>3735</v>
      </c>
      <c r="O57" s="35" t="s">
        <v>3736</v>
      </c>
      <c r="P57" s="35" t="s">
        <v>3737</v>
      </c>
      <c r="Q57" s="52">
        <v>45352</v>
      </c>
      <c r="R57" s="53">
        <v>0</v>
      </c>
      <c r="S57" s="54">
        <v>0</v>
      </c>
      <c r="T57" s="102">
        <v>0</v>
      </c>
      <c r="V57" s="54">
        <v>0</v>
      </c>
      <c r="W57" s="102">
        <v>0</v>
      </c>
      <c r="X57" s="102">
        <v>0</v>
      </c>
      <c r="Y57" s="102">
        <v>1</v>
      </c>
      <c r="Z57" s="102">
        <v>0</v>
      </c>
      <c r="AA57" s="102">
        <v>0</v>
      </c>
      <c r="AB57" s="102">
        <v>1</v>
      </c>
      <c r="AC57" s="53">
        <v>0</v>
      </c>
      <c r="AD57" s="54">
        <v>0</v>
      </c>
      <c r="AE57" s="35" t="s">
        <v>3738</v>
      </c>
      <c r="AF57" s="101">
        <v>1</v>
      </c>
      <c r="AG57" s="35" t="s">
        <v>3824</v>
      </c>
      <c r="AH57" s="35" t="s">
        <v>3825</v>
      </c>
      <c r="AI57" s="35" t="s">
        <v>1677</v>
      </c>
      <c r="AJ57" s="54">
        <v>36260.5</v>
      </c>
      <c r="AK57" s="35" t="s">
        <v>3764</v>
      </c>
      <c r="AL57" s="102">
        <v>0</v>
      </c>
      <c r="AM57" s="35" t="s">
        <v>3742</v>
      </c>
      <c r="AN57" s="52">
        <v>45352</v>
      </c>
      <c r="AO57" s="35" t="s">
        <v>3743</v>
      </c>
      <c r="AP57" s="35" t="s">
        <v>3744</v>
      </c>
      <c r="AQ57" s="35" t="s">
        <v>3745</v>
      </c>
      <c r="AR57" s="54">
        <v>0</v>
      </c>
      <c r="AS57" s="35" t="s">
        <v>3746</v>
      </c>
      <c r="AT57" s="35" t="s">
        <v>3747</v>
      </c>
      <c r="AU57" s="153">
        <v>1</v>
      </c>
      <c r="AV57" s="35" t="s">
        <v>3748</v>
      </c>
      <c r="AW57" s="35"/>
      <c r="AX57" s="35"/>
      <c r="AY57" s="35" t="s">
        <v>4033</v>
      </c>
      <c r="AZ57" s="35" t="s">
        <v>1669</v>
      </c>
      <c r="BA57" s="35" t="s">
        <v>3835</v>
      </c>
      <c r="BC57" s="35" t="s">
        <v>3751</v>
      </c>
      <c r="BD57" s="35" t="s">
        <v>3752</v>
      </c>
      <c r="BE57" s="35"/>
      <c r="BF57" s="35" t="s">
        <v>3754</v>
      </c>
      <c r="BG57" s="35" t="s">
        <v>3755</v>
      </c>
      <c r="BH57" s="53">
        <v>1</v>
      </c>
      <c r="BK57" s="35" t="s">
        <v>933</v>
      </c>
      <c r="BL57" s="102">
        <v>0</v>
      </c>
      <c r="BO57" s="35" t="s">
        <v>1677</v>
      </c>
      <c r="BR57" s="35" t="s">
        <v>3756</v>
      </c>
      <c r="BS57" s="35" t="s">
        <v>3828</v>
      </c>
      <c r="BT57" s="35" t="s">
        <v>3829</v>
      </c>
      <c r="BU57" s="35"/>
      <c r="BV57" s="35">
        <v>0</v>
      </c>
      <c r="BY57" s="54">
        <v>36260.5</v>
      </c>
    </row>
    <row r="58" spans="1:77" x14ac:dyDescent="0.2">
      <c r="A58" s="35" t="s">
        <v>2008</v>
      </c>
      <c r="B58" s="35" t="s">
        <v>273</v>
      </c>
      <c r="C58" s="35" t="s">
        <v>4034</v>
      </c>
      <c r="D58" s="35" t="s">
        <v>2007</v>
      </c>
      <c r="E58" s="52">
        <v>45392</v>
      </c>
      <c r="F58" s="53">
        <v>1</v>
      </c>
      <c r="G58" s="53">
        <v>1</v>
      </c>
      <c r="H58" s="54">
        <v>4500</v>
      </c>
      <c r="I58" s="53">
        <v>1</v>
      </c>
      <c r="J58" s="54">
        <v>4500</v>
      </c>
      <c r="K58" s="35" t="s">
        <v>2004</v>
      </c>
      <c r="M58" s="102">
        <v>0</v>
      </c>
      <c r="N58" s="35" t="s">
        <v>3735</v>
      </c>
      <c r="O58" s="35" t="s">
        <v>3736</v>
      </c>
      <c r="P58" s="35" t="s">
        <v>3737</v>
      </c>
      <c r="Q58" s="52">
        <v>45355</v>
      </c>
      <c r="R58" s="53">
        <v>0</v>
      </c>
      <c r="S58" s="54">
        <v>0</v>
      </c>
      <c r="T58" s="102">
        <v>0</v>
      </c>
      <c r="V58" s="54">
        <v>0</v>
      </c>
      <c r="W58" s="102">
        <v>0</v>
      </c>
      <c r="X58" s="102">
        <v>0</v>
      </c>
      <c r="Y58" s="102">
        <v>1</v>
      </c>
      <c r="Z58" s="102">
        <v>0</v>
      </c>
      <c r="AA58" s="102">
        <v>0</v>
      </c>
      <c r="AB58" s="102">
        <v>1</v>
      </c>
      <c r="AC58" s="53">
        <v>0</v>
      </c>
      <c r="AD58" s="54">
        <v>0</v>
      </c>
      <c r="AE58" s="35" t="s">
        <v>3738</v>
      </c>
      <c r="AF58" s="101">
        <v>1</v>
      </c>
      <c r="AG58" s="35" t="s">
        <v>4035</v>
      </c>
      <c r="AH58" s="35" t="s">
        <v>4036</v>
      </c>
      <c r="AI58" s="35" t="s">
        <v>2005</v>
      </c>
      <c r="AJ58" s="54">
        <v>4500</v>
      </c>
      <c r="AK58" s="35" t="s">
        <v>3764</v>
      </c>
      <c r="AL58" s="102">
        <v>0</v>
      </c>
      <c r="AM58" s="35" t="s">
        <v>3742</v>
      </c>
      <c r="AN58" s="52">
        <v>45356</v>
      </c>
      <c r="AO58" s="35" t="s">
        <v>3743</v>
      </c>
      <c r="AP58" s="35" t="s">
        <v>3744</v>
      </c>
      <c r="AQ58" s="35" t="s">
        <v>3745</v>
      </c>
      <c r="AR58" s="54">
        <v>0</v>
      </c>
      <c r="AS58" s="35" t="s">
        <v>3746</v>
      </c>
      <c r="AT58" s="35" t="s">
        <v>3747</v>
      </c>
      <c r="AU58" s="153">
        <v>1</v>
      </c>
      <c r="AV58" s="35" t="s">
        <v>3748</v>
      </c>
      <c r="AW58" s="35"/>
      <c r="AX58" s="35"/>
      <c r="AY58" s="35" t="s">
        <v>4037</v>
      </c>
      <c r="AZ58" s="35" t="s">
        <v>2015</v>
      </c>
      <c r="BA58" s="35" t="s">
        <v>3991</v>
      </c>
      <c r="BC58" s="35" t="s">
        <v>3751</v>
      </c>
      <c r="BD58" s="35" t="s">
        <v>3752</v>
      </c>
      <c r="BE58" s="35"/>
      <c r="BF58" s="35" t="s">
        <v>3754</v>
      </c>
      <c r="BG58" s="35" t="s">
        <v>3755</v>
      </c>
      <c r="BH58" s="53">
        <v>1</v>
      </c>
      <c r="BK58" s="35" t="s">
        <v>2010</v>
      </c>
      <c r="BL58" s="102">
        <v>0</v>
      </c>
      <c r="BO58" s="35" t="s">
        <v>2005</v>
      </c>
      <c r="BR58" s="35" t="s">
        <v>3756</v>
      </c>
      <c r="BS58" s="35" t="s">
        <v>4038</v>
      </c>
      <c r="BT58" s="35" t="s">
        <v>4039</v>
      </c>
      <c r="BU58" s="35"/>
      <c r="BV58" s="35">
        <v>0</v>
      </c>
      <c r="BY58" s="54">
        <v>4500</v>
      </c>
    </row>
    <row r="59" spans="1:77" x14ac:dyDescent="0.2">
      <c r="A59" s="35" t="s">
        <v>2008</v>
      </c>
      <c r="B59" s="35" t="s">
        <v>271</v>
      </c>
      <c r="C59" s="35" t="s">
        <v>4034</v>
      </c>
      <c r="D59" s="35" t="s">
        <v>2007</v>
      </c>
      <c r="E59" s="52">
        <v>45392</v>
      </c>
      <c r="F59" s="53">
        <v>1</v>
      </c>
      <c r="G59" s="53">
        <v>1</v>
      </c>
      <c r="H59" s="54">
        <v>4500</v>
      </c>
      <c r="I59" s="53">
        <v>1</v>
      </c>
      <c r="J59" s="54">
        <v>4500</v>
      </c>
      <c r="K59" s="35" t="s">
        <v>2004</v>
      </c>
      <c r="M59" s="102">
        <v>0</v>
      </c>
      <c r="N59" s="35" t="s">
        <v>3735</v>
      </c>
      <c r="O59" s="35" t="s">
        <v>3736</v>
      </c>
      <c r="P59" s="35" t="s">
        <v>3737</v>
      </c>
      <c r="Q59" s="52">
        <v>45355</v>
      </c>
      <c r="R59" s="53">
        <v>0</v>
      </c>
      <c r="S59" s="54">
        <v>0</v>
      </c>
      <c r="T59" s="102">
        <v>0</v>
      </c>
      <c r="V59" s="54">
        <v>0</v>
      </c>
      <c r="W59" s="102">
        <v>0</v>
      </c>
      <c r="X59" s="102">
        <v>0</v>
      </c>
      <c r="Y59" s="102">
        <v>1</v>
      </c>
      <c r="Z59" s="102">
        <v>0</v>
      </c>
      <c r="AA59" s="102">
        <v>0</v>
      </c>
      <c r="AB59" s="102">
        <v>1</v>
      </c>
      <c r="AC59" s="53">
        <v>0</v>
      </c>
      <c r="AD59" s="54">
        <v>0</v>
      </c>
      <c r="AE59" s="35" t="s">
        <v>3738</v>
      </c>
      <c r="AF59" s="101">
        <v>1</v>
      </c>
      <c r="AG59" s="35" t="s">
        <v>4035</v>
      </c>
      <c r="AH59" s="35" t="s">
        <v>4036</v>
      </c>
      <c r="AI59" s="35" t="s">
        <v>2005</v>
      </c>
      <c r="AJ59" s="54">
        <v>4500</v>
      </c>
      <c r="AK59" s="35" t="s">
        <v>3764</v>
      </c>
      <c r="AL59" s="102">
        <v>0</v>
      </c>
      <c r="AM59" s="35" t="s">
        <v>3742</v>
      </c>
      <c r="AN59" s="52">
        <v>45356</v>
      </c>
      <c r="AO59" s="35" t="s">
        <v>3743</v>
      </c>
      <c r="AP59" s="35" t="s">
        <v>3744</v>
      </c>
      <c r="AQ59" s="35" t="s">
        <v>3745</v>
      </c>
      <c r="AR59" s="54">
        <v>0</v>
      </c>
      <c r="AS59" s="35" t="s">
        <v>3746</v>
      </c>
      <c r="AT59" s="35" t="s">
        <v>3747</v>
      </c>
      <c r="AU59" s="153">
        <v>1</v>
      </c>
      <c r="AV59" s="35" t="s">
        <v>3748</v>
      </c>
      <c r="AW59" s="35"/>
      <c r="AX59" s="35"/>
      <c r="AY59" s="35" t="s">
        <v>4040</v>
      </c>
      <c r="AZ59" s="35" t="s">
        <v>2006</v>
      </c>
      <c r="BA59" s="35" t="s">
        <v>3987</v>
      </c>
      <c r="BC59" s="35" t="s">
        <v>3751</v>
      </c>
      <c r="BD59" s="35" t="s">
        <v>3752</v>
      </c>
      <c r="BE59" s="35"/>
      <c r="BF59" s="35" t="s">
        <v>3754</v>
      </c>
      <c r="BG59" s="35" t="s">
        <v>3755</v>
      </c>
      <c r="BH59" s="53">
        <v>1</v>
      </c>
      <c r="BK59" s="35" t="s">
        <v>1994</v>
      </c>
      <c r="BL59" s="102">
        <v>0</v>
      </c>
      <c r="BO59" s="35" t="s">
        <v>2005</v>
      </c>
      <c r="BR59" s="35" t="s">
        <v>3756</v>
      </c>
      <c r="BS59" s="35" t="s">
        <v>4038</v>
      </c>
      <c r="BT59" s="35" t="s">
        <v>4039</v>
      </c>
      <c r="BU59" s="35"/>
      <c r="BV59" s="35">
        <v>0</v>
      </c>
      <c r="BY59" s="54">
        <v>4500</v>
      </c>
    </row>
    <row r="60" spans="1:77" x14ac:dyDescent="0.2">
      <c r="A60" s="35" t="s">
        <v>4041</v>
      </c>
      <c r="B60" s="35" t="s">
        <v>273</v>
      </c>
      <c r="C60" s="35" t="s">
        <v>4042</v>
      </c>
      <c r="D60" s="35" t="s">
        <v>281</v>
      </c>
      <c r="E60" s="52">
        <v>45579</v>
      </c>
      <c r="F60" s="53">
        <v>2</v>
      </c>
      <c r="G60" s="53">
        <v>2</v>
      </c>
      <c r="H60" s="54">
        <v>6477.54</v>
      </c>
      <c r="I60" s="53">
        <v>2</v>
      </c>
      <c r="J60" s="54">
        <v>6477.54</v>
      </c>
      <c r="K60" s="35" t="s">
        <v>2257</v>
      </c>
      <c r="M60" s="102">
        <v>0</v>
      </c>
      <c r="N60" s="35" t="s">
        <v>3735</v>
      </c>
      <c r="O60" s="35" t="s">
        <v>3736</v>
      </c>
      <c r="P60" s="35"/>
      <c r="Q60" s="52">
        <v>45358</v>
      </c>
      <c r="R60" s="53">
        <v>0</v>
      </c>
      <c r="S60" s="54">
        <v>0</v>
      </c>
      <c r="T60" s="102">
        <v>0</v>
      </c>
      <c r="V60" s="54">
        <v>0</v>
      </c>
      <c r="W60" s="102">
        <v>0</v>
      </c>
      <c r="X60" s="102">
        <v>0</v>
      </c>
      <c r="Y60" s="102">
        <v>1</v>
      </c>
      <c r="Z60" s="102">
        <v>0</v>
      </c>
      <c r="AA60" s="102">
        <v>0</v>
      </c>
      <c r="AB60" s="102">
        <v>1</v>
      </c>
      <c r="AC60" s="53">
        <v>0</v>
      </c>
      <c r="AD60" s="54">
        <v>0</v>
      </c>
      <c r="AE60" s="35" t="s">
        <v>3738</v>
      </c>
      <c r="AF60" s="101">
        <v>1</v>
      </c>
      <c r="AG60" s="35" t="s">
        <v>3762</v>
      </c>
      <c r="AH60" s="35" t="s">
        <v>3763</v>
      </c>
      <c r="AI60" s="35" t="s">
        <v>2258</v>
      </c>
      <c r="AJ60" s="54">
        <v>3238.77</v>
      </c>
      <c r="AK60" s="35" t="s">
        <v>3764</v>
      </c>
      <c r="AL60" s="102">
        <v>0</v>
      </c>
      <c r="AM60" s="35" t="s">
        <v>3742</v>
      </c>
      <c r="AN60" s="52">
        <v>45358</v>
      </c>
      <c r="AO60" s="35" t="s">
        <v>3743</v>
      </c>
      <c r="AP60" s="35" t="s">
        <v>3744</v>
      </c>
      <c r="AQ60" s="35" t="s">
        <v>3745</v>
      </c>
      <c r="AR60" s="54">
        <v>0</v>
      </c>
      <c r="AS60" s="35" t="s">
        <v>3746</v>
      </c>
      <c r="AT60" s="35" t="s">
        <v>3747</v>
      </c>
      <c r="AU60" s="153">
        <v>1</v>
      </c>
      <c r="AV60" s="35" t="s">
        <v>3748</v>
      </c>
      <c r="AW60" s="35" t="s">
        <v>3765</v>
      </c>
      <c r="AX60" s="35" t="s">
        <v>4043</v>
      </c>
      <c r="AY60" s="35" t="s">
        <v>4044</v>
      </c>
      <c r="AZ60" s="35" t="s">
        <v>4045</v>
      </c>
      <c r="BA60" s="35" t="s">
        <v>273</v>
      </c>
      <c r="BC60" s="35" t="s">
        <v>3751</v>
      </c>
      <c r="BD60" s="35" t="s">
        <v>3752</v>
      </c>
      <c r="BE60" s="35"/>
      <c r="BF60" s="35" t="s">
        <v>3754</v>
      </c>
      <c r="BG60" s="35" t="s">
        <v>3755</v>
      </c>
      <c r="BH60" s="53">
        <v>2</v>
      </c>
      <c r="BK60" s="35"/>
      <c r="BL60" s="102">
        <v>0</v>
      </c>
      <c r="BO60" s="35" t="s">
        <v>2258</v>
      </c>
      <c r="BR60" s="35" t="s">
        <v>3756</v>
      </c>
      <c r="BS60" s="35" t="s">
        <v>3769</v>
      </c>
      <c r="BT60" s="35" t="s">
        <v>3770</v>
      </c>
      <c r="BU60" s="35"/>
      <c r="BV60" s="35">
        <v>0</v>
      </c>
      <c r="BY60" s="54">
        <v>6477.54</v>
      </c>
    </row>
    <row r="61" spans="1:77" x14ac:dyDescent="0.2">
      <c r="A61" s="35" t="s">
        <v>4041</v>
      </c>
      <c r="B61" s="35" t="s">
        <v>271</v>
      </c>
      <c r="C61" s="35" t="s">
        <v>4046</v>
      </c>
      <c r="D61" s="35" t="s">
        <v>281</v>
      </c>
      <c r="E61" s="52">
        <v>45490</v>
      </c>
      <c r="F61" s="53">
        <v>1</v>
      </c>
      <c r="G61" s="53">
        <v>1</v>
      </c>
      <c r="H61" s="54">
        <v>5178.66</v>
      </c>
      <c r="I61" s="53">
        <v>1</v>
      </c>
      <c r="J61" s="54">
        <v>5178.66</v>
      </c>
      <c r="K61" s="35" t="s">
        <v>755</v>
      </c>
      <c r="M61" s="102">
        <v>0</v>
      </c>
      <c r="N61" s="35" t="s">
        <v>3735</v>
      </c>
      <c r="O61" s="35" t="s">
        <v>3736</v>
      </c>
      <c r="P61" s="35"/>
      <c r="Q61" s="52">
        <v>45358</v>
      </c>
      <c r="R61" s="53">
        <v>0</v>
      </c>
      <c r="S61" s="54">
        <v>0</v>
      </c>
      <c r="T61" s="102">
        <v>0</v>
      </c>
      <c r="V61" s="54">
        <v>0</v>
      </c>
      <c r="W61" s="102">
        <v>0</v>
      </c>
      <c r="X61" s="102">
        <v>0</v>
      </c>
      <c r="Y61" s="102">
        <v>1</v>
      </c>
      <c r="Z61" s="102">
        <v>0</v>
      </c>
      <c r="AA61" s="102">
        <v>0</v>
      </c>
      <c r="AB61" s="102">
        <v>1</v>
      </c>
      <c r="AC61" s="53">
        <v>0</v>
      </c>
      <c r="AD61" s="54">
        <v>0</v>
      </c>
      <c r="AE61" s="35" t="s">
        <v>3738</v>
      </c>
      <c r="AF61" s="101">
        <v>1</v>
      </c>
      <c r="AG61" s="35" t="s">
        <v>3762</v>
      </c>
      <c r="AH61" s="35" t="s">
        <v>3763</v>
      </c>
      <c r="AI61" s="35" t="s">
        <v>756</v>
      </c>
      <c r="AJ61" s="54">
        <v>5178.66</v>
      </c>
      <c r="AK61" s="35" t="s">
        <v>3764</v>
      </c>
      <c r="AL61" s="102">
        <v>0</v>
      </c>
      <c r="AM61" s="35" t="s">
        <v>3742</v>
      </c>
      <c r="AN61" s="52">
        <v>45358</v>
      </c>
      <c r="AO61" s="35" t="s">
        <v>3743</v>
      </c>
      <c r="AP61" s="35" t="s">
        <v>3744</v>
      </c>
      <c r="AQ61" s="35" t="s">
        <v>3745</v>
      </c>
      <c r="AR61" s="54">
        <v>0</v>
      </c>
      <c r="AS61" s="35" t="s">
        <v>3746</v>
      </c>
      <c r="AT61" s="35" t="s">
        <v>3747</v>
      </c>
      <c r="AU61" s="153">
        <v>1</v>
      </c>
      <c r="AV61" s="35" t="s">
        <v>3748</v>
      </c>
      <c r="AW61" s="35" t="s">
        <v>3765</v>
      </c>
      <c r="AX61" s="35" t="s">
        <v>4047</v>
      </c>
      <c r="AY61" s="35" t="s">
        <v>4048</v>
      </c>
      <c r="AZ61" s="35" t="s">
        <v>4049</v>
      </c>
      <c r="BA61" s="35" t="s">
        <v>273</v>
      </c>
      <c r="BC61" s="35" t="s">
        <v>3751</v>
      </c>
      <c r="BD61" s="35" t="s">
        <v>3752</v>
      </c>
      <c r="BE61" s="35"/>
      <c r="BF61" s="35" t="s">
        <v>3754</v>
      </c>
      <c r="BG61" s="35" t="s">
        <v>3755</v>
      </c>
      <c r="BH61" s="53">
        <v>1</v>
      </c>
      <c r="BK61" s="35"/>
      <c r="BL61" s="102">
        <v>0</v>
      </c>
      <c r="BO61" s="35" t="s">
        <v>756</v>
      </c>
      <c r="BR61" s="35" t="s">
        <v>3756</v>
      </c>
      <c r="BS61" s="35" t="s">
        <v>3769</v>
      </c>
      <c r="BT61" s="35" t="s">
        <v>3770</v>
      </c>
      <c r="BU61" s="35"/>
      <c r="BV61" s="35">
        <v>0</v>
      </c>
      <c r="BY61" s="54">
        <v>5178.66</v>
      </c>
    </row>
    <row r="62" spans="1:77" x14ac:dyDescent="0.2">
      <c r="A62" s="35" t="s">
        <v>4050</v>
      </c>
      <c r="B62" s="35" t="s">
        <v>273</v>
      </c>
      <c r="C62" s="35" t="s">
        <v>4051</v>
      </c>
      <c r="D62" s="35" t="s">
        <v>4052</v>
      </c>
      <c r="E62" s="52">
        <v>45397</v>
      </c>
      <c r="F62" s="53">
        <v>2</v>
      </c>
      <c r="G62" s="53">
        <v>2</v>
      </c>
      <c r="H62" s="54">
        <v>3131.04</v>
      </c>
      <c r="I62" s="53">
        <v>2</v>
      </c>
      <c r="J62" s="54">
        <v>3131.04</v>
      </c>
      <c r="K62" s="35" t="s">
        <v>2617</v>
      </c>
      <c r="M62" s="102">
        <v>0</v>
      </c>
      <c r="N62" s="35" t="s">
        <v>3735</v>
      </c>
      <c r="O62" s="35" t="s">
        <v>3736</v>
      </c>
      <c r="P62" s="35"/>
      <c r="Q62" s="52">
        <v>45358</v>
      </c>
      <c r="R62" s="53">
        <v>0</v>
      </c>
      <c r="S62" s="54">
        <v>0</v>
      </c>
      <c r="T62" s="102">
        <v>0</v>
      </c>
      <c r="V62" s="54">
        <v>0</v>
      </c>
      <c r="W62" s="102">
        <v>0</v>
      </c>
      <c r="X62" s="102">
        <v>0</v>
      </c>
      <c r="Y62" s="102">
        <v>1</v>
      </c>
      <c r="Z62" s="102">
        <v>0</v>
      </c>
      <c r="AA62" s="102">
        <v>0</v>
      </c>
      <c r="AB62" s="102">
        <v>1</v>
      </c>
      <c r="AC62" s="53">
        <v>0</v>
      </c>
      <c r="AD62" s="54">
        <v>0</v>
      </c>
      <c r="AE62" s="35" t="s">
        <v>3738</v>
      </c>
      <c r="AF62" s="101">
        <v>1</v>
      </c>
      <c r="AG62" s="35" t="s">
        <v>3762</v>
      </c>
      <c r="AH62" s="35" t="s">
        <v>3763</v>
      </c>
      <c r="AI62" s="35" t="s">
        <v>2618</v>
      </c>
      <c r="AJ62" s="54">
        <v>1565.52</v>
      </c>
      <c r="AK62" s="35" t="s">
        <v>3764</v>
      </c>
      <c r="AL62" s="102">
        <v>0</v>
      </c>
      <c r="AM62" s="35" t="s">
        <v>3742</v>
      </c>
      <c r="AN62" s="52">
        <v>45358</v>
      </c>
      <c r="AO62" s="35" t="s">
        <v>3743</v>
      </c>
      <c r="AP62" s="35" t="s">
        <v>3744</v>
      </c>
      <c r="AQ62" s="35" t="s">
        <v>3745</v>
      </c>
      <c r="AR62" s="54">
        <v>0</v>
      </c>
      <c r="AS62" s="35" t="s">
        <v>3746</v>
      </c>
      <c r="AT62" s="35" t="s">
        <v>3747</v>
      </c>
      <c r="AU62" s="153">
        <v>1</v>
      </c>
      <c r="AV62" s="35" t="s">
        <v>3748</v>
      </c>
      <c r="AW62" s="35" t="s">
        <v>4053</v>
      </c>
      <c r="AX62" s="35" t="s">
        <v>4054</v>
      </c>
      <c r="AY62" s="35" t="s">
        <v>4055</v>
      </c>
      <c r="AZ62" s="35" t="s">
        <v>4056</v>
      </c>
      <c r="BA62" s="35" t="s">
        <v>273</v>
      </c>
      <c r="BC62" s="35" t="s">
        <v>3751</v>
      </c>
      <c r="BD62" s="35" t="s">
        <v>3752</v>
      </c>
      <c r="BE62" s="35"/>
      <c r="BF62" s="35" t="s">
        <v>3754</v>
      </c>
      <c r="BG62" s="35" t="s">
        <v>3755</v>
      </c>
      <c r="BH62" s="53">
        <v>2</v>
      </c>
      <c r="BK62" s="35"/>
      <c r="BL62" s="102">
        <v>0</v>
      </c>
      <c r="BO62" s="35" t="s">
        <v>2618</v>
      </c>
      <c r="BR62" s="35" t="s">
        <v>3756</v>
      </c>
      <c r="BS62" s="35" t="s">
        <v>4057</v>
      </c>
      <c r="BT62" s="35" t="s">
        <v>4058</v>
      </c>
      <c r="BU62" s="35"/>
      <c r="BV62" s="35">
        <v>0</v>
      </c>
      <c r="BY62" s="54">
        <v>3131.04</v>
      </c>
    </row>
    <row r="63" spans="1:77" x14ac:dyDescent="0.2">
      <c r="A63" s="35" t="s">
        <v>4050</v>
      </c>
      <c r="B63" s="35" t="s">
        <v>271</v>
      </c>
      <c r="C63" s="35" t="s">
        <v>4059</v>
      </c>
      <c r="D63" s="35" t="s">
        <v>4052</v>
      </c>
      <c r="E63" s="52">
        <v>45387</v>
      </c>
      <c r="F63" s="53">
        <v>2</v>
      </c>
      <c r="G63" s="53">
        <v>2</v>
      </c>
      <c r="H63" s="54">
        <v>8102.52</v>
      </c>
      <c r="I63" s="53">
        <v>2</v>
      </c>
      <c r="J63" s="54">
        <v>8102.52</v>
      </c>
      <c r="K63" s="35" t="s">
        <v>2557</v>
      </c>
      <c r="M63" s="102">
        <v>0</v>
      </c>
      <c r="N63" s="35" t="s">
        <v>3735</v>
      </c>
      <c r="O63" s="35" t="s">
        <v>3736</v>
      </c>
      <c r="P63" s="35"/>
      <c r="Q63" s="52">
        <v>45358</v>
      </c>
      <c r="R63" s="53">
        <v>0</v>
      </c>
      <c r="S63" s="54">
        <v>0</v>
      </c>
      <c r="T63" s="102">
        <v>0</v>
      </c>
      <c r="V63" s="54">
        <v>0</v>
      </c>
      <c r="W63" s="102">
        <v>0</v>
      </c>
      <c r="X63" s="102">
        <v>0</v>
      </c>
      <c r="Y63" s="102">
        <v>1</v>
      </c>
      <c r="Z63" s="102">
        <v>0</v>
      </c>
      <c r="AA63" s="102">
        <v>0</v>
      </c>
      <c r="AB63" s="102">
        <v>1</v>
      </c>
      <c r="AC63" s="53">
        <v>0</v>
      </c>
      <c r="AD63" s="54">
        <v>0</v>
      </c>
      <c r="AE63" s="35" t="s">
        <v>3738</v>
      </c>
      <c r="AF63" s="101">
        <v>1</v>
      </c>
      <c r="AG63" s="35" t="s">
        <v>4060</v>
      </c>
      <c r="AH63" s="35" t="s">
        <v>4061</v>
      </c>
      <c r="AI63" s="35" t="s">
        <v>2558</v>
      </c>
      <c r="AJ63" s="54">
        <v>4051.26</v>
      </c>
      <c r="AK63" s="35" t="s">
        <v>3764</v>
      </c>
      <c r="AL63" s="102">
        <v>0</v>
      </c>
      <c r="AM63" s="35" t="s">
        <v>3742</v>
      </c>
      <c r="AN63" s="52">
        <v>45358</v>
      </c>
      <c r="AO63" s="35" t="s">
        <v>3743</v>
      </c>
      <c r="AP63" s="35" t="s">
        <v>3744</v>
      </c>
      <c r="AQ63" s="35" t="s">
        <v>3745</v>
      </c>
      <c r="AR63" s="54">
        <v>0</v>
      </c>
      <c r="AS63" s="35" t="s">
        <v>3746</v>
      </c>
      <c r="AT63" s="35" t="s">
        <v>3747</v>
      </c>
      <c r="AU63" s="153">
        <v>1</v>
      </c>
      <c r="AV63" s="35" t="s">
        <v>3748</v>
      </c>
      <c r="AW63" s="35" t="s">
        <v>4053</v>
      </c>
      <c r="AX63" s="35" t="s">
        <v>4062</v>
      </c>
      <c r="AY63" s="35" t="s">
        <v>4063</v>
      </c>
      <c r="AZ63" s="35" t="s">
        <v>4064</v>
      </c>
      <c r="BA63" s="35" t="s">
        <v>273</v>
      </c>
      <c r="BC63" s="35" t="s">
        <v>3751</v>
      </c>
      <c r="BD63" s="35" t="s">
        <v>3752</v>
      </c>
      <c r="BE63" s="35"/>
      <c r="BF63" s="35" t="s">
        <v>3754</v>
      </c>
      <c r="BG63" s="35" t="s">
        <v>3755</v>
      </c>
      <c r="BH63" s="53">
        <v>2</v>
      </c>
      <c r="BK63" s="35"/>
      <c r="BL63" s="102">
        <v>0</v>
      </c>
      <c r="BO63" s="35" t="s">
        <v>2558</v>
      </c>
      <c r="BR63" s="35" t="s">
        <v>3756</v>
      </c>
      <c r="BS63" s="35" t="s">
        <v>4057</v>
      </c>
      <c r="BT63" s="35" t="s">
        <v>4058</v>
      </c>
      <c r="BU63" s="35"/>
      <c r="BV63" s="35">
        <v>0</v>
      </c>
      <c r="BY63" s="54">
        <v>8102.52</v>
      </c>
    </row>
    <row r="64" spans="1:77" x14ac:dyDescent="0.2">
      <c r="A64" s="35" t="s">
        <v>4065</v>
      </c>
      <c r="B64" s="35" t="s">
        <v>271</v>
      </c>
      <c r="C64" s="35" t="s">
        <v>4066</v>
      </c>
      <c r="D64" s="35" t="s">
        <v>282</v>
      </c>
      <c r="E64" s="52">
        <v>45384</v>
      </c>
      <c r="F64" s="53">
        <v>21</v>
      </c>
      <c r="G64" s="53">
        <v>21</v>
      </c>
      <c r="H64" s="54">
        <v>326.13</v>
      </c>
      <c r="I64" s="53">
        <v>21</v>
      </c>
      <c r="J64" s="54">
        <v>326.13</v>
      </c>
      <c r="K64" s="35" t="s">
        <v>2767</v>
      </c>
      <c r="M64" s="102">
        <v>0</v>
      </c>
      <c r="N64" s="35" t="s">
        <v>3735</v>
      </c>
      <c r="O64" s="35" t="s">
        <v>3736</v>
      </c>
      <c r="P64" s="35"/>
      <c r="Q64" s="52">
        <v>45358</v>
      </c>
      <c r="R64" s="53">
        <v>0</v>
      </c>
      <c r="S64" s="54">
        <v>0</v>
      </c>
      <c r="T64" s="102">
        <v>0</v>
      </c>
      <c r="V64" s="54">
        <v>0</v>
      </c>
      <c r="W64" s="102">
        <v>0</v>
      </c>
      <c r="X64" s="102">
        <v>0</v>
      </c>
      <c r="Y64" s="102">
        <v>1</v>
      </c>
      <c r="Z64" s="102">
        <v>0</v>
      </c>
      <c r="AA64" s="102">
        <v>0</v>
      </c>
      <c r="AB64" s="102">
        <v>1</v>
      </c>
      <c r="AC64" s="53">
        <v>0</v>
      </c>
      <c r="AD64" s="54">
        <v>0</v>
      </c>
      <c r="AE64" s="35" t="s">
        <v>3738</v>
      </c>
      <c r="AF64" s="101">
        <v>1</v>
      </c>
      <c r="AG64" s="35" t="s">
        <v>3815</v>
      </c>
      <c r="AH64" s="35" t="s">
        <v>3816</v>
      </c>
      <c r="AI64" s="35" t="s">
        <v>2768</v>
      </c>
      <c r="AJ64" s="54">
        <v>15.53</v>
      </c>
      <c r="AK64" s="35" t="s">
        <v>3764</v>
      </c>
      <c r="AL64" s="102">
        <v>0</v>
      </c>
      <c r="AM64" s="35" t="s">
        <v>3742</v>
      </c>
      <c r="AN64" s="52">
        <v>45358</v>
      </c>
      <c r="AO64" s="35" t="s">
        <v>3791</v>
      </c>
      <c r="AP64" s="35" t="s">
        <v>3744</v>
      </c>
      <c r="AQ64" s="35" t="s">
        <v>3745</v>
      </c>
      <c r="AR64" s="54">
        <v>0</v>
      </c>
      <c r="AS64" s="35" t="s">
        <v>3746</v>
      </c>
      <c r="AT64" s="35" t="s">
        <v>3747</v>
      </c>
      <c r="AU64" s="153">
        <v>1</v>
      </c>
      <c r="AV64" s="35" t="s">
        <v>3748</v>
      </c>
      <c r="AW64" s="35" t="s">
        <v>3817</v>
      </c>
      <c r="AX64" s="35" t="s">
        <v>4067</v>
      </c>
      <c r="AY64" s="35" t="s">
        <v>4068</v>
      </c>
      <c r="AZ64" s="35" t="s">
        <v>4069</v>
      </c>
      <c r="BA64" s="35" t="s">
        <v>273</v>
      </c>
      <c r="BC64" s="35" t="s">
        <v>3751</v>
      </c>
      <c r="BD64" s="35" t="s">
        <v>3752</v>
      </c>
      <c r="BE64" s="35"/>
      <c r="BF64" s="35" t="s">
        <v>3754</v>
      </c>
      <c r="BG64" s="35" t="s">
        <v>3755</v>
      </c>
      <c r="BH64" s="53">
        <v>21</v>
      </c>
      <c r="BK64" s="35"/>
      <c r="BL64" s="102">
        <v>0</v>
      </c>
      <c r="BO64" s="35" t="s">
        <v>2768</v>
      </c>
      <c r="BR64" s="35" t="s">
        <v>3756</v>
      </c>
      <c r="BS64" s="35" t="s">
        <v>3821</v>
      </c>
      <c r="BT64" s="35" t="s">
        <v>3822</v>
      </c>
      <c r="BU64" s="35"/>
      <c r="BV64" s="35">
        <v>0</v>
      </c>
      <c r="BY64" s="54">
        <v>326.13</v>
      </c>
    </row>
    <row r="65" spans="1:77" x14ac:dyDescent="0.2">
      <c r="A65" s="35" t="s">
        <v>4065</v>
      </c>
      <c r="B65" s="35" t="s">
        <v>275</v>
      </c>
      <c r="C65" s="35" t="s">
        <v>4070</v>
      </c>
      <c r="D65" s="35" t="s">
        <v>282</v>
      </c>
      <c r="E65" s="52">
        <v>45384</v>
      </c>
      <c r="F65" s="53">
        <v>38</v>
      </c>
      <c r="G65" s="53">
        <v>38</v>
      </c>
      <c r="H65" s="54">
        <v>418.76</v>
      </c>
      <c r="I65" s="53">
        <v>38</v>
      </c>
      <c r="J65" s="54">
        <v>418.76</v>
      </c>
      <c r="K65" s="35" t="s">
        <v>2742</v>
      </c>
      <c r="M65" s="102">
        <v>0</v>
      </c>
      <c r="N65" s="35" t="s">
        <v>3735</v>
      </c>
      <c r="O65" s="35" t="s">
        <v>3736</v>
      </c>
      <c r="P65" s="35"/>
      <c r="Q65" s="52">
        <v>45358</v>
      </c>
      <c r="R65" s="53">
        <v>0</v>
      </c>
      <c r="S65" s="54">
        <v>0</v>
      </c>
      <c r="T65" s="102">
        <v>0</v>
      </c>
      <c r="V65" s="54">
        <v>0</v>
      </c>
      <c r="W65" s="102">
        <v>0</v>
      </c>
      <c r="X65" s="102">
        <v>0</v>
      </c>
      <c r="Y65" s="102">
        <v>1</v>
      </c>
      <c r="Z65" s="102">
        <v>0</v>
      </c>
      <c r="AA65" s="102">
        <v>0</v>
      </c>
      <c r="AB65" s="102">
        <v>1</v>
      </c>
      <c r="AC65" s="53">
        <v>0</v>
      </c>
      <c r="AD65" s="54">
        <v>0</v>
      </c>
      <c r="AE65" s="35" t="s">
        <v>3738</v>
      </c>
      <c r="AF65" s="101">
        <v>1</v>
      </c>
      <c r="AG65" s="35" t="s">
        <v>3815</v>
      </c>
      <c r="AH65" s="35" t="s">
        <v>3816</v>
      </c>
      <c r="AI65" s="35" t="s">
        <v>2743</v>
      </c>
      <c r="AJ65" s="54">
        <v>11.02</v>
      </c>
      <c r="AK65" s="35" t="s">
        <v>3764</v>
      </c>
      <c r="AL65" s="102">
        <v>0</v>
      </c>
      <c r="AM65" s="35" t="s">
        <v>3742</v>
      </c>
      <c r="AN65" s="52">
        <v>45358</v>
      </c>
      <c r="AO65" s="35" t="s">
        <v>3791</v>
      </c>
      <c r="AP65" s="35" t="s">
        <v>3744</v>
      </c>
      <c r="AQ65" s="35" t="s">
        <v>3745</v>
      </c>
      <c r="AR65" s="54">
        <v>0</v>
      </c>
      <c r="AS65" s="35" t="s">
        <v>3746</v>
      </c>
      <c r="AT65" s="35" t="s">
        <v>3747</v>
      </c>
      <c r="AU65" s="153">
        <v>1</v>
      </c>
      <c r="AV65" s="35" t="s">
        <v>3748</v>
      </c>
      <c r="AW65" s="35" t="s">
        <v>3817</v>
      </c>
      <c r="AX65" s="35" t="s">
        <v>4071</v>
      </c>
      <c r="AY65" s="35" t="s">
        <v>4072</v>
      </c>
      <c r="AZ65" s="35" t="s">
        <v>4073</v>
      </c>
      <c r="BA65" s="35" t="s">
        <v>273</v>
      </c>
      <c r="BC65" s="35" t="s">
        <v>3751</v>
      </c>
      <c r="BD65" s="35" t="s">
        <v>3752</v>
      </c>
      <c r="BE65" s="35"/>
      <c r="BF65" s="35" t="s">
        <v>3754</v>
      </c>
      <c r="BG65" s="35" t="s">
        <v>3755</v>
      </c>
      <c r="BH65" s="53">
        <v>38</v>
      </c>
      <c r="BK65" s="35"/>
      <c r="BL65" s="102">
        <v>0</v>
      </c>
      <c r="BO65" s="35" t="s">
        <v>2743</v>
      </c>
      <c r="BR65" s="35" t="s">
        <v>3756</v>
      </c>
      <c r="BS65" s="35" t="s">
        <v>3821</v>
      </c>
      <c r="BT65" s="35" t="s">
        <v>3822</v>
      </c>
      <c r="BU65" s="35"/>
      <c r="BV65" s="35">
        <v>0</v>
      </c>
      <c r="BY65" s="54">
        <v>418.76</v>
      </c>
    </row>
    <row r="66" spans="1:77" x14ac:dyDescent="0.2">
      <c r="A66" s="35" t="s">
        <v>4065</v>
      </c>
      <c r="B66" s="35" t="s">
        <v>274</v>
      </c>
      <c r="C66" s="35" t="s">
        <v>3887</v>
      </c>
      <c r="D66" s="35" t="s">
        <v>282</v>
      </c>
      <c r="E66" s="52">
        <v>45421</v>
      </c>
      <c r="F66" s="53">
        <v>8</v>
      </c>
      <c r="G66" s="53">
        <v>8</v>
      </c>
      <c r="H66" s="54">
        <v>74.16</v>
      </c>
      <c r="I66" s="53">
        <v>8</v>
      </c>
      <c r="J66" s="54">
        <v>74.16</v>
      </c>
      <c r="K66" s="35" t="s">
        <v>229</v>
      </c>
      <c r="M66" s="102">
        <v>0</v>
      </c>
      <c r="N66" s="35" t="s">
        <v>3735</v>
      </c>
      <c r="O66" s="35" t="s">
        <v>3736</v>
      </c>
      <c r="P66" s="35"/>
      <c r="Q66" s="52">
        <v>45358</v>
      </c>
      <c r="R66" s="53">
        <v>0</v>
      </c>
      <c r="S66" s="54">
        <v>0</v>
      </c>
      <c r="T66" s="102">
        <v>0</v>
      </c>
      <c r="V66" s="54">
        <v>0</v>
      </c>
      <c r="W66" s="102">
        <v>0</v>
      </c>
      <c r="X66" s="102">
        <v>0</v>
      </c>
      <c r="Y66" s="102">
        <v>1</v>
      </c>
      <c r="Z66" s="102">
        <v>0</v>
      </c>
      <c r="AA66" s="102">
        <v>0</v>
      </c>
      <c r="AB66" s="102">
        <v>1</v>
      </c>
      <c r="AC66" s="53">
        <v>0</v>
      </c>
      <c r="AD66" s="54">
        <v>0</v>
      </c>
      <c r="AE66" s="35" t="s">
        <v>3738</v>
      </c>
      <c r="AF66" s="101">
        <v>1</v>
      </c>
      <c r="AG66" s="35" t="s">
        <v>3815</v>
      </c>
      <c r="AH66" s="35" t="s">
        <v>3816</v>
      </c>
      <c r="AI66" s="35" t="s">
        <v>230</v>
      </c>
      <c r="AJ66" s="54">
        <v>9.27</v>
      </c>
      <c r="AK66" s="35" t="s">
        <v>3764</v>
      </c>
      <c r="AL66" s="102">
        <v>0</v>
      </c>
      <c r="AM66" s="35" t="s">
        <v>3742</v>
      </c>
      <c r="AN66" s="52">
        <v>45358</v>
      </c>
      <c r="AO66" s="35" t="s">
        <v>3791</v>
      </c>
      <c r="AP66" s="35" t="s">
        <v>3744</v>
      </c>
      <c r="AQ66" s="35" t="s">
        <v>3745</v>
      </c>
      <c r="AR66" s="54">
        <v>0</v>
      </c>
      <c r="AS66" s="35" t="s">
        <v>3746</v>
      </c>
      <c r="AT66" s="35" t="s">
        <v>3747</v>
      </c>
      <c r="AU66" s="153">
        <v>1</v>
      </c>
      <c r="AV66" s="35" t="s">
        <v>3748</v>
      </c>
      <c r="AW66" s="35" t="s">
        <v>3817</v>
      </c>
      <c r="AX66" s="35" t="s">
        <v>3888</v>
      </c>
      <c r="AY66" s="35" t="s">
        <v>4074</v>
      </c>
      <c r="AZ66" s="35" t="s">
        <v>4075</v>
      </c>
      <c r="BA66" s="35" t="s">
        <v>273</v>
      </c>
      <c r="BC66" s="35" t="s">
        <v>3751</v>
      </c>
      <c r="BD66" s="35" t="s">
        <v>3752</v>
      </c>
      <c r="BE66" s="35"/>
      <c r="BF66" s="35" t="s">
        <v>3754</v>
      </c>
      <c r="BG66" s="35" t="s">
        <v>3755</v>
      </c>
      <c r="BH66" s="53">
        <v>8</v>
      </c>
      <c r="BK66" s="35"/>
      <c r="BL66" s="102">
        <v>0</v>
      </c>
      <c r="BO66" s="35" t="s">
        <v>230</v>
      </c>
      <c r="BR66" s="35" t="s">
        <v>3756</v>
      </c>
      <c r="BS66" s="35" t="s">
        <v>3821</v>
      </c>
      <c r="BT66" s="35" t="s">
        <v>3822</v>
      </c>
      <c r="BU66" s="35"/>
      <c r="BV66" s="35">
        <v>0</v>
      </c>
      <c r="BY66" s="54">
        <v>74.16</v>
      </c>
    </row>
    <row r="67" spans="1:77" x14ac:dyDescent="0.2">
      <c r="A67" s="35" t="s">
        <v>4065</v>
      </c>
      <c r="B67" s="35" t="s">
        <v>269</v>
      </c>
      <c r="C67" s="35" t="s">
        <v>3887</v>
      </c>
      <c r="D67" s="35" t="s">
        <v>282</v>
      </c>
      <c r="E67" s="52">
        <v>45447</v>
      </c>
      <c r="F67" s="53">
        <v>2</v>
      </c>
      <c r="G67" s="53">
        <v>2</v>
      </c>
      <c r="H67" s="54">
        <v>18.54</v>
      </c>
      <c r="I67" s="53">
        <v>2</v>
      </c>
      <c r="J67" s="54">
        <v>18.54</v>
      </c>
      <c r="K67" s="35" t="s">
        <v>229</v>
      </c>
      <c r="M67" s="102">
        <v>0</v>
      </c>
      <c r="N67" s="35" t="s">
        <v>3735</v>
      </c>
      <c r="O67" s="35" t="s">
        <v>3736</v>
      </c>
      <c r="P67" s="35"/>
      <c r="Q67" s="52">
        <v>45358</v>
      </c>
      <c r="R67" s="53">
        <v>0</v>
      </c>
      <c r="S67" s="54">
        <v>0</v>
      </c>
      <c r="T67" s="102">
        <v>0</v>
      </c>
      <c r="V67" s="54">
        <v>0</v>
      </c>
      <c r="W67" s="102">
        <v>0</v>
      </c>
      <c r="X67" s="102">
        <v>0</v>
      </c>
      <c r="Y67" s="102">
        <v>1</v>
      </c>
      <c r="Z67" s="102">
        <v>0</v>
      </c>
      <c r="AA67" s="102">
        <v>0</v>
      </c>
      <c r="AB67" s="102">
        <v>1</v>
      </c>
      <c r="AC67" s="53">
        <v>0</v>
      </c>
      <c r="AD67" s="54">
        <v>0</v>
      </c>
      <c r="AE67" s="35" t="s">
        <v>3738</v>
      </c>
      <c r="AF67" s="101">
        <v>1</v>
      </c>
      <c r="AG67" s="35" t="s">
        <v>3815</v>
      </c>
      <c r="AH67" s="35" t="s">
        <v>3816</v>
      </c>
      <c r="AI67" s="35" t="s">
        <v>230</v>
      </c>
      <c r="AJ67" s="54">
        <v>9.27</v>
      </c>
      <c r="AK67" s="35" t="s">
        <v>3764</v>
      </c>
      <c r="AL67" s="102">
        <v>0</v>
      </c>
      <c r="AM67" s="35" t="s">
        <v>3742</v>
      </c>
      <c r="AN67" s="52">
        <v>45358</v>
      </c>
      <c r="AO67" s="35" t="s">
        <v>3791</v>
      </c>
      <c r="AP67" s="35" t="s">
        <v>3744</v>
      </c>
      <c r="AQ67" s="35" t="s">
        <v>3745</v>
      </c>
      <c r="AR67" s="54">
        <v>0</v>
      </c>
      <c r="AS67" s="35" t="s">
        <v>3746</v>
      </c>
      <c r="AT67" s="35" t="s">
        <v>3747</v>
      </c>
      <c r="AU67" s="153">
        <v>1</v>
      </c>
      <c r="AV67" s="35" t="s">
        <v>3748</v>
      </c>
      <c r="AW67" s="35" t="s">
        <v>3817</v>
      </c>
      <c r="AX67" s="35" t="s">
        <v>3888</v>
      </c>
      <c r="AY67" s="35" t="s">
        <v>4076</v>
      </c>
      <c r="AZ67" s="35" t="s">
        <v>4077</v>
      </c>
      <c r="BA67" s="35" t="s">
        <v>273</v>
      </c>
      <c r="BC67" s="35" t="s">
        <v>3751</v>
      </c>
      <c r="BD67" s="35" t="s">
        <v>3752</v>
      </c>
      <c r="BE67" s="35"/>
      <c r="BF67" s="35" t="s">
        <v>3754</v>
      </c>
      <c r="BG67" s="35" t="s">
        <v>3755</v>
      </c>
      <c r="BH67" s="53">
        <v>2</v>
      </c>
      <c r="BK67" s="35"/>
      <c r="BL67" s="102">
        <v>0</v>
      </c>
      <c r="BO67" s="35" t="s">
        <v>230</v>
      </c>
      <c r="BR67" s="35" t="s">
        <v>3756</v>
      </c>
      <c r="BS67" s="35" t="s">
        <v>3821</v>
      </c>
      <c r="BT67" s="35" t="s">
        <v>3822</v>
      </c>
      <c r="BU67" s="35"/>
      <c r="BV67" s="35">
        <v>0</v>
      </c>
      <c r="BY67" s="54">
        <v>18.54</v>
      </c>
    </row>
    <row r="68" spans="1:77" x14ac:dyDescent="0.2">
      <c r="A68" s="35" t="s">
        <v>4065</v>
      </c>
      <c r="B68" s="35" t="s">
        <v>278</v>
      </c>
      <c r="C68" s="35" t="s">
        <v>4078</v>
      </c>
      <c r="D68" s="35" t="s">
        <v>282</v>
      </c>
      <c r="E68" s="52">
        <v>45384</v>
      </c>
      <c r="F68" s="53">
        <v>8</v>
      </c>
      <c r="G68" s="53">
        <v>8</v>
      </c>
      <c r="H68" s="54">
        <v>16.16</v>
      </c>
      <c r="I68" s="53">
        <v>8</v>
      </c>
      <c r="J68" s="54">
        <v>16.16</v>
      </c>
      <c r="K68" s="35" t="s">
        <v>237</v>
      </c>
      <c r="M68" s="102">
        <v>0</v>
      </c>
      <c r="N68" s="35" t="s">
        <v>3735</v>
      </c>
      <c r="O68" s="35" t="s">
        <v>3736</v>
      </c>
      <c r="P68" s="35"/>
      <c r="Q68" s="52">
        <v>45358</v>
      </c>
      <c r="R68" s="53">
        <v>0</v>
      </c>
      <c r="S68" s="54">
        <v>0</v>
      </c>
      <c r="T68" s="102">
        <v>0</v>
      </c>
      <c r="V68" s="54">
        <v>0</v>
      </c>
      <c r="W68" s="102">
        <v>0</v>
      </c>
      <c r="X68" s="102">
        <v>0</v>
      </c>
      <c r="Y68" s="102">
        <v>1</v>
      </c>
      <c r="Z68" s="102">
        <v>0</v>
      </c>
      <c r="AA68" s="102">
        <v>0</v>
      </c>
      <c r="AB68" s="102">
        <v>1</v>
      </c>
      <c r="AC68" s="53">
        <v>0</v>
      </c>
      <c r="AD68" s="54">
        <v>0</v>
      </c>
      <c r="AE68" s="35" t="s">
        <v>3738</v>
      </c>
      <c r="AF68" s="101">
        <v>1</v>
      </c>
      <c r="AG68" s="35" t="s">
        <v>3815</v>
      </c>
      <c r="AH68" s="35" t="s">
        <v>3816</v>
      </c>
      <c r="AI68" s="35" t="s">
        <v>238</v>
      </c>
      <c r="AJ68" s="54">
        <v>2.02</v>
      </c>
      <c r="AK68" s="35" t="s">
        <v>3764</v>
      </c>
      <c r="AL68" s="102">
        <v>0</v>
      </c>
      <c r="AM68" s="35" t="s">
        <v>3742</v>
      </c>
      <c r="AN68" s="52">
        <v>45358</v>
      </c>
      <c r="AO68" s="35" t="s">
        <v>3791</v>
      </c>
      <c r="AP68" s="35" t="s">
        <v>3744</v>
      </c>
      <c r="AQ68" s="35" t="s">
        <v>3745</v>
      </c>
      <c r="AR68" s="54">
        <v>0</v>
      </c>
      <c r="AS68" s="35" t="s">
        <v>3746</v>
      </c>
      <c r="AT68" s="35" t="s">
        <v>3747</v>
      </c>
      <c r="AU68" s="153">
        <v>1</v>
      </c>
      <c r="AV68" s="35" t="s">
        <v>3748</v>
      </c>
      <c r="AW68" s="35" t="s">
        <v>3817</v>
      </c>
      <c r="AX68" s="35" t="s">
        <v>4079</v>
      </c>
      <c r="AY68" s="35" t="s">
        <v>4080</v>
      </c>
      <c r="AZ68" s="35" t="s">
        <v>4081</v>
      </c>
      <c r="BA68" s="35" t="s">
        <v>273</v>
      </c>
      <c r="BC68" s="35" t="s">
        <v>3751</v>
      </c>
      <c r="BD68" s="35" t="s">
        <v>3752</v>
      </c>
      <c r="BE68" s="35"/>
      <c r="BF68" s="35" t="s">
        <v>3754</v>
      </c>
      <c r="BG68" s="35" t="s">
        <v>3755</v>
      </c>
      <c r="BH68" s="53">
        <v>8</v>
      </c>
      <c r="BK68" s="35"/>
      <c r="BL68" s="102">
        <v>0</v>
      </c>
      <c r="BO68" s="35" t="s">
        <v>238</v>
      </c>
      <c r="BR68" s="35" t="s">
        <v>3756</v>
      </c>
      <c r="BS68" s="35" t="s">
        <v>3821</v>
      </c>
      <c r="BT68" s="35" t="s">
        <v>3822</v>
      </c>
      <c r="BU68" s="35"/>
      <c r="BV68" s="35">
        <v>0</v>
      </c>
      <c r="BY68" s="54">
        <v>16.16</v>
      </c>
    </row>
    <row r="69" spans="1:77" x14ac:dyDescent="0.2">
      <c r="A69" s="35" t="s">
        <v>4065</v>
      </c>
      <c r="B69" s="35" t="s">
        <v>279</v>
      </c>
      <c r="C69" s="35" t="s">
        <v>4082</v>
      </c>
      <c r="D69" s="35" t="s">
        <v>282</v>
      </c>
      <c r="E69" s="52">
        <v>45421</v>
      </c>
      <c r="F69" s="53">
        <v>13</v>
      </c>
      <c r="G69" s="53">
        <v>13</v>
      </c>
      <c r="H69" s="54">
        <v>46.41</v>
      </c>
      <c r="I69" s="53">
        <v>13</v>
      </c>
      <c r="J69" s="54">
        <v>46.41</v>
      </c>
      <c r="K69" s="35" t="s">
        <v>235</v>
      </c>
      <c r="M69" s="102">
        <v>0</v>
      </c>
      <c r="N69" s="35" t="s">
        <v>3735</v>
      </c>
      <c r="O69" s="35" t="s">
        <v>3736</v>
      </c>
      <c r="P69" s="35"/>
      <c r="Q69" s="52">
        <v>45358</v>
      </c>
      <c r="R69" s="53">
        <v>0</v>
      </c>
      <c r="S69" s="54">
        <v>0</v>
      </c>
      <c r="T69" s="102">
        <v>0</v>
      </c>
      <c r="V69" s="54">
        <v>0</v>
      </c>
      <c r="W69" s="102">
        <v>0</v>
      </c>
      <c r="X69" s="102">
        <v>0</v>
      </c>
      <c r="Y69" s="102">
        <v>1</v>
      </c>
      <c r="Z69" s="102">
        <v>0</v>
      </c>
      <c r="AA69" s="102">
        <v>0</v>
      </c>
      <c r="AB69" s="102">
        <v>1</v>
      </c>
      <c r="AC69" s="53">
        <v>0</v>
      </c>
      <c r="AD69" s="54">
        <v>0</v>
      </c>
      <c r="AE69" s="35" t="s">
        <v>3738</v>
      </c>
      <c r="AF69" s="101">
        <v>1</v>
      </c>
      <c r="AG69" s="35" t="s">
        <v>3815</v>
      </c>
      <c r="AH69" s="35" t="s">
        <v>3816</v>
      </c>
      <c r="AI69" s="35" t="s">
        <v>236</v>
      </c>
      <c r="AJ69" s="54">
        <v>3.57</v>
      </c>
      <c r="AK69" s="35" t="s">
        <v>3764</v>
      </c>
      <c r="AL69" s="102">
        <v>0</v>
      </c>
      <c r="AM69" s="35" t="s">
        <v>3742</v>
      </c>
      <c r="AN69" s="52">
        <v>45358</v>
      </c>
      <c r="AO69" s="35" t="s">
        <v>3791</v>
      </c>
      <c r="AP69" s="35" t="s">
        <v>3744</v>
      </c>
      <c r="AQ69" s="35" t="s">
        <v>3745</v>
      </c>
      <c r="AR69" s="54">
        <v>0</v>
      </c>
      <c r="AS69" s="35" t="s">
        <v>3746</v>
      </c>
      <c r="AT69" s="35" t="s">
        <v>3747</v>
      </c>
      <c r="AU69" s="153">
        <v>1</v>
      </c>
      <c r="AV69" s="35" t="s">
        <v>3748</v>
      </c>
      <c r="AW69" s="35" t="s">
        <v>3817</v>
      </c>
      <c r="AX69" s="35" t="s">
        <v>4083</v>
      </c>
      <c r="AY69" s="35" t="s">
        <v>4084</v>
      </c>
      <c r="AZ69" s="35" t="s">
        <v>4085</v>
      </c>
      <c r="BA69" s="35" t="s">
        <v>273</v>
      </c>
      <c r="BC69" s="35" t="s">
        <v>3751</v>
      </c>
      <c r="BD69" s="35" t="s">
        <v>3752</v>
      </c>
      <c r="BE69" s="35"/>
      <c r="BF69" s="35" t="s">
        <v>3754</v>
      </c>
      <c r="BG69" s="35" t="s">
        <v>3755</v>
      </c>
      <c r="BH69" s="53">
        <v>13</v>
      </c>
      <c r="BK69" s="35"/>
      <c r="BL69" s="102">
        <v>0</v>
      </c>
      <c r="BO69" s="35" t="s">
        <v>236</v>
      </c>
      <c r="BR69" s="35" t="s">
        <v>3756</v>
      </c>
      <c r="BS69" s="35" t="s">
        <v>3821</v>
      </c>
      <c r="BT69" s="35" t="s">
        <v>3822</v>
      </c>
      <c r="BU69" s="35"/>
      <c r="BV69" s="35">
        <v>0</v>
      </c>
      <c r="BY69" s="54">
        <v>46.41</v>
      </c>
    </row>
    <row r="70" spans="1:77" x14ac:dyDescent="0.2">
      <c r="A70" s="35" t="s">
        <v>4065</v>
      </c>
      <c r="B70" s="35" t="s">
        <v>280</v>
      </c>
      <c r="C70" s="35" t="s">
        <v>4086</v>
      </c>
      <c r="D70" s="35" t="s">
        <v>282</v>
      </c>
      <c r="E70" s="52">
        <v>45393</v>
      </c>
      <c r="F70" s="53">
        <v>9</v>
      </c>
      <c r="G70" s="53">
        <v>9</v>
      </c>
      <c r="H70" s="54">
        <v>63.27</v>
      </c>
      <c r="I70" s="53">
        <v>9</v>
      </c>
      <c r="J70" s="54">
        <v>63.27</v>
      </c>
      <c r="K70" s="35" t="s">
        <v>205</v>
      </c>
      <c r="M70" s="102">
        <v>0</v>
      </c>
      <c r="N70" s="35" t="s">
        <v>3735</v>
      </c>
      <c r="O70" s="35" t="s">
        <v>3736</v>
      </c>
      <c r="P70" s="35"/>
      <c r="Q70" s="52">
        <v>45358</v>
      </c>
      <c r="R70" s="53">
        <v>0</v>
      </c>
      <c r="S70" s="54">
        <v>0</v>
      </c>
      <c r="T70" s="102">
        <v>0</v>
      </c>
      <c r="V70" s="54">
        <v>0</v>
      </c>
      <c r="W70" s="102">
        <v>0</v>
      </c>
      <c r="X70" s="102">
        <v>0</v>
      </c>
      <c r="Y70" s="102">
        <v>1</v>
      </c>
      <c r="Z70" s="102">
        <v>0</v>
      </c>
      <c r="AA70" s="102">
        <v>0</v>
      </c>
      <c r="AB70" s="102">
        <v>1</v>
      </c>
      <c r="AC70" s="53">
        <v>0</v>
      </c>
      <c r="AD70" s="54">
        <v>0</v>
      </c>
      <c r="AE70" s="35" t="s">
        <v>3738</v>
      </c>
      <c r="AF70" s="101">
        <v>1</v>
      </c>
      <c r="AG70" s="35" t="s">
        <v>3815</v>
      </c>
      <c r="AH70" s="35" t="s">
        <v>3816</v>
      </c>
      <c r="AI70" s="35" t="s">
        <v>206</v>
      </c>
      <c r="AJ70" s="54">
        <v>7.03</v>
      </c>
      <c r="AK70" s="35" t="s">
        <v>3764</v>
      </c>
      <c r="AL70" s="102">
        <v>0</v>
      </c>
      <c r="AM70" s="35" t="s">
        <v>3742</v>
      </c>
      <c r="AN70" s="52">
        <v>45358</v>
      </c>
      <c r="AO70" s="35" t="s">
        <v>3791</v>
      </c>
      <c r="AP70" s="35" t="s">
        <v>3744</v>
      </c>
      <c r="AQ70" s="35" t="s">
        <v>3745</v>
      </c>
      <c r="AR70" s="54">
        <v>0</v>
      </c>
      <c r="AS70" s="35" t="s">
        <v>3746</v>
      </c>
      <c r="AT70" s="35" t="s">
        <v>3747</v>
      </c>
      <c r="AU70" s="153">
        <v>1</v>
      </c>
      <c r="AV70" s="35" t="s">
        <v>3748</v>
      </c>
      <c r="AW70" s="35" t="s">
        <v>3817</v>
      </c>
      <c r="AX70" s="35" t="s">
        <v>4087</v>
      </c>
      <c r="AY70" s="35" t="s">
        <v>4088</v>
      </c>
      <c r="AZ70" s="35" t="s">
        <v>4089</v>
      </c>
      <c r="BA70" s="35" t="s">
        <v>273</v>
      </c>
      <c r="BC70" s="35" t="s">
        <v>3751</v>
      </c>
      <c r="BD70" s="35" t="s">
        <v>3752</v>
      </c>
      <c r="BE70" s="35"/>
      <c r="BF70" s="35" t="s">
        <v>3754</v>
      </c>
      <c r="BG70" s="35" t="s">
        <v>3755</v>
      </c>
      <c r="BH70" s="53">
        <v>9</v>
      </c>
      <c r="BK70" s="35"/>
      <c r="BL70" s="102">
        <v>0</v>
      </c>
      <c r="BO70" s="35" t="s">
        <v>206</v>
      </c>
      <c r="BR70" s="35" t="s">
        <v>3756</v>
      </c>
      <c r="BS70" s="35" t="s">
        <v>3821</v>
      </c>
      <c r="BT70" s="35" t="s">
        <v>3822</v>
      </c>
      <c r="BU70" s="35"/>
      <c r="BV70" s="35">
        <v>0</v>
      </c>
      <c r="BY70" s="54">
        <v>63.27</v>
      </c>
    </row>
    <row r="71" spans="1:77" x14ac:dyDescent="0.2">
      <c r="A71" s="35" t="s">
        <v>4065</v>
      </c>
      <c r="B71" s="35" t="s">
        <v>276</v>
      </c>
      <c r="C71" s="35" t="s">
        <v>4086</v>
      </c>
      <c r="D71" s="35" t="s">
        <v>282</v>
      </c>
      <c r="E71" s="52">
        <v>45440</v>
      </c>
      <c r="F71" s="53">
        <v>6</v>
      </c>
      <c r="G71" s="53">
        <v>6</v>
      </c>
      <c r="H71" s="54">
        <v>42.18</v>
      </c>
      <c r="I71" s="53">
        <v>6</v>
      </c>
      <c r="J71" s="54">
        <v>42.18</v>
      </c>
      <c r="K71" s="35" t="s">
        <v>205</v>
      </c>
      <c r="M71" s="102">
        <v>0</v>
      </c>
      <c r="N71" s="35" t="s">
        <v>3735</v>
      </c>
      <c r="O71" s="35" t="s">
        <v>3736</v>
      </c>
      <c r="P71" s="35"/>
      <c r="Q71" s="52">
        <v>45358</v>
      </c>
      <c r="R71" s="53">
        <v>0</v>
      </c>
      <c r="S71" s="54">
        <v>0</v>
      </c>
      <c r="T71" s="102">
        <v>0</v>
      </c>
      <c r="V71" s="54">
        <v>0</v>
      </c>
      <c r="W71" s="102">
        <v>0</v>
      </c>
      <c r="X71" s="102">
        <v>0</v>
      </c>
      <c r="Y71" s="102">
        <v>1</v>
      </c>
      <c r="Z71" s="102">
        <v>0</v>
      </c>
      <c r="AA71" s="102">
        <v>0</v>
      </c>
      <c r="AB71" s="102">
        <v>1</v>
      </c>
      <c r="AC71" s="53">
        <v>0</v>
      </c>
      <c r="AD71" s="54">
        <v>0</v>
      </c>
      <c r="AE71" s="35" t="s">
        <v>3738</v>
      </c>
      <c r="AF71" s="101">
        <v>1</v>
      </c>
      <c r="AG71" s="35" t="s">
        <v>3815</v>
      </c>
      <c r="AH71" s="35" t="s">
        <v>3816</v>
      </c>
      <c r="AI71" s="35" t="s">
        <v>206</v>
      </c>
      <c r="AJ71" s="54">
        <v>7.03</v>
      </c>
      <c r="AK71" s="35" t="s">
        <v>3764</v>
      </c>
      <c r="AL71" s="102">
        <v>0</v>
      </c>
      <c r="AM71" s="35" t="s">
        <v>3742</v>
      </c>
      <c r="AN71" s="52">
        <v>45358</v>
      </c>
      <c r="AO71" s="35" t="s">
        <v>3791</v>
      </c>
      <c r="AP71" s="35" t="s">
        <v>3744</v>
      </c>
      <c r="AQ71" s="35" t="s">
        <v>3745</v>
      </c>
      <c r="AR71" s="54">
        <v>0</v>
      </c>
      <c r="AS71" s="35" t="s">
        <v>3746</v>
      </c>
      <c r="AT71" s="35" t="s">
        <v>3747</v>
      </c>
      <c r="AU71" s="153">
        <v>1</v>
      </c>
      <c r="AV71" s="35" t="s">
        <v>3748</v>
      </c>
      <c r="AW71" s="35" t="s">
        <v>3817</v>
      </c>
      <c r="AX71" s="35" t="s">
        <v>4087</v>
      </c>
      <c r="AY71" s="35" t="s">
        <v>4090</v>
      </c>
      <c r="AZ71" s="35" t="s">
        <v>4091</v>
      </c>
      <c r="BA71" s="35" t="s">
        <v>273</v>
      </c>
      <c r="BC71" s="35" t="s">
        <v>3751</v>
      </c>
      <c r="BD71" s="35" t="s">
        <v>3752</v>
      </c>
      <c r="BE71" s="35"/>
      <c r="BF71" s="35" t="s">
        <v>3754</v>
      </c>
      <c r="BG71" s="35" t="s">
        <v>3755</v>
      </c>
      <c r="BH71" s="53">
        <v>6</v>
      </c>
      <c r="BK71" s="35"/>
      <c r="BL71" s="102">
        <v>0</v>
      </c>
      <c r="BO71" s="35" t="s">
        <v>206</v>
      </c>
      <c r="BR71" s="35" t="s">
        <v>3756</v>
      </c>
      <c r="BS71" s="35" t="s">
        <v>3821</v>
      </c>
      <c r="BT71" s="35" t="s">
        <v>3822</v>
      </c>
      <c r="BU71" s="35"/>
      <c r="BV71" s="35">
        <v>0</v>
      </c>
      <c r="BY71" s="54">
        <v>42.18</v>
      </c>
    </row>
    <row r="72" spans="1:77" x14ac:dyDescent="0.2">
      <c r="A72" s="35" t="s">
        <v>4065</v>
      </c>
      <c r="B72" s="35" t="s">
        <v>337</v>
      </c>
      <c r="C72" s="35" t="s">
        <v>4092</v>
      </c>
      <c r="D72" s="35" t="s">
        <v>282</v>
      </c>
      <c r="E72" s="52">
        <v>45384</v>
      </c>
      <c r="F72" s="53">
        <v>5</v>
      </c>
      <c r="G72" s="53">
        <v>5</v>
      </c>
      <c r="H72" s="54">
        <v>16.399999999999999</v>
      </c>
      <c r="I72" s="53">
        <v>5</v>
      </c>
      <c r="J72" s="54">
        <v>16.399999999999999</v>
      </c>
      <c r="K72" s="35" t="s">
        <v>220</v>
      </c>
      <c r="M72" s="102">
        <v>0</v>
      </c>
      <c r="N72" s="35" t="s">
        <v>3735</v>
      </c>
      <c r="O72" s="35" t="s">
        <v>3736</v>
      </c>
      <c r="P72" s="35"/>
      <c r="Q72" s="52">
        <v>45358</v>
      </c>
      <c r="R72" s="53">
        <v>0</v>
      </c>
      <c r="S72" s="54">
        <v>0</v>
      </c>
      <c r="T72" s="102">
        <v>0</v>
      </c>
      <c r="V72" s="54">
        <v>0</v>
      </c>
      <c r="W72" s="102">
        <v>0</v>
      </c>
      <c r="X72" s="102">
        <v>0</v>
      </c>
      <c r="Y72" s="102">
        <v>1</v>
      </c>
      <c r="Z72" s="102">
        <v>0</v>
      </c>
      <c r="AA72" s="102">
        <v>0</v>
      </c>
      <c r="AB72" s="102">
        <v>1</v>
      </c>
      <c r="AC72" s="53">
        <v>0</v>
      </c>
      <c r="AD72" s="54">
        <v>0</v>
      </c>
      <c r="AE72" s="35" t="s">
        <v>3738</v>
      </c>
      <c r="AF72" s="101">
        <v>1</v>
      </c>
      <c r="AG72" s="35" t="s">
        <v>3815</v>
      </c>
      <c r="AH72" s="35" t="s">
        <v>3816</v>
      </c>
      <c r="AI72" s="35" t="s">
        <v>221</v>
      </c>
      <c r="AJ72" s="54">
        <v>3.28</v>
      </c>
      <c r="AK72" s="35" t="s">
        <v>3764</v>
      </c>
      <c r="AL72" s="102">
        <v>0</v>
      </c>
      <c r="AM72" s="35" t="s">
        <v>3742</v>
      </c>
      <c r="AN72" s="52">
        <v>45358</v>
      </c>
      <c r="AO72" s="35" t="s">
        <v>3791</v>
      </c>
      <c r="AP72" s="35" t="s">
        <v>3744</v>
      </c>
      <c r="AQ72" s="35" t="s">
        <v>3745</v>
      </c>
      <c r="AR72" s="54">
        <v>0</v>
      </c>
      <c r="AS72" s="35" t="s">
        <v>3746</v>
      </c>
      <c r="AT72" s="35" t="s">
        <v>3747</v>
      </c>
      <c r="AU72" s="153">
        <v>1</v>
      </c>
      <c r="AV72" s="35" t="s">
        <v>3748</v>
      </c>
      <c r="AW72" s="35" t="s">
        <v>3817</v>
      </c>
      <c r="AX72" s="35" t="s">
        <v>4093</v>
      </c>
      <c r="AY72" s="35" t="s">
        <v>4094</v>
      </c>
      <c r="AZ72" s="35" t="s">
        <v>4095</v>
      </c>
      <c r="BA72" s="35" t="s">
        <v>273</v>
      </c>
      <c r="BC72" s="35" t="s">
        <v>3751</v>
      </c>
      <c r="BD72" s="35" t="s">
        <v>3752</v>
      </c>
      <c r="BE72" s="35"/>
      <c r="BF72" s="35" t="s">
        <v>3754</v>
      </c>
      <c r="BG72" s="35" t="s">
        <v>3755</v>
      </c>
      <c r="BH72" s="53">
        <v>5</v>
      </c>
      <c r="BK72" s="35"/>
      <c r="BL72" s="102">
        <v>0</v>
      </c>
      <c r="BO72" s="35" t="s">
        <v>221</v>
      </c>
      <c r="BR72" s="35" t="s">
        <v>3756</v>
      </c>
      <c r="BS72" s="35" t="s">
        <v>3821</v>
      </c>
      <c r="BT72" s="35" t="s">
        <v>3822</v>
      </c>
      <c r="BU72" s="35"/>
      <c r="BV72" s="35">
        <v>0</v>
      </c>
      <c r="BY72" s="54">
        <v>16.399999999999999</v>
      </c>
    </row>
    <row r="73" spans="1:77" x14ac:dyDescent="0.2">
      <c r="A73" s="35" t="s">
        <v>4096</v>
      </c>
      <c r="B73" s="35" t="s">
        <v>273</v>
      </c>
      <c r="C73" s="35" t="s">
        <v>4097</v>
      </c>
      <c r="D73" s="35" t="s">
        <v>272</v>
      </c>
      <c r="E73" s="52">
        <v>45422</v>
      </c>
      <c r="F73" s="53">
        <v>51</v>
      </c>
      <c r="G73" s="53">
        <v>51</v>
      </c>
      <c r="H73" s="54">
        <v>10557</v>
      </c>
      <c r="I73" s="53">
        <v>51</v>
      </c>
      <c r="J73" s="54">
        <v>10557</v>
      </c>
      <c r="K73" s="35" t="s">
        <v>1246</v>
      </c>
      <c r="M73" s="102">
        <v>0</v>
      </c>
      <c r="N73" s="35" t="s">
        <v>3735</v>
      </c>
      <c r="O73" s="35" t="s">
        <v>3736</v>
      </c>
      <c r="P73" s="35"/>
      <c r="Q73" s="52">
        <v>45358</v>
      </c>
      <c r="R73" s="53">
        <v>0</v>
      </c>
      <c r="S73" s="54">
        <v>0</v>
      </c>
      <c r="T73" s="102">
        <v>0</v>
      </c>
      <c r="V73" s="54">
        <v>0</v>
      </c>
      <c r="W73" s="102">
        <v>0</v>
      </c>
      <c r="X73" s="102">
        <v>0</v>
      </c>
      <c r="Y73" s="102">
        <v>1</v>
      </c>
      <c r="Z73" s="102">
        <v>0</v>
      </c>
      <c r="AA73" s="102">
        <v>0</v>
      </c>
      <c r="AB73" s="102">
        <v>1</v>
      </c>
      <c r="AC73" s="53">
        <v>0</v>
      </c>
      <c r="AD73" s="54">
        <v>0</v>
      </c>
      <c r="AE73" s="35" t="s">
        <v>3738</v>
      </c>
      <c r="AF73" s="101">
        <v>1</v>
      </c>
      <c r="AG73" s="35" t="s">
        <v>4098</v>
      </c>
      <c r="AH73" s="35" t="s">
        <v>4099</v>
      </c>
      <c r="AI73" s="35" t="s">
        <v>1247</v>
      </c>
      <c r="AJ73" s="54">
        <v>207</v>
      </c>
      <c r="AK73" s="35" t="s">
        <v>3764</v>
      </c>
      <c r="AL73" s="102">
        <v>0</v>
      </c>
      <c r="AM73" s="35" t="s">
        <v>3742</v>
      </c>
      <c r="AN73" s="52">
        <v>45358</v>
      </c>
      <c r="AO73" s="35" t="s">
        <v>3743</v>
      </c>
      <c r="AP73" s="35" t="s">
        <v>3744</v>
      </c>
      <c r="AQ73" s="35" t="s">
        <v>3745</v>
      </c>
      <c r="AR73" s="54">
        <v>0</v>
      </c>
      <c r="AS73" s="35" t="s">
        <v>3746</v>
      </c>
      <c r="AT73" s="35" t="s">
        <v>3747</v>
      </c>
      <c r="AU73" s="153">
        <v>1</v>
      </c>
      <c r="AV73" s="35" t="s">
        <v>3748</v>
      </c>
      <c r="AW73" s="35" t="s">
        <v>3897</v>
      </c>
      <c r="AX73" s="35" t="s">
        <v>4100</v>
      </c>
      <c r="AY73" s="35" t="s">
        <v>4101</v>
      </c>
      <c r="AZ73" s="35" t="s">
        <v>4102</v>
      </c>
      <c r="BA73" s="35" t="s">
        <v>273</v>
      </c>
      <c r="BC73" s="35" t="s">
        <v>3751</v>
      </c>
      <c r="BD73" s="35" t="s">
        <v>3752</v>
      </c>
      <c r="BE73" s="35"/>
      <c r="BF73" s="35" t="s">
        <v>3754</v>
      </c>
      <c r="BG73" s="35" t="s">
        <v>3755</v>
      </c>
      <c r="BH73" s="53">
        <v>51</v>
      </c>
      <c r="BK73" s="35"/>
      <c r="BL73" s="102">
        <v>0</v>
      </c>
      <c r="BO73" s="35" t="s">
        <v>1247</v>
      </c>
      <c r="BR73" s="35" t="s">
        <v>3756</v>
      </c>
      <c r="BS73" s="35" t="s">
        <v>3794</v>
      </c>
      <c r="BT73" s="35" t="s">
        <v>3795</v>
      </c>
      <c r="BU73" s="35"/>
      <c r="BV73" s="35">
        <v>0</v>
      </c>
      <c r="BY73" s="54">
        <v>10557</v>
      </c>
    </row>
    <row r="74" spans="1:77" x14ac:dyDescent="0.2">
      <c r="A74" s="35" t="s">
        <v>1172</v>
      </c>
      <c r="B74" s="35" t="s">
        <v>271</v>
      </c>
      <c r="C74" s="35" t="s">
        <v>4103</v>
      </c>
      <c r="D74" s="35" t="s">
        <v>1171</v>
      </c>
      <c r="E74" s="52">
        <v>45379</v>
      </c>
      <c r="F74" s="53">
        <v>4</v>
      </c>
      <c r="G74" s="53">
        <v>4</v>
      </c>
      <c r="H74" s="54">
        <v>2231</v>
      </c>
      <c r="I74" s="53">
        <v>4</v>
      </c>
      <c r="J74" s="54">
        <v>2231</v>
      </c>
      <c r="K74" s="35" t="s">
        <v>1168</v>
      </c>
      <c r="M74" s="102">
        <v>0</v>
      </c>
      <c r="N74" s="35" t="s">
        <v>3735</v>
      </c>
      <c r="O74" s="35" t="s">
        <v>3736</v>
      </c>
      <c r="P74" s="35" t="s">
        <v>3737</v>
      </c>
      <c r="Q74" s="52">
        <v>45359</v>
      </c>
      <c r="R74" s="53">
        <v>0</v>
      </c>
      <c r="S74" s="54">
        <v>0</v>
      </c>
      <c r="T74" s="102">
        <v>0</v>
      </c>
      <c r="V74" s="54">
        <v>0</v>
      </c>
      <c r="W74" s="102">
        <v>0</v>
      </c>
      <c r="X74" s="102">
        <v>0</v>
      </c>
      <c r="Y74" s="102">
        <v>1</v>
      </c>
      <c r="Z74" s="102">
        <v>0</v>
      </c>
      <c r="AA74" s="102">
        <v>0</v>
      </c>
      <c r="AB74" s="102">
        <v>1</v>
      </c>
      <c r="AC74" s="53">
        <v>0</v>
      </c>
      <c r="AD74" s="54">
        <v>0</v>
      </c>
      <c r="AE74" s="35" t="s">
        <v>3738</v>
      </c>
      <c r="AF74" s="101">
        <v>1</v>
      </c>
      <c r="AG74" s="35" t="s">
        <v>4104</v>
      </c>
      <c r="AH74" s="35" t="s">
        <v>4105</v>
      </c>
      <c r="AI74" s="35" t="s">
        <v>1169</v>
      </c>
      <c r="AJ74" s="54">
        <v>557.75</v>
      </c>
      <c r="AK74" s="35" t="s">
        <v>3741</v>
      </c>
      <c r="AL74" s="102">
        <v>0</v>
      </c>
      <c r="AM74" s="35" t="s">
        <v>3742</v>
      </c>
      <c r="AN74" s="52">
        <v>45359</v>
      </c>
      <c r="AO74" s="35" t="s">
        <v>3743</v>
      </c>
      <c r="AP74" s="35" t="s">
        <v>3744</v>
      </c>
      <c r="AQ74" s="35" t="s">
        <v>3745</v>
      </c>
      <c r="AR74" s="54">
        <v>0</v>
      </c>
      <c r="AS74" s="35" t="s">
        <v>3746</v>
      </c>
      <c r="AT74" s="35" t="s">
        <v>3747</v>
      </c>
      <c r="AU74" s="153">
        <v>1</v>
      </c>
      <c r="AV74" s="35" t="s">
        <v>3748</v>
      </c>
      <c r="AW74" s="35"/>
      <c r="AX74" s="35"/>
      <c r="AY74" s="35" t="s">
        <v>4106</v>
      </c>
      <c r="AZ74" s="35" t="s">
        <v>1170</v>
      </c>
      <c r="BA74" s="35" t="s">
        <v>3991</v>
      </c>
      <c r="BC74" s="35" t="s">
        <v>3751</v>
      </c>
      <c r="BD74" s="35" t="s">
        <v>3752</v>
      </c>
      <c r="BE74" s="35"/>
      <c r="BF74" s="35" t="s">
        <v>3754</v>
      </c>
      <c r="BG74" s="35" t="s">
        <v>3755</v>
      </c>
      <c r="BH74" s="53">
        <v>4</v>
      </c>
      <c r="BK74" s="35" t="s">
        <v>1159</v>
      </c>
      <c r="BL74" s="102">
        <v>0</v>
      </c>
      <c r="BO74" s="35" t="s">
        <v>1169</v>
      </c>
      <c r="BR74" s="35" t="s">
        <v>3756</v>
      </c>
      <c r="BS74" s="35" t="s">
        <v>3828</v>
      </c>
      <c r="BT74" s="35" t="s">
        <v>3829</v>
      </c>
      <c r="BU74" s="35"/>
      <c r="BV74" s="35">
        <v>0</v>
      </c>
      <c r="BY74" s="54">
        <v>2231</v>
      </c>
    </row>
    <row r="75" spans="1:77" x14ac:dyDescent="0.2">
      <c r="A75" s="35" t="s">
        <v>4107</v>
      </c>
      <c r="B75" s="35" t="s">
        <v>275</v>
      </c>
      <c r="C75" s="35" t="s">
        <v>4108</v>
      </c>
      <c r="D75" s="35" t="s">
        <v>4109</v>
      </c>
      <c r="E75" s="52">
        <v>45384</v>
      </c>
      <c r="F75" s="104">
        <v>2</v>
      </c>
      <c r="G75" s="104">
        <v>2</v>
      </c>
      <c r="H75" s="54">
        <v>240</v>
      </c>
      <c r="I75" s="104">
        <v>2</v>
      </c>
      <c r="J75" s="54">
        <v>240</v>
      </c>
      <c r="K75" s="35" t="s">
        <v>2404</v>
      </c>
      <c r="M75" s="102">
        <v>0</v>
      </c>
      <c r="N75" s="35" t="s">
        <v>3735</v>
      </c>
      <c r="O75" s="35" t="s">
        <v>3736</v>
      </c>
      <c r="P75" s="35" t="s">
        <v>3737</v>
      </c>
      <c r="Q75" s="52">
        <v>45359</v>
      </c>
      <c r="R75" s="104">
        <v>0</v>
      </c>
      <c r="S75" s="54">
        <v>0</v>
      </c>
      <c r="T75" s="102">
        <v>0</v>
      </c>
      <c r="V75" s="54">
        <v>0</v>
      </c>
      <c r="W75" s="102">
        <v>0</v>
      </c>
      <c r="X75" s="102">
        <v>0</v>
      </c>
      <c r="Y75" s="102">
        <v>1</v>
      </c>
      <c r="Z75" s="102">
        <v>0</v>
      </c>
      <c r="AA75" s="102">
        <v>0</v>
      </c>
      <c r="AB75" s="102">
        <v>1</v>
      </c>
      <c r="AC75" s="104">
        <v>0</v>
      </c>
      <c r="AD75" s="54">
        <v>0</v>
      </c>
      <c r="AE75" s="35" t="s">
        <v>3738</v>
      </c>
      <c r="AF75" s="101">
        <v>1</v>
      </c>
      <c r="AG75" s="35" t="s">
        <v>4110</v>
      </c>
      <c r="AH75" s="35" t="s">
        <v>4111</v>
      </c>
      <c r="AI75" s="35" t="s">
        <v>2405</v>
      </c>
      <c r="AJ75" s="54">
        <v>120</v>
      </c>
      <c r="AK75" s="35" t="s">
        <v>3764</v>
      </c>
      <c r="AL75" s="102">
        <v>0</v>
      </c>
      <c r="AM75" s="35" t="s">
        <v>3742</v>
      </c>
      <c r="AN75" s="52">
        <v>45359</v>
      </c>
      <c r="AO75" s="35" t="s">
        <v>3791</v>
      </c>
      <c r="AP75" s="35" t="s">
        <v>3744</v>
      </c>
      <c r="AQ75" s="35" t="s">
        <v>4112</v>
      </c>
      <c r="AR75" s="54">
        <v>0</v>
      </c>
      <c r="AS75" s="35" t="s">
        <v>3746</v>
      </c>
      <c r="AT75" s="35" t="s">
        <v>3747</v>
      </c>
      <c r="AU75" s="158">
        <v>1</v>
      </c>
      <c r="AV75" s="35" t="s">
        <v>3748</v>
      </c>
      <c r="AW75" s="35" t="s">
        <v>4113</v>
      </c>
      <c r="AX75" s="35" t="s">
        <v>341</v>
      </c>
      <c r="AY75" s="35" t="s">
        <v>4114</v>
      </c>
      <c r="AZ75" s="35" t="s">
        <v>4115</v>
      </c>
      <c r="BA75" s="35" t="s">
        <v>273</v>
      </c>
      <c r="BC75" s="35" t="s">
        <v>3751</v>
      </c>
      <c r="BD75" s="35" t="s">
        <v>3752</v>
      </c>
      <c r="BE75" s="35"/>
      <c r="BF75" s="35" t="s">
        <v>3754</v>
      </c>
      <c r="BG75" s="35" t="s">
        <v>3755</v>
      </c>
      <c r="BH75" s="104">
        <v>2</v>
      </c>
      <c r="BK75" s="35"/>
      <c r="BL75" s="102">
        <v>0</v>
      </c>
      <c r="BO75" s="35" t="s">
        <v>2405</v>
      </c>
      <c r="BR75" s="35" t="s">
        <v>3756</v>
      </c>
      <c r="BS75" s="35" t="s">
        <v>4116</v>
      </c>
      <c r="BT75" s="35" t="s">
        <v>4117</v>
      </c>
      <c r="BU75" s="35"/>
      <c r="BV75" s="35">
        <v>0</v>
      </c>
      <c r="BY75" s="54">
        <v>240</v>
      </c>
    </row>
    <row r="76" spans="1:77" x14ac:dyDescent="0.2">
      <c r="A76" s="35" t="s">
        <v>4107</v>
      </c>
      <c r="B76" s="35" t="s">
        <v>274</v>
      </c>
      <c r="C76" s="35" t="s">
        <v>4118</v>
      </c>
      <c r="D76" s="35" t="s">
        <v>4109</v>
      </c>
      <c r="E76" s="52">
        <v>45384</v>
      </c>
      <c r="F76" s="106">
        <v>3</v>
      </c>
      <c r="G76" s="106">
        <v>3</v>
      </c>
      <c r="H76" s="54">
        <v>1131</v>
      </c>
      <c r="I76" s="106">
        <v>3</v>
      </c>
      <c r="J76" s="54">
        <v>1131</v>
      </c>
      <c r="K76" s="35" t="s">
        <v>2607</v>
      </c>
      <c r="M76" s="102">
        <v>0</v>
      </c>
      <c r="N76" s="35" t="s">
        <v>3735</v>
      </c>
      <c r="O76" s="35" t="s">
        <v>3736</v>
      </c>
      <c r="P76" s="35" t="s">
        <v>3737</v>
      </c>
      <c r="Q76" s="52">
        <v>45359</v>
      </c>
      <c r="R76" s="106">
        <v>0</v>
      </c>
      <c r="S76" s="54">
        <v>0</v>
      </c>
      <c r="T76" s="102">
        <v>0</v>
      </c>
      <c r="V76" s="54">
        <v>0</v>
      </c>
      <c r="W76" s="102">
        <v>0</v>
      </c>
      <c r="X76" s="102">
        <v>0</v>
      </c>
      <c r="Y76" s="102">
        <v>1</v>
      </c>
      <c r="Z76" s="102">
        <v>0</v>
      </c>
      <c r="AA76" s="102">
        <v>0</v>
      </c>
      <c r="AB76" s="102">
        <v>1</v>
      </c>
      <c r="AC76" s="106">
        <v>0</v>
      </c>
      <c r="AD76" s="54">
        <v>0</v>
      </c>
      <c r="AE76" s="35" t="s">
        <v>3738</v>
      </c>
      <c r="AF76" s="101">
        <v>1</v>
      </c>
      <c r="AG76" s="35" t="s">
        <v>4110</v>
      </c>
      <c r="AH76" s="35" t="s">
        <v>4111</v>
      </c>
      <c r="AI76" s="35" t="s">
        <v>2608</v>
      </c>
      <c r="AJ76" s="54">
        <v>377</v>
      </c>
      <c r="AK76" s="35" t="s">
        <v>3764</v>
      </c>
      <c r="AL76" s="102">
        <v>0</v>
      </c>
      <c r="AM76" s="35" t="s">
        <v>3742</v>
      </c>
      <c r="AN76" s="52">
        <v>45359</v>
      </c>
      <c r="AO76" s="35" t="s">
        <v>3791</v>
      </c>
      <c r="AP76" s="35" t="s">
        <v>3744</v>
      </c>
      <c r="AQ76" s="35" t="s">
        <v>4119</v>
      </c>
      <c r="AR76" s="54">
        <v>0</v>
      </c>
      <c r="AS76" s="35" t="s">
        <v>3746</v>
      </c>
      <c r="AT76" s="35" t="s">
        <v>3747</v>
      </c>
      <c r="AU76" s="159">
        <v>1</v>
      </c>
      <c r="AV76" s="35" t="s">
        <v>3748</v>
      </c>
      <c r="AW76" s="35" t="s">
        <v>4113</v>
      </c>
      <c r="AX76" s="35" t="s">
        <v>4120</v>
      </c>
      <c r="AY76" s="35" t="s">
        <v>4121</v>
      </c>
      <c r="AZ76" s="35" t="s">
        <v>4122</v>
      </c>
      <c r="BA76" s="35" t="s">
        <v>273</v>
      </c>
      <c r="BC76" s="35" t="s">
        <v>3751</v>
      </c>
      <c r="BD76" s="35" t="s">
        <v>3752</v>
      </c>
      <c r="BE76" s="35"/>
      <c r="BF76" s="35" t="s">
        <v>3754</v>
      </c>
      <c r="BG76" s="35" t="s">
        <v>3755</v>
      </c>
      <c r="BH76" s="106">
        <v>3</v>
      </c>
      <c r="BK76" s="35"/>
      <c r="BL76" s="102">
        <v>0</v>
      </c>
      <c r="BO76" s="35" t="s">
        <v>2608</v>
      </c>
      <c r="BR76" s="35" t="s">
        <v>3756</v>
      </c>
      <c r="BS76" s="35" t="s">
        <v>4116</v>
      </c>
      <c r="BT76" s="35" t="s">
        <v>4117</v>
      </c>
      <c r="BU76" s="35"/>
      <c r="BV76" s="35">
        <v>0</v>
      </c>
      <c r="BY76" s="54">
        <v>1131</v>
      </c>
    </row>
    <row r="77" spans="1:77" x14ac:dyDescent="0.2">
      <c r="A77" s="35" t="s">
        <v>4107</v>
      </c>
      <c r="B77" s="35" t="s">
        <v>269</v>
      </c>
      <c r="C77" s="35" t="s">
        <v>4118</v>
      </c>
      <c r="D77" s="35" t="s">
        <v>4109</v>
      </c>
      <c r="E77" s="52">
        <v>45384</v>
      </c>
      <c r="F77" s="106">
        <v>3</v>
      </c>
      <c r="G77" s="106">
        <v>3</v>
      </c>
      <c r="H77" s="54">
        <v>1131</v>
      </c>
      <c r="I77" s="106">
        <v>3</v>
      </c>
      <c r="J77" s="54">
        <v>1131</v>
      </c>
      <c r="K77" s="35" t="s">
        <v>2607</v>
      </c>
      <c r="M77" s="102">
        <v>0</v>
      </c>
      <c r="N77" s="35" t="s">
        <v>3735</v>
      </c>
      <c r="O77" s="35" t="s">
        <v>3736</v>
      </c>
      <c r="P77" s="35" t="s">
        <v>3737</v>
      </c>
      <c r="Q77" s="52">
        <v>45359</v>
      </c>
      <c r="R77" s="106">
        <v>0</v>
      </c>
      <c r="S77" s="54">
        <v>0</v>
      </c>
      <c r="T77" s="102">
        <v>0</v>
      </c>
      <c r="V77" s="54">
        <v>0</v>
      </c>
      <c r="W77" s="102">
        <v>0</v>
      </c>
      <c r="X77" s="102">
        <v>0</v>
      </c>
      <c r="Y77" s="102">
        <v>1</v>
      </c>
      <c r="Z77" s="102">
        <v>0</v>
      </c>
      <c r="AA77" s="102">
        <v>0</v>
      </c>
      <c r="AB77" s="102">
        <v>1</v>
      </c>
      <c r="AC77" s="106">
        <v>0</v>
      </c>
      <c r="AD77" s="54">
        <v>0</v>
      </c>
      <c r="AE77" s="35" t="s">
        <v>3738</v>
      </c>
      <c r="AF77" s="101">
        <v>1</v>
      </c>
      <c r="AG77" s="35" t="s">
        <v>4110</v>
      </c>
      <c r="AH77" s="35" t="s">
        <v>4111</v>
      </c>
      <c r="AI77" s="35" t="s">
        <v>2608</v>
      </c>
      <c r="AJ77" s="54">
        <v>377</v>
      </c>
      <c r="AK77" s="35" t="s">
        <v>3764</v>
      </c>
      <c r="AL77" s="102">
        <v>0</v>
      </c>
      <c r="AM77" s="35" t="s">
        <v>3742</v>
      </c>
      <c r="AN77" s="52">
        <v>45359</v>
      </c>
      <c r="AO77" s="35" t="s">
        <v>3791</v>
      </c>
      <c r="AP77" s="35" t="s">
        <v>3744</v>
      </c>
      <c r="AQ77" s="35" t="s">
        <v>4119</v>
      </c>
      <c r="AR77" s="54">
        <v>0</v>
      </c>
      <c r="AS77" s="35" t="s">
        <v>3746</v>
      </c>
      <c r="AT77" s="35" t="s">
        <v>3747</v>
      </c>
      <c r="AU77" s="159">
        <v>1</v>
      </c>
      <c r="AV77" s="35" t="s">
        <v>3748</v>
      </c>
      <c r="AW77" s="35" t="s">
        <v>4113</v>
      </c>
      <c r="AX77" s="35" t="s">
        <v>4120</v>
      </c>
      <c r="AY77" s="35" t="s">
        <v>4123</v>
      </c>
      <c r="AZ77" s="35" t="s">
        <v>4124</v>
      </c>
      <c r="BA77" s="35" t="s">
        <v>273</v>
      </c>
      <c r="BC77" s="35" t="s">
        <v>3751</v>
      </c>
      <c r="BD77" s="35" t="s">
        <v>3752</v>
      </c>
      <c r="BE77" s="35"/>
      <c r="BF77" s="35" t="s">
        <v>3754</v>
      </c>
      <c r="BG77" s="35" t="s">
        <v>3755</v>
      </c>
      <c r="BH77" s="106">
        <v>3</v>
      </c>
      <c r="BK77" s="35"/>
      <c r="BL77" s="102">
        <v>0</v>
      </c>
      <c r="BO77" s="35" t="s">
        <v>2608</v>
      </c>
      <c r="BR77" s="35" t="s">
        <v>3756</v>
      </c>
      <c r="BS77" s="35" t="s">
        <v>4116</v>
      </c>
      <c r="BT77" s="35" t="s">
        <v>4117</v>
      </c>
      <c r="BU77" s="35"/>
      <c r="BV77" s="35">
        <v>0</v>
      </c>
      <c r="BY77" s="54">
        <v>1131</v>
      </c>
    </row>
    <row r="78" spans="1:77" x14ac:dyDescent="0.2">
      <c r="A78" s="35" t="s">
        <v>4125</v>
      </c>
      <c r="B78" s="35" t="s">
        <v>273</v>
      </c>
      <c r="C78" s="35" t="s">
        <v>4126</v>
      </c>
      <c r="D78" s="35" t="s">
        <v>4127</v>
      </c>
      <c r="E78" s="52">
        <v>45366</v>
      </c>
      <c r="F78" s="103">
        <v>3</v>
      </c>
      <c r="G78" s="103">
        <v>3</v>
      </c>
      <c r="H78" s="54">
        <v>1569.42</v>
      </c>
      <c r="I78" s="103">
        <v>3</v>
      </c>
      <c r="J78" s="54">
        <v>0</v>
      </c>
      <c r="K78" s="35" t="s">
        <v>2387</v>
      </c>
      <c r="M78" s="102">
        <v>0</v>
      </c>
      <c r="N78" s="35" t="s">
        <v>3735</v>
      </c>
      <c r="O78" s="35" t="s">
        <v>3736</v>
      </c>
      <c r="P78" s="35" t="s">
        <v>3737</v>
      </c>
      <c r="Q78" s="52">
        <v>45359</v>
      </c>
      <c r="R78" s="103">
        <v>0</v>
      </c>
      <c r="S78" s="54">
        <v>0</v>
      </c>
      <c r="T78" s="102">
        <v>0</v>
      </c>
      <c r="V78" s="54">
        <v>0</v>
      </c>
      <c r="W78" s="102">
        <v>0</v>
      </c>
      <c r="X78" s="102">
        <v>0</v>
      </c>
      <c r="Y78" s="102">
        <v>1</v>
      </c>
      <c r="Z78" s="102">
        <v>0</v>
      </c>
      <c r="AA78" s="102">
        <v>0</v>
      </c>
      <c r="AB78" s="102">
        <v>1</v>
      </c>
      <c r="AC78" s="103">
        <v>3</v>
      </c>
      <c r="AD78" s="54">
        <v>1569.42</v>
      </c>
      <c r="AE78" s="35" t="s">
        <v>3738</v>
      </c>
      <c r="AF78" s="101">
        <v>1</v>
      </c>
      <c r="AG78" s="35" t="s">
        <v>4128</v>
      </c>
      <c r="AH78" s="35" t="s">
        <v>4129</v>
      </c>
      <c r="AI78" s="35" t="s">
        <v>2388</v>
      </c>
      <c r="AJ78" s="54">
        <v>523.14</v>
      </c>
      <c r="AK78" s="35" t="s">
        <v>3741</v>
      </c>
      <c r="AL78" s="102">
        <v>0</v>
      </c>
      <c r="AM78" s="35" t="s">
        <v>3742</v>
      </c>
      <c r="AN78" s="52">
        <v>45359</v>
      </c>
      <c r="AO78" s="35" t="s">
        <v>3791</v>
      </c>
      <c r="AP78" s="35" t="s">
        <v>3744</v>
      </c>
      <c r="AQ78" s="35" t="s">
        <v>4130</v>
      </c>
      <c r="AR78" s="54">
        <v>0</v>
      </c>
      <c r="AS78" s="35" t="s">
        <v>3746</v>
      </c>
      <c r="AT78" s="35" t="s">
        <v>3747</v>
      </c>
      <c r="AU78" s="160">
        <v>1</v>
      </c>
      <c r="AV78" s="35" t="s">
        <v>3748</v>
      </c>
      <c r="AW78" s="35"/>
      <c r="AX78" s="35"/>
      <c r="AY78" s="35" t="s">
        <v>4131</v>
      </c>
      <c r="AZ78" s="35" t="s">
        <v>4132</v>
      </c>
      <c r="BA78" s="35" t="s">
        <v>273</v>
      </c>
      <c r="BC78" s="35" t="s">
        <v>3751</v>
      </c>
      <c r="BD78" s="35" t="s">
        <v>3752</v>
      </c>
      <c r="BE78" s="35"/>
      <c r="BF78" s="35" t="s">
        <v>3754</v>
      </c>
      <c r="BG78" s="35" t="s">
        <v>3755</v>
      </c>
      <c r="BH78" s="103">
        <v>0</v>
      </c>
      <c r="BK78" s="35"/>
      <c r="BL78" s="102">
        <v>0</v>
      </c>
      <c r="BO78" s="35" t="s">
        <v>2388</v>
      </c>
      <c r="BR78" s="35" t="s">
        <v>3756</v>
      </c>
      <c r="BS78" s="35" t="s">
        <v>4133</v>
      </c>
      <c r="BT78" s="35" t="s">
        <v>4134</v>
      </c>
      <c r="BU78" s="35" t="s">
        <v>4135</v>
      </c>
      <c r="BV78" s="35">
        <v>20</v>
      </c>
      <c r="BY78" s="54">
        <v>1569.42</v>
      </c>
    </row>
    <row r="79" spans="1:77" x14ac:dyDescent="0.2">
      <c r="A79" s="35" t="s">
        <v>4125</v>
      </c>
      <c r="B79" s="35" t="s">
        <v>271</v>
      </c>
      <c r="C79" s="35" t="s">
        <v>4126</v>
      </c>
      <c r="D79" s="35" t="s">
        <v>4127</v>
      </c>
      <c r="E79" s="52">
        <v>45366</v>
      </c>
      <c r="F79" s="103">
        <v>6</v>
      </c>
      <c r="G79" s="103">
        <v>6</v>
      </c>
      <c r="H79" s="54">
        <v>3138.84</v>
      </c>
      <c r="I79" s="103">
        <v>6</v>
      </c>
      <c r="J79" s="54">
        <v>0</v>
      </c>
      <c r="K79" s="35" t="s">
        <v>2387</v>
      </c>
      <c r="M79" s="102">
        <v>0</v>
      </c>
      <c r="N79" s="35" t="s">
        <v>3735</v>
      </c>
      <c r="O79" s="35" t="s">
        <v>3736</v>
      </c>
      <c r="P79" s="35" t="s">
        <v>3737</v>
      </c>
      <c r="Q79" s="52">
        <v>45359</v>
      </c>
      <c r="R79" s="103">
        <v>0</v>
      </c>
      <c r="S79" s="54">
        <v>0</v>
      </c>
      <c r="T79" s="102">
        <v>0</v>
      </c>
      <c r="V79" s="54">
        <v>0</v>
      </c>
      <c r="W79" s="102">
        <v>0</v>
      </c>
      <c r="X79" s="102">
        <v>0</v>
      </c>
      <c r="Y79" s="102">
        <v>1</v>
      </c>
      <c r="Z79" s="102">
        <v>0</v>
      </c>
      <c r="AA79" s="102">
        <v>0</v>
      </c>
      <c r="AB79" s="102">
        <v>1</v>
      </c>
      <c r="AC79" s="103">
        <v>6</v>
      </c>
      <c r="AD79" s="54">
        <v>3138.84</v>
      </c>
      <c r="AE79" s="35" t="s">
        <v>3738</v>
      </c>
      <c r="AF79" s="101">
        <v>1</v>
      </c>
      <c r="AG79" s="35" t="s">
        <v>4128</v>
      </c>
      <c r="AH79" s="35" t="s">
        <v>4129</v>
      </c>
      <c r="AI79" s="35" t="s">
        <v>2388</v>
      </c>
      <c r="AJ79" s="54">
        <v>523.14</v>
      </c>
      <c r="AK79" s="35" t="s">
        <v>3741</v>
      </c>
      <c r="AL79" s="102">
        <v>0</v>
      </c>
      <c r="AM79" s="35" t="s">
        <v>3742</v>
      </c>
      <c r="AN79" s="52">
        <v>45359</v>
      </c>
      <c r="AO79" s="35" t="s">
        <v>3791</v>
      </c>
      <c r="AP79" s="35" t="s">
        <v>3744</v>
      </c>
      <c r="AQ79" s="35" t="s">
        <v>4130</v>
      </c>
      <c r="AR79" s="54">
        <v>0</v>
      </c>
      <c r="AS79" s="35" t="s">
        <v>3746</v>
      </c>
      <c r="AT79" s="35" t="s">
        <v>3747</v>
      </c>
      <c r="AU79" s="160">
        <v>1</v>
      </c>
      <c r="AV79" s="35" t="s">
        <v>3748</v>
      </c>
      <c r="AW79" s="35"/>
      <c r="AX79" s="35"/>
      <c r="AY79" s="35" t="s">
        <v>4136</v>
      </c>
      <c r="AZ79" s="35" t="s">
        <v>4137</v>
      </c>
      <c r="BA79" s="35" t="s">
        <v>273</v>
      </c>
      <c r="BC79" s="35" t="s">
        <v>3751</v>
      </c>
      <c r="BD79" s="35" t="s">
        <v>3752</v>
      </c>
      <c r="BE79" s="35"/>
      <c r="BF79" s="35" t="s">
        <v>3754</v>
      </c>
      <c r="BG79" s="35" t="s">
        <v>3755</v>
      </c>
      <c r="BH79" s="103">
        <v>0</v>
      </c>
      <c r="BK79" s="35"/>
      <c r="BL79" s="102">
        <v>0</v>
      </c>
      <c r="BO79" s="35" t="s">
        <v>2388</v>
      </c>
      <c r="BR79" s="35" t="s">
        <v>3756</v>
      </c>
      <c r="BS79" s="35" t="s">
        <v>4133</v>
      </c>
      <c r="BT79" s="35" t="s">
        <v>4134</v>
      </c>
      <c r="BU79" s="35" t="s">
        <v>4135</v>
      </c>
      <c r="BV79" s="35">
        <v>30</v>
      </c>
      <c r="BY79" s="54">
        <v>3138.84</v>
      </c>
    </row>
    <row r="80" spans="1:77" x14ac:dyDescent="0.2">
      <c r="A80" s="35" t="s">
        <v>4138</v>
      </c>
      <c r="B80" s="35" t="s">
        <v>273</v>
      </c>
      <c r="C80" s="35" t="s">
        <v>4139</v>
      </c>
      <c r="D80" s="35" t="s">
        <v>706</v>
      </c>
      <c r="E80" s="52">
        <v>45468</v>
      </c>
      <c r="F80" s="53">
        <v>10</v>
      </c>
      <c r="G80" s="53">
        <v>10</v>
      </c>
      <c r="H80" s="54">
        <v>343.94</v>
      </c>
      <c r="I80" s="53">
        <v>10</v>
      </c>
      <c r="J80" s="54">
        <v>343.94</v>
      </c>
      <c r="K80" s="35" t="s">
        <v>2383</v>
      </c>
      <c r="M80" s="102">
        <v>0</v>
      </c>
      <c r="N80" s="35" t="s">
        <v>3735</v>
      </c>
      <c r="O80" s="35" t="s">
        <v>3736</v>
      </c>
      <c r="P80" s="35" t="s">
        <v>3737</v>
      </c>
      <c r="Q80" s="52">
        <v>45359</v>
      </c>
      <c r="R80" s="53">
        <v>0</v>
      </c>
      <c r="S80" s="54">
        <v>0</v>
      </c>
      <c r="T80" s="102">
        <v>0</v>
      </c>
      <c r="V80" s="54">
        <v>0</v>
      </c>
      <c r="W80" s="102">
        <v>0</v>
      </c>
      <c r="X80" s="102">
        <v>0</v>
      </c>
      <c r="Y80" s="102">
        <v>1</v>
      </c>
      <c r="Z80" s="102">
        <v>1</v>
      </c>
      <c r="AA80" s="102">
        <v>0</v>
      </c>
      <c r="AB80" s="102">
        <v>1</v>
      </c>
      <c r="AC80" s="53">
        <v>0</v>
      </c>
      <c r="AD80" s="54">
        <v>0</v>
      </c>
      <c r="AE80" s="35" t="s">
        <v>3738</v>
      </c>
      <c r="AF80" s="101">
        <v>1</v>
      </c>
      <c r="AG80" s="35" t="s">
        <v>3815</v>
      </c>
      <c r="AH80" s="35" t="s">
        <v>3816</v>
      </c>
      <c r="AI80" s="35" t="s">
        <v>2384</v>
      </c>
      <c r="AJ80" s="54">
        <v>34.39</v>
      </c>
      <c r="AK80" s="35" t="s">
        <v>3764</v>
      </c>
      <c r="AL80" s="102">
        <v>0</v>
      </c>
      <c r="AM80" s="35" t="s">
        <v>3775</v>
      </c>
      <c r="AN80" s="52">
        <v>45359</v>
      </c>
      <c r="AO80" s="35" t="s">
        <v>3743</v>
      </c>
      <c r="AP80" s="35" t="s">
        <v>3744</v>
      </c>
      <c r="AQ80" s="35" t="s">
        <v>3745</v>
      </c>
      <c r="AR80" s="54">
        <v>0</v>
      </c>
      <c r="AS80" s="35" t="s">
        <v>3746</v>
      </c>
      <c r="AT80" s="35" t="s">
        <v>3747</v>
      </c>
      <c r="AU80" s="153">
        <v>1</v>
      </c>
      <c r="AV80" s="35" t="s">
        <v>3748</v>
      </c>
      <c r="AW80" s="35" t="s">
        <v>3807</v>
      </c>
      <c r="AX80" s="35" t="s">
        <v>4140</v>
      </c>
      <c r="AY80" s="35" t="s">
        <v>4141</v>
      </c>
      <c r="AZ80" s="35" t="s">
        <v>4142</v>
      </c>
      <c r="BA80" s="35" t="s">
        <v>273</v>
      </c>
      <c r="BC80" s="35" t="s">
        <v>3751</v>
      </c>
      <c r="BD80" s="35" t="s">
        <v>3752</v>
      </c>
      <c r="BE80" s="35"/>
      <c r="BF80" s="35" t="s">
        <v>3754</v>
      </c>
      <c r="BG80" s="35" t="s">
        <v>3755</v>
      </c>
      <c r="BH80" s="53">
        <v>10</v>
      </c>
      <c r="BK80" s="35"/>
      <c r="BL80" s="102">
        <v>0</v>
      </c>
      <c r="BO80" s="35" t="s">
        <v>2384</v>
      </c>
      <c r="BR80" s="35" t="s">
        <v>3756</v>
      </c>
      <c r="BS80" s="35" t="s">
        <v>3811</v>
      </c>
      <c r="BT80" s="35" t="s">
        <v>3812</v>
      </c>
      <c r="BU80" s="35" t="s">
        <v>4143</v>
      </c>
      <c r="BV80" s="35">
        <v>10</v>
      </c>
      <c r="BY80" s="54">
        <v>343.94</v>
      </c>
    </row>
    <row r="81" spans="1:77" x14ac:dyDescent="0.2">
      <c r="A81" s="35" t="s">
        <v>4138</v>
      </c>
      <c r="B81" s="35" t="s">
        <v>271</v>
      </c>
      <c r="C81" s="35" t="s">
        <v>4144</v>
      </c>
      <c r="D81" s="35" t="s">
        <v>706</v>
      </c>
      <c r="E81" s="52">
        <v>45468</v>
      </c>
      <c r="F81" s="53">
        <v>9</v>
      </c>
      <c r="G81" s="53">
        <v>9</v>
      </c>
      <c r="H81" s="54">
        <v>37383.83</v>
      </c>
      <c r="I81" s="53">
        <v>9</v>
      </c>
      <c r="J81" s="54">
        <v>37383.83</v>
      </c>
      <c r="K81" s="35" t="s">
        <v>1561</v>
      </c>
      <c r="M81" s="102">
        <v>0</v>
      </c>
      <c r="N81" s="35" t="s">
        <v>3735</v>
      </c>
      <c r="O81" s="35" t="s">
        <v>3736</v>
      </c>
      <c r="P81" s="35" t="s">
        <v>3737</v>
      </c>
      <c r="Q81" s="52">
        <v>45359</v>
      </c>
      <c r="R81" s="53">
        <v>0</v>
      </c>
      <c r="S81" s="54">
        <v>0</v>
      </c>
      <c r="T81" s="102">
        <v>0</v>
      </c>
      <c r="V81" s="54">
        <v>0</v>
      </c>
      <c r="W81" s="102">
        <v>0</v>
      </c>
      <c r="X81" s="102">
        <v>0</v>
      </c>
      <c r="Y81" s="102">
        <v>1</v>
      </c>
      <c r="Z81" s="102">
        <v>1</v>
      </c>
      <c r="AA81" s="102">
        <v>0</v>
      </c>
      <c r="AB81" s="102">
        <v>1</v>
      </c>
      <c r="AC81" s="53">
        <v>0</v>
      </c>
      <c r="AD81" s="54">
        <v>0</v>
      </c>
      <c r="AE81" s="35" t="s">
        <v>3738</v>
      </c>
      <c r="AF81" s="101">
        <v>1</v>
      </c>
      <c r="AG81" s="35" t="s">
        <v>4145</v>
      </c>
      <c r="AH81" s="35" t="s">
        <v>4146</v>
      </c>
      <c r="AI81" s="35" t="s">
        <v>1562</v>
      </c>
      <c r="AJ81" s="54">
        <v>4153.76</v>
      </c>
      <c r="AK81" s="35" t="s">
        <v>3764</v>
      </c>
      <c r="AL81" s="102">
        <v>0</v>
      </c>
      <c r="AM81" s="35" t="s">
        <v>3775</v>
      </c>
      <c r="AN81" s="52">
        <v>45359</v>
      </c>
      <c r="AO81" s="35" t="s">
        <v>3743</v>
      </c>
      <c r="AP81" s="35" t="s">
        <v>3744</v>
      </c>
      <c r="AQ81" s="35" t="s">
        <v>3745</v>
      </c>
      <c r="AR81" s="54">
        <v>0</v>
      </c>
      <c r="AS81" s="35" t="s">
        <v>3746</v>
      </c>
      <c r="AT81" s="35" t="s">
        <v>3747</v>
      </c>
      <c r="AU81" s="153">
        <v>1</v>
      </c>
      <c r="AV81" s="35" t="s">
        <v>3748</v>
      </c>
      <c r="AW81" s="35" t="s">
        <v>3807</v>
      </c>
      <c r="AX81" s="35" t="s">
        <v>4147</v>
      </c>
      <c r="AY81" s="35" t="s">
        <v>4148</v>
      </c>
      <c r="AZ81" s="35" t="s">
        <v>4149</v>
      </c>
      <c r="BA81" s="35" t="s">
        <v>273</v>
      </c>
      <c r="BC81" s="35" t="s">
        <v>3751</v>
      </c>
      <c r="BD81" s="35" t="s">
        <v>3752</v>
      </c>
      <c r="BE81" s="35"/>
      <c r="BF81" s="35" t="s">
        <v>3754</v>
      </c>
      <c r="BG81" s="35" t="s">
        <v>3755</v>
      </c>
      <c r="BH81" s="53">
        <v>9</v>
      </c>
      <c r="BK81" s="35"/>
      <c r="BL81" s="102">
        <v>0</v>
      </c>
      <c r="BO81" s="35" t="s">
        <v>1562</v>
      </c>
      <c r="BR81" s="35" t="s">
        <v>3756</v>
      </c>
      <c r="BS81" s="35" t="s">
        <v>3811</v>
      </c>
      <c r="BT81" s="35" t="s">
        <v>3812</v>
      </c>
      <c r="BU81" s="35" t="s">
        <v>4143</v>
      </c>
      <c r="BV81" s="35">
        <v>20</v>
      </c>
      <c r="BY81" s="54">
        <v>37383.83</v>
      </c>
    </row>
    <row r="82" spans="1:77" x14ac:dyDescent="0.2">
      <c r="A82" s="35" t="s">
        <v>4150</v>
      </c>
      <c r="B82" s="35" t="s">
        <v>273</v>
      </c>
      <c r="C82" s="35" t="s">
        <v>4151</v>
      </c>
      <c r="D82" s="35" t="s">
        <v>4152</v>
      </c>
      <c r="E82" s="52">
        <v>45461</v>
      </c>
      <c r="F82" s="53">
        <v>4</v>
      </c>
      <c r="G82" s="53">
        <v>4</v>
      </c>
      <c r="H82" s="54">
        <v>17.399999999999999</v>
      </c>
      <c r="I82" s="53">
        <v>4</v>
      </c>
      <c r="J82" s="54">
        <v>17.399999999999999</v>
      </c>
      <c r="K82" s="35" t="s">
        <v>2416</v>
      </c>
      <c r="M82" s="102">
        <v>0</v>
      </c>
      <c r="N82" s="35" t="s">
        <v>3735</v>
      </c>
      <c r="O82" s="35" t="s">
        <v>3736</v>
      </c>
      <c r="P82" s="35"/>
      <c r="Q82" s="52">
        <v>45359</v>
      </c>
      <c r="R82" s="53">
        <v>0</v>
      </c>
      <c r="S82" s="54">
        <v>0</v>
      </c>
      <c r="T82" s="102">
        <v>0</v>
      </c>
      <c r="V82" s="54">
        <v>0</v>
      </c>
      <c r="W82" s="102">
        <v>0</v>
      </c>
      <c r="X82" s="102">
        <v>0</v>
      </c>
      <c r="Y82" s="102">
        <v>1</v>
      </c>
      <c r="Z82" s="102">
        <v>0</v>
      </c>
      <c r="AA82" s="102">
        <v>0</v>
      </c>
      <c r="AB82" s="102">
        <v>1</v>
      </c>
      <c r="AC82" s="53">
        <v>0</v>
      </c>
      <c r="AD82" s="54">
        <v>0</v>
      </c>
      <c r="AE82" s="35" t="s">
        <v>3738</v>
      </c>
      <c r="AF82" s="101">
        <v>1</v>
      </c>
      <c r="AG82" s="35" t="s">
        <v>4153</v>
      </c>
      <c r="AH82" s="35" t="s">
        <v>4154</v>
      </c>
      <c r="AI82" s="35" t="s">
        <v>2417</v>
      </c>
      <c r="AJ82" s="54">
        <v>4.3499999999999996</v>
      </c>
      <c r="AK82" s="35" t="s">
        <v>3764</v>
      </c>
      <c r="AL82" s="102">
        <v>0</v>
      </c>
      <c r="AM82" s="35" t="s">
        <v>3742</v>
      </c>
      <c r="AN82" s="52">
        <v>45359</v>
      </c>
      <c r="AO82" s="35" t="s">
        <v>3743</v>
      </c>
      <c r="AP82" s="35" t="s">
        <v>3744</v>
      </c>
      <c r="AQ82" s="35" t="s">
        <v>3745</v>
      </c>
      <c r="AR82" s="54">
        <v>0</v>
      </c>
      <c r="AS82" s="35" t="s">
        <v>3746</v>
      </c>
      <c r="AT82" s="35" t="s">
        <v>3747</v>
      </c>
      <c r="AU82" s="153">
        <v>1</v>
      </c>
      <c r="AV82" s="35" t="s">
        <v>3748</v>
      </c>
      <c r="AW82" s="35" t="s">
        <v>4155</v>
      </c>
      <c r="AX82" s="35" t="s">
        <v>4156</v>
      </c>
      <c r="AY82" s="35" t="s">
        <v>4157</v>
      </c>
      <c r="AZ82" s="35" t="s">
        <v>4158</v>
      </c>
      <c r="BA82" s="35" t="s">
        <v>273</v>
      </c>
      <c r="BC82" s="35" t="s">
        <v>3751</v>
      </c>
      <c r="BD82" s="35" t="s">
        <v>3752</v>
      </c>
      <c r="BE82" s="35"/>
      <c r="BF82" s="35" t="s">
        <v>3754</v>
      </c>
      <c r="BG82" s="35" t="s">
        <v>3755</v>
      </c>
      <c r="BH82" s="53">
        <v>4</v>
      </c>
      <c r="BK82" s="35"/>
      <c r="BL82" s="102">
        <v>0</v>
      </c>
      <c r="BO82" s="35" t="s">
        <v>2417</v>
      </c>
      <c r="BR82" s="35" t="s">
        <v>3756</v>
      </c>
      <c r="BS82" s="35" t="s">
        <v>4159</v>
      </c>
      <c r="BT82" s="35" t="s">
        <v>4160</v>
      </c>
      <c r="BU82" s="35"/>
      <c r="BV82" s="35">
        <v>0</v>
      </c>
      <c r="BY82" s="54">
        <v>17.399999999999999</v>
      </c>
    </row>
    <row r="83" spans="1:77" x14ac:dyDescent="0.2">
      <c r="A83" s="35" t="s">
        <v>4161</v>
      </c>
      <c r="B83" s="35" t="s">
        <v>278</v>
      </c>
      <c r="C83" s="35" t="s">
        <v>4162</v>
      </c>
      <c r="D83" s="35" t="s">
        <v>4163</v>
      </c>
      <c r="E83" s="52">
        <v>45470</v>
      </c>
      <c r="F83" s="56">
        <v>8</v>
      </c>
      <c r="G83" s="56">
        <v>8</v>
      </c>
      <c r="H83" s="54">
        <v>25170.799999999999</v>
      </c>
      <c r="I83" s="56">
        <v>8</v>
      </c>
      <c r="J83" s="54">
        <v>25170.799999999999</v>
      </c>
      <c r="K83" s="35" t="s">
        <v>2589</v>
      </c>
      <c r="M83" s="102">
        <v>0</v>
      </c>
      <c r="N83" s="35" t="s">
        <v>3735</v>
      </c>
      <c r="O83" s="35" t="s">
        <v>3736</v>
      </c>
      <c r="P83" s="35" t="s">
        <v>3737</v>
      </c>
      <c r="Q83" s="52">
        <v>45362</v>
      </c>
      <c r="R83" s="56">
        <v>0</v>
      </c>
      <c r="S83" s="54">
        <v>0</v>
      </c>
      <c r="T83" s="102">
        <v>0</v>
      </c>
      <c r="V83" s="54">
        <v>0</v>
      </c>
      <c r="W83" s="102">
        <v>0</v>
      </c>
      <c r="X83" s="102">
        <v>0</v>
      </c>
      <c r="Y83" s="102">
        <v>1</v>
      </c>
      <c r="Z83" s="102">
        <v>0</v>
      </c>
      <c r="AA83" s="102">
        <v>0</v>
      </c>
      <c r="AB83" s="102">
        <v>1</v>
      </c>
      <c r="AC83" s="56">
        <v>0</v>
      </c>
      <c r="AD83" s="54">
        <v>0</v>
      </c>
      <c r="AE83" s="35" t="s">
        <v>3738</v>
      </c>
      <c r="AF83" s="101">
        <v>1</v>
      </c>
      <c r="AG83" s="35" t="s">
        <v>3914</v>
      </c>
      <c r="AH83" s="35" t="s">
        <v>3915</v>
      </c>
      <c r="AI83" s="35" t="s">
        <v>2590</v>
      </c>
      <c r="AJ83" s="54">
        <v>3146.35</v>
      </c>
      <c r="AK83" s="35" t="s">
        <v>3764</v>
      </c>
      <c r="AL83" s="102">
        <v>0</v>
      </c>
      <c r="AM83" s="35" t="s">
        <v>3742</v>
      </c>
      <c r="AN83" s="52">
        <v>45363</v>
      </c>
      <c r="AO83" s="35" t="s">
        <v>3743</v>
      </c>
      <c r="AP83" s="35" t="s">
        <v>3744</v>
      </c>
      <c r="AQ83" s="35" t="s">
        <v>4164</v>
      </c>
      <c r="AR83" s="54">
        <v>0</v>
      </c>
      <c r="AS83" s="35" t="s">
        <v>3746</v>
      </c>
      <c r="AT83" s="35" t="s">
        <v>3747</v>
      </c>
      <c r="AU83" s="161">
        <v>1</v>
      </c>
      <c r="AV83" s="35" t="s">
        <v>3748</v>
      </c>
      <c r="AW83" s="35"/>
      <c r="AX83" s="35"/>
      <c r="AY83" s="35" t="s">
        <v>4165</v>
      </c>
      <c r="AZ83" s="35" t="s">
        <v>4166</v>
      </c>
      <c r="BA83" s="35" t="s">
        <v>273</v>
      </c>
      <c r="BC83" s="35" t="s">
        <v>3751</v>
      </c>
      <c r="BD83" s="35" t="s">
        <v>3752</v>
      </c>
      <c r="BE83" s="35"/>
      <c r="BF83" s="35" t="s">
        <v>3754</v>
      </c>
      <c r="BG83" s="35" t="s">
        <v>3755</v>
      </c>
      <c r="BH83" s="56">
        <v>8</v>
      </c>
      <c r="BK83" s="35"/>
      <c r="BL83" s="102">
        <v>0</v>
      </c>
      <c r="BO83" s="35" t="s">
        <v>2590</v>
      </c>
      <c r="BR83" s="35" t="s">
        <v>3756</v>
      </c>
      <c r="BS83" s="35" t="s">
        <v>4167</v>
      </c>
      <c r="BT83" s="35" t="s">
        <v>4168</v>
      </c>
      <c r="BU83" s="35" t="s">
        <v>4169</v>
      </c>
      <c r="BV83" s="35">
        <v>60</v>
      </c>
      <c r="BY83" s="54">
        <v>25170.799999999999</v>
      </c>
    </row>
    <row r="84" spans="1:77" x14ac:dyDescent="0.2">
      <c r="A84" s="35" t="s">
        <v>4161</v>
      </c>
      <c r="B84" s="35" t="s">
        <v>270</v>
      </c>
      <c r="C84" s="35" t="s">
        <v>4162</v>
      </c>
      <c r="D84" s="35" t="s">
        <v>4163</v>
      </c>
      <c r="E84" s="52">
        <v>45470</v>
      </c>
      <c r="F84" s="56">
        <v>3</v>
      </c>
      <c r="G84" s="56">
        <v>3</v>
      </c>
      <c r="H84" s="54">
        <v>9439.0499999999993</v>
      </c>
      <c r="I84" s="56">
        <v>3</v>
      </c>
      <c r="J84" s="54">
        <v>9439.0499999999993</v>
      </c>
      <c r="K84" s="35" t="s">
        <v>2589</v>
      </c>
      <c r="M84" s="102">
        <v>0</v>
      </c>
      <c r="N84" s="35" t="s">
        <v>3735</v>
      </c>
      <c r="O84" s="35" t="s">
        <v>3736</v>
      </c>
      <c r="P84" s="35" t="s">
        <v>3737</v>
      </c>
      <c r="Q84" s="52">
        <v>45362</v>
      </c>
      <c r="R84" s="56">
        <v>0</v>
      </c>
      <c r="S84" s="54">
        <v>0</v>
      </c>
      <c r="T84" s="102">
        <v>0</v>
      </c>
      <c r="V84" s="54">
        <v>0</v>
      </c>
      <c r="W84" s="102">
        <v>0</v>
      </c>
      <c r="X84" s="102">
        <v>0</v>
      </c>
      <c r="Y84" s="102">
        <v>1</v>
      </c>
      <c r="Z84" s="102">
        <v>0</v>
      </c>
      <c r="AA84" s="102">
        <v>0</v>
      </c>
      <c r="AB84" s="102">
        <v>1</v>
      </c>
      <c r="AC84" s="56">
        <v>0</v>
      </c>
      <c r="AD84" s="54">
        <v>0</v>
      </c>
      <c r="AE84" s="35" t="s">
        <v>3738</v>
      </c>
      <c r="AF84" s="101">
        <v>1</v>
      </c>
      <c r="AG84" s="35" t="s">
        <v>3914</v>
      </c>
      <c r="AH84" s="35" t="s">
        <v>3915</v>
      </c>
      <c r="AI84" s="35" t="s">
        <v>2590</v>
      </c>
      <c r="AJ84" s="54">
        <v>3146.35</v>
      </c>
      <c r="AK84" s="35" t="s">
        <v>3764</v>
      </c>
      <c r="AL84" s="102">
        <v>0</v>
      </c>
      <c r="AM84" s="35" t="s">
        <v>3742</v>
      </c>
      <c r="AN84" s="52">
        <v>45363</v>
      </c>
      <c r="AO84" s="35" t="s">
        <v>3743</v>
      </c>
      <c r="AP84" s="35" t="s">
        <v>3744</v>
      </c>
      <c r="AQ84" s="35" t="s">
        <v>4164</v>
      </c>
      <c r="AR84" s="54">
        <v>0</v>
      </c>
      <c r="AS84" s="35" t="s">
        <v>3746</v>
      </c>
      <c r="AT84" s="35" t="s">
        <v>3747</v>
      </c>
      <c r="AU84" s="161">
        <v>1</v>
      </c>
      <c r="AV84" s="35" t="s">
        <v>3748</v>
      </c>
      <c r="AW84" s="35"/>
      <c r="AX84" s="35"/>
      <c r="AY84" s="35" t="s">
        <v>4170</v>
      </c>
      <c r="AZ84" s="35" t="s">
        <v>4171</v>
      </c>
      <c r="BA84" s="35" t="s">
        <v>273</v>
      </c>
      <c r="BC84" s="35" t="s">
        <v>3751</v>
      </c>
      <c r="BD84" s="35" t="s">
        <v>3752</v>
      </c>
      <c r="BE84" s="35"/>
      <c r="BF84" s="35" t="s">
        <v>3754</v>
      </c>
      <c r="BG84" s="35" t="s">
        <v>3755</v>
      </c>
      <c r="BH84" s="56">
        <v>3</v>
      </c>
      <c r="BK84" s="35"/>
      <c r="BL84" s="102">
        <v>0</v>
      </c>
      <c r="BO84" s="35" t="s">
        <v>2590</v>
      </c>
      <c r="BR84" s="35" t="s">
        <v>3756</v>
      </c>
      <c r="BS84" s="35" t="s">
        <v>4167</v>
      </c>
      <c r="BT84" s="35" t="s">
        <v>4168</v>
      </c>
      <c r="BU84" s="35" t="s">
        <v>4169</v>
      </c>
      <c r="BV84" s="35">
        <v>70</v>
      </c>
      <c r="BY84" s="54">
        <v>9439.0499999999993</v>
      </c>
    </row>
    <row r="85" spans="1:77" x14ac:dyDescent="0.2">
      <c r="A85" s="35" t="s">
        <v>4172</v>
      </c>
      <c r="B85" s="35" t="s">
        <v>273</v>
      </c>
      <c r="C85" s="35" t="s">
        <v>4151</v>
      </c>
      <c r="D85" s="35" t="s">
        <v>4152</v>
      </c>
      <c r="E85" s="52">
        <v>45387</v>
      </c>
      <c r="F85" s="53">
        <v>20</v>
      </c>
      <c r="G85" s="53">
        <v>20</v>
      </c>
      <c r="H85" s="54">
        <v>87</v>
      </c>
      <c r="I85" s="53">
        <v>20</v>
      </c>
      <c r="J85" s="54">
        <v>87</v>
      </c>
      <c r="K85" s="35" t="s">
        <v>2416</v>
      </c>
      <c r="M85" s="102">
        <v>0</v>
      </c>
      <c r="N85" s="35" t="s">
        <v>3735</v>
      </c>
      <c r="O85" s="35" t="s">
        <v>3736</v>
      </c>
      <c r="P85" s="35" t="s">
        <v>3737</v>
      </c>
      <c r="Q85" s="52">
        <v>45362</v>
      </c>
      <c r="R85" s="53">
        <v>0</v>
      </c>
      <c r="S85" s="54">
        <v>0</v>
      </c>
      <c r="T85" s="102">
        <v>0</v>
      </c>
      <c r="V85" s="54">
        <v>0</v>
      </c>
      <c r="W85" s="102">
        <v>0</v>
      </c>
      <c r="X85" s="102">
        <v>0</v>
      </c>
      <c r="Y85" s="102">
        <v>1</v>
      </c>
      <c r="Z85" s="102">
        <v>0</v>
      </c>
      <c r="AA85" s="102">
        <v>0</v>
      </c>
      <c r="AB85" s="102">
        <v>1</v>
      </c>
      <c r="AC85" s="53">
        <v>0</v>
      </c>
      <c r="AD85" s="54">
        <v>0</v>
      </c>
      <c r="AE85" s="35" t="s">
        <v>3738</v>
      </c>
      <c r="AF85" s="101">
        <v>1</v>
      </c>
      <c r="AG85" s="35" t="s">
        <v>4153</v>
      </c>
      <c r="AH85" s="35" t="s">
        <v>4154</v>
      </c>
      <c r="AI85" s="35" t="s">
        <v>2417</v>
      </c>
      <c r="AJ85" s="54">
        <v>4.3499999999999996</v>
      </c>
      <c r="AK85" s="35" t="s">
        <v>3764</v>
      </c>
      <c r="AL85" s="102">
        <v>0</v>
      </c>
      <c r="AM85" s="35" t="s">
        <v>3742</v>
      </c>
      <c r="AN85" s="52">
        <v>45363</v>
      </c>
      <c r="AO85" s="35" t="s">
        <v>3743</v>
      </c>
      <c r="AP85" s="35" t="s">
        <v>3744</v>
      </c>
      <c r="AQ85" s="35" t="s">
        <v>3745</v>
      </c>
      <c r="AR85" s="54">
        <v>0</v>
      </c>
      <c r="AS85" s="35" t="s">
        <v>3746</v>
      </c>
      <c r="AT85" s="35" t="s">
        <v>3747</v>
      </c>
      <c r="AU85" s="153">
        <v>1</v>
      </c>
      <c r="AV85" s="35" t="s">
        <v>3748</v>
      </c>
      <c r="AW85" s="35" t="s">
        <v>4155</v>
      </c>
      <c r="AX85" s="35" t="s">
        <v>4156</v>
      </c>
      <c r="AY85" s="35" t="s">
        <v>4173</v>
      </c>
      <c r="AZ85" s="35" t="s">
        <v>4174</v>
      </c>
      <c r="BA85" s="35" t="s">
        <v>273</v>
      </c>
      <c r="BC85" s="35" t="s">
        <v>3751</v>
      </c>
      <c r="BD85" s="35" t="s">
        <v>3752</v>
      </c>
      <c r="BE85" s="35"/>
      <c r="BF85" s="35" t="s">
        <v>3754</v>
      </c>
      <c r="BG85" s="35" t="s">
        <v>3755</v>
      </c>
      <c r="BH85" s="53">
        <v>20</v>
      </c>
      <c r="BK85" s="35"/>
      <c r="BL85" s="102">
        <v>0</v>
      </c>
      <c r="BO85" s="35" t="s">
        <v>2417</v>
      </c>
      <c r="BR85" s="35" t="s">
        <v>3756</v>
      </c>
      <c r="BS85" s="35" t="s">
        <v>4159</v>
      </c>
      <c r="BT85" s="35" t="s">
        <v>4160</v>
      </c>
      <c r="BU85" s="35" t="s">
        <v>4175</v>
      </c>
      <c r="BV85" s="35">
        <v>10</v>
      </c>
      <c r="BY85" s="54">
        <v>87</v>
      </c>
    </row>
    <row r="86" spans="1:77" x14ac:dyDescent="0.2">
      <c r="A86" s="35" t="s">
        <v>4172</v>
      </c>
      <c r="B86" s="35" t="s">
        <v>271</v>
      </c>
      <c r="C86" s="35" t="s">
        <v>4151</v>
      </c>
      <c r="D86" s="35" t="s">
        <v>4152</v>
      </c>
      <c r="E86" s="52">
        <v>45387</v>
      </c>
      <c r="F86" s="53">
        <v>30</v>
      </c>
      <c r="G86" s="53">
        <v>30</v>
      </c>
      <c r="H86" s="54">
        <v>130.5</v>
      </c>
      <c r="I86" s="53">
        <v>30</v>
      </c>
      <c r="J86" s="54">
        <v>130.5</v>
      </c>
      <c r="K86" s="35" t="s">
        <v>2416</v>
      </c>
      <c r="M86" s="102">
        <v>0</v>
      </c>
      <c r="N86" s="35" t="s">
        <v>3735</v>
      </c>
      <c r="O86" s="35" t="s">
        <v>3736</v>
      </c>
      <c r="P86" s="35" t="s">
        <v>3737</v>
      </c>
      <c r="Q86" s="52">
        <v>45362</v>
      </c>
      <c r="R86" s="53">
        <v>0</v>
      </c>
      <c r="S86" s="54">
        <v>0</v>
      </c>
      <c r="T86" s="102">
        <v>0</v>
      </c>
      <c r="V86" s="54">
        <v>0</v>
      </c>
      <c r="W86" s="102">
        <v>0</v>
      </c>
      <c r="X86" s="102">
        <v>0</v>
      </c>
      <c r="Y86" s="102">
        <v>1</v>
      </c>
      <c r="Z86" s="102">
        <v>0</v>
      </c>
      <c r="AA86" s="102">
        <v>0</v>
      </c>
      <c r="AB86" s="102">
        <v>1</v>
      </c>
      <c r="AC86" s="53">
        <v>0</v>
      </c>
      <c r="AD86" s="54">
        <v>0</v>
      </c>
      <c r="AE86" s="35" t="s">
        <v>3738</v>
      </c>
      <c r="AF86" s="101">
        <v>1</v>
      </c>
      <c r="AG86" s="35" t="s">
        <v>4153</v>
      </c>
      <c r="AH86" s="35" t="s">
        <v>4154</v>
      </c>
      <c r="AI86" s="35" t="s">
        <v>2417</v>
      </c>
      <c r="AJ86" s="54">
        <v>4.3499999999999996</v>
      </c>
      <c r="AK86" s="35" t="s">
        <v>3764</v>
      </c>
      <c r="AL86" s="102">
        <v>0</v>
      </c>
      <c r="AM86" s="35" t="s">
        <v>3742</v>
      </c>
      <c r="AN86" s="52">
        <v>45363</v>
      </c>
      <c r="AO86" s="35" t="s">
        <v>3743</v>
      </c>
      <c r="AP86" s="35" t="s">
        <v>3744</v>
      </c>
      <c r="AQ86" s="35" t="s">
        <v>3745</v>
      </c>
      <c r="AR86" s="54">
        <v>0</v>
      </c>
      <c r="AS86" s="35" t="s">
        <v>3746</v>
      </c>
      <c r="AT86" s="35" t="s">
        <v>3747</v>
      </c>
      <c r="AU86" s="153">
        <v>1</v>
      </c>
      <c r="AV86" s="35" t="s">
        <v>3748</v>
      </c>
      <c r="AW86" s="35" t="s">
        <v>4155</v>
      </c>
      <c r="AX86" s="35" t="s">
        <v>4156</v>
      </c>
      <c r="AY86" s="35" t="s">
        <v>4176</v>
      </c>
      <c r="AZ86" s="35" t="s">
        <v>4177</v>
      </c>
      <c r="BA86" s="35" t="s">
        <v>273</v>
      </c>
      <c r="BC86" s="35" t="s">
        <v>3751</v>
      </c>
      <c r="BD86" s="35" t="s">
        <v>3752</v>
      </c>
      <c r="BE86" s="35"/>
      <c r="BF86" s="35" t="s">
        <v>3754</v>
      </c>
      <c r="BG86" s="35" t="s">
        <v>3755</v>
      </c>
      <c r="BH86" s="53">
        <v>30</v>
      </c>
      <c r="BK86" s="35"/>
      <c r="BL86" s="102">
        <v>0</v>
      </c>
      <c r="BO86" s="35" t="s">
        <v>2417</v>
      </c>
      <c r="BR86" s="35" t="s">
        <v>3756</v>
      </c>
      <c r="BS86" s="35" t="s">
        <v>4159</v>
      </c>
      <c r="BT86" s="35" t="s">
        <v>4160</v>
      </c>
      <c r="BU86" s="35" t="s">
        <v>4175</v>
      </c>
      <c r="BV86" s="35">
        <v>20</v>
      </c>
      <c r="BY86" s="54">
        <v>130.5</v>
      </c>
    </row>
    <row r="87" spans="1:77" x14ac:dyDescent="0.2">
      <c r="A87" s="35" t="s">
        <v>4172</v>
      </c>
      <c r="B87" s="35" t="s">
        <v>275</v>
      </c>
      <c r="C87" s="35" t="s">
        <v>4151</v>
      </c>
      <c r="D87" s="35" t="s">
        <v>4152</v>
      </c>
      <c r="E87" s="52">
        <v>45387</v>
      </c>
      <c r="F87" s="53">
        <v>15</v>
      </c>
      <c r="G87" s="53">
        <v>15</v>
      </c>
      <c r="H87" s="54">
        <v>65.25</v>
      </c>
      <c r="I87" s="53">
        <v>15</v>
      </c>
      <c r="J87" s="54">
        <v>65.25</v>
      </c>
      <c r="K87" s="35" t="s">
        <v>2416</v>
      </c>
      <c r="M87" s="102">
        <v>0</v>
      </c>
      <c r="N87" s="35" t="s">
        <v>3735</v>
      </c>
      <c r="O87" s="35" t="s">
        <v>3736</v>
      </c>
      <c r="P87" s="35" t="s">
        <v>3737</v>
      </c>
      <c r="Q87" s="52">
        <v>45362</v>
      </c>
      <c r="R87" s="53">
        <v>0</v>
      </c>
      <c r="S87" s="54">
        <v>0</v>
      </c>
      <c r="T87" s="102">
        <v>0</v>
      </c>
      <c r="V87" s="54">
        <v>0</v>
      </c>
      <c r="W87" s="102">
        <v>0</v>
      </c>
      <c r="X87" s="102">
        <v>0</v>
      </c>
      <c r="Y87" s="102">
        <v>1</v>
      </c>
      <c r="Z87" s="102">
        <v>0</v>
      </c>
      <c r="AA87" s="102">
        <v>0</v>
      </c>
      <c r="AB87" s="102">
        <v>1</v>
      </c>
      <c r="AC87" s="53">
        <v>0</v>
      </c>
      <c r="AD87" s="54">
        <v>0</v>
      </c>
      <c r="AE87" s="35" t="s">
        <v>3738</v>
      </c>
      <c r="AF87" s="101">
        <v>1</v>
      </c>
      <c r="AG87" s="35" t="s">
        <v>4153</v>
      </c>
      <c r="AH87" s="35" t="s">
        <v>4154</v>
      </c>
      <c r="AI87" s="35" t="s">
        <v>2417</v>
      </c>
      <c r="AJ87" s="54">
        <v>4.3499999999999996</v>
      </c>
      <c r="AK87" s="35" t="s">
        <v>3764</v>
      </c>
      <c r="AL87" s="102">
        <v>0</v>
      </c>
      <c r="AM87" s="35" t="s">
        <v>3742</v>
      </c>
      <c r="AN87" s="52">
        <v>45363</v>
      </c>
      <c r="AO87" s="35" t="s">
        <v>3743</v>
      </c>
      <c r="AP87" s="35" t="s">
        <v>3744</v>
      </c>
      <c r="AQ87" s="35" t="s">
        <v>3745</v>
      </c>
      <c r="AR87" s="54">
        <v>0</v>
      </c>
      <c r="AS87" s="35" t="s">
        <v>3746</v>
      </c>
      <c r="AT87" s="35" t="s">
        <v>3747</v>
      </c>
      <c r="AU87" s="153">
        <v>1</v>
      </c>
      <c r="AV87" s="35" t="s">
        <v>3748</v>
      </c>
      <c r="AW87" s="35" t="s">
        <v>4155</v>
      </c>
      <c r="AX87" s="35" t="s">
        <v>4156</v>
      </c>
      <c r="AY87" s="35" t="s">
        <v>4178</v>
      </c>
      <c r="AZ87" s="35" t="s">
        <v>4179</v>
      </c>
      <c r="BA87" s="35" t="s">
        <v>273</v>
      </c>
      <c r="BC87" s="35" t="s">
        <v>3751</v>
      </c>
      <c r="BD87" s="35" t="s">
        <v>3752</v>
      </c>
      <c r="BE87" s="35"/>
      <c r="BF87" s="35" t="s">
        <v>3754</v>
      </c>
      <c r="BG87" s="35" t="s">
        <v>3755</v>
      </c>
      <c r="BH87" s="53">
        <v>15</v>
      </c>
      <c r="BK87" s="35"/>
      <c r="BL87" s="102">
        <v>0</v>
      </c>
      <c r="BO87" s="35" t="s">
        <v>2417</v>
      </c>
      <c r="BR87" s="35" t="s">
        <v>3756</v>
      </c>
      <c r="BS87" s="35" t="s">
        <v>4159</v>
      </c>
      <c r="BT87" s="35" t="s">
        <v>4160</v>
      </c>
      <c r="BU87" s="35" t="s">
        <v>4175</v>
      </c>
      <c r="BV87" s="35">
        <v>30</v>
      </c>
      <c r="BY87" s="54">
        <v>65.25</v>
      </c>
    </row>
    <row r="88" spans="1:77" x14ac:dyDescent="0.2">
      <c r="A88" s="35" t="s">
        <v>4180</v>
      </c>
      <c r="B88" s="35" t="s">
        <v>273</v>
      </c>
      <c r="C88" s="35" t="s">
        <v>4181</v>
      </c>
      <c r="D88" s="35" t="s">
        <v>4182</v>
      </c>
      <c r="E88" s="52">
        <v>45396</v>
      </c>
      <c r="F88" s="53">
        <v>2</v>
      </c>
      <c r="G88" s="53">
        <v>2</v>
      </c>
      <c r="H88" s="54">
        <v>776.05</v>
      </c>
      <c r="I88" s="53">
        <v>2</v>
      </c>
      <c r="J88" s="54">
        <v>776.05</v>
      </c>
      <c r="K88" s="35" t="s">
        <v>2500</v>
      </c>
      <c r="M88" s="102">
        <v>0</v>
      </c>
      <c r="N88" s="35" t="s">
        <v>3735</v>
      </c>
      <c r="O88" s="35" t="s">
        <v>3736</v>
      </c>
      <c r="P88" s="35" t="s">
        <v>3737</v>
      </c>
      <c r="Q88" s="52">
        <v>45363</v>
      </c>
      <c r="R88" s="53">
        <v>0</v>
      </c>
      <c r="S88" s="54">
        <v>0</v>
      </c>
      <c r="T88" s="102">
        <v>0</v>
      </c>
      <c r="V88" s="54">
        <v>0</v>
      </c>
      <c r="W88" s="102">
        <v>0</v>
      </c>
      <c r="X88" s="102">
        <v>0</v>
      </c>
      <c r="Y88" s="102">
        <v>1</v>
      </c>
      <c r="Z88" s="102">
        <v>0</v>
      </c>
      <c r="AA88" s="102">
        <v>0</v>
      </c>
      <c r="AB88" s="102">
        <v>1</v>
      </c>
      <c r="AC88" s="53">
        <v>0</v>
      </c>
      <c r="AD88" s="54">
        <v>0</v>
      </c>
      <c r="AE88" s="35" t="s">
        <v>3738</v>
      </c>
      <c r="AF88" s="101">
        <v>1</v>
      </c>
      <c r="AG88" s="35" t="s">
        <v>3815</v>
      </c>
      <c r="AH88" s="35" t="s">
        <v>3816</v>
      </c>
      <c r="AI88" s="35" t="s">
        <v>2501</v>
      </c>
      <c r="AJ88" s="54">
        <v>388.03</v>
      </c>
      <c r="AK88" s="35" t="s">
        <v>3764</v>
      </c>
      <c r="AL88" s="102">
        <v>0</v>
      </c>
      <c r="AM88" s="35" t="s">
        <v>3775</v>
      </c>
      <c r="AN88" s="52">
        <v>45363</v>
      </c>
      <c r="AO88" s="35" t="s">
        <v>3743</v>
      </c>
      <c r="AP88" s="35" t="s">
        <v>3744</v>
      </c>
      <c r="AQ88" s="35" t="s">
        <v>3745</v>
      </c>
      <c r="AR88" s="54">
        <v>0</v>
      </c>
      <c r="AS88" s="35" t="s">
        <v>3746</v>
      </c>
      <c r="AT88" s="35" t="s">
        <v>3747</v>
      </c>
      <c r="AU88" s="153">
        <v>1</v>
      </c>
      <c r="AV88" s="35" t="s">
        <v>3748</v>
      </c>
      <c r="AW88" s="35"/>
      <c r="AX88" s="35"/>
      <c r="AY88" s="35" t="s">
        <v>4183</v>
      </c>
      <c r="AZ88" s="35" t="s">
        <v>4184</v>
      </c>
      <c r="BA88" s="35" t="s">
        <v>273</v>
      </c>
      <c r="BC88" s="35" t="s">
        <v>3751</v>
      </c>
      <c r="BD88" s="35" t="s">
        <v>3752</v>
      </c>
      <c r="BE88" s="35"/>
      <c r="BF88" s="35" t="s">
        <v>3754</v>
      </c>
      <c r="BG88" s="35" t="s">
        <v>3755</v>
      </c>
      <c r="BH88" s="53">
        <v>2</v>
      </c>
      <c r="BK88" s="35"/>
      <c r="BL88" s="102">
        <v>0</v>
      </c>
      <c r="BO88" s="35" t="s">
        <v>2501</v>
      </c>
      <c r="BR88" s="35" t="s">
        <v>3756</v>
      </c>
      <c r="BS88" s="35" t="s">
        <v>4185</v>
      </c>
      <c r="BT88" s="35" t="s">
        <v>4186</v>
      </c>
      <c r="BU88" s="35" t="s">
        <v>4187</v>
      </c>
      <c r="BV88" s="35">
        <v>10</v>
      </c>
      <c r="BY88" s="54">
        <v>776.05</v>
      </c>
    </row>
    <row r="89" spans="1:77" x14ac:dyDescent="0.2">
      <c r="A89" s="35" t="s">
        <v>4188</v>
      </c>
      <c r="B89" s="35" t="s">
        <v>273</v>
      </c>
      <c r="C89" s="35" t="s">
        <v>4126</v>
      </c>
      <c r="D89" s="35" t="s">
        <v>4127</v>
      </c>
      <c r="E89" s="52">
        <v>45397</v>
      </c>
      <c r="F89" s="103">
        <v>4</v>
      </c>
      <c r="G89" s="103">
        <v>4</v>
      </c>
      <c r="H89" s="54">
        <v>2074.7199999999998</v>
      </c>
      <c r="I89" s="103">
        <v>4</v>
      </c>
      <c r="J89" s="54">
        <v>0</v>
      </c>
      <c r="K89" s="35" t="s">
        <v>2387</v>
      </c>
      <c r="M89" s="102">
        <v>0</v>
      </c>
      <c r="N89" s="35" t="s">
        <v>3735</v>
      </c>
      <c r="O89" s="35" t="s">
        <v>3736</v>
      </c>
      <c r="P89" s="35" t="s">
        <v>3737</v>
      </c>
      <c r="Q89" s="52">
        <v>45363</v>
      </c>
      <c r="R89" s="103">
        <v>0</v>
      </c>
      <c r="S89" s="54">
        <v>0</v>
      </c>
      <c r="T89" s="102">
        <v>0</v>
      </c>
      <c r="V89" s="54">
        <v>0</v>
      </c>
      <c r="W89" s="102">
        <v>0</v>
      </c>
      <c r="X89" s="102">
        <v>0</v>
      </c>
      <c r="Y89" s="102">
        <v>1</v>
      </c>
      <c r="Z89" s="102">
        <v>0</v>
      </c>
      <c r="AA89" s="102">
        <v>0</v>
      </c>
      <c r="AB89" s="102">
        <v>1</v>
      </c>
      <c r="AC89" s="103">
        <v>4</v>
      </c>
      <c r="AD89" s="54">
        <v>2074.7199999999998</v>
      </c>
      <c r="AE89" s="35" t="s">
        <v>3738</v>
      </c>
      <c r="AF89" s="101">
        <v>1</v>
      </c>
      <c r="AG89" s="35" t="s">
        <v>4128</v>
      </c>
      <c r="AH89" s="35" t="s">
        <v>4129</v>
      </c>
      <c r="AI89" s="35" t="s">
        <v>2388</v>
      </c>
      <c r="AJ89" s="54">
        <v>518.67999999999995</v>
      </c>
      <c r="AK89" s="35" t="s">
        <v>3764</v>
      </c>
      <c r="AL89" s="102">
        <v>0</v>
      </c>
      <c r="AM89" s="35" t="s">
        <v>3742</v>
      </c>
      <c r="AN89" s="52">
        <v>45363</v>
      </c>
      <c r="AO89" s="35" t="s">
        <v>3791</v>
      </c>
      <c r="AP89" s="35" t="s">
        <v>3744</v>
      </c>
      <c r="AQ89" s="35" t="s">
        <v>4130</v>
      </c>
      <c r="AR89" s="54">
        <v>0</v>
      </c>
      <c r="AS89" s="35" t="s">
        <v>3746</v>
      </c>
      <c r="AT89" s="35" t="s">
        <v>3747</v>
      </c>
      <c r="AU89" s="160">
        <v>1</v>
      </c>
      <c r="AV89" s="35" t="s">
        <v>3748</v>
      </c>
      <c r="AW89" s="35"/>
      <c r="AX89" s="35"/>
      <c r="AY89" s="35" t="s">
        <v>4189</v>
      </c>
      <c r="AZ89" s="35" t="s">
        <v>4190</v>
      </c>
      <c r="BA89" s="35" t="s">
        <v>273</v>
      </c>
      <c r="BC89" s="35" t="s">
        <v>3751</v>
      </c>
      <c r="BD89" s="35" t="s">
        <v>3752</v>
      </c>
      <c r="BE89" s="35"/>
      <c r="BF89" s="35" t="s">
        <v>3754</v>
      </c>
      <c r="BG89" s="35" t="s">
        <v>3755</v>
      </c>
      <c r="BH89" s="103">
        <v>0</v>
      </c>
      <c r="BK89" s="35"/>
      <c r="BL89" s="102">
        <v>0</v>
      </c>
      <c r="BO89" s="35" t="s">
        <v>2388</v>
      </c>
      <c r="BR89" s="35" t="s">
        <v>3756</v>
      </c>
      <c r="BS89" s="35" t="s">
        <v>4133</v>
      </c>
      <c r="BT89" s="35" t="s">
        <v>4134</v>
      </c>
      <c r="BU89" s="35" t="s">
        <v>4191</v>
      </c>
      <c r="BV89" s="35">
        <v>10</v>
      </c>
      <c r="BY89" s="54">
        <v>2074.7199999999998</v>
      </c>
    </row>
    <row r="90" spans="1:77" x14ac:dyDescent="0.2">
      <c r="A90" s="35" t="s">
        <v>4192</v>
      </c>
      <c r="B90" s="35" t="s">
        <v>273</v>
      </c>
      <c r="C90" s="35" t="s">
        <v>3887</v>
      </c>
      <c r="D90" s="35" t="s">
        <v>282</v>
      </c>
      <c r="E90" s="52">
        <v>45447</v>
      </c>
      <c r="F90" s="53">
        <v>2</v>
      </c>
      <c r="G90" s="53">
        <v>2</v>
      </c>
      <c r="H90" s="54">
        <v>18.54</v>
      </c>
      <c r="I90" s="53">
        <v>2</v>
      </c>
      <c r="J90" s="54">
        <v>18.54</v>
      </c>
      <c r="K90" s="35" t="s">
        <v>229</v>
      </c>
      <c r="M90" s="102">
        <v>0</v>
      </c>
      <c r="N90" s="35" t="s">
        <v>3735</v>
      </c>
      <c r="O90" s="35" t="s">
        <v>3736</v>
      </c>
      <c r="P90" s="35"/>
      <c r="Q90" s="52">
        <v>45363</v>
      </c>
      <c r="R90" s="53">
        <v>0</v>
      </c>
      <c r="S90" s="54">
        <v>0</v>
      </c>
      <c r="T90" s="102">
        <v>0</v>
      </c>
      <c r="V90" s="54">
        <v>0</v>
      </c>
      <c r="W90" s="102">
        <v>0</v>
      </c>
      <c r="X90" s="102">
        <v>0</v>
      </c>
      <c r="Y90" s="102">
        <v>1</v>
      </c>
      <c r="Z90" s="102">
        <v>0</v>
      </c>
      <c r="AA90" s="102">
        <v>0</v>
      </c>
      <c r="AB90" s="102">
        <v>1</v>
      </c>
      <c r="AC90" s="53">
        <v>0</v>
      </c>
      <c r="AD90" s="54">
        <v>0</v>
      </c>
      <c r="AE90" s="35" t="s">
        <v>3738</v>
      </c>
      <c r="AF90" s="101">
        <v>1</v>
      </c>
      <c r="AG90" s="35" t="s">
        <v>3815</v>
      </c>
      <c r="AH90" s="35" t="s">
        <v>3816</v>
      </c>
      <c r="AI90" s="35" t="s">
        <v>230</v>
      </c>
      <c r="AJ90" s="54">
        <v>9.27</v>
      </c>
      <c r="AK90" s="35" t="s">
        <v>3764</v>
      </c>
      <c r="AL90" s="102">
        <v>0</v>
      </c>
      <c r="AM90" s="35" t="s">
        <v>3742</v>
      </c>
      <c r="AN90" s="52">
        <v>45363</v>
      </c>
      <c r="AO90" s="35" t="s">
        <v>3743</v>
      </c>
      <c r="AP90" s="35" t="s">
        <v>3744</v>
      </c>
      <c r="AQ90" s="35" t="s">
        <v>3745</v>
      </c>
      <c r="AR90" s="54">
        <v>0</v>
      </c>
      <c r="AS90" s="35" t="s">
        <v>3746</v>
      </c>
      <c r="AT90" s="35" t="s">
        <v>3747</v>
      </c>
      <c r="AU90" s="153">
        <v>1</v>
      </c>
      <c r="AV90" s="35" t="s">
        <v>3748</v>
      </c>
      <c r="AW90" s="35" t="s">
        <v>3817</v>
      </c>
      <c r="AX90" s="35" t="s">
        <v>3888</v>
      </c>
      <c r="AY90" s="35" t="s">
        <v>4193</v>
      </c>
      <c r="AZ90" s="35" t="s">
        <v>4194</v>
      </c>
      <c r="BA90" s="35" t="s">
        <v>273</v>
      </c>
      <c r="BC90" s="35" t="s">
        <v>3751</v>
      </c>
      <c r="BD90" s="35" t="s">
        <v>3752</v>
      </c>
      <c r="BE90" s="35"/>
      <c r="BF90" s="35" t="s">
        <v>3754</v>
      </c>
      <c r="BG90" s="35" t="s">
        <v>3755</v>
      </c>
      <c r="BH90" s="53">
        <v>2</v>
      </c>
      <c r="BK90" s="35"/>
      <c r="BL90" s="102">
        <v>0</v>
      </c>
      <c r="BO90" s="35" t="s">
        <v>230</v>
      </c>
      <c r="BR90" s="35" t="s">
        <v>3756</v>
      </c>
      <c r="BS90" s="35" t="s">
        <v>3821</v>
      </c>
      <c r="BT90" s="35" t="s">
        <v>3822</v>
      </c>
      <c r="BU90" s="35"/>
      <c r="BV90" s="35">
        <v>0</v>
      </c>
      <c r="BY90" s="54">
        <v>18.54</v>
      </c>
    </row>
    <row r="91" spans="1:77" x14ac:dyDescent="0.2">
      <c r="A91" s="35" t="s">
        <v>1139</v>
      </c>
      <c r="B91" s="35" t="s">
        <v>273</v>
      </c>
      <c r="C91" s="35" t="s">
        <v>4195</v>
      </c>
      <c r="D91" s="35" t="s">
        <v>281</v>
      </c>
      <c r="E91" s="52">
        <v>45476</v>
      </c>
      <c r="F91" s="53">
        <v>1</v>
      </c>
      <c r="G91" s="53">
        <v>1</v>
      </c>
      <c r="H91" s="54">
        <v>4490.1000000000004</v>
      </c>
      <c r="I91" s="53">
        <v>1</v>
      </c>
      <c r="J91" s="54">
        <v>4490.1000000000004</v>
      </c>
      <c r="K91" s="35" t="s">
        <v>1135</v>
      </c>
      <c r="M91" s="102">
        <v>0</v>
      </c>
      <c r="N91" s="35" t="s">
        <v>3735</v>
      </c>
      <c r="O91" s="35" t="s">
        <v>3736</v>
      </c>
      <c r="P91" s="35" t="s">
        <v>3737</v>
      </c>
      <c r="Q91" s="52">
        <v>45364</v>
      </c>
      <c r="R91" s="53">
        <v>0</v>
      </c>
      <c r="S91" s="54">
        <v>0</v>
      </c>
      <c r="T91" s="102">
        <v>0</v>
      </c>
      <c r="V91" s="54">
        <v>0</v>
      </c>
      <c r="W91" s="102">
        <v>0</v>
      </c>
      <c r="X91" s="102">
        <v>0</v>
      </c>
      <c r="Y91" s="102">
        <v>1</v>
      </c>
      <c r="Z91" s="102">
        <v>0</v>
      </c>
      <c r="AA91" s="102">
        <v>0</v>
      </c>
      <c r="AB91" s="102">
        <v>1</v>
      </c>
      <c r="AC91" s="53">
        <v>0</v>
      </c>
      <c r="AD91" s="54">
        <v>0</v>
      </c>
      <c r="AE91" s="35" t="s">
        <v>3738</v>
      </c>
      <c r="AF91" s="101">
        <v>1</v>
      </c>
      <c r="AG91" s="35" t="s">
        <v>3762</v>
      </c>
      <c r="AH91" s="35" t="s">
        <v>3763</v>
      </c>
      <c r="AI91" s="35" t="s">
        <v>1136</v>
      </c>
      <c r="AJ91" s="54">
        <v>4490.1000000000004</v>
      </c>
      <c r="AK91" s="35" t="s">
        <v>3764</v>
      </c>
      <c r="AL91" s="102">
        <v>0</v>
      </c>
      <c r="AM91" s="35" t="s">
        <v>4196</v>
      </c>
      <c r="AN91" s="52">
        <v>45364</v>
      </c>
      <c r="AO91" s="35" t="s">
        <v>3743</v>
      </c>
      <c r="AP91" s="35" t="s">
        <v>3744</v>
      </c>
      <c r="AQ91" s="35" t="s">
        <v>3745</v>
      </c>
      <c r="AR91" s="54">
        <v>0</v>
      </c>
      <c r="AS91" s="35" t="s">
        <v>3746</v>
      </c>
      <c r="AT91" s="35" t="s">
        <v>3747</v>
      </c>
      <c r="AU91" s="153">
        <v>1</v>
      </c>
      <c r="AV91" s="35" t="s">
        <v>3748</v>
      </c>
      <c r="AW91" s="35"/>
      <c r="AX91" s="35"/>
      <c r="AY91" s="35" t="s">
        <v>4197</v>
      </c>
      <c r="AZ91" s="35" t="s">
        <v>1138</v>
      </c>
      <c r="BA91" s="35" t="s">
        <v>3827</v>
      </c>
      <c r="BC91" s="35" t="s">
        <v>3751</v>
      </c>
      <c r="BD91" s="35" t="s">
        <v>3752</v>
      </c>
      <c r="BE91" s="35"/>
      <c r="BF91" s="35" t="s">
        <v>3754</v>
      </c>
      <c r="BG91" s="35" t="s">
        <v>3755</v>
      </c>
      <c r="BH91" s="53">
        <v>1</v>
      </c>
      <c r="BK91" s="35" t="s">
        <v>892</v>
      </c>
      <c r="BL91" s="102">
        <v>0</v>
      </c>
      <c r="BO91" s="35" t="s">
        <v>1136</v>
      </c>
      <c r="BR91" s="35" t="s">
        <v>3756</v>
      </c>
      <c r="BS91" s="35" t="s">
        <v>3769</v>
      </c>
      <c r="BT91" s="35" t="s">
        <v>3770</v>
      </c>
      <c r="BU91" s="35"/>
      <c r="BV91" s="35">
        <v>0</v>
      </c>
      <c r="BY91" s="54">
        <v>4490.1000000000004</v>
      </c>
    </row>
    <row r="92" spans="1:77" x14ac:dyDescent="0.2">
      <c r="A92" s="35" t="s">
        <v>4198</v>
      </c>
      <c r="B92" s="35" t="s">
        <v>273</v>
      </c>
      <c r="C92" s="35" t="s">
        <v>4082</v>
      </c>
      <c r="D92" s="35" t="s">
        <v>282</v>
      </c>
      <c r="E92" s="52">
        <v>45379</v>
      </c>
      <c r="F92" s="53">
        <v>12</v>
      </c>
      <c r="G92" s="53">
        <v>12</v>
      </c>
      <c r="H92" s="54">
        <v>42.84</v>
      </c>
      <c r="I92" s="53">
        <v>12</v>
      </c>
      <c r="J92" s="54">
        <v>42.84</v>
      </c>
      <c r="K92" s="35" t="s">
        <v>235</v>
      </c>
      <c r="M92" s="102">
        <v>0</v>
      </c>
      <c r="N92" s="35" t="s">
        <v>3735</v>
      </c>
      <c r="O92" s="35" t="s">
        <v>3736</v>
      </c>
      <c r="P92" s="35" t="s">
        <v>3737</v>
      </c>
      <c r="Q92" s="52">
        <v>45365</v>
      </c>
      <c r="R92" s="53">
        <v>0</v>
      </c>
      <c r="S92" s="54">
        <v>0</v>
      </c>
      <c r="T92" s="102">
        <v>0</v>
      </c>
      <c r="V92" s="54">
        <v>0</v>
      </c>
      <c r="W92" s="102">
        <v>0</v>
      </c>
      <c r="X92" s="102">
        <v>0</v>
      </c>
      <c r="Y92" s="102">
        <v>1</v>
      </c>
      <c r="Z92" s="102">
        <v>0</v>
      </c>
      <c r="AA92" s="102">
        <v>0</v>
      </c>
      <c r="AB92" s="102">
        <v>1</v>
      </c>
      <c r="AC92" s="53">
        <v>0</v>
      </c>
      <c r="AD92" s="54">
        <v>0</v>
      </c>
      <c r="AE92" s="35" t="s">
        <v>3738</v>
      </c>
      <c r="AF92" s="101">
        <v>1</v>
      </c>
      <c r="AG92" s="35" t="s">
        <v>3815</v>
      </c>
      <c r="AH92" s="35" t="s">
        <v>3816</v>
      </c>
      <c r="AI92" s="35" t="s">
        <v>236</v>
      </c>
      <c r="AJ92" s="54">
        <v>3.57</v>
      </c>
      <c r="AK92" s="35" t="s">
        <v>3741</v>
      </c>
      <c r="AL92" s="102">
        <v>0</v>
      </c>
      <c r="AM92" s="35" t="s">
        <v>3742</v>
      </c>
      <c r="AN92" s="52">
        <v>45365</v>
      </c>
      <c r="AO92" s="35" t="s">
        <v>3791</v>
      </c>
      <c r="AP92" s="35" t="s">
        <v>3744</v>
      </c>
      <c r="AQ92" s="35" t="s">
        <v>3745</v>
      </c>
      <c r="AR92" s="54">
        <v>0</v>
      </c>
      <c r="AS92" s="35" t="s">
        <v>3746</v>
      </c>
      <c r="AT92" s="35" t="s">
        <v>3747</v>
      </c>
      <c r="AU92" s="153">
        <v>1</v>
      </c>
      <c r="AV92" s="35" t="s">
        <v>3748</v>
      </c>
      <c r="AW92" s="35" t="s">
        <v>3817</v>
      </c>
      <c r="AX92" s="35" t="s">
        <v>4083</v>
      </c>
      <c r="AY92" s="35" t="s">
        <v>4199</v>
      </c>
      <c r="AZ92" s="35" t="s">
        <v>4200</v>
      </c>
      <c r="BA92" s="35" t="s">
        <v>273</v>
      </c>
      <c r="BC92" s="35" t="s">
        <v>3751</v>
      </c>
      <c r="BD92" s="35" t="s">
        <v>3752</v>
      </c>
      <c r="BE92" s="35"/>
      <c r="BF92" s="35" t="s">
        <v>3754</v>
      </c>
      <c r="BG92" s="35" t="s">
        <v>3755</v>
      </c>
      <c r="BH92" s="53">
        <v>12</v>
      </c>
      <c r="BK92" s="35"/>
      <c r="BL92" s="102">
        <v>0</v>
      </c>
      <c r="BO92" s="35" t="s">
        <v>236</v>
      </c>
      <c r="BR92" s="35" t="s">
        <v>3756</v>
      </c>
      <c r="BS92" s="35" t="s">
        <v>3821</v>
      </c>
      <c r="BT92" s="35" t="s">
        <v>3822</v>
      </c>
      <c r="BU92" s="35" t="s">
        <v>4201</v>
      </c>
      <c r="BV92" s="35">
        <v>10</v>
      </c>
      <c r="BY92" s="54">
        <v>42.84</v>
      </c>
    </row>
    <row r="93" spans="1:77" x14ac:dyDescent="0.2">
      <c r="A93" s="35" t="s">
        <v>4198</v>
      </c>
      <c r="B93" s="35" t="s">
        <v>271</v>
      </c>
      <c r="C93" s="35" t="s">
        <v>4082</v>
      </c>
      <c r="D93" s="35" t="s">
        <v>282</v>
      </c>
      <c r="E93" s="52">
        <v>45379</v>
      </c>
      <c r="F93" s="53">
        <v>6</v>
      </c>
      <c r="G93" s="53">
        <v>6</v>
      </c>
      <c r="H93" s="54">
        <v>21.42</v>
      </c>
      <c r="I93" s="53">
        <v>6</v>
      </c>
      <c r="J93" s="54">
        <v>21.42</v>
      </c>
      <c r="K93" s="35" t="s">
        <v>235</v>
      </c>
      <c r="M93" s="102">
        <v>0</v>
      </c>
      <c r="N93" s="35" t="s">
        <v>3735</v>
      </c>
      <c r="O93" s="35" t="s">
        <v>3736</v>
      </c>
      <c r="P93" s="35" t="s">
        <v>3737</v>
      </c>
      <c r="Q93" s="52">
        <v>45365</v>
      </c>
      <c r="R93" s="53">
        <v>0</v>
      </c>
      <c r="S93" s="54">
        <v>0</v>
      </c>
      <c r="T93" s="102">
        <v>0</v>
      </c>
      <c r="V93" s="54">
        <v>0</v>
      </c>
      <c r="W93" s="102">
        <v>0</v>
      </c>
      <c r="X93" s="102">
        <v>0</v>
      </c>
      <c r="Y93" s="102">
        <v>1</v>
      </c>
      <c r="Z93" s="102">
        <v>0</v>
      </c>
      <c r="AA93" s="102">
        <v>0</v>
      </c>
      <c r="AB93" s="102">
        <v>1</v>
      </c>
      <c r="AC93" s="53">
        <v>0</v>
      </c>
      <c r="AD93" s="54">
        <v>0</v>
      </c>
      <c r="AE93" s="35" t="s">
        <v>3738</v>
      </c>
      <c r="AF93" s="101">
        <v>1</v>
      </c>
      <c r="AG93" s="35" t="s">
        <v>3815</v>
      </c>
      <c r="AH93" s="35" t="s">
        <v>3816</v>
      </c>
      <c r="AI93" s="35" t="s">
        <v>236</v>
      </c>
      <c r="AJ93" s="54">
        <v>3.57</v>
      </c>
      <c r="AK93" s="35" t="s">
        <v>3741</v>
      </c>
      <c r="AL93" s="102">
        <v>0</v>
      </c>
      <c r="AM93" s="35" t="s">
        <v>3742</v>
      </c>
      <c r="AN93" s="52">
        <v>45365</v>
      </c>
      <c r="AO93" s="35" t="s">
        <v>3791</v>
      </c>
      <c r="AP93" s="35" t="s">
        <v>3744</v>
      </c>
      <c r="AQ93" s="35" t="s">
        <v>3745</v>
      </c>
      <c r="AR93" s="54">
        <v>0</v>
      </c>
      <c r="AS93" s="35" t="s">
        <v>3746</v>
      </c>
      <c r="AT93" s="35" t="s">
        <v>3747</v>
      </c>
      <c r="AU93" s="153">
        <v>1</v>
      </c>
      <c r="AV93" s="35" t="s">
        <v>3748</v>
      </c>
      <c r="AW93" s="35" t="s">
        <v>3817</v>
      </c>
      <c r="AX93" s="35" t="s">
        <v>4083</v>
      </c>
      <c r="AY93" s="35" t="s">
        <v>4202</v>
      </c>
      <c r="AZ93" s="35" t="s">
        <v>4203</v>
      </c>
      <c r="BA93" s="35" t="s">
        <v>273</v>
      </c>
      <c r="BC93" s="35" t="s">
        <v>3751</v>
      </c>
      <c r="BD93" s="35" t="s">
        <v>3752</v>
      </c>
      <c r="BE93" s="35"/>
      <c r="BF93" s="35" t="s">
        <v>3754</v>
      </c>
      <c r="BG93" s="35" t="s">
        <v>3755</v>
      </c>
      <c r="BH93" s="53">
        <v>6</v>
      </c>
      <c r="BK93" s="35"/>
      <c r="BL93" s="102">
        <v>0</v>
      </c>
      <c r="BO93" s="35" t="s">
        <v>236</v>
      </c>
      <c r="BR93" s="35" t="s">
        <v>3756</v>
      </c>
      <c r="BS93" s="35" t="s">
        <v>3821</v>
      </c>
      <c r="BT93" s="35" t="s">
        <v>3822</v>
      </c>
      <c r="BU93" s="35" t="s">
        <v>4201</v>
      </c>
      <c r="BV93" s="35">
        <v>20</v>
      </c>
      <c r="BY93" s="54">
        <v>21.42</v>
      </c>
    </row>
    <row r="94" spans="1:77" x14ac:dyDescent="0.2">
      <c r="A94" s="35" t="s">
        <v>4204</v>
      </c>
      <c r="B94" s="35" t="s">
        <v>273</v>
      </c>
      <c r="C94" s="35" t="s">
        <v>4205</v>
      </c>
      <c r="D94" s="35" t="s">
        <v>281</v>
      </c>
      <c r="E94" s="52">
        <v>45439</v>
      </c>
      <c r="F94" s="67">
        <v>1</v>
      </c>
      <c r="G94" s="67">
        <v>1</v>
      </c>
      <c r="H94" s="54">
        <v>434.77</v>
      </c>
      <c r="I94" s="67">
        <v>1</v>
      </c>
      <c r="J94" s="54">
        <v>434.77</v>
      </c>
      <c r="K94" s="35" t="s">
        <v>942</v>
      </c>
      <c r="M94" s="102">
        <v>0</v>
      </c>
      <c r="N94" s="35" t="s">
        <v>3735</v>
      </c>
      <c r="O94" s="35" t="s">
        <v>3736</v>
      </c>
      <c r="P94" s="35"/>
      <c r="Q94" s="52">
        <v>45366</v>
      </c>
      <c r="R94" s="67">
        <v>0</v>
      </c>
      <c r="S94" s="54">
        <v>0</v>
      </c>
      <c r="T94" s="102">
        <v>0</v>
      </c>
      <c r="V94" s="54">
        <v>0</v>
      </c>
      <c r="W94" s="102">
        <v>0</v>
      </c>
      <c r="X94" s="102">
        <v>0</v>
      </c>
      <c r="Y94" s="102">
        <v>1</v>
      </c>
      <c r="Z94" s="102">
        <v>0</v>
      </c>
      <c r="AA94" s="102">
        <v>0</v>
      </c>
      <c r="AB94" s="102">
        <v>1</v>
      </c>
      <c r="AC94" s="67">
        <v>0</v>
      </c>
      <c r="AD94" s="54">
        <v>0</v>
      </c>
      <c r="AE94" s="35" t="s">
        <v>3738</v>
      </c>
      <c r="AF94" s="101">
        <v>1</v>
      </c>
      <c r="AG94" s="35" t="s">
        <v>3815</v>
      </c>
      <c r="AH94" s="35" t="s">
        <v>3816</v>
      </c>
      <c r="AI94" s="35" t="s">
        <v>943</v>
      </c>
      <c r="AJ94" s="54">
        <v>434.77</v>
      </c>
      <c r="AK94" s="35" t="s">
        <v>3764</v>
      </c>
      <c r="AL94" s="102">
        <v>0</v>
      </c>
      <c r="AM94" s="35" t="s">
        <v>3742</v>
      </c>
      <c r="AN94" s="52">
        <v>45366</v>
      </c>
      <c r="AO94" s="35" t="s">
        <v>3743</v>
      </c>
      <c r="AP94" s="35" t="s">
        <v>3744</v>
      </c>
      <c r="AQ94" s="35" t="s">
        <v>4206</v>
      </c>
      <c r="AR94" s="54">
        <v>0</v>
      </c>
      <c r="AS94" s="35" t="s">
        <v>3746</v>
      </c>
      <c r="AT94" s="35" t="s">
        <v>3747</v>
      </c>
      <c r="AU94" s="162">
        <v>1</v>
      </c>
      <c r="AV94" s="35" t="s">
        <v>3748</v>
      </c>
      <c r="AW94" s="35" t="s">
        <v>3765</v>
      </c>
      <c r="AX94" s="35" t="s">
        <v>4207</v>
      </c>
      <c r="AY94" s="35" t="s">
        <v>4208</v>
      </c>
      <c r="AZ94" s="35" t="s">
        <v>4209</v>
      </c>
      <c r="BA94" s="35" t="s">
        <v>273</v>
      </c>
      <c r="BC94" s="35" t="s">
        <v>3751</v>
      </c>
      <c r="BD94" s="35" t="s">
        <v>3752</v>
      </c>
      <c r="BE94" s="35"/>
      <c r="BF94" s="35" t="s">
        <v>3754</v>
      </c>
      <c r="BG94" s="35" t="s">
        <v>3755</v>
      </c>
      <c r="BH94" s="67">
        <v>1</v>
      </c>
      <c r="BK94" s="35"/>
      <c r="BL94" s="102">
        <v>0</v>
      </c>
      <c r="BO94" s="35" t="s">
        <v>943</v>
      </c>
      <c r="BR94" s="35" t="s">
        <v>3756</v>
      </c>
      <c r="BS94" s="35" t="s">
        <v>3769</v>
      </c>
      <c r="BT94" s="35" t="s">
        <v>3770</v>
      </c>
      <c r="BU94" s="35"/>
      <c r="BV94" s="35">
        <v>0</v>
      </c>
      <c r="BY94" s="54">
        <v>434.77</v>
      </c>
    </row>
    <row r="95" spans="1:77" x14ac:dyDescent="0.2">
      <c r="A95" s="35" t="s">
        <v>2914</v>
      </c>
      <c r="B95" s="35" t="s">
        <v>273</v>
      </c>
      <c r="C95" s="35" t="s">
        <v>4210</v>
      </c>
      <c r="D95" s="35" t="s">
        <v>2913</v>
      </c>
      <c r="E95" s="52">
        <v>45397</v>
      </c>
      <c r="F95" s="67">
        <v>1</v>
      </c>
      <c r="G95" s="67">
        <v>1</v>
      </c>
      <c r="H95" s="54">
        <v>1859</v>
      </c>
      <c r="I95" s="67">
        <v>1</v>
      </c>
      <c r="J95" s="54">
        <v>1859</v>
      </c>
      <c r="K95" s="35" t="s">
        <v>2911</v>
      </c>
      <c r="M95" s="102">
        <v>0</v>
      </c>
      <c r="N95" s="35" t="s">
        <v>3735</v>
      </c>
      <c r="O95" s="35" t="s">
        <v>3736</v>
      </c>
      <c r="P95" s="35" t="s">
        <v>3737</v>
      </c>
      <c r="Q95" s="52">
        <v>45367</v>
      </c>
      <c r="R95" s="67">
        <v>0</v>
      </c>
      <c r="S95" s="54">
        <v>0</v>
      </c>
      <c r="T95" s="102">
        <v>0</v>
      </c>
      <c r="V95" s="54">
        <v>0</v>
      </c>
      <c r="W95" s="102">
        <v>0</v>
      </c>
      <c r="X95" s="102">
        <v>0</v>
      </c>
      <c r="Y95" s="102">
        <v>1</v>
      </c>
      <c r="Z95" s="102">
        <v>0</v>
      </c>
      <c r="AA95" s="102">
        <v>0</v>
      </c>
      <c r="AB95" s="102">
        <v>1</v>
      </c>
      <c r="AC95" s="67">
        <v>0</v>
      </c>
      <c r="AD95" s="54">
        <v>0</v>
      </c>
      <c r="AE95" s="35" t="s">
        <v>3738</v>
      </c>
      <c r="AF95" s="101">
        <v>1</v>
      </c>
      <c r="AG95" s="35" t="s">
        <v>4104</v>
      </c>
      <c r="AH95" s="35" t="s">
        <v>4105</v>
      </c>
      <c r="AI95" s="35" t="s">
        <v>2912</v>
      </c>
      <c r="AJ95" s="54">
        <v>1859</v>
      </c>
      <c r="AK95" s="35" t="s">
        <v>3764</v>
      </c>
      <c r="AL95" s="102">
        <v>0</v>
      </c>
      <c r="AM95" s="35" t="s">
        <v>3742</v>
      </c>
      <c r="AN95" s="52">
        <v>45368</v>
      </c>
      <c r="AO95" s="35" t="s">
        <v>3743</v>
      </c>
      <c r="AP95" s="35" t="s">
        <v>3744</v>
      </c>
      <c r="AQ95" s="35" t="s">
        <v>4206</v>
      </c>
      <c r="AR95" s="54">
        <v>0</v>
      </c>
      <c r="AS95" s="35" t="s">
        <v>3746</v>
      </c>
      <c r="AT95" s="35" t="s">
        <v>3747</v>
      </c>
      <c r="AU95" s="162">
        <v>1</v>
      </c>
      <c r="AV95" s="35" t="s">
        <v>3748</v>
      </c>
      <c r="AW95" s="35"/>
      <c r="AX95" s="35"/>
      <c r="AY95" s="35" t="s">
        <v>4211</v>
      </c>
      <c r="AZ95" s="35" t="s">
        <v>2875</v>
      </c>
      <c r="BA95" s="35" t="s">
        <v>271</v>
      </c>
      <c r="BC95" s="35" t="s">
        <v>3751</v>
      </c>
      <c r="BD95" s="35" t="s">
        <v>3752</v>
      </c>
      <c r="BE95" s="35"/>
      <c r="BF95" s="35" t="s">
        <v>3754</v>
      </c>
      <c r="BG95" s="35" t="s">
        <v>3755</v>
      </c>
      <c r="BH95" s="67">
        <v>1</v>
      </c>
      <c r="BK95" s="35" t="s">
        <v>2868</v>
      </c>
      <c r="BL95" s="102">
        <v>0</v>
      </c>
      <c r="BO95" s="35" t="s">
        <v>2912</v>
      </c>
      <c r="BR95" s="35" t="s">
        <v>3756</v>
      </c>
      <c r="BS95" s="35" t="s">
        <v>4212</v>
      </c>
      <c r="BT95" s="35" t="s">
        <v>4213</v>
      </c>
      <c r="BU95" s="35"/>
      <c r="BV95" s="35">
        <v>0</v>
      </c>
      <c r="BY95" s="54">
        <v>1859</v>
      </c>
    </row>
    <row r="96" spans="1:77" x14ac:dyDescent="0.2">
      <c r="A96" s="35" t="s">
        <v>2876</v>
      </c>
      <c r="B96" s="35" t="s">
        <v>271</v>
      </c>
      <c r="C96" s="35" t="s">
        <v>4214</v>
      </c>
      <c r="D96" s="35" t="s">
        <v>1600</v>
      </c>
      <c r="E96" s="52">
        <v>45378</v>
      </c>
      <c r="F96" s="53">
        <v>150</v>
      </c>
      <c r="G96" s="53">
        <v>150</v>
      </c>
      <c r="H96" s="54">
        <v>159</v>
      </c>
      <c r="I96" s="53">
        <v>150</v>
      </c>
      <c r="J96" s="54">
        <v>159</v>
      </c>
      <c r="K96" s="35" t="s">
        <v>2872</v>
      </c>
      <c r="M96" s="102">
        <v>0</v>
      </c>
      <c r="N96" s="35" t="s">
        <v>3735</v>
      </c>
      <c r="O96" s="35" t="s">
        <v>3736</v>
      </c>
      <c r="P96" s="35" t="s">
        <v>3737</v>
      </c>
      <c r="Q96" s="52">
        <v>45367</v>
      </c>
      <c r="R96" s="53">
        <v>0</v>
      </c>
      <c r="S96" s="54">
        <v>0</v>
      </c>
      <c r="T96" s="102">
        <v>0</v>
      </c>
      <c r="V96" s="54">
        <v>0</v>
      </c>
      <c r="W96" s="102">
        <v>0</v>
      </c>
      <c r="X96" s="102">
        <v>0</v>
      </c>
      <c r="Y96" s="102">
        <v>1</v>
      </c>
      <c r="Z96" s="102">
        <v>1</v>
      </c>
      <c r="AA96" s="102">
        <v>0</v>
      </c>
      <c r="AB96" s="102">
        <v>1</v>
      </c>
      <c r="AC96" s="53">
        <v>0</v>
      </c>
      <c r="AD96" s="54">
        <v>0</v>
      </c>
      <c r="AE96" s="35" t="s">
        <v>3738</v>
      </c>
      <c r="AF96" s="101">
        <v>1</v>
      </c>
      <c r="AG96" s="35" t="s">
        <v>3805</v>
      </c>
      <c r="AH96" s="35" t="s">
        <v>3806</v>
      </c>
      <c r="AI96" s="35" t="s">
        <v>2873</v>
      </c>
      <c r="AJ96" s="54">
        <v>1.06</v>
      </c>
      <c r="AK96" s="35" t="s">
        <v>3741</v>
      </c>
      <c r="AL96" s="102">
        <v>0</v>
      </c>
      <c r="AM96" s="35" t="s">
        <v>3742</v>
      </c>
      <c r="AN96" s="52">
        <v>45368</v>
      </c>
      <c r="AO96" s="35" t="s">
        <v>3791</v>
      </c>
      <c r="AP96" s="35" t="s">
        <v>3744</v>
      </c>
      <c r="AQ96" s="35" t="s">
        <v>3745</v>
      </c>
      <c r="AR96" s="54">
        <v>0</v>
      </c>
      <c r="AS96" s="35" t="s">
        <v>3746</v>
      </c>
      <c r="AT96" s="35" t="s">
        <v>3747</v>
      </c>
      <c r="AU96" s="153">
        <v>1</v>
      </c>
      <c r="AV96" s="35" t="s">
        <v>3748</v>
      </c>
      <c r="AW96" s="35"/>
      <c r="AX96" s="35"/>
      <c r="AY96" s="35" t="s">
        <v>4215</v>
      </c>
      <c r="AZ96" s="35" t="s">
        <v>2875</v>
      </c>
      <c r="BA96" s="35" t="s">
        <v>4216</v>
      </c>
      <c r="BC96" s="35" t="s">
        <v>3751</v>
      </c>
      <c r="BD96" s="35" t="s">
        <v>3752</v>
      </c>
      <c r="BE96" s="35"/>
      <c r="BF96" s="35" t="s">
        <v>3754</v>
      </c>
      <c r="BG96" s="35" t="s">
        <v>3755</v>
      </c>
      <c r="BH96" s="53">
        <v>150</v>
      </c>
      <c r="BK96" s="35" t="s">
        <v>2868</v>
      </c>
      <c r="BL96" s="102">
        <v>0</v>
      </c>
      <c r="BO96" s="35" t="s">
        <v>2873</v>
      </c>
      <c r="BR96" s="35" t="s">
        <v>3756</v>
      </c>
      <c r="BS96" s="35" t="s">
        <v>3854</v>
      </c>
      <c r="BT96" s="35" t="s">
        <v>3855</v>
      </c>
      <c r="BU96" s="35"/>
      <c r="BV96" s="35">
        <v>0</v>
      </c>
      <c r="BY96" s="54">
        <v>159</v>
      </c>
    </row>
    <row r="97" spans="1:77" x14ac:dyDescent="0.2">
      <c r="A97" s="35" t="s">
        <v>4217</v>
      </c>
      <c r="B97" s="35" t="s">
        <v>273</v>
      </c>
      <c r="C97" s="35" t="s">
        <v>4218</v>
      </c>
      <c r="D97" s="35" t="s">
        <v>4052</v>
      </c>
      <c r="E97" s="52">
        <v>45401</v>
      </c>
      <c r="F97" s="53">
        <v>21</v>
      </c>
      <c r="G97" s="53">
        <v>21</v>
      </c>
      <c r="H97" s="54">
        <v>370.86</v>
      </c>
      <c r="I97" s="53">
        <v>21</v>
      </c>
      <c r="J97" s="54">
        <v>370.86</v>
      </c>
      <c r="K97" s="35" t="s">
        <v>2523</v>
      </c>
      <c r="M97" s="102">
        <v>0</v>
      </c>
      <c r="N97" s="35" t="s">
        <v>3735</v>
      </c>
      <c r="O97" s="35" t="s">
        <v>3736</v>
      </c>
      <c r="P97" s="35" t="s">
        <v>3737</v>
      </c>
      <c r="Q97" s="52">
        <v>45370</v>
      </c>
      <c r="R97" s="53">
        <v>0</v>
      </c>
      <c r="S97" s="54">
        <v>0</v>
      </c>
      <c r="T97" s="102">
        <v>0</v>
      </c>
      <c r="V97" s="54">
        <v>0</v>
      </c>
      <c r="W97" s="102">
        <v>0</v>
      </c>
      <c r="X97" s="102">
        <v>0</v>
      </c>
      <c r="Y97" s="102">
        <v>1</v>
      </c>
      <c r="Z97" s="102">
        <v>0</v>
      </c>
      <c r="AA97" s="102">
        <v>0</v>
      </c>
      <c r="AB97" s="102">
        <v>1</v>
      </c>
      <c r="AC97" s="53">
        <v>0</v>
      </c>
      <c r="AD97" s="54">
        <v>0</v>
      </c>
      <c r="AE97" s="35" t="s">
        <v>3738</v>
      </c>
      <c r="AF97" s="101">
        <v>1</v>
      </c>
      <c r="AG97" s="35" t="s">
        <v>3805</v>
      </c>
      <c r="AH97" s="35" t="s">
        <v>3806</v>
      </c>
      <c r="AI97" s="35" t="s">
        <v>2524</v>
      </c>
      <c r="AJ97" s="54">
        <v>17.66</v>
      </c>
      <c r="AK97" s="35" t="s">
        <v>3764</v>
      </c>
      <c r="AL97" s="102">
        <v>0</v>
      </c>
      <c r="AM97" s="35" t="s">
        <v>3742</v>
      </c>
      <c r="AN97" s="52">
        <v>45370</v>
      </c>
      <c r="AO97" s="35" t="s">
        <v>3791</v>
      </c>
      <c r="AP97" s="35" t="s">
        <v>3744</v>
      </c>
      <c r="AQ97" s="35" t="s">
        <v>3745</v>
      </c>
      <c r="AR97" s="54">
        <v>0</v>
      </c>
      <c r="AS97" s="35" t="s">
        <v>3746</v>
      </c>
      <c r="AT97" s="35" t="s">
        <v>3747</v>
      </c>
      <c r="AU97" s="153">
        <v>1</v>
      </c>
      <c r="AV97" s="35" t="s">
        <v>3748</v>
      </c>
      <c r="AW97" s="35" t="s">
        <v>4053</v>
      </c>
      <c r="AX97" s="35" t="s">
        <v>4219</v>
      </c>
      <c r="AY97" s="35" t="s">
        <v>4220</v>
      </c>
      <c r="AZ97" s="35" t="s">
        <v>4221</v>
      </c>
      <c r="BA97" s="35" t="s">
        <v>273</v>
      </c>
      <c r="BC97" s="35" t="s">
        <v>3751</v>
      </c>
      <c r="BD97" s="35" t="s">
        <v>3752</v>
      </c>
      <c r="BE97" s="35"/>
      <c r="BF97" s="35" t="s">
        <v>3754</v>
      </c>
      <c r="BG97" s="35" t="s">
        <v>3755</v>
      </c>
      <c r="BH97" s="53">
        <v>21</v>
      </c>
      <c r="BK97" s="35"/>
      <c r="BL97" s="102">
        <v>0</v>
      </c>
      <c r="BO97" s="35" t="s">
        <v>2524</v>
      </c>
      <c r="BR97" s="35" t="s">
        <v>3756</v>
      </c>
      <c r="BS97" s="35" t="s">
        <v>4057</v>
      </c>
      <c r="BT97" s="35" t="s">
        <v>4058</v>
      </c>
      <c r="BU97" s="35" t="s">
        <v>4222</v>
      </c>
      <c r="BV97" s="35">
        <v>10</v>
      </c>
      <c r="BY97" s="54">
        <v>370.86</v>
      </c>
    </row>
    <row r="98" spans="1:77" x14ac:dyDescent="0.2">
      <c r="A98" s="35" t="s">
        <v>4223</v>
      </c>
      <c r="B98" s="35" t="s">
        <v>273</v>
      </c>
      <c r="C98" s="35" t="s">
        <v>4224</v>
      </c>
      <c r="D98" s="35" t="s">
        <v>4225</v>
      </c>
      <c r="E98" s="52">
        <v>45551</v>
      </c>
      <c r="F98" s="67">
        <v>2</v>
      </c>
      <c r="G98" s="67">
        <v>2</v>
      </c>
      <c r="H98" s="54">
        <v>38445.449999999997</v>
      </c>
      <c r="I98" s="67">
        <v>2</v>
      </c>
      <c r="J98" s="54">
        <v>38445.449999999997</v>
      </c>
      <c r="K98" s="35" t="s">
        <v>2517</v>
      </c>
      <c r="M98" s="102">
        <v>0</v>
      </c>
      <c r="N98" s="35" t="s">
        <v>3735</v>
      </c>
      <c r="O98" s="35" t="s">
        <v>3736</v>
      </c>
      <c r="P98" s="35" t="s">
        <v>3737</v>
      </c>
      <c r="Q98" s="52">
        <v>45370</v>
      </c>
      <c r="R98" s="67">
        <v>0</v>
      </c>
      <c r="S98" s="54">
        <v>0</v>
      </c>
      <c r="T98" s="102">
        <v>0</v>
      </c>
      <c r="V98" s="54">
        <v>0</v>
      </c>
      <c r="W98" s="102">
        <v>0</v>
      </c>
      <c r="X98" s="102">
        <v>0</v>
      </c>
      <c r="Y98" s="102">
        <v>1</v>
      </c>
      <c r="Z98" s="102">
        <v>0</v>
      </c>
      <c r="AA98" s="102">
        <v>0</v>
      </c>
      <c r="AB98" s="102">
        <v>1</v>
      </c>
      <c r="AC98" s="67">
        <v>0</v>
      </c>
      <c r="AD98" s="54">
        <v>0</v>
      </c>
      <c r="AE98" s="35" t="s">
        <v>3738</v>
      </c>
      <c r="AF98" s="101">
        <v>1</v>
      </c>
      <c r="AG98" s="35" t="s">
        <v>3914</v>
      </c>
      <c r="AH98" s="35" t="s">
        <v>3915</v>
      </c>
      <c r="AI98" s="35" t="s">
        <v>2518</v>
      </c>
      <c r="AJ98" s="54">
        <v>19222.73</v>
      </c>
      <c r="AK98" s="35" t="s">
        <v>3764</v>
      </c>
      <c r="AL98" s="102">
        <v>0</v>
      </c>
      <c r="AM98" s="35" t="s">
        <v>4196</v>
      </c>
      <c r="AN98" s="52">
        <v>45370</v>
      </c>
      <c r="AO98" s="35" t="s">
        <v>3743</v>
      </c>
      <c r="AP98" s="35" t="s">
        <v>3744</v>
      </c>
      <c r="AQ98" s="35" t="s">
        <v>4206</v>
      </c>
      <c r="AR98" s="54">
        <v>0</v>
      </c>
      <c r="AS98" s="35" t="s">
        <v>3746</v>
      </c>
      <c r="AT98" s="35" t="s">
        <v>3747</v>
      </c>
      <c r="AU98" s="162">
        <v>1</v>
      </c>
      <c r="AV98" s="35" t="s">
        <v>3748</v>
      </c>
      <c r="AW98" s="35"/>
      <c r="AX98" s="35"/>
      <c r="AY98" s="35" t="s">
        <v>4226</v>
      </c>
      <c r="AZ98" s="35" t="s">
        <v>4227</v>
      </c>
      <c r="BA98" s="35" t="s">
        <v>273</v>
      </c>
      <c r="BC98" s="35" t="s">
        <v>3751</v>
      </c>
      <c r="BD98" s="35" t="s">
        <v>3752</v>
      </c>
      <c r="BE98" s="35"/>
      <c r="BF98" s="35" t="s">
        <v>3754</v>
      </c>
      <c r="BG98" s="35" t="s">
        <v>3755</v>
      </c>
      <c r="BH98" s="67">
        <v>2</v>
      </c>
      <c r="BK98" s="35"/>
      <c r="BL98" s="102">
        <v>0</v>
      </c>
      <c r="BO98" s="35" t="s">
        <v>2518</v>
      </c>
      <c r="BR98" s="35" t="s">
        <v>3756</v>
      </c>
      <c r="BS98" s="35" t="s">
        <v>4228</v>
      </c>
      <c r="BT98" s="35" t="s">
        <v>4229</v>
      </c>
      <c r="BU98" s="35"/>
      <c r="BV98" s="35">
        <v>0</v>
      </c>
      <c r="BY98" s="54">
        <v>38445.449999999997</v>
      </c>
    </row>
    <row r="99" spans="1:77" x14ac:dyDescent="0.2">
      <c r="A99" s="35" t="s">
        <v>4230</v>
      </c>
      <c r="B99" s="35" t="s">
        <v>270</v>
      </c>
      <c r="C99" s="35" t="s">
        <v>4082</v>
      </c>
      <c r="D99" s="35" t="s">
        <v>282</v>
      </c>
      <c r="E99" s="52">
        <v>45387</v>
      </c>
      <c r="F99" s="53">
        <v>11</v>
      </c>
      <c r="G99" s="53">
        <v>11</v>
      </c>
      <c r="H99" s="54">
        <v>39.270000000000003</v>
      </c>
      <c r="I99" s="53">
        <v>11</v>
      </c>
      <c r="J99" s="54">
        <v>39.270000000000003</v>
      </c>
      <c r="K99" s="35" t="s">
        <v>235</v>
      </c>
      <c r="M99" s="102">
        <v>0</v>
      </c>
      <c r="N99" s="35" t="s">
        <v>3735</v>
      </c>
      <c r="O99" s="35" t="s">
        <v>3736</v>
      </c>
      <c r="P99" s="35" t="s">
        <v>3737</v>
      </c>
      <c r="Q99" s="52">
        <v>45372</v>
      </c>
      <c r="R99" s="53">
        <v>0</v>
      </c>
      <c r="S99" s="54">
        <v>0</v>
      </c>
      <c r="T99" s="102">
        <v>0</v>
      </c>
      <c r="V99" s="54">
        <v>0</v>
      </c>
      <c r="W99" s="102">
        <v>0</v>
      </c>
      <c r="X99" s="102">
        <v>0</v>
      </c>
      <c r="Y99" s="102">
        <v>1</v>
      </c>
      <c r="Z99" s="102">
        <v>0</v>
      </c>
      <c r="AA99" s="102">
        <v>0</v>
      </c>
      <c r="AB99" s="102">
        <v>1</v>
      </c>
      <c r="AC99" s="53">
        <v>0</v>
      </c>
      <c r="AD99" s="54">
        <v>0</v>
      </c>
      <c r="AE99" s="35" t="s">
        <v>3738</v>
      </c>
      <c r="AF99" s="101">
        <v>1</v>
      </c>
      <c r="AG99" s="35" t="s">
        <v>3815</v>
      </c>
      <c r="AH99" s="35" t="s">
        <v>3816</v>
      </c>
      <c r="AI99" s="35" t="s">
        <v>236</v>
      </c>
      <c r="AJ99" s="54">
        <v>3.57</v>
      </c>
      <c r="AK99" s="35" t="s">
        <v>3764</v>
      </c>
      <c r="AL99" s="102">
        <v>0</v>
      </c>
      <c r="AM99" s="35" t="s">
        <v>3742</v>
      </c>
      <c r="AN99" s="52">
        <v>45372</v>
      </c>
      <c r="AO99" s="35" t="s">
        <v>3743</v>
      </c>
      <c r="AP99" s="35" t="s">
        <v>3744</v>
      </c>
      <c r="AQ99" s="35" t="s">
        <v>3745</v>
      </c>
      <c r="AR99" s="54">
        <v>0</v>
      </c>
      <c r="AS99" s="35" t="s">
        <v>3746</v>
      </c>
      <c r="AT99" s="35" t="s">
        <v>3747</v>
      </c>
      <c r="AU99" s="153">
        <v>1</v>
      </c>
      <c r="AV99" s="35" t="s">
        <v>3748</v>
      </c>
      <c r="AW99" s="35" t="s">
        <v>3817</v>
      </c>
      <c r="AX99" s="35" t="s">
        <v>4083</v>
      </c>
      <c r="AY99" s="35" t="s">
        <v>4231</v>
      </c>
      <c r="AZ99" s="35" t="s">
        <v>4232</v>
      </c>
      <c r="BA99" s="35" t="s">
        <v>273</v>
      </c>
      <c r="BC99" s="35" t="s">
        <v>3751</v>
      </c>
      <c r="BD99" s="35" t="s">
        <v>3752</v>
      </c>
      <c r="BE99" s="35"/>
      <c r="BF99" s="35" t="s">
        <v>3754</v>
      </c>
      <c r="BG99" s="35" t="s">
        <v>3755</v>
      </c>
      <c r="BH99" s="53">
        <v>11</v>
      </c>
      <c r="BK99" s="35"/>
      <c r="BL99" s="102">
        <v>0</v>
      </c>
      <c r="BO99" s="35" t="s">
        <v>236</v>
      </c>
      <c r="BR99" s="35" t="s">
        <v>3756</v>
      </c>
      <c r="BS99" s="35" t="s">
        <v>3821</v>
      </c>
      <c r="BT99" s="35" t="s">
        <v>3822</v>
      </c>
      <c r="BU99" s="35" t="s">
        <v>4233</v>
      </c>
      <c r="BV99" s="35">
        <v>70</v>
      </c>
      <c r="BY99" s="54">
        <v>39.270000000000003</v>
      </c>
    </row>
    <row r="100" spans="1:77" x14ac:dyDescent="0.2">
      <c r="A100" s="35" t="s">
        <v>4230</v>
      </c>
      <c r="B100" s="35" t="s">
        <v>279</v>
      </c>
      <c r="C100" s="35" t="s">
        <v>4082</v>
      </c>
      <c r="D100" s="35" t="s">
        <v>282</v>
      </c>
      <c r="E100" s="52">
        <v>45387</v>
      </c>
      <c r="F100" s="53">
        <v>9</v>
      </c>
      <c r="G100" s="53">
        <v>9</v>
      </c>
      <c r="H100" s="54">
        <v>32.130000000000003</v>
      </c>
      <c r="I100" s="53">
        <v>9</v>
      </c>
      <c r="J100" s="54">
        <v>32.130000000000003</v>
      </c>
      <c r="K100" s="35" t="s">
        <v>235</v>
      </c>
      <c r="M100" s="102">
        <v>0</v>
      </c>
      <c r="N100" s="35" t="s">
        <v>3735</v>
      </c>
      <c r="O100" s="35" t="s">
        <v>3736</v>
      </c>
      <c r="P100" s="35" t="s">
        <v>3737</v>
      </c>
      <c r="Q100" s="52">
        <v>45372</v>
      </c>
      <c r="R100" s="53">
        <v>0</v>
      </c>
      <c r="S100" s="54">
        <v>0</v>
      </c>
      <c r="T100" s="102">
        <v>0</v>
      </c>
      <c r="V100" s="54">
        <v>0</v>
      </c>
      <c r="W100" s="102">
        <v>0</v>
      </c>
      <c r="X100" s="102">
        <v>0</v>
      </c>
      <c r="Y100" s="102">
        <v>1</v>
      </c>
      <c r="Z100" s="102">
        <v>0</v>
      </c>
      <c r="AA100" s="102">
        <v>0</v>
      </c>
      <c r="AB100" s="102">
        <v>1</v>
      </c>
      <c r="AC100" s="53">
        <v>0</v>
      </c>
      <c r="AD100" s="54">
        <v>0</v>
      </c>
      <c r="AE100" s="35" t="s">
        <v>3738</v>
      </c>
      <c r="AF100" s="101">
        <v>1</v>
      </c>
      <c r="AG100" s="35" t="s">
        <v>3815</v>
      </c>
      <c r="AH100" s="35" t="s">
        <v>3816</v>
      </c>
      <c r="AI100" s="35" t="s">
        <v>236</v>
      </c>
      <c r="AJ100" s="54">
        <v>3.57</v>
      </c>
      <c r="AK100" s="35" t="s">
        <v>3764</v>
      </c>
      <c r="AL100" s="102">
        <v>0</v>
      </c>
      <c r="AM100" s="35" t="s">
        <v>3742</v>
      </c>
      <c r="AN100" s="52">
        <v>45372</v>
      </c>
      <c r="AO100" s="35" t="s">
        <v>3743</v>
      </c>
      <c r="AP100" s="35" t="s">
        <v>3744</v>
      </c>
      <c r="AQ100" s="35" t="s">
        <v>3745</v>
      </c>
      <c r="AR100" s="54">
        <v>0</v>
      </c>
      <c r="AS100" s="35" t="s">
        <v>3746</v>
      </c>
      <c r="AT100" s="35" t="s">
        <v>3747</v>
      </c>
      <c r="AU100" s="153">
        <v>1</v>
      </c>
      <c r="AV100" s="35" t="s">
        <v>3748</v>
      </c>
      <c r="AW100" s="35" t="s">
        <v>3817</v>
      </c>
      <c r="AX100" s="35" t="s">
        <v>4083</v>
      </c>
      <c r="AY100" s="35" t="s">
        <v>4234</v>
      </c>
      <c r="AZ100" s="35" t="s">
        <v>4235</v>
      </c>
      <c r="BA100" s="35" t="s">
        <v>273</v>
      </c>
      <c r="BC100" s="35" t="s">
        <v>3751</v>
      </c>
      <c r="BD100" s="35" t="s">
        <v>3752</v>
      </c>
      <c r="BE100" s="35"/>
      <c r="BF100" s="35" t="s">
        <v>3754</v>
      </c>
      <c r="BG100" s="35" t="s">
        <v>3755</v>
      </c>
      <c r="BH100" s="53">
        <v>9</v>
      </c>
      <c r="BK100" s="35"/>
      <c r="BL100" s="102">
        <v>0</v>
      </c>
      <c r="BO100" s="35" t="s">
        <v>236</v>
      </c>
      <c r="BR100" s="35" t="s">
        <v>3756</v>
      </c>
      <c r="BS100" s="35" t="s">
        <v>3821</v>
      </c>
      <c r="BT100" s="35" t="s">
        <v>3822</v>
      </c>
      <c r="BU100" s="35" t="s">
        <v>4233</v>
      </c>
      <c r="BV100" s="35">
        <v>80</v>
      </c>
      <c r="BY100" s="54">
        <v>32.130000000000003</v>
      </c>
    </row>
    <row r="101" spans="1:77" x14ac:dyDescent="0.2">
      <c r="A101" s="35" t="s">
        <v>4230</v>
      </c>
      <c r="B101" s="35" t="s">
        <v>277</v>
      </c>
      <c r="C101" s="35" t="s">
        <v>4086</v>
      </c>
      <c r="D101" s="35" t="s">
        <v>282</v>
      </c>
      <c r="E101" s="52">
        <v>45387</v>
      </c>
      <c r="F101" s="53">
        <v>5</v>
      </c>
      <c r="G101" s="53">
        <v>5</v>
      </c>
      <c r="H101" s="54">
        <v>35.15</v>
      </c>
      <c r="I101" s="53">
        <v>5</v>
      </c>
      <c r="J101" s="54">
        <v>35.15</v>
      </c>
      <c r="K101" s="35" t="s">
        <v>205</v>
      </c>
      <c r="M101" s="102">
        <v>0</v>
      </c>
      <c r="N101" s="35" t="s">
        <v>3735</v>
      </c>
      <c r="O101" s="35" t="s">
        <v>3736</v>
      </c>
      <c r="P101" s="35" t="s">
        <v>3737</v>
      </c>
      <c r="Q101" s="52">
        <v>45372</v>
      </c>
      <c r="R101" s="53">
        <v>0</v>
      </c>
      <c r="S101" s="54">
        <v>0</v>
      </c>
      <c r="T101" s="102">
        <v>0</v>
      </c>
      <c r="V101" s="54">
        <v>0</v>
      </c>
      <c r="W101" s="102">
        <v>0</v>
      </c>
      <c r="X101" s="102">
        <v>0</v>
      </c>
      <c r="Y101" s="102">
        <v>1</v>
      </c>
      <c r="Z101" s="102">
        <v>0</v>
      </c>
      <c r="AA101" s="102">
        <v>0</v>
      </c>
      <c r="AB101" s="102">
        <v>1</v>
      </c>
      <c r="AC101" s="53">
        <v>0</v>
      </c>
      <c r="AD101" s="54">
        <v>0</v>
      </c>
      <c r="AE101" s="35" t="s">
        <v>3738</v>
      </c>
      <c r="AF101" s="101">
        <v>1</v>
      </c>
      <c r="AG101" s="35" t="s">
        <v>3815</v>
      </c>
      <c r="AH101" s="35" t="s">
        <v>3816</v>
      </c>
      <c r="AI101" s="35" t="s">
        <v>206</v>
      </c>
      <c r="AJ101" s="54">
        <v>7.03</v>
      </c>
      <c r="AK101" s="35" t="s">
        <v>3764</v>
      </c>
      <c r="AL101" s="102">
        <v>0</v>
      </c>
      <c r="AM101" s="35" t="s">
        <v>3742</v>
      </c>
      <c r="AN101" s="52">
        <v>45372</v>
      </c>
      <c r="AO101" s="35" t="s">
        <v>3743</v>
      </c>
      <c r="AP101" s="35" t="s">
        <v>3744</v>
      </c>
      <c r="AQ101" s="35" t="s">
        <v>3745</v>
      </c>
      <c r="AR101" s="54">
        <v>0</v>
      </c>
      <c r="AS101" s="35" t="s">
        <v>3746</v>
      </c>
      <c r="AT101" s="35" t="s">
        <v>3747</v>
      </c>
      <c r="AU101" s="153">
        <v>1</v>
      </c>
      <c r="AV101" s="35" t="s">
        <v>3748</v>
      </c>
      <c r="AW101" s="35" t="s">
        <v>3817</v>
      </c>
      <c r="AX101" s="35" t="s">
        <v>4087</v>
      </c>
      <c r="AY101" s="35" t="s">
        <v>4236</v>
      </c>
      <c r="AZ101" s="35" t="s">
        <v>4237</v>
      </c>
      <c r="BA101" s="35" t="s">
        <v>273</v>
      </c>
      <c r="BC101" s="35" t="s">
        <v>3751</v>
      </c>
      <c r="BD101" s="35" t="s">
        <v>3752</v>
      </c>
      <c r="BE101" s="35"/>
      <c r="BF101" s="35" t="s">
        <v>3754</v>
      </c>
      <c r="BG101" s="35" t="s">
        <v>3755</v>
      </c>
      <c r="BH101" s="53">
        <v>5</v>
      </c>
      <c r="BK101" s="35"/>
      <c r="BL101" s="102">
        <v>0</v>
      </c>
      <c r="BO101" s="35" t="s">
        <v>206</v>
      </c>
      <c r="BR101" s="35" t="s">
        <v>3756</v>
      </c>
      <c r="BS101" s="35" t="s">
        <v>3821</v>
      </c>
      <c r="BT101" s="35" t="s">
        <v>3822</v>
      </c>
      <c r="BU101" s="35" t="s">
        <v>4233</v>
      </c>
      <c r="BV101" s="35">
        <v>90</v>
      </c>
      <c r="BY101" s="54">
        <v>35.15</v>
      </c>
    </row>
    <row r="102" spans="1:77" x14ac:dyDescent="0.2">
      <c r="A102" s="35" t="s">
        <v>4230</v>
      </c>
      <c r="B102" s="35" t="s">
        <v>280</v>
      </c>
      <c r="C102" s="35" t="s">
        <v>4086</v>
      </c>
      <c r="D102" s="35" t="s">
        <v>282</v>
      </c>
      <c r="E102" s="52">
        <v>45387</v>
      </c>
      <c r="F102" s="53">
        <v>9</v>
      </c>
      <c r="G102" s="53">
        <v>9</v>
      </c>
      <c r="H102" s="54">
        <v>63.27</v>
      </c>
      <c r="I102" s="53">
        <v>9</v>
      </c>
      <c r="J102" s="54">
        <v>63.27</v>
      </c>
      <c r="K102" s="35" t="s">
        <v>205</v>
      </c>
      <c r="M102" s="102">
        <v>0</v>
      </c>
      <c r="N102" s="35" t="s">
        <v>3735</v>
      </c>
      <c r="O102" s="35" t="s">
        <v>3736</v>
      </c>
      <c r="P102" s="35" t="s">
        <v>3737</v>
      </c>
      <c r="Q102" s="52">
        <v>45372</v>
      </c>
      <c r="R102" s="53">
        <v>0</v>
      </c>
      <c r="S102" s="54">
        <v>0</v>
      </c>
      <c r="T102" s="102">
        <v>0</v>
      </c>
      <c r="V102" s="54">
        <v>0</v>
      </c>
      <c r="W102" s="102">
        <v>0</v>
      </c>
      <c r="X102" s="102">
        <v>0</v>
      </c>
      <c r="Y102" s="102">
        <v>1</v>
      </c>
      <c r="Z102" s="102">
        <v>0</v>
      </c>
      <c r="AA102" s="102">
        <v>0</v>
      </c>
      <c r="AB102" s="102">
        <v>1</v>
      </c>
      <c r="AC102" s="53">
        <v>0</v>
      </c>
      <c r="AD102" s="54">
        <v>0</v>
      </c>
      <c r="AE102" s="35" t="s">
        <v>3738</v>
      </c>
      <c r="AF102" s="101">
        <v>1</v>
      </c>
      <c r="AG102" s="35" t="s">
        <v>3815</v>
      </c>
      <c r="AH102" s="35" t="s">
        <v>3816</v>
      </c>
      <c r="AI102" s="35" t="s">
        <v>206</v>
      </c>
      <c r="AJ102" s="54">
        <v>7.03</v>
      </c>
      <c r="AK102" s="35" t="s">
        <v>3764</v>
      </c>
      <c r="AL102" s="102">
        <v>0</v>
      </c>
      <c r="AM102" s="35" t="s">
        <v>3742</v>
      </c>
      <c r="AN102" s="52">
        <v>45372</v>
      </c>
      <c r="AO102" s="35" t="s">
        <v>3743</v>
      </c>
      <c r="AP102" s="35" t="s">
        <v>3744</v>
      </c>
      <c r="AQ102" s="35" t="s">
        <v>3745</v>
      </c>
      <c r="AR102" s="54">
        <v>0</v>
      </c>
      <c r="AS102" s="35" t="s">
        <v>3746</v>
      </c>
      <c r="AT102" s="35" t="s">
        <v>3747</v>
      </c>
      <c r="AU102" s="153">
        <v>1</v>
      </c>
      <c r="AV102" s="35" t="s">
        <v>3748</v>
      </c>
      <c r="AW102" s="35" t="s">
        <v>3817</v>
      </c>
      <c r="AX102" s="35" t="s">
        <v>4087</v>
      </c>
      <c r="AY102" s="35" t="s">
        <v>4238</v>
      </c>
      <c r="AZ102" s="35" t="s">
        <v>4239</v>
      </c>
      <c r="BA102" s="35" t="s">
        <v>273</v>
      </c>
      <c r="BC102" s="35" t="s">
        <v>3751</v>
      </c>
      <c r="BD102" s="35" t="s">
        <v>3752</v>
      </c>
      <c r="BE102" s="35"/>
      <c r="BF102" s="35" t="s">
        <v>3754</v>
      </c>
      <c r="BG102" s="35" t="s">
        <v>3755</v>
      </c>
      <c r="BH102" s="53">
        <v>9</v>
      </c>
      <c r="BK102" s="35"/>
      <c r="BL102" s="102">
        <v>0</v>
      </c>
      <c r="BO102" s="35" t="s">
        <v>206</v>
      </c>
      <c r="BR102" s="35" t="s">
        <v>3756</v>
      </c>
      <c r="BS102" s="35" t="s">
        <v>3821</v>
      </c>
      <c r="BT102" s="35" t="s">
        <v>3822</v>
      </c>
      <c r="BU102" s="35" t="s">
        <v>4233</v>
      </c>
      <c r="BV102" s="35">
        <v>100</v>
      </c>
      <c r="BY102" s="54">
        <v>63.27</v>
      </c>
    </row>
    <row r="103" spans="1:77" x14ac:dyDescent="0.2">
      <c r="A103" s="35" t="s">
        <v>4230</v>
      </c>
      <c r="B103" s="35" t="s">
        <v>276</v>
      </c>
      <c r="C103" s="35" t="s">
        <v>4086</v>
      </c>
      <c r="D103" s="35" t="s">
        <v>282</v>
      </c>
      <c r="E103" s="52">
        <v>45387</v>
      </c>
      <c r="F103" s="53">
        <v>6</v>
      </c>
      <c r="G103" s="53">
        <v>6</v>
      </c>
      <c r="H103" s="54">
        <v>42.18</v>
      </c>
      <c r="I103" s="53">
        <v>6</v>
      </c>
      <c r="J103" s="54">
        <v>42.18</v>
      </c>
      <c r="K103" s="35" t="s">
        <v>205</v>
      </c>
      <c r="M103" s="102">
        <v>0</v>
      </c>
      <c r="N103" s="35" t="s">
        <v>3735</v>
      </c>
      <c r="O103" s="35" t="s">
        <v>3736</v>
      </c>
      <c r="P103" s="35" t="s">
        <v>3737</v>
      </c>
      <c r="Q103" s="52">
        <v>45372</v>
      </c>
      <c r="R103" s="53">
        <v>0</v>
      </c>
      <c r="S103" s="54">
        <v>0</v>
      </c>
      <c r="T103" s="102">
        <v>0</v>
      </c>
      <c r="V103" s="54">
        <v>0</v>
      </c>
      <c r="W103" s="102">
        <v>0</v>
      </c>
      <c r="X103" s="102">
        <v>0</v>
      </c>
      <c r="Y103" s="102">
        <v>1</v>
      </c>
      <c r="Z103" s="102">
        <v>0</v>
      </c>
      <c r="AA103" s="102">
        <v>0</v>
      </c>
      <c r="AB103" s="102">
        <v>1</v>
      </c>
      <c r="AC103" s="53">
        <v>0</v>
      </c>
      <c r="AD103" s="54">
        <v>0</v>
      </c>
      <c r="AE103" s="35" t="s">
        <v>3738</v>
      </c>
      <c r="AF103" s="101">
        <v>1</v>
      </c>
      <c r="AG103" s="35" t="s">
        <v>3815</v>
      </c>
      <c r="AH103" s="35" t="s">
        <v>3816</v>
      </c>
      <c r="AI103" s="35" t="s">
        <v>206</v>
      </c>
      <c r="AJ103" s="54">
        <v>7.03</v>
      </c>
      <c r="AK103" s="35" t="s">
        <v>3764</v>
      </c>
      <c r="AL103" s="102">
        <v>0</v>
      </c>
      <c r="AM103" s="35" t="s">
        <v>3742</v>
      </c>
      <c r="AN103" s="52">
        <v>45372</v>
      </c>
      <c r="AO103" s="35" t="s">
        <v>3743</v>
      </c>
      <c r="AP103" s="35" t="s">
        <v>3744</v>
      </c>
      <c r="AQ103" s="35" t="s">
        <v>3745</v>
      </c>
      <c r="AR103" s="54">
        <v>0</v>
      </c>
      <c r="AS103" s="35" t="s">
        <v>3746</v>
      </c>
      <c r="AT103" s="35" t="s">
        <v>3747</v>
      </c>
      <c r="AU103" s="153">
        <v>1</v>
      </c>
      <c r="AV103" s="35" t="s">
        <v>3748</v>
      </c>
      <c r="AW103" s="35" t="s">
        <v>3817</v>
      </c>
      <c r="AX103" s="35" t="s">
        <v>4087</v>
      </c>
      <c r="AY103" s="35" t="s">
        <v>4240</v>
      </c>
      <c r="AZ103" s="35" t="s">
        <v>4241</v>
      </c>
      <c r="BA103" s="35" t="s">
        <v>273</v>
      </c>
      <c r="BC103" s="35" t="s">
        <v>3751</v>
      </c>
      <c r="BD103" s="35" t="s">
        <v>3752</v>
      </c>
      <c r="BE103" s="35"/>
      <c r="BF103" s="35" t="s">
        <v>3754</v>
      </c>
      <c r="BG103" s="35" t="s">
        <v>3755</v>
      </c>
      <c r="BH103" s="53">
        <v>6</v>
      </c>
      <c r="BK103" s="35"/>
      <c r="BL103" s="102">
        <v>0</v>
      </c>
      <c r="BO103" s="35" t="s">
        <v>206</v>
      </c>
      <c r="BR103" s="35" t="s">
        <v>3756</v>
      </c>
      <c r="BS103" s="35" t="s">
        <v>3821</v>
      </c>
      <c r="BT103" s="35" t="s">
        <v>3822</v>
      </c>
      <c r="BU103" s="35" t="s">
        <v>4233</v>
      </c>
      <c r="BV103" s="35">
        <v>110</v>
      </c>
      <c r="BY103" s="54">
        <v>42.18</v>
      </c>
    </row>
    <row r="104" spans="1:77" x14ac:dyDescent="0.2">
      <c r="A104" s="35" t="s">
        <v>4242</v>
      </c>
      <c r="B104" s="35" t="s">
        <v>273</v>
      </c>
      <c r="C104" s="35" t="s">
        <v>4243</v>
      </c>
      <c r="D104" s="35" t="s">
        <v>1600</v>
      </c>
      <c r="E104" s="52">
        <v>45375</v>
      </c>
      <c r="F104" s="53">
        <v>6</v>
      </c>
      <c r="G104" s="53">
        <v>6</v>
      </c>
      <c r="H104" s="54">
        <v>87.24</v>
      </c>
      <c r="I104" s="53">
        <v>6</v>
      </c>
      <c r="J104" s="54">
        <v>87.24</v>
      </c>
      <c r="K104" s="35" t="s">
        <v>2134</v>
      </c>
      <c r="M104" s="102">
        <v>0</v>
      </c>
      <c r="N104" s="35" t="s">
        <v>3735</v>
      </c>
      <c r="O104" s="35" t="s">
        <v>3736</v>
      </c>
      <c r="P104" s="35" t="s">
        <v>3737</v>
      </c>
      <c r="Q104" s="52">
        <v>45372</v>
      </c>
      <c r="R104" s="53">
        <v>0</v>
      </c>
      <c r="S104" s="54">
        <v>0</v>
      </c>
      <c r="T104" s="102">
        <v>0</v>
      </c>
      <c r="V104" s="54">
        <v>0</v>
      </c>
      <c r="W104" s="102">
        <v>0</v>
      </c>
      <c r="X104" s="102">
        <v>0</v>
      </c>
      <c r="Y104" s="102">
        <v>1</v>
      </c>
      <c r="Z104" s="102">
        <v>1</v>
      </c>
      <c r="AA104" s="102">
        <v>0</v>
      </c>
      <c r="AB104" s="102">
        <v>1</v>
      </c>
      <c r="AC104" s="53">
        <v>0</v>
      </c>
      <c r="AD104" s="54">
        <v>0</v>
      </c>
      <c r="AE104" s="35" t="s">
        <v>3738</v>
      </c>
      <c r="AF104" s="101">
        <v>1</v>
      </c>
      <c r="AG104" s="35" t="s">
        <v>3848</v>
      </c>
      <c r="AH104" s="35" t="s">
        <v>3849</v>
      </c>
      <c r="AI104" s="35" t="s">
        <v>2135</v>
      </c>
      <c r="AJ104" s="54">
        <v>14.54</v>
      </c>
      <c r="AK104" s="35" t="s">
        <v>3741</v>
      </c>
      <c r="AL104" s="102">
        <v>0</v>
      </c>
      <c r="AM104" s="35" t="s">
        <v>3742</v>
      </c>
      <c r="AN104" s="52">
        <v>45372</v>
      </c>
      <c r="AO104" s="35" t="s">
        <v>3743</v>
      </c>
      <c r="AP104" s="35" t="s">
        <v>3744</v>
      </c>
      <c r="AQ104" s="35" t="s">
        <v>3745</v>
      </c>
      <c r="AR104" s="54">
        <v>0</v>
      </c>
      <c r="AS104" s="35" t="s">
        <v>3746</v>
      </c>
      <c r="AT104" s="35" t="s">
        <v>3747</v>
      </c>
      <c r="AU104" s="156">
        <v>1</v>
      </c>
      <c r="AV104" s="35" t="s">
        <v>3748</v>
      </c>
      <c r="AW104" s="35" t="s">
        <v>3850</v>
      </c>
      <c r="AX104" s="35" t="s">
        <v>4244</v>
      </c>
      <c r="AY104" s="35" t="s">
        <v>4245</v>
      </c>
      <c r="AZ104" s="35" t="s">
        <v>4246</v>
      </c>
      <c r="BA104" s="35" t="s">
        <v>273</v>
      </c>
      <c r="BC104" s="35" t="s">
        <v>3751</v>
      </c>
      <c r="BD104" s="35" t="s">
        <v>3752</v>
      </c>
      <c r="BE104" s="35"/>
      <c r="BF104" s="35" t="s">
        <v>3754</v>
      </c>
      <c r="BG104" s="35" t="s">
        <v>3755</v>
      </c>
      <c r="BH104" s="53">
        <v>6</v>
      </c>
      <c r="BK104" s="35"/>
      <c r="BL104" s="102">
        <v>0</v>
      </c>
      <c r="BO104" s="35" t="s">
        <v>2135</v>
      </c>
      <c r="BR104" s="35" t="s">
        <v>3756</v>
      </c>
      <c r="BS104" s="35" t="s">
        <v>3854</v>
      </c>
      <c r="BT104" s="35" t="s">
        <v>3855</v>
      </c>
      <c r="BU104" s="35" t="s">
        <v>4247</v>
      </c>
      <c r="BV104" s="35">
        <v>20</v>
      </c>
      <c r="BY104" s="54">
        <v>87.24</v>
      </c>
    </row>
    <row r="105" spans="1:77" x14ac:dyDescent="0.2">
      <c r="A105" s="35" t="s">
        <v>4248</v>
      </c>
      <c r="B105" s="35" t="s">
        <v>273</v>
      </c>
      <c r="C105" s="35" t="s">
        <v>4249</v>
      </c>
      <c r="D105" s="35" t="s">
        <v>4225</v>
      </c>
      <c r="E105" s="52">
        <v>45617</v>
      </c>
      <c r="F105" s="53">
        <v>2</v>
      </c>
      <c r="G105" s="53">
        <v>2</v>
      </c>
      <c r="H105" s="54">
        <v>35445.97</v>
      </c>
      <c r="I105" s="53">
        <v>2</v>
      </c>
      <c r="J105" s="54">
        <v>35445.97</v>
      </c>
      <c r="K105" s="35" t="s">
        <v>632</v>
      </c>
      <c r="M105" s="102">
        <v>0</v>
      </c>
      <c r="N105" s="35" t="s">
        <v>3735</v>
      </c>
      <c r="O105" s="35" t="s">
        <v>3736</v>
      </c>
      <c r="P105" s="35" t="s">
        <v>3774</v>
      </c>
      <c r="Q105" s="52">
        <v>45372</v>
      </c>
      <c r="R105" s="53">
        <v>0</v>
      </c>
      <c r="S105" s="54">
        <v>0</v>
      </c>
      <c r="T105" s="102">
        <v>0</v>
      </c>
      <c r="V105" s="54">
        <v>0</v>
      </c>
      <c r="W105" s="102">
        <v>0</v>
      </c>
      <c r="X105" s="102">
        <v>0</v>
      </c>
      <c r="Y105" s="102">
        <v>1</v>
      </c>
      <c r="Z105" s="102">
        <v>0</v>
      </c>
      <c r="AA105" s="102">
        <v>0</v>
      </c>
      <c r="AB105" s="102">
        <v>1</v>
      </c>
      <c r="AC105" s="53">
        <v>0</v>
      </c>
      <c r="AD105" s="54">
        <v>0</v>
      </c>
      <c r="AE105" s="35" t="s">
        <v>3738</v>
      </c>
      <c r="AF105" s="101">
        <v>1</v>
      </c>
      <c r="AG105" s="35" t="s">
        <v>3914</v>
      </c>
      <c r="AH105" s="35" t="s">
        <v>3915</v>
      </c>
      <c r="AI105" s="35" t="s">
        <v>633</v>
      </c>
      <c r="AJ105" s="54">
        <v>35445.97</v>
      </c>
      <c r="AK105" s="35" t="s">
        <v>3764</v>
      </c>
      <c r="AL105" s="102">
        <v>0</v>
      </c>
      <c r="AM105" s="35" t="s">
        <v>4196</v>
      </c>
      <c r="AN105" s="52">
        <v>45372</v>
      </c>
      <c r="AO105" s="35" t="s">
        <v>3743</v>
      </c>
      <c r="AP105" s="35" t="s">
        <v>3744</v>
      </c>
      <c r="AQ105" s="35" t="s">
        <v>3745</v>
      </c>
      <c r="AR105" s="54">
        <v>0</v>
      </c>
      <c r="AS105" s="35" t="s">
        <v>3746</v>
      </c>
      <c r="AT105" s="35" t="s">
        <v>3747</v>
      </c>
      <c r="AU105" s="153">
        <v>2</v>
      </c>
      <c r="AV105" s="35" t="s">
        <v>3748</v>
      </c>
      <c r="AW105" s="35"/>
      <c r="AX105" s="35"/>
      <c r="AY105" s="35" t="s">
        <v>4250</v>
      </c>
      <c r="AZ105" s="35" t="s">
        <v>4251</v>
      </c>
      <c r="BA105" s="35" t="s">
        <v>273</v>
      </c>
      <c r="BC105" s="35" t="s">
        <v>3751</v>
      </c>
      <c r="BD105" s="35" t="s">
        <v>3752</v>
      </c>
      <c r="BE105" s="35"/>
      <c r="BF105" s="35" t="s">
        <v>3754</v>
      </c>
      <c r="BG105" s="35" t="s">
        <v>3755</v>
      </c>
      <c r="BH105" s="53">
        <v>2</v>
      </c>
      <c r="BK105" s="35"/>
      <c r="BL105" s="102">
        <v>0</v>
      </c>
      <c r="BO105" s="35" t="s">
        <v>633</v>
      </c>
      <c r="BR105" s="35" t="s">
        <v>3756</v>
      </c>
      <c r="BS105" s="35" t="s">
        <v>4228</v>
      </c>
      <c r="BT105" s="35" t="s">
        <v>4229</v>
      </c>
      <c r="BU105" s="35" t="s">
        <v>4252</v>
      </c>
      <c r="BV105" s="35">
        <v>10</v>
      </c>
      <c r="BY105" s="54">
        <v>35445.97</v>
      </c>
    </row>
    <row r="106" spans="1:77" x14ac:dyDescent="0.2">
      <c r="A106" s="35" t="s">
        <v>4253</v>
      </c>
      <c r="B106" s="35" t="s">
        <v>273</v>
      </c>
      <c r="C106" s="35" t="s">
        <v>4254</v>
      </c>
      <c r="D106" s="35" t="s">
        <v>282</v>
      </c>
      <c r="E106" s="52">
        <v>45398</v>
      </c>
      <c r="F106" s="53">
        <v>10</v>
      </c>
      <c r="G106" s="53">
        <v>10</v>
      </c>
      <c r="H106" s="54">
        <v>256.7</v>
      </c>
      <c r="I106" s="53">
        <v>10</v>
      </c>
      <c r="J106" s="54">
        <v>256.7</v>
      </c>
      <c r="K106" s="35" t="s">
        <v>241</v>
      </c>
      <c r="M106" s="102">
        <v>0</v>
      </c>
      <c r="N106" s="35" t="s">
        <v>3735</v>
      </c>
      <c r="O106" s="35" t="s">
        <v>3736</v>
      </c>
      <c r="P106" s="35"/>
      <c r="Q106" s="52">
        <v>45372</v>
      </c>
      <c r="R106" s="53">
        <v>0</v>
      </c>
      <c r="S106" s="54">
        <v>0</v>
      </c>
      <c r="T106" s="102">
        <v>0</v>
      </c>
      <c r="V106" s="54">
        <v>0</v>
      </c>
      <c r="W106" s="102">
        <v>0</v>
      </c>
      <c r="X106" s="102">
        <v>0</v>
      </c>
      <c r="Y106" s="102">
        <v>1</v>
      </c>
      <c r="Z106" s="102">
        <v>0</v>
      </c>
      <c r="AA106" s="102">
        <v>0</v>
      </c>
      <c r="AB106" s="102">
        <v>1</v>
      </c>
      <c r="AC106" s="53">
        <v>0</v>
      </c>
      <c r="AD106" s="54">
        <v>0</v>
      </c>
      <c r="AE106" s="35" t="s">
        <v>3738</v>
      </c>
      <c r="AF106" s="101">
        <v>1</v>
      </c>
      <c r="AG106" s="35" t="s">
        <v>3815</v>
      </c>
      <c r="AH106" s="35" t="s">
        <v>3816</v>
      </c>
      <c r="AI106" s="35" t="s">
        <v>242</v>
      </c>
      <c r="AJ106" s="54">
        <v>25.67</v>
      </c>
      <c r="AK106" s="35" t="s">
        <v>3764</v>
      </c>
      <c r="AL106" s="102">
        <v>0</v>
      </c>
      <c r="AM106" s="35" t="s">
        <v>3742</v>
      </c>
      <c r="AN106" s="52">
        <v>45372</v>
      </c>
      <c r="AO106" s="35" t="s">
        <v>3743</v>
      </c>
      <c r="AP106" s="35" t="s">
        <v>3744</v>
      </c>
      <c r="AQ106" s="35" t="s">
        <v>3745</v>
      </c>
      <c r="AR106" s="54">
        <v>0</v>
      </c>
      <c r="AS106" s="35" t="s">
        <v>3746</v>
      </c>
      <c r="AT106" s="35" t="s">
        <v>3747</v>
      </c>
      <c r="AU106" s="153">
        <v>1</v>
      </c>
      <c r="AV106" s="35" t="s">
        <v>3748</v>
      </c>
      <c r="AW106" s="35" t="s">
        <v>3817</v>
      </c>
      <c r="AX106" s="35" t="s">
        <v>4255</v>
      </c>
      <c r="AY106" s="35" t="s">
        <v>4256</v>
      </c>
      <c r="AZ106" s="35" t="s">
        <v>4257</v>
      </c>
      <c r="BA106" s="35" t="s">
        <v>273</v>
      </c>
      <c r="BC106" s="35" t="s">
        <v>3751</v>
      </c>
      <c r="BD106" s="35" t="s">
        <v>3752</v>
      </c>
      <c r="BE106" s="35"/>
      <c r="BF106" s="35" t="s">
        <v>3754</v>
      </c>
      <c r="BG106" s="35" t="s">
        <v>3755</v>
      </c>
      <c r="BH106" s="53">
        <v>10</v>
      </c>
      <c r="BK106" s="35"/>
      <c r="BL106" s="102">
        <v>0</v>
      </c>
      <c r="BO106" s="35" t="s">
        <v>242</v>
      </c>
      <c r="BR106" s="35" t="s">
        <v>3756</v>
      </c>
      <c r="BS106" s="35" t="s">
        <v>3821</v>
      </c>
      <c r="BT106" s="35" t="s">
        <v>3822</v>
      </c>
      <c r="BU106" s="35"/>
      <c r="BV106" s="35">
        <v>0</v>
      </c>
      <c r="BY106" s="54">
        <v>256.7</v>
      </c>
    </row>
    <row r="107" spans="1:77" x14ac:dyDescent="0.2">
      <c r="A107" s="35" t="s">
        <v>4258</v>
      </c>
      <c r="B107" s="35" t="s">
        <v>273</v>
      </c>
      <c r="C107" s="35" t="s">
        <v>4259</v>
      </c>
      <c r="D107" s="35" t="s">
        <v>3869</v>
      </c>
      <c r="E107" s="52">
        <v>45426</v>
      </c>
      <c r="F107" s="53">
        <v>1</v>
      </c>
      <c r="G107" s="53">
        <v>1</v>
      </c>
      <c r="H107" s="54">
        <v>3125</v>
      </c>
      <c r="I107" s="53">
        <v>1</v>
      </c>
      <c r="J107" s="54">
        <v>3125</v>
      </c>
      <c r="K107" s="35" t="s">
        <v>2935</v>
      </c>
      <c r="M107" s="102">
        <v>0</v>
      </c>
      <c r="N107" s="35" t="s">
        <v>3735</v>
      </c>
      <c r="O107" s="35" t="s">
        <v>3736</v>
      </c>
      <c r="P107" s="35" t="s">
        <v>3737</v>
      </c>
      <c r="Q107" s="52">
        <v>45372</v>
      </c>
      <c r="R107" s="53">
        <v>0</v>
      </c>
      <c r="S107" s="54">
        <v>0</v>
      </c>
      <c r="T107" s="102">
        <v>0</v>
      </c>
      <c r="V107" s="54">
        <v>0</v>
      </c>
      <c r="W107" s="102">
        <v>0</v>
      </c>
      <c r="X107" s="102">
        <v>0</v>
      </c>
      <c r="Y107" s="102">
        <v>1</v>
      </c>
      <c r="Z107" s="102">
        <v>0</v>
      </c>
      <c r="AA107" s="102">
        <v>0</v>
      </c>
      <c r="AB107" s="102">
        <v>1</v>
      </c>
      <c r="AC107" s="53">
        <v>0</v>
      </c>
      <c r="AD107" s="54">
        <v>0</v>
      </c>
      <c r="AE107" s="35" t="s">
        <v>3738</v>
      </c>
      <c r="AF107" s="101">
        <v>1</v>
      </c>
      <c r="AG107" s="35" t="s">
        <v>3870</v>
      </c>
      <c r="AH107" s="35" t="s">
        <v>3871</v>
      </c>
      <c r="AI107" s="35" t="s">
        <v>2936</v>
      </c>
      <c r="AJ107" s="54">
        <v>3125</v>
      </c>
      <c r="AK107" s="35" t="s">
        <v>3764</v>
      </c>
      <c r="AL107" s="102">
        <v>0</v>
      </c>
      <c r="AM107" s="35" t="s">
        <v>3742</v>
      </c>
      <c r="AN107" s="52">
        <v>45373</v>
      </c>
      <c r="AO107" s="35" t="s">
        <v>3743</v>
      </c>
      <c r="AP107" s="35" t="s">
        <v>3744</v>
      </c>
      <c r="AQ107" s="35" t="s">
        <v>3745</v>
      </c>
      <c r="AR107" s="54">
        <v>0</v>
      </c>
      <c r="AS107" s="35" t="s">
        <v>3746</v>
      </c>
      <c r="AT107" s="35" t="s">
        <v>3747</v>
      </c>
      <c r="AU107" s="153">
        <v>1</v>
      </c>
      <c r="AV107" s="35" t="s">
        <v>3748</v>
      </c>
      <c r="AW107" s="35"/>
      <c r="AX107" s="35"/>
      <c r="AY107" s="35" t="s">
        <v>4260</v>
      </c>
      <c r="AZ107" s="35" t="s">
        <v>4261</v>
      </c>
      <c r="BA107" s="35" t="s">
        <v>273</v>
      </c>
      <c r="BC107" s="35" t="s">
        <v>3751</v>
      </c>
      <c r="BD107" s="35" t="s">
        <v>3752</v>
      </c>
      <c r="BE107" s="35"/>
      <c r="BF107" s="35" t="s">
        <v>3754</v>
      </c>
      <c r="BG107" s="35" t="s">
        <v>3755</v>
      </c>
      <c r="BH107" s="53">
        <v>1</v>
      </c>
      <c r="BK107" s="35"/>
      <c r="BL107" s="102">
        <v>0</v>
      </c>
      <c r="BO107" s="35" t="s">
        <v>2936</v>
      </c>
      <c r="BR107" s="35" t="s">
        <v>3756</v>
      </c>
      <c r="BS107" s="35" t="s">
        <v>3874</v>
      </c>
      <c r="BT107" s="35" t="s">
        <v>3875</v>
      </c>
      <c r="BU107" s="35" t="s">
        <v>4262</v>
      </c>
      <c r="BV107" s="35">
        <v>10</v>
      </c>
      <c r="BY107" s="54">
        <v>3125</v>
      </c>
    </row>
    <row r="108" spans="1:77" x14ac:dyDescent="0.2">
      <c r="A108" s="35" t="s">
        <v>2343</v>
      </c>
      <c r="B108" s="35" t="s">
        <v>273</v>
      </c>
      <c r="C108" s="35" t="s">
        <v>4263</v>
      </c>
      <c r="D108" s="35" t="s">
        <v>706</v>
      </c>
      <c r="E108" s="52">
        <v>45458</v>
      </c>
      <c r="F108" s="53">
        <v>4</v>
      </c>
      <c r="G108" s="53">
        <v>4</v>
      </c>
      <c r="H108" s="54">
        <v>1325.77</v>
      </c>
      <c r="I108" s="53">
        <v>4</v>
      </c>
      <c r="J108" s="54">
        <v>1325.77</v>
      </c>
      <c r="K108" s="35" t="s">
        <v>2339</v>
      </c>
      <c r="M108" s="102">
        <v>0</v>
      </c>
      <c r="N108" s="35" t="s">
        <v>3735</v>
      </c>
      <c r="O108" s="35" t="s">
        <v>3736</v>
      </c>
      <c r="P108" s="35" t="s">
        <v>3737</v>
      </c>
      <c r="Q108" s="52">
        <v>45376</v>
      </c>
      <c r="R108" s="53">
        <v>0</v>
      </c>
      <c r="S108" s="54">
        <v>0</v>
      </c>
      <c r="T108" s="102">
        <v>0</v>
      </c>
      <c r="V108" s="54">
        <v>0</v>
      </c>
      <c r="W108" s="102">
        <v>0</v>
      </c>
      <c r="X108" s="102">
        <v>0</v>
      </c>
      <c r="Y108" s="102">
        <v>1</v>
      </c>
      <c r="Z108" s="102">
        <v>1</v>
      </c>
      <c r="AA108" s="102">
        <v>0</v>
      </c>
      <c r="AB108" s="102">
        <v>1</v>
      </c>
      <c r="AC108" s="53">
        <v>0</v>
      </c>
      <c r="AD108" s="54">
        <v>0</v>
      </c>
      <c r="AE108" s="35" t="s">
        <v>3738</v>
      </c>
      <c r="AF108" s="101">
        <v>1</v>
      </c>
      <c r="AG108" s="35" t="s">
        <v>4035</v>
      </c>
      <c r="AH108" s="35" t="s">
        <v>4036</v>
      </c>
      <c r="AI108" s="35" t="s">
        <v>2340</v>
      </c>
      <c r="AJ108" s="54">
        <v>331.44</v>
      </c>
      <c r="AK108" s="35" t="s">
        <v>3764</v>
      </c>
      <c r="AL108" s="102">
        <v>0</v>
      </c>
      <c r="AM108" s="35" t="s">
        <v>3775</v>
      </c>
      <c r="AN108" s="52">
        <v>45376</v>
      </c>
      <c r="AO108" s="35" t="s">
        <v>3743</v>
      </c>
      <c r="AP108" s="35" t="s">
        <v>3744</v>
      </c>
      <c r="AQ108" s="35" t="s">
        <v>3745</v>
      </c>
      <c r="AR108" s="54">
        <v>0</v>
      </c>
      <c r="AS108" s="35" t="s">
        <v>3746</v>
      </c>
      <c r="AT108" s="35" t="s">
        <v>3747</v>
      </c>
      <c r="AU108" s="153">
        <v>1</v>
      </c>
      <c r="AV108" s="35" t="s">
        <v>3748</v>
      </c>
      <c r="AW108" s="35"/>
      <c r="AX108" s="35"/>
      <c r="AY108" s="35" t="s">
        <v>4264</v>
      </c>
      <c r="AZ108" s="35" t="s">
        <v>2342</v>
      </c>
      <c r="BA108" s="35" t="s">
        <v>3987</v>
      </c>
      <c r="BC108" s="35" t="s">
        <v>3751</v>
      </c>
      <c r="BD108" s="35" t="s">
        <v>3752</v>
      </c>
      <c r="BE108" s="35"/>
      <c r="BF108" s="35" t="s">
        <v>3754</v>
      </c>
      <c r="BG108" s="35" t="s">
        <v>3755</v>
      </c>
      <c r="BH108" s="53">
        <v>4</v>
      </c>
      <c r="BK108" s="35" t="s">
        <v>2336</v>
      </c>
      <c r="BL108" s="102">
        <v>0</v>
      </c>
      <c r="BO108" s="35" t="s">
        <v>2340</v>
      </c>
      <c r="BR108" s="35" t="s">
        <v>3756</v>
      </c>
      <c r="BS108" s="35" t="s">
        <v>3811</v>
      </c>
      <c r="BT108" s="35" t="s">
        <v>3812</v>
      </c>
      <c r="BU108" s="35"/>
      <c r="BV108" s="35">
        <v>0</v>
      </c>
      <c r="BY108" s="54">
        <v>1325.77</v>
      </c>
    </row>
    <row r="109" spans="1:77" x14ac:dyDescent="0.2">
      <c r="A109" s="35" t="s">
        <v>4265</v>
      </c>
      <c r="B109" s="35" t="s">
        <v>273</v>
      </c>
      <c r="C109" s="35" t="s">
        <v>4205</v>
      </c>
      <c r="D109" s="35" t="s">
        <v>281</v>
      </c>
      <c r="E109" s="52">
        <v>45450</v>
      </c>
      <c r="F109" s="67">
        <v>3</v>
      </c>
      <c r="G109" s="67">
        <v>3</v>
      </c>
      <c r="H109" s="54">
        <v>1304.31</v>
      </c>
      <c r="I109" s="67">
        <v>3</v>
      </c>
      <c r="J109" s="54">
        <v>1304.31</v>
      </c>
      <c r="K109" s="35" t="s">
        <v>942</v>
      </c>
      <c r="M109" s="102">
        <v>0</v>
      </c>
      <c r="N109" s="35" t="s">
        <v>3735</v>
      </c>
      <c r="O109" s="35" t="s">
        <v>3736</v>
      </c>
      <c r="P109" s="35"/>
      <c r="Q109" s="52">
        <v>45377</v>
      </c>
      <c r="R109" s="67">
        <v>0</v>
      </c>
      <c r="S109" s="54">
        <v>0</v>
      </c>
      <c r="T109" s="102">
        <v>0</v>
      </c>
      <c r="V109" s="54">
        <v>0</v>
      </c>
      <c r="W109" s="102">
        <v>0</v>
      </c>
      <c r="X109" s="102">
        <v>0</v>
      </c>
      <c r="Y109" s="102">
        <v>1</v>
      </c>
      <c r="Z109" s="102">
        <v>0</v>
      </c>
      <c r="AA109" s="102">
        <v>0</v>
      </c>
      <c r="AB109" s="102">
        <v>1</v>
      </c>
      <c r="AC109" s="67">
        <v>0</v>
      </c>
      <c r="AD109" s="54">
        <v>0</v>
      </c>
      <c r="AE109" s="35" t="s">
        <v>3738</v>
      </c>
      <c r="AF109" s="101">
        <v>1</v>
      </c>
      <c r="AG109" s="35" t="s">
        <v>3815</v>
      </c>
      <c r="AH109" s="35" t="s">
        <v>3816</v>
      </c>
      <c r="AI109" s="35" t="s">
        <v>943</v>
      </c>
      <c r="AJ109" s="54">
        <v>434.77</v>
      </c>
      <c r="AK109" s="35" t="s">
        <v>3764</v>
      </c>
      <c r="AL109" s="102">
        <v>0</v>
      </c>
      <c r="AM109" s="35" t="s">
        <v>3742</v>
      </c>
      <c r="AN109" s="52">
        <v>45377</v>
      </c>
      <c r="AO109" s="35" t="s">
        <v>3743</v>
      </c>
      <c r="AP109" s="35" t="s">
        <v>3744</v>
      </c>
      <c r="AQ109" s="35" t="s">
        <v>4206</v>
      </c>
      <c r="AR109" s="54">
        <v>0</v>
      </c>
      <c r="AS109" s="35" t="s">
        <v>3746</v>
      </c>
      <c r="AT109" s="35" t="s">
        <v>3747</v>
      </c>
      <c r="AU109" s="162">
        <v>1</v>
      </c>
      <c r="AV109" s="35" t="s">
        <v>3748</v>
      </c>
      <c r="AW109" s="35" t="s">
        <v>3765</v>
      </c>
      <c r="AX109" s="35" t="s">
        <v>4207</v>
      </c>
      <c r="AY109" s="35" t="s">
        <v>4266</v>
      </c>
      <c r="AZ109" s="35" t="s">
        <v>4267</v>
      </c>
      <c r="BA109" s="35" t="s">
        <v>273</v>
      </c>
      <c r="BC109" s="35" t="s">
        <v>3751</v>
      </c>
      <c r="BD109" s="35" t="s">
        <v>3752</v>
      </c>
      <c r="BE109" s="35"/>
      <c r="BF109" s="35" t="s">
        <v>3754</v>
      </c>
      <c r="BG109" s="35" t="s">
        <v>3755</v>
      </c>
      <c r="BH109" s="67">
        <v>3</v>
      </c>
      <c r="BK109" s="35"/>
      <c r="BL109" s="102">
        <v>0</v>
      </c>
      <c r="BO109" s="35" t="s">
        <v>943</v>
      </c>
      <c r="BR109" s="35" t="s">
        <v>3756</v>
      </c>
      <c r="BS109" s="35" t="s">
        <v>3769</v>
      </c>
      <c r="BT109" s="35" t="s">
        <v>3770</v>
      </c>
      <c r="BU109" s="35"/>
      <c r="BV109" s="35">
        <v>0</v>
      </c>
      <c r="BY109" s="54">
        <v>1304.31</v>
      </c>
    </row>
    <row r="110" spans="1:77" x14ac:dyDescent="0.2">
      <c r="A110" s="35" t="s">
        <v>2356</v>
      </c>
      <c r="B110" s="35" t="s">
        <v>273</v>
      </c>
      <c r="C110" s="35" t="s">
        <v>4268</v>
      </c>
      <c r="D110" s="35" t="s">
        <v>2355</v>
      </c>
      <c r="E110" s="52">
        <v>45393</v>
      </c>
      <c r="F110" s="53">
        <v>2</v>
      </c>
      <c r="G110" s="53">
        <v>2</v>
      </c>
      <c r="H110" s="54">
        <v>646.79999999999995</v>
      </c>
      <c r="I110" s="53">
        <v>2</v>
      </c>
      <c r="J110" s="54">
        <v>646.79999999999995</v>
      </c>
      <c r="K110" s="35" t="s">
        <v>2359</v>
      </c>
      <c r="M110" s="102">
        <v>0</v>
      </c>
      <c r="N110" s="35" t="s">
        <v>3735</v>
      </c>
      <c r="O110" s="35" t="s">
        <v>3736</v>
      </c>
      <c r="P110" s="35" t="s">
        <v>3737</v>
      </c>
      <c r="Q110" s="52">
        <v>45378</v>
      </c>
      <c r="R110" s="53">
        <v>0</v>
      </c>
      <c r="S110" s="54">
        <v>0</v>
      </c>
      <c r="T110" s="102">
        <v>0</v>
      </c>
      <c r="V110" s="54">
        <v>0</v>
      </c>
      <c r="W110" s="102">
        <v>0</v>
      </c>
      <c r="X110" s="102">
        <v>0</v>
      </c>
      <c r="Y110" s="102">
        <v>1</v>
      </c>
      <c r="Z110" s="102">
        <v>0</v>
      </c>
      <c r="AA110" s="102">
        <v>0</v>
      </c>
      <c r="AB110" s="102">
        <v>1</v>
      </c>
      <c r="AC110" s="53">
        <v>0</v>
      </c>
      <c r="AD110" s="54">
        <v>0</v>
      </c>
      <c r="AE110" s="35" t="s">
        <v>3738</v>
      </c>
      <c r="AF110" s="101">
        <v>1</v>
      </c>
      <c r="AG110" s="35" t="s">
        <v>3762</v>
      </c>
      <c r="AH110" s="35" t="s">
        <v>3763</v>
      </c>
      <c r="AI110" s="35" t="s">
        <v>2360</v>
      </c>
      <c r="AJ110" s="54">
        <v>323.39999999999998</v>
      </c>
      <c r="AK110" s="35" t="s">
        <v>3764</v>
      </c>
      <c r="AL110" s="102">
        <v>0</v>
      </c>
      <c r="AM110" s="35" t="s">
        <v>3742</v>
      </c>
      <c r="AN110" s="52">
        <v>45378</v>
      </c>
      <c r="AO110" s="35" t="s">
        <v>3743</v>
      </c>
      <c r="AP110" s="35" t="s">
        <v>3744</v>
      </c>
      <c r="AQ110" s="35" t="s">
        <v>3745</v>
      </c>
      <c r="AR110" s="54">
        <v>0</v>
      </c>
      <c r="AS110" s="35" t="s">
        <v>3746</v>
      </c>
      <c r="AT110" s="35" t="s">
        <v>3747</v>
      </c>
      <c r="AU110" s="153">
        <v>1</v>
      </c>
      <c r="AV110" s="35" t="s">
        <v>3748</v>
      </c>
      <c r="AW110" s="35"/>
      <c r="AX110" s="35"/>
      <c r="AY110" s="35" t="s">
        <v>4269</v>
      </c>
      <c r="AZ110" s="35" t="s">
        <v>2354</v>
      </c>
      <c r="BA110" s="35" t="s">
        <v>3991</v>
      </c>
      <c r="BC110" s="35" t="s">
        <v>3751</v>
      </c>
      <c r="BD110" s="35" t="s">
        <v>3752</v>
      </c>
      <c r="BE110" s="35"/>
      <c r="BF110" s="35" t="s">
        <v>3754</v>
      </c>
      <c r="BG110" s="35" t="s">
        <v>3755</v>
      </c>
      <c r="BH110" s="53">
        <v>2</v>
      </c>
      <c r="BK110" s="35" t="s">
        <v>2347</v>
      </c>
      <c r="BL110" s="102">
        <v>0</v>
      </c>
      <c r="BO110" s="35" t="s">
        <v>2360</v>
      </c>
      <c r="BR110" s="35" t="s">
        <v>3756</v>
      </c>
      <c r="BS110" s="35" t="s">
        <v>3757</v>
      </c>
      <c r="BT110" s="35" t="s">
        <v>3758</v>
      </c>
      <c r="BU110" s="35"/>
      <c r="BV110" s="35">
        <v>0</v>
      </c>
      <c r="BY110" s="54">
        <v>646.79999999999995</v>
      </c>
    </row>
    <row r="111" spans="1:77" x14ac:dyDescent="0.2">
      <c r="A111" s="35" t="s">
        <v>2356</v>
      </c>
      <c r="B111" s="35" t="s">
        <v>271</v>
      </c>
      <c r="C111" s="35" t="s">
        <v>4270</v>
      </c>
      <c r="D111" s="35" t="s">
        <v>2355</v>
      </c>
      <c r="E111" s="52">
        <v>45393</v>
      </c>
      <c r="F111" s="53">
        <v>2</v>
      </c>
      <c r="G111" s="53">
        <v>2</v>
      </c>
      <c r="H111" s="54">
        <v>779.64</v>
      </c>
      <c r="I111" s="53">
        <v>2</v>
      </c>
      <c r="J111" s="54">
        <v>779.64</v>
      </c>
      <c r="K111" s="35" t="s">
        <v>2351</v>
      </c>
      <c r="M111" s="102">
        <v>0</v>
      </c>
      <c r="N111" s="35" t="s">
        <v>3735</v>
      </c>
      <c r="O111" s="35" t="s">
        <v>3736</v>
      </c>
      <c r="P111" s="35" t="s">
        <v>3737</v>
      </c>
      <c r="Q111" s="52">
        <v>45378</v>
      </c>
      <c r="R111" s="53">
        <v>0</v>
      </c>
      <c r="S111" s="54">
        <v>0</v>
      </c>
      <c r="T111" s="102">
        <v>0</v>
      </c>
      <c r="V111" s="54">
        <v>0</v>
      </c>
      <c r="W111" s="102">
        <v>0</v>
      </c>
      <c r="X111" s="102">
        <v>0</v>
      </c>
      <c r="Y111" s="102">
        <v>1</v>
      </c>
      <c r="Z111" s="102">
        <v>0</v>
      </c>
      <c r="AA111" s="102">
        <v>0</v>
      </c>
      <c r="AB111" s="102">
        <v>1</v>
      </c>
      <c r="AC111" s="53">
        <v>0</v>
      </c>
      <c r="AD111" s="54">
        <v>0</v>
      </c>
      <c r="AE111" s="35" t="s">
        <v>3738</v>
      </c>
      <c r="AF111" s="101">
        <v>1</v>
      </c>
      <c r="AG111" s="35" t="s">
        <v>3762</v>
      </c>
      <c r="AH111" s="35" t="s">
        <v>3763</v>
      </c>
      <c r="AI111" s="35" t="s">
        <v>2352</v>
      </c>
      <c r="AJ111" s="54">
        <v>389.82</v>
      </c>
      <c r="AK111" s="35" t="s">
        <v>3764</v>
      </c>
      <c r="AL111" s="102">
        <v>0</v>
      </c>
      <c r="AM111" s="35" t="s">
        <v>3742</v>
      </c>
      <c r="AN111" s="52">
        <v>45378</v>
      </c>
      <c r="AO111" s="35" t="s">
        <v>3743</v>
      </c>
      <c r="AP111" s="35" t="s">
        <v>3744</v>
      </c>
      <c r="AQ111" s="35" t="s">
        <v>3745</v>
      </c>
      <c r="AR111" s="54">
        <v>0</v>
      </c>
      <c r="AS111" s="35" t="s">
        <v>3746</v>
      </c>
      <c r="AT111" s="35" t="s">
        <v>3747</v>
      </c>
      <c r="AU111" s="153">
        <v>1</v>
      </c>
      <c r="AV111" s="35" t="s">
        <v>3748</v>
      </c>
      <c r="AW111" s="35"/>
      <c r="AX111" s="35"/>
      <c r="AY111" s="35" t="s">
        <v>4271</v>
      </c>
      <c r="AZ111" s="35" t="s">
        <v>2354</v>
      </c>
      <c r="BA111" s="35" t="s">
        <v>3827</v>
      </c>
      <c r="BC111" s="35" t="s">
        <v>3751</v>
      </c>
      <c r="BD111" s="35" t="s">
        <v>3752</v>
      </c>
      <c r="BE111" s="35"/>
      <c r="BF111" s="35" t="s">
        <v>3754</v>
      </c>
      <c r="BG111" s="35" t="s">
        <v>3755</v>
      </c>
      <c r="BH111" s="53">
        <v>2</v>
      </c>
      <c r="BK111" s="35" t="s">
        <v>2347</v>
      </c>
      <c r="BL111" s="102">
        <v>0</v>
      </c>
      <c r="BO111" s="35" t="s">
        <v>2352</v>
      </c>
      <c r="BR111" s="35" t="s">
        <v>3756</v>
      </c>
      <c r="BS111" s="35" t="s">
        <v>3757</v>
      </c>
      <c r="BT111" s="35" t="s">
        <v>3758</v>
      </c>
      <c r="BU111" s="35"/>
      <c r="BV111" s="35">
        <v>0</v>
      </c>
      <c r="BY111" s="54">
        <v>779.64</v>
      </c>
    </row>
    <row r="112" spans="1:77" x14ac:dyDescent="0.2">
      <c r="A112" s="35" t="s">
        <v>4272</v>
      </c>
      <c r="B112" s="35" t="s">
        <v>273</v>
      </c>
      <c r="C112" s="35" t="s">
        <v>4273</v>
      </c>
      <c r="D112" s="35" t="s">
        <v>281</v>
      </c>
      <c r="E112" s="52">
        <v>45462</v>
      </c>
      <c r="F112" s="53">
        <v>1</v>
      </c>
      <c r="G112" s="53">
        <v>1</v>
      </c>
      <c r="H112" s="54">
        <v>4713</v>
      </c>
      <c r="I112" s="53">
        <v>1</v>
      </c>
      <c r="J112" s="54">
        <v>4713</v>
      </c>
      <c r="K112" s="35" t="s">
        <v>1121</v>
      </c>
      <c r="M112" s="102">
        <v>0</v>
      </c>
      <c r="N112" s="35" t="s">
        <v>3735</v>
      </c>
      <c r="O112" s="35" t="s">
        <v>3736</v>
      </c>
      <c r="P112" s="35"/>
      <c r="Q112" s="52">
        <v>45378</v>
      </c>
      <c r="R112" s="53">
        <v>0</v>
      </c>
      <c r="S112" s="54">
        <v>0</v>
      </c>
      <c r="T112" s="102">
        <v>0</v>
      </c>
      <c r="V112" s="54">
        <v>0</v>
      </c>
      <c r="W112" s="102">
        <v>0</v>
      </c>
      <c r="X112" s="102">
        <v>0</v>
      </c>
      <c r="Y112" s="102">
        <v>1</v>
      </c>
      <c r="Z112" s="102">
        <v>0</v>
      </c>
      <c r="AA112" s="102">
        <v>0</v>
      </c>
      <c r="AB112" s="102">
        <v>1</v>
      </c>
      <c r="AC112" s="53">
        <v>0</v>
      </c>
      <c r="AD112" s="54">
        <v>0</v>
      </c>
      <c r="AE112" s="35" t="s">
        <v>3738</v>
      </c>
      <c r="AF112" s="101">
        <v>1</v>
      </c>
      <c r="AG112" s="35" t="s">
        <v>3762</v>
      </c>
      <c r="AH112" s="35" t="s">
        <v>3763</v>
      </c>
      <c r="AI112" s="35" t="s">
        <v>1122</v>
      </c>
      <c r="AJ112" s="54">
        <v>4713</v>
      </c>
      <c r="AK112" s="35" t="s">
        <v>3764</v>
      </c>
      <c r="AL112" s="102">
        <v>0</v>
      </c>
      <c r="AM112" s="35" t="s">
        <v>3742</v>
      </c>
      <c r="AN112" s="52">
        <v>45378</v>
      </c>
      <c r="AO112" s="35" t="s">
        <v>3743</v>
      </c>
      <c r="AP112" s="35" t="s">
        <v>3744</v>
      </c>
      <c r="AQ112" s="35" t="s">
        <v>3745</v>
      </c>
      <c r="AR112" s="54">
        <v>0</v>
      </c>
      <c r="AS112" s="35" t="s">
        <v>3746</v>
      </c>
      <c r="AT112" s="35" t="s">
        <v>3747</v>
      </c>
      <c r="AU112" s="153">
        <v>1</v>
      </c>
      <c r="AV112" s="35" t="s">
        <v>3748</v>
      </c>
      <c r="AW112" s="35" t="s">
        <v>3765</v>
      </c>
      <c r="AX112" s="35" t="s">
        <v>4274</v>
      </c>
      <c r="AY112" s="35" t="s">
        <v>4275</v>
      </c>
      <c r="AZ112" s="35" t="s">
        <v>4276</v>
      </c>
      <c r="BA112" s="35" t="s">
        <v>273</v>
      </c>
      <c r="BC112" s="35" t="s">
        <v>3751</v>
      </c>
      <c r="BD112" s="35" t="s">
        <v>3752</v>
      </c>
      <c r="BE112" s="35"/>
      <c r="BF112" s="35" t="s">
        <v>3754</v>
      </c>
      <c r="BG112" s="35" t="s">
        <v>3755</v>
      </c>
      <c r="BH112" s="53">
        <v>1</v>
      </c>
      <c r="BK112" s="35"/>
      <c r="BL112" s="102">
        <v>0</v>
      </c>
      <c r="BO112" s="35" t="s">
        <v>1122</v>
      </c>
      <c r="BR112" s="35" t="s">
        <v>3756</v>
      </c>
      <c r="BS112" s="35" t="s">
        <v>3769</v>
      </c>
      <c r="BT112" s="35" t="s">
        <v>3770</v>
      </c>
      <c r="BU112" s="35"/>
      <c r="BV112" s="35">
        <v>0</v>
      </c>
      <c r="BY112" s="54">
        <v>4713</v>
      </c>
    </row>
    <row r="113" spans="1:77" x14ac:dyDescent="0.2">
      <c r="A113" s="35" t="s">
        <v>1426</v>
      </c>
      <c r="B113" s="35" t="s">
        <v>273</v>
      </c>
      <c r="C113" s="35" t="s">
        <v>4277</v>
      </c>
      <c r="D113" s="35" t="s">
        <v>333</v>
      </c>
      <c r="E113" s="52">
        <v>45403</v>
      </c>
      <c r="F113" s="53">
        <v>80</v>
      </c>
      <c r="G113" s="53">
        <v>80</v>
      </c>
      <c r="H113" s="54">
        <v>5103.2</v>
      </c>
      <c r="I113" s="53">
        <v>80</v>
      </c>
      <c r="J113" s="54">
        <v>5103.2</v>
      </c>
      <c r="K113" s="35" t="s">
        <v>1422</v>
      </c>
      <c r="M113" s="102">
        <v>0</v>
      </c>
      <c r="N113" s="35" t="s">
        <v>3735</v>
      </c>
      <c r="O113" s="35" t="s">
        <v>3736</v>
      </c>
      <c r="P113" s="35" t="s">
        <v>3737</v>
      </c>
      <c r="Q113" s="52">
        <v>45379</v>
      </c>
      <c r="R113" s="53">
        <v>0</v>
      </c>
      <c r="S113" s="54">
        <v>0</v>
      </c>
      <c r="T113" s="102">
        <v>0</v>
      </c>
      <c r="V113" s="54">
        <v>0</v>
      </c>
      <c r="W113" s="102">
        <v>0</v>
      </c>
      <c r="X113" s="102">
        <v>0</v>
      </c>
      <c r="Y113" s="102">
        <v>1</v>
      </c>
      <c r="Z113" s="102">
        <v>0</v>
      </c>
      <c r="AA113" s="102">
        <v>0</v>
      </c>
      <c r="AB113" s="102">
        <v>1</v>
      </c>
      <c r="AC113" s="53">
        <v>0</v>
      </c>
      <c r="AD113" s="54">
        <v>0</v>
      </c>
      <c r="AE113" s="35" t="s">
        <v>3738</v>
      </c>
      <c r="AF113" s="101">
        <v>1</v>
      </c>
      <c r="AG113" s="35" t="s">
        <v>3805</v>
      </c>
      <c r="AH113" s="35" t="s">
        <v>3806</v>
      </c>
      <c r="AI113" s="35" t="s">
        <v>1423</v>
      </c>
      <c r="AJ113" s="54">
        <v>63.79</v>
      </c>
      <c r="AK113" s="35" t="s">
        <v>3764</v>
      </c>
      <c r="AL113" s="102">
        <v>0</v>
      </c>
      <c r="AM113" s="35" t="s">
        <v>3742</v>
      </c>
      <c r="AN113" s="52">
        <v>45379</v>
      </c>
      <c r="AO113" s="35" t="s">
        <v>3743</v>
      </c>
      <c r="AP113" s="35" t="s">
        <v>3744</v>
      </c>
      <c r="AQ113" s="35" t="s">
        <v>3745</v>
      </c>
      <c r="AR113" s="54">
        <v>0</v>
      </c>
      <c r="AS113" s="35" t="s">
        <v>3746</v>
      </c>
      <c r="AT113" s="35" t="s">
        <v>3747</v>
      </c>
      <c r="AU113" s="153">
        <v>1</v>
      </c>
      <c r="AV113" s="35" t="s">
        <v>3748</v>
      </c>
      <c r="AW113" s="35"/>
      <c r="AX113" s="35"/>
      <c r="AY113" s="35" t="s">
        <v>4278</v>
      </c>
      <c r="AZ113" s="35" t="s">
        <v>1425</v>
      </c>
      <c r="BA113" s="35" t="s">
        <v>3991</v>
      </c>
      <c r="BC113" s="35" t="s">
        <v>3751</v>
      </c>
      <c r="BD113" s="35" t="s">
        <v>3752</v>
      </c>
      <c r="BE113" s="35"/>
      <c r="BF113" s="35" t="s">
        <v>3754</v>
      </c>
      <c r="BG113" s="35" t="s">
        <v>3755</v>
      </c>
      <c r="BH113" s="53">
        <v>80</v>
      </c>
      <c r="BK113" s="35" t="s">
        <v>1418</v>
      </c>
      <c r="BL113" s="102">
        <v>0</v>
      </c>
      <c r="BO113" s="35" t="s">
        <v>1423</v>
      </c>
      <c r="BR113" s="35" t="s">
        <v>3756</v>
      </c>
      <c r="BS113" s="35" t="s">
        <v>3905</v>
      </c>
      <c r="BT113" s="35" t="s">
        <v>3906</v>
      </c>
      <c r="BU113" s="35"/>
      <c r="BV113" s="35">
        <v>0</v>
      </c>
      <c r="BY113" s="54">
        <v>5103.2</v>
      </c>
    </row>
    <row r="114" spans="1:77" x14ac:dyDescent="0.2">
      <c r="A114" s="35" t="s">
        <v>1426</v>
      </c>
      <c r="B114" s="35" t="s">
        <v>271</v>
      </c>
      <c r="C114" s="35" t="s">
        <v>4279</v>
      </c>
      <c r="D114" s="35" t="s">
        <v>333</v>
      </c>
      <c r="E114" s="52">
        <v>45403</v>
      </c>
      <c r="F114" s="53">
        <v>80</v>
      </c>
      <c r="G114" s="53">
        <v>80</v>
      </c>
      <c r="H114" s="54">
        <v>5103.2</v>
      </c>
      <c r="I114" s="53">
        <v>80</v>
      </c>
      <c r="J114" s="54">
        <v>5103.2</v>
      </c>
      <c r="K114" s="35" t="s">
        <v>1428</v>
      </c>
      <c r="M114" s="102">
        <v>0</v>
      </c>
      <c r="N114" s="35" t="s">
        <v>3735</v>
      </c>
      <c r="O114" s="35" t="s">
        <v>3736</v>
      </c>
      <c r="P114" s="35" t="s">
        <v>3737</v>
      </c>
      <c r="Q114" s="52">
        <v>45379</v>
      </c>
      <c r="R114" s="53">
        <v>0</v>
      </c>
      <c r="S114" s="54">
        <v>0</v>
      </c>
      <c r="T114" s="102">
        <v>0</v>
      </c>
      <c r="V114" s="54">
        <v>0</v>
      </c>
      <c r="W114" s="102">
        <v>0</v>
      </c>
      <c r="X114" s="102">
        <v>0</v>
      </c>
      <c r="Y114" s="102">
        <v>1</v>
      </c>
      <c r="Z114" s="102">
        <v>0</v>
      </c>
      <c r="AA114" s="102">
        <v>0</v>
      </c>
      <c r="AB114" s="102">
        <v>1</v>
      </c>
      <c r="AC114" s="53">
        <v>0</v>
      </c>
      <c r="AD114" s="54">
        <v>0</v>
      </c>
      <c r="AE114" s="35" t="s">
        <v>3738</v>
      </c>
      <c r="AF114" s="101">
        <v>1</v>
      </c>
      <c r="AG114" s="35" t="s">
        <v>3805</v>
      </c>
      <c r="AH114" s="35" t="s">
        <v>3806</v>
      </c>
      <c r="AI114" s="35" t="s">
        <v>1429</v>
      </c>
      <c r="AJ114" s="54">
        <v>63.79</v>
      </c>
      <c r="AK114" s="35" t="s">
        <v>3764</v>
      </c>
      <c r="AL114" s="102">
        <v>0</v>
      </c>
      <c r="AM114" s="35" t="s">
        <v>3742</v>
      </c>
      <c r="AN114" s="52">
        <v>45379</v>
      </c>
      <c r="AO114" s="35" t="s">
        <v>3743</v>
      </c>
      <c r="AP114" s="35" t="s">
        <v>3744</v>
      </c>
      <c r="AQ114" s="35" t="s">
        <v>3745</v>
      </c>
      <c r="AR114" s="54">
        <v>0</v>
      </c>
      <c r="AS114" s="35" t="s">
        <v>3746</v>
      </c>
      <c r="AT114" s="35" t="s">
        <v>3747</v>
      </c>
      <c r="AU114" s="153">
        <v>1</v>
      </c>
      <c r="AV114" s="35" t="s">
        <v>3748</v>
      </c>
      <c r="AW114" s="35"/>
      <c r="AX114" s="35"/>
      <c r="AY114" s="35" t="s">
        <v>4280</v>
      </c>
      <c r="AZ114" s="35" t="s">
        <v>1425</v>
      </c>
      <c r="BA114" s="35" t="s">
        <v>3827</v>
      </c>
      <c r="BC114" s="35" t="s">
        <v>3751</v>
      </c>
      <c r="BD114" s="35" t="s">
        <v>3752</v>
      </c>
      <c r="BE114" s="35"/>
      <c r="BF114" s="35" t="s">
        <v>3754</v>
      </c>
      <c r="BG114" s="35" t="s">
        <v>3755</v>
      </c>
      <c r="BH114" s="53">
        <v>80</v>
      </c>
      <c r="BK114" s="35" t="s">
        <v>1418</v>
      </c>
      <c r="BL114" s="102">
        <v>0</v>
      </c>
      <c r="BO114" s="35" t="s">
        <v>1429</v>
      </c>
      <c r="BR114" s="35" t="s">
        <v>3756</v>
      </c>
      <c r="BS114" s="35" t="s">
        <v>3905</v>
      </c>
      <c r="BT114" s="35" t="s">
        <v>3906</v>
      </c>
      <c r="BU114" s="35"/>
      <c r="BV114" s="35">
        <v>0</v>
      </c>
      <c r="BY114" s="54">
        <v>5103.2</v>
      </c>
    </row>
    <row r="115" spans="1:77" x14ac:dyDescent="0.2">
      <c r="A115" s="35" t="s">
        <v>1130</v>
      </c>
      <c r="B115" s="35" t="s">
        <v>273</v>
      </c>
      <c r="C115" s="35" t="s">
        <v>4281</v>
      </c>
      <c r="D115" s="35" t="s">
        <v>281</v>
      </c>
      <c r="E115" s="52">
        <v>45412</v>
      </c>
      <c r="F115" s="53">
        <v>1</v>
      </c>
      <c r="G115" s="53">
        <v>1</v>
      </c>
      <c r="H115" s="54">
        <v>319.66000000000003</v>
      </c>
      <c r="I115" s="53">
        <v>1</v>
      </c>
      <c r="J115" s="54">
        <v>319.66000000000003</v>
      </c>
      <c r="K115" s="35" t="s">
        <v>1126</v>
      </c>
      <c r="M115" s="102">
        <v>0</v>
      </c>
      <c r="N115" s="35" t="s">
        <v>3735</v>
      </c>
      <c r="O115" s="35" t="s">
        <v>3736</v>
      </c>
      <c r="P115" s="35" t="s">
        <v>3737</v>
      </c>
      <c r="Q115" s="52">
        <v>45379</v>
      </c>
      <c r="R115" s="53">
        <v>0</v>
      </c>
      <c r="S115" s="54">
        <v>0</v>
      </c>
      <c r="T115" s="102">
        <v>0</v>
      </c>
      <c r="V115" s="54">
        <v>0</v>
      </c>
      <c r="W115" s="102">
        <v>0</v>
      </c>
      <c r="X115" s="102">
        <v>0</v>
      </c>
      <c r="Y115" s="102">
        <v>1</v>
      </c>
      <c r="Z115" s="102">
        <v>0</v>
      </c>
      <c r="AA115" s="102">
        <v>0</v>
      </c>
      <c r="AB115" s="102">
        <v>1</v>
      </c>
      <c r="AC115" s="53">
        <v>0</v>
      </c>
      <c r="AD115" s="54">
        <v>0</v>
      </c>
      <c r="AE115" s="35" t="s">
        <v>3738</v>
      </c>
      <c r="AF115" s="101">
        <v>1</v>
      </c>
      <c r="AG115" s="35" t="s">
        <v>3762</v>
      </c>
      <c r="AH115" s="35" t="s">
        <v>3763</v>
      </c>
      <c r="AI115" s="35" t="s">
        <v>1127</v>
      </c>
      <c r="AJ115" s="54">
        <v>319.66000000000003</v>
      </c>
      <c r="AK115" s="35" t="s">
        <v>3764</v>
      </c>
      <c r="AL115" s="102">
        <v>0</v>
      </c>
      <c r="AM115" s="35" t="s">
        <v>3742</v>
      </c>
      <c r="AN115" s="52">
        <v>45379</v>
      </c>
      <c r="AO115" s="35" t="s">
        <v>3743</v>
      </c>
      <c r="AP115" s="35" t="s">
        <v>3744</v>
      </c>
      <c r="AQ115" s="35" t="s">
        <v>3745</v>
      </c>
      <c r="AR115" s="54">
        <v>0</v>
      </c>
      <c r="AS115" s="35" t="s">
        <v>3746</v>
      </c>
      <c r="AT115" s="35" t="s">
        <v>3747</v>
      </c>
      <c r="AU115" s="153">
        <v>1</v>
      </c>
      <c r="AV115" s="35" t="s">
        <v>3748</v>
      </c>
      <c r="AW115" s="35"/>
      <c r="AX115" s="35"/>
      <c r="AY115" s="35" t="s">
        <v>4282</v>
      </c>
      <c r="AZ115" s="35" t="s">
        <v>1129</v>
      </c>
      <c r="BA115" s="35" t="s">
        <v>3835</v>
      </c>
      <c r="BC115" s="35" t="s">
        <v>3751</v>
      </c>
      <c r="BD115" s="35" t="s">
        <v>3752</v>
      </c>
      <c r="BE115" s="35"/>
      <c r="BF115" s="35" t="s">
        <v>3754</v>
      </c>
      <c r="BG115" s="35" t="s">
        <v>3755</v>
      </c>
      <c r="BH115" s="53">
        <v>1</v>
      </c>
      <c r="BK115" s="35" t="s">
        <v>1117</v>
      </c>
      <c r="BL115" s="102">
        <v>0</v>
      </c>
      <c r="BO115" s="35" t="s">
        <v>1127</v>
      </c>
      <c r="BR115" s="35" t="s">
        <v>3756</v>
      </c>
      <c r="BS115" s="35" t="s">
        <v>3769</v>
      </c>
      <c r="BT115" s="35" t="s">
        <v>3770</v>
      </c>
      <c r="BU115" s="35"/>
      <c r="BV115" s="35">
        <v>0</v>
      </c>
      <c r="BY115" s="54">
        <v>319.66000000000003</v>
      </c>
    </row>
    <row r="116" spans="1:77" x14ac:dyDescent="0.2">
      <c r="A116" s="35" t="s">
        <v>4283</v>
      </c>
      <c r="B116" s="35" t="s">
        <v>273</v>
      </c>
      <c r="C116" s="35" t="s">
        <v>4284</v>
      </c>
      <c r="D116" s="35" t="s">
        <v>999</v>
      </c>
      <c r="E116" s="52">
        <v>45422</v>
      </c>
      <c r="F116" s="53">
        <v>8</v>
      </c>
      <c r="G116" s="53">
        <v>8</v>
      </c>
      <c r="H116" s="54">
        <v>19.52</v>
      </c>
      <c r="I116" s="53">
        <v>8</v>
      </c>
      <c r="J116" s="54">
        <v>19.52</v>
      </c>
      <c r="K116" s="35" t="s">
        <v>1133</v>
      </c>
      <c r="M116" s="102">
        <v>0</v>
      </c>
      <c r="N116" s="35" t="s">
        <v>3735</v>
      </c>
      <c r="O116" s="35" t="s">
        <v>3736</v>
      </c>
      <c r="P116" s="35" t="s">
        <v>3737</v>
      </c>
      <c r="Q116" s="52">
        <v>45379</v>
      </c>
      <c r="R116" s="53">
        <v>0</v>
      </c>
      <c r="S116" s="54">
        <v>0</v>
      </c>
      <c r="T116" s="102">
        <v>0</v>
      </c>
      <c r="V116" s="54">
        <v>0</v>
      </c>
      <c r="W116" s="102">
        <v>0</v>
      </c>
      <c r="X116" s="102">
        <v>0</v>
      </c>
      <c r="Y116" s="102">
        <v>1</v>
      </c>
      <c r="Z116" s="102">
        <v>0</v>
      </c>
      <c r="AA116" s="102">
        <v>0</v>
      </c>
      <c r="AB116" s="102">
        <v>1</v>
      </c>
      <c r="AC116" s="53">
        <v>0</v>
      </c>
      <c r="AD116" s="54">
        <v>0</v>
      </c>
      <c r="AE116" s="35" t="s">
        <v>3738</v>
      </c>
      <c r="AF116" s="101">
        <v>1</v>
      </c>
      <c r="AG116" s="35" t="s">
        <v>3805</v>
      </c>
      <c r="AH116" s="35" t="s">
        <v>3806</v>
      </c>
      <c r="AI116" s="35" t="s">
        <v>1134</v>
      </c>
      <c r="AJ116" s="54">
        <v>2.44</v>
      </c>
      <c r="AK116" s="35" t="s">
        <v>3764</v>
      </c>
      <c r="AL116" s="102">
        <v>0</v>
      </c>
      <c r="AM116" s="35" t="s">
        <v>3742</v>
      </c>
      <c r="AN116" s="52">
        <v>45379</v>
      </c>
      <c r="AO116" s="35" t="s">
        <v>3743</v>
      </c>
      <c r="AP116" s="35" t="s">
        <v>3744</v>
      </c>
      <c r="AQ116" s="35" t="s">
        <v>3745</v>
      </c>
      <c r="AR116" s="54">
        <v>0</v>
      </c>
      <c r="AS116" s="35" t="s">
        <v>3746</v>
      </c>
      <c r="AT116" s="35" t="s">
        <v>3747</v>
      </c>
      <c r="AU116" s="153">
        <v>1</v>
      </c>
      <c r="AV116" s="35" t="s">
        <v>3748</v>
      </c>
      <c r="AW116" s="35" t="s">
        <v>3955</v>
      </c>
      <c r="AX116" s="35" t="s">
        <v>342</v>
      </c>
      <c r="AY116" s="35" t="s">
        <v>4285</v>
      </c>
      <c r="AZ116" s="35" t="s">
        <v>4286</v>
      </c>
      <c r="BA116" s="35" t="s">
        <v>273</v>
      </c>
      <c r="BC116" s="35" t="s">
        <v>3751</v>
      </c>
      <c r="BD116" s="35" t="s">
        <v>3752</v>
      </c>
      <c r="BE116" s="35"/>
      <c r="BF116" s="35" t="s">
        <v>3754</v>
      </c>
      <c r="BG116" s="35" t="s">
        <v>3755</v>
      </c>
      <c r="BH116" s="53">
        <v>8</v>
      </c>
      <c r="BK116" s="35"/>
      <c r="BL116" s="102">
        <v>0</v>
      </c>
      <c r="BO116" s="35" t="s">
        <v>1134</v>
      </c>
      <c r="BR116" s="35" t="s">
        <v>3756</v>
      </c>
      <c r="BS116" s="35" t="s">
        <v>3958</v>
      </c>
      <c r="BT116" s="35" t="s">
        <v>3959</v>
      </c>
      <c r="BU116" s="35"/>
      <c r="BV116" s="35">
        <v>0</v>
      </c>
      <c r="BY116" s="54">
        <v>19.52</v>
      </c>
    </row>
    <row r="117" spans="1:77" x14ac:dyDescent="0.2">
      <c r="A117" s="35" t="s">
        <v>4287</v>
      </c>
      <c r="B117" s="35" t="s">
        <v>273</v>
      </c>
      <c r="C117" s="35" t="s">
        <v>4046</v>
      </c>
      <c r="D117" s="35" t="s">
        <v>281</v>
      </c>
      <c r="E117" s="52">
        <v>45516</v>
      </c>
      <c r="F117" s="53">
        <v>2</v>
      </c>
      <c r="G117" s="53">
        <v>2</v>
      </c>
      <c r="H117" s="54">
        <v>10357.32</v>
      </c>
      <c r="I117" s="53">
        <v>2</v>
      </c>
      <c r="J117" s="54">
        <v>10357.32</v>
      </c>
      <c r="K117" s="35" t="s">
        <v>755</v>
      </c>
      <c r="M117" s="102">
        <v>0</v>
      </c>
      <c r="N117" s="35" t="s">
        <v>3735</v>
      </c>
      <c r="O117" s="35" t="s">
        <v>3736</v>
      </c>
      <c r="P117" s="35"/>
      <c r="Q117" s="52">
        <v>45379</v>
      </c>
      <c r="R117" s="53">
        <v>0</v>
      </c>
      <c r="S117" s="54">
        <v>0</v>
      </c>
      <c r="T117" s="102">
        <v>0</v>
      </c>
      <c r="V117" s="54">
        <v>0</v>
      </c>
      <c r="W117" s="102">
        <v>0</v>
      </c>
      <c r="X117" s="102">
        <v>0</v>
      </c>
      <c r="Y117" s="102">
        <v>1</v>
      </c>
      <c r="Z117" s="102">
        <v>0</v>
      </c>
      <c r="AA117" s="102">
        <v>0</v>
      </c>
      <c r="AB117" s="102">
        <v>1</v>
      </c>
      <c r="AC117" s="53">
        <v>0</v>
      </c>
      <c r="AD117" s="54">
        <v>0</v>
      </c>
      <c r="AE117" s="35" t="s">
        <v>3738</v>
      </c>
      <c r="AF117" s="101">
        <v>1</v>
      </c>
      <c r="AG117" s="35" t="s">
        <v>3762</v>
      </c>
      <c r="AH117" s="35" t="s">
        <v>3763</v>
      </c>
      <c r="AI117" s="35" t="s">
        <v>756</v>
      </c>
      <c r="AJ117" s="54">
        <v>5178.66</v>
      </c>
      <c r="AK117" s="35" t="s">
        <v>3764</v>
      </c>
      <c r="AL117" s="102">
        <v>0</v>
      </c>
      <c r="AM117" s="35" t="s">
        <v>3742</v>
      </c>
      <c r="AN117" s="52">
        <v>45379</v>
      </c>
      <c r="AO117" s="35" t="s">
        <v>3743</v>
      </c>
      <c r="AP117" s="35" t="s">
        <v>3744</v>
      </c>
      <c r="AQ117" s="35" t="s">
        <v>3745</v>
      </c>
      <c r="AR117" s="54">
        <v>0</v>
      </c>
      <c r="AS117" s="35" t="s">
        <v>3746</v>
      </c>
      <c r="AT117" s="35" t="s">
        <v>3747</v>
      </c>
      <c r="AU117" s="153">
        <v>1</v>
      </c>
      <c r="AV117" s="35" t="s">
        <v>3748</v>
      </c>
      <c r="AW117" s="35" t="s">
        <v>3765</v>
      </c>
      <c r="AX117" s="35" t="s">
        <v>4047</v>
      </c>
      <c r="AY117" s="35" t="s">
        <v>4288</v>
      </c>
      <c r="AZ117" s="35" t="s">
        <v>4289</v>
      </c>
      <c r="BA117" s="35" t="s">
        <v>273</v>
      </c>
      <c r="BC117" s="35" t="s">
        <v>3751</v>
      </c>
      <c r="BD117" s="35" t="s">
        <v>3752</v>
      </c>
      <c r="BE117" s="35"/>
      <c r="BF117" s="35" t="s">
        <v>3754</v>
      </c>
      <c r="BG117" s="35" t="s">
        <v>3755</v>
      </c>
      <c r="BH117" s="53">
        <v>2</v>
      </c>
      <c r="BK117" s="35"/>
      <c r="BL117" s="102">
        <v>0</v>
      </c>
      <c r="BO117" s="35" t="s">
        <v>756</v>
      </c>
      <c r="BR117" s="35" t="s">
        <v>3756</v>
      </c>
      <c r="BS117" s="35" t="s">
        <v>3769</v>
      </c>
      <c r="BT117" s="35" t="s">
        <v>3770</v>
      </c>
      <c r="BU117" s="35"/>
      <c r="BV117" s="35">
        <v>0</v>
      </c>
      <c r="BY117" s="54">
        <v>10357.32</v>
      </c>
    </row>
    <row r="118" spans="1:77" x14ac:dyDescent="0.2">
      <c r="A118" s="35" t="s">
        <v>4290</v>
      </c>
      <c r="B118" s="35" t="s">
        <v>273</v>
      </c>
      <c r="C118" s="35" t="s">
        <v>4291</v>
      </c>
      <c r="D118" s="35" t="s">
        <v>281</v>
      </c>
      <c r="E118" s="52">
        <v>45316</v>
      </c>
      <c r="F118" s="53">
        <v>1</v>
      </c>
      <c r="G118" s="53">
        <v>1</v>
      </c>
      <c r="H118" s="54">
        <v>12265.41</v>
      </c>
      <c r="I118" s="53">
        <v>1</v>
      </c>
      <c r="J118" s="54">
        <v>12265.41</v>
      </c>
      <c r="K118" s="35" t="s">
        <v>2253</v>
      </c>
      <c r="L118" s="35"/>
      <c r="M118" s="102">
        <v>0</v>
      </c>
      <c r="N118" s="35" t="s">
        <v>3735</v>
      </c>
      <c r="O118" s="35" t="s">
        <v>3736</v>
      </c>
      <c r="P118" s="35"/>
      <c r="Q118" s="52">
        <v>45292</v>
      </c>
      <c r="R118" s="53">
        <v>0</v>
      </c>
      <c r="S118" s="54">
        <v>0</v>
      </c>
      <c r="T118" s="102">
        <v>0</v>
      </c>
      <c r="V118" s="54">
        <v>0</v>
      </c>
      <c r="W118" s="102">
        <v>0</v>
      </c>
      <c r="X118" s="102">
        <v>0</v>
      </c>
      <c r="Y118" s="102">
        <v>1</v>
      </c>
      <c r="Z118" s="102">
        <v>0</v>
      </c>
      <c r="AA118" s="102">
        <v>0</v>
      </c>
      <c r="AB118" s="102">
        <v>1</v>
      </c>
      <c r="AC118" s="53">
        <v>0</v>
      </c>
      <c r="AD118" s="54">
        <v>0</v>
      </c>
      <c r="AE118" s="35" t="s">
        <v>3738</v>
      </c>
      <c r="AF118" s="101">
        <v>1</v>
      </c>
      <c r="AG118" s="35" t="s">
        <v>3762</v>
      </c>
      <c r="AH118" s="35" t="s">
        <v>3763</v>
      </c>
      <c r="AI118" s="35" t="s">
        <v>2254</v>
      </c>
      <c r="AJ118" s="54">
        <v>12265.41</v>
      </c>
      <c r="AK118" s="35" t="s">
        <v>3741</v>
      </c>
      <c r="AL118" s="102">
        <v>0</v>
      </c>
      <c r="AM118" s="35" t="s">
        <v>3742</v>
      </c>
      <c r="AN118" s="52">
        <v>45022</v>
      </c>
      <c r="AO118" s="35" t="s">
        <v>3743</v>
      </c>
      <c r="AP118" s="35" t="s">
        <v>3744</v>
      </c>
      <c r="AQ118" s="35" t="s">
        <v>3745</v>
      </c>
      <c r="AR118" s="54">
        <v>0</v>
      </c>
      <c r="AS118" s="35" t="s">
        <v>3746</v>
      </c>
      <c r="AT118" s="35" t="s">
        <v>3747</v>
      </c>
      <c r="AU118" s="153">
        <v>1</v>
      </c>
      <c r="AV118" s="35" t="s">
        <v>3748</v>
      </c>
      <c r="AW118" s="35"/>
      <c r="AX118" s="35"/>
      <c r="AY118" s="35" t="s">
        <v>4292</v>
      </c>
      <c r="AZ118" s="35"/>
      <c r="BA118" s="35"/>
      <c r="BC118" s="35" t="s">
        <v>3751</v>
      </c>
      <c r="BD118" s="35" t="s">
        <v>3752</v>
      </c>
      <c r="BE118" s="35"/>
      <c r="BF118" s="35" t="s">
        <v>3754</v>
      </c>
      <c r="BG118" s="35" t="s">
        <v>3755</v>
      </c>
      <c r="BH118" s="53">
        <v>1</v>
      </c>
      <c r="BK118" s="35" t="s">
        <v>4293</v>
      </c>
      <c r="BL118" s="102">
        <v>0</v>
      </c>
      <c r="BO118" s="35" t="s">
        <v>2254</v>
      </c>
      <c r="BR118" s="35" t="s">
        <v>3756</v>
      </c>
      <c r="BS118" s="35" t="s">
        <v>3769</v>
      </c>
      <c r="BT118" s="35" t="s">
        <v>3770</v>
      </c>
      <c r="BU118" s="35"/>
      <c r="BV118" s="35">
        <v>0</v>
      </c>
      <c r="BW118" s="35"/>
      <c r="BX118" s="35"/>
      <c r="BY118" s="54">
        <v>12265.41</v>
      </c>
    </row>
    <row r="119" spans="1:77" x14ac:dyDescent="0.2">
      <c r="A119" s="35" t="s">
        <v>4294</v>
      </c>
      <c r="B119" s="35" t="s">
        <v>273</v>
      </c>
      <c r="C119" s="35" t="s">
        <v>4291</v>
      </c>
      <c r="D119" s="35" t="s">
        <v>281</v>
      </c>
      <c r="E119" s="52">
        <v>45363</v>
      </c>
      <c r="F119" s="53">
        <v>1</v>
      </c>
      <c r="G119" s="53">
        <v>1</v>
      </c>
      <c r="H119" s="54">
        <v>12265.41</v>
      </c>
      <c r="I119" s="53">
        <v>1</v>
      </c>
      <c r="J119" s="54">
        <v>12265.41</v>
      </c>
      <c r="K119" s="35" t="s">
        <v>2253</v>
      </c>
      <c r="L119" s="35"/>
      <c r="M119" s="102">
        <v>0</v>
      </c>
      <c r="N119" s="35" t="s">
        <v>3735</v>
      </c>
      <c r="O119" s="35" t="s">
        <v>3736</v>
      </c>
      <c r="P119" s="35"/>
      <c r="Q119" s="52">
        <v>45292</v>
      </c>
      <c r="R119" s="53">
        <v>0</v>
      </c>
      <c r="S119" s="54">
        <v>0</v>
      </c>
      <c r="T119" s="102">
        <v>0</v>
      </c>
      <c r="V119" s="54">
        <v>0</v>
      </c>
      <c r="W119" s="102">
        <v>0</v>
      </c>
      <c r="X119" s="102">
        <v>0</v>
      </c>
      <c r="Y119" s="102">
        <v>1</v>
      </c>
      <c r="Z119" s="102">
        <v>0</v>
      </c>
      <c r="AA119" s="102">
        <v>0</v>
      </c>
      <c r="AB119" s="102">
        <v>1</v>
      </c>
      <c r="AC119" s="53">
        <v>0</v>
      </c>
      <c r="AD119" s="54">
        <v>0</v>
      </c>
      <c r="AE119" s="35" t="s">
        <v>3738</v>
      </c>
      <c r="AF119" s="101">
        <v>1</v>
      </c>
      <c r="AG119" s="35" t="s">
        <v>3762</v>
      </c>
      <c r="AH119" s="35" t="s">
        <v>3763</v>
      </c>
      <c r="AI119" s="35" t="s">
        <v>2254</v>
      </c>
      <c r="AJ119" s="54">
        <v>12265.41</v>
      </c>
      <c r="AK119" s="35" t="s">
        <v>3741</v>
      </c>
      <c r="AL119" s="102">
        <v>0</v>
      </c>
      <c r="AM119" s="35" t="s">
        <v>3742</v>
      </c>
      <c r="AN119" s="52">
        <v>45055</v>
      </c>
      <c r="AO119" s="35" t="s">
        <v>3743</v>
      </c>
      <c r="AP119" s="35" t="s">
        <v>3744</v>
      </c>
      <c r="AQ119" s="35" t="s">
        <v>3745</v>
      </c>
      <c r="AR119" s="54">
        <v>0</v>
      </c>
      <c r="AS119" s="35" t="s">
        <v>3746</v>
      </c>
      <c r="AT119" s="35" t="s">
        <v>3747</v>
      </c>
      <c r="AU119" s="153">
        <v>1</v>
      </c>
      <c r="AV119" s="35" t="s">
        <v>3748</v>
      </c>
      <c r="AW119" s="35"/>
      <c r="AX119" s="35"/>
      <c r="AY119" s="35" t="s">
        <v>4295</v>
      </c>
      <c r="AZ119" s="35"/>
      <c r="BA119" s="35"/>
      <c r="BC119" s="35" t="s">
        <v>3751</v>
      </c>
      <c r="BD119" s="35" t="s">
        <v>3752</v>
      </c>
      <c r="BE119" s="35"/>
      <c r="BF119" s="35" t="s">
        <v>3754</v>
      </c>
      <c r="BG119" s="35" t="s">
        <v>3755</v>
      </c>
      <c r="BH119" s="53">
        <v>1</v>
      </c>
      <c r="BK119" s="35" t="s">
        <v>4293</v>
      </c>
      <c r="BL119" s="102">
        <v>0</v>
      </c>
      <c r="BO119" s="35" t="s">
        <v>2254</v>
      </c>
      <c r="BR119" s="35" t="s">
        <v>3756</v>
      </c>
      <c r="BS119" s="35" t="s">
        <v>3769</v>
      </c>
      <c r="BT119" s="35" t="s">
        <v>3770</v>
      </c>
      <c r="BU119" s="35"/>
      <c r="BV119" s="35">
        <v>0</v>
      </c>
      <c r="BW119" s="35"/>
      <c r="BX119" s="35"/>
      <c r="BY119" s="54">
        <v>12265.41</v>
      </c>
    </row>
    <row r="120" spans="1:77" x14ac:dyDescent="0.2">
      <c r="A120" s="35" t="s">
        <v>4296</v>
      </c>
      <c r="B120" s="35" t="s">
        <v>275</v>
      </c>
      <c r="C120" s="35" t="s">
        <v>4297</v>
      </c>
      <c r="D120" s="35" t="s">
        <v>4298</v>
      </c>
      <c r="E120" s="52">
        <v>45183</v>
      </c>
      <c r="F120" s="53">
        <v>1</v>
      </c>
      <c r="G120" s="53">
        <v>1</v>
      </c>
      <c r="H120" s="54">
        <v>348</v>
      </c>
      <c r="I120" s="53">
        <v>1</v>
      </c>
      <c r="J120" s="54">
        <v>348</v>
      </c>
      <c r="K120" s="35" t="s">
        <v>2545</v>
      </c>
      <c r="L120" s="35"/>
      <c r="M120" s="102">
        <v>0</v>
      </c>
      <c r="N120" s="35" t="s">
        <v>3735</v>
      </c>
      <c r="O120" s="35" t="s">
        <v>3736</v>
      </c>
      <c r="P120" s="35"/>
      <c r="Q120" s="52">
        <v>45292</v>
      </c>
      <c r="R120" s="53">
        <v>0</v>
      </c>
      <c r="S120" s="54">
        <v>0</v>
      </c>
      <c r="T120" s="102">
        <v>0</v>
      </c>
      <c r="V120" s="54">
        <v>0</v>
      </c>
      <c r="W120" s="102">
        <v>0</v>
      </c>
      <c r="X120" s="102">
        <v>0</v>
      </c>
      <c r="Y120" s="102">
        <v>1</v>
      </c>
      <c r="Z120" s="102">
        <v>0</v>
      </c>
      <c r="AA120" s="102">
        <v>0</v>
      </c>
      <c r="AB120" s="102">
        <v>1</v>
      </c>
      <c r="AC120" s="53">
        <v>0</v>
      </c>
      <c r="AD120" s="54">
        <v>0</v>
      </c>
      <c r="AE120" s="35" t="s">
        <v>3738</v>
      </c>
      <c r="AF120" s="101">
        <v>1</v>
      </c>
      <c r="AG120" s="35" t="s">
        <v>4060</v>
      </c>
      <c r="AH120" s="35" t="s">
        <v>4061</v>
      </c>
      <c r="AI120" s="35" t="s">
        <v>2546</v>
      </c>
      <c r="AJ120" s="54">
        <v>348</v>
      </c>
      <c r="AK120" s="35" t="s">
        <v>3741</v>
      </c>
      <c r="AL120" s="102">
        <v>0</v>
      </c>
      <c r="AM120" s="35" t="s">
        <v>3742</v>
      </c>
      <c r="AN120" s="52">
        <v>45096</v>
      </c>
      <c r="AO120" s="35" t="s">
        <v>3791</v>
      </c>
      <c r="AP120" s="35" t="s">
        <v>3744</v>
      </c>
      <c r="AQ120" s="35" t="s">
        <v>3745</v>
      </c>
      <c r="AR120" s="54">
        <v>0</v>
      </c>
      <c r="AS120" s="35" t="s">
        <v>3746</v>
      </c>
      <c r="AT120" s="35" t="s">
        <v>3747</v>
      </c>
      <c r="AU120" s="153">
        <v>1</v>
      </c>
      <c r="AV120" s="35" t="s">
        <v>3748</v>
      </c>
      <c r="AW120" s="35"/>
      <c r="AX120" s="35"/>
      <c r="AY120" s="35" t="s">
        <v>4299</v>
      </c>
      <c r="AZ120" s="35"/>
      <c r="BA120" s="35"/>
      <c r="BC120" s="35" t="s">
        <v>3751</v>
      </c>
      <c r="BD120" s="35" t="s">
        <v>3752</v>
      </c>
      <c r="BE120" s="35"/>
      <c r="BF120" s="35" t="s">
        <v>3754</v>
      </c>
      <c r="BG120" s="35" t="s">
        <v>3755</v>
      </c>
      <c r="BH120" s="53">
        <v>1</v>
      </c>
      <c r="BK120" s="35" t="s">
        <v>4300</v>
      </c>
      <c r="BL120" s="102">
        <v>0</v>
      </c>
      <c r="BO120" s="35" t="s">
        <v>2546</v>
      </c>
      <c r="BR120" s="35" t="s">
        <v>3756</v>
      </c>
      <c r="BS120" s="35" t="s">
        <v>4301</v>
      </c>
      <c r="BT120" s="35" t="s">
        <v>4302</v>
      </c>
      <c r="BU120" s="35"/>
      <c r="BV120" s="35">
        <v>0</v>
      </c>
      <c r="BW120" s="35"/>
      <c r="BX120" s="35"/>
      <c r="BY120" s="54">
        <v>348</v>
      </c>
    </row>
    <row r="121" spans="1:77" x14ac:dyDescent="0.2">
      <c r="A121" s="35" t="s">
        <v>4303</v>
      </c>
      <c r="B121" s="35" t="s">
        <v>273</v>
      </c>
      <c r="C121" s="35" t="s">
        <v>4304</v>
      </c>
      <c r="D121" s="35" t="s">
        <v>4305</v>
      </c>
      <c r="E121" s="52">
        <v>45260</v>
      </c>
      <c r="F121" s="53">
        <v>1</v>
      </c>
      <c r="G121" s="53">
        <v>1</v>
      </c>
      <c r="H121" s="54">
        <v>93.06</v>
      </c>
      <c r="I121" s="53">
        <v>1</v>
      </c>
      <c r="J121" s="54">
        <v>0</v>
      </c>
      <c r="K121" s="35" t="s">
        <v>2380</v>
      </c>
      <c r="L121" s="35"/>
      <c r="M121" s="102">
        <v>0</v>
      </c>
      <c r="N121" s="35" t="s">
        <v>3735</v>
      </c>
      <c r="O121" s="35" t="s">
        <v>3736</v>
      </c>
      <c r="P121" s="35"/>
      <c r="Q121" s="52">
        <v>45292</v>
      </c>
      <c r="R121" s="53">
        <v>0</v>
      </c>
      <c r="S121" s="54">
        <v>0</v>
      </c>
      <c r="T121" s="102">
        <v>0</v>
      </c>
      <c r="V121" s="54">
        <v>0</v>
      </c>
      <c r="W121" s="102">
        <v>0</v>
      </c>
      <c r="X121" s="102">
        <v>0</v>
      </c>
      <c r="Y121" s="102">
        <v>1</v>
      </c>
      <c r="Z121" s="102">
        <v>0</v>
      </c>
      <c r="AA121" s="102">
        <v>0</v>
      </c>
      <c r="AB121" s="102">
        <v>1</v>
      </c>
      <c r="AC121" s="53">
        <v>1</v>
      </c>
      <c r="AD121" s="54">
        <v>93.06</v>
      </c>
      <c r="AE121" s="35" t="s">
        <v>3738</v>
      </c>
      <c r="AF121" s="101">
        <v>1</v>
      </c>
      <c r="AG121" s="35" t="s">
        <v>3920</v>
      </c>
      <c r="AH121" s="35" t="s">
        <v>3921</v>
      </c>
      <c r="AI121" s="35" t="s">
        <v>2381</v>
      </c>
      <c r="AJ121" s="54">
        <v>93.06</v>
      </c>
      <c r="AK121" s="35" t="s">
        <v>3741</v>
      </c>
      <c r="AL121" s="102">
        <v>0</v>
      </c>
      <c r="AM121" s="35" t="s">
        <v>3742</v>
      </c>
      <c r="AN121" s="52">
        <v>45200</v>
      </c>
      <c r="AO121" s="35" t="s">
        <v>3791</v>
      </c>
      <c r="AP121" s="35" t="s">
        <v>3744</v>
      </c>
      <c r="AQ121" s="35" t="s">
        <v>3745</v>
      </c>
      <c r="AR121" s="54">
        <v>0</v>
      </c>
      <c r="AS121" s="35" t="s">
        <v>3746</v>
      </c>
      <c r="AT121" s="35" t="s">
        <v>3747</v>
      </c>
      <c r="AU121" s="153">
        <v>1</v>
      </c>
      <c r="AV121" s="35" t="s">
        <v>3748</v>
      </c>
      <c r="AW121" s="35"/>
      <c r="AX121" s="35"/>
      <c r="AY121" s="35" t="s">
        <v>4306</v>
      </c>
      <c r="AZ121" s="35"/>
      <c r="BA121" s="35"/>
      <c r="BC121" s="35" t="s">
        <v>3751</v>
      </c>
      <c r="BD121" s="35" t="s">
        <v>3752</v>
      </c>
      <c r="BE121" s="35"/>
      <c r="BF121" s="35" t="s">
        <v>3754</v>
      </c>
      <c r="BG121" s="35" t="s">
        <v>3755</v>
      </c>
      <c r="BH121" s="53">
        <v>0</v>
      </c>
      <c r="BK121" s="35" t="s">
        <v>4307</v>
      </c>
      <c r="BL121" s="102">
        <v>0</v>
      </c>
      <c r="BO121" s="35" t="s">
        <v>2381</v>
      </c>
      <c r="BR121" s="35" t="s">
        <v>3756</v>
      </c>
      <c r="BS121" s="35" t="s">
        <v>4308</v>
      </c>
      <c r="BT121" s="35" t="s">
        <v>4309</v>
      </c>
      <c r="BU121" s="35"/>
      <c r="BV121" s="35">
        <v>0</v>
      </c>
      <c r="BW121" s="35"/>
      <c r="BX121" s="35"/>
      <c r="BY121" s="54">
        <v>93.06</v>
      </c>
    </row>
    <row r="122" spans="1:77" x14ac:dyDescent="0.2">
      <c r="A122" s="35" t="s">
        <v>4303</v>
      </c>
      <c r="B122" s="35" t="s">
        <v>271</v>
      </c>
      <c r="C122" s="35" t="s">
        <v>4304</v>
      </c>
      <c r="D122" s="35" t="s">
        <v>4305</v>
      </c>
      <c r="E122" s="52">
        <v>45260</v>
      </c>
      <c r="F122" s="53">
        <v>1</v>
      </c>
      <c r="G122" s="53">
        <v>1</v>
      </c>
      <c r="H122" s="54">
        <v>93.06</v>
      </c>
      <c r="I122" s="53">
        <v>1</v>
      </c>
      <c r="J122" s="54">
        <v>0</v>
      </c>
      <c r="K122" s="35" t="s">
        <v>2380</v>
      </c>
      <c r="L122" s="35"/>
      <c r="M122" s="102">
        <v>0</v>
      </c>
      <c r="N122" s="35" t="s">
        <v>3735</v>
      </c>
      <c r="O122" s="35" t="s">
        <v>3736</v>
      </c>
      <c r="P122" s="35"/>
      <c r="Q122" s="52">
        <v>45292</v>
      </c>
      <c r="R122" s="53">
        <v>0</v>
      </c>
      <c r="S122" s="54">
        <v>0</v>
      </c>
      <c r="T122" s="102">
        <v>0</v>
      </c>
      <c r="V122" s="54">
        <v>0</v>
      </c>
      <c r="W122" s="102">
        <v>0</v>
      </c>
      <c r="X122" s="102">
        <v>0</v>
      </c>
      <c r="Y122" s="102">
        <v>1</v>
      </c>
      <c r="Z122" s="102">
        <v>0</v>
      </c>
      <c r="AA122" s="102">
        <v>0</v>
      </c>
      <c r="AB122" s="102">
        <v>1</v>
      </c>
      <c r="AC122" s="53">
        <v>1</v>
      </c>
      <c r="AD122" s="54">
        <v>93.06</v>
      </c>
      <c r="AE122" s="35" t="s">
        <v>3738</v>
      </c>
      <c r="AF122" s="101">
        <v>1</v>
      </c>
      <c r="AG122" s="35" t="s">
        <v>3920</v>
      </c>
      <c r="AH122" s="35" t="s">
        <v>3921</v>
      </c>
      <c r="AI122" s="35" t="s">
        <v>2381</v>
      </c>
      <c r="AJ122" s="54">
        <v>93.06</v>
      </c>
      <c r="AK122" s="35" t="s">
        <v>3741</v>
      </c>
      <c r="AL122" s="102">
        <v>0</v>
      </c>
      <c r="AM122" s="35" t="s">
        <v>3742</v>
      </c>
      <c r="AN122" s="52">
        <v>45200</v>
      </c>
      <c r="AO122" s="35" t="s">
        <v>3791</v>
      </c>
      <c r="AP122" s="35" t="s">
        <v>3744</v>
      </c>
      <c r="AQ122" s="35" t="s">
        <v>3745</v>
      </c>
      <c r="AR122" s="54">
        <v>0</v>
      </c>
      <c r="AS122" s="35" t="s">
        <v>3746</v>
      </c>
      <c r="AT122" s="35" t="s">
        <v>3747</v>
      </c>
      <c r="AU122" s="153">
        <v>1</v>
      </c>
      <c r="AV122" s="35" t="s">
        <v>3748</v>
      </c>
      <c r="AW122" s="35"/>
      <c r="AX122" s="35"/>
      <c r="AY122" s="35" t="s">
        <v>4310</v>
      </c>
      <c r="AZ122" s="35"/>
      <c r="BA122" s="35"/>
      <c r="BC122" s="35" t="s">
        <v>3751</v>
      </c>
      <c r="BD122" s="35" t="s">
        <v>3752</v>
      </c>
      <c r="BE122" s="35"/>
      <c r="BF122" s="35" t="s">
        <v>3754</v>
      </c>
      <c r="BG122" s="35" t="s">
        <v>3755</v>
      </c>
      <c r="BH122" s="53">
        <v>0</v>
      </c>
      <c r="BK122" s="35" t="s">
        <v>4311</v>
      </c>
      <c r="BL122" s="102">
        <v>0</v>
      </c>
      <c r="BO122" s="35" t="s">
        <v>2381</v>
      </c>
      <c r="BR122" s="35" t="s">
        <v>3756</v>
      </c>
      <c r="BS122" s="35" t="s">
        <v>4308</v>
      </c>
      <c r="BT122" s="35" t="s">
        <v>4309</v>
      </c>
      <c r="BU122" s="35"/>
      <c r="BV122" s="35">
        <v>0</v>
      </c>
      <c r="BW122" s="35"/>
      <c r="BX122" s="35"/>
      <c r="BY122" s="54">
        <v>93.06</v>
      </c>
    </row>
    <row r="123" spans="1:77" x14ac:dyDescent="0.2">
      <c r="A123" s="35" t="s">
        <v>4312</v>
      </c>
      <c r="B123" s="35" t="s">
        <v>273</v>
      </c>
      <c r="C123" s="35" t="s">
        <v>4313</v>
      </c>
      <c r="D123" s="35" t="s">
        <v>4225</v>
      </c>
      <c r="E123" s="52">
        <v>45394</v>
      </c>
      <c r="F123" s="53">
        <v>1</v>
      </c>
      <c r="G123" s="53">
        <v>1</v>
      </c>
      <c r="H123" s="54">
        <v>23577.49</v>
      </c>
      <c r="I123" s="53">
        <v>1</v>
      </c>
      <c r="J123" s="54">
        <v>23577.49</v>
      </c>
      <c r="K123" s="35" t="s">
        <v>396</v>
      </c>
      <c r="L123" s="35"/>
      <c r="M123" s="102">
        <v>0</v>
      </c>
      <c r="N123" s="35" t="s">
        <v>3735</v>
      </c>
      <c r="O123" s="35" t="s">
        <v>3736</v>
      </c>
      <c r="P123" s="35"/>
      <c r="Q123" s="52">
        <v>45292</v>
      </c>
      <c r="R123" s="53">
        <v>0</v>
      </c>
      <c r="S123" s="54">
        <v>0</v>
      </c>
      <c r="T123" s="102">
        <v>0</v>
      </c>
      <c r="V123" s="54">
        <v>0</v>
      </c>
      <c r="W123" s="102">
        <v>0</v>
      </c>
      <c r="X123" s="102">
        <v>0</v>
      </c>
      <c r="Y123" s="102">
        <v>1</v>
      </c>
      <c r="Z123" s="102">
        <v>0</v>
      </c>
      <c r="AA123" s="102">
        <v>0</v>
      </c>
      <c r="AB123" s="102">
        <v>1</v>
      </c>
      <c r="AC123" s="53">
        <v>0</v>
      </c>
      <c r="AD123" s="54">
        <v>0</v>
      </c>
      <c r="AE123" s="35" t="s">
        <v>3738</v>
      </c>
      <c r="AF123" s="101">
        <v>1</v>
      </c>
      <c r="AG123" s="35" t="s">
        <v>3762</v>
      </c>
      <c r="AH123" s="35" t="s">
        <v>3763</v>
      </c>
      <c r="AI123" s="35" t="s">
        <v>397</v>
      </c>
      <c r="AJ123" s="54">
        <v>23577.49</v>
      </c>
      <c r="AK123" s="35" t="s">
        <v>3764</v>
      </c>
      <c r="AL123" s="102">
        <v>0</v>
      </c>
      <c r="AM123" s="35" t="s">
        <v>4196</v>
      </c>
      <c r="AN123" s="52">
        <v>45209</v>
      </c>
      <c r="AO123" s="35" t="s">
        <v>4314</v>
      </c>
      <c r="AP123" s="35" t="s">
        <v>3744</v>
      </c>
      <c r="AQ123" s="35" t="s">
        <v>3745</v>
      </c>
      <c r="AR123" s="54">
        <v>0</v>
      </c>
      <c r="AS123" s="35" t="s">
        <v>3746</v>
      </c>
      <c r="AT123" s="35" t="s">
        <v>3747</v>
      </c>
      <c r="AU123" s="153">
        <v>1</v>
      </c>
      <c r="AV123" s="35" t="s">
        <v>3748</v>
      </c>
      <c r="AW123" s="35"/>
      <c r="AX123" s="35"/>
      <c r="AY123" s="35" t="s">
        <v>4315</v>
      </c>
      <c r="AZ123" s="35"/>
      <c r="BA123" s="35"/>
      <c r="BC123" s="35" t="s">
        <v>3751</v>
      </c>
      <c r="BD123" s="35" t="s">
        <v>3752</v>
      </c>
      <c r="BE123" s="35"/>
      <c r="BF123" s="35" t="s">
        <v>3754</v>
      </c>
      <c r="BG123" s="35" t="s">
        <v>3755</v>
      </c>
      <c r="BH123" s="53">
        <v>1</v>
      </c>
      <c r="BK123" s="35" t="s">
        <v>4316</v>
      </c>
      <c r="BL123" s="102">
        <v>0</v>
      </c>
      <c r="BO123" s="35" t="s">
        <v>397</v>
      </c>
      <c r="BR123" s="35" t="s">
        <v>3756</v>
      </c>
      <c r="BS123" s="35" t="s">
        <v>4228</v>
      </c>
      <c r="BT123" s="35" t="s">
        <v>4229</v>
      </c>
      <c r="BU123" s="35"/>
      <c r="BV123" s="35">
        <v>0</v>
      </c>
      <c r="BW123" s="35"/>
      <c r="BX123" s="35"/>
      <c r="BY123" s="54">
        <v>23577.49</v>
      </c>
    </row>
    <row r="124" spans="1:77" x14ac:dyDescent="0.2">
      <c r="A124" s="35" t="s">
        <v>4317</v>
      </c>
      <c r="B124" s="35" t="s">
        <v>273</v>
      </c>
      <c r="C124" s="35" t="s">
        <v>4097</v>
      </c>
      <c r="D124" s="35" t="s">
        <v>272</v>
      </c>
      <c r="E124" s="52">
        <v>45269</v>
      </c>
      <c r="F124" s="53">
        <v>67</v>
      </c>
      <c r="G124" s="53">
        <v>67</v>
      </c>
      <c r="H124" s="54">
        <v>13869</v>
      </c>
      <c r="I124" s="53">
        <v>67</v>
      </c>
      <c r="J124" s="54">
        <v>13869</v>
      </c>
      <c r="K124" s="35" t="s">
        <v>1246</v>
      </c>
      <c r="L124" s="35"/>
      <c r="M124" s="102">
        <v>0</v>
      </c>
      <c r="N124" s="35" t="s">
        <v>3735</v>
      </c>
      <c r="O124" s="35" t="s">
        <v>3736</v>
      </c>
      <c r="P124" s="35"/>
      <c r="Q124" s="52">
        <v>45292</v>
      </c>
      <c r="R124" s="53">
        <v>0</v>
      </c>
      <c r="S124" s="54">
        <v>0</v>
      </c>
      <c r="T124" s="102">
        <v>0</v>
      </c>
      <c r="V124" s="54">
        <v>0</v>
      </c>
      <c r="W124" s="102">
        <v>0</v>
      </c>
      <c r="X124" s="102">
        <v>0</v>
      </c>
      <c r="Y124" s="102">
        <v>1</v>
      </c>
      <c r="Z124" s="102">
        <v>0</v>
      </c>
      <c r="AA124" s="102">
        <v>0</v>
      </c>
      <c r="AB124" s="102">
        <v>1</v>
      </c>
      <c r="AC124" s="53">
        <v>0</v>
      </c>
      <c r="AD124" s="54">
        <v>0</v>
      </c>
      <c r="AE124" s="35" t="s">
        <v>3738</v>
      </c>
      <c r="AF124" s="101">
        <v>1</v>
      </c>
      <c r="AG124" s="35" t="s">
        <v>4098</v>
      </c>
      <c r="AH124" s="35" t="s">
        <v>4099</v>
      </c>
      <c r="AI124" s="35" t="s">
        <v>1247</v>
      </c>
      <c r="AJ124" s="54">
        <v>207</v>
      </c>
      <c r="AK124" s="35" t="s">
        <v>3741</v>
      </c>
      <c r="AL124" s="102">
        <v>0</v>
      </c>
      <c r="AM124" s="35" t="s">
        <v>3742</v>
      </c>
      <c r="AN124" s="52">
        <v>45213</v>
      </c>
      <c r="AO124" s="35" t="s">
        <v>3743</v>
      </c>
      <c r="AP124" s="35" t="s">
        <v>3744</v>
      </c>
      <c r="AQ124" s="35" t="s">
        <v>3745</v>
      </c>
      <c r="AR124" s="54">
        <v>0</v>
      </c>
      <c r="AS124" s="35" t="s">
        <v>3746</v>
      </c>
      <c r="AT124" s="35" t="s">
        <v>3747</v>
      </c>
      <c r="AU124" s="153">
        <v>1</v>
      </c>
      <c r="AV124" s="35" t="s">
        <v>3748</v>
      </c>
      <c r="AW124" s="35" t="s">
        <v>3897</v>
      </c>
      <c r="AX124" s="35" t="s">
        <v>4100</v>
      </c>
      <c r="AY124" s="35" t="s">
        <v>4318</v>
      </c>
      <c r="AZ124" s="35"/>
      <c r="BA124" s="35"/>
      <c r="BC124" s="35" t="s">
        <v>3751</v>
      </c>
      <c r="BD124" s="35" t="s">
        <v>3752</v>
      </c>
      <c r="BE124" s="35"/>
      <c r="BF124" s="35" t="s">
        <v>3754</v>
      </c>
      <c r="BG124" s="35" t="s">
        <v>3755</v>
      </c>
      <c r="BH124" s="53">
        <v>67</v>
      </c>
      <c r="BK124" s="35" t="s">
        <v>4293</v>
      </c>
      <c r="BL124" s="102">
        <v>0</v>
      </c>
      <c r="BO124" s="35" t="s">
        <v>1247</v>
      </c>
      <c r="BR124" s="35" t="s">
        <v>3756</v>
      </c>
      <c r="BS124" s="35" t="s">
        <v>3794</v>
      </c>
      <c r="BT124" s="35" t="s">
        <v>3795</v>
      </c>
      <c r="BU124" s="35"/>
      <c r="BV124" s="35">
        <v>0</v>
      </c>
      <c r="BW124" s="35"/>
      <c r="BX124" s="35"/>
      <c r="BY124" s="54">
        <v>13869</v>
      </c>
    </row>
    <row r="125" spans="1:77" x14ac:dyDescent="0.2">
      <c r="A125" s="35" t="s">
        <v>4319</v>
      </c>
      <c r="B125" s="35" t="s">
        <v>273</v>
      </c>
      <c r="C125" s="35" t="s">
        <v>4320</v>
      </c>
      <c r="D125" s="35" t="s">
        <v>281</v>
      </c>
      <c r="E125" s="52">
        <v>45427</v>
      </c>
      <c r="F125" s="53">
        <v>1</v>
      </c>
      <c r="G125" s="53">
        <v>1</v>
      </c>
      <c r="H125" s="54">
        <v>1249.1099999999999</v>
      </c>
      <c r="I125" s="53">
        <v>1</v>
      </c>
      <c r="J125" s="54">
        <v>1249.1099999999999</v>
      </c>
      <c r="K125" s="35" t="s">
        <v>864</v>
      </c>
      <c r="L125" s="35"/>
      <c r="M125" s="102">
        <v>0</v>
      </c>
      <c r="N125" s="35" t="s">
        <v>3735</v>
      </c>
      <c r="O125" s="35" t="s">
        <v>3736</v>
      </c>
      <c r="P125" s="35"/>
      <c r="Q125" s="52">
        <v>45292</v>
      </c>
      <c r="R125" s="53">
        <v>0</v>
      </c>
      <c r="S125" s="54">
        <v>0</v>
      </c>
      <c r="T125" s="102">
        <v>0</v>
      </c>
      <c r="V125" s="54">
        <v>0</v>
      </c>
      <c r="W125" s="102">
        <v>0</v>
      </c>
      <c r="X125" s="102">
        <v>0</v>
      </c>
      <c r="Y125" s="102">
        <v>1</v>
      </c>
      <c r="Z125" s="102">
        <v>0</v>
      </c>
      <c r="AA125" s="102">
        <v>0</v>
      </c>
      <c r="AB125" s="102">
        <v>1</v>
      </c>
      <c r="AC125" s="53">
        <v>0</v>
      </c>
      <c r="AD125" s="54">
        <v>0</v>
      </c>
      <c r="AE125" s="35" t="s">
        <v>3738</v>
      </c>
      <c r="AF125" s="101">
        <v>1</v>
      </c>
      <c r="AG125" s="35" t="s">
        <v>3762</v>
      </c>
      <c r="AH125" s="35" t="s">
        <v>3763</v>
      </c>
      <c r="AI125" s="35" t="s">
        <v>865</v>
      </c>
      <c r="AJ125" s="54">
        <v>1249.1099999999999</v>
      </c>
      <c r="AK125" s="35" t="s">
        <v>3764</v>
      </c>
      <c r="AL125" s="102">
        <v>0</v>
      </c>
      <c r="AM125" s="35" t="s">
        <v>3742</v>
      </c>
      <c r="AN125" s="52">
        <v>45224</v>
      </c>
      <c r="AO125" s="35" t="s">
        <v>3743</v>
      </c>
      <c r="AP125" s="35" t="s">
        <v>3744</v>
      </c>
      <c r="AQ125" s="35" t="s">
        <v>3745</v>
      </c>
      <c r="AR125" s="54">
        <v>0</v>
      </c>
      <c r="AS125" s="35" t="s">
        <v>3746</v>
      </c>
      <c r="AT125" s="35" t="s">
        <v>3747</v>
      </c>
      <c r="AU125" s="153">
        <v>1</v>
      </c>
      <c r="AV125" s="35" t="s">
        <v>3748</v>
      </c>
      <c r="AW125" s="35" t="s">
        <v>3765</v>
      </c>
      <c r="AX125" s="35" t="s">
        <v>4321</v>
      </c>
      <c r="AY125" s="35" t="s">
        <v>4322</v>
      </c>
      <c r="AZ125" s="35"/>
      <c r="BA125" s="35"/>
      <c r="BC125" s="35" t="s">
        <v>3751</v>
      </c>
      <c r="BD125" s="35" t="s">
        <v>3752</v>
      </c>
      <c r="BE125" s="35"/>
      <c r="BF125" s="35" t="s">
        <v>3754</v>
      </c>
      <c r="BG125" s="35" t="s">
        <v>3755</v>
      </c>
      <c r="BH125" s="53">
        <v>1</v>
      </c>
      <c r="BK125" s="35" t="s">
        <v>4323</v>
      </c>
      <c r="BL125" s="102">
        <v>0</v>
      </c>
      <c r="BO125" s="35" t="s">
        <v>865</v>
      </c>
      <c r="BR125" s="35" t="s">
        <v>3756</v>
      </c>
      <c r="BS125" s="35" t="s">
        <v>3769</v>
      </c>
      <c r="BT125" s="35" t="s">
        <v>3770</v>
      </c>
      <c r="BU125" s="35"/>
      <c r="BV125" s="35">
        <v>0</v>
      </c>
      <c r="BW125" s="35"/>
      <c r="BX125" s="35"/>
      <c r="BY125" s="54">
        <v>1249.1099999999999</v>
      </c>
    </row>
    <row r="126" spans="1:77" x14ac:dyDescent="0.2">
      <c r="A126" s="35" t="s">
        <v>4324</v>
      </c>
      <c r="B126" s="35" t="s">
        <v>273</v>
      </c>
      <c r="C126" s="35" t="s">
        <v>4325</v>
      </c>
      <c r="D126" s="35" t="s">
        <v>4326</v>
      </c>
      <c r="E126" s="52">
        <v>45401</v>
      </c>
      <c r="F126" s="53">
        <v>1</v>
      </c>
      <c r="G126" s="53">
        <v>1</v>
      </c>
      <c r="H126" s="54">
        <v>5727.57</v>
      </c>
      <c r="I126" s="53">
        <v>1</v>
      </c>
      <c r="J126" s="54">
        <v>5727.57</v>
      </c>
      <c r="K126" s="35" t="s">
        <v>577</v>
      </c>
      <c r="L126" s="35"/>
      <c r="M126" s="102">
        <v>0</v>
      </c>
      <c r="N126" s="35" t="s">
        <v>3735</v>
      </c>
      <c r="O126" s="35" t="s">
        <v>3736</v>
      </c>
      <c r="P126" s="35"/>
      <c r="Q126" s="52">
        <v>45292</v>
      </c>
      <c r="R126" s="53">
        <v>0</v>
      </c>
      <c r="S126" s="54">
        <v>0</v>
      </c>
      <c r="T126" s="102">
        <v>0</v>
      </c>
      <c r="V126" s="54">
        <v>0</v>
      </c>
      <c r="W126" s="102">
        <v>0</v>
      </c>
      <c r="X126" s="102">
        <v>0</v>
      </c>
      <c r="Y126" s="102">
        <v>1</v>
      </c>
      <c r="Z126" s="102">
        <v>0</v>
      </c>
      <c r="AA126" s="102">
        <v>0</v>
      </c>
      <c r="AB126" s="102">
        <v>1</v>
      </c>
      <c r="AC126" s="53">
        <v>0</v>
      </c>
      <c r="AD126" s="54">
        <v>0</v>
      </c>
      <c r="AE126" s="35" t="s">
        <v>3738</v>
      </c>
      <c r="AF126" s="101">
        <v>1</v>
      </c>
      <c r="AG126" s="35" t="s">
        <v>3762</v>
      </c>
      <c r="AH126" s="35" t="s">
        <v>3763</v>
      </c>
      <c r="AI126" s="35" t="s">
        <v>578</v>
      </c>
      <c r="AJ126" s="54">
        <v>5727.57</v>
      </c>
      <c r="AK126" s="35" t="s">
        <v>3764</v>
      </c>
      <c r="AL126" s="102">
        <v>0</v>
      </c>
      <c r="AM126" s="35" t="s">
        <v>3742</v>
      </c>
      <c r="AN126" s="52">
        <v>45224</v>
      </c>
      <c r="AO126" s="35" t="s">
        <v>3743</v>
      </c>
      <c r="AP126" s="35" t="s">
        <v>3744</v>
      </c>
      <c r="AQ126" s="35" t="s">
        <v>3745</v>
      </c>
      <c r="AR126" s="54">
        <v>0</v>
      </c>
      <c r="AS126" s="35" t="s">
        <v>3746</v>
      </c>
      <c r="AT126" s="35" t="s">
        <v>3747</v>
      </c>
      <c r="AU126" s="153">
        <v>1</v>
      </c>
      <c r="AV126" s="35" t="s">
        <v>3748</v>
      </c>
      <c r="AW126" s="35"/>
      <c r="AX126" s="35"/>
      <c r="AY126" s="35" t="s">
        <v>4327</v>
      </c>
      <c r="AZ126" s="35"/>
      <c r="BA126" s="35"/>
      <c r="BC126" s="35" t="s">
        <v>3751</v>
      </c>
      <c r="BD126" s="35" t="s">
        <v>3752</v>
      </c>
      <c r="BE126" s="35"/>
      <c r="BF126" s="35" t="s">
        <v>3754</v>
      </c>
      <c r="BG126" s="35" t="s">
        <v>3755</v>
      </c>
      <c r="BH126" s="53">
        <v>1</v>
      </c>
      <c r="BK126" s="35" t="s">
        <v>4328</v>
      </c>
      <c r="BL126" s="102">
        <v>0</v>
      </c>
      <c r="BO126" s="35" t="s">
        <v>578</v>
      </c>
      <c r="BR126" s="35" t="s">
        <v>3756</v>
      </c>
      <c r="BS126" s="35" t="s">
        <v>4329</v>
      </c>
      <c r="BT126" s="35" t="s">
        <v>4330</v>
      </c>
      <c r="BU126" s="35"/>
      <c r="BV126" s="35">
        <v>0</v>
      </c>
      <c r="BW126" s="35"/>
      <c r="BX126" s="35"/>
      <c r="BY126" s="54">
        <v>5727.57</v>
      </c>
    </row>
    <row r="127" spans="1:77" x14ac:dyDescent="0.2">
      <c r="A127" s="35" t="s">
        <v>4331</v>
      </c>
      <c r="B127" s="35" t="s">
        <v>273</v>
      </c>
      <c r="C127" s="35" t="s">
        <v>4097</v>
      </c>
      <c r="D127" s="35" t="s">
        <v>272</v>
      </c>
      <c r="E127" s="52">
        <v>45322</v>
      </c>
      <c r="F127" s="53">
        <v>22</v>
      </c>
      <c r="G127" s="53">
        <v>22</v>
      </c>
      <c r="H127" s="54">
        <v>4554</v>
      </c>
      <c r="I127" s="53">
        <v>22</v>
      </c>
      <c r="J127" s="54">
        <v>4554</v>
      </c>
      <c r="K127" s="35" t="s">
        <v>1246</v>
      </c>
      <c r="L127" s="35" t="s">
        <v>4332</v>
      </c>
      <c r="M127" s="102">
        <v>0</v>
      </c>
      <c r="N127" s="35" t="s">
        <v>3735</v>
      </c>
      <c r="O127" s="35" t="s">
        <v>3736</v>
      </c>
      <c r="P127" s="35"/>
      <c r="Q127" s="52">
        <v>45292</v>
      </c>
      <c r="R127" s="53">
        <v>0</v>
      </c>
      <c r="S127" s="54">
        <v>0</v>
      </c>
      <c r="T127" s="102">
        <v>0</v>
      </c>
      <c r="V127" s="54">
        <v>0</v>
      </c>
      <c r="W127" s="102">
        <v>0</v>
      </c>
      <c r="X127" s="102">
        <v>0</v>
      </c>
      <c r="Y127" s="102">
        <v>1</v>
      </c>
      <c r="Z127" s="102">
        <v>0</v>
      </c>
      <c r="AA127" s="102">
        <v>0</v>
      </c>
      <c r="AB127" s="102">
        <v>1</v>
      </c>
      <c r="AC127" s="53">
        <v>0</v>
      </c>
      <c r="AD127" s="54">
        <v>0</v>
      </c>
      <c r="AE127" s="35" t="s">
        <v>3738</v>
      </c>
      <c r="AF127" s="101">
        <v>1</v>
      </c>
      <c r="AG127" s="35" t="s">
        <v>4098</v>
      </c>
      <c r="AH127" s="35" t="s">
        <v>4099</v>
      </c>
      <c r="AI127" s="35" t="s">
        <v>1247</v>
      </c>
      <c r="AJ127" s="54">
        <v>207</v>
      </c>
      <c r="AK127" s="35" t="s">
        <v>3741</v>
      </c>
      <c r="AL127" s="102">
        <v>0</v>
      </c>
      <c r="AM127" s="35" t="s">
        <v>3742</v>
      </c>
      <c r="AN127" s="52">
        <v>45236</v>
      </c>
      <c r="AO127" s="35" t="s">
        <v>3743</v>
      </c>
      <c r="AP127" s="35" t="s">
        <v>3744</v>
      </c>
      <c r="AQ127" s="35" t="s">
        <v>3745</v>
      </c>
      <c r="AR127" s="54">
        <v>0</v>
      </c>
      <c r="AS127" s="35" t="s">
        <v>4333</v>
      </c>
      <c r="AT127" s="35" t="s">
        <v>4334</v>
      </c>
      <c r="AU127" s="153">
        <v>1</v>
      </c>
      <c r="AV127" s="35" t="s">
        <v>3748</v>
      </c>
      <c r="AW127" s="35"/>
      <c r="AX127" s="35"/>
      <c r="AY127" s="35" t="s">
        <v>4335</v>
      </c>
      <c r="AZ127" s="35"/>
      <c r="BA127" s="35"/>
      <c r="BC127" s="35" t="s">
        <v>3751</v>
      </c>
      <c r="BD127" s="35" t="s">
        <v>3752</v>
      </c>
      <c r="BE127" s="35"/>
      <c r="BF127" s="35" t="s">
        <v>3754</v>
      </c>
      <c r="BG127" s="35" t="s">
        <v>3755</v>
      </c>
      <c r="BH127" s="53">
        <v>22</v>
      </c>
      <c r="BK127" s="35" t="s">
        <v>4336</v>
      </c>
      <c r="BL127" s="102">
        <v>0</v>
      </c>
      <c r="BO127" s="35" t="s">
        <v>1247</v>
      </c>
      <c r="BR127" s="35"/>
      <c r="BS127" s="35" t="s">
        <v>3794</v>
      </c>
      <c r="BT127" s="35" t="s">
        <v>3795</v>
      </c>
      <c r="BU127" s="35"/>
      <c r="BV127" s="35">
        <v>0</v>
      </c>
      <c r="BW127" s="35"/>
      <c r="BX127" s="35"/>
      <c r="BY127" s="54">
        <v>4554</v>
      </c>
    </row>
    <row r="128" spans="1:77" x14ac:dyDescent="0.2">
      <c r="A128" s="35" t="s">
        <v>4337</v>
      </c>
      <c r="B128" s="35" t="s">
        <v>273</v>
      </c>
      <c r="C128" s="35" t="s">
        <v>4181</v>
      </c>
      <c r="D128" s="35" t="s">
        <v>4182</v>
      </c>
      <c r="E128" s="52">
        <v>45377</v>
      </c>
      <c r="F128" s="53">
        <v>4</v>
      </c>
      <c r="G128" s="53">
        <v>4</v>
      </c>
      <c r="H128" s="54">
        <v>2438.52</v>
      </c>
      <c r="I128" s="53">
        <v>4</v>
      </c>
      <c r="J128" s="54">
        <v>2438.52</v>
      </c>
      <c r="K128" s="35" t="s">
        <v>2500</v>
      </c>
      <c r="L128" s="35"/>
      <c r="M128" s="102">
        <v>0</v>
      </c>
      <c r="N128" s="35" t="s">
        <v>3735</v>
      </c>
      <c r="O128" s="35" t="s">
        <v>3736</v>
      </c>
      <c r="P128" s="35"/>
      <c r="Q128" s="52">
        <v>45292</v>
      </c>
      <c r="R128" s="53">
        <v>0</v>
      </c>
      <c r="S128" s="54">
        <v>2438.92</v>
      </c>
      <c r="T128" s="102">
        <v>0</v>
      </c>
      <c r="V128" s="54">
        <v>0</v>
      </c>
      <c r="W128" s="102">
        <v>0</v>
      </c>
      <c r="X128" s="102">
        <v>0</v>
      </c>
      <c r="Y128" s="102">
        <v>1</v>
      </c>
      <c r="Z128" s="102">
        <v>0</v>
      </c>
      <c r="AA128" s="102">
        <v>0</v>
      </c>
      <c r="AB128" s="102">
        <v>1</v>
      </c>
      <c r="AC128" s="53">
        <v>0</v>
      </c>
      <c r="AD128" s="54">
        <v>0</v>
      </c>
      <c r="AE128" s="35" t="s">
        <v>3738</v>
      </c>
      <c r="AF128" s="101">
        <v>1</v>
      </c>
      <c r="AG128" s="35" t="s">
        <v>3815</v>
      </c>
      <c r="AH128" s="35" t="s">
        <v>3816</v>
      </c>
      <c r="AI128" s="35" t="s">
        <v>2501</v>
      </c>
      <c r="AJ128" s="54">
        <v>609.63</v>
      </c>
      <c r="AK128" s="35" t="s">
        <v>3741</v>
      </c>
      <c r="AL128" s="102">
        <v>0</v>
      </c>
      <c r="AM128" s="35" t="s">
        <v>3775</v>
      </c>
      <c r="AN128" s="52">
        <v>45254</v>
      </c>
      <c r="AO128" s="35" t="s">
        <v>3791</v>
      </c>
      <c r="AP128" s="35" t="s">
        <v>3744</v>
      </c>
      <c r="AQ128" s="35" t="s">
        <v>3745</v>
      </c>
      <c r="AR128" s="54">
        <v>0</v>
      </c>
      <c r="AS128" s="35" t="s">
        <v>3746</v>
      </c>
      <c r="AT128" s="35" t="s">
        <v>3747</v>
      </c>
      <c r="AU128" s="153">
        <v>1</v>
      </c>
      <c r="AV128" s="35" t="s">
        <v>3748</v>
      </c>
      <c r="AW128" s="35"/>
      <c r="AX128" s="35"/>
      <c r="AY128" s="35" t="s">
        <v>4338</v>
      </c>
      <c r="AZ128" s="35"/>
      <c r="BA128" s="35"/>
      <c r="BC128" s="35" t="s">
        <v>3751</v>
      </c>
      <c r="BD128" s="35" t="s">
        <v>3752</v>
      </c>
      <c r="BE128" s="35"/>
      <c r="BF128" s="35" t="s">
        <v>3754</v>
      </c>
      <c r="BG128" s="35" t="s">
        <v>3755</v>
      </c>
      <c r="BH128" s="53">
        <v>4</v>
      </c>
      <c r="BK128" s="35" t="s">
        <v>4339</v>
      </c>
      <c r="BL128" s="102">
        <v>0</v>
      </c>
      <c r="BO128" s="35" t="s">
        <v>2501</v>
      </c>
      <c r="BR128" s="35" t="s">
        <v>3756</v>
      </c>
      <c r="BS128" s="35" t="s">
        <v>4185</v>
      </c>
      <c r="BT128" s="35" t="s">
        <v>4186</v>
      </c>
      <c r="BU128" s="35"/>
      <c r="BV128" s="35">
        <v>0</v>
      </c>
      <c r="BW128" s="35"/>
      <c r="BX128" s="35"/>
      <c r="BY128" s="54">
        <v>2438.52</v>
      </c>
    </row>
    <row r="129" spans="1:77" x14ac:dyDescent="0.2">
      <c r="A129" s="35" t="s">
        <v>4340</v>
      </c>
      <c r="B129" s="35" t="s">
        <v>273</v>
      </c>
      <c r="C129" s="35" t="s">
        <v>4341</v>
      </c>
      <c r="D129" s="35" t="s">
        <v>4342</v>
      </c>
      <c r="E129" s="52">
        <v>45306</v>
      </c>
      <c r="F129" s="53">
        <v>1</v>
      </c>
      <c r="G129" s="53">
        <v>1</v>
      </c>
      <c r="H129" s="54">
        <v>3257</v>
      </c>
      <c r="I129" s="53">
        <v>1</v>
      </c>
      <c r="J129" s="54">
        <v>3257</v>
      </c>
      <c r="K129" s="35" t="s">
        <v>558</v>
      </c>
      <c r="L129" s="35"/>
      <c r="M129" s="102">
        <v>0</v>
      </c>
      <c r="N129" s="35" t="s">
        <v>3735</v>
      </c>
      <c r="O129" s="35" t="s">
        <v>3736</v>
      </c>
      <c r="P129" s="35"/>
      <c r="Q129" s="52">
        <v>45292</v>
      </c>
      <c r="R129" s="53">
        <v>0</v>
      </c>
      <c r="S129" s="54">
        <v>0</v>
      </c>
      <c r="T129" s="102">
        <v>0</v>
      </c>
      <c r="V129" s="54">
        <v>0</v>
      </c>
      <c r="W129" s="102">
        <v>0</v>
      </c>
      <c r="X129" s="102">
        <v>0</v>
      </c>
      <c r="Y129" s="102">
        <v>1</v>
      </c>
      <c r="Z129" s="102">
        <v>1</v>
      </c>
      <c r="AA129" s="102">
        <v>0</v>
      </c>
      <c r="AB129" s="102">
        <v>1</v>
      </c>
      <c r="AC129" s="53">
        <v>0</v>
      </c>
      <c r="AD129" s="54">
        <v>0</v>
      </c>
      <c r="AE129" s="35" t="s">
        <v>3738</v>
      </c>
      <c r="AF129" s="101">
        <v>1</v>
      </c>
      <c r="AG129" s="35" t="s">
        <v>4343</v>
      </c>
      <c r="AH129" s="35" t="s">
        <v>4344</v>
      </c>
      <c r="AI129" s="35" t="s">
        <v>559</v>
      </c>
      <c r="AJ129" s="54">
        <v>3257</v>
      </c>
      <c r="AK129" s="35" t="s">
        <v>3741</v>
      </c>
      <c r="AL129" s="102">
        <v>0</v>
      </c>
      <c r="AM129" s="35" t="s">
        <v>3742</v>
      </c>
      <c r="AN129" s="52">
        <v>45254</v>
      </c>
      <c r="AO129" s="35" t="s">
        <v>3791</v>
      </c>
      <c r="AP129" s="35" t="s">
        <v>3744</v>
      </c>
      <c r="AQ129" s="35" t="s">
        <v>3745</v>
      </c>
      <c r="AR129" s="54">
        <v>0</v>
      </c>
      <c r="AS129" s="35" t="s">
        <v>3746</v>
      </c>
      <c r="AT129" s="35" t="s">
        <v>3747</v>
      </c>
      <c r="AU129" s="153">
        <v>1</v>
      </c>
      <c r="AV129" s="35" t="s">
        <v>3748</v>
      </c>
      <c r="AW129" s="35"/>
      <c r="AX129" s="35"/>
      <c r="AY129" s="35" t="s">
        <v>4345</v>
      </c>
      <c r="AZ129" s="35"/>
      <c r="BA129" s="35"/>
      <c r="BC129" s="35" t="s">
        <v>3751</v>
      </c>
      <c r="BD129" s="35" t="s">
        <v>3752</v>
      </c>
      <c r="BE129" s="35"/>
      <c r="BF129" s="35" t="s">
        <v>3754</v>
      </c>
      <c r="BG129" s="35" t="s">
        <v>3755</v>
      </c>
      <c r="BH129" s="53">
        <v>1</v>
      </c>
      <c r="BK129" s="35" t="s">
        <v>4346</v>
      </c>
      <c r="BL129" s="102">
        <v>0</v>
      </c>
      <c r="BO129" s="35" t="s">
        <v>559</v>
      </c>
      <c r="BR129" s="35" t="s">
        <v>3756</v>
      </c>
      <c r="BS129" s="35" t="s">
        <v>4347</v>
      </c>
      <c r="BT129" s="35" t="s">
        <v>4348</v>
      </c>
      <c r="BU129" s="35"/>
      <c r="BV129" s="35">
        <v>0</v>
      </c>
      <c r="BW129" s="35"/>
      <c r="BX129" s="35"/>
      <c r="BY129" s="54">
        <v>3257</v>
      </c>
    </row>
  </sheetData>
  <autoFilter ref="A1:K129" xr:uid="{4DAFA7C0-D486-4CB2-92D7-895CC0C61A4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0CF8636655E7D14BBAF7319A0DF68C30" ma:contentTypeVersion="23" ma:contentTypeDescription="Create a new document." ma:contentTypeScope="" ma:versionID="7105bbb2e6545aa9547670624ec0571d">
  <xsd:schema xmlns:xsd="http://www.w3.org/2001/XMLSchema" xmlns:xs="http://www.w3.org/2001/XMLSchema" xmlns:p="http://schemas.microsoft.com/office/2006/metadata/properties" xmlns:ns2="f1636e65-6462-4dc4-9a1b-fcdcbd6a81c5" xmlns:ns3="c1f6893e-efe1-42fc-804f-68d594b37ad5" xmlns:ns4="1a32f7a4-5bd8-4848-9080-24e0e49303dc" targetNamespace="http://schemas.microsoft.com/office/2006/metadata/properties" ma:root="true" ma:fieldsID="8ea93de48f30c0413de2683a57d24e68" ns2:_="" ns3:_="" ns4:_="">
    <xsd:import namespace="f1636e65-6462-4dc4-9a1b-fcdcbd6a81c5"/>
    <xsd:import namespace="c1f6893e-efe1-42fc-804f-68d594b37ad5"/>
    <xsd:import namespace="1a32f7a4-5bd8-4848-9080-24e0e49303d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LengthInSeconds" minOccurs="0"/>
                <xsd:element ref="ns3:MediaServiceAutoKeyPoints" minOccurs="0"/>
                <xsd:element ref="ns3:MediaServiceKeyPoints" minOccurs="0"/>
                <xsd:element ref="ns2:SharedWithUsers" minOccurs="0"/>
                <xsd:element ref="ns2:SharedWithDetails" minOccurs="0"/>
                <xsd:element ref="ns3:MediaServiceAutoTags" minOccurs="0"/>
                <xsd:element ref="ns3:MediaServiceGenerationTime" minOccurs="0"/>
                <xsd:element ref="ns3:MediaServiceEventHashCode" minOccurs="0"/>
                <xsd:element ref="ns3:MediaServiceLocation" minOccurs="0"/>
                <xsd:element ref="ns3:MediaServiceOCR" minOccurs="0"/>
                <xsd:element ref="ns3:GoodsReceipted_x003f_" minOccurs="0"/>
                <xsd:element ref="ns4:WoodsideSensitivity" minOccurs="0"/>
                <xsd:element ref="ns3:Submitted_x003f_" minOccurs="0"/>
                <xsd:element ref="ns3:Completed_x002f_Closed_x003f_"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36e65-6462-4dc4-9a1b-fcdcbd6a81c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30" nillable="true" ma:displayName="Taxonomy Catch All Column" ma:hidden="true" ma:list="{9279f074-7248-47b1-99ed-65b1d49849eb}" ma:internalName="TaxCatchAll" ma:showField="CatchAllData" ma:web="f1636e65-6462-4dc4-9a1b-fcdcbd6a81c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1f6893e-efe1-42fc-804f-68d594b37ad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element name="GoodsReceipted_x003f_" ma:index="24" nillable="true" ma:displayName="Goods Receipted?" ma:default="0" ma:description="Have the materials been Goods Receipted in SAP?" ma:format="Dropdown" ma:internalName="GoodsReceipted_x003f_">
      <xsd:simpleType>
        <xsd:restriction base="dms:Boolean"/>
      </xsd:simpleType>
    </xsd:element>
    <xsd:element name="Submitted_x003f_" ma:index="26" nillable="true" ma:displayName="Submitted?" ma:default="No" ma:description="Has this DAF been submitted to Disposals?" ma:format="Dropdown" ma:internalName="Submitted_x003f_">
      <xsd:simpleType>
        <xsd:restriction base="dms:Choice">
          <xsd:enumeration value="Yes"/>
          <xsd:enumeration value="No"/>
        </xsd:restriction>
      </xsd:simpleType>
    </xsd:element>
    <xsd:element name="Completed_x002f_Closed_x003f_" ma:index="27" nillable="true" ma:displayName="Completed/Closed?" ma:default="0" ma:description="Has this DAF been fully completed/Closed?" ma:format="Dropdown" ma:internalName="Completed_x002f_Closed_x003f_">
      <xsd:simpleType>
        <xsd:restriction base="dms:Boolea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4bce146d-4dba-4099-8473-b228d6e0fbc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32f7a4-5bd8-4848-9080-24e0e49303dc" elementFormDefault="qualified">
    <xsd:import namespace="http://schemas.microsoft.com/office/2006/documentManagement/types"/>
    <xsd:import namespace="http://schemas.microsoft.com/office/infopath/2007/PartnerControls"/>
    <xsd:element name="WoodsideSensitivity" ma:index="25" nillable="true" ma:displayName="Sensitivity" ma:default="Internal" ma:format="Dropdown" ma:internalName="WoodsideSensitivity">
      <xsd:simpleType>
        <xsd:restriction base="dms:Choice">
          <xsd:enumeration value="Internal"/>
          <xsd:enumeration value="Confidential"/>
          <xsd:enumeration value="Most Confidenti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7C8683-33C1-438D-BCB8-0ECB95BFC312}">
  <ds:schemaRefs>
    <ds:schemaRef ds:uri="http://schemas.microsoft.com/sharepoint/events"/>
  </ds:schemaRefs>
</ds:datastoreItem>
</file>

<file path=customXml/itemProps2.xml><?xml version="1.0" encoding="utf-8"?>
<ds:datastoreItem xmlns:ds="http://schemas.openxmlformats.org/officeDocument/2006/customXml" ds:itemID="{EA1435F2-0ED2-451A-8DE4-54AA239BDAB8}">
  <ds:schemaRefs>
    <ds:schemaRef ds:uri="http://schemas.microsoft.com/DataMashup"/>
  </ds:schemaRefs>
</ds:datastoreItem>
</file>

<file path=customXml/itemProps3.xml><?xml version="1.0" encoding="utf-8"?>
<ds:datastoreItem xmlns:ds="http://schemas.openxmlformats.org/officeDocument/2006/customXml" ds:itemID="{D7F68234-5884-423E-A58F-F2B28B061751}">
  <ds:schemaRefs>
    <ds:schemaRef ds:uri="http://schemas.microsoft.com/sharepoint/v3/contenttype/forms"/>
  </ds:schemaRefs>
</ds:datastoreItem>
</file>

<file path=customXml/itemProps4.xml><?xml version="1.0" encoding="utf-8"?>
<ds:datastoreItem xmlns:ds="http://schemas.openxmlformats.org/officeDocument/2006/customXml" ds:itemID="{AD1A47EB-C0CD-4B8E-B904-C2D7371E48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36e65-6462-4dc4-9a1b-fcdcbd6a81c5"/>
    <ds:schemaRef ds:uri="c1f6893e-efe1-42fc-804f-68d594b37ad5"/>
    <ds:schemaRef ds:uri="1a32f7a4-5bd8-4848-9080-24e0e49303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Colour coding</vt:lpstr>
      <vt:lpstr>Dashboard</vt:lpstr>
      <vt:lpstr>Sheet3</vt:lpstr>
      <vt:lpstr>📊 Report</vt:lpstr>
      <vt:lpstr>Working</vt:lpstr>
      <vt:lpstr>OKHA 2410</vt:lpstr>
      <vt:lpstr>Reservation</vt:lpstr>
      <vt:lpstr>Monitor PO</vt:lpstr>
      <vt:lpstr>Dashboard!Print_Area</vt:lpstr>
    </vt:vector>
  </TitlesOfParts>
  <Company>SAP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Supply Process Tracker</dc:title>
  <dc:creator>SAP UI5 Document Export</dc:creator>
  <cp:keywords>SAP UI5 EXPORT</cp:keywords>
  <cp:lastModifiedBy>Manian, Sam</cp:lastModifiedBy>
  <cp:lastPrinted>2024-02-25T23:48:04Z</cp:lastPrinted>
  <dcterms:created xsi:type="dcterms:W3CDTF">2024-01-22T22:58:43Z</dcterms:created>
  <dcterms:modified xsi:type="dcterms:W3CDTF">2025-03-06T09:58:52Z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7626c75-8022-4ae3-9085-c0fde4baa27e_Enabled">
    <vt:lpwstr>true</vt:lpwstr>
  </property>
  <property fmtid="{D5CDD505-2E9C-101B-9397-08002B2CF9AE}" pid="3" name="MSIP_Label_f7626c75-8022-4ae3-9085-c0fde4baa27e_SetDate">
    <vt:lpwstr>2024-01-22T23:04:17Z</vt:lpwstr>
  </property>
  <property fmtid="{D5CDD505-2E9C-101B-9397-08002B2CF9AE}" pid="4" name="MSIP_Label_f7626c75-8022-4ae3-9085-c0fde4baa27e_Method">
    <vt:lpwstr>Privileged</vt:lpwstr>
  </property>
  <property fmtid="{D5CDD505-2E9C-101B-9397-08002B2CF9AE}" pid="5" name="MSIP_Label_f7626c75-8022-4ae3-9085-c0fde4baa27e_Name">
    <vt:lpwstr>General</vt:lpwstr>
  </property>
  <property fmtid="{D5CDD505-2E9C-101B-9397-08002B2CF9AE}" pid="6" name="MSIP_Label_f7626c75-8022-4ae3-9085-c0fde4baa27e_SiteId">
    <vt:lpwstr>a3299bba-ade6-4965-b011-bada8d1d9558</vt:lpwstr>
  </property>
  <property fmtid="{D5CDD505-2E9C-101B-9397-08002B2CF9AE}" pid="7" name="MSIP_Label_f7626c75-8022-4ae3-9085-c0fde4baa27e_ActionId">
    <vt:lpwstr>fb527897-6854-4482-87fb-398002970186</vt:lpwstr>
  </property>
  <property fmtid="{D5CDD505-2E9C-101B-9397-08002B2CF9AE}" pid="8" name="MSIP_Label_f7626c75-8022-4ae3-9085-c0fde4baa27e_ContentBits">
    <vt:lpwstr>0</vt:lpwstr>
  </property>
</Properties>
</file>